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workbookProtection workbookPassword="8677" lockStructure="1"/>
  <bookViews>
    <workbookView xWindow="0" yWindow="-15" windowWidth="10185" windowHeight="7605"/>
  </bookViews>
  <sheets>
    <sheet name="Startseite" sheetId="16" r:id="rId1"/>
    <sheet name="Bilanzierungspflichtig" sheetId="20" state="hidden" r:id="rId2"/>
    <sheet name="Aufnahme" sheetId="9" r:id="rId3"/>
    <sheet name="Aufnahme eigene Stoffe" sheetId="22" r:id="rId4"/>
    <sheet name="SD Aufnahme" sheetId="1" state="hidden" r:id="rId5"/>
    <sheet name="Stickstofffixierung" sheetId="23" r:id="rId6"/>
    <sheet name="Abgabe" sheetId="15" r:id="rId7"/>
    <sheet name="Abgabe eigene Stoffe" sheetId="21" r:id="rId8"/>
    <sheet name="SD Abgabe" sheetId="14" state="hidden" r:id="rId9"/>
    <sheet name="Bilanz" sheetId="10" r:id="rId10"/>
    <sheet name="3-jährig" sheetId="8" r:id="rId11"/>
    <sheet name="zulässiger Bilanzwert" sheetId="19" r:id="rId12"/>
    <sheet name="Datum" sheetId="13" state="veryHidden" r:id="rId13"/>
    <sheet name=" " sheetId="17" state="hidden" r:id="rId14"/>
  </sheets>
  <definedNames>
    <definedName name="_xlnm._FilterDatabase" localSheetId="2" hidden="1">Aufnahme!$A$22:$BG$22</definedName>
    <definedName name="Art_Abgabe">'SD Abgabe'!$C$2:$F$22</definedName>
    <definedName name="Art_Aufnahme">'SD Aufnahme'!$C$3:$F$24</definedName>
    <definedName name="_xlnm.Print_Area" localSheetId="10">'3-jährig'!$A$4:$O$17</definedName>
    <definedName name="_xlnm.Print_Area" localSheetId="6">INDIRECT(Abgabe!$AM$1)</definedName>
    <definedName name="_xlnm.Print_Area" localSheetId="7">'Abgabe eigene Stoffe'!$A$1:$K$65</definedName>
    <definedName name="_xlnm.Print_Area" localSheetId="2">INDIRECT(Aufnahme!$AI$1)</definedName>
    <definedName name="_xlnm.Print_Area" localSheetId="3">'Aufnahme eigene Stoffe'!$A$1:$K$65</definedName>
    <definedName name="_xlnm.Print_Area" localSheetId="9">Bilanz!$A$1:$I$39</definedName>
    <definedName name="_xlnm.Print_Area" localSheetId="1">Bilanzierungspflichtig!$A$1:$C$14</definedName>
    <definedName name="_xlnm.Print_Area" localSheetId="0">Startseite!$C$5:$K$73</definedName>
    <definedName name="_xlnm.Print_Area" localSheetId="5">INDIRECT(Stickstofffixierung!$S$1)</definedName>
    <definedName name="_xlnm.Print_Area" localSheetId="11">'zulässiger Bilanzwert'!$A$1:$G$34</definedName>
    <definedName name="_xlnm.Print_Titles" localSheetId="6">Abgabe!$21:$22</definedName>
    <definedName name="_xlnm.Print_Titles" localSheetId="7">'Abgabe eigene Stoffe'!$1:$5</definedName>
    <definedName name="_xlnm.Print_Titles" localSheetId="2">Aufnahme!$21:$22</definedName>
    <definedName name="_xlnm.Print_Titles" localSheetId="3">'Aufnahme eigene Stoffe'!$1:$5</definedName>
    <definedName name="_xlnm.Print_Titles" localSheetId="5">Stickstofffixierung!$1:$11</definedName>
    <definedName name="Tabelle1" localSheetId="8">'SD Abgabe'!$A$30:$I$105</definedName>
    <definedName name="Tabelle1">'SD Aufnahme'!$A$31:$I$107</definedName>
    <definedName name="Tabelle2" localSheetId="1">#REF!</definedName>
    <definedName name="Tabelle3" localSheetId="1">#REF!</definedName>
    <definedName name="Tabelle3">#REF!</definedName>
    <definedName name="Tabelle4" localSheetId="3">#REF!</definedName>
    <definedName name="Tabelle4" localSheetId="1">#REF!</definedName>
    <definedName name="Tabelle4">#REF!</definedName>
    <definedName name="Tabelle5" localSheetId="3">#REF!</definedName>
    <definedName name="Tabelle5" localSheetId="1">#REF!</definedName>
    <definedName name="Tabelle5">#REF!</definedName>
  </definedNames>
  <calcPr calcId="145621"/>
</workbook>
</file>

<file path=xl/calcChain.xml><?xml version="1.0" encoding="utf-8"?>
<calcChain xmlns="http://schemas.openxmlformats.org/spreadsheetml/2006/main">
  <c r="T25" i="15" l="1"/>
  <c r="T26" i="15"/>
  <c r="T27" i="15"/>
  <c r="T28" i="15"/>
  <c r="T29" i="15"/>
  <c r="T30" i="15"/>
  <c r="T31" i="15"/>
  <c r="T32" i="15"/>
  <c r="T33" i="15"/>
  <c r="T34" i="15"/>
  <c r="T35" i="15"/>
  <c r="T36" i="15"/>
  <c r="T37" i="15"/>
  <c r="T38" i="15"/>
  <c r="T39" i="15"/>
  <c r="T40" i="15"/>
  <c r="T41" i="15"/>
  <c r="T42" i="15"/>
  <c r="T43" i="15"/>
  <c r="T44" i="15"/>
  <c r="T45" i="15"/>
  <c r="T46" i="15"/>
  <c r="T47" i="15"/>
  <c r="T48" i="15"/>
  <c r="T49" i="15"/>
  <c r="T50" i="15"/>
  <c r="T51" i="15"/>
  <c r="T52" i="15"/>
  <c r="T53" i="15"/>
  <c r="T54" i="15"/>
  <c r="T55" i="15"/>
  <c r="T56" i="15"/>
  <c r="T57" i="15"/>
  <c r="T58" i="15"/>
  <c r="T59" i="15"/>
  <c r="T60" i="15"/>
  <c r="T61" i="15"/>
  <c r="T62" i="15"/>
  <c r="T63" i="15"/>
  <c r="T64" i="15"/>
  <c r="T65" i="15"/>
  <c r="T66" i="15"/>
  <c r="T67" i="15"/>
  <c r="T68" i="15"/>
  <c r="T69" i="15"/>
  <c r="T70" i="15"/>
  <c r="T71" i="15"/>
  <c r="T72" i="15"/>
  <c r="T73" i="15"/>
  <c r="T74" i="15"/>
  <c r="T75" i="15"/>
  <c r="T76" i="15"/>
  <c r="T77" i="15"/>
  <c r="T78" i="15"/>
  <c r="T79" i="15"/>
  <c r="T80" i="15"/>
  <c r="T81" i="15"/>
  <c r="T82" i="15"/>
  <c r="T83" i="15"/>
  <c r="T84" i="15"/>
  <c r="T85" i="15"/>
  <c r="T86" i="15"/>
  <c r="T87" i="15"/>
  <c r="T88" i="15"/>
  <c r="T89" i="15"/>
  <c r="T90" i="15"/>
  <c r="T91" i="15"/>
  <c r="T92" i="15"/>
  <c r="T93" i="15"/>
  <c r="T94" i="15"/>
  <c r="T95" i="15"/>
  <c r="T96" i="15"/>
  <c r="T97" i="15"/>
  <c r="T98" i="15"/>
  <c r="T99" i="15"/>
  <c r="T100" i="15"/>
  <c r="T101" i="15"/>
  <c r="T102" i="15"/>
  <c r="T103" i="15"/>
  <c r="T104" i="15"/>
  <c r="T105" i="15"/>
  <c r="T106" i="15"/>
  <c r="T107" i="15"/>
  <c r="T108" i="15"/>
  <c r="T109" i="15"/>
  <c r="T110" i="15"/>
  <c r="T111" i="15"/>
  <c r="T112" i="15"/>
  <c r="T113" i="15"/>
  <c r="T114" i="15"/>
  <c r="T115" i="15"/>
  <c r="T116" i="15"/>
  <c r="T117" i="15"/>
  <c r="T118" i="15"/>
  <c r="T119" i="15"/>
  <c r="T120" i="15"/>
  <c r="T121" i="15"/>
  <c r="T122" i="15"/>
  <c r="T123" i="15"/>
  <c r="T124" i="15"/>
  <c r="T125" i="15"/>
  <c r="T126" i="15"/>
  <c r="T127" i="15"/>
  <c r="T128" i="15"/>
  <c r="T129" i="15"/>
  <c r="T130" i="15"/>
  <c r="T131" i="15"/>
  <c r="T132" i="15"/>
  <c r="T133" i="15"/>
  <c r="T134" i="15"/>
  <c r="T135" i="15"/>
  <c r="T136" i="15"/>
  <c r="T137" i="15"/>
  <c r="T138" i="15"/>
  <c r="T139" i="15"/>
  <c r="T140" i="15"/>
  <c r="T141" i="15"/>
  <c r="T142" i="15"/>
  <c r="T143" i="15"/>
  <c r="T144" i="15"/>
  <c r="T145" i="15"/>
  <c r="T146" i="15"/>
  <c r="T147" i="15"/>
  <c r="T148" i="15"/>
  <c r="T149" i="15"/>
  <c r="T150" i="15"/>
  <c r="T151" i="15"/>
  <c r="T152" i="15"/>
  <c r="T153" i="15"/>
  <c r="T154" i="15"/>
  <c r="T155" i="15"/>
  <c r="T156" i="15"/>
  <c r="T157" i="15"/>
  <c r="T158" i="15"/>
  <c r="T159" i="15"/>
  <c r="T160" i="15"/>
  <c r="T161" i="15"/>
  <c r="T162" i="15"/>
  <c r="T163" i="15"/>
  <c r="T164" i="15"/>
  <c r="T165" i="15"/>
  <c r="T166" i="15"/>
  <c r="T167" i="15"/>
  <c r="T168" i="15"/>
  <c r="T169" i="15"/>
  <c r="T170" i="15"/>
  <c r="T171" i="15"/>
  <c r="T172" i="15"/>
  <c r="T173" i="15"/>
  <c r="T174" i="15"/>
  <c r="T175" i="15"/>
  <c r="T176" i="15"/>
  <c r="T177" i="15"/>
  <c r="T178" i="15"/>
  <c r="T179" i="15"/>
  <c r="T180" i="15"/>
  <c r="T181" i="15"/>
  <c r="T182" i="15"/>
  <c r="T183" i="15"/>
  <c r="T184" i="15"/>
  <c r="T185" i="15"/>
  <c r="T186" i="15"/>
  <c r="T187" i="15"/>
  <c r="T188" i="15"/>
  <c r="T189" i="15"/>
  <c r="T190" i="15"/>
  <c r="T191" i="15"/>
  <c r="T192" i="15"/>
  <c r="T193" i="15"/>
  <c r="T194" i="15"/>
  <c r="T195" i="15"/>
  <c r="T196" i="15"/>
  <c r="T197" i="15"/>
  <c r="T198" i="15"/>
  <c r="T199" i="15"/>
  <c r="T200" i="15"/>
  <c r="T201" i="15"/>
  <c r="T202" i="15"/>
  <c r="T203" i="15"/>
  <c r="T204" i="15"/>
  <c r="T205" i="15"/>
  <c r="T206" i="15"/>
  <c r="T207" i="15"/>
  <c r="T208" i="15"/>
  <c r="T209" i="15"/>
  <c r="T210" i="15"/>
  <c r="T211" i="15"/>
  <c r="T212" i="15"/>
  <c r="T213" i="15"/>
  <c r="T214" i="15"/>
  <c r="T215" i="15"/>
  <c r="T216" i="15"/>
  <c r="T217" i="15"/>
  <c r="T218" i="15"/>
  <c r="T219" i="15"/>
  <c r="T220" i="15"/>
  <c r="T221" i="15"/>
  <c r="T222" i="15"/>
  <c r="T223" i="15"/>
  <c r="T224" i="15"/>
  <c r="T225" i="15"/>
  <c r="T226" i="15"/>
  <c r="T227" i="15"/>
  <c r="T228" i="15"/>
  <c r="T229" i="15"/>
  <c r="T230" i="15"/>
  <c r="T231" i="15"/>
  <c r="T232" i="15"/>
  <c r="T233" i="15"/>
  <c r="T234" i="15"/>
  <c r="T235" i="15"/>
  <c r="T236" i="15"/>
  <c r="T237" i="15"/>
  <c r="T238" i="15"/>
  <c r="T239" i="15"/>
  <c r="T240" i="15"/>
  <c r="T241" i="15"/>
  <c r="T242" i="15"/>
  <c r="T243" i="15"/>
  <c r="T244" i="15"/>
  <c r="T245" i="15"/>
  <c r="T246" i="15"/>
  <c r="T247" i="15"/>
  <c r="T248" i="15"/>
  <c r="T249" i="15"/>
  <c r="T250" i="15"/>
  <c r="T251" i="15"/>
  <c r="T252" i="15"/>
  <c r="T253" i="15"/>
  <c r="T254" i="15"/>
  <c r="T255" i="15"/>
  <c r="T256" i="15"/>
  <c r="T257" i="15"/>
  <c r="T258" i="15"/>
  <c r="T259" i="15"/>
  <c r="T260" i="15"/>
  <c r="T261" i="15"/>
  <c r="T262" i="15"/>
  <c r="T263" i="15"/>
  <c r="T264" i="15"/>
  <c r="T265" i="15"/>
  <c r="T266" i="15"/>
  <c r="T267" i="15"/>
  <c r="T268" i="15"/>
  <c r="T269" i="15"/>
  <c r="T270" i="15"/>
  <c r="T271" i="15"/>
  <c r="T272" i="15"/>
  <c r="T273" i="15"/>
  <c r="T274" i="15"/>
  <c r="T275" i="15"/>
  <c r="T276" i="15"/>
  <c r="T277" i="15"/>
  <c r="T278" i="15"/>
  <c r="T279" i="15"/>
  <c r="T280" i="15"/>
  <c r="T281" i="15"/>
  <c r="T282" i="15"/>
  <c r="T283" i="15"/>
  <c r="T284" i="15"/>
  <c r="T285" i="15"/>
  <c r="T286" i="15"/>
  <c r="T287" i="15"/>
  <c r="T288" i="15"/>
  <c r="T289" i="15"/>
  <c r="T290" i="15"/>
  <c r="T291" i="15"/>
  <c r="T292" i="15"/>
  <c r="T293" i="15"/>
  <c r="T294" i="15"/>
  <c r="T295" i="15"/>
  <c r="T296" i="15"/>
  <c r="T297" i="15"/>
  <c r="T298" i="15"/>
  <c r="T299" i="15"/>
  <c r="T300" i="15"/>
  <c r="T301" i="15"/>
  <c r="T302" i="15"/>
  <c r="T303" i="15"/>
  <c r="T304" i="15"/>
  <c r="T305" i="15"/>
  <c r="T306" i="15"/>
  <c r="T307" i="15"/>
  <c r="T308" i="15"/>
  <c r="T309" i="15"/>
  <c r="T310" i="15"/>
  <c r="T311" i="15"/>
  <c r="T312" i="15"/>
  <c r="T313" i="15"/>
  <c r="T314" i="15"/>
  <c r="T315" i="15"/>
  <c r="T316" i="15"/>
  <c r="T317" i="15"/>
  <c r="T318" i="15"/>
  <c r="T319" i="15"/>
  <c r="T320" i="15"/>
  <c r="T321" i="15"/>
  <c r="T322" i="15"/>
  <c r="T323" i="15"/>
  <c r="T324" i="15"/>
  <c r="T325" i="15"/>
  <c r="T326" i="15"/>
  <c r="T327" i="15"/>
  <c r="T328" i="15"/>
  <c r="T329" i="15"/>
  <c r="T330" i="15"/>
  <c r="T331" i="15"/>
  <c r="T332" i="15"/>
  <c r="T333" i="15"/>
  <c r="T334" i="15"/>
  <c r="T335" i="15"/>
  <c r="T336" i="15"/>
  <c r="T337" i="15"/>
  <c r="T338" i="15"/>
  <c r="T339" i="15"/>
  <c r="T340" i="15"/>
  <c r="T341" i="15"/>
  <c r="T342" i="15"/>
  <c r="T343" i="15"/>
  <c r="T344" i="15"/>
  <c r="T345" i="15"/>
  <c r="T346" i="15"/>
  <c r="T347" i="15"/>
  <c r="T348" i="15"/>
  <c r="T349" i="15"/>
  <c r="T350" i="15"/>
  <c r="T351" i="15"/>
  <c r="T352" i="15"/>
  <c r="T353" i="15"/>
  <c r="T354" i="15"/>
  <c r="T355" i="15"/>
  <c r="T356" i="15"/>
  <c r="T357" i="15"/>
  <c r="T358" i="15"/>
  <c r="T359" i="15"/>
  <c r="T360" i="15"/>
  <c r="T361" i="15"/>
  <c r="T362" i="15"/>
  <c r="T363" i="15"/>
  <c r="T364" i="15"/>
  <c r="T365" i="15"/>
  <c r="T366" i="15"/>
  <c r="T367" i="15"/>
  <c r="T368" i="15"/>
  <c r="T369" i="15"/>
  <c r="T370" i="15"/>
  <c r="T371" i="15"/>
  <c r="T372" i="15"/>
  <c r="T373" i="15"/>
  <c r="T374" i="15"/>
  <c r="T375" i="15"/>
  <c r="T376" i="15"/>
  <c r="T377" i="15"/>
  <c r="T378" i="15"/>
  <c r="T379" i="15"/>
  <c r="T380" i="15"/>
  <c r="T381" i="15"/>
  <c r="T382" i="15"/>
  <c r="T383" i="15"/>
  <c r="T384" i="15"/>
  <c r="T385" i="15"/>
  <c r="T386" i="15"/>
  <c r="T387" i="15"/>
  <c r="T388" i="15"/>
  <c r="T389" i="15"/>
  <c r="T390" i="15"/>
  <c r="T391" i="15"/>
  <c r="T392" i="15"/>
  <c r="T393" i="15"/>
  <c r="T394" i="15"/>
  <c r="T395" i="15"/>
  <c r="T396" i="15"/>
  <c r="T397" i="15"/>
  <c r="T398" i="15"/>
  <c r="T399" i="15"/>
  <c r="T400" i="15"/>
  <c r="T401" i="15"/>
  <c r="T402" i="15"/>
  <c r="T403" i="15"/>
  <c r="T404" i="15"/>
  <c r="T405" i="15"/>
  <c r="T406" i="15"/>
  <c r="T407" i="15"/>
  <c r="T408" i="15"/>
  <c r="T409" i="15"/>
  <c r="T410" i="15"/>
  <c r="T411" i="15"/>
  <c r="T412" i="15"/>
  <c r="T413" i="15"/>
  <c r="T414" i="15"/>
  <c r="T415" i="15"/>
  <c r="T416" i="15"/>
  <c r="T417" i="15"/>
  <c r="T418" i="15"/>
  <c r="T419" i="15"/>
  <c r="T420" i="15"/>
  <c r="T421" i="15"/>
  <c r="T422" i="15"/>
  <c r="T423" i="15"/>
  <c r="T424" i="15"/>
  <c r="T425" i="15"/>
  <c r="T426" i="15"/>
  <c r="T427" i="15"/>
  <c r="T428" i="15"/>
  <c r="T429" i="15"/>
  <c r="T430" i="15"/>
  <c r="T431" i="15"/>
  <c r="T432" i="15"/>
  <c r="T433" i="15"/>
  <c r="T434" i="15"/>
  <c r="T435" i="15"/>
  <c r="T436" i="15"/>
  <c r="T437" i="15"/>
  <c r="T438" i="15"/>
  <c r="T439" i="15"/>
  <c r="T440" i="15"/>
  <c r="T441" i="15"/>
  <c r="T442" i="15"/>
  <c r="T443" i="15"/>
  <c r="T444" i="15"/>
  <c r="T445" i="15"/>
  <c r="T446" i="15"/>
  <c r="T447" i="15"/>
  <c r="T448" i="15"/>
  <c r="T449" i="15"/>
  <c r="T450" i="15"/>
  <c r="T451" i="15"/>
  <c r="T452" i="15"/>
  <c r="T453" i="15"/>
  <c r="T454" i="15"/>
  <c r="T455" i="15"/>
  <c r="T456" i="15"/>
  <c r="T457" i="15"/>
  <c r="T458" i="15"/>
  <c r="T459" i="15"/>
  <c r="T460" i="15"/>
  <c r="T461" i="15"/>
  <c r="T462" i="15"/>
  <c r="T463" i="15"/>
  <c r="T464" i="15"/>
  <c r="T465" i="15"/>
  <c r="T466" i="15"/>
  <c r="T467" i="15"/>
  <c r="T468" i="15"/>
  <c r="T469" i="15"/>
  <c r="T470" i="15"/>
  <c r="T471" i="15"/>
  <c r="T472" i="15"/>
  <c r="T473" i="15"/>
  <c r="T474" i="15"/>
  <c r="T475" i="15"/>
  <c r="T476" i="15"/>
  <c r="T477" i="15"/>
  <c r="T478" i="15"/>
  <c r="T479" i="15"/>
  <c r="T480" i="15"/>
  <c r="T481" i="15"/>
  <c r="T482" i="15"/>
  <c r="T483" i="15"/>
  <c r="T484" i="15"/>
  <c r="T485" i="15"/>
  <c r="T486" i="15"/>
  <c r="T487" i="15"/>
  <c r="T488" i="15"/>
  <c r="T489" i="15"/>
  <c r="T490" i="15"/>
  <c r="T491" i="15"/>
  <c r="T492" i="15"/>
  <c r="T493" i="15"/>
  <c r="T494" i="15"/>
  <c r="T495" i="15"/>
  <c r="T496" i="15"/>
  <c r="T497" i="15"/>
  <c r="T498" i="15"/>
  <c r="T499" i="15"/>
  <c r="T500" i="15"/>
  <c r="T501" i="15"/>
  <c r="T502" i="15"/>
  <c r="T503" i="15"/>
  <c r="T504" i="15"/>
  <c r="T505" i="15"/>
  <c r="T506" i="15"/>
  <c r="T507" i="15"/>
  <c r="T508" i="15"/>
  <c r="T509" i="15"/>
  <c r="T510" i="15"/>
  <c r="T511" i="15"/>
  <c r="T512" i="15"/>
  <c r="T513" i="15"/>
  <c r="T514" i="15"/>
  <c r="T515" i="15"/>
  <c r="T516" i="15"/>
  <c r="T517" i="15"/>
  <c r="T518" i="15"/>
  <c r="T519" i="15"/>
  <c r="T520" i="15"/>
  <c r="T521" i="15"/>
  <c r="T522" i="15"/>
  <c r="T523" i="15"/>
  <c r="T524" i="15"/>
  <c r="T525" i="15"/>
  <c r="T526" i="15"/>
  <c r="T527" i="15"/>
  <c r="T528" i="15"/>
  <c r="T529" i="15"/>
  <c r="T530" i="15"/>
  <c r="T531" i="15"/>
  <c r="T532" i="15"/>
  <c r="T533" i="15"/>
  <c r="T534" i="15"/>
  <c r="T535" i="15"/>
  <c r="T536" i="15"/>
  <c r="T537" i="15"/>
  <c r="T538" i="15"/>
  <c r="T539" i="15"/>
  <c r="T540" i="15"/>
  <c r="T541" i="15"/>
  <c r="T542" i="15"/>
  <c r="T543" i="15"/>
  <c r="T544" i="15"/>
  <c r="T545" i="15"/>
  <c r="T546" i="15"/>
  <c r="T547" i="15"/>
  <c r="T548" i="15"/>
  <c r="T549" i="15"/>
  <c r="T550" i="15"/>
  <c r="T551" i="15"/>
  <c r="T552" i="15"/>
  <c r="T553" i="15"/>
  <c r="T554" i="15"/>
  <c r="T555" i="15"/>
  <c r="T556" i="15"/>
  <c r="T557" i="15"/>
  <c r="T558" i="15"/>
  <c r="T559" i="15"/>
  <c r="T560" i="15"/>
  <c r="T561" i="15"/>
  <c r="T562" i="15"/>
  <c r="T563" i="15"/>
  <c r="T564" i="15"/>
  <c r="T565" i="15"/>
  <c r="T566" i="15"/>
  <c r="T567" i="15"/>
  <c r="T568" i="15"/>
  <c r="T569" i="15"/>
  <c r="T570" i="15"/>
  <c r="T571" i="15"/>
  <c r="T572" i="15"/>
  <c r="T573" i="15"/>
  <c r="T574" i="15"/>
  <c r="T575" i="15"/>
  <c r="T576" i="15"/>
  <c r="T577" i="15"/>
  <c r="T578" i="15"/>
  <c r="T579" i="15"/>
  <c r="T580" i="15"/>
  <c r="T581" i="15"/>
  <c r="T582" i="15"/>
  <c r="T583" i="15"/>
  <c r="T584" i="15"/>
  <c r="T585" i="15"/>
  <c r="T586" i="15"/>
  <c r="T587" i="15"/>
  <c r="T588" i="15"/>
  <c r="T589" i="15"/>
  <c r="T590" i="15"/>
  <c r="T591" i="15"/>
  <c r="T592" i="15"/>
  <c r="T593" i="15"/>
  <c r="T594" i="15"/>
  <c r="T595" i="15"/>
  <c r="T596" i="15"/>
  <c r="T597" i="15"/>
  <c r="T598" i="15"/>
  <c r="T599" i="15"/>
  <c r="T600" i="15"/>
  <c r="T601" i="15"/>
  <c r="T602" i="15"/>
  <c r="T603" i="15"/>
  <c r="T604" i="15"/>
  <c r="T605" i="15"/>
  <c r="T606" i="15"/>
  <c r="T607" i="15"/>
  <c r="T608" i="15"/>
  <c r="T609" i="15"/>
  <c r="T610" i="15"/>
  <c r="T611" i="15"/>
  <c r="T612" i="15"/>
  <c r="T613" i="15"/>
  <c r="T614" i="15"/>
  <c r="T615" i="15"/>
  <c r="T616" i="15"/>
  <c r="T617" i="15"/>
  <c r="T618" i="15"/>
  <c r="T619" i="15"/>
  <c r="T620" i="15"/>
  <c r="T621" i="15"/>
  <c r="T622" i="15"/>
  <c r="T623" i="15"/>
  <c r="T624" i="15"/>
  <c r="T625" i="15"/>
  <c r="T626" i="15"/>
  <c r="T627" i="15"/>
  <c r="T628" i="15"/>
  <c r="T629" i="15"/>
  <c r="T630" i="15"/>
  <c r="T631" i="15"/>
  <c r="T632" i="15"/>
  <c r="T633" i="15"/>
  <c r="T634" i="15"/>
  <c r="T635" i="15"/>
  <c r="T636" i="15"/>
  <c r="T637" i="15"/>
  <c r="T638" i="15"/>
  <c r="T639" i="15"/>
  <c r="T640" i="15"/>
  <c r="T641" i="15"/>
  <c r="T642" i="15"/>
  <c r="T643" i="15"/>
  <c r="T644" i="15"/>
  <c r="T645" i="15"/>
  <c r="T646" i="15"/>
  <c r="T647" i="15"/>
  <c r="T648" i="15"/>
  <c r="T649" i="15"/>
  <c r="T650" i="15"/>
  <c r="T651" i="15"/>
  <c r="T652" i="15"/>
  <c r="T653" i="15"/>
  <c r="T654" i="15"/>
  <c r="T655" i="15"/>
  <c r="T656" i="15"/>
  <c r="T657" i="15"/>
  <c r="T658" i="15"/>
  <c r="T659" i="15"/>
  <c r="T660" i="15"/>
  <c r="T661" i="15"/>
  <c r="T662" i="15"/>
  <c r="T663" i="15"/>
  <c r="T664" i="15"/>
  <c r="T665" i="15"/>
  <c r="T666" i="15"/>
  <c r="T667" i="15"/>
  <c r="T668" i="15"/>
  <c r="T669" i="15"/>
  <c r="T670" i="15"/>
  <c r="T671" i="15"/>
  <c r="T672" i="15"/>
  <c r="T673" i="15"/>
  <c r="T674" i="15"/>
  <c r="T675" i="15"/>
  <c r="T676" i="15"/>
  <c r="T677" i="15"/>
  <c r="T678" i="15"/>
  <c r="T679" i="15"/>
  <c r="T680" i="15"/>
  <c r="T681" i="15"/>
  <c r="T682" i="15"/>
  <c r="T683" i="15"/>
  <c r="T684" i="15"/>
  <c r="T685" i="15"/>
  <c r="T686" i="15"/>
  <c r="T687" i="15"/>
  <c r="T688" i="15"/>
  <c r="T689" i="15"/>
  <c r="T690" i="15"/>
  <c r="T691" i="15"/>
  <c r="T692" i="15"/>
  <c r="T693" i="15"/>
  <c r="T694" i="15"/>
  <c r="T695" i="15"/>
  <c r="T696" i="15"/>
  <c r="T697" i="15"/>
  <c r="T698" i="15"/>
  <c r="T699" i="15"/>
  <c r="T700" i="15"/>
  <c r="T701" i="15"/>
  <c r="T702" i="15"/>
  <c r="T703" i="15"/>
  <c r="T704" i="15"/>
  <c r="T705" i="15"/>
  <c r="T706" i="15"/>
  <c r="T707" i="15"/>
  <c r="T708" i="15"/>
  <c r="T709" i="15"/>
  <c r="T710" i="15"/>
  <c r="T711" i="15"/>
  <c r="T712" i="15"/>
  <c r="T713" i="15"/>
  <c r="T714" i="15"/>
  <c r="T715" i="15"/>
  <c r="T716" i="15"/>
  <c r="T717" i="15"/>
  <c r="T718" i="15"/>
  <c r="T719" i="15"/>
  <c r="T720" i="15"/>
  <c r="T721" i="15"/>
  <c r="T722" i="15"/>
  <c r="T723" i="15"/>
  <c r="T724" i="15"/>
  <c r="T725" i="15"/>
  <c r="T726" i="15"/>
  <c r="T727" i="15"/>
  <c r="T728" i="15"/>
  <c r="T729" i="15"/>
  <c r="T730" i="15"/>
  <c r="T731" i="15"/>
  <c r="T732" i="15"/>
  <c r="T733" i="15"/>
  <c r="T734" i="15"/>
  <c r="T735" i="15"/>
  <c r="T736" i="15"/>
  <c r="T737" i="15"/>
  <c r="T738" i="15"/>
  <c r="T739" i="15"/>
  <c r="T740" i="15"/>
  <c r="T741" i="15"/>
  <c r="T742" i="15"/>
  <c r="T743" i="15"/>
  <c r="T744" i="15"/>
  <c r="T745" i="15"/>
  <c r="T746" i="15"/>
  <c r="T747" i="15"/>
  <c r="T748" i="15"/>
  <c r="T749" i="15"/>
  <c r="T750" i="15"/>
  <c r="T751" i="15"/>
  <c r="T752" i="15"/>
  <c r="T753" i="15"/>
  <c r="T754" i="15"/>
  <c r="T755" i="15"/>
  <c r="T756" i="15"/>
  <c r="T757" i="15"/>
  <c r="T758" i="15"/>
  <c r="T759" i="15"/>
  <c r="T760" i="15"/>
  <c r="T761" i="15"/>
  <c r="T762" i="15"/>
  <c r="T763" i="15"/>
  <c r="T764" i="15"/>
  <c r="T765" i="15"/>
  <c r="T766" i="15"/>
  <c r="T767" i="15"/>
  <c r="T768" i="15"/>
  <c r="T769" i="15"/>
  <c r="T770" i="15"/>
  <c r="T771" i="15"/>
  <c r="T772" i="15"/>
  <c r="T773" i="15"/>
  <c r="T774" i="15"/>
  <c r="T775" i="15"/>
  <c r="T776" i="15"/>
  <c r="T777" i="15"/>
  <c r="T778" i="15"/>
  <c r="T779" i="15"/>
  <c r="T780" i="15"/>
  <c r="T781" i="15"/>
  <c r="T782" i="15"/>
  <c r="T783" i="15"/>
  <c r="T784" i="15"/>
  <c r="T785" i="15"/>
  <c r="T786" i="15"/>
  <c r="T787" i="15"/>
  <c r="T788" i="15"/>
  <c r="T789" i="15"/>
  <c r="T790" i="15"/>
  <c r="T791" i="15"/>
  <c r="T792" i="15"/>
  <c r="T793" i="15"/>
  <c r="T794" i="15"/>
  <c r="T795" i="15"/>
  <c r="T796" i="15"/>
  <c r="T797" i="15"/>
  <c r="T798" i="15"/>
  <c r="T799" i="15"/>
  <c r="T800" i="15"/>
  <c r="T801" i="15"/>
  <c r="T802" i="15"/>
  <c r="T803" i="15"/>
  <c r="T804" i="15"/>
  <c r="T805" i="15"/>
  <c r="T806" i="15"/>
  <c r="T807" i="15"/>
  <c r="T808" i="15"/>
  <c r="T809" i="15"/>
  <c r="T810" i="15"/>
  <c r="T811" i="15"/>
  <c r="T812" i="15"/>
  <c r="T813" i="15"/>
  <c r="T814" i="15"/>
  <c r="T815" i="15"/>
  <c r="T816" i="15"/>
  <c r="T817" i="15"/>
  <c r="T818" i="15"/>
  <c r="T819" i="15"/>
  <c r="T820" i="15"/>
  <c r="T821" i="15"/>
  <c r="T822" i="15"/>
  <c r="T823" i="15"/>
  <c r="T824" i="15"/>
  <c r="T825" i="15"/>
  <c r="T826" i="15"/>
  <c r="T827" i="15"/>
  <c r="T828" i="15"/>
  <c r="T829" i="15"/>
  <c r="T830" i="15"/>
  <c r="T831" i="15"/>
  <c r="T832" i="15"/>
  <c r="T833" i="15"/>
  <c r="T834" i="15"/>
  <c r="T835" i="15"/>
  <c r="T836" i="15"/>
  <c r="T837" i="15"/>
  <c r="T838" i="15"/>
  <c r="T839" i="15"/>
  <c r="T840" i="15"/>
  <c r="T841" i="15"/>
  <c r="T842" i="15"/>
  <c r="T843" i="15"/>
  <c r="T844" i="15"/>
  <c r="T845" i="15"/>
  <c r="T846" i="15"/>
  <c r="T847" i="15"/>
  <c r="T848" i="15"/>
  <c r="T849" i="15"/>
  <c r="T850" i="15"/>
  <c r="T851" i="15"/>
  <c r="T852" i="15"/>
  <c r="T853" i="15"/>
  <c r="T854" i="15"/>
  <c r="T855" i="15"/>
  <c r="T856" i="15"/>
  <c r="T857" i="15"/>
  <c r="T858" i="15"/>
  <c r="T859" i="15"/>
  <c r="T860" i="15"/>
  <c r="T861" i="15"/>
  <c r="T862" i="15"/>
  <c r="T863" i="15"/>
  <c r="T864" i="15"/>
  <c r="T865" i="15"/>
  <c r="T866" i="15"/>
  <c r="T867" i="15"/>
  <c r="T868" i="15"/>
  <c r="T869" i="15"/>
  <c r="T870" i="15"/>
  <c r="T871" i="15"/>
  <c r="T872" i="15"/>
  <c r="T873" i="15"/>
  <c r="T874" i="15"/>
  <c r="T875" i="15"/>
  <c r="T876" i="15"/>
  <c r="T877" i="15"/>
  <c r="T878" i="15"/>
  <c r="T879" i="15"/>
  <c r="T880" i="15"/>
  <c r="T881" i="15"/>
  <c r="T882" i="15"/>
  <c r="T883" i="15"/>
  <c r="T884" i="15"/>
  <c r="T885" i="15"/>
  <c r="T886" i="15"/>
  <c r="T887" i="15"/>
  <c r="T888" i="15"/>
  <c r="T889" i="15"/>
  <c r="T890" i="15"/>
  <c r="T891" i="15"/>
  <c r="T892" i="15"/>
  <c r="T893" i="15"/>
  <c r="T894" i="15"/>
  <c r="T895" i="15"/>
  <c r="T896" i="15"/>
  <c r="T897" i="15"/>
  <c r="T898" i="15"/>
  <c r="T899" i="15"/>
  <c r="T900" i="15"/>
  <c r="T901" i="15"/>
  <c r="T902" i="15"/>
  <c r="T903" i="15"/>
  <c r="T904" i="15"/>
  <c r="T905" i="15"/>
  <c r="T906" i="15"/>
  <c r="T907" i="15"/>
  <c r="T908" i="15"/>
  <c r="T909" i="15"/>
  <c r="T910" i="15"/>
  <c r="T911" i="15"/>
  <c r="T912" i="15"/>
  <c r="T913" i="15"/>
  <c r="T914" i="15"/>
  <c r="T915" i="15"/>
  <c r="T916" i="15"/>
  <c r="T917" i="15"/>
  <c r="T918" i="15"/>
  <c r="T919" i="15"/>
  <c r="T920" i="15"/>
  <c r="T921" i="15"/>
  <c r="T922" i="15"/>
  <c r="T923" i="15"/>
  <c r="T924" i="15"/>
  <c r="T925" i="15"/>
  <c r="T926" i="15"/>
  <c r="T927" i="15"/>
  <c r="T928" i="15"/>
  <c r="T929" i="15"/>
  <c r="T930" i="15"/>
  <c r="T931" i="15"/>
  <c r="T932" i="15"/>
  <c r="T933" i="15"/>
  <c r="T934" i="15"/>
  <c r="T935" i="15"/>
  <c r="T936" i="15"/>
  <c r="T937" i="15"/>
  <c r="T938" i="15"/>
  <c r="T939" i="15"/>
  <c r="T940" i="15"/>
  <c r="T941" i="15"/>
  <c r="T942" i="15"/>
  <c r="T943" i="15"/>
  <c r="T944" i="15"/>
  <c r="T945" i="15"/>
  <c r="T946" i="15"/>
  <c r="T947" i="15"/>
  <c r="T948" i="15"/>
  <c r="T949" i="15"/>
  <c r="T950" i="15"/>
  <c r="T951" i="15"/>
  <c r="T952" i="15"/>
  <c r="T953" i="15"/>
  <c r="T954" i="15"/>
  <c r="T955" i="15"/>
  <c r="T956" i="15"/>
  <c r="T957" i="15"/>
  <c r="T958" i="15"/>
  <c r="T959" i="15"/>
  <c r="T960" i="15"/>
  <c r="T961" i="15"/>
  <c r="T962" i="15"/>
  <c r="T963" i="15"/>
  <c r="T964" i="15"/>
  <c r="T965" i="15"/>
  <c r="T966" i="15"/>
  <c r="T967" i="15"/>
  <c r="T968" i="15"/>
  <c r="T969" i="15"/>
  <c r="T970" i="15"/>
  <c r="T971" i="15"/>
  <c r="T972" i="15"/>
  <c r="T973" i="15"/>
  <c r="T974" i="15"/>
  <c r="T975" i="15"/>
  <c r="T976" i="15"/>
  <c r="T977" i="15"/>
  <c r="T978" i="15"/>
  <c r="T979" i="15"/>
  <c r="T980" i="15"/>
  <c r="T981" i="15"/>
  <c r="T982" i="15"/>
  <c r="T983" i="15"/>
  <c r="T984" i="15"/>
  <c r="T985" i="15"/>
  <c r="T986" i="15"/>
  <c r="T987" i="15"/>
  <c r="T988" i="15"/>
  <c r="T989" i="15"/>
  <c r="T990" i="15"/>
  <c r="T991" i="15"/>
  <c r="T992" i="15"/>
  <c r="T993" i="15"/>
  <c r="T994" i="15"/>
  <c r="T995" i="15"/>
  <c r="T996" i="15"/>
  <c r="T997" i="15"/>
  <c r="T998" i="15"/>
  <c r="T999" i="15"/>
  <c r="T1000" i="15"/>
  <c r="T1001" i="15"/>
  <c r="T1002" i="15"/>
  <c r="T1003" i="15"/>
  <c r="T1004" i="15"/>
  <c r="T1005" i="15"/>
  <c r="T1006" i="15"/>
  <c r="T1007" i="15"/>
  <c r="T1008" i="15"/>
  <c r="T1009" i="15"/>
  <c r="T1010" i="15"/>
  <c r="T1011" i="15"/>
  <c r="T1012" i="15"/>
  <c r="T1013" i="15"/>
  <c r="T1014" i="15"/>
  <c r="T1015" i="15"/>
  <c r="T1016" i="15"/>
  <c r="T1017" i="15"/>
  <c r="T1018" i="15"/>
  <c r="T1019" i="15"/>
  <c r="T1020" i="15"/>
  <c r="T1021" i="15"/>
  <c r="T1022" i="15"/>
  <c r="I307" i="14" l="1"/>
  <c r="H307" i="14"/>
  <c r="J361" i="14" l="1"/>
  <c r="J362" i="14"/>
  <c r="J363"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360" i="14"/>
  <c r="S192" i="23" l="1"/>
  <c r="S191" i="23"/>
  <c r="S190" i="23"/>
  <c r="S189" i="23"/>
  <c r="S188" i="23"/>
  <c r="S187" i="23"/>
  <c r="S186" i="23"/>
  <c r="S185" i="23"/>
  <c r="S184" i="23"/>
  <c r="S183" i="23"/>
  <c r="S182" i="23"/>
  <c r="S181" i="23"/>
  <c r="S180" i="23"/>
  <c r="S179" i="23"/>
  <c r="S178" i="23"/>
  <c r="S177" i="23"/>
  <c r="S176" i="23"/>
  <c r="S175" i="23"/>
  <c r="S174" i="23"/>
  <c r="S173" i="23"/>
  <c r="S172" i="23"/>
  <c r="S171" i="23"/>
  <c r="S170" i="23"/>
  <c r="S169" i="23"/>
  <c r="S168" i="23"/>
  <c r="S167" i="23"/>
  <c r="S166" i="23"/>
  <c r="S165" i="23"/>
  <c r="S164" i="23"/>
  <c r="S163" i="23"/>
  <c r="S162" i="23"/>
  <c r="S161" i="23"/>
  <c r="S160" i="23"/>
  <c r="S159" i="23"/>
  <c r="S158" i="23"/>
  <c r="S157" i="23"/>
  <c r="S156" i="23"/>
  <c r="S155" i="23"/>
  <c r="S154" i="23"/>
  <c r="S153" i="23"/>
  <c r="S152" i="23"/>
  <c r="S151" i="23"/>
  <c r="S150" i="23"/>
  <c r="S149" i="23"/>
  <c r="S148" i="23"/>
  <c r="S147" i="23"/>
  <c r="S146" i="23"/>
  <c r="S145" i="23"/>
  <c r="S144" i="23"/>
  <c r="S143" i="23"/>
  <c r="S142" i="23"/>
  <c r="S141" i="23"/>
  <c r="S140" i="23"/>
  <c r="S139" i="23"/>
  <c r="S138" i="23"/>
  <c r="S137" i="23"/>
  <c r="S136" i="23"/>
  <c r="S135" i="23"/>
  <c r="S134" i="23"/>
  <c r="S133" i="23"/>
  <c r="S132" i="23"/>
  <c r="S131" i="23"/>
  <c r="S130" i="23"/>
  <c r="S129" i="23"/>
  <c r="S128" i="23"/>
  <c r="S127" i="23"/>
  <c r="S126" i="23"/>
  <c r="S125" i="23"/>
  <c r="S124" i="23"/>
  <c r="S123" i="23"/>
  <c r="S122" i="23"/>
  <c r="S121" i="23"/>
  <c r="S120" i="23"/>
  <c r="S119" i="23"/>
  <c r="S118" i="23"/>
  <c r="S117" i="23"/>
  <c r="S116" i="23"/>
  <c r="S115" i="23"/>
  <c r="S114" i="23"/>
  <c r="S113" i="23"/>
  <c r="S112" i="23"/>
  <c r="S111" i="23"/>
  <c r="S110" i="23"/>
  <c r="S109" i="23"/>
  <c r="S108" i="23"/>
  <c r="S107" i="23"/>
  <c r="S106" i="23"/>
  <c r="S105" i="23"/>
  <c r="S104" i="23"/>
  <c r="S103" i="23"/>
  <c r="S102" i="23"/>
  <c r="S101" i="23"/>
  <c r="S100" i="23"/>
  <c r="S99" i="23"/>
  <c r="S98" i="23"/>
  <c r="S97" i="23"/>
  <c r="S96" i="23"/>
  <c r="S95" i="23"/>
  <c r="S94" i="23"/>
  <c r="S93" i="23"/>
  <c r="S92" i="23"/>
  <c r="S91" i="23"/>
  <c r="S90" i="23"/>
  <c r="S89" i="23"/>
  <c r="S88" i="23"/>
  <c r="S87" i="23"/>
  <c r="S86" i="23"/>
  <c r="S85" i="23"/>
  <c r="S84" i="23"/>
  <c r="S83" i="23"/>
  <c r="S82" i="23"/>
  <c r="S81" i="23"/>
  <c r="S80" i="23"/>
  <c r="S79" i="23"/>
  <c r="S78" i="23"/>
  <c r="S77" i="23"/>
  <c r="S76" i="23"/>
  <c r="S75" i="23"/>
  <c r="S74" i="23"/>
  <c r="S73" i="23"/>
  <c r="S72" i="23"/>
  <c r="S71" i="23"/>
  <c r="S70" i="23"/>
  <c r="S69" i="23"/>
  <c r="S68" i="23"/>
  <c r="S67" i="23"/>
  <c r="S66" i="23"/>
  <c r="S65" i="23"/>
  <c r="S64" i="23"/>
  <c r="S63" i="23"/>
  <c r="S62" i="23"/>
  <c r="S61" i="23"/>
  <c r="S60" i="23"/>
  <c r="S59" i="23"/>
  <c r="S58" i="23"/>
  <c r="S57" i="23"/>
  <c r="S56" i="23"/>
  <c r="S55" i="23"/>
  <c r="S54" i="23"/>
  <c r="S53" i="23"/>
  <c r="S52" i="23"/>
  <c r="S51" i="23"/>
  <c r="S50" i="23"/>
  <c r="S49" i="23"/>
  <c r="S48" i="23"/>
  <c r="S47" i="23"/>
  <c r="S46" i="23"/>
  <c r="S45" i="23"/>
  <c r="S44" i="23"/>
  <c r="S43" i="23"/>
  <c r="S42" i="23"/>
  <c r="S41" i="23"/>
  <c r="S40" i="23"/>
  <c r="S39" i="23"/>
  <c r="S38" i="23"/>
  <c r="S37" i="23"/>
  <c r="S36" i="23"/>
  <c r="S35" i="23"/>
  <c r="S34" i="23"/>
  <c r="S33" i="23"/>
  <c r="S32" i="23"/>
  <c r="S31" i="23"/>
  <c r="S30" i="23"/>
  <c r="S29" i="23"/>
  <c r="S28" i="23"/>
  <c r="S27" i="23"/>
  <c r="S26" i="23"/>
  <c r="S25" i="23"/>
  <c r="S24" i="23"/>
  <c r="S23" i="23"/>
  <c r="S22" i="23"/>
  <c r="S21" i="23"/>
  <c r="S20" i="23"/>
  <c r="S19" i="23"/>
  <c r="S18" i="23"/>
  <c r="S17" i="23"/>
  <c r="S16" i="23"/>
  <c r="S15" i="23"/>
  <c r="S14" i="23"/>
  <c r="S13" i="23"/>
  <c r="U12" i="8"/>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 i="21"/>
  <c r="R12" i="23" l="1"/>
  <c r="J14" i="23"/>
  <c r="L14" i="23"/>
  <c r="L18" i="23" l="1"/>
  <c r="L19" i="23"/>
  <c r="L20" i="23"/>
  <c r="L21" i="23"/>
  <c r="L22" i="23"/>
  <c r="L23" i="23"/>
  <c r="L24" i="23"/>
  <c r="L25" i="23"/>
  <c r="L26" i="23"/>
  <c r="L27" i="23"/>
  <c r="L28" i="23"/>
  <c r="L29" i="23"/>
  <c r="L30" i="23"/>
  <c r="L31" i="23"/>
  <c r="L32" i="23"/>
  <c r="L33" i="23"/>
  <c r="L34" i="23"/>
  <c r="L35" i="23"/>
  <c r="L36" i="23"/>
  <c r="L37" i="23"/>
  <c r="L38" i="23"/>
  <c r="L39" i="23"/>
  <c r="L40" i="23"/>
  <c r="L41" i="23"/>
  <c r="L42" i="23"/>
  <c r="L43" i="23"/>
  <c r="L44" i="23"/>
  <c r="L45" i="23"/>
  <c r="L46" i="23"/>
  <c r="L47" i="23"/>
  <c r="L48" i="23"/>
  <c r="L49" i="23"/>
  <c r="L50" i="23"/>
  <c r="L51" i="23"/>
  <c r="L52" i="23"/>
  <c r="L53" i="23"/>
  <c r="L54" i="23"/>
  <c r="L55" i="23"/>
  <c r="L56" i="23"/>
  <c r="L57" i="23"/>
  <c r="L58" i="23"/>
  <c r="L59" i="23"/>
  <c r="L60" i="23"/>
  <c r="L61" i="23"/>
  <c r="L62" i="23"/>
  <c r="L63" i="23"/>
  <c r="L64" i="23"/>
  <c r="L65" i="23"/>
  <c r="L66" i="23"/>
  <c r="L67" i="23"/>
  <c r="L68" i="23"/>
  <c r="L69" i="23"/>
  <c r="L70" i="23"/>
  <c r="L71" i="23"/>
  <c r="L72" i="23"/>
  <c r="L73" i="23"/>
  <c r="L74" i="23"/>
  <c r="L75" i="23"/>
  <c r="L76" i="23"/>
  <c r="L77" i="23"/>
  <c r="L78" i="23"/>
  <c r="L79" i="23"/>
  <c r="L80" i="23"/>
  <c r="L81" i="23"/>
  <c r="L82" i="23"/>
  <c r="L83" i="23"/>
  <c r="L84" i="23"/>
  <c r="L85" i="23"/>
  <c r="L86" i="23"/>
  <c r="L87" i="23"/>
  <c r="L88" i="23"/>
  <c r="L89" i="23"/>
  <c r="L90" i="23"/>
  <c r="L91" i="23"/>
  <c r="L92" i="23"/>
  <c r="L93" i="23"/>
  <c r="L94" i="23"/>
  <c r="L95" i="23"/>
  <c r="L96" i="23"/>
  <c r="L97" i="23"/>
  <c r="L98" i="23"/>
  <c r="L99" i="23"/>
  <c r="L100" i="23"/>
  <c r="L101" i="23"/>
  <c r="L102" i="23"/>
  <c r="L103" i="23"/>
  <c r="L104" i="23"/>
  <c r="L105" i="23"/>
  <c r="L106" i="23"/>
  <c r="L107" i="23"/>
  <c r="L108" i="23"/>
  <c r="L109" i="23"/>
  <c r="L110" i="23"/>
  <c r="L111" i="23"/>
  <c r="L112" i="23"/>
  <c r="L113" i="23"/>
  <c r="L114" i="23"/>
  <c r="L115" i="23"/>
  <c r="L116" i="23"/>
  <c r="L117" i="23"/>
  <c r="L118" i="23"/>
  <c r="L119" i="23"/>
  <c r="L120" i="23"/>
  <c r="L121" i="23"/>
  <c r="L122" i="23"/>
  <c r="L123" i="23"/>
  <c r="L124" i="23"/>
  <c r="L125" i="23"/>
  <c r="L126" i="23"/>
  <c r="L127" i="23"/>
  <c r="L128" i="23"/>
  <c r="L129" i="23"/>
  <c r="L130" i="23"/>
  <c r="L131" i="23"/>
  <c r="L132" i="23"/>
  <c r="L133" i="23"/>
  <c r="L134" i="23"/>
  <c r="L135" i="23"/>
  <c r="L136" i="23"/>
  <c r="L137" i="23"/>
  <c r="L138" i="23"/>
  <c r="L139" i="23"/>
  <c r="L140" i="23"/>
  <c r="L141" i="23"/>
  <c r="L142" i="23"/>
  <c r="L143" i="23"/>
  <c r="L144" i="23"/>
  <c r="L145" i="23"/>
  <c r="L146" i="23"/>
  <c r="L147" i="23"/>
  <c r="L148" i="23"/>
  <c r="L149" i="23"/>
  <c r="L150" i="23"/>
  <c r="L151" i="23"/>
  <c r="L152" i="23"/>
  <c r="L153" i="23"/>
  <c r="L154" i="23"/>
  <c r="L155" i="23"/>
  <c r="L156" i="23"/>
  <c r="L157" i="23"/>
  <c r="L158" i="23"/>
  <c r="L159" i="23"/>
  <c r="L160" i="23"/>
  <c r="L161" i="23"/>
  <c r="L162" i="23"/>
  <c r="L163" i="23"/>
  <c r="L164" i="23"/>
  <c r="L165" i="23"/>
  <c r="L166" i="23"/>
  <c r="L167" i="23"/>
  <c r="L168" i="23"/>
  <c r="L169" i="23"/>
  <c r="L170" i="23"/>
  <c r="L171" i="23"/>
  <c r="L172" i="23"/>
  <c r="L173" i="23"/>
  <c r="L174" i="23"/>
  <c r="L175" i="23"/>
  <c r="L176" i="23"/>
  <c r="L177" i="23"/>
  <c r="L178" i="23"/>
  <c r="L179" i="23"/>
  <c r="L180" i="23"/>
  <c r="L181" i="23"/>
  <c r="L182" i="23"/>
  <c r="L183" i="23"/>
  <c r="L184" i="23"/>
  <c r="L185" i="23"/>
  <c r="L186" i="23"/>
  <c r="L187" i="23"/>
  <c r="L188" i="23"/>
  <c r="L189" i="23"/>
  <c r="L190" i="23"/>
  <c r="L191" i="23"/>
  <c r="L192" i="23"/>
  <c r="J18" i="23" l="1"/>
  <c r="J19" i="23"/>
  <c r="J20" i="23"/>
  <c r="J21" i="23"/>
  <c r="J22" i="23"/>
  <c r="J23" i="23"/>
  <c r="J24" i="23"/>
  <c r="J25" i="23"/>
  <c r="J26" i="23"/>
  <c r="J27" i="23"/>
  <c r="J28" i="23"/>
  <c r="J29" i="23"/>
  <c r="J30" i="23"/>
  <c r="J31" i="23"/>
  <c r="J32" i="23"/>
  <c r="J33" i="23"/>
  <c r="J34" i="23"/>
  <c r="J35" i="23"/>
  <c r="J36" i="23"/>
  <c r="J37" i="23"/>
  <c r="J38" i="23"/>
  <c r="J39" i="23"/>
  <c r="J40" i="23"/>
  <c r="J41" i="23"/>
  <c r="J42" i="23"/>
  <c r="J43" i="23"/>
  <c r="J44" i="23"/>
  <c r="J45" i="23"/>
  <c r="J46" i="23"/>
  <c r="J47" i="23"/>
  <c r="J48" i="23"/>
  <c r="J49" i="23"/>
  <c r="J50" i="23"/>
  <c r="J51" i="23"/>
  <c r="J52" i="23"/>
  <c r="J53" i="23"/>
  <c r="J54" i="23"/>
  <c r="J55" i="23"/>
  <c r="J56" i="23"/>
  <c r="J57" i="23"/>
  <c r="J58" i="23"/>
  <c r="J59" i="23"/>
  <c r="J60" i="23"/>
  <c r="J61" i="23"/>
  <c r="J62" i="23"/>
  <c r="J63" i="23"/>
  <c r="J64" i="23"/>
  <c r="J65" i="23"/>
  <c r="J66" i="23"/>
  <c r="J67" i="23"/>
  <c r="J68" i="23"/>
  <c r="J69" i="23"/>
  <c r="J70" i="23"/>
  <c r="J71" i="23"/>
  <c r="J72" i="23"/>
  <c r="J73" i="23"/>
  <c r="J74" i="23"/>
  <c r="J75" i="23"/>
  <c r="J76" i="23"/>
  <c r="J77" i="23"/>
  <c r="J78" i="23"/>
  <c r="J79" i="23"/>
  <c r="J80" i="23"/>
  <c r="J81" i="23"/>
  <c r="J82" i="23"/>
  <c r="J83" i="23"/>
  <c r="J84" i="23"/>
  <c r="J85" i="23"/>
  <c r="J86" i="23"/>
  <c r="J87" i="23"/>
  <c r="J88" i="23"/>
  <c r="J89" i="23"/>
  <c r="J90" i="23"/>
  <c r="J91" i="23"/>
  <c r="J92" i="23"/>
  <c r="J93" i="23"/>
  <c r="J94" i="23"/>
  <c r="J95" i="23"/>
  <c r="J96" i="23"/>
  <c r="J97" i="23"/>
  <c r="J98" i="23"/>
  <c r="J99" i="23"/>
  <c r="J100" i="23"/>
  <c r="J101" i="23"/>
  <c r="J102" i="23"/>
  <c r="J103" i="23"/>
  <c r="J104" i="23"/>
  <c r="J105" i="23"/>
  <c r="J106" i="23"/>
  <c r="J107" i="23"/>
  <c r="J108" i="23"/>
  <c r="J109" i="23"/>
  <c r="J110" i="23"/>
  <c r="J111" i="23"/>
  <c r="J112" i="23"/>
  <c r="J113" i="23"/>
  <c r="J114" i="23"/>
  <c r="J115" i="23"/>
  <c r="J116" i="23"/>
  <c r="J117" i="23"/>
  <c r="J118" i="23"/>
  <c r="J119" i="23"/>
  <c r="J120" i="23"/>
  <c r="J121" i="23"/>
  <c r="J122" i="23"/>
  <c r="J123" i="23"/>
  <c r="J124" i="23"/>
  <c r="J125" i="23"/>
  <c r="J126" i="23"/>
  <c r="J127" i="23"/>
  <c r="J128" i="23"/>
  <c r="J129" i="23"/>
  <c r="J130" i="23"/>
  <c r="J131" i="23"/>
  <c r="J132" i="23"/>
  <c r="J133" i="23"/>
  <c r="J134" i="23"/>
  <c r="J135" i="23"/>
  <c r="J136" i="23"/>
  <c r="J137" i="23"/>
  <c r="J138" i="23"/>
  <c r="J139" i="23"/>
  <c r="J140" i="23"/>
  <c r="J141" i="23"/>
  <c r="J142" i="23"/>
  <c r="J143" i="23"/>
  <c r="J144" i="23"/>
  <c r="J145" i="23"/>
  <c r="J146" i="23"/>
  <c r="J147" i="23"/>
  <c r="J148" i="23"/>
  <c r="J149" i="23"/>
  <c r="J150" i="23"/>
  <c r="J151" i="23"/>
  <c r="J152" i="23"/>
  <c r="J153" i="23"/>
  <c r="J154" i="23"/>
  <c r="J155" i="23"/>
  <c r="J156" i="23"/>
  <c r="J157" i="23"/>
  <c r="J158" i="23"/>
  <c r="J159" i="23"/>
  <c r="J160" i="23"/>
  <c r="J161" i="23"/>
  <c r="J162" i="23"/>
  <c r="J163" i="23"/>
  <c r="J164" i="23"/>
  <c r="J165" i="23"/>
  <c r="J166" i="23"/>
  <c r="J167" i="23"/>
  <c r="J168" i="23"/>
  <c r="J169" i="23"/>
  <c r="J170" i="23"/>
  <c r="J171" i="23"/>
  <c r="J172" i="23"/>
  <c r="J173" i="23"/>
  <c r="J174" i="23"/>
  <c r="J175" i="23"/>
  <c r="J176" i="23"/>
  <c r="J177" i="23"/>
  <c r="J178" i="23"/>
  <c r="J179" i="23"/>
  <c r="J180" i="23"/>
  <c r="J181" i="23"/>
  <c r="J182" i="23"/>
  <c r="J183" i="23"/>
  <c r="J184" i="23"/>
  <c r="J185" i="23"/>
  <c r="J186" i="23"/>
  <c r="J187" i="23"/>
  <c r="J188" i="23"/>
  <c r="J189" i="23"/>
  <c r="J190" i="23"/>
  <c r="J191" i="23"/>
  <c r="J192" i="23"/>
  <c r="X196" i="1" l="1"/>
  <c r="X195" i="1"/>
  <c r="X194" i="1"/>
  <c r="X193" i="1"/>
  <c r="X192" i="1"/>
  <c r="X191" i="1"/>
  <c r="W191" i="1"/>
  <c r="W192" i="1" s="1"/>
  <c r="W193" i="1" s="1"/>
  <c r="W194" i="1" s="1"/>
  <c r="W195" i="1" s="1"/>
  <c r="W196" i="1" s="1"/>
  <c r="X190" i="1"/>
  <c r="W190" i="1"/>
  <c r="A191" i="1"/>
  <c r="A192" i="1"/>
  <c r="A193" i="1"/>
  <c r="A194" i="1"/>
  <c r="A190" i="1" l="1"/>
  <c r="C7" i="16" l="1"/>
  <c r="A5" i="13" l="1"/>
  <c r="B5" i="13" s="1"/>
  <c r="B1" i="13"/>
  <c r="B2" i="13" s="1"/>
  <c r="B6" i="13" l="1"/>
  <c r="B7" i="13" s="1"/>
  <c r="B8" i="13" s="1"/>
  <c r="B9" i="13" s="1"/>
  <c r="B10" i="13" s="1"/>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A6" i="13"/>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G30" i="19"/>
  <c r="F17" i="19" l="1"/>
  <c r="G17" i="19" s="1"/>
  <c r="F16" i="19"/>
  <c r="G16" i="19" s="1"/>
  <c r="F21" i="19"/>
  <c r="G21" i="19" s="1"/>
  <c r="F20" i="19"/>
  <c r="G20" i="19" s="1"/>
  <c r="F25" i="19"/>
  <c r="G25" i="19" s="1"/>
  <c r="F24" i="19"/>
  <c r="G24" i="19" s="1"/>
  <c r="F11" i="19"/>
  <c r="G11" i="19" s="1"/>
  <c r="F10" i="19"/>
  <c r="G10" i="19" s="1"/>
  <c r="C416" i="14" l="1"/>
  <c r="D416" i="14"/>
  <c r="G416" i="14"/>
  <c r="H416" i="14"/>
  <c r="I416" i="14"/>
  <c r="X416" i="14"/>
  <c r="Y416" i="14"/>
  <c r="C417" i="14"/>
  <c r="D417" i="14"/>
  <c r="G417" i="14"/>
  <c r="H417" i="14"/>
  <c r="I417" i="14"/>
  <c r="X417" i="14"/>
  <c r="X418" i="14" s="1"/>
  <c r="X419" i="14" s="1"/>
  <c r="Y417" i="14"/>
  <c r="C418" i="14"/>
  <c r="D418" i="14"/>
  <c r="G418" i="14"/>
  <c r="H418" i="14"/>
  <c r="I418" i="14"/>
  <c r="Y418" i="14"/>
  <c r="C419" i="14"/>
  <c r="B419" i="14" s="1"/>
  <c r="D419" i="14"/>
  <c r="G419" i="14"/>
  <c r="H419" i="14"/>
  <c r="I419" i="14"/>
  <c r="Y419" i="14"/>
  <c r="C362" i="14"/>
  <c r="D362" i="14"/>
  <c r="G362" i="14"/>
  <c r="H362" i="14"/>
  <c r="I362" i="14"/>
  <c r="X362" i="14"/>
  <c r="Y362" i="14"/>
  <c r="C363" i="14"/>
  <c r="D363" i="14"/>
  <c r="G363" i="14"/>
  <c r="H363" i="14"/>
  <c r="I363" i="14"/>
  <c r="X363" i="14"/>
  <c r="X364" i="14" s="1"/>
  <c r="X365" i="14" s="1"/>
  <c r="X366" i="14" s="1"/>
  <c r="X367" i="14" s="1"/>
  <c r="X368" i="14" s="1"/>
  <c r="X369" i="14" s="1"/>
  <c r="X370" i="14" s="1"/>
  <c r="X371" i="14" s="1"/>
  <c r="X372" i="14" s="1"/>
  <c r="X373" i="14" s="1"/>
  <c r="X374" i="14" s="1"/>
  <c r="X375" i="14" s="1"/>
  <c r="X376" i="14" s="1"/>
  <c r="X377" i="14" s="1"/>
  <c r="X378" i="14" s="1"/>
  <c r="X379" i="14" s="1"/>
  <c r="X380" i="14" s="1"/>
  <c r="X381" i="14" s="1"/>
  <c r="X382" i="14" s="1"/>
  <c r="X383" i="14" s="1"/>
  <c r="X384" i="14" s="1"/>
  <c r="X385" i="14" s="1"/>
  <c r="X386" i="14" s="1"/>
  <c r="X387" i="14" s="1"/>
  <c r="X388" i="14" s="1"/>
  <c r="X389" i="14" s="1"/>
  <c r="X390" i="14" s="1"/>
  <c r="X391" i="14" s="1"/>
  <c r="X392" i="14" s="1"/>
  <c r="X393" i="14" s="1"/>
  <c r="X394" i="14" s="1"/>
  <c r="X395" i="14" s="1"/>
  <c r="X396" i="14" s="1"/>
  <c r="X397" i="14" s="1"/>
  <c r="X398" i="14" s="1"/>
  <c r="X399" i="14" s="1"/>
  <c r="X400" i="14" s="1"/>
  <c r="X401" i="14" s="1"/>
  <c r="X402" i="14" s="1"/>
  <c r="X403" i="14" s="1"/>
  <c r="X404" i="14" s="1"/>
  <c r="X405" i="14" s="1"/>
  <c r="X406" i="14" s="1"/>
  <c r="X407" i="14" s="1"/>
  <c r="X408" i="14" s="1"/>
  <c r="X409" i="14" s="1"/>
  <c r="X410" i="14" s="1"/>
  <c r="X411" i="14" s="1"/>
  <c r="X412" i="14" s="1"/>
  <c r="X413" i="14" s="1"/>
  <c r="X414" i="14" s="1"/>
  <c r="X415" i="14" s="1"/>
  <c r="Y363" i="14"/>
  <c r="C364" i="14"/>
  <c r="D364" i="14"/>
  <c r="G364" i="14"/>
  <c r="H364" i="14"/>
  <c r="I364" i="14"/>
  <c r="Y364" i="14"/>
  <c r="C365" i="14"/>
  <c r="D365" i="14"/>
  <c r="G365" i="14"/>
  <c r="H365" i="14"/>
  <c r="I365" i="14"/>
  <c r="Y365" i="14"/>
  <c r="C366" i="14"/>
  <c r="D366" i="14"/>
  <c r="G366" i="14"/>
  <c r="H366" i="14"/>
  <c r="I366" i="14"/>
  <c r="Y366" i="14"/>
  <c r="C367" i="14"/>
  <c r="D367" i="14"/>
  <c r="G367" i="14"/>
  <c r="H367" i="14"/>
  <c r="I367" i="14"/>
  <c r="Y367" i="14"/>
  <c r="C368" i="14"/>
  <c r="D368" i="14"/>
  <c r="G368" i="14"/>
  <c r="H368" i="14"/>
  <c r="I368" i="14"/>
  <c r="Y368" i="14"/>
  <c r="C369" i="14"/>
  <c r="D369" i="14"/>
  <c r="G369" i="14"/>
  <c r="H369" i="14"/>
  <c r="I369" i="14"/>
  <c r="Y369" i="14"/>
  <c r="C370" i="14"/>
  <c r="D370" i="14"/>
  <c r="G370" i="14"/>
  <c r="H370" i="14"/>
  <c r="I370" i="14"/>
  <c r="Y370" i="14"/>
  <c r="C371" i="14"/>
  <c r="D371" i="14"/>
  <c r="G371" i="14"/>
  <c r="H371" i="14"/>
  <c r="I371" i="14"/>
  <c r="Y371" i="14"/>
  <c r="C372" i="14"/>
  <c r="D372" i="14"/>
  <c r="G372" i="14"/>
  <c r="H372" i="14"/>
  <c r="I372" i="14"/>
  <c r="Y372" i="14"/>
  <c r="C373" i="14"/>
  <c r="D373" i="14"/>
  <c r="G373" i="14"/>
  <c r="H373" i="14"/>
  <c r="I373" i="14"/>
  <c r="Y373" i="14"/>
  <c r="C374" i="14"/>
  <c r="D374" i="14"/>
  <c r="G374" i="14"/>
  <c r="H374" i="14"/>
  <c r="I374" i="14"/>
  <c r="Y374" i="14"/>
  <c r="C375" i="14"/>
  <c r="D375" i="14"/>
  <c r="G375" i="14"/>
  <c r="H375" i="14"/>
  <c r="I375" i="14"/>
  <c r="Y375" i="14"/>
  <c r="C376" i="14"/>
  <c r="D376" i="14"/>
  <c r="G376" i="14"/>
  <c r="H376" i="14"/>
  <c r="I376" i="14"/>
  <c r="Y376" i="14"/>
  <c r="C377" i="14"/>
  <c r="D377" i="14"/>
  <c r="G377" i="14"/>
  <c r="H377" i="14"/>
  <c r="I377" i="14"/>
  <c r="Y377" i="14"/>
  <c r="C378" i="14"/>
  <c r="D378" i="14"/>
  <c r="G378" i="14"/>
  <c r="H378" i="14"/>
  <c r="I378" i="14"/>
  <c r="Y378" i="14"/>
  <c r="C379" i="14"/>
  <c r="D379" i="14"/>
  <c r="G379" i="14"/>
  <c r="H379" i="14"/>
  <c r="I379" i="14"/>
  <c r="Y379" i="14"/>
  <c r="C380" i="14"/>
  <c r="D380" i="14"/>
  <c r="G380" i="14"/>
  <c r="H380" i="14"/>
  <c r="I380" i="14"/>
  <c r="Y380" i="14"/>
  <c r="C381" i="14"/>
  <c r="D381" i="14"/>
  <c r="G381" i="14"/>
  <c r="H381" i="14"/>
  <c r="I381" i="14"/>
  <c r="Y381" i="14"/>
  <c r="C382" i="14"/>
  <c r="D382" i="14"/>
  <c r="G382" i="14"/>
  <c r="H382" i="14"/>
  <c r="I382" i="14"/>
  <c r="Y382" i="14"/>
  <c r="C383" i="14"/>
  <c r="D383" i="14"/>
  <c r="G383" i="14"/>
  <c r="H383" i="14"/>
  <c r="I383" i="14"/>
  <c r="Y383" i="14"/>
  <c r="C384" i="14"/>
  <c r="D384" i="14"/>
  <c r="G384" i="14"/>
  <c r="H384" i="14"/>
  <c r="I384" i="14"/>
  <c r="Y384" i="14"/>
  <c r="C385" i="14"/>
  <c r="D385" i="14"/>
  <c r="G385" i="14"/>
  <c r="H385" i="14"/>
  <c r="I385" i="14"/>
  <c r="Y385" i="14"/>
  <c r="C386" i="14"/>
  <c r="D386" i="14"/>
  <c r="G386" i="14"/>
  <c r="H386" i="14"/>
  <c r="I386" i="14"/>
  <c r="Y386" i="14"/>
  <c r="C387" i="14"/>
  <c r="D387" i="14"/>
  <c r="G387" i="14"/>
  <c r="H387" i="14"/>
  <c r="I387" i="14"/>
  <c r="Y387" i="14"/>
  <c r="C388" i="14"/>
  <c r="D388" i="14"/>
  <c r="G388" i="14"/>
  <c r="H388" i="14"/>
  <c r="I388" i="14"/>
  <c r="Y388" i="14"/>
  <c r="C389" i="14"/>
  <c r="D389" i="14"/>
  <c r="G389" i="14"/>
  <c r="H389" i="14"/>
  <c r="I389" i="14"/>
  <c r="Y389" i="14"/>
  <c r="C390" i="14"/>
  <c r="D390" i="14"/>
  <c r="G390" i="14"/>
  <c r="H390" i="14"/>
  <c r="I390" i="14"/>
  <c r="Y390" i="14"/>
  <c r="C391" i="14"/>
  <c r="D391" i="14"/>
  <c r="G391" i="14"/>
  <c r="H391" i="14"/>
  <c r="I391" i="14"/>
  <c r="Y391" i="14"/>
  <c r="C392" i="14"/>
  <c r="D392" i="14"/>
  <c r="G392" i="14"/>
  <c r="H392" i="14"/>
  <c r="I392" i="14"/>
  <c r="Y392" i="14"/>
  <c r="C393" i="14"/>
  <c r="D393" i="14"/>
  <c r="G393" i="14"/>
  <c r="H393" i="14"/>
  <c r="I393" i="14"/>
  <c r="Y393" i="14"/>
  <c r="C394" i="14"/>
  <c r="D394" i="14"/>
  <c r="G394" i="14"/>
  <c r="H394" i="14"/>
  <c r="I394" i="14"/>
  <c r="Y394" i="14"/>
  <c r="C395" i="14"/>
  <c r="D395" i="14"/>
  <c r="G395" i="14"/>
  <c r="H395" i="14"/>
  <c r="I395" i="14"/>
  <c r="Y395" i="14"/>
  <c r="C396" i="14"/>
  <c r="D396" i="14"/>
  <c r="G396" i="14"/>
  <c r="H396" i="14"/>
  <c r="I396" i="14"/>
  <c r="Y396" i="14"/>
  <c r="C397" i="14"/>
  <c r="D397" i="14"/>
  <c r="G397" i="14"/>
  <c r="H397" i="14"/>
  <c r="I397" i="14"/>
  <c r="Y397" i="14"/>
  <c r="C398" i="14"/>
  <c r="D398" i="14"/>
  <c r="G398" i="14"/>
  <c r="H398" i="14"/>
  <c r="I398" i="14"/>
  <c r="Y398" i="14"/>
  <c r="C399" i="14"/>
  <c r="D399" i="14"/>
  <c r="G399" i="14"/>
  <c r="H399" i="14"/>
  <c r="I399" i="14"/>
  <c r="Y399" i="14"/>
  <c r="C400" i="14"/>
  <c r="D400" i="14"/>
  <c r="G400" i="14"/>
  <c r="H400" i="14"/>
  <c r="I400" i="14"/>
  <c r="Y400" i="14"/>
  <c r="C401" i="14"/>
  <c r="D401" i="14"/>
  <c r="G401" i="14"/>
  <c r="H401" i="14"/>
  <c r="I401" i="14"/>
  <c r="Y401" i="14"/>
  <c r="C402" i="14"/>
  <c r="D402" i="14"/>
  <c r="G402" i="14"/>
  <c r="H402" i="14"/>
  <c r="I402" i="14"/>
  <c r="Y402" i="14"/>
  <c r="C403" i="14"/>
  <c r="D403" i="14"/>
  <c r="G403" i="14"/>
  <c r="H403" i="14"/>
  <c r="I403" i="14"/>
  <c r="Y403" i="14"/>
  <c r="C404" i="14"/>
  <c r="D404" i="14"/>
  <c r="G404" i="14"/>
  <c r="H404" i="14"/>
  <c r="I404" i="14"/>
  <c r="Y404" i="14"/>
  <c r="C405" i="14"/>
  <c r="D405" i="14"/>
  <c r="G405" i="14"/>
  <c r="H405" i="14"/>
  <c r="I405" i="14"/>
  <c r="Y405" i="14"/>
  <c r="C406" i="14"/>
  <c r="D406" i="14"/>
  <c r="G406" i="14"/>
  <c r="H406" i="14"/>
  <c r="I406" i="14"/>
  <c r="Y406" i="14"/>
  <c r="C407" i="14"/>
  <c r="D407" i="14"/>
  <c r="G407" i="14"/>
  <c r="H407" i="14"/>
  <c r="I407" i="14"/>
  <c r="Y407" i="14"/>
  <c r="C408" i="14"/>
  <c r="D408" i="14"/>
  <c r="G408" i="14"/>
  <c r="H408" i="14"/>
  <c r="I408" i="14"/>
  <c r="Y408" i="14"/>
  <c r="C409" i="14"/>
  <c r="D409" i="14"/>
  <c r="G409" i="14"/>
  <c r="H409" i="14"/>
  <c r="I409" i="14"/>
  <c r="Y409" i="14"/>
  <c r="C410" i="14"/>
  <c r="D410" i="14"/>
  <c r="G410" i="14"/>
  <c r="H410" i="14"/>
  <c r="I410" i="14"/>
  <c r="Y410" i="14"/>
  <c r="C411" i="14"/>
  <c r="D411" i="14"/>
  <c r="G411" i="14"/>
  <c r="H411" i="14"/>
  <c r="I411" i="14"/>
  <c r="Y411" i="14"/>
  <c r="C412" i="14"/>
  <c r="D412" i="14"/>
  <c r="G412" i="14"/>
  <c r="H412" i="14"/>
  <c r="I412" i="14"/>
  <c r="Y412" i="14"/>
  <c r="C413" i="14"/>
  <c r="D413" i="14"/>
  <c r="G413" i="14"/>
  <c r="H413" i="14"/>
  <c r="I413" i="14"/>
  <c r="Y413" i="14"/>
  <c r="C414" i="14"/>
  <c r="D414" i="14"/>
  <c r="G414" i="14"/>
  <c r="H414" i="14"/>
  <c r="I414" i="14"/>
  <c r="Y414" i="14"/>
  <c r="C415" i="14"/>
  <c r="D415" i="14"/>
  <c r="G415" i="14"/>
  <c r="H415" i="14"/>
  <c r="I415" i="14"/>
  <c r="Y415" i="14"/>
  <c r="C287" i="1"/>
  <c r="D287" i="1"/>
  <c r="G287" i="1"/>
  <c r="H287" i="1"/>
  <c r="J287" i="1"/>
  <c r="X287" i="1"/>
  <c r="C288" i="1"/>
  <c r="D288" i="1"/>
  <c r="G288" i="1"/>
  <c r="H288" i="1"/>
  <c r="J288" i="1"/>
  <c r="X288" i="1"/>
  <c r="C289" i="1"/>
  <c r="D289" i="1"/>
  <c r="G289" i="1"/>
  <c r="H289" i="1"/>
  <c r="J289" i="1"/>
  <c r="X289" i="1"/>
  <c r="C290" i="1"/>
  <c r="D290" i="1"/>
  <c r="G290" i="1"/>
  <c r="H290" i="1"/>
  <c r="J290" i="1"/>
  <c r="X290" i="1"/>
  <c r="C291" i="1"/>
  <c r="D291" i="1"/>
  <c r="G291" i="1"/>
  <c r="H291" i="1"/>
  <c r="J291" i="1"/>
  <c r="X291" i="1"/>
  <c r="C292" i="1"/>
  <c r="D292" i="1"/>
  <c r="G292" i="1"/>
  <c r="H292" i="1"/>
  <c r="J292" i="1"/>
  <c r="X292" i="1"/>
  <c r="C293" i="1"/>
  <c r="D293" i="1"/>
  <c r="G293" i="1"/>
  <c r="H293" i="1"/>
  <c r="J293" i="1"/>
  <c r="X293" i="1"/>
  <c r="C294" i="1"/>
  <c r="D294" i="1"/>
  <c r="G294" i="1"/>
  <c r="H294" i="1"/>
  <c r="J294" i="1"/>
  <c r="X294" i="1"/>
  <c r="C295" i="1"/>
  <c r="D295" i="1"/>
  <c r="G295" i="1"/>
  <c r="H295" i="1"/>
  <c r="J295" i="1"/>
  <c r="X295" i="1"/>
  <c r="C296" i="1"/>
  <c r="D296" i="1"/>
  <c r="G296" i="1"/>
  <c r="H296" i="1"/>
  <c r="J296" i="1"/>
  <c r="X296" i="1"/>
  <c r="C297" i="1"/>
  <c r="D297" i="1"/>
  <c r="G297" i="1"/>
  <c r="H297" i="1"/>
  <c r="J297" i="1"/>
  <c r="X297" i="1"/>
  <c r="C298" i="1"/>
  <c r="D298" i="1"/>
  <c r="G298" i="1"/>
  <c r="H298" i="1"/>
  <c r="J298" i="1"/>
  <c r="X298" i="1"/>
  <c r="C299" i="1"/>
  <c r="D299" i="1"/>
  <c r="G299" i="1"/>
  <c r="H299" i="1"/>
  <c r="J299" i="1"/>
  <c r="X299" i="1"/>
  <c r="C300" i="1"/>
  <c r="D300" i="1"/>
  <c r="G300" i="1"/>
  <c r="H300" i="1"/>
  <c r="J300" i="1"/>
  <c r="X300" i="1"/>
  <c r="C301" i="1"/>
  <c r="D301" i="1"/>
  <c r="G301" i="1"/>
  <c r="H301" i="1"/>
  <c r="J301" i="1"/>
  <c r="X301" i="1"/>
  <c r="C302" i="1"/>
  <c r="D302" i="1"/>
  <c r="G302" i="1"/>
  <c r="H302" i="1"/>
  <c r="J302" i="1"/>
  <c r="X302" i="1"/>
  <c r="C303" i="1"/>
  <c r="D303" i="1"/>
  <c r="G303" i="1"/>
  <c r="H303" i="1"/>
  <c r="J303" i="1"/>
  <c r="X303" i="1"/>
  <c r="C304" i="1"/>
  <c r="D304" i="1"/>
  <c r="G304" i="1"/>
  <c r="H304" i="1"/>
  <c r="J304" i="1"/>
  <c r="X304" i="1"/>
  <c r="C305" i="1"/>
  <c r="D305" i="1"/>
  <c r="G305" i="1"/>
  <c r="H305" i="1"/>
  <c r="J305" i="1"/>
  <c r="X305" i="1"/>
  <c r="I63" i="21"/>
  <c r="I64" i="21"/>
  <c r="I65" i="21"/>
  <c r="I47" i="21"/>
  <c r="I48" i="21"/>
  <c r="I49" i="21"/>
  <c r="I50" i="21"/>
  <c r="I51" i="21"/>
  <c r="I52" i="21"/>
  <c r="I53" i="21"/>
  <c r="I54" i="21"/>
  <c r="I55" i="21"/>
  <c r="I56" i="21"/>
  <c r="I57" i="21"/>
  <c r="I58" i="21"/>
  <c r="I59" i="21"/>
  <c r="I60" i="21"/>
  <c r="I61" i="21"/>
  <c r="I62" i="21"/>
  <c r="F62" i="22"/>
  <c r="I62" i="22"/>
  <c r="F63" i="22"/>
  <c r="I63" i="22"/>
  <c r="F64" i="22"/>
  <c r="I64" i="22"/>
  <c r="F65" i="22"/>
  <c r="I65" i="22"/>
  <c r="F46" i="22"/>
  <c r="I46" i="22"/>
  <c r="F47" i="22"/>
  <c r="I47" i="22"/>
  <c r="F48" i="22"/>
  <c r="I48" i="22"/>
  <c r="F49" i="22"/>
  <c r="I49" i="22"/>
  <c r="F50" i="22"/>
  <c r="I50" i="22"/>
  <c r="F51" i="22"/>
  <c r="I51" i="22"/>
  <c r="F52" i="22"/>
  <c r="I52" i="22"/>
  <c r="F53" i="22"/>
  <c r="I53" i="22"/>
  <c r="F54" i="22"/>
  <c r="I54" i="22"/>
  <c r="F55" i="22"/>
  <c r="I55" i="22"/>
  <c r="F56" i="22"/>
  <c r="I56" i="22"/>
  <c r="F57" i="22"/>
  <c r="I57" i="22"/>
  <c r="F58" i="22"/>
  <c r="I58" i="22"/>
  <c r="F59" i="22"/>
  <c r="I59" i="22"/>
  <c r="F60" i="22"/>
  <c r="I60" i="22"/>
  <c r="F61" i="22"/>
  <c r="I61" i="22"/>
  <c r="B305" i="1" l="1"/>
  <c r="B304" i="1" s="1"/>
  <c r="B303" i="1" s="1"/>
  <c r="B302" i="1" s="1"/>
  <c r="B301" i="1" s="1"/>
  <c r="B300" i="1" s="1"/>
  <c r="B299" i="1" s="1"/>
  <c r="B298" i="1" s="1"/>
  <c r="B297" i="1"/>
  <c r="A298" i="1"/>
  <c r="A300" i="1"/>
  <c r="A303" i="1"/>
  <c r="A301" i="1"/>
  <c r="A304" i="1"/>
  <c r="B418" i="14"/>
  <c r="B417" i="14" s="1"/>
  <c r="A419" i="14"/>
  <c r="F8" i="22"/>
  <c r="I8" i="22"/>
  <c r="F9" i="22"/>
  <c r="G249" i="1" s="1"/>
  <c r="I9" i="22"/>
  <c r="H249" i="1" s="1"/>
  <c r="F10" i="22"/>
  <c r="I10" i="22"/>
  <c r="F11" i="22"/>
  <c r="I11" i="22"/>
  <c r="H251" i="1" s="1"/>
  <c r="F12" i="22"/>
  <c r="I12" i="22"/>
  <c r="F13" i="22"/>
  <c r="G253" i="1" s="1"/>
  <c r="I13" i="22"/>
  <c r="H253" i="1" s="1"/>
  <c r="F14" i="22"/>
  <c r="I14" i="22"/>
  <c r="F15" i="22"/>
  <c r="G255" i="1" s="1"/>
  <c r="I15" i="22"/>
  <c r="F16" i="22"/>
  <c r="I16" i="22"/>
  <c r="F17" i="22"/>
  <c r="I17" i="22"/>
  <c r="H257" i="1" s="1"/>
  <c r="F18" i="22"/>
  <c r="I18" i="22"/>
  <c r="F19" i="22"/>
  <c r="I19" i="22"/>
  <c r="H259" i="1" s="1"/>
  <c r="F20" i="22"/>
  <c r="I20" i="22"/>
  <c r="F21" i="22"/>
  <c r="G261" i="1" s="1"/>
  <c r="I21" i="22"/>
  <c r="F22" i="22"/>
  <c r="I22" i="22"/>
  <c r="F23" i="22"/>
  <c r="I23" i="22"/>
  <c r="H263" i="1" s="1"/>
  <c r="F24" i="22"/>
  <c r="I24" i="22"/>
  <c r="F25" i="22"/>
  <c r="G265" i="1" s="1"/>
  <c r="I25" i="22"/>
  <c r="F26" i="22"/>
  <c r="I26" i="22"/>
  <c r="F27" i="22"/>
  <c r="G267" i="1" s="1"/>
  <c r="I27" i="22"/>
  <c r="F28" i="22"/>
  <c r="I28" i="22"/>
  <c r="F29" i="22"/>
  <c r="I29" i="22"/>
  <c r="H269" i="1" s="1"/>
  <c r="F30" i="22"/>
  <c r="I30" i="22"/>
  <c r="F31" i="22"/>
  <c r="G271" i="1" s="1"/>
  <c r="I31" i="22"/>
  <c r="F32" i="22"/>
  <c r="I32" i="22"/>
  <c r="F33" i="22"/>
  <c r="G273" i="1" s="1"/>
  <c r="I33" i="22"/>
  <c r="H273" i="1" s="1"/>
  <c r="F34" i="22"/>
  <c r="I34" i="22"/>
  <c r="F35" i="22"/>
  <c r="I35" i="22"/>
  <c r="F36" i="22"/>
  <c r="I36" i="22"/>
  <c r="F37" i="22"/>
  <c r="I37" i="22"/>
  <c r="H277" i="1" s="1"/>
  <c r="F38" i="22"/>
  <c r="I38" i="22"/>
  <c r="F39" i="22"/>
  <c r="G279" i="1" s="1"/>
  <c r="I39" i="22"/>
  <c r="H279" i="1" s="1"/>
  <c r="F40" i="22"/>
  <c r="I40" i="22"/>
  <c r="F41" i="22"/>
  <c r="G281" i="1" s="1"/>
  <c r="I41" i="22"/>
  <c r="F42" i="22"/>
  <c r="I42" i="22"/>
  <c r="F43" i="22"/>
  <c r="I43" i="22"/>
  <c r="H283" i="1" s="1"/>
  <c r="F44" i="22"/>
  <c r="I44" i="22"/>
  <c r="F45" i="22"/>
  <c r="I45" i="22"/>
  <c r="H285" i="1" s="1"/>
  <c r="F7" i="22"/>
  <c r="I7" i="22"/>
  <c r="H248" i="1"/>
  <c r="G250" i="1"/>
  <c r="H250" i="1"/>
  <c r="H252" i="1"/>
  <c r="H254" i="1"/>
  <c r="G256" i="1"/>
  <c r="G258" i="1"/>
  <c r="H258" i="1"/>
  <c r="G260" i="1"/>
  <c r="H260" i="1"/>
  <c r="H262" i="1"/>
  <c r="H264" i="1"/>
  <c r="G266" i="1"/>
  <c r="H266" i="1"/>
  <c r="H268" i="1"/>
  <c r="G272" i="1"/>
  <c r="H272" i="1"/>
  <c r="G274" i="1"/>
  <c r="H274" i="1"/>
  <c r="G275" i="1"/>
  <c r="H276" i="1"/>
  <c r="G280" i="1"/>
  <c r="H280" i="1"/>
  <c r="G282" i="1"/>
  <c r="H284" i="1"/>
  <c r="G285" i="1"/>
  <c r="G286" i="1"/>
  <c r="H286" i="1"/>
  <c r="G283" i="1"/>
  <c r="H281" i="1"/>
  <c r="G277" i="1"/>
  <c r="H275" i="1"/>
  <c r="G269" i="1"/>
  <c r="H265" i="1"/>
  <c r="G263" i="1"/>
  <c r="H261" i="1"/>
  <c r="G259" i="1"/>
  <c r="G257" i="1"/>
  <c r="G251" i="1"/>
  <c r="G247" i="1"/>
  <c r="G254" i="1"/>
  <c r="G264" i="1"/>
  <c r="G270" i="1"/>
  <c r="H270" i="1"/>
  <c r="G276" i="1"/>
  <c r="H282" i="1"/>
  <c r="H247" i="1"/>
  <c r="H255" i="1"/>
  <c r="H256" i="1"/>
  <c r="G262" i="1"/>
  <c r="H267" i="1"/>
  <c r="G268" i="1"/>
  <c r="G278" i="1"/>
  <c r="H278" i="1"/>
  <c r="G284" i="1"/>
  <c r="C361" i="14"/>
  <c r="I361" i="14"/>
  <c r="H361" i="14"/>
  <c r="G361" i="14"/>
  <c r="D361" i="14"/>
  <c r="I360" i="14"/>
  <c r="H360" i="14"/>
  <c r="D360" i="14"/>
  <c r="D286" i="1"/>
  <c r="D285" i="1"/>
  <c r="D284" i="1"/>
  <c r="D283" i="1"/>
  <c r="D282" i="1"/>
  <c r="D281" i="1"/>
  <c r="D280" i="1"/>
  <c r="D279" i="1"/>
  <c r="D278" i="1"/>
  <c r="D277" i="1"/>
  <c r="D276" i="1"/>
  <c r="D275" i="1"/>
  <c r="D274" i="1"/>
  <c r="D273" i="1"/>
  <c r="D272" i="1"/>
  <c r="H271" i="1"/>
  <c r="D271" i="1"/>
  <c r="D270" i="1"/>
  <c r="D269" i="1"/>
  <c r="D268" i="1"/>
  <c r="D267" i="1"/>
  <c r="D266" i="1"/>
  <c r="D265" i="1"/>
  <c r="D264" i="1"/>
  <c r="D263" i="1"/>
  <c r="D262" i="1"/>
  <c r="D261" i="1"/>
  <c r="D260" i="1"/>
  <c r="D259" i="1"/>
  <c r="D258" i="1"/>
  <c r="D257" i="1"/>
  <c r="D256" i="1"/>
  <c r="D255" i="1"/>
  <c r="D254" i="1"/>
  <c r="D253" i="1"/>
  <c r="G252" i="1"/>
  <c r="D252" i="1"/>
  <c r="D251" i="1"/>
  <c r="D250" i="1"/>
  <c r="D249" i="1"/>
  <c r="G248" i="1"/>
  <c r="D248" i="1"/>
  <c r="D247" i="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8" i="21"/>
  <c r="I7" i="21"/>
  <c r="I6" i="21"/>
  <c r="I6" i="22"/>
  <c r="H246" i="1" s="1"/>
  <c r="F6" i="22"/>
  <c r="G246" i="1" s="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J286" i="1"/>
  <c r="J285" i="1"/>
  <c r="J284" i="1"/>
  <c r="J283" i="1"/>
  <c r="J282"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D246" i="1"/>
  <c r="A299" i="1" l="1"/>
  <c r="A302" i="1"/>
  <c r="A305" i="1"/>
  <c r="B296" i="1"/>
  <c r="A297" i="1"/>
  <c r="A418" i="14"/>
  <c r="B416" i="14"/>
  <c r="A417" i="14"/>
  <c r="A12" i="20"/>
  <c r="B295" i="1" l="1"/>
  <c r="A296" i="1"/>
  <c r="B415" i="14"/>
  <c r="A416" i="14"/>
  <c r="Y291" i="14"/>
  <c r="A291" i="14"/>
  <c r="Y287" i="14"/>
  <c r="A287" i="14"/>
  <c r="Q1022" i="15"/>
  <c r="Q1021" i="15"/>
  <c r="Q1020" i="15"/>
  <c r="Q1019" i="15"/>
  <c r="Q1018" i="15"/>
  <c r="Q1017" i="15"/>
  <c r="Q1016" i="15"/>
  <c r="Q1015" i="15"/>
  <c r="Q1014" i="15"/>
  <c r="Q1013" i="15"/>
  <c r="Q1012" i="15"/>
  <c r="Q1011" i="15"/>
  <c r="Q1010" i="15"/>
  <c r="Q1009" i="15"/>
  <c r="Q1008" i="15"/>
  <c r="Q1007" i="15"/>
  <c r="Q1006" i="15"/>
  <c r="Q1005" i="15"/>
  <c r="Q1004" i="15"/>
  <c r="Q1003" i="15"/>
  <c r="Q1002" i="15"/>
  <c r="Q1001" i="15"/>
  <c r="Q1000" i="15"/>
  <c r="Q999" i="15"/>
  <c r="Q998" i="15"/>
  <c r="Q997" i="15"/>
  <c r="Q996" i="15"/>
  <c r="Q995" i="15"/>
  <c r="Q994" i="15"/>
  <c r="Q993" i="15"/>
  <c r="Q992" i="15"/>
  <c r="Q991" i="15"/>
  <c r="Q990" i="15"/>
  <c r="Q989" i="15"/>
  <c r="Q988" i="15"/>
  <c r="Q987" i="15"/>
  <c r="Q986" i="15"/>
  <c r="Q985" i="15"/>
  <c r="Q984" i="15"/>
  <c r="Q983" i="15"/>
  <c r="Q982" i="15"/>
  <c r="Q981" i="15"/>
  <c r="Q980" i="15"/>
  <c r="Q979" i="15"/>
  <c r="Q978" i="15"/>
  <c r="Q977" i="15"/>
  <c r="Q976" i="15"/>
  <c r="Q975" i="15"/>
  <c r="Q974" i="15"/>
  <c r="Q973" i="15"/>
  <c r="Q972" i="15"/>
  <c r="Q971" i="15"/>
  <c r="Q970" i="15"/>
  <c r="Q969" i="15"/>
  <c r="Q968" i="15"/>
  <c r="Q967" i="15"/>
  <c r="Q966" i="15"/>
  <c r="Q965" i="15"/>
  <c r="Q964" i="15"/>
  <c r="Q963" i="15"/>
  <c r="Q962" i="15"/>
  <c r="Q961" i="15"/>
  <c r="Q960" i="15"/>
  <c r="Q959" i="15"/>
  <c r="Q958" i="15"/>
  <c r="Q957" i="15"/>
  <c r="Q956" i="15"/>
  <c r="Q955" i="15"/>
  <c r="Q954" i="15"/>
  <c r="Q953" i="15"/>
  <c r="Q952" i="15"/>
  <c r="Q951" i="15"/>
  <c r="Q950" i="15"/>
  <c r="Q949" i="15"/>
  <c r="Q948" i="15"/>
  <c r="Q947" i="15"/>
  <c r="Q946" i="15"/>
  <c r="Q945" i="15"/>
  <c r="Q944" i="15"/>
  <c r="Q943" i="15"/>
  <c r="Q942" i="15"/>
  <c r="Q941" i="15"/>
  <c r="Q940" i="15"/>
  <c r="Q939" i="15"/>
  <c r="Q938" i="15"/>
  <c r="Q937" i="15"/>
  <c r="Q936" i="15"/>
  <c r="Q935" i="15"/>
  <c r="Q934" i="15"/>
  <c r="Q933" i="15"/>
  <c r="Q932" i="15"/>
  <c r="Q931" i="15"/>
  <c r="Q930" i="15"/>
  <c r="Q929" i="15"/>
  <c r="Q928" i="15"/>
  <c r="Q927" i="15"/>
  <c r="Q926" i="15"/>
  <c r="Q925" i="15"/>
  <c r="Q924" i="15"/>
  <c r="Q923" i="15"/>
  <c r="Q922" i="15"/>
  <c r="Q921" i="15"/>
  <c r="Q920" i="15"/>
  <c r="Q919" i="15"/>
  <c r="Q918" i="15"/>
  <c r="Q917" i="15"/>
  <c r="Q916" i="15"/>
  <c r="Q915" i="15"/>
  <c r="Q914" i="15"/>
  <c r="Q913" i="15"/>
  <c r="Q912" i="15"/>
  <c r="Q911" i="15"/>
  <c r="Q910" i="15"/>
  <c r="Q909" i="15"/>
  <c r="Q908" i="15"/>
  <c r="Q907" i="15"/>
  <c r="Q906" i="15"/>
  <c r="Q905" i="15"/>
  <c r="Q904" i="15"/>
  <c r="Q903" i="15"/>
  <c r="Q902" i="15"/>
  <c r="Q901" i="15"/>
  <c r="Q900" i="15"/>
  <c r="Q899" i="15"/>
  <c r="Q898" i="15"/>
  <c r="Q897" i="15"/>
  <c r="Q896" i="15"/>
  <c r="Q895" i="15"/>
  <c r="Q894" i="15"/>
  <c r="Q893" i="15"/>
  <c r="Q892" i="15"/>
  <c r="Q891" i="15"/>
  <c r="Q890" i="15"/>
  <c r="Q889" i="15"/>
  <c r="Q888" i="15"/>
  <c r="Q887" i="15"/>
  <c r="Q886" i="15"/>
  <c r="Q885" i="15"/>
  <c r="Q884" i="15"/>
  <c r="Q883" i="15"/>
  <c r="Q882" i="15"/>
  <c r="Q881" i="15"/>
  <c r="Q880" i="15"/>
  <c r="Q879" i="15"/>
  <c r="Q878" i="15"/>
  <c r="Q877" i="15"/>
  <c r="Q876" i="15"/>
  <c r="Q875" i="15"/>
  <c r="Q874" i="15"/>
  <c r="Q873" i="15"/>
  <c r="Q872" i="15"/>
  <c r="Q871" i="15"/>
  <c r="Q870" i="15"/>
  <c r="Q869" i="15"/>
  <c r="Q868" i="15"/>
  <c r="Q867" i="15"/>
  <c r="Q866" i="15"/>
  <c r="Q865" i="15"/>
  <c r="Q864" i="15"/>
  <c r="Q863" i="15"/>
  <c r="Q862" i="15"/>
  <c r="Q861" i="15"/>
  <c r="Q860" i="15"/>
  <c r="Q859" i="15"/>
  <c r="Q858" i="15"/>
  <c r="Q857" i="15"/>
  <c r="Q856" i="15"/>
  <c r="Q855" i="15"/>
  <c r="Q854" i="15"/>
  <c r="Q853" i="15"/>
  <c r="Q852" i="15"/>
  <c r="Q851" i="15"/>
  <c r="Q850" i="15"/>
  <c r="Q849" i="15"/>
  <c r="Q848" i="15"/>
  <c r="Q847" i="15"/>
  <c r="Q846" i="15"/>
  <c r="Q845" i="15"/>
  <c r="Q844" i="15"/>
  <c r="Q843" i="15"/>
  <c r="Q842" i="15"/>
  <c r="Q841" i="15"/>
  <c r="Q840" i="15"/>
  <c r="Q839" i="15"/>
  <c r="Q838" i="15"/>
  <c r="Q837" i="15"/>
  <c r="Q836" i="15"/>
  <c r="Q835" i="15"/>
  <c r="Q834" i="15"/>
  <c r="Q833" i="15"/>
  <c r="Q832" i="15"/>
  <c r="Q831" i="15"/>
  <c r="Q830" i="15"/>
  <c r="Q829" i="15"/>
  <c r="Q828" i="15"/>
  <c r="Q827" i="15"/>
  <c r="Q826" i="15"/>
  <c r="Q825" i="15"/>
  <c r="Q824" i="15"/>
  <c r="Q823" i="15"/>
  <c r="Q822" i="15"/>
  <c r="Q821" i="15"/>
  <c r="Q820" i="15"/>
  <c r="Q819" i="15"/>
  <c r="Q818" i="15"/>
  <c r="Q817" i="15"/>
  <c r="Q816" i="15"/>
  <c r="Q815" i="15"/>
  <c r="Q814" i="15"/>
  <c r="Q813" i="15"/>
  <c r="Q812" i="15"/>
  <c r="Q811" i="15"/>
  <c r="Q810" i="15"/>
  <c r="Q809" i="15"/>
  <c r="Q808" i="15"/>
  <c r="Q807" i="15"/>
  <c r="Q806" i="15"/>
  <c r="Q805" i="15"/>
  <c r="Q804" i="15"/>
  <c r="Q803" i="15"/>
  <c r="Q802" i="15"/>
  <c r="Q801" i="15"/>
  <c r="Q800" i="15"/>
  <c r="Q799" i="15"/>
  <c r="Q798" i="15"/>
  <c r="Q797" i="15"/>
  <c r="Q796" i="15"/>
  <c r="Q795" i="15"/>
  <c r="Q794" i="15"/>
  <c r="Q793" i="15"/>
  <c r="Q792" i="15"/>
  <c r="Q791" i="15"/>
  <c r="Q790" i="15"/>
  <c r="Q789" i="15"/>
  <c r="Q788" i="15"/>
  <c r="Q787" i="15"/>
  <c r="Q786" i="15"/>
  <c r="Q785" i="15"/>
  <c r="Q784" i="15"/>
  <c r="Q783" i="15"/>
  <c r="Q782" i="15"/>
  <c r="Q781" i="15"/>
  <c r="Q780" i="15"/>
  <c r="Q779" i="15"/>
  <c r="Q778" i="15"/>
  <c r="Q777" i="15"/>
  <c r="Q776" i="15"/>
  <c r="Q775" i="15"/>
  <c r="Q774" i="15"/>
  <c r="Q773" i="15"/>
  <c r="Q772" i="15"/>
  <c r="Q771" i="15"/>
  <c r="Q770" i="15"/>
  <c r="Q769" i="15"/>
  <c r="Q768" i="15"/>
  <c r="Q767" i="15"/>
  <c r="Q766" i="15"/>
  <c r="Q765" i="15"/>
  <c r="Q764" i="15"/>
  <c r="Q763" i="15"/>
  <c r="Q762" i="15"/>
  <c r="Q761" i="15"/>
  <c r="Q760" i="15"/>
  <c r="Q759" i="15"/>
  <c r="Q758" i="15"/>
  <c r="Q757" i="15"/>
  <c r="Q756" i="15"/>
  <c r="Q755" i="15"/>
  <c r="Q754" i="15"/>
  <c r="Q753" i="15"/>
  <c r="Q752" i="15"/>
  <c r="Q751" i="15"/>
  <c r="Q750" i="15"/>
  <c r="Q749" i="15"/>
  <c r="Q748" i="15"/>
  <c r="Q747" i="15"/>
  <c r="Q746" i="15"/>
  <c r="Q745" i="15"/>
  <c r="Q744" i="15"/>
  <c r="Q743" i="15"/>
  <c r="Q742" i="15"/>
  <c r="Q741" i="15"/>
  <c r="Q740" i="15"/>
  <c r="Q739" i="15"/>
  <c r="Q738" i="15"/>
  <c r="Q737" i="15"/>
  <c r="Q736" i="15"/>
  <c r="Q735" i="15"/>
  <c r="Q734" i="15"/>
  <c r="Q733" i="15"/>
  <c r="Q732" i="15"/>
  <c r="Q731" i="15"/>
  <c r="Q730" i="15"/>
  <c r="Q729" i="15"/>
  <c r="Q728" i="15"/>
  <c r="Q727" i="15"/>
  <c r="Q726" i="15"/>
  <c r="Q725" i="15"/>
  <c r="Q724" i="15"/>
  <c r="Q723" i="15"/>
  <c r="Q722" i="15"/>
  <c r="Q721" i="15"/>
  <c r="Q720" i="15"/>
  <c r="Q719" i="15"/>
  <c r="Q718" i="15"/>
  <c r="Q717" i="15"/>
  <c r="Q716" i="15"/>
  <c r="Q715" i="15"/>
  <c r="Q714" i="15"/>
  <c r="Q713" i="15"/>
  <c r="Q712" i="15"/>
  <c r="Q711" i="15"/>
  <c r="Q710" i="15"/>
  <c r="Q709" i="15"/>
  <c r="Q708" i="15"/>
  <c r="Q707" i="15"/>
  <c r="Q706" i="15"/>
  <c r="Q705" i="15"/>
  <c r="Q704" i="15"/>
  <c r="Q703" i="15"/>
  <c r="Q702" i="15"/>
  <c r="Q701" i="15"/>
  <c r="Q700" i="15"/>
  <c r="Q699" i="15"/>
  <c r="Q698" i="15"/>
  <c r="Q697" i="15"/>
  <c r="Q696" i="15"/>
  <c r="Q695" i="15"/>
  <c r="Q694" i="15"/>
  <c r="Q693" i="15"/>
  <c r="Q692" i="15"/>
  <c r="Q691" i="15"/>
  <c r="Q690" i="15"/>
  <c r="Q689" i="15"/>
  <c r="Q688" i="15"/>
  <c r="Q687" i="15"/>
  <c r="Q686" i="15"/>
  <c r="Q685" i="15"/>
  <c r="Q684" i="15"/>
  <c r="Q683" i="15"/>
  <c r="Q682" i="15"/>
  <c r="Q681" i="15"/>
  <c r="Q680" i="15"/>
  <c r="Q679" i="15"/>
  <c r="Q678" i="15"/>
  <c r="Q677" i="15"/>
  <c r="Q676" i="15"/>
  <c r="Q675" i="15"/>
  <c r="Q674" i="15"/>
  <c r="Q673" i="15"/>
  <c r="Q672" i="15"/>
  <c r="Q671" i="15"/>
  <c r="Q670" i="15"/>
  <c r="Q669" i="15"/>
  <c r="Q668" i="15"/>
  <c r="Q667" i="15"/>
  <c r="Q666" i="15"/>
  <c r="Q665" i="15"/>
  <c r="Q664" i="15"/>
  <c r="Q663" i="15"/>
  <c r="Q662" i="15"/>
  <c r="Q661" i="15"/>
  <c r="Q660" i="15"/>
  <c r="Q659" i="15"/>
  <c r="Q658" i="15"/>
  <c r="Q657" i="15"/>
  <c r="Q656" i="15"/>
  <c r="Q655" i="15"/>
  <c r="Q654" i="15"/>
  <c r="Q653" i="15"/>
  <c r="Q652" i="15"/>
  <c r="Q651" i="15"/>
  <c r="Q650" i="15"/>
  <c r="Q649" i="15"/>
  <c r="Q648" i="15"/>
  <c r="Q647" i="15"/>
  <c r="Q646" i="15"/>
  <c r="Q645" i="15"/>
  <c r="Q644" i="15"/>
  <c r="Q643" i="15"/>
  <c r="Q642" i="15"/>
  <c r="Q641" i="15"/>
  <c r="Q640" i="15"/>
  <c r="Q639" i="15"/>
  <c r="Q638" i="15"/>
  <c r="Q637" i="15"/>
  <c r="Q636" i="15"/>
  <c r="Q635" i="15"/>
  <c r="Q634" i="15"/>
  <c r="Q633" i="15"/>
  <c r="Q632" i="15"/>
  <c r="Q631" i="15"/>
  <c r="Q630" i="15"/>
  <c r="Q629" i="15"/>
  <c r="Q628" i="15"/>
  <c r="Q627" i="15"/>
  <c r="Q626" i="15"/>
  <c r="Q625" i="15"/>
  <c r="Q624" i="15"/>
  <c r="Q623" i="15"/>
  <c r="Q622" i="15"/>
  <c r="Q621" i="15"/>
  <c r="Q620" i="15"/>
  <c r="Q619" i="15"/>
  <c r="Q618" i="15"/>
  <c r="Q617" i="15"/>
  <c r="Q616" i="15"/>
  <c r="Q615" i="15"/>
  <c r="Q614" i="15"/>
  <c r="Q613" i="15"/>
  <c r="Q612" i="15"/>
  <c r="Q611" i="15"/>
  <c r="Q610" i="15"/>
  <c r="Q609" i="15"/>
  <c r="Q608" i="15"/>
  <c r="Q607" i="15"/>
  <c r="Q606" i="15"/>
  <c r="Q605" i="15"/>
  <c r="Q604" i="15"/>
  <c r="Q603" i="15"/>
  <c r="Q602" i="15"/>
  <c r="Q601" i="15"/>
  <c r="Q600" i="15"/>
  <c r="Q599" i="15"/>
  <c r="Q598" i="15"/>
  <c r="Q597" i="15"/>
  <c r="Q596" i="15"/>
  <c r="Q595" i="15"/>
  <c r="Q594" i="15"/>
  <c r="Q593" i="15"/>
  <c r="Q592" i="15"/>
  <c r="Q591" i="15"/>
  <c r="Q590" i="15"/>
  <c r="Q589" i="15"/>
  <c r="Q588" i="15"/>
  <c r="Q587" i="15"/>
  <c r="Q586" i="15"/>
  <c r="Q585" i="15"/>
  <c r="Q584" i="15"/>
  <c r="Q583" i="15"/>
  <c r="Q582" i="15"/>
  <c r="Q581" i="15"/>
  <c r="Q580" i="15"/>
  <c r="Q579" i="15"/>
  <c r="Q578" i="15"/>
  <c r="Q577" i="15"/>
  <c r="Q576" i="15"/>
  <c r="Q575" i="15"/>
  <c r="Q574" i="15"/>
  <c r="Q573" i="15"/>
  <c r="Q572" i="15"/>
  <c r="Q571" i="15"/>
  <c r="Q570" i="15"/>
  <c r="Q569" i="15"/>
  <c r="Q568" i="15"/>
  <c r="Q567" i="15"/>
  <c r="Q566" i="15"/>
  <c r="Q565" i="15"/>
  <c r="Q564" i="15"/>
  <c r="Q563" i="15"/>
  <c r="Q562" i="15"/>
  <c r="Q561" i="15"/>
  <c r="Q560" i="15"/>
  <c r="Q559" i="15"/>
  <c r="Q558" i="15"/>
  <c r="Q557" i="15"/>
  <c r="Q556" i="15"/>
  <c r="Q555" i="15"/>
  <c r="Q554" i="15"/>
  <c r="Q553" i="15"/>
  <c r="Q552" i="15"/>
  <c r="Q551" i="15"/>
  <c r="Q550" i="15"/>
  <c r="Q549" i="15"/>
  <c r="Q548" i="15"/>
  <c r="Q547" i="15"/>
  <c r="Q546" i="15"/>
  <c r="Q545" i="15"/>
  <c r="Q544" i="15"/>
  <c r="Q543" i="15"/>
  <c r="Q542" i="15"/>
  <c r="Q541" i="15"/>
  <c r="Q540" i="15"/>
  <c r="Q539" i="15"/>
  <c r="Q538" i="15"/>
  <c r="Q537" i="15"/>
  <c r="Q536" i="15"/>
  <c r="Q535" i="15"/>
  <c r="Q534" i="15"/>
  <c r="Q533" i="15"/>
  <c r="Q532" i="15"/>
  <c r="Q531" i="15"/>
  <c r="Q530" i="15"/>
  <c r="Q529" i="15"/>
  <c r="Q528" i="15"/>
  <c r="Q527" i="15"/>
  <c r="Q526" i="15"/>
  <c r="Q525" i="15"/>
  <c r="Q524" i="15"/>
  <c r="Q523" i="15"/>
  <c r="Q522" i="15"/>
  <c r="Q521" i="15"/>
  <c r="Q520" i="15"/>
  <c r="Q519" i="15"/>
  <c r="Q518" i="15"/>
  <c r="Q517" i="15"/>
  <c r="Q516" i="15"/>
  <c r="Q515" i="15"/>
  <c r="Q514" i="15"/>
  <c r="Q513" i="15"/>
  <c r="Q512" i="15"/>
  <c r="Q511" i="15"/>
  <c r="Q510" i="15"/>
  <c r="Q509" i="15"/>
  <c r="Q508" i="15"/>
  <c r="Q507" i="15"/>
  <c r="Q506" i="15"/>
  <c r="Q505" i="15"/>
  <c r="Q504" i="15"/>
  <c r="Q503" i="15"/>
  <c r="Q502" i="15"/>
  <c r="Q501" i="15"/>
  <c r="Q500" i="15"/>
  <c r="Q499" i="15"/>
  <c r="Q498" i="15"/>
  <c r="Q497" i="15"/>
  <c r="Q496" i="15"/>
  <c r="Q495" i="15"/>
  <c r="Q494" i="15"/>
  <c r="Q493" i="15"/>
  <c r="Q492" i="15"/>
  <c r="Q491" i="15"/>
  <c r="Q490" i="15"/>
  <c r="Q489" i="15"/>
  <c r="Q488" i="15"/>
  <c r="Q487" i="15"/>
  <c r="Q486" i="15"/>
  <c r="Q485" i="15"/>
  <c r="Q484" i="15"/>
  <c r="Q483" i="15"/>
  <c r="Q482" i="15"/>
  <c r="Q481" i="15"/>
  <c r="Q480" i="15"/>
  <c r="Q479" i="15"/>
  <c r="Q478" i="15"/>
  <c r="Q477" i="15"/>
  <c r="Q476" i="15"/>
  <c r="Q475" i="15"/>
  <c r="Q474" i="15"/>
  <c r="Q473" i="15"/>
  <c r="Q472" i="15"/>
  <c r="Q471" i="15"/>
  <c r="Q470" i="15"/>
  <c r="Q469" i="15"/>
  <c r="Q468" i="15"/>
  <c r="Q467" i="15"/>
  <c r="Q466" i="15"/>
  <c r="Q465" i="15"/>
  <c r="Q464" i="15"/>
  <c r="Q463" i="15"/>
  <c r="Q462" i="15"/>
  <c r="Q461" i="15"/>
  <c r="Q460" i="15"/>
  <c r="Q459" i="15"/>
  <c r="Q458" i="15"/>
  <c r="Q457" i="15"/>
  <c r="Q456" i="15"/>
  <c r="Q455" i="15"/>
  <c r="Q454" i="15"/>
  <c r="Q453" i="15"/>
  <c r="Q452" i="15"/>
  <c r="Q451" i="15"/>
  <c r="Q450" i="15"/>
  <c r="Q449" i="15"/>
  <c r="Q448" i="15"/>
  <c r="Q447" i="15"/>
  <c r="Q446" i="15"/>
  <c r="Q445" i="15"/>
  <c r="Q444" i="15"/>
  <c r="Q443" i="15"/>
  <c r="Q442" i="15"/>
  <c r="Q441" i="15"/>
  <c r="Q440" i="15"/>
  <c r="Q439" i="15"/>
  <c r="Q438" i="15"/>
  <c r="Q437" i="15"/>
  <c r="Q436" i="15"/>
  <c r="Q435" i="15"/>
  <c r="Q434" i="15"/>
  <c r="Q433" i="15"/>
  <c r="Q432" i="15"/>
  <c r="Q431" i="15"/>
  <c r="Q430" i="15"/>
  <c r="Q429" i="15"/>
  <c r="Q428" i="15"/>
  <c r="Q427" i="15"/>
  <c r="Q426" i="15"/>
  <c r="Q425" i="15"/>
  <c r="Q424" i="15"/>
  <c r="Q423" i="15"/>
  <c r="Q422" i="15"/>
  <c r="Q421" i="15"/>
  <c r="Q420" i="15"/>
  <c r="Q419" i="15"/>
  <c r="Q418" i="15"/>
  <c r="Q417" i="15"/>
  <c r="Q416" i="15"/>
  <c r="Q415" i="15"/>
  <c r="Q414" i="15"/>
  <c r="Q413" i="15"/>
  <c r="Q412" i="15"/>
  <c r="Q411" i="15"/>
  <c r="Q410" i="15"/>
  <c r="Q409" i="15"/>
  <c r="Q408" i="15"/>
  <c r="Q407" i="15"/>
  <c r="Q406" i="15"/>
  <c r="Q405" i="15"/>
  <c r="Q404" i="15"/>
  <c r="Q403" i="15"/>
  <c r="Q402" i="15"/>
  <c r="Q401" i="15"/>
  <c r="Q400" i="15"/>
  <c r="Q399" i="15"/>
  <c r="Q398" i="15"/>
  <c r="Q397" i="15"/>
  <c r="Q396" i="15"/>
  <c r="Q395" i="15"/>
  <c r="Q394" i="15"/>
  <c r="Q393" i="15"/>
  <c r="Q392" i="15"/>
  <c r="Q391" i="15"/>
  <c r="Q390" i="15"/>
  <c r="Q389" i="15"/>
  <c r="Q388" i="15"/>
  <c r="Q387" i="15"/>
  <c r="Q386" i="15"/>
  <c r="Q385" i="15"/>
  <c r="Q384" i="15"/>
  <c r="Q383" i="15"/>
  <c r="Q382" i="15"/>
  <c r="Q381" i="15"/>
  <c r="Q380" i="15"/>
  <c r="Q379" i="15"/>
  <c r="Q378" i="15"/>
  <c r="Q377" i="15"/>
  <c r="Q376" i="15"/>
  <c r="Q375" i="15"/>
  <c r="Q374" i="15"/>
  <c r="Q373" i="15"/>
  <c r="Q372" i="15"/>
  <c r="Q371" i="15"/>
  <c r="Q370" i="15"/>
  <c r="Q369" i="15"/>
  <c r="Q368" i="15"/>
  <c r="Q367" i="15"/>
  <c r="Q366" i="15"/>
  <c r="Q365" i="15"/>
  <c r="Q364" i="15"/>
  <c r="Q363" i="15"/>
  <c r="Q362" i="15"/>
  <c r="Q361" i="15"/>
  <c r="Q360" i="15"/>
  <c r="Q359" i="15"/>
  <c r="Q358" i="15"/>
  <c r="Q357" i="15"/>
  <c r="Q356" i="15"/>
  <c r="Q355" i="15"/>
  <c r="Q354" i="15"/>
  <c r="Q353" i="15"/>
  <c r="Q352" i="15"/>
  <c r="Q351" i="15"/>
  <c r="Q350" i="15"/>
  <c r="Q349" i="15"/>
  <c r="Q348" i="15"/>
  <c r="Q347" i="15"/>
  <c r="Q346" i="15"/>
  <c r="Q345" i="15"/>
  <c r="Q344" i="15"/>
  <c r="Q343" i="15"/>
  <c r="Q342" i="15"/>
  <c r="Q341" i="15"/>
  <c r="Q340" i="15"/>
  <c r="Q339" i="15"/>
  <c r="Q338" i="15"/>
  <c r="Q337" i="15"/>
  <c r="Q336" i="15"/>
  <c r="Q335" i="15"/>
  <c r="Q334" i="15"/>
  <c r="Q333" i="15"/>
  <c r="Q332" i="15"/>
  <c r="Q331" i="15"/>
  <c r="Q330" i="15"/>
  <c r="Q329" i="15"/>
  <c r="Q328" i="15"/>
  <c r="Q327" i="15"/>
  <c r="Q326" i="15"/>
  <c r="Q325" i="15"/>
  <c r="Q324" i="15"/>
  <c r="Q323" i="15"/>
  <c r="Q322" i="15"/>
  <c r="Q321" i="15"/>
  <c r="Q320" i="15"/>
  <c r="Q319" i="15"/>
  <c r="Q318" i="15"/>
  <c r="Q317" i="15"/>
  <c r="Q316" i="15"/>
  <c r="Q315" i="15"/>
  <c r="Q314" i="15"/>
  <c r="Q313" i="15"/>
  <c r="Q312" i="15"/>
  <c r="Q311" i="15"/>
  <c r="Q310" i="15"/>
  <c r="Q309" i="15"/>
  <c r="Q308" i="15"/>
  <c r="Q307" i="15"/>
  <c r="Q306" i="15"/>
  <c r="Q305" i="15"/>
  <c r="Q304" i="15"/>
  <c r="Q303" i="15"/>
  <c r="Q302" i="15"/>
  <c r="Q301" i="15"/>
  <c r="Q300" i="15"/>
  <c r="Q299" i="15"/>
  <c r="Q298" i="15"/>
  <c r="Q297" i="15"/>
  <c r="Q296" i="15"/>
  <c r="Q295" i="15"/>
  <c r="Q294" i="15"/>
  <c r="Q293" i="15"/>
  <c r="Q292" i="15"/>
  <c r="Q291" i="15"/>
  <c r="Q290" i="15"/>
  <c r="Q289" i="15"/>
  <c r="Q288" i="15"/>
  <c r="Q287" i="15"/>
  <c r="Q286" i="15"/>
  <c r="Q285" i="15"/>
  <c r="Q284" i="15"/>
  <c r="Q283" i="15"/>
  <c r="Q282" i="15"/>
  <c r="Q281" i="15"/>
  <c r="Q280" i="15"/>
  <c r="Q279" i="15"/>
  <c r="Q278" i="15"/>
  <c r="Q277" i="15"/>
  <c r="Q276" i="15"/>
  <c r="Q275" i="15"/>
  <c r="Q274" i="15"/>
  <c r="Q273" i="15"/>
  <c r="Q272" i="15"/>
  <c r="Q271" i="15"/>
  <c r="Q270" i="15"/>
  <c r="Q269" i="15"/>
  <c r="Q268" i="15"/>
  <c r="Q267" i="15"/>
  <c r="Q266" i="15"/>
  <c r="Q265" i="15"/>
  <c r="Q264" i="15"/>
  <c r="Q263" i="15"/>
  <c r="Q262" i="15"/>
  <c r="Q261" i="15"/>
  <c r="Q260" i="15"/>
  <c r="Q259" i="15"/>
  <c r="Q258" i="15"/>
  <c r="Q257" i="15"/>
  <c r="Q256" i="15"/>
  <c r="Q255" i="15"/>
  <c r="Q254" i="15"/>
  <c r="Q253" i="15"/>
  <c r="Q252" i="15"/>
  <c r="Q251" i="15"/>
  <c r="Q250" i="15"/>
  <c r="Q249" i="15"/>
  <c r="Q248" i="15"/>
  <c r="Q247" i="15"/>
  <c r="Q246" i="15"/>
  <c r="Q245" i="15"/>
  <c r="Q244" i="15"/>
  <c r="Q243" i="15"/>
  <c r="Q242" i="15"/>
  <c r="Q241" i="15"/>
  <c r="Q240" i="15"/>
  <c r="Q239" i="15"/>
  <c r="Q238" i="15"/>
  <c r="Q237" i="15"/>
  <c r="Q236" i="15"/>
  <c r="Q235" i="15"/>
  <c r="Q234" i="15"/>
  <c r="Q233" i="15"/>
  <c r="Q232" i="15"/>
  <c r="Q231" i="15"/>
  <c r="Q230" i="15"/>
  <c r="Q229" i="15"/>
  <c r="Q228" i="15"/>
  <c r="Q227" i="15"/>
  <c r="Q226" i="15"/>
  <c r="Q225" i="15"/>
  <c r="Q224" i="15"/>
  <c r="Q223" i="15"/>
  <c r="Q222" i="15"/>
  <c r="Q221" i="15"/>
  <c r="Q220" i="15"/>
  <c r="Q219" i="15"/>
  <c r="Q218" i="15"/>
  <c r="Q217" i="15"/>
  <c r="Q216" i="15"/>
  <c r="Q215" i="15"/>
  <c r="Q214" i="15"/>
  <c r="Q213" i="15"/>
  <c r="Q212" i="15"/>
  <c r="Q211" i="15"/>
  <c r="Q210" i="15"/>
  <c r="Q209" i="15"/>
  <c r="Q208" i="15"/>
  <c r="Q207" i="15"/>
  <c r="Q206" i="15"/>
  <c r="Q205" i="15"/>
  <c r="Q204" i="15"/>
  <c r="Q203" i="15"/>
  <c r="Q202" i="15"/>
  <c r="Q201" i="15"/>
  <c r="Q200" i="15"/>
  <c r="Q199" i="15"/>
  <c r="Q198" i="15"/>
  <c r="Q197" i="15"/>
  <c r="Q196" i="15"/>
  <c r="Q195" i="15"/>
  <c r="Q194" i="15"/>
  <c r="Q193" i="15"/>
  <c r="Q192" i="15"/>
  <c r="Q191" i="15"/>
  <c r="Q190" i="15"/>
  <c r="Q189" i="15"/>
  <c r="Q188" i="15"/>
  <c r="Q187" i="15"/>
  <c r="Q186" i="15"/>
  <c r="Q185" i="15"/>
  <c r="Q184" i="15"/>
  <c r="Q183" i="15"/>
  <c r="Q182" i="15"/>
  <c r="Q181" i="15"/>
  <c r="Q180" i="15"/>
  <c r="Q179" i="15"/>
  <c r="Q178" i="15"/>
  <c r="Q177" i="15"/>
  <c r="Q176" i="15"/>
  <c r="Q175" i="15"/>
  <c r="Q174" i="15"/>
  <c r="Q173" i="15"/>
  <c r="Q172" i="15"/>
  <c r="Q171" i="15"/>
  <c r="Q170" i="15"/>
  <c r="Q169" i="15"/>
  <c r="Q168" i="15"/>
  <c r="Q167" i="15"/>
  <c r="Q166" i="15"/>
  <c r="Q165" i="15"/>
  <c r="Q164" i="15"/>
  <c r="Q163" i="15"/>
  <c r="Q162" i="15"/>
  <c r="Q161" i="15"/>
  <c r="Q160" i="15"/>
  <c r="Q159" i="15"/>
  <c r="Q158" i="15"/>
  <c r="Q157" i="15"/>
  <c r="Q156" i="15"/>
  <c r="Q155" i="15"/>
  <c r="Q154" i="15"/>
  <c r="Q153" i="15"/>
  <c r="Q152" i="15"/>
  <c r="Q151" i="15"/>
  <c r="Q150" i="15"/>
  <c r="Q149" i="15"/>
  <c r="Q148" i="15"/>
  <c r="Q147" i="15"/>
  <c r="Q146" i="15"/>
  <c r="Q145" i="15"/>
  <c r="Q144" i="15"/>
  <c r="Q143" i="15"/>
  <c r="Q142" i="15"/>
  <c r="Q141" i="15"/>
  <c r="Q140" i="15"/>
  <c r="Q139" i="15"/>
  <c r="Q138" i="15"/>
  <c r="Q137" i="15"/>
  <c r="Q136" i="15"/>
  <c r="Q135" i="15"/>
  <c r="Q134" i="15"/>
  <c r="Q133" i="15"/>
  <c r="Q132" i="15"/>
  <c r="Q131" i="15"/>
  <c r="Q130" i="15"/>
  <c r="Q129" i="15"/>
  <c r="Q128" i="15"/>
  <c r="Q127" i="15"/>
  <c r="Q126" i="15"/>
  <c r="Q125" i="15"/>
  <c r="Q124" i="15"/>
  <c r="Q123" i="15"/>
  <c r="Q122" i="15"/>
  <c r="Q121" i="15"/>
  <c r="Q120" i="15"/>
  <c r="Q119" i="15"/>
  <c r="Q118" i="15"/>
  <c r="Q117" i="15"/>
  <c r="Q116" i="15"/>
  <c r="Q115" i="15"/>
  <c r="Q114" i="15"/>
  <c r="Q113" i="15"/>
  <c r="Q112" i="15"/>
  <c r="Q111" i="15"/>
  <c r="Q110" i="15"/>
  <c r="Q109" i="15"/>
  <c r="Q108" i="15"/>
  <c r="Q107" i="15"/>
  <c r="Q106" i="15"/>
  <c r="Q105" i="15"/>
  <c r="Q104" i="15"/>
  <c r="Q103" i="15"/>
  <c r="Q102" i="15"/>
  <c r="Q101" i="15"/>
  <c r="Q100" i="15"/>
  <c r="Q99" i="15"/>
  <c r="Q98" i="15"/>
  <c r="Q97" i="15"/>
  <c r="Q96" i="15"/>
  <c r="Q95" i="15"/>
  <c r="Q94" i="15"/>
  <c r="Q93" i="15"/>
  <c r="Q92" i="15"/>
  <c r="Q91" i="15"/>
  <c r="Q90" i="15"/>
  <c r="Q89" i="15"/>
  <c r="Q88" i="15"/>
  <c r="Q87" i="15"/>
  <c r="Q86" i="15"/>
  <c r="Q85" i="15"/>
  <c r="Q84" i="15"/>
  <c r="Q83" i="15"/>
  <c r="Q82" i="15"/>
  <c r="Q81" i="15"/>
  <c r="Q80" i="15"/>
  <c r="Q79" i="15"/>
  <c r="Q78" i="15"/>
  <c r="Q77" i="15"/>
  <c r="Q76" i="15"/>
  <c r="Q75" i="15"/>
  <c r="Q74" i="15"/>
  <c r="Q73" i="15"/>
  <c r="Q72" i="15"/>
  <c r="Q71" i="15"/>
  <c r="Q70" i="15"/>
  <c r="Q69" i="15"/>
  <c r="Q68" i="15"/>
  <c r="Q67" i="15"/>
  <c r="Q66" i="15"/>
  <c r="Q65" i="15"/>
  <c r="Q64" i="15"/>
  <c r="Q63" i="15"/>
  <c r="Q62" i="15"/>
  <c r="Q61" i="15"/>
  <c r="Q60" i="15"/>
  <c r="Q59" i="15"/>
  <c r="Q58" i="15"/>
  <c r="Q57" i="15"/>
  <c r="Q56" i="15"/>
  <c r="Q55" i="15"/>
  <c r="Q54" i="15"/>
  <c r="Q53" i="15"/>
  <c r="Q52" i="15"/>
  <c r="Q51" i="15"/>
  <c r="Q50" i="15"/>
  <c r="Q49" i="15"/>
  <c r="Q48" i="15"/>
  <c r="Q47" i="15"/>
  <c r="Q46" i="15"/>
  <c r="Q45" i="15"/>
  <c r="Q44" i="15"/>
  <c r="Q43" i="15"/>
  <c r="Q42" i="15"/>
  <c r="Q41" i="15"/>
  <c r="Q40" i="15"/>
  <c r="Q39" i="15"/>
  <c r="Q38" i="15"/>
  <c r="Q37" i="15"/>
  <c r="Q36" i="15"/>
  <c r="Q35" i="15"/>
  <c r="Q34" i="15"/>
  <c r="Q33" i="15"/>
  <c r="Q32" i="15"/>
  <c r="Q31" i="15"/>
  <c r="Q30" i="15"/>
  <c r="Q29" i="15"/>
  <c r="Q28" i="15"/>
  <c r="Q27" i="15"/>
  <c r="Q26" i="15"/>
  <c r="B294" i="1" l="1"/>
  <c r="A295" i="1"/>
  <c r="B414" i="14"/>
  <c r="A415" i="14"/>
  <c r="C246" i="1"/>
  <c r="C27" i="1"/>
  <c r="A294" i="1" l="1"/>
  <c r="B293" i="1"/>
  <c r="B413" i="14"/>
  <c r="A414" i="14"/>
  <c r="C360" i="14"/>
  <c r="B292" i="1" l="1"/>
  <c r="A293" i="1"/>
  <c r="B412" i="14"/>
  <c r="A413" i="14"/>
  <c r="F4" i="23"/>
  <c r="M4" i="9"/>
  <c r="F3" i="23"/>
  <c r="M3" i="9"/>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S1" i="23" s="1"/>
  <c r="R15" i="23"/>
  <c r="R14" i="23"/>
  <c r="R13" i="23"/>
  <c r="B32" i="23"/>
  <c r="C32" i="23"/>
  <c r="D32" i="23"/>
  <c r="E32" i="23"/>
  <c r="I32" i="23"/>
  <c r="A33" i="23"/>
  <c r="B33" i="23"/>
  <c r="C33" i="23"/>
  <c r="D33" i="23"/>
  <c r="E33" i="23"/>
  <c r="E34" i="23" s="1"/>
  <c r="I33" i="23"/>
  <c r="B34" i="23"/>
  <c r="C34" i="23"/>
  <c r="D34" i="23"/>
  <c r="I34" i="23"/>
  <c r="A35" i="23"/>
  <c r="B35" i="23"/>
  <c r="C35" i="23"/>
  <c r="D35" i="23"/>
  <c r="E35" i="23"/>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I35" i="23"/>
  <c r="B36" i="23"/>
  <c r="C36" i="23"/>
  <c r="D36" i="23"/>
  <c r="I36" i="23"/>
  <c r="A37" i="23"/>
  <c r="B37" i="23"/>
  <c r="C37" i="23"/>
  <c r="D37" i="23"/>
  <c r="I37" i="23"/>
  <c r="B38" i="23"/>
  <c r="C38" i="23"/>
  <c r="D38" i="23"/>
  <c r="I38" i="23"/>
  <c r="A39" i="23"/>
  <c r="B39" i="23"/>
  <c r="C39" i="23"/>
  <c r="D39" i="23"/>
  <c r="I39" i="23"/>
  <c r="B40" i="23"/>
  <c r="C40" i="23"/>
  <c r="A40" i="23" s="1"/>
  <c r="D40" i="23"/>
  <c r="I40" i="23"/>
  <c r="A41" i="23"/>
  <c r="B41" i="23"/>
  <c r="C41" i="23"/>
  <c r="D41" i="23"/>
  <c r="I41" i="23"/>
  <c r="B42" i="23"/>
  <c r="C42" i="23"/>
  <c r="D42" i="23"/>
  <c r="I42" i="23"/>
  <c r="A43" i="23"/>
  <c r="B43" i="23"/>
  <c r="C43" i="23"/>
  <c r="D43" i="23"/>
  <c r="I43" i="23"/>
  <c r="B44" i="23"/>
  <c r="C44" i="23"/>
  <c r="D44" i="23"/>
  <c r="I44" i="23"/>
  <c r="A45" i="23"/>
  <c r="B45" i="23"/>
  <c r="C45" i="23"/>
  <c r="D45" i="23"/>
  <c r="I45" i="23"/>
  <c r="B46" i="23"/>
  <c r="C46" i="23"/>
  <c r="D46" i="23"/>
  <c r="I46" i="23"/>
  <c r="A47" i="23"/>
  <c r="B47" i="23"/>
  <c r="C47" i="23"/>
  <c r="D47" i="23"/>
  <c r="I47" i="23"/>
  <c r="B48" i="23"/>
  <c r="C48" i="23"/>
  <c r="A48" i="23" s="1"/>
  <c r="D48" i="23"/>
  <c r="I48" i="23"/>
  <c r="A49" i="23"/>
  <c r="B49" i="23"/>
  <c r="C49" i="23"/>
  <c r="D49" i="23"/>
  <c r="I49" i="23"/>
  <c r="B50" i="23"/>
  <c r="C50" i="23"/>
  <c r="D50" i="23"/>
  <c r="I50" i="23"/>
  <c r="A51" i="23"/>
  <c r="B51" i="23"/>
  <c r="C51" i="23"/>
  <c r="D51" i="23"/>
  <c r="I51" i="23"/>
  <c r="B52" i="23"/>
  <c r="C52" i="23"/>
  <c r="D52" i="23"/>
  <c r="I52" i="23"/>
  <c r="A53" i="23"/>
  <c r="B53" i="23"/>
  <c r="C53" i="23"/>
  <c r="D53" i="23"/>
  <c r="I53" i="23"/>
  <c r="B54" i="23"/>
  <c r="C54" i="23"/>
  <c r="D54" i="23"/>
  <c r="I54" i="23"/>
  <c r="A55" i="23"/>
  <c r="B55" i="23"/>
  <c r="C55" i="23"/>
  <c r="D55" i="23"/>
  <c r="I55" i="23"/>
  <c r="B56" i="23"/>
  <c r="C56" i="23"/>
  <c r="A56" i="23" s="1"/>
  <c r="D56" i="23"/>
  <c r="I56" i="23"/>
  <c r="A57" i="23"/>
  <c r="B57" i="23"/>
  <c r="C57" i="23"/>
  <c r="D57" i="23"/>
  <c r="I57" i="23"/>
  <c r="B58" i="23"/>
  <c r="C58" i="23"/>
  <c r="D58" i="23"/>
  <c r="I58" i="23"/>
  <c r="A59" i="23"/>
  <c r="B59" i="23"/>
  <c r="C59" i="23"/>
  <c r="D59" i="23"/>
  <c r="I59" i="23"/>
  <c r="B60" i="23"/>
  <c r="C60" i="23"/>
  <c r="D60" i="23"/>
  <c r="I60" i="23"/>
  <c r="A61" i="23"/>
  <c r="B61" i="23"/>
  <c r="C61" i="23"/>
  <c r="D61" i="23"/>
  <c r="I61" i="23"/>
  <c r="B62" i="23"/>
  <c r="C62" i="23"/>
  <c r="D62" i="23"/>
  <c r="I62" i="23"/>
  <c r="A63" i="23"/>
  <c r="B63" i="23"/>
  <c r="C63" i="23"/>
  <c r="D63" i="23"/>
  <c r="I63" i="23"/>
  <c r="B64" i="23"/>
  <c r="C64" i="23"/>
  <c r="A64" i="23" s="1"/>
  <c r="D64" i="23"/>
  <c r="I64" i="23"/>
  <c r="A65" i="23"/>
  <c r="B65" i="23"/>
  <c r="C65" i="23"/>
  <c r="D65" i="23"/>
  <c r="I65" i="23"/>
  <c r="B66" i="23"/>
  <c r="C66" i="23"/>
  <c r="D66" i="23"/>
  <c r="I66" i="23"/>
  <c r="A67" i="23"/>
  <c r="B67" i="23"/>
  <c r="C67" i="23"/>
  <c r="D67" i="23"/>
  <c r="I67" i="23"/>
  <c r="B68" i="23"/>
  <c r="C68" i="23"/>
  <c r="D68" i="23"/>
  <c r="I68" i="23"/>
  <c r="A69" i="23"/>
  <c r="B69" i="23"/>
  <c r="C69" i="23"/>
  <c r="D69" i="23"/>
  <c r="I69" i="23"/>
  <c r="B70" i="23"/>
  <c r="C70" i="23"/>
  <c r="D70" i="23"/>
  <c r="I70" i="23"/>
  <c r="A71" i="23"/>
  <c r="B71" i="23"/>
  <c r="C71" i="23"/>
  <c r="D71" i="23"/>
  <c r="I71" i="23"/>
  <c r="B72" i="23"/>
  <c r="C72" i="23"/>
  <c r="A72" i="23" s="1"/>
  <c r="D72" i="23"/>
  <c r="I72" i="23"/>
  <c r="A73" i="23"/>
  <c r="B73" i="23"/>
  <c r="C73" i="23"/>
  <c r="D73" i="23"/>
  <c r="I73" i="23"/>
  <c r="B74" i="23"/>
  <c r="C74" i="23"/>
  <c r="D74" i="23"/>
  <c r="I74" i="23"/>
  <c r="A75" i="23"/>
  <c r="B75" i="23"/>
  <c r="C75" i="23"/>
  <c r="D75" i="23"/>
  <c r="I75" i="23"/>
  <c r="B76" i="23"/>
  <c r="C76" i="23"/>
  <c r="D76" i="23"/>
  <c r="I76" i="23"/>
  <c r="A77" i="23"/>
  <c r="B77" i="23"/>
  <c r="C77" i="23"/>
  <c r="D77" i="23"/>
  <c r="I77" i="23"/>
  <c r="B78" i="23"/>
  <c r="C78" i="23"/>
  <c r="D78" i="23"/>
  <c r="I78" i="23"/>
  <c r="A79" i="23"/>
  <c r="B79" i="23"/>
  <c r="C79" i="23"/>
  <c r="D79" i="23"/>
  <c r="I79" i="23"/>
  <c r="B80" i="23"/>
  <c r="C80" i="23"/>
  <c r="A80" i="23" s="1"/>
  <c r="D80" i="23"/>
  <c r="I80" i="23"/>
  <c r="A81" i="23"/>
  <c r="B81" i="23"/>
  <c r="C81" i="23"/>
  <c r="D81" i="23"/>
  <c r="I81" i="23"/>
  <c r="B82" i="23"/>
  <c r="C82" i="23"/>
  <c r="D82" i="23"/>
  <c r="I82" i="23"/>
  <c r="A83" i="23"/>
  <c r="B83" i="23"/>
  <c r="C83" i="23"/>
  <c r="D83" i="23"/>
  <c r="I83" i="23"/>
  <c r="B84" i="23"/>
  <c r="C84" i="23"/>
  <c r="D84" i="23"/>
  <c r="I84" i="23"/>
  <c r="A85" i="23"/>
  <c r="B85" i="23"/>
  <c r="C85" i="23"/>
  <c r="D85" i="23"/>
  <c r="I85" i="23"/>
  <c r="B86" i="23"/>
  <c r="C86" i="23"/>
  <c r="D86" i="23"/>
  <c r="I86" i="23"/>
  <c r="A87" i="23"/>
  <c r="B87" i="23"/>
  <c r="C87" i="23"/>
  <c r="D87" i="23"/>
  <c r="I87" i="23"/>
  <c r="B88" i="23"/>
  <c r="C88" i="23"/>
  <c r="A88" i="23" s="1"/>
  <c r="D88" i="23"/>
  <c r="I88" i="23"/>
  <c r="B89" i="23"/>
  <c r="C89" i="23"/>
  <c r="D89" i="23"/>
  <c r="A89" i="23" s="1"/>
  <c r="I89" i="23"/>
  <c r="B90" i="23"/>
  <c r="C90" i="23"/>
  <c r="A90" i="23" s="1"/>
  <c r="D90" i="23"/>
  <c r="I90" i="23"/>
  <c r="A91" i="23"/>
  <c r="B91" i="23"/>
  <c r="C91" i="23"/>
  <c r="D91" i="23"/>
  <c r="I91" i="23"/>
  <c r="B92" i="23"/>
  <c r="C92" i="23"/>
  <c r="D92" i="23"/>
  <c r="I92" i="23"/>
  <c r="B93" i="23"/>
  <c r="C93" i="23"/>
  <c r="D93" i="23"/>
  <c r="A93" i="23" s="1"/>
  <c r="I93" i="23"/>
  <c r="B94" i="23"/>
  <c r="C94" i="23"/>
  <c r="A94" i="23" s="1"/>
  <c r="D94" i="23"/>
  <c r="I94" i="23"/>
  <c r="A95" i="23"/>
  <c r="B95" i="23"/>
  <c r="C95" i="23"/>
  <c r="D95" i="23"/>
  <c r="I95" i="23"/>
  <c r="B96" i="23"/>
  <c r="C96" i="23"/>
  <c r="D96" i="23"/>
  <c r="I96" i="23"/>
  <c r="B97" i="23"/>
  <c r="C97" i="23"/>
  <c r="D97" i="23"/>
  <c r="A97" i="23" s="1"/>
  <c r="I97" i="23"/>
  <c r="B98" i="23"/>
  <c r="C98" i="23"/>
  <c r="A98" i="23" s="1"/>
  <c r="D98" i="23"/>
  <c r="I98" i="23"/>
  <c r="B99" i="23"/>
  <c r="C99" i="23"/>
  <c r="D99" i="23"/>
  <c r="A99" i="23" s="1"/>
  <c r="I99" i="23"/>
  <c r="B100" i="23"/>
  <c r="C100" i="23"/>
  <c r="D100" i="23"/>
  <c r="I100" i="23"/>
  <c r="B101" i="23"/>
  <c r="C101" i="23"/>
  <c r="D101" i="23"/>
  <c r="A101" i="23" s="1"/>
  <c r="I101" i="23"/>
  <c r="B102" i="23"/>
  <c r="C102" i="23"/>
  <c r="A102" i="23" s="1"/>
  <c r="D102" i="23"/>
  <c r="I102" i="23"/>
  <c r="A103" i="23"/>
  <c r="B103" i="23"/>
  <c r="C103" i="23"/>
  <c r="D103" i="23"/>
  <c r="I103" i="23"/>
  <c r="B104" i="23"/>
  <c r="C104" i="23"/>
  <c r="A104" i="23" s="1"/>
  <c r="D104" i="23"/>
  <c r="I104" i="23"/>
  <c r="B105" i="23"/>
  <c r="C105" i="23"/>
  <c r="D105" i="23"/>
  <c r="A105" i="23" s="1"/>
  <c r="I105" i="23"/>
  <c r="B106" i="23"/>
  <c r="C106" i="23"/>
  <c r="A106" i="23" s="1"/>
  <c r="D106" i="23"/>
  <c r="I106" i="23"/>
  <c r="A107" i="23"/>
  <c r="B107" i="23"/>
  <c r="C107" i="23"/>
  <c r="D107" i="23"/>
  <c r="I107" i="23"/>
  <c r="B108" i="23"/>
  <c r="C108" i="23"/>
  <c r="D108" i="23"/>
  <c r="I108" i="23"/>
  <c r="B109" i="23"/>
  <c r="C109" i="23"/>
  <c r="D109" i="23"/>
  <c r="A109" i="23" s="1"/>
  <c r="I109" i="23"/>
  <c r="B110" i="23"/>
  <c r="C110" i="23"/>
  <c r="A110" i="23" s="1"/>
  <c r="D110" i="23"/>
  <c r="I110" i="23"/>
  <c r="A111" i="23"/>
  <c r="B111" i="23"/>
  <c r="C111" i="23"/>
  <c r="D111" i="23"/>
  <c r="I111" i="23"/>
  <c r="B112" i="23"/>
  <c r="C112" i="23"/>
  <c r="D112" i="23"/>
  <c r="I112" i="23"/>
  <c r="B113" i="23"/>
  <c r="C113" i="23"/>
  <c r="D113" i="23"/>
  <c r="A113" i="23" s="1"/>
  <c r="I113" i="23"/>
  <c r="B114" i="23"/>
  <c r="C114" i="23"/>
  <c r="A114" i="23" s="1"/>
  <c r="D114" i="23"/>
  <c r="I114" i="23"/>
  <c r="B115" i="23"/>
  <c r="C115" i="23"/>
  <c r="D115" i="23"/>
  <c r="A115" i="23" s="1"/>
  <c r="I115" i="23"/>
  <c r="B116" i="23"/>
  <c r="C116" i="23"/>
  <c r="D116" i="23"/>
  <c r="I116" i="23"/>
  <c r="B117" i="23"/>
  <c r="C117" i="23"/>
  <c r="A117" i="23" s="1"/>
  <c r="D117" i="23"/>
  <c r="I117" i="23"/>
  <c r="B118" i="23"/>
  <c r="C118" i="23"/>
  <c r="D118" i="23"/>
  <c r="A118" i="23" s="1"/>
  <c r="I118" i="23"/>
  <c r="B119" i="23"/>
  <c r="C119" i="23"/>
  <c r="A119" i="23" s="1"/>
  <c r="D119" i="23"/>
  <c r="I119" i="23"/>
  <c r="A120" i="23"/>
  <c r="B120" i="23"/>
  <c r="C120" i="23"/>
  <c r="D120" i="23"/>
  <c r="I120" i="23"/>
  <c r="B121" i="23"/>
  <c r="C121" i="23"/>
  <c r="A121" i="23" s="1"/>
  <c r="D121" i="23"/>
  <c r="I121" i="23"/>
  <c r="A122" i="23"/>
  <c r="B122" i="23"/>
  <c r="C122" i="23"/>
  <c r="D122" i="23"/>
  <c r="I122" i="23"/>
  <c r="B123" i="23"/>
  <c r="C123" i="23"/>
  <c r="A123" i="23" s="1"/>
  <c r="D123" i="23"/>
  <c r="I123" i="23"/>
  <c r="A124" i="23"/>
  <c r="B124" i="23"/>
  <c r="C124" i="23"/>
  <c r="D124" i="23"/>
  <c r="I124" i="23"/>
  <c r="B125" i="23"/>
  <c r="C125" i="23"/>
  <c r="A125" i="23" s="1"/>
  <c r="D125" i="23"/>
  <c r="I125" i="23"/>
  <c r="B126" i="23"/>
  <c r="C126" i="23"/>
  <c r="D126" i="23"/>
  <c r="A126" i="23" s="1"/>
  <c r="I126" i="23"/>
  <c r="B127" i="23"/>
  <c r="C127" i="23"/>
  <c r="A127" i="23" s="1"/>
  <c r="D127" i="23"/>
  <c r="I127" i="23"/>
  <c r="A128" i="23"/>
  <c r="B128" i="23"/>
  <c r="C128" i="23"/>
  <c r="D128" i="23"/>
  <c r="I128" i="23"/>
  <c r="B129" i="23"/>
  <c r="C129" i="23"/>
  <c r="A129" i="23" s="1"/>
  <c r="D129" i="23"/>
  <c r="I129" i="23"/>
  <c r="A130" i="23"/>
  <c r="B130" i="23"/>
  <c r="C130" i="23"/>
  <c r="D130" i="23"/>
  <c r="I130" i="23"/>
  <c r="B131" i="23"/>
  <c r="C131" i="23"/>
  <c r="A131" i="23" s="1"/>
  <c r="D131" i="23"/>
  <c r="I131" i="23"/>
  <c r="A132" i="23"/>
  <c r="B132" i="23"/>
  <c r="C132" i="23"/>
  <c r="D132" i="23"/>
  <c r="I132" i="23"/>
  <c r="B133" i="23"/>
  <c r="C133" i="23"/>
  <c r="D133" i="23"/>
  <c r="I133" i="23"/>
  <c r="A134" i="23"/>
  <c r="B134" i="23"/>
  <c r="C134" i="23"/>
  <c r="D134" i="23"/>
  <c r="I134" i="23"/>
  <c r="B135" i="23"/>
  <c r="C135" i="23"/>
  <c r="D135" i="23"/>
  <c r="I135" i="23"/>
  <c r="A136" i="23"/>
  <c r="B136" i="23"/>
  <c r="C136" i="23"/>
  <c r="D136" i="23"/>
  <c r="I136" i="23"/>
  <c r="B137" i="23"/>
  <c r="C137" i="23"/>
  <c r="D137" i="23"/>
  <c r="I137" i="23"/>
  <c r="A138" i="23"/>
  <c r="B138" i="23"/>
  <c r="C138" i="23"/>
  <c r="D138" i="23"/>
  <c r="I138" i="23"/>
  <c r="B139" i="23"/>
  <c r="C139" i="23"/>
  <c r="D139" i="23"/>
  <c r="I139" i="23"/>
  <c r="A140" i="23"/>
  <c r="B140" i="23"/>
  <c r="C140" i="23"/>
  <c r="D140" i="23"/>
  <c r="I140" i="23"/>
  <c r="B141" i="23"/>
  <c r="C141" i="23"/>
  <c r="D141" i="23"/>
  <c r="I141" i="23"/>
  <c r="A142" i="23"/>
  <c r="B142" i="23"/>
  <c r="C142" i="23"/>
  <c r="D142" i="23"/>
  <c r="I142" i="23"/>
  <c r="B143" i="23"/>
  <c r="C143" i="23"/>
  <c r="D143" i="23"/>
  <c r="I143" i="23"/>
  <c r="A144" i="23"/>
  <c r="B144" i="23"/>
  <c r="C144" i="23"/>
  <c r="D144" i="23"/>
  <c r="I144" i="23"/>
  <c r="B145" i="23"/>
  <c r="C145" i="23"/>
  <c r="D145" i="23"/>
  <c r="I145" i="23"/>
  <c r="A146" i="23"/>
  <c r="B146" i="23"/>
  <c r="C146" i="23"/>
  <c r="D146" i="23"/>
  <c r="I146" i="23"/>
  <c r="B147" i="23"/>
  <c r="C147" i="23"/>
  <c r="D147" i="23"/>
  <c r="I147" i="23"/>
  <c r="A148" i="23"/>
  <c r="B148" i="23"/>
  <c r="C148" i="23"/>
  <c r="D148" i="23"/>
  <c r="I148" i="23"/>
  <c r="B149" i="23"/>
  <c r="C149" i="23"/>
  <c r="D149" i="23"/>
  <c r="I149" i="23"/>
  <c r="A150" i="23"/>
  <c r="B150" i="23"/>
  <c r="C150" i="23"/>
  <c r="D150" i="23"/>
  <c r="I150" i="23"/>
  <c r="B151" i="23"/>
  <c r="C151" i="23"/>
  <c r="D151" i="23"/>
  <c r="I151" i="23"/>
  <c r="A152" i="23"/>
  <c r="B152" i="23"/>
  <c r="C152" i="23"/>
  <c r="D152" i="23"/>
  <c r="I152" i="23"/>
  <c r="B153" i="23"/>
  <c r="C153" i="23"/>
  <c r="D153" i="23"/>
  <c r="I153" i="23"/>
  <c r="A154" i="23"/>
  <c r="B154" i="23"/>
  <c r="C154" i="23"/>
  <c r="D154" i="23"/>
  <c r="I154" i="23"/>
  <c r="B155" i="23"/>
  <c r="C155" i="23"/>
  <c r="D155" i="23"/>
  <c r="I155" i="23"/>
  <c r="A156" i="23"/>
  <c r="B156" i="23"/>
  <c r="C156" i="23"/>
  <c r="D156" i="23"/>
  <c r="I156" i="23"/>
  <c r="B157" i="23"/>
  <c r="C157" i="23"/>
  <c r="D157" i="23"/>
  <c r="I157" i="23"/>
  <c r="B158" i="23"/>
  <c r="C158" i="23"/>
  <c r="D158" i="23"/>
  <c r="A158" i="23" s="1"/>
  <c r="I158" i="23"/>
  <c r="B159" i="23"/>
  <c r="C159" i="23"/>
  <c r="A159" i="23" s="1"/>
  <c r="D159" i="23"/>
  <c r="I159" i="23"/>
  <c r="A160" i="23"/>
  <c r="B160" i="23"/>
  <c r="C160" i="23"/>
  <c r="D160" i="23"/>
  <c r="I160" i="23"/>
  <c r="B161" i="23"/>
  <c r="C161" i="23"/>
  <c r="D161" i="23"/>
  <c r="I161" i="23"/>
  <c r="B162" i="23"/>
  <c r="C162" i="23"/>
  <c r="D162" i="23"/>
  <c r="A162" i="23" s="1"/>
  <c r="I162" i="23"/>
  <c r="B163" i="23"/>
  <c r="C163" i="23"/>
  <c r="A163" i="23" s="1"/>
  <c r="D163" i="23"/>
  <c r="I163" i="23"/>
  <c r="A164" i="23"/>
  <c r="B164" i="23"/>
  <c r="C164" i="23"/>
  <c r="D164" i="23"/>
  <c r="I164" i="23"/>
  <c r="B165" i="23"/>
  <c r="C165" i="23"/>
  <c r="D165" i="23"/>
  <c r="I165" i="23"/>
  <c r="B166" i="23"/>
  <c r="C166" i="23"/>
  <c r="D166" i="23"/>
  <c r="A166" i="23" s="1"/>
  <c r="I166" i="23"/>
  <c r="B167" i="23"/>
  <c r="C167" i="23"/>
  <c r="A167" i="23" s="1"/>
  <c r="D167" i="23"/>
  <c r="I167" i="23"/>
  <c r="A168" i="23"/>
  <c r="B168" i="23"/>
  <c r="C168" i="23"/>
  <c r="D168" i="23"/>
  <c r="I168" i="23"/>
  <c r="B169" i="23"/>
  <c r="C169" i="23"/>
  <c r="D169" i="23"/>
  <c r="I169" i="23"/>
  <c r="B170" i="23"/>
  <c r="C170" i="23"/>
  <c r="D170" i="23"/>
  <c r="A170" i="23" s="1"/>
  <c r="I170" i="23"/>
  <c r="B171" i="23"/>
  <c r="C171" i="23"/>
  <c r="A171" i="23" s="1"/>
  <c r="D171" i="23"/>
  <c r="I171" i="23"/>
  <c r="A172" i="23"/>
  <c r="B172" i="23"/>
  <c r="C172" i="23"/>
  <c r="D172" i="23"/>
  <c r="I172" i="23"/>
  <c r="B173" i="23"/>
  <c r="C173" i="23"/>
  <c r="D173" i="23"/>
  <c r="I173" i="23"/>
  <c r="A174" i="23"/>
  <c r="B174" i="23"/>
  <c r="C174" i="23"/>
  <c r="D174" i="23"/>
  <c r="I174" i="23"/>
  <c r="B175" i="23"/>
  <c r="C175" i="23"/>
  <c r="A175" i="23" s="1"/>
  <c r="D175" i="23"/>
  <c r="I175" i="23"/>
  <c r="A176" i="23"/>
  <c r="B176" i="23"/>
  <c r="C176" i="23"/>
  <c r="D176" i="23"/>
  <c r="I176" i="23"/>
  <c r="B177" i="23"/>
  <c r="C177" i="23"/>
  <c r="A177" i="23" s="1"/>
  <c r="D177" i="23"/>
  <c r="I177" i="23"/>
  <c r="A178" i="23"/>
  <c r="B178" i="23"/>
  <c r="C178" i="23"/>
  <c r="D178" i="23"/>
  <c r="I178" i="23"/>
  <c r="B179" i="23"/>
  <c r="C179" i="23"/>
  <c r="A179" i="23" s="1"/>
  <c r="D179" i="23"/>
  <c r="I179" i="23"/>
  <c r="A180" i="23"/>
  <c r="B180" i="23"/>
  <c r="C180" i="23"/>
  <c r="D180" i="23"/>
  <c r="I180" i="23"/>
  <c r="B181" i="23"/>
  <c r="C181" i="23"/>
  <c r="A181" i="23" s="1"/>
  <c r="D181" i="23"/>
  <c r="I181" i="23"/>
  <c r="A182" i="23"/>
  <c r="B182" i="23"/>
  <c r="C182" i="23"/>
  <c r="D182" i="23"/>
  <c r="I182" i="23"/>
  <c r="B183" i="23"/>
  <c r="C183" i="23"/>
  <c r="A183" i="23" s="1"/>
  <c r="D183" i="23"/>
  <c r="I183" i="23"/>
  <c r="A184" i="23"/>
  <c r="B184" i="23"/>
  <c r="C184" i="23"/>
  <c r="D184" i="23"/>
  <c r="I184" i="23"/>
  <c r="B185" i="23"/>
  <c r="C185" i="23"/>
  <c r="A185" i="23" s="1"/>
  <c r="D185" i="23"/>
  <c r="I185" i="23"/>
  <c r="A186" i="23"/>
  <c r="B186" i="23"/>
  <c r="C186" i="23"/>
  <c r="D186" i="23"/>
  <c r="I186" i="23"/>
  <c r="B187" i="23"/>
  <c r="C187" i="23"/>
  <c r="A187" i="23" s="1"/>
  <c r="D187" i="23"/>
  <c r="I187" i="23"/>
  <c r="A188" i="23"/>
  <c r="B188" i="23"/>
  <c r="C188" i="23"/>
  <c r="D188" i="23"/>
  <c r="I188" i="23"/>
  <c r="B189" i="23"/>
  <c r="C189" i="23"/>
  <c r="A189" i="23" s="1"/>
  <c r="D189" i="23"/>
  <c r="I189" i="23"/>
  <c r="A190" i="23"/>
  <c r="B190" i="23"/>
  <c r="C190" i="23"/>
  <c r="D190" i="23"/>
  <c r="I190" i="23"/>
  <c r="B191" i="23"/>
  <c r="C191" i="23"/>
  <c r="A191" i="23" s="1"/>
  <c r="D191" i="23"/>
  <c r="I191" i="23"/>
  <c r="A192" i="23"/>
  <c r="B192" i="23"/>
  <c r="C192" i="23"/>
  <c r="D192" i="23"/>
  <c r="I192" i="23"/>
  <c r="P1" i="23"/>
  <c r="AA1" i="9"/>
  <c r="I18" i="23"/>
  <c r="I19" i="23"/>
  <c r="I20" i="23"/>
  <c r="I21" i="23"/>
  <c r="I22" i="23"/>
  <c r="I23" i="23"/>
  <c r="I24" i="23"/>
  <c r="I26" i="23"/>
  <c r="I27" i="23"/>
  <c r="I28" i="23"/>
  <c r="I29" i="23"/>
  <c r="I30" i="23"/>
  <c r="I31" i="23"/>
  <c r="B31" i="23"/>
  <c r="B30" i="23"/>
  <c r="B29" i="23"/>
  <c r="B28" i="23"/>
  <c r="B27" i="23"/>
  <c r="B26" i="23"/>
  <c r="B25" i="23"/>
  <c r="B24" i="23"/>
  <c r="B23" i="23"/>
  <c r="B22" i="23"/>
  <c r="B21" i="23"/>
  <c r="B20" i="23"/>
  <c r="B19" i="23"/>
  <c r="B18" i="23"/>
  <c r="B17" i="23"/>
  <c r="B16" i="23"/>
  <c r="B15" i="23"/>
  <c r="L15" i="23" s="1"/>
  <c r="B14" i="23"/>
  <c r="B13" i="23"/>
  <c r="B12" i="23"/>
  <c r="C13" i="23"/>
  <c r="D13" i="23"/>
  <c r="C14" i="23"/>
  <c r="D14" i="23"/>
  <c r="C15" i="23"/>
  <c r="D15" i="23"/>
  <c r="C16" i="23"/>
  <c r="D16" i="23"/>
  <c r="C17" i="23"/>
  <c r="D17" i="23"/>
  <c r="C18" i="23"/>
  <c r="D18" i="23"/>
  <c r="C19" i="23"/>
  <c r="D19" i="23"/>
  <c r="C20" i="23"/>
  <c r="D20" i="23"/>
  <c r="C21" i="23"/>
  <c r="D21" i="23"/>
  <c r="C22" i="23"/>
  <c r="D22" i="23"/>
  <c r="C23" i="23"/>
  <c r="D23" i="23"/>
  <c r="C24" i="23"/>
  <c r="D24" i="23"/>
  <c r="C25" i="23"/>
  <c r="D25" i="23"/>
  <c r="C26" i="23"/>
  <c r="D26" i="23"/>
  <c r="C27" i="23"/>
  <c r="D27" i="23"/>
  <c r="C28" i="23"/>
  <c r="D28" i="23"/>
  <c r="C29" i="23"/>
  <c r="D29" i="23"/>
  <c r="C30" i="23"/>
  <c r="D30" i="23"/>
  <c r="C31" i="23"/>
  <c r="D31" i="23"/>
  <c r="D12" i="23"/>
  <c r="C12" i="23"/>
  <c r="E13" i="23"/>
  <c r="E14" i="23" s="1"/>
  <c r="E15" i="23" s="1"/>
  <c r="E16" i="23" s="1"/>
  <c r="E17" i="23" s="1"/>
  <c r="E18" i="23" s="1"/>
  <c r="E19" i="23" s="1"/>
  <c r="E20" i="23" s="1"/>
  <c r="E21" i="23" s="1"/>
  <c r="E22" i="23" s="1"/>
  <c r="E23" i="23" s="1"/>
  <c r="E24" i="23" s="1"/>
  <c r="E25" i="23" s="1"/>
  <c r="E26" i="23" s="1"/>
  <c r="E27" i="23" s="1"/>
  <c r="E28" i="23" s="1"/>
  <c r="E29" i="23" s="1"/>
  <c r="E30" i="23" s="1"/>
  <c r="E31" i="23" s="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A64" i="1"/>
  <c r="A63" i="1"/>
  <c r="A62" i="1"/>
  <c r="A61" i="1"/>
  <c r="A60" i="1"/>
  <c r="A59" i="1"/>
  <c r="A58" i="1"/>
  <c r="A57" i="1"/>
  <c r="A56" i="1"/>
  <c r="A55" i="1"/>
  <c r="A54" i="1"/>
  <c r="A53" i="1"/>
  <c r="A52" i="1"/>
  <c r="S12" i="23" l="1"/>
  <c r="L13" i="23"/>
  <c r="J13" i="23"/>
  <c r="L12" i="23"/>
  <c r="J12" i="23"/>
  <c r="I14" i="23"/>
  <c r="L17" i="23"/>
  <c r="J17" i="23"/>
  <c r="L16" i="23"/>
  <c r="J16" i="23"/>
  <c r="J15" i="23"/>
  <c r="K1" i="22"/>
  <c r="K1" i="21"/>
  <c r="B291" i="1"/>
  <c r="A292" i="1"/>
  <c r="B411" i="14"/>
  <c r="A412" i="14"/>
  <c r="A173" i="23"/>
  <c r="A161" i="23"/>
  <c r="A137" i="23"/>
  <c r="A100" i="23"/>
  <c r="A112" i="23"/>
  <c r="A96" i="23"/>
  <c r="A84" i="23"/>
  <c r="A76" i="23"/>
  <c r="A68" i="23"/>
  <c r="A60" i="23"/>
  <c r="A52" i="23"/>
  <c r="A44" i="23"/>
  <c r="A36" i="23"/>
  <c r="A169" i="23"/>
  <c r="A165" i="23"/>
  <c r="A157" i="23"/>
  <c r="A153" i="23"/>
  <c r="A149" i="23"/>
  <c r="A145" i="23"/>
  <c r="A141" i="23"/>
  <c r="A133" i="23"/>
  <c r="A116" i="23"/>
  <c r="A155" i="23"/>
  <c r="A151" i="23"/>
  <c r="A147" i="23"/>
  <c r="A143" i="23"/>
  <c r="A139" i="23"/>
  <c r="A135" i="23"/>
  <c r="A108" i="23"/>
  <c r="A92" i="23"/>
  <c r="A32" i="23"/>
  <c r="A86" i="23"/>
  <c r="A82" i="23"/>
  <c r="A78" i="23"/>
  <c r="A74" i="23"/>
  <c r="A70" i="23"/>
  <c r="A66" i="23"/>
  <c r="A62" i="23"/>
  <c r="A58" i="23"/>
  <c r="A54" i="23"/>
  <c r="A50" i="23"/>
  <c r="A46" i="23"/>
  <c r="A42" i="23"/>
  <c r="A38" i="23"/>
  <c r="A34" i="23"/>
  <c r="I25" i="23"/>
  <c r="A12" i="23"/>
  <c r="A28" i="23"/>
  <c r="A24" i="23"/>
  <c r="A20" i="23"/>
  <c r="A16" i="23"/>
  <c r="A31" i="23"/>
  <c r="A29" i="23"/>
  <c r="A27" i="23"/>
  <c r="A25" i="23"/>
  <c r="A23" i="23"/>
  <c r="A21" i="23"/>
  <c r="A19" i="23"/>
  <c r="A17" i="23"/>
  <c r="A15" i="23"/>
  <c r="A13" i="23"/>
  <c r="A30" i="23"/>
  <c r="A26" i="23"/>
  <c r="A22" i="23"/>
  <c r="A18" i="23"/>
  <c r="A14" i="23"/>
  <c r="I17" i="23" l="1"/>
  <c r="I16" i="23"/>
  <c r="I15" i="23"/>
  <c r="B290" i="1"/>
  <c r="A291" i="1"/>
  <c r="A411" i="14"/>
  <c r="B410" i="14"/>
  <c r="X35" i="1"/>
  <c r="G360" i="14"/>
  <c r="Y348" i="14"/>
  <c r="Y349" i="14"/>
  <c r="Y350" i="14"/>
  <c r="Y351" i="14"/>
  <c r="Y352" i="14"/>
  <c r="Y353" i="14"/>
  <c r="Y354" i="14"/>
  <c r="Y355" i="14"/>
  <c r="Y356" i="14"/>
  <c r="Y357" i="14"/>
  <c r="Y358" i="14"/>
  <c r="Y359" i="14"/>
  <c r="Y360" i="14"/>
  <c r="Y361" i="14"/>
  <c r="A359" i="14"/>
  <c r="A358" i="14"/>
  <c r="A357" i="14"/>
  <c r="A356" i="14"/>
  <c r="A355" i="14"/>
  <c r="A354" i="14"/>
  <c r="A353" i="14"/>
  <c r="A352" i="14"/>
  <c r="A351" i="14"/>
  <c r="A350" i="14"/>
  <c r="A349" i="14"/>
  <c r="A348" i="14"/>
  <c r="Y33" i="14"/>
  <c r="Y34" i="14"/>
  <c r="Y35" i="14"/>
  <c r="Y36" i="14"/>
  <c r="Y37" i="14"/>
  <c r="Y38" i="14"/>
  <c r="Y39" i="14"/>
  <c r="Y40" i="14"/>
  <c r="Y41" i="14"/>
  <c r="Y42" i="14"/>
  <c r="Y43" i="14"/>
  <c r="Y44" i="14"/>
  <c r="Y45" i="14"/>
  <c r="Y46" i="14"/>
  <c r="Y47" i="14"/>
  <c r="Y48" i="14"/>
  <c r="Y49" i="14"/>
  <c r="Y50" i="14"/>
  <c r="Y51" i="14"/>
  <c r="Y52" i="14"/>
  <c r="Y53" i="14"/>
  <c r="Y54" i="14"/>
  <c r="Y55" i="14"/>
  <c r="Y56" i="14"/>
  <c r="Y57" i="14"/>
  <c r="Y58" i="14"/>
  <c r="Y59" i="14"/>
  <c r="Y60" i="14"/>
  <c r="Y61" i="14"/>
  <c r="Y62" i="14"/>
  <c r="Y63" i="14"/>
  <c r="Y64" i="14"/>
  <c r="Y65" i="14"/>
  <c r="Y66" i="14"/>
  <c r="Y67" i="14"/>
  <c r="Y68" i="14"/>
  <c r="Y69" i="14"/>
  <c r="Y70" i="14"/>
  <c r="Y71" i="14"/>
  <c r="Y72" i="14"/>
  <c r="Y73" i="14"/>
  <c r="Y74" i="14"/>
  <c r="Y75" i="14"/>
  <c r="Y76" i="14"/>
  <c r="Y77" i="14"/>
  <c r="Y78" i="14"/>
  <c r="Y79" i="14"/>
  <c r="Y80" i="14"/>
  <c r="Y81" i="14"/>
  <c r="Y82" i="14"/>
  <c r="Y83" i="14"/>
  <c r="Y84" i="14"/>
  <c r="Y85" i="14"/>
  <c r="Y86" i="14"/>
  <c r="Y87" i="14"/>
  <c r="Y88" i="14"/>
  <c r="Y89" i="14"/>
  <c r="Y90" i="14"/>
  <c r="Y91" i="14"/>
  <c r="Y92" i="14"/>
  <c r="Y93" i="14"/>
  <c r="Y94" i="14"/>
  <c r="Y95" i="14"/>
  <c r="Y96" i="14"/>
  <c r="Y97" i="14"/>
  <c r="Y98" i="14"/>
  <c r="Y99" i="14"/>
  <c r="Y100" i="14"/>
  <c r="Y101" i="14"/>
  <c r="Y102" i="14"/>
  <c r="Y103" i="14"/>
  <c r="Y104" i="14"/>
  <c r="Y105" i="14"/>
  <c r="Y106" i="14"/>
  <c r="Y107" i="14"/>
  <c r="Y108" i="14"/>
  <c r="Y109" i="14"/>
  <c r="Y110" i="14"/>
  <c r="Y111" i="14"/>
  <c r="Y112" i="14"/>
  <c r="Y113" i="14"/>
  <c r="Y114" i="14"/>
  <c r="Y115" i="14"/>
  <c r="Y116" i="14"/>
  <c r="Y117" i="14"/>
  <c r="Y118" i="14"/>
  <c r="Y119" i="14"/>
  <c r="Y120" i="14"/>
  <c r="Y121" i="14"/>
  <c r="Y122" i="14"/>
  <c r="Y123" i="14"/>
  <c r="Y124" i="14"/>
  <c r="Y125" i="14"/>
  <c r="Y126" i="14"/>
  <c r="Y127" i="14"/>
  <c r="Y128" i="14"/>
  <c r="Y129" i="14"/>
  <c r="Y130" i="14"/>
  <c r="Y131" i="14"/>
  <c r="Y132" i="14"/>
  <c r="Y133" i="14"/>
  <c r="Y134" i="14"/>
  <c r="Y135" i="14"/>
  <c r="Y136" i="14"/>
  <c r="Y137" i="14"/>
  <c r="Y138" i="14"/>
  <c r="Y139" i="14"/>
  <c r="Y140" i="14"/>
  <c r="Y141" i="14"/>
  <c r="Y142" i="14"/>
  <c r="Y143" i="14"/>
  <c r="Y144" i="14"/>
  <c r="Y145" i="14"/>
  <c r="Y146" i="14"/>
  <c r="Y147" i="14"/>
  <c r="Y148" i="14"/>
  <c r="Y149" i="14"/>
  <c r="Y150" i="14"/>
  <c r="Y151" i="14"/>
  <c r="Y152" i="14"/>
  <c r="Y153" i="14"/>
  <c r="Y154" i="14"/>
  <c r="Y155" i="14"/>
  <c r="Y156" i="14"/>
  <c r="Y157" i="14"/>
  <c r="Y158" i="14"/>
  <c r="Y159" i="14"/>
  <c r="Y160" i="14"/>
  <c r="Y161" i="14"/>
  <c r="Y162" i="14"/>
  <c r="Y163" i="14"/>
  <c r="Y164" i="14"/>
  <c r="Y165" i="14"/>
  <c r="Y166" i="14"/>
  <c r="Y167" i="14"/>
  <c r="Y168" i="14"/>
  <c r="Y169" i="14"/>
  <c r="Y170" i="14"/>
  <c r="Y171" i="14"/>
  <c r="Y172" i="14"/>
  <c r="Y173" i="14"/>
  <c r="Y174" i="14"/>
  <c r="Y175" i="14"/>
  <c r="Y176" i="14"/>
  <c r="Y177" i="14"/>
  <c r="Y178" i="14"/>
  <c r="Y179" i="14"/>
  <c r="Y180" i="14"/>
  <c r="Y181" i="14"/>
  <c r="Y182" i="14"/>
  <c r="Y183" i="14"/>
  <c r="Y184" i="14"/>
  <c r="Y185" i="14"/>
  <c r="Y186" i="14"/>
  <c r="Y187" i="14"/>
  <c r="Y188" i="14"/>
  <c r="Y189" i="14"/>
  <c r="Y190" i="14"/>
  <c r="Y191" i="14"/>
  <c r="Y192" i="14"/>
  <c r="Y193" i="14"/>
  <c r="Y194" i="14"/>
  <c r="Y195" i="14"/>
  <c r="Y196" i="14"/>
  <c r="Y197" i="14"/>
  <c r="Y198" i="14"/>
  <c r="Y199" i="14"/>
  <c r="Y200" i="14"/>
  <c r="Y201" i="14"/>
  <c r="Y202" i="14"/>
  <c r="Y203" i="14"/>
  <c r="Y204" i="14"/>
  <c r="Y205" i="14"/>
  <c r="Y206" i="14"/>
  <c r="Y207" i="14"/>
  <c r="Y208" i="14"/>
  <c r="Y209" i="14"/>
  <c r="Y210" i="14"/>
  <c r="Y211" i="14"/>
  <c r="Y212" i="14"/>
  <c r="Y213" i="14"/>
  <c r="Y214" i="14"/>
  <c r="Y215" i="14"/>
  <c r="Y216" i="14"/>
  <c r="Y217" i="14"/>
  <c r="Y218" i="14"/>
  <c r="Y219" i="14"/>
  <c r="Y220" i="14"/>
  <c r="Y221" i="14"/>
  <c r="Y222" i="14"/>
  <c r="Y223" i="14"/>
  <c r="Y224" i="14"/>
  <c r="Y225" i="14"/>
  <c r="Y226" i="14"/>
  <c r="Y227" i="14"/>
  <c r="Y228" i="14"/>
  <c r="Y229" i="14"/>
  <c r="Y230" i="14"/>
  <c r="Y231" i="14"/>
  <c r="Y232" i="14"/>
  <c r="Y233" i="14"/>
  <c r="Y234" i="14"/>
  <c r="Y235" i="14"/>
  <c r="Y236" i="14"/>
  <c r="Y237" i="14"/>
  <c r="Y238" i="14"/>
  <c r="Y239" i="14"/>
  <c r="Y240" i="14"/>
  <c r="Y241" i="14"/>
  <c r="Y242" i="14"/>
  <c r="Y243" i="14"/>
  <c r="Y244" i="14"/>
  <c r="Y245" i="14"/>
  <c r="Y246" i="14"/>
  <c r="Y247" i="14"/>
  <c r="Y248" i="14"/>
  <c r="Y249" i="14"/>
  <c r="Y250" i="14"/>
  <c r="Y251" i="14"/>
  <c r="Y252" i="14"/>
  <c r="Y253" i="14"/>
  <c r="Y254" i="14"/>
  <c r="Y255" i="14"/>
  <c r="Y256" i="14"/>
  <c r="Y257" i="14"/>
  <c r="Y258" i="14"/>
  <c r="Y259" i="14"/>
  <c r="Y260" i="14"/>
  <c r="Y261" i="14"/>
  <c r="Y262" i="14"/>
  <c r="Y263" i="14"/>
  <c r="Y264" i="14"/>
  <c r="Y265" i="14"/>
  <c r="Y266" i="14"/>
  <c r="Y267" i="14"/>
  <c r="Y268" i="14"/>
  <c r="Y269" i="14"/>
  <c r="Y270" i="14"/>
  <c r="Y271" i="14"/>
  <c r="Y272" i="14"/>
  <c r="Y273" i="14"/>
  <c r="Y274" i="14"/>
  <c r="Y275" i="14"/>
  <c r="Y276" i="14"/>
  <c r="Y277" i="14"/>
  <c r="Y278" i="14"/>
  <c r="Y279" i="14"/>
  <c r="Y280" i="14"/>
  <c r="Y281" i="14"/>
  <c r="Y282" i="14"/>
  <c r="Y283" i="14"/>
  <c r="Y284" i="14"/>
  <c r="Y285" i="14"/>
  <c r="Y286" i="14"/>
  <c r="Y288" i="14"/>
  <c r="Y289" i="14"/>
  <c r="Y290" i="14"/>
  <c r="Y292" i="14"/>
  <c r="Y293" i="14"/>
  <c r="Y294" i="14"/>
  <c r="Y295" i="14"/>
  <c r="Y296" i="14"/>
  <c r="Y297" i="14"/>
  <c r="Y298" i="14"/>
  <c r="Y299" i="14"/>
  <c r="Y300" i="14"/>
  <c r="Y301" i="14"/>
  <c r="Y302" i="14"/>
  <c r="Y303" i="14"/>
  <c r="Y304" i="14"/>
  <c r="Y305" i="14"/>
  <c r="Y306" i="14"/>
  <c r="Y307" i="14"/>
  <c r="Y308" i="14"/>
  <c r="Y309" i="14"/>
  <c r="Y310" i="14"/>
  <c r="Y311" i="14"/>
  <c r="Y312" i="14"/>
  <c r="Y313" i="14"/>
  <c r="Y314" i="14"/>
  <c r="Y315" i="14"/>
  <c r="Y316" i="14"/>
  <c r="Y317" i="14"/>
  <c r="Y318" i="14"/>
  <c r="Y319" i="14"/>
  <c r="Y320" i="14"/>
  <c r="Y321" i="14"/>
  <c r="Y322" i="14"/>
  <c r="Y323" i="14"/>
  <c r="Y324" i="14"/>
  <c r="Y325" i="14"/>
  <c r="Y326" i="14"/>
  <c r="Y327" i="14"/>
  <c r="Y328" i="14"/>
  <c r="Y329" i="14"/>
  <c r="Y330" i="14"/>
  <c r="Y331" i="14"/>
  <c r="Y332" i="14"/>
  <c r="Y333" i="14"/>
  <c r="Y334" i="14"/>
  <c r="Y335" i="14"/>
  <c r="Y336" i="14"/>
  <c r="Y337" i="14"/>
  <c r="Y338" i="14"/>
  <c r="Y339" i="14"/>
  <c r="Y340" i="14"/>
  <c r="Y341" i="14"/>
  <c r="Y342" i="14"/>
  <c r="Y343" i="14"/>
  <c r="Y344" i="14"/>
  <c r="Y345" i="14"/>
  <c r="Y346" i="14"/>
  <c r="Y347" i="14"/>
  <c r="G28" i="19"/>
  <c r="G14" i="19"/>
  <c r="G8" i="19"/>
  <c r="B289" i="1" l="1"/>
  <c r="A290" i="1"/>
  <c r="B409" i="14"/>
  <c r="A410" i="14"/>
  <c r="C12" i="20"/>
  <c r="B5" i="20"/>
  <c r="A11" i="20" s="1"/>
  <c r="A14" i="20" s="1"/>
  <c r="B288" i="1" l="1"/>
  <c r="A289" i="1"/>
  <c r="A409" i="14"/>
  <c r="B408" i="14"/>
  <c r="A235" i="1"/>
  <c r="A236" i="1"/>
  <c r="A237" i="1"/>
  <c r="A238" i="1"/>
  <c r="A239" i="1"/>
  <c r="A240" i="1"/>
  <c r="A241" i="1"/>
  <c r="A242" i="1"/>
  <c r="A243" i="1"/>
  <c r="A244" i="1"/>
  <c r="A245" i="1"/>
  <c r="B287" i="1" l="1"/>
  <c r="A288" i="1"/>
  <c r="B407" i="14"/>
  <c r="A408" i="14"/>
  <c r="M3" i="15"/>
  <c r="M4" i="15"/>
  <c r="Q1022" i="9"/>
  <c r="Q1021" i="9"/>
  <c r="Q1020" i="9"/>
  <c r="Q1019" i="9"/>
  <c r="Q1018" i="9"/>
  <c r="Q1017" i="9"/>
  <c r="Q1016" i="9"/>
  <c r="Q1015" i="9"/>
  <c r="Q1014" i="9"/>
  <c r="Q1013" i="9"/>
  <c r="Q1012" i="9"/>
  <c r="Q1011" i="9"/>
  <c r="Q1010" i="9"/>
  <c r="Q1009" i="9"/>
  <c r="Q1008" i="9"/>
  <c r="Q1007" i="9"/>
  <c r="Q1006" i="9"/>
  <c r="Q1005" i="9"/>
  <c r="Q1004" i="9"/>
  <c r="Q1003" i="9"/>
  <c r="Q1002" i="9"/>
  <c r="Q1001" i="9"/>
  <c r="Q1000" i="9"/>
  <c r="Q999" i="9"/>
  <c r="Q998" i="9"/>
  <c r="Q997" i="9"/>
  <c r="Q996" i="9"/>
  <c r="Q995" i="9"/>
  <c r="Q994" i="9"/>
  <c r="Q993" i="9"/>
  <c r="Q992" i="9"/>
  <c r="Q991" i="9"/>
  <c r="Q990" i="9"/>
  <c r="Q989" i="9"/>
  <c r="Q988" i="9"/>
  <c r="Q987" i="9"/>
  <c r="Q986" i="9"/>
  <c r="Q985" i="9"/>
  <c r="Q984" i="9"/>
  <c r="Q983" i="9"/>
  <c r="Q982" i="9"/>
  <c r="Q981" i="9"/>
  <c r="Q980" i="9"/>
  <c r="Q979" i="9"/>
  <c r="Q978" i="9"/>
  <c r="Q977" i="9"/>
  <c r="Q976" i="9"/>
  <c r="Q975" i="9"/>
  <c r="Q974" i="9"/>
  <c r="Q973" i="9"/>
  <c r="Q972" i="9"/>
  <c r="Q971" i="9"/>
  <c r="Q970" i="9"/>
  <c r="Q969" i="9"/>
  <c r="Q968" i="9"/>
  <c r="Q967" i="9"/>
  <c r="Q966" i="9"/>
  <c r="Q965" i="9"/>
  <c r="Q964" i="9"/>
  <c r="Q963" i="9"/>
  <c r="Q962" i="9"/>
  <c r="Q961" i="9"/>
  <c r="Q960" i="9"/>
  <c r="Q959" i="9"/>
  <c r="Q958" i="9"/>
  <c r="Q957" i="9"/>
  <c r="Q956" i="9"/>
  <c r="Q955" i="9"/>
  <c r="Q954" i="9"/>
  <c r="Q953" i="9"/>
  <c r="Q952" i="9"/>
  <c r="Q951" i="9"/>
  <c r="Q950" i="9"/>
  <c r="Q949" i="9"/>
  <c r="Q948" i="9"/>
  <c r="Q947" i="9"/>
  <c r="Q946" i="9"/>
  <c r="Q945" i="9"/>
  <c r="Q944" i="9"/>
  <c r="Q943" i="9"/>
  <c r="Q942" i="9"/>
  <c r="Q941" i="9"/>
  <c r="Q940" i="9"/>
  <c r="Q939" i="9"/>
  <c r="Q938" i="9"/>
  <c r="Q937" i="9"/>
  <c r="Q936" i="9"/>
  <c r="Q935" i="9"/>
  <c r="Q934" i="9"/>
  <c r="Q933" i="9"/>
  <c r="Q932" i="9"/>
  <c r="Q931" i="9"/>
  <c r="Q930" i="9"/>
  <c r="Q929" i="9"/>
  <c r="Q928" i="9"/>
  <c r="Q927" i="9"/>
  <c r="Q926" i="9"/>
  <c r="Q925" i="9"/>
  <c r="Q924" i="9"/>
  <c r="Q923" i="9"/>
  <c r="Q922" i="9"/>
  <c r="Q921" i="9"/>
  <c r="Q920" i="9"/>
  <c r="Q919" i="9"/>
  <c r="Q918" i="9"/>
  <c r="Q917" i="9"/>
  <c r="Q916" i="9"/>
  <c r="Q915" i="9"/>
  <c r="Q914" i="9"/>
  <c r="Q913" i="9"/>
  <c r="Q912" i="9"/>
  <c r="Q911" i="9"/>
  <c r="Q910" i="9"/>
  <c r="Q909" i="9"/>
  <c r="Q908" i="9"/>
  <c r="Q907" i="9"/>
  <c r="Q906" i="9"/>
  <c r="Q905" i="9"/>
  <c r="Q904" i="9"/>
  <c r="Q903" i="9"/>
  <c r="Q902" i="9"/>
  <c r="Q901" i="9"/>
  <c r="Q900" i="9"/>
  <c r="Q899" i="9"/>
  <c r="Q898" i="9"/>
  <c r="Q897" i="9"/>
  <c r="Q896" i="9"/>
  <c r="Q895" i="9"/>
  <c r="Q894" i="9"/>
  <c r="Q893" i="9"/>
  <c r="Q892" i="9"/>
  <c r="Q891" i="9"/>
  <c r="Q890" i="9"/>
  <c r="Q889" i="9"/>
  <c r="Q888" i="9"/>
  <c r="Q887" i="9"/>
  <c r="Q886" i="9"/>
  <c r="Q885" i="9"/>
  <c r="Q884" i="9"/>
  <c r="Q883" i="9"/>
  <c r="Q882" i="9"/>
  <c r="Q881" i="9"/>
  <c r="Q880" i="9"/>
  <c r="Q879" i="9"/>
  <c r="Q878" i="9"/>
  <c r="Q877" i="9"/>
  <c r="Q876" i="9"/>
  <c r="Q875" i="9"/>
  <c r="Q874" i="9"/>
  <c r="Q873" i="9"/>
  <c r="Q872" i="9"/>
  <c r="Q871" i="9"/>
  <c r="Q870" i="9"/>
  <c r="Q869" i="9"/>
  <c r="Q868" i="9"/>
  <c r="Q867" i="9"/>
  <c r="Q866" i="9"/>
  <c r="Q865" i="9"/>
  <c r="Q864" i="9"/>
  <c r="Q863" i="9"/>
  <c r="Q862" i="9"/>
  <c r="Q861" i="9"/>
  <c r="Q860" i="9"/>
  <c r="Q859" i="9"/>
  <c r="Q858" i="9"/>
  <c r="Q857" i="9"/>
  <c r="Q856" i="9"/>
  <c r="Q855" i="9"/>
  <c r="Q854" i="9"/>
  <c r="Q853" i="9"/>
  <c r="Q852" i="9"/>
  <c r="Q851" i="9"/>
  <c r="Q850" i="9"/>
  <c r="Q849" i="9"/>
  <c r="Q848" i="9"/>
  <c r="Q847" i="9"/>
  <c r="Q846" i="9"/>
  <c r="Q845" i="9"/>
  <c r="Q844" i="9"/>
  <c r="Q843" i="9"/>
  <c r="Q842" i="9"/>
  <c r="Q841" i="9"/>
  <c r="Q840" i="9"/>
  <c r="Q839" i="9"/>
  <c r="Q838" i="9"/>
  <c r="Q837" i="9"/>
  <c r="Q836" i="9"/>
  <c r="Q835" i="9"/>
  <c r="Q834" i="9"/>
  <c r="Q833" i="9"/>
  <c r="Q832" i="9"/>
  <c r="Q831" i="9"/>
  <c r="Q830" i="9"/>
  <c r="Q829" i="9"/>
  <c r="Q828" i="9"/>
  <c r="Q827" i="9"/>
  <c r="Q826" i="9"/>
  <c r="Q825" i="9"/>
  <c r="Q824" i="9"/>
  <c r="Q823" i="9"/>
  <c r="Q822" i="9"/>
  <c r="Q821" i="9"/>
  <c r="Q820" i="9"/>
  <c r="Q819" i="9"/>
  <c r="Q818" i="9"/>
  <c r="Q817" i="9"/>
  <c r="Q816" i="9"/>
  <c r="Q815" i="9"/>
  <c r="Q814" i="9"/>
  <c r="Q813" i="9"/>
  <c r="Q812" i="9"/>
  <c r="Q811" i="9"/>
  <c r="Q810" i="9"/>
  <c r="Q809" i="9"/>
  <c r="Q808" i="9"/>
  <c r="Q807" i="9"/>
  <c r="Q806" i="9"/>
  <c r="Q805" i="9"/>
  <c r="Q804" i="9"/>
  <c r="Q803" i="9"/>
  <c r="Q802" i="9"/>
  <c r="Q801" i="9"/>
  <c r="Q800" i="9"/>
  <c r="Q799" i="9"/>
  <c r="Q798" i="9"/>
  <c r="Q797" i="9"/>
  <c r="Q796" i="9"/>
  <c r="Q795" i="9"/>
  <c r="Q794" i="9"/>
  <c r="Q793" i="9"/>
  <c r="Q792" i="9"/>
  <c r="Q791" i="9"/>
  <c r="Q790" i="9"/>
  <c r="Q789" i="9"/>
  <c r="Q788" i="9"/>
  <c r="Q787" i="9"/>
  <c r="Q786" i="9"/>
  <c r="Q785" i="9"/>
  <c r="Q784" i="9"/>
  <c r="Q783" i="9"/>
  <c r="Q782" i="9"/>
  <c r="Q781" i="9"/>
  <c r="Q780" i="9"/>
  <c r="Q779" i="9"/>
  <c r="Q778" i="9"/>
  <c r="Q777" i="9"/>
  <c r="Q776" i="9"/>
  <c r="Q775" i="9"/>
  <c r="Q774" i="9"/>
  <c r="Q773" i="9"/>
  <c r="Q772" i="9"/>
  <c r="Q771" i="9"/>
  <c r="Q770" i="9"/>
  <c r="Q769" i="9"/>
  <c r="Q768" i="9"/>
  <c r="Q767" i="9"/>
  <c r="Q766" i="9"/>
  <c r="Q765" i="9"/>
  <c r="Q764" i="9"/>
  <c r="Q763" i="9"/>
  <c r="Q762" i="9"/>
  <c r="Q761" i="9"/>
  <c r="Q760" i="9"/>
  <c r="Q759" i="9"/>
  <c r="Q758" i="9"/>
  <c r="Q757" i="9"/>
  <c r="Q756" i="9"/>
  <c r="Q755" i="9"/>
  <c r="Q754" i="9"/>
  <c r="Q753" i="9"/>
  <c r="Q752" i="9"/>
  <c r="Q751" i="9"/>
  <c r="Q750" i="9"/>
  <c r="Q749" i="9"/>
  <c r="Q748" i="9"/>
  <c r="Q747" i="9"/>
  <c r="Q746" i="9"/>
  <c r="Q745" i="9"/>
  <c r="Q744" i="9"/>
  <c r="Q743" i="9"/>
  <c r="Q742" i="9"/>
  <c r="Q741" i="9"/>
  <c r="Q740" i="9"/>
  <c r="Q739" i="9"/>
  <c r="Q738" i="9"/>
  <c r="Q737" i="9"/>
  <c r="Q736" i="9"/>
  <c r="Q735" i="9"/>
  <c r="Q734" i="9"/>
  <c r="Q733" i="9"/>
  <c r="Q732" i="9"/>
  <c r="Q731" i="9"/>
  <c r="Q730" i="9"/>
  <c r="Q729" i="9"/>
  <c r="Q728" i="9"/>
  <c r="Q727" i="9"/>
  <c r="Q726" i="9"/>
  <c r="Q725" i="9"/>
  <c r="Q724" i="9"/>
  <c r="Q723" i="9"/>
  <c r="Q722" i="9"/>
  <c r="Q721" i="9"/>
  <c r="Q720" i="9"/>
  <c r="Q719" i="9"/>
  <c r="Q718" i="9"/>
  <c r="Q717" i="9"/>
  <c r="Q716" i="9"/>
  <c r="Q715" i="9"/>
  <c r="Q714" i="9"/>
  <c r="Q713" i="9"/>
  <c r="Q712" i="9"/>
  <c r="Q711" i="9"/>
  <c r="Q710" i="9"/>
  <c r="Q709" i="9"/>
  <c r="Q708" i="9"/>
  <c r="Q707" i="9"/>
  <c r="Q706" i="9"/>
  <c r="Q705" i="9"/>
  <c r="Q704" i="9"/>
  <c r="Q703" i="9"/>
  <c r="Q702" i="9"/>
  <c r="Q701" i="9"/>
  <c r="Q700" i="9"/>
  <c r="Q699" i="9"/>
  <c r="Q698" i="9"/>
  <c r="Q697" i="9"/>
  <c r="Q696" i="9"/>
  <c r="Q695" i="9"/>
  <c r="Q694" i="9"/>
  <c r="Q693" i="9"/>
  <c r="Q692" i="9"/>
  <c r="Q691" i="9"/>
  <c r="Q690" i="9"/>
  <c r="Q689" i="9"/>
  <c r="Q688" i="9"/>
  <c r="Q687" i="9"/>
  <c r="Q686" i="9"/>
  <c r="Q685" i="9"/>
  <c r="Q684" i="9"/>
  <c r="Q683" i="9"/>
  <c r="Q682" i="9"/>
  <c r="Q681" i="9"/>
  <c r="Q680" i="9"/>
  <c r="Q679" i="9"/>
  <c r="Q678" i="9"/>
  <c r="Q677" i="9"/>
  <c r="Q676" i="9"/>
  <c r="Q675" i="9"/>
  <c r="Q674" i="9"/>
  <c r="Q673" i="9"/>
  <c r="Q672" i="9"/>
  <c r="Q671" i="9"/>
  <c r="Q670" i="9"/>
  <c r="Q669" i="9"/>
  <c r="Q668" i="9"/>
  <c r="Q667" i="9"/>
  <c r="Q666" i="9"/>
  <c r="Q665" i="9"/>
  <c r="Q664" i="9"/>
  <c r="Q663" i="9"/>
  <c r="Q662" i="9"/>
  <c r="Q661" i="9"/>
  <c r="Q660" i="9"/>
  <c r="Q659" i="9"/>
  <c r="Q658" i="9"/>
  <c r="Q657" i="9"/>
  <c r="Q656" i="9"/>
  <c r="Q655" i="9"/>
  <c r="Q654" i="9"/>
  <c r="Q653" i="9"/>
  <c r="Q652" i="9"/>
  <c r="Q651" i="9"/>
  <c r="Q650" i="9"/>
  <c r="Q649" i="9"/>
  <c r="Q648" i="9"/>
  <c r="Q647" i="9"/>
  <c r="Q646" i="9"/>
  <c r="Q645" i="9"/>
  <c r="Q644" i="9"/>
  <c r="Q643" i="9"/>
  <c r="Q642" i="9"/>
  <c r="Q641" i="9"/>
  <c r="Q640" i="9"/>
  <c r="Q639" i="9"/>
  <c r="Q638" i="9"/>
  <c r="Q637" i="9"/>
  <c r="Q636" i="9"/>
  <c r="Q635" i="9"/>
  <c r="Q634" i="9"/>
  <c r="Q633" i="9"/>
  <c r="Q632" i="9"/>
  <c r="Q631" i="9"/>
  <c r="Q630" i="9"/>
  <c r="Q629" i="9"/>
  <c r="Q628" i="9"/>
  <c r="Q627" i="9"/>
  <c r="Q626" i="9"/>
  <c r="Q625" i="9"/>
  <c r="Q624" i="9"/>
  <c r="Q623" i="9"/>
  <c r="Q622" i="9"/>
  <c r="Q621" i="9"/>
  <c r="Q620" i="9"/>
  <c r="Q619" i="9"/>
  <c r="Q618" i="9"/>
  <c r="Q617" i="9"/>
  <c r="Q616" i="9"/>
  <c r="Q615" i="9"/>
  <c r="Q614" i="9"/>
  <c r="Q613" i="9"/>
  <c r="Q612" i="9"/>
  <c r="Q611" i="9"/>
  <c r="Q610" i="9"/>
  <c r="Q609" i="9"/>
  <c r="Q608" i="9"/>
  <c r="Q607" i="9"/>
  <c r="Q606" i="9"/>
  <c r="Q605" i="9"/>
  <c r="Q604" i="9"/>
  <c r="Q603" i="9"/>
  <c r="Q602" i="9"/>
  <c r="Q601" i="9"/>
  <c r="Q600" i="9"/>
  <c r="Q599" i="9"/>
  <c r="Q598" i="9"/>
  <c r="Q597" i="9"/>
  <c r="Q596" i="9"/>
  <c r="Q595" i="9"/>
  <c r="Q594" i="9"/>
  <c r="Q593" i="9"/>
  <c r="Q592" i="9"/>
  <c r="Q591" i="9"/>
  <c r="Q590" i="9"/>
  <c r="Q589" i="9"/>
  <c r="Q588" i="9"/>
  <c r="Q587" i="9"/>
  <c r="Q586" i="9"/>
  <c r="Q585" i="9"/>
  <c r="Q584" i="9"/>
  <c r="Q583" i="9"/>
  <c r="Q582" i="9"/>
  <c r="Q581" i="9"/>
  <c r="Q580" i="9"/>
  <c r="Q579" i="9"/>
  <c r="Q578" i="9"/>
  <c r="Q577" i="9"/>
  <c r="Q576" i="9"/>
  <c r="Q575" i="9"/>
  <c r="Q574" i="9"/>
  <c r="Q573" i="9"/>
  <c r="Q572" i="9"/>
  <c r="Q571" i="9"/>
  <c r="Q570" i="9"/>
  <c r="Q569" i="9"/>
  <c r="Q568" i="9"/>
  <c r="Q567" i="9"/>
  <c r="Q566" i="9"/>
  <c r="Q565" i="9"/>
  <c r="Q564" i="9"/>
  <c r="Q563" i="9"/>
  <c r="Q562" i="9"/>
  <c r="Q561" i="9"/>
  <c r="Q560" i="9"/>
  <c r="Q559" i="9"/>
  <c r="Q558" i="9"/>
  <c r="Q557" i="9"/>
  <c r="Q556" i="9"/>
  <c r="Q555" i="9"/>
  <c r="Q554" i="9"/>
  <c r="Q553" i="9"/>
  <c r="Q552" i="9"/>
  <c r="Q551" i="9"/>
  <c r="Q550" i="9"/>
  <c r="Q549" i="9"/>
  <c r="Q548" i="9"/>
  <c r="Q547" i="9"/>
  <c r="Q546" i="9"/>
  <c r="Q545" i="9"/>
  <c r="Q544" i="9"/>
  <c r="Q543" i="9"/>
  <c r="Q542" i="9"/>
  <c r="Q541" i="9"/>
  <c r="Q540" i="9"/>
  <c r="Q539" i="9"/>
  <c r="Q538" i="9"/>
  <c r="Q537" i="9"/>
  <c r="Q536" i="9"/>
  <c r="Q535" i="9"/>
  <c r="Q534" i="9"/>
  <c r="Q533" i="9"/>
  <c r="Q532" i="9"/>
  <c r="Q531" i="9"/>
  <c r="Q530" i="9"/>
  <c r="Q529" i="9"/>
  <c r="Q528" i="9"/>
  <c r="Q527" i="9"/>
  <c r="Q526" i="9"/>
  <c r="Q525" i="9"/>
  <c r="Q524" i="9"/>
  <c r="Q523" i="9"/>
  <c r="Q522" i="9"/>
  <c r="Q521" i="9"/>
  <c r="Q520" i="9"/>
  <c r="Q519" i="9"/>
  <c r="Q518" i="9"/>
  <c r="Q517" i="9"/>
  <c r="Q516" i="9"/>
  <c r="Q515" i="9"/>
  <c r="Q514" i="9"/>
  <c r="Q513" i="9"/>
  <c r="Q512" i="9"/>
  <c r="Q511" i="9"/>
  <c r="Q510" i="9"/>
  <c r="Q509" i="9"/>
  <c r="Q508" i="9"/>
  <c r="Q507" i="9"/>
  <c r="Q506" i="9"/>
  <c r="Q505" i="9"/>
  <c r="Q504" i="9"/>
  <c r="Q503" i="9"/>
  <c r="Q502" i="9"/>
  <c r="Q501" i="9"/>
  <c r="Q500" i="9"/>
  <c r="Q499" i="9"/>
  <c r="Q498" i="9"/>
  <c r="Q497" i="9"/>
  <c r="Q496" i="9"/>
  <c r="Q495" i="9"/>
  <c r="Q494" i="9"/>
  <c r="Q493" i="9"/>
  <c r="Q492" i="9"/>
  <c r="Q491" i="9"/>
  <c r="Q490" i="9"/>
  <c r="Q489" i="9"/>
  <c r="Q488" i="9"/>
  <c r="Q487" i="9"/>
  <c r="Q486" i="9"/>
  <c r="Q485" i="9"/>
  <c r="Q484" i="9"/>
  <c r="Q483" i="9"/>
  <c r="Q482" i="9"/>
  <c r="Q481" i="9"/>
  <c r="Q480" i="9"/>
  <c r="Q479" i="9"/>
  <c r="Q478" i="9"/>
  <c r="Q477" i="9"/>
  <c r="Q476" i="9"/>
  <c r="Q475" i="9"/>
  <c r="Q474" i="9"/>
  <c r="Q473" i="9"/>
  <c r="Q472" i="9"/>
  <c r="Q471" i="9"/>
  <c r="Q470" i="9"/>
  <c r="Q469" i="9"/>
  <c r="Q468" i="9"/>
  <c r="Q467" i="9"/>
  <c r="Q466" i="9"/>
  <c r="Q465" i="9"/>
  <c r="Q464" i="9"/>
  <c r="Q463" i="9"/>
  <c r="Q462" i="9"/>
  <c r="Q461" i="9"/>
  <c r="Q460" i="9"/>
  <c r="Q459" i="9"/>
  <c r="Q458" i="9"/>
  <c r="Q457" i="9"/>
  <c r="Q456" i="9"/>
  <c r="Q455" i="9"/>
  <c r="Q454" i="9"/>
  <c r="Q453" i="9"/>
  <c r="Q452" i="9"/>
  <c r="Q451" i="9"/>
  <c r="Q450" i="9"/>
  <c r="Q449" i="9"/>
  <c r="Q448" i="9"/>
  <c r="Q447" i="9"/>
  <c r="Q446" i="9"/>
  <c r="Q445" i="9"/>
  <c r="Q444" i="9"/>
  <c r="Q443" i="9"/>
  <c r="Q442" i="9"/>
  <c r="Q441" i="9"/>
  <c r="Q440" i="9"/>
  <c r="Q439" i="9"/>
  <c r="Q438" i="9"/>
  <c r="Q437" i="9"/>
  <c r="Q436" i="9"/>
  <c r="Q435" i="9"/>
  <c r="Q434" i="9"/>
  <c r="Q433" i="9"/>
  <c r="Q432" i="9"/>
  <c r="Q431" i="9"/>
  <c r="Q430" i="9"/>
  <c r="Q429" i="9"/>
  <c r="Q428" i="9"/>
  <c r="Q427" i="9"/>
  <c r="Q426" i="9"/>
  <c r="Q425" i="9"/>
  <c r="Q424" i="9"/>
  <c r="Q423" i="9"/>
  <c r="Q422" i="9"/>
  <c r="Q421" i="9"/>
  <c r="Q420" i="9"/>
  <c r="Q419" i="9"/>
  <c r="Q418" i="9"/>
  <c r="Q417" i="9"/>
  <c r="Q416" i="9"/>
  <c r="Q415" i="9"/>
  <c r="Q414" i="9"/>
  <c r="Q413" i="9"/>
  <c r="Q412" i="9"/>
  <c r="Q411" i="9"/>
  <c r="Q410" i="9"/>
  <c r="Q409" i="9"/>
  <c r="Q408" i="9"/>
  <c r="Q407" i="9"/>
  <c r="Q406" i="9"/>
  <c r="Q405" i="9"/>
  <c r="Q404" i="9"/>
  <c r="Q403" i="9"/>
  <c r="Q402" i="9"/>
  <c r="Q401" i="9"/>
  <c r="Q400" i="9"/>
  <c r="Q399" i="9"/>
  <c r="Q398" i="9"/>
  <c r="Q397" i="9"/>
  <c r="Q396" i="9"/>
  <c r="Q395" i="9"/>
  <c r="Q394" i="9"/>
  <c r="Q393" i="9"/>
  <c r="Q392" i="9"/>
  <c r="Q391" i="9"/>
  <c r="Q390" i="9"/>
  <c r="Q389" i="9"/>
  <c r="Q388" i="9"/>
  <c r="Q387" i="9"/>
  <c r="Q386" i="9"/>
  <c r="Q385" i="9"/>
  <c r="Q384" i="9"/>
  <c r="Q383" i="9"/>
  <c r="Q382" i="9"/>
  <c r="Q381" i="9"/>
  <c r="Q380" i="9"/>
  <c r="Q379" i="9"/>
  <c r="Q378" i="9"/>
  <c r="Q377" i="9"/>
  <c r="Q376" i="9"/>
  <c r="Q375" i="9"/>
  <c r="Q374" i="9"/>
  <c r="Q373" i="9"/>
  <c r="Q372" i="9"/>
  <c r="Q371" i="9"/>
  <c r="Q370" i="9"/>
  <c r="Q369" i="9"/>
  <c r="Q368" i="9"/>
  <c r="Q367" i="9"/>
  <c r="Q366" i="9"/>
  <c r="Q365" i="9"/>
  <c r="Q364" i="9"/>
  <c r="Q363" i="9"/>
  <c r="Q362" i="9"/>
  <c r="Q361" i="9"/>
  <c r="Q360" i="9"/>
  <c r="Q359" i="9"/>
  <c r="Q358" i="9"/>
  <c r="Q357" i="9"/>
  <c r="Q356" i="9"/>
  <c r="Q355" i="9"/>
  <c r="Q354" i="9"/>
  <c r="Q353" i="9"/>
  <c r="Q352" i="9"/>
  <c r="Q351" i="9"/>
  <c r="Q350" i="9"/>
  <c r="Q349" i="9"/>
  <c r="Q348" i="9"/>
  <c r="Q347" i="9"/>
  <c r="Q346" i="9"/>
  <c r="Q345" i="9"/>
  <c r="Q344" i="9"/>
  <c r="Q343" i="9"/>
  <c r="Q342" i="9"/>
  <c r="Q341" i="9"/>
  <c r="Q340" i="9"/>
  <c r="Q339" i="9"/>
  <c r="Q338" i="9"/>
  <c r="Q337" i="9"/>
  <c r="Q336" i="9"/>
  <c r="Q335" i="9"/>
  <c r="Q334" i="9"/>
  <c r="Q333" i="9"/>
  <c r="Q332" i="9"/>
  <c r="Q331" i="9"/>
  <c r="Q330" i="9"/>
  <c r="Q329" i="9"/>
  <c r="Q328" i="9"/>
  <c r="Q327" i="9"/>
  <c r="Q326" i="9"/>
  <c r="Q325" i="9"/>
  <c r="Q324" i="9"/>
  <c r="Q323" i="9"/>
  <c r="Q322" i="9"/>
  <c r="Q321" i="9"/>
  <c r="Q320" i="9"/>
  <c r="Q319" i="9"/>
  <c r="Q318" i="9"/>
  <c r="Q317" i="9"/>
  <c r="Q316" i="9"/>
  <c r="Q315" i="9"/>
  <c r="Q314" i="9"/>
  <c r="Q313" i="9"/>
  <c r="Q312" i="9"/>
  <c r="Q311" i="9"/>
  <c r="Q310" i="9"/>
  <c r="Q309" i="9"/>
  <c r="Q308" i="9"/>
  <c r="Q307" i="9"/>
  <c r="Q306" i="9"/>
  <c r="Q305" i="9"/>
  <c r="Q304" i="9"/>
  <c r="Q303" i="9"/>
  <c r="Q302" i="9"/>
  <c r="Q301" i="9"/>
  <c r="Q300" i="9"/>
  <c r="Q299" i="9"/>
  <c r="Q298" i="9"/>
  <c r="Q297" i="9"/>
  <c r="Q296" i="9"/>
  <c r="Q295" i="9"/>
  <c r="Q294" i="9"/>
  <c r="Q293" i="9"/>
  <c r="Q292" i="9"/>
  <c r="Q291" i="9"/>
  <c r="Q290" i="9"/>
  <c r="Q289" i="9"/>
  <c r="Q288" i="9"/>
  <c r="Q287" i="9"/>
  <c r="Q286" i="9"/>
  <c r="Q285" i="9"/>
  <c r="Q284" i="9"/>
  <c r="Q283" i="9"/>
  <c r="Q282" i="9"/>
  <c r="Q281" i="9"/>
  <c r="Q280" i="9"/>
  <c r="Q279" i="9"/>
  <c r="Q278" i="9"/>
  <c r="Q277" i="9"/>
  <c r="Q276" i="9"/>
  <c r="Q275" i="9"/>
  <c r="Q274" i="9"/>
  <c r="Q273" i="9"/>
  <c r="Q272" i="9"/>
  <c r="Q271" i="9"/>
  <c r="Q270" i="9"/>
  <c r="Q269" i="9"/>
  <c r="Q268" i="9"/>
  <c r="Q267" i="9"/>
  <c r="Q266" i="9"/>
  <c r="Q265" i="9"/>
  <c r="Q264" i="9"/>
  <c r="Q263" i="9"/>
  <c r="Q262" i="9"/>
  <c r="Q261" i="9"/>
  <c r="Q260" i="9"/>
  <c r="Q259" i="9"/>
  <c r="Q258" i="9"/>
  <c r="Q257" i="9"/>
  <c r="Q256" i="9"/>
  <c r="Q255" i="9"/>
  <c r="Q254" i="9"/>
  <c r="Q253" i="9"/>
  <c r="Q252" i="9"/>
  <c r="Q251" i="9"/>
  <c r="Q250" i="9"/>
  <c r="Q249" i="9"/>
  <c r="Q248" i="9"/>
  <c r="Q247" i="9"/>
  <c r="Q246" i="9"/>
  <c r="Q245" i="9"/>
  <c r="Q244" i="9"/>
  <c r="Q243" i="9"/>
  <c r="Q242" i="9"/>
  <c r="Q241" i="9"/>
  <c r="Q240" i="9"/>
  <c r="Q239" i="9"/>
  <c r="Q238" i="9"/>
  <c r="Q237" i="9"/>
  <c r="Q236" i="9"/>
  <c r="Q235" i="9"/>
  <c r="Q234" i="9"/>
  <c r="Q233" i="9"/>
  <c r="Q232" i="9"/>
  <c r="Q231" i="9"/>
  <c r="Q230" i="9"/>
  <c r="Q229" i="9"/>
  <c r="Q228" i="9"/>
  <c r="Q227" i="9"/>
  <c r="Q226" i="9"/>
  <c r="Q225" i="9"/>
  <c r="Q224" i="9"/>
  <c r="Q223" i="9"/>
  <c r="Q222" i="9"/>
  <c r="Q221" i="9"/>
  <c r="Q220" i="9"/>
  <c r="Q219" i="9"/>
  <c r="Q218" i="9"/>
  <c r="Q217" i="9"/>
  <c r="Q216" i="9"/>
  <c r="Q215" i="9"/>
  <c r="Q214" i="9"/>
  <c r="Q213" i="9"/>
  <c r="Q212" i="9"/>
  <c r="Q211" i="9"/>
  <c r="Q210" i="9"/>
  <c r="Q209" i="9"/>
  <c r="Q208" i="9"/>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B286" i="1" l="1"/>
  <c r="B285" i="1" s="1"/>
  <c r="B284" i="1" s="1"/>
  <c r="B283" i="1" s="1"/>
  <c r="B282" i="1" s="1"/>
  <c r="B281" i="1" s="1"/>
  <c r="B280" i="1" s="1"/>
  <c r="B279" i="1" s="1"/>
  <c r="B278" i="1" s="1"/>
  <c r="B277" i="1" s="1"/>
  <c r="B276" i="1" s="1"/>
  <c r="B275" i="1" s="1"/>
  <c r="B274" i="1" s="1"/>
  <c r="B273" i="1" s="1"/>
  <c r="B272" i="1" s="1"/>
  <c r="B271" i="1" s="1"/>
  <c r="B270" i="1" s="1"/>
  <c r="B269" i="1" s="1"/>
  <c r="B268" i="1" s="1"/>
  <c r="B267" i="1" s="1"/>
  <c r="B266" i="1" s="1"/>
  <c r="B265" i="1" s="1"/>
  <c r="B264" i="1" s="1"/>
  <c r="B263" i="1" s="1"/>
  <c r="B262" i="1" s="1"/>
  <c r="B261" i="1" s="1"/>
  <c r="B260" i="1" s="1"/>
  <c r="B259" i="1" s="1"/>
  <c r="B258" i="1" s="1"/>
  <c r="B257" i="1" s="1"/>
  <c r="B256" i="1" s="1"/>
  <c r="B255" i="1" s="1"/>
  <c r="B254" i="1" s="1"/>
  <c r="B253" i="1" s="1"/>
  <c r="B252" i="1" s="1"/>
  <c r="B251" i="1" s="1"/>
  <c r="B250" i="1" s="1"/>
  <c r="B249" i="1" s="1"/>
  <c r="B248" i="1" s="1"/>
  <c r="B247" i="1" s="1"/>
  <c r="B246" i="1" s="1"/>
  <c r="A287" i="1"/>
  <c r="B406" i="14"/>
  <c r="A407" i="14"/>
  <c r="E2" i="17"/>
  <c r="D19" i="1" l="1"/>
  <c r="D20" i="1"/>
  <c r="D15" i="1"/>
  <c r="D14" i="1"/>
  <c r="D16" i="1"/>
  <c r="D11" i="1"/>
  <c r="D10" i="1"/>
  <c r="D12" i="1"/>
  <c r="D8" i="1"/>
  <c r="D17" i="1"/>
  <c r="D9" i="1"/>
  <c r="D18" i="1"/>
  <c r="D13" i="1"/>
  <c r="A406" i="14"/>
  <c r="B405" i="14"/>
  <c r="S23" i="9"/>
  <c r="B404" i="14" l="1"/>
  <c r="A405" i="14"/>
  <c r="G1" i="19"/>
  <c r="AD1" i="15"/>
  <c r="I1" i="10"/>
  <c r="O1" i="8"/>
  <c r="X34" i="14"/>
  <c r="X35" i="14" s="1"/>
  <c r="X36" i="14" s="1"/>
  <c r="X37" i="14" s="1"/>
  <c r="X38" i="14" s="1"/>
  <c r="X39" i="14" s="1"/>
  <c r="X40" i="14" s="1"/>
  <c r="X41" i="14" s="1"/>
  <c r="X42" i="14" s="1"/>
  <c r="X43" i="14" s="1"/>
  <c r="X44" i="14" s="1"/>
  <c r="X45" i="14" s="1"/>
  <c r="X46" i="14" s="1"/>
  <c r="X47" i="14" s="1"/>
  <c r="X48" i="14" s="1"/>
  <c r="X49" i="14" s="1"/>
  <c r="X50" i="14" s="1"/>
  <c r="X51" i="14" s="1"/>
  <c r="X52" i="14" s="1"/>
  <c r="X53" i="14" s="1"/>
  <c r="X54" i="14" s="1"/>
  <c r="X55" i="14" s="1"/>
  <c r="X56" i="14" s="1"/>
  <c r="X57" i="14" s="1"/>
  <c r="X58" i="14" s="1"/>
  <c r="X59" i="14" s="1"/>
  <c r="X60" i="14" s="1"/>
  <c r="X61" i="14" s="1"/>
  <c r="X62" i="14" s="1"/>
  <c r="X63" i="14" s="1"/>
  <c r="X64" i="14" s="1"/>
  <c r="X65" i="14" s="1"/>
  <c r="X66" i="14" s="1"/>
  <c r="X67" i="14" s="1"/>
  <c r="X68" i="14" s="1"/>
  <c r="X69" i="14" s="1"/>
  <c r="X70" i="14" s="1"/>
  <c r="X71" i="14" s="1"/>
  <c r="X72" i="14" s="1"/>
  <c r="X73" i="14" s="1"/>
  <c r="X74" i="14" s="1"/>
  <c r="X75" i="14" s="1"/>
  <c r="X76" i="14" s="1"/>
  <c r="X77" i="14" s="1"/>
  <c r="X78" i="14" s="1"/>
  <c r="X79" i="14" s="1"/>
  <c r="X80" i="14" s="1"/>
  <c r="X81" i="14" s="1"/>
  <c r="X82" i="14" s="1"/>
  <c r="X83" i="14" s="1"/>
  <c r="X84" i="14" s="1"/>
  <c r="X85" i="14" s="1"/>
  <c r="X86" i="14" s="1"/>
  <c r="X87" i="14" s="1"/>
  <c r="X88" i="14" s="1"/>
  <c r="X89" i="14" s="1"/>
  <c r="X90" i="14" s="1"/>
  <c r="X91" i="14" s="1"/>
  <c r="X92" i="14" s="1"/>
  <c r="X93" i="14" s="1"/>
  <c r="X94" i="14" s="1"/>
  <c r="X95" i="14" s="1"/>
  <c r="X96" i="14" s="1"/>
  <c r="X97" i="14" s="1"/>
  <c r="X98" i="14" s="1"/>
  <c r="X99" i="14" s="1"/>
  <c r="X100" i="14" s="1"/>
  <c r="X101" i="14" s="1"/>
  <c r="X102" i="14" s="1"/>
  <c r="X103" i="14" s="1"/>
  <c r="X104" i="14" s="1"/>
  <c r="X105" i="14" s="1"/>
  <c r="X106" i="14" s="1"/>
  <c r="X107" i="14" s="1"/>
  <c r="X108" i="14" s="1"/>
  <c r="X109" i="14" s="1"/>
  <c r="X110" i="14" s="1"/>
  <c r="X111" i="14" s="1"/>
  <c r="X112" i="14" s="1"/>
  <c r="X113" i="14" s="1"/>
  <c r="X114" i="14" s="1"/>
  <c r="X115" i="14" s="1"/>
  <c r="X116" i="14" s="1"/>
  <c r="X117" i="14" s="1"/>
  <c r="X118" i="14" s="1"/>
  <c r="X119" i="14" s="1"/>
  <c r="X120" i="14" s="1"/>
  <c r="X121" i="14" s="1"/>
  <c r="X122" i="14" s="1"/>
  <c r="X123" i="14" s="1"/>
  <c r="X124" i="14" s="1"/>
  <c r="X125" i="14" s="1"/>
  <c r="X126" i="14" s="1"/>
  <c r="X127" i="14" s="1"/>
  <c r="X128" i="14" s="1"/>
  <c r="X129" i="14" s="1"/>
  <c r="X130" i="14" s="1"/>
  <c r="X131" i="14" s="1"/>
  <c r="X132" i="14" s="1"/>
  <c r="X133" i="14" s="1"/>
  <c r="X134" i="14" s="1"/>
  <c r="X135" i="14" s="1"/>
  <c r="X136" i="14" s="1"/>
  <c r="X137" i="14" s="1"/>
  <c r="X138" i="14" s="1"/>
  <c r="X139" i="14" s="1"/>
  <c r="X140" i="14" s="1"/>
  <c r="X141" i="14" s="1"/>
  <c r="X142" i="14" s="1"/>
  <c r="X143" i="14" s="1"/>
  <c r="X144" i="14" s="1"/>
  <c r="X145" i="14" s="1"/>
  <c r="X146" i="14" s="1"/>
  <c r="X147" i="14" s="1"/>
  <c r="X148" i="14" s="1"/>
  <c r="X149" i="14" s="1"/>
  <c r="X150" i="14" s="1"/>
  <c r="X151" i="14" s="1"/>
  <c r="X152" i="14" s="1"/>
  <c r="X153" i="14" s="1"/>
  <c r="X154" i="14" s="1"/>
  <c r="X155" i="14" s="1"/>
  <c r="X156" i="14" s="1"/>
  <c r="X157" i="14" s="1"/>
  <c r="X158" i="14" s="1"/>
  <c r="X159" i="14" s="1"/>
  <c r="X160" i="14" s="1"/>
  <c r="X161" i="14" s="1"/>
  <c r="X162" i="14" s="1"/>
  <c r="X163" i="14" s="1"/>
  <c r="X164" i="14" s="1"/>
  <c r="X165" i="14" s="1"/>
  <c r="X166" i="14" s="1"/>
  <c r="X167" i="14" s="1"/>
  <c r="X168" i="14" s="1"/>
  <c r="X169" i="14" s="1"/>
  <c r="X170" i="14" s="1"/>
  <c r="X171" i="14" s="1"/>
  <c r="X172" i="14" s="1"/>
  <c r="X173" i="14" s="1"/>
  <c r="X174" i="14" s="1"/>
  <c r="X175" i="14" s="1"/>
  <c r="X176" i="14" s="1"/>
  <c r="X177" i="14" s="1"/>
  <c r="X178" i="14" s="1"/>
  <c r="X179" i="14" s="1"/>
  <c r="X180" i="14" s="1"/>
  <c r="X181" i="14" s="1"/>
  <c r="X182" i="14" s="1"/>
  <c r="X183" i="14" s="1"/>
  <c r="X184" i="14" s="1"/>
  <c r="X185" i="14" s="1"/>
  <c r="X186" i="14" s="1"/>
  <c r="X187" i="14" s="1"/>
  <c r="X188" i="14" s="1"/>
  <c r="X189" i="14" s="1"/>
  <c r="X190" i="14" s="1"/>
  <c r="X191" i="14" s="1"/>
  <c r="X192" i="14" s="1"/>
  <c r="X193" i="14" s="1"/>
  <c r="X194" i="14" s="1"/>
  <c r="X195" i="14" s="1"/>
  <c r="X196" i="14" s="1"/>
  <c r="X197" i="14" s="1"/>
  <c r="X198" i="14" s="1"/>
  <c r="X199" i="14" s="1"/>
  <c r="X200" i="14" s="1"/>
  <c r="X201" i="14" s="1"/>
  <c r="X202" i="14" s="1"/>
  <c r="X203" i="14" s="1"/>
  <c r="X204" i="14" s="1"/>
  <c r="X205" i="14" s="1"/>
  <c r="X206" i="14" s="1"/>
  <c r="X207" i="14" s="1"/>
  <c r="X208" i="14" s="1"/>
  <c r="X209" i="14" s="1"/>
  <c r="X210" i="14" s="1"/>
  <c r="X211" i="14" s="1"/>
  <c r="X212" i="14" s="1"/>
  <c r="X213" i="14" s="1"/>
  <c r="X214" i="14" s="1"/>
  <c r="X215" i="14" s="1"/>
  <c r="X216" i="14" s="1"/>
  <c r="X217" i="14" s="1"/>
  <c r="X218" i="14" s="1"/>
  <c r="X219" i="14" s="1"/>
  <c r="X220" i="14" s="1"/>
  <c r="X221" i="14" s="1"/>
  <c r="X222" i="14" s="1"/>
  <c r="X223" i="14" s="1"/>
  <c r="X224" i="14" s="1"/>
  <c r="X225" i="14" s="1"/>
  <c r="X226" i="14" s="1"/>
  <c r="X227" i="14" s="1"/>
  <c r="X228" i="14" s="1"/>
  <c r="X229" i="14" s="1"/>
  <c r="X230" i="14" s="1"/>
  <c r="X231" i="14" s="1"/>
  <c r="X232" i="14" s="1"/>
  <c r="X233" i="14" s="1"/>
  <c r="X234" i="14" s="1"/>
  <c r="X235" i="14" s="1"/>
  <c r="X236" i="14" s="1"/>
  <c r="X237" i="14" s="1"/>
  <c r="X238" i="14" s="1"/>
  <c r="X239" i="14" s="1"/>
  <c r="X240" i="14" s="1"/>
  <c r="X241" i="14" s="1"/>
  <c r="X242" i="14" s="1"/>
  <c r="X243" i="14" s="1"/>
  <c r="X244" i="14" s="1"/>
  <c r="X245" i="14" s="1"/>
  <c r="X246" i="14" s="1"/>
  <c r="X247" i="14" s="1"/>
  <c r="X248" i="14" s="1"/>
  <c r="X249" i="14" s="1"/>
  <c r="X250" i="14" s="1"/>
  <c r="X251" i="14" s="1"/>
  <c r="X252" i="14" s="1"/>
  <c r="X253" i="14" s="1"/>
  <c r="X254" i="14" s="1"/>
  <c r="X255" i="14" s="1"/>
  <c r="X256" i="14" s="1"/>
  <c r="X257" i="14" s="1"/>
  <c r="X258" i="14" s="1"/>
  <c r="X259" i="14" s="1"/>
  <c r="X260" i="14" s="1"/>
  <c r="X261" i="14" s="1"/>
  <c r="X262" i="14" s="1"/>
  <c r="X263" i="14" s="1"/>
  <c r="X264" i="14" s="1"/>
  <c r="X265" i="14" s="1"/>
  <c r="X266" i="14" s="1"/>
  <c r="X267" i="14" s="1"/>
  <c r="X268" i="14" s="1"/>
  <c r="X269" i="14" s="1"/>
  <c r="X270" i="14" s="1"/>
  <c r="X271" i="14" s="1"/>
  <c r="X272" i="14" s="1"/>
  <c r="X273" i="14" s="1"/>
  <c r="X274" i="14" s="1"/>
  <c r="X275" i="14" s="1"/>
  <c r="X276" i="14" s="1"/>
  <c r="X277" i="14" s="1"/>
  <c r="X278" i="14" s="1"/>
  <c r="X279" i="14" s="1"/>
  <c r="X280" i="14" s="1"/>
  <c r="X281" i="14" s="1"/>
  <c r="X282" i="14" s="1"/>
  <c r="X283" i="14" s="1"/>
  <c r="X284" i="14" s="1"/>
  <c r="X285" i="14" s="1"/>
  <c r="X286" i="14" s="1"/>
  <c r="X287" i="14" s="1"/>
  <c r="X288" i="14" s="1"/>
  <c r="X289" i="14" s="1"/>
  <c r="X290" i="14" s="1"/>
  <c r="X291" i="14" s="1"/>
  <c r="X292" i="14" s="1"/>
  <c r="X293" i="14" s="1"/>
  <c r="X294" i="14" s="1"/>
  <c r="X295" i="14" s="1"/>
  <c r="X296" i="14" s="1"/>
  <c r="X297" i="14" s="1"/>
  <c r="X298" i="14" s="1"/>
  <c r="X299" i="14" s="1"/>
  <c r="X300" i="14" s="1"/>
  <c r="X301" i="14" s="1"/>
  <c r="X302" i="14" s="1"/>
  <c r="X303" i="14" s="1"/>
  <c r="X304" i="14" s="1"/>
  <c r="X305" i="14" s="1"/>
  <c r="X306" i="14" s="1"/>
  <c r="X307" i="14" s="1"/>
  <c r="X308" i="14" s="1"/>
  <c r="X309" i="14" s="1"/>
  <c r="X310" i="14" s="1"/>
  <c r="X311" i="14" s="1"/>
  <c r="X312" i="14" s="1"/>
  <c r="X313" i="14" s="1"/>
  <c r="X314" i="14" s="1"/>
  <c r="X315" i="14" s="1"/>
  <c r="X316" i="14" s="1"/>
  <c r="X317" i="14" s="1"/>
  <c r="X318" i="14" s="1"/>
  <c r="X319" i="14" s="1"/>
  <c r="X320" i="14" s="1"/>
  <c r="X321" i="14" s="1"/>
  <c r="X322" i="14" s="1"/>
  <c r="X323" i="14" s="1"/>
  <c r="X324" i="14" s="1"/>
  <c r="X325" i="14" s="1"/>
  <c r="X326" i="14" s="1"/>
  <c r="X327" i="14" s="1"/>
  <c r="X328" i="14" s="1"/>
  <c r="X329" i="14" s="1"/>
  <c r="X330" i="14" s="1"/>
  <c r="X331" i="14" s="1"/>
  <c r="X332" i="14" s="1"/>
  <c r="X333" i="14" s="1"/>
  <c r="X334" i="14" s="1"/>
  <c r="X335" i="14" s="1"/>
  <c r="X336" i="14" s="1"/>
  <c r="X337" i="14" s="1"/>
  <c r="X338" i="14" s="1"/>
  <c r="X339" i="14" s="1"/>
  <c r="X340" i="14" s="1"/>
  <c r="X341" i="14" s="1"/>
  <c r="X342" i="14" s="1"/>
  <c r="X343" i="14" s="1"/>
  <c r="X344" i="14" s="1"/>
  <c r="X345" i="14" s="1"/>
  <c r="X346" i="14" s="1"/>
  <c r="X347" i="14" s="1"/>
  <c r="X348" i="14" s="1"/>
  <c r="X349" i="14" s="1"/>
  <c r="X350" i="14" s="1"/>
  <c r="X351" i="14" s="1"/>
  <c r="X352" i="14" s="1"/>
  <c r="X353" i="14" s="1"/>
  <c r="X354" i="14" s="1"/>
  <c r="X355" i="14" s="1"/>
  <c r="X356" i="14" s="1"/>
  <c r="X357" i="14" s="1"/>
  <c r="X358" i="14" s="1"/>
  <c r="X359" i="14" s="1"/>
  <c r="X360" i="14" s="1"/>
  <c r="X361" i="14" s="1"/>
  <c r="B403" i="14" l="1"/>
  <c r="A404" i="14"/>
  <c r="A209" i="1"/>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8" i="14"/>
  <c r="A289" i="14"/>
  <c r="A290"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403" i="14" l="1"/>
  <c r="B402" i="14"/>
  <c r="A34" i="14"/>
  <c r="A100" i="1"/>
  <c r="A72" i="1"/>
  <c r="A71" i="1"/>
  <c r="A70" i="1"/>
  <c r="A69" i="1"/>
  <c r="A68" i="1"/>
  <c r="A67" i="1"/>
  <c r="A66" i="1"/>
  <c r="A65" i="1"/>
  <c r="A51" i="1"/>
  <c r="A50" i="1"/>
  <c r="A49" i="1"/>
  <c r="A48" i="1"/>
  <c r="A47" i="1"/>
  <c r="A46" i="1"/>
  <c r="A45" i="1"/>
  <c r="A44" i="1"/>
  <c r="A43" i="1"/>
  <c r="A42" i="1"/>
  <c r="A41" i="1"/>
  <c r="A40" i="1"/>
  <c r="A39" i="1"/>
  <c r="A38" i="1"/>
  <c r="A37" i="1"/>
  <c r="A36" i="1"/>
  <c r="W35" i="1"/>
  <c r="W36" i="1" s="1"/>
  <c r="W37" i="1" s="1"/>
  <c r="W38" i="1" s="1"/>
  <c r="W39" i="1" s="1"/>
  <c r="W40" i="1" s="1"/>
  <c r="W41" i="1" s="1"/>
  <c r="W42" i="1" s="1"/>
  <c r="W43" i="1" s="1"/>
  <c r="W44" i="1" s="1"/>
  <c r="W45" i="1" s="1"/>
  <c r="W46" i="1" s="1"/>
  <c r="W47" i="1" s="1"/>
  <c r="W48" i="1" s="1"/>
  <c r="W49" i="1" s="1"/>
  <c r="W50" i="1" s="1"/>
  <c r="W51" i="1" s="1"/>
  <c r="W52" i="1" s="1"/>
  <c r="W53" i="1" s="1"/>
  <c r="W54" i="1" s="1"/>
  <c r="W55" i="1" s="1"/>
  <c r="W56" i="1" s="1"/>
  <c r="W57" i="1" s="1"/>
  <c r="W58" i="1" s="1"/>
  <c r="W59" i="1" s="1"/>
  <c r="W60" i="1" s="1"/>
  <c r="W61" i="1" s="1"/>
  <c r="W62" i="1" s="1"/>
  <c r="W63" i="1" s="1"/>
  <c r="W64" i="1" s="1"/>
  <c r="W65" i="1" s="1"/>
  <c r="W66" i="1" s="1"/>
  <c r="W67" i="1" s="1"/>
  <c r="W68" i="1" s="1"/>
  <c r="W69" i="1" s="1"/>
  <c r="W70" i="1" s="1"/>
  <c r="W71" i="1" s="1"/>
  <c r="W72" i="1" s="1"/>
  <c r="W73" i="1" s="1"/>
  <c r="W74" i="1" s="1"/>
  <c r="W75" i="1" s="1"/>
  <c r="W76" i="1" s="1"/>
  <c r="W77" i="1" s="1"/>
  <c r="W78" i="1" s="1"/>
  <c r="W79" i="1" s="1"/>
  <c r="W80" i="1" s="1"/>
  <c r="W81" i="1" s="1"/>
  <c r="W82" i="1" s="1"/>
  <c r="W83" i="1" s="1"/>
  <c r="W84" i="1" s="1"/>
  <c r="W85" i="1" s="1"/>
  <c r="W86" i="1" s="1"/>
  <c r="W87" i="1" s="1"/>
  <c r="W88" i="1" s="1"/>
  <c r="W89" i="1" s="1"/>
  <c r="W90" i="1" s="1"/>
  <c r="W91" i="1" s="1"/>
  <c r="W92" i="1" s="1"/>
  <c r="W93" i="1" s="1"/>
  <c r="W94" i="1" s="1"/>
  <c r="W95" i="1" s="1"/>
  <c r="W96" i="1" s="1"/>
  <c r="W97" i="1" s="1"/>
  <c r="W98" i="1" s="1"/>
  <c r="W99" i="1" s="1"/>
  <c r="W100" i="1" s="1"/>
  <c r="W101" i="1" s="1"/>
  <c r="W102" i="1" s="1"/>
  <c r="W103" i="1" s="1"/>
  <c r="W104" i="1" s="1"/>
  <c r="W105" i="1" s="1"/>
  <c r="W106" i="1" s="1"/>
  <c r="W107" i="1" s="1"/>
  <c r="W108" i="1" s="1"/>
  <c r="W109" i="1" s="1"/>
  <c r="W110" i="1" s="1"/>
  <c r="W111" i="1" s="1"/>
  <c r="W112" i="1" s="1"/>
  <c r="W113" i="1" s="1"/>
  <c r="W114" i="1" s="1"/>
  <c r="W115" i="1" s="1"/>
  <c r="W116" i="1" s="1"/>
  <c r="W117" i="1" s="1"/>
  <c r="W118" i="1" s="1"/>
  <c r="W119" i="1" s="1"/>
  <c r="W120" i="1" s="1"/>
  <c r="W121" i="1" s="1"/>
  <c r="W122" i="1" s="1"/>
  <c r="W123" i="1" s="1"/>
  <c r="W124" i="1" s="1"/>
  <c r="W125" i="1" s="1"/>
  <c r="W126" i="1" s="1"/>
  <c r="W127" i="1" s="1"/>
  <c r="W128" i="1" s="1"/>
  <c r="W129" i="1" s="1"/>
  <c r="W130" i="1" s="1"/>
  <c r="W131" i="1" s="1"/>
  <c r="W132" i="1" s="1"/>
  <c r="W133" i="1" s="1"/>
  <c r="W134" i="1" s="1"/>
  <c r="W135" i="1" s="1"/>
  <c r="W136" i="1" s="1"/>
  <c r="W137" i="1" s="1"/>
  <c r="W138" i="1" s="1"/>
  <c r="W139" i="1" s="1"/>
  <c r="W140" i="1" s="1"/>
  <c r="W141" i="1" s="1"/>
  <c r="W142" i="1" s="1"/>
  <c r="W143" i="1" s="1"/>
  <c r="W144" i="1" s="1"/>
  <c r="W145" i="1" s="1"/>
  <c r="W146" i="1" s="1"/>
  <c r="W147" i="1" s="1"/>
  <c r="W148" i="1" s="1"/>
  <c r="W149" i="1" s="1"/>
  <c r="W150" i="1" s="1"/>
  <c r="W151" i="1" s="1"/>
  <c r="W152" i="1" s="1"/>
  <c r="W153" i="1" s="1"/>
  <c r="W154" i="1" s="1"/>
  <c r="W155" i="1" s="1"/>
  <c r="W156" i="1" s="1"/>
  <c r="W157" i="1" s="1"/>
  <c r="W158" i="1" s="1"/>
  <c r="W159" i="1" s="1"/>
  <c r="W160" i="1" s="1"/>
  <c r="W161" i="1" s="1"/>
  <c r="W162" i="1" s="1"/>
  <c r="W163" i="1" s="1"/>
  <c r="W164" i="1" s="1"/>
  <c r="W165" i="1" s="1"/>
  <c r="W166" i="1" s="1"/>
  <c r="W167" i="1" s="1"/>
  <c r="W168" i="1" s="1"/>
  <c r="W169" i="1" s="1"/>
  <c r="W170" i="1" s="1"/>
  <c r="W171" i="1" s="1"/>
  <c r="W172" i="1" s="1"/>
  <c r="W173" i="1" s="1"/>
  <c r="W174" i="1" s="1"/>
  <c r="W175" i="1" s="1"/>
  <c r="W176" i="1" s="1"/>
  <c r="W177" i="1" s="1"/>
  <c r="W178" i="1" s="1"/>
  <c r="W179" i="1" s="1"/>
  <c r="W180" i="1" s="1"/>
  <c r="W181" i="1" s="1"/>
  <c r="W182" i="1" s="1"/>
  <c r="W183" i="1" s="1"/>
  <c r="W184" i="1" s="1"/>
  <c r="W185" i="1" s="1"/>
  <c r="W186" i="1" s="1"/>
  <c r="W187" i="1" s="1"/>
  <c r="W188" i="1" s="1"/>
  <c r="W189" i="1" s="1"/>
  <c r="W197" i="1" s="1"/>
  <c r="W198" i="1" s="1"/>
  <c r="W199" i="1" s="1"/>
  <c r="W200" i="1" s="1"/>
  <c r="W201" i="1" s="1"/>
  <c r="W202" i="1" s="1"/>
  <c r="W203" i="1" s="1"/>
  <c r="W204" i="1" s="1"/>
  <c r="W205" i="1" s="1"/>
  <c r="W206" i="1" s="1"/>
  <c r="W207" i="1" s="1"/>
  <c r="W208" i="1" s="1"/>
  <c r="W209" i="1" s="1"/>
  <c r="W210" i="1" s="1"/>
  <c r="W211" i="1" s="1"/>
  <c r="W212" i="1" s="1"/>
  <c r="W213" i="1" s="1"/>
  <c r="W214" i="1" s="1"/>
  <c r="W215" i="1" s="1"/>
  <c r="W216" i="1" s="1"/>
  <c r="W217" i="1" s="1"/>
  <c r="W218" i="1" s="1"/>
  <c r="W219" i="1" s="1"/>
  <c r="W220" i="1" s="1"/>
  <c r="W221" i="1" s="1"/>
  <c r="W222" i="1" s="1"/>
  <c r="W223" i="1" s="1"/>
  <c r="W224" i="1" s="1"/>
  <c r="W225" i="1" s="1"/>
  <c r="W226" i="1" s="1"/>
  <c r="W227" i="1" s="1"/>
  <c r="W228" i="1" s="1"/>
  <c r="W229" i="1" s="1"/>
  <c r="W230" i="1" s="1"/>
  <c r="W231" i="1" s="1"/>
  <c r="W232" i="1" s="1"/>
  <c r="W233" i="1" s="1"/>
  <c r="W234" i="1" s="1"/>
  <c r="W235" i="1" s="1"/>
  <c r="W236" i="1" s="1"/>
  <c r="W237" i="1" s="1"/>
  <c r="W238" i="1" s="1"/>
  <c r="W239" i="1" s="1"/>
  <c r="W240" i="1" s="1"/>
  <c r="W241" i="1" s="1"/>
  <c r="W242" i="1" s="1"/>
  <c r="W243" i="1" s="1"/>
  <c r="W244" i="1" s="1"/>
  <c r="W245" i="1" s="1"/>
  <c r="W246" i="1" s="1"/>
  <c r="W247" i="1" s="1"/>
  <c r="W248" i="1" s="1"/>
  <c r="W249" i="1" s="1"/>
  <c r="W250" i="1" s="1"/>
  <c r="W251" i="1" s="1"/>
  <c r="W252" i="1" s="1"/>
  <c r="W253" i="1" s="1"/>
  <c r="W254" i="1" s="1"/>
  <c r="W255" i="1" s="1"/>
  <c r="W256" i="1" s="1"/>
  <c r="W257" i="1" s="1"/>
  <c r="W258" i="1" s="1"/>
  <c r="W259" i="1" s="1"/>
  <c r="W260" i="1" s="1"/>
  <c r="W261" i="1" s="1"/>
  <c r="W262" i="1" s="1"/>
  <c r="W263" i="1" s="1"/>
  <c r="W264" i="1" s="1"/>
  <c r="W265" i="1" s="1"/>
  <c r="W266" i="1" s="1"/>
  <c r="W267" i="1" s="1"/>
  <c r="W268" i="1" s="1"/>
  <c r="W269" i="1" s="1"/>
  <c r="W270" i="1" s="1"/>
  <c r="W271" i="1" s="1"/>
  <c r="W272" i="1" s="1"/>
  <c r="W273" i="1" s="1"/>
  <c r="W274" i="1" s="1"/>
  <c r="W275" i="1" s="1"/>
  <c r="W276" i="1" s="1"/>
  <c r="W277" i="1" s="1"/>
  <c r="W278" i="1" s="1"/>
  <c r="W279" i="1" s="1"/>
  <c r="W280" i="1" s="1"/>
  <c r="W281" i="1" s="1"/>
  <c r="W282" i="1" s="1"/>
  <c r="W283" i="1" s="1"/>
  <c r="W284" i="1" s="1"/>
  <c r="W285" i="1" s="1"/>
  <c r="W286" i="1" s="1"/>
  <c r="W287" i="1" s="1"/>
  <c r="W288" i="1" s="1"/>
  <c r="W289" i="1" s="1"/>
  <c r="W290" i="1" s="1"/>
  <c r="W291" i="1" s="1"/>
  <c r="W292" i="1" s="1"/>
  <c r="W293" i="1" s="1"/>
  <c r="W294" i="1" s="1"/>
  <c r="W295" i="1" s="1"/>
  <c r="W296" i="1" s="1"/>
  <c r="W297" i="1" s="1"/>
  <c r="W298" i="1" s="1"/>
  <c r="W299" i="1" s="1"/>
  <c r="W300" i="1" s="1"/>
  <c r="W301" i="1" s="1"/>
  <c r="W302" i="1" s="1"/>
  <c r="W303" i="1" s="1"/>
  <c r="W304" i="1" s="1"/>
  <c r="W305" i="1" s="1"/>
  <c r="A35" i="1"/>
  <c r="A73" i="1"/>
  <c r="A74" i="1"/>
  <c r="A75" i="1"/>
  <c r="A76" i="1"/>
  <c r="A77" i="1"/>
  <c r="A78" i="1"/>
  <c r="A79" i="1"/>
  <c r="A80" i="1"/>
  <c r="A81" i="1"/>
  <c r="A82" i="1"/>
  <c r="A83" i="1"/>
  <c r="A84" i="1"/>
  <c r="A85" i="1"/>
  <c r="A86" i="1"/>
  <c r="A87" i="1"/>
  <c r="A88" i="1"/>
  <c r="B401" i="14" l="1"/>
  <c r="A402" i="14"/>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C388" i="15"/>
  <c r="C389" i="15"/>
  <c r="C390" i="15"/>
  <c r="C391" i="15"/>
  <c r="C392" i="15"/>
  <c r="C393" i="15"/>
  <c r="C394" i="15"/>
  <c r="C395" i="15"/>
  <c r="C396" i="15"/>
  <c r="C397" i="15"/>
  <c r="C398" i="15"/>
  <c r="C399" i="15"/>
  <c r="C400" i="15"/>
  <c r="C401" i="15"/>
  <c r="C402" i="15"/>
  <c r="C403" i="15"/>
  <c r="C404" i="15"/>
  <c r="C405" i="15"/>
  <c r="C406" i="15"/>
  <c r="C407" i="15"/>
  <c r="C408" i="15"/>
  <c r="C409" i="15"/>
  <c r="C410" i="15"/>
  <c r="C411" i="15"/>
  <c r="C412" i="15"/>
  <c r="C413" i="15"/>
  <c r="C414" i="15"/>
  <c r="C415" i="15"/>
  <c r="C416" i="15"/>
  <c r="C417" i="15"/>
  <c r="C418" i="15"/>
  <c r="C419" i="15"/>
  <c r="C420" i="15"/>
  <c r="C421" i="15"/>
  <c r="C422" i="15"/>
  <c r="C423" i="15"/>
  <c r="C424" i="15"/>
  <c r="C425" i="15"/>
  <c r="C426" i="15"/>
  <c r="C427" i="15"/>
  <c r="C428" i="15"/>
  <c r="C429" i="15"/>
  <c r="C430" i="15"/>
  <c r="C431" i="15"/>
  <c r="C432" i="15"/>
  <c r="C433" i="15"/>
  <c r="C434" i="15"/>
  <c r="C435" i="15"/>
  <c r="C436" i="15"/>
  <c r="C437" i="15"/>
  <c r="C438" i="15"/>
  <c r="C439" i="15"/>
  <c r="C440" i="15"/>
  <c r="C441" i="15"/>
  <c r="C442" i="15"/>
  <c r="C443" i="15"/>
  <c r="C444" i="15"/>
  <c r="C445" i="15"/>
  <c r="C446" i="15"/>
  <c r="C447" i="15"/>
  <c r="C448" i="15"/>
  <c r="C449" i="15"/>
  <c r="C450" i="15"/>
  <c r="C451" i="15"/>
  <c r="C452" i="15"/>
  <c r="C453" i="15"/>
  <c r="C454" i="15"/>
  <c r="C455" i="15"/>
  <c r="C456" i="15"/>
  <c r="C457" i="15"/>
  <c r="C458" i="15"/>
  <c r="C459" i="15"/>
  <c r="C460" i="15"/>
  <c r="C461" i="15"/>
  <c r="C462" i="15"/>
  <c r="C463" i="15"/>
  <c r="C464" i="15"/>
  <c r="C465" i="15"/>
  <c r="C466" i="15"/>
  <c r="C467" i="15"/>
  <c r="C468" i="15"/>
  <c r="C469" i="15"/>
  <c r="C470" i="15"/>
  <c r="C471" i="15"/>
  <c r="C472" i="15"/>
  <c r="C473" i="15"/>
  <c r="C474" i="15"/>
  <c r="C475" i="15"/>
  <c r="C476" i="15"/>
  <c r="C477" i="15"/>
  <c r="C478" i="15"/>
  <c r="C479" i="15"/>
  <c r="C480" i="15"/>
  <c r="C481" i="15"/>
  <c r="C482" i="15"/>
  <c r="C483" i="15"/>
  <c r="C484" i="15"/>
  <c r="C485" i="15"/>
  <c r="C486" i="15"/>
  <c r="C487" i="15"/>
  <c r="C488" i="15"/>
  <c r="C489" i="15"/>
  <c r="C490" i="15"/>
  <c r="C491" i="15"/>
  <c r="C492" i="15"/>
  <c r="C493" i="15"/>
  <c r="C494" i="15"/>
  <c r="C495" i="15"/>
  <c r="C496" i="15"/>
  <c r="C497" i="15"/>
  <c r="C498" i="15"/>
  <c r="C499" i="15"/>
  <c r="C500" i="15"/>
  <c r="C501" i="15"/>
  <c r="C502" i="15"/>
  <c r="C503" i="15"/>
  <c r="C504" i="15"/>
  <c r="C505" i="15"/>
  <c r="C506" i="15"/>
  <c r="C507" i="15"/>
  <c r="C508" i="15"/>
  <c r="C509" i="15"/>
  <c r="C510" i="15"/>
  <c r="C511" i="15"/>
  <c r="C512" i="15"/>
  <c r="C513" i="15"/>
  <c r="C514" i="15"/>
  <c r="C515" i="15"/>
  <c r="C516" i="15"/>
  <c r="C517" i="15"/>
  <c r="C518" i="15"/>
  <c r="C519" i="15"/>
  <c r="C520" i="15"/>
  <c r="C521" i="15"/>
  <c r="C522" i="15"/>
  <c r="C523" i="15"/>
  <c r="C524" i="15"/>
  <c r="C525" i="15"/>
  <c r="C526" i="15"/>
  <c r="C527" i="15"/>
  <c r="C528" i="15"/>
  <c r="C529" i="15"/>
  <c r="C530" i="15"/>
  <c r="C531" i="15"/>
  <c r="C532" i="15"/>
  <c r="C533" i="15"/>
  <c r="C534" i="15"/>
  <c r="C535" i="15"/>
  <c r="C536" i="15"/>
  <c r="C537" i="15"/>
  <c r="C538" i="15"/>
  <c r="C539" i="15"/>
  <c r="C540" i="15"/>
  <c r="C541" i="15"/>
  <c r="C542" i="15"/>
  <c r="C543" i="15"/>
  <c r="C544" i="15"/>
  <c r="C545" i="15"/>
  <c r="C546" i="15"/>
  <c r="C547" i="15"/>
  <c r="C548" i="15"/>
  <c r="C549" i="15"/>
  <c r="C550" i="15"/>
  <c r="C551" i="15"/>
  <c r="C552" i="15"/>
  <c r="C553" i="15"/>
  <c r="C554" i="15"/>
  <c r="C555" i="15"/>
  <c r="C556" i="15"/>
  <c r="C557" i="15"/>
  <c r="C558" i="15"/>
  <c r="C559" i="15"/>
  <c r="C560" i="15"/>
  <c r="C561" i="15"/>
  <c r="C562" i="15"/>
  <c r="C563" i="15"/>
  <c r="C564" i="15"/>
  <c r="C565" i="15"/>
  <c r="C566" i="15"/>
  <c r="C567" i="15"/>
  <c r="C568" i="15"/>
  <c r="C569" i="15"/>
  <c r="C570" i="15"/>
  <c r="C571" i="15"/>
  <c r="C572" i="15"/>
  <c r="C573" i="15"/>
  <c r="C574" i="15"/>
  <c r="C575" i="15"/>
  <c r="C576" i="15"/>
  <c r="C577" i="15"/>
  <c r="C578" i="15"/>
  <c r="C579" i="15"/>
  <c r="C580" i="15"/>
  <c r="C581" i="15"/>
  <c r="C582" i="15"/>
  <c r="C583" i="15"/>
  <c r="C584" i="15"/>
  <c r="C585" i="15"/>
  <c r="C586" i="15"/>
  <c r="C587" i="15"/>
  <c r="C588" i="15"/>
  <c r="C589" i="15"/>
  <c r="C590" i="15"/>
  <c r="C591" i="15"/>
  <c r="C592" i="15"/>
  <c r="C593" i="15"/>
  <c r="C594" i="15"/>
  <c r="C595" i="15"/>
  <c r="C596" i="15"/>
  <c r="C597" i="15"/>
  <c r="C598" i="15"/>
  <c r="C599" i="15"/>
  <c r="C600" i="15"/>
  <c r="C601" i="15"/>
  <c r="C602" i="15"/>
  <c r="C603" i="15"/>
  <c r="C604" i="15"/>
  <c r="C605" i="15"/>
  <c r="C606" i="15"/>
  <c r="C607" i="15"/>
  <c r="C608" i="15"/>
  <c r="C609" i="15"/>
  <c r="C610" i="15"/>
  <c r="C611" i="15"/>
  <c r="C612" i="15"/>
  <c r="C613" i="15"/>
  <c r="C614" i="15"/>
  <c r="C615" i="15"/>
  <c r="C616" i="15"/>
  <c r="C617" i="15"/>
  <c r="C618" i="15"/>
  <c r="C619" i="15"/>
  <c r="C620" i="15"/>
  <c r="C621" i="15"/>
  <c r="C622" i="15"/>
  <c r="C623" i="15"/>
  <c r="C624" i="15"/>
  <c r="C625" i="15"/>
  <c r="C626" i="15"/>
  <c r="C627" i="15"/>
  <c r="C628" i="15"/>
  <c r="C629" i="15"/>
  <c r="C630" i="15"/>
  <c r="C631" i="15"/>
  <c r="C632" i="15"/>
  <c r="C633" i="15"/>
  <c r="C634" i="15"/>
  <c r="C635" i="15"/>
  <c r="C636" i="15"/>
  <c r="C637" i="15"/>
  <c r="C638" i="15"/>
  <c r="C639" i="15"/>
  <c r="C640" i="15"/>
  <c r="C641" i="15"/>
  <c r="C642" i="15"/>
  <c r="C643" i="15"/>
  <c r="C644" i="15"/>
  <c r="C645" i="15"/>
  <c r="C646" i="15"/>
  <c r="C647" i="15"/>
  <c r="C648" i="15"/>
  <c r="C649" i="15"/>
  <c r="C650" i="15"/>
  <c r="C651" i="15"/>
  <c r="C652" i="15"/>
  <c r="C653" i="15"/>
  <c r="C654" i="15"/>
  <c r="C655" i="15"/>
  <c r="C656" i="15"/>
  <c r="C657" i="15"/>
  <c r="C658" i="15"/>
  <c r="C659" i="15"/>
  <c r="C660" i="15"/>
  <c r="C661" i="15"/>
  <c r="C662" i="15"/>
  <c r="C663" i="15"/>
  <c r="C664" i="15"/>
  <c r="C665" i="15"/>
  <c r="C666" i="15"/>
  <c r="C667" i="15"/>
  <c r="C668" i="15"/>
  <c r="C669" i="15"/>
  <c r="C670" i="15"/>
  <c r="C671" i="15"/>
  <c r="C672" i="15"/>
  <c r="C673" i="15"/>
  <c r="C674" i="15"/>
  <c r="C675" i="15"/>
  <c r="C676" i="15"/>
  <c r="C677" i="15"/>
  <c r="C678" i="15"/>
  <c r="C679" i="15"/>
  <c r="C680" i="15"/>
  <c r="C681" i="15"/>
  <c r="C682" i="15"/>
  <c r="C683" i="15"/>
  <c r="C684" i="15"/>
  <c r="C685" i="15"/>
  <c r="C686" i="15"/>
  <c r="C687" i="15"/>
  <c r="C688" i="15"/>
  <c r="C689" i="15"/>
  <c r="C690" i="15"/>
  <c r="C691" i="15"/>
  <c r="C692" i="15"/>
  <c r="C693" i="15"/>
  <c r="C694" i="15"/>
  <c r="C695" i="15"/>
  <c r="C696" i="15"/>
  <c r="C697" i="15"/>
  <c r="C698" i="15"/>
  <c r="C699" i="15"/>
  <c r="C700" i="15"/>
  <c r="C701" i="15"/>
  <c r="C702" i="15"/>
  <c r="C703" i="15"/>
  <c r="C704" i="15"/>
  <c r="C705" i="15"/>
  <c r="C706" i="15"/>
  <c r="C707" i="15"/>
  <c r="C708" i="15"/>
  <c r="C709" i="15"/>
  <c r="C710" i="15"/>
  <c r="C711" i="15"/>
  <c r="C712" i="15"/>
  <c r="C713" i="15"/>
  <c r="C714" i="15"/>
  <c r="C715" i="15"/>
  <c r="C716" i="15"/>
  <c r="C717" i="15"/>
  <c r="C718" i="15"/>
  <c r="C719" i="15"/>
  <c r="C720" i="15"/>
  <c r="C721" i="15"/>
  <c r="C722" i="15"/>
  <c r="C723" i="15"/>
  <c r="C724" i="15"/>
  <c r="C725" i="15"/>
  <c r="C726" i="15"/>
  <c r="C727" i="15"/>
  <c r="C728" i="15"/>
  <c r="C729" i="15"/>
  <c r="C730" i="15"/>
  <c r="C731" i="15"/>
  <c r="C732" i="15"/>
  <c r="C733" i="15"/>
  <c r="C734" i="15"/>
  <c r="C735" i="15"/>
  <c r="C736" i="15"/>
  <c r="C737" i="15"/>
  <c r="C738" i="15"/>
  <c r="C739" i="15"/>
  <c r="C740" i="15"/>
  <c r="C741" i="15"/>
  <c r="C742" i="15"/>
  <c r="C743" i="15"/>
  <c r="C744" i="15"/>
  <c r="C745" i="15"/>
  <c r="C746" i="15"/>
  <c r="C747" i="15"/>
  <c r="C748" i="15"/>
  <c r="C749" i="15"/>
  <c r="C750" i="15"/>
  <c r="C751" i="15"/>
  <c r="C752" i="15"/>
  <c r="C753" i="15"/>
  <c r="C754" i="15"/>
  <c r="C755" i="15"/>
  <c r="C756" i="15"/>
  <c r="C757" i="15"/>
  <c r="C758" i="15"/>
  <c r="C759" i="15"/>
  <c r="C760" i="15"/>
  <c r="C761" i="15"/>
  <c r="C762" i="15"/>
  <c r="C763" i="15"/>
  <c r="C764" i="15"/>
  <c r="C765" i="15"/>
  <c r="C766" i="15"/>
  <c r="C767" i="15"/>
  <c r="C768" i="15"/>
  <c r="C769" i="15"/>
  <c r="C770" i="15"/>
  <c r="C771" i="15"/>
  <c r="C772" i="15"/>
  <c r="C773" i="15"/>
  <c r="C774" i="15"/>
  <c r="C775" i="15"/>
  <c r="C776" i="15"/>
  <c r="C777" i="15"/>
  <c r="C778" i="15"/>
  <c r="C779" i="15"/>
  <c r="C780" i="15"/>
  <c r="C781" i="15"/>
  <c r="C782" i="15"/>
  <c r="C783" i="15"/>
  <c r="C784" i="15"/>
  <c r="C785" i="15"/>
  <c r="C786" i="15"/>
  <c r="C787" i="15"/>
  <c r="C788" i="15"/>
  <c r="C789" i="15"/>
  <c r="C790" i="15"/>
  <c r="C791" i="15"/>
  <c r="C792" i="15"/>
  <c r="C793" i="15"/>
  <c r="C794" i="15"/>
  <c r="C795" i="15"/>
  <c r="C796" i="15"/>
  <c r="C797" i="15"/>
  <c r="C798" i="15"/>
  <c r="C799" i="15"/>
  <c r="C800" i="15"/>
  <c r="C801" i="15"/>
  <c r="C802" i="15"/>
  <c r="C803" i="15"/>
  <c r="C804" i="15"/>
  <c r="C805" i="15"/>
  <c r="C806" i="15"/>
  <c r="C807" i="15"/>
  <c r="C808" i="15"/>
  <c r="C809" i="15"/>
  <c r="C810" i="15"/>
  <c r="C811" i="15"/>
  <c r="C812" i="15"/>
  <c r="C813" i="15"/>
  <c r="C814" i="15"/>
  <c r="C815" i="15"/>
  <c r="C816" i="15"/>
  <c r="C817" i="15"/>
  <c r="C818" i="15"/>
  <c r="C819" i="15"/>
  <c r="C820" i="15"/>
  <c r="C821" i="15"/>
  <c r="C822" i="15"/>
  <c r="C823" i="15"/>
  <c r="C824" i="15"/>
  <c r="C825" i="15"/>
  <c r="C826" i="15"/>
  <c r="C827" i="15"/>
  <c r="C828" i="15"/>
  <c r="C829" i="15"/>
  <c r="C830" i="15"/>
  <c r="C831" i="15"/>
  <c r="C832" i="15"/>
  <c r="C833" i="15"/>
  <c r="C834" i="15"/>
  <c r="C835" i="15"/>
  <c r="C836" i="15"/>
  <c r="C837" i="15"/>
  <c r="C838" i="15"/>
  <c r="C839" i="15"/>
  <c r="C840" i="15"/>
  <c r="C841" i="15"/>
  <c r="C842" i="15"/>
  <c r="C843" i="15"/>
  <c r="C844" i="15"/>
  <c r="C845" i="15"/>
  <c r="C846" i="15"/>
  <c r="C847" i="15"/>
  <c r="C848" i="15"/>
  <c r="C849" i="15"/>
  <c r="C850" i="15"/>
  <c r="C851" i="15"/>
  <c r="C852" i="15"/>
  <c r="C853" i="15"/>
  <c r="C854" i="15"/>
  <c r="C855" i="15"/>
  <c r="C856" i="15"/>
  <c r="C857" i="15"/>
  <c r="C858" i="15"/>
  <c r="C859" i="15"/>
  <c r="C860" i="15"/>
  <c r="C861" i="15"/>
  <c r="C862" i="15"/>
  <c r="C863" i="15"/>
  <c r="C864" i="15"/>
  <c r="C865" i="15"/>
  <c r="C866" i="15"/>
  <c r="C867" i="15"/>
  <c r="C868" i="15"/>
  <c r="C869" i="15"/>
  <c r="C870" i="15"/>
  <c r="C871" i="15"/>
  <c r="C872" i="15"/>
  <c r="C873" i="15"/>
  <c r="C874" i="15"/>
  <c r="C875" i="15"/>
  <c r="C876" i="15"/>
  <c r="C877" i="15"/>
  <c r="C878" i="15"/>
  <c r="C879" i="15"/>
  <c r="C880" i="15"/>
  <c r="C881" i="15"/>
  <c r="C882" i="15"/>
  <c r="C883" i="15"/>
  <c r="C884" i="15"/>
  <c r="C885" i="15"/>
  <c r="C886" i="15"/>
  <c r="C887" i="15"/>
  <c r="C888" i="15"/>
  <c r="C889" i="15"/>
  <c r="C890" i="15"/>
  <c r="C891" i="15"/>
  <c r="C892" i="15"/>
  <c r="C893" i="15"/>
  <c r="C894" i="15"/>
  <c r="C895" i="15"/>
  <c r="C896" i="15"/>
  <c r="C897" i="15"/>
  <c r="C898" i="15"/>
  <c r="C899" i="15"/>
  <c r="C900" i="15"/>
  <c r="C901" i="15"/>
  <c r="C902" i="15"/>
  <c r="C903" i="15"/>
  <c r="C904" i="15"/>
  <c r="C905" i="15"/>
  <c r="C906" i="15"/>
  <c r="C907" i="15"/>
  <c r="C908" i="15"/>
  <c r="C909" i="15"/>
  <c r="C910" i="15"/>
  <c r="C911" i="15"/>
  <c r="C912" i="15"/>
  <c r="C913" i="15"/>
  <c r="C914" i="15"/>
  <c r="C915" i="15"/>
  <c r="C916" i="15"/>
  <c r="C917" i="15"/>
  <c r="C918" i="15"/>
  <c r="C919" i="15"/>
  <c r="C920" i="15"/>
  <c r="C921" i="15"/>
  <c r="C922" i="15"/>
  <c r="C923" i="15"/>
  <c r="C924" i="15"/>
  <c r="C925" i="15"/>
  <c r="C926" i="15"/>
  <c r="C927" i="15"/>
  <c r="C928" i="15"/>
  <c r="C929" i="15"/>
  <c r="C930" i="15"/>
  <c r="C931" i="15"/>
  <c r="C932" i="15"/>
  <c r="C933" i="15"/>
  <c r="C934" i="15"/>
  <c r="C935" i="15"/>
  <c r="C936" i="15"/>
  <c r="C937" i="15"/>
  <c r="C938" i="15"/>
  <c r="C939" i="15"/>
  <c r="C940" i="15"/>
  <c r="C941" i="15"/>
  <c r="C942" i="15"/>
  <c r="C943" i="15"/>
  <c r="C944" i="15"/>
  <c r="C945" i="15"/>
  <c r="C946" i="15"/>
  <c r="C947" i="15"/>
  <c r="C948" i="15"/>
  <c r="C949" i="15"/>
  <c r="C950" i="15"/>
  <c r="C951" i="15"/>
  <c r="C952" i="15"/>
  <c r="C953" i="15"/>
  <c r="C954" i="15"/>
  <c r="C955" i="15"/>
  <c r="C956" i="15"/>
  <c r="C957" i="15"/>
  <c r="C958" i="15"/>
  <c r="C959" i="15"/>
  <c r="C960" i="15"/>
  <c r="C961" i="15"/>
  <c r="C962" i="15"/>
  <c r="C963" i="15"/>
  <c r="C964" i="15"/>
  <c r="C965" i="15"/>
  <c r="C966" i="15"/>
  <c r="C967" i="15"/>
  <c r="C968" i="15"/>
  <c r="C969" i="15"/>
  <c r="C970" i="15"/>
  <c r="C971" i="15"/>
  <c r="C972" i="15"/>
  <c r="C973" i="15"/>
  <c r="C974" i="15"/>
  <c r="C975" i="15"/>
  <c r="C976" i="15"/>
  <c r="C977" i="15"/>
  <c r="C978" i="15"/>
  <c r="C979" i="15"/>
  <c r="C980" i="15"/>
  <c r="C981" i="15"/>
  <c r="C982" i="15"/>
  <c r="C983" i="15"/>
  <c r="C984" i="15"/>
  <c r="C985" i="15"/>
  <c r="C986" i="15"/>
  <c r="C987" i="15"/>
  <c r="C988" i="15"/>
  <c r="C989" i="15"/>
  <c r="C990" i="15"/>
  <c r="C991" i="15"/>
  <c r="C992" i="15"/>
  <c r="C993" i="15"/>
  <c r="C994" i="15"/>
  <c r="C995" i="15"/>
  <c r="C996" i="15"/>
  <c r="C997" i="15"/>
  <c r="C998" i="15"/>
  <c r="C999" i="15"/>
  <c r="C1000" i="15"/>
  <c r="C1001" i="15"/>
  <c r="C1002" i="15"/>
  <c r="C1003" i="15"/>
  <c r="C1004" i="15"/>
  <c r="C1005" i="15"/>
  <c r="C1006" i="15"/>
  <c r="C1007" i="15"/>
  <c r="C1008" i="15"/>
  <c r="C1009" i="15"/>
  <c r="C1010" i="15"/>
  <c r="C1011" i="15"/>
  <c r="C1012" i="15"/>
  <c r="C1013" i="15"/>
  <c r="C1014" i="15"/>
  <c r="C1015" i="15"/>
  <c r="C1016" i="15"/>
  <c r="C1017" i="15"/>
  <c r="C1018" i="15"/>
  <c r="C1019" i="15"/>
  <c r="C1020" i="15"/>
  <c r="C1021" i="15"/>
  <c r="C1022" i="15"/>
  <c r="C23" i="15"/>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24" i="9"/>
  <c r="B400" i="14" l="1"/>
  <c r="A401" i="14"/>
  <c r="S1022" i="15"/>
  <c r="S1021" i="15"/>
  <c r="S1020" i="15"/>
  <c r="S1019" i="15"/>
  <c r="S1018" i="15"/>
  <c r="S1017" i="15"/>
  <c r="S1016" i="15"/>
  <c r="S1015" i="15"/>
  <c r="S1014" i="15"/>
  <c r="S1013" i="15"/>
  <c r="S1012" i="15"/>
  <c r="S1011" i="15"/>
  <c r="S1010" i="15"/>
  <c r="S1009" i="15"/>
  <c r="S1008" i="15"/>
  <c r="S1007" i="15"/>
  <c r="S1006" i="15"/>
  <c r="S1005" i="15"/>
  <c r="S1004" i="15"/>
  <c r="S1003" i="15"/>
  <c r="S1002" i="15"/>
  <c r="S1001" i="15"/>
  <c r="S1000" i="15"/>
  <c r="S999" i="15"/>
  <c r="S998" i="15"/>
  <c r="S997" i="15"/>
  <c r="S996" i="15"/>
  <c r="S995" i="15"/>
  <c r="S994" i="15"/>
  <c r="S993" i="15"/>
  <c r="S992" i="15"/>
  <c r="S991" i="15"/>
  <c r="S990" i="15"/>
  <c r="S989" i="15"/>
  <c r="S988" i="15"/>
  <c r="S987" i="15"/>
  <c r="S986" i="15"/>
  <c r="S985" i="15"/>
  <c r="S984" i="15"/>
  <c r="S983" i="15"/>
  <c r="S982" i="15"/>
  <c r="S981" i="15"/>
  <c r="S980" i="15"/>
  <c r="S979" i="15"/>
  <c r="S978" i="15"/>
  <c r="S977" i="15"/>
  <c r="S976" i="15"/>
  <c r="S975" i="15"/>
  <c r="S974" i="15"/>
  <c r="S973" i="15"/>
  <c r="S972" i="15"/>
  <c r="S971" i="15"/>
  <c r="S970" i="15"/>
  <c r="S969" i="15"/>
  <c r="S968" i="15"/>
  <c r="S967" i="15"/>
  <c r="S966" i="15"/>
  <c r="S965" i="15"/>
  <c r="S964" i="15"/>
  <c r="S963" i="15"/>
  <c r="S962" i="15"/>
  <c r="S961" i="15"/>
  <c r="S960" i="15"/>
  <c r="S959" i="15"/>
  <c r="S958" i="15"/>
  <c r="S957" i="15"/>
  <c r="S956" i="15"/>
  <c r="S955" i="15"/>
  <c r="S954" i="15"/>
  <c r="S953" i="15"/>
  <c r="S952" i="15"/>
  <c r="S951" i="15"/>
  <c r="S950" i="15"/>
  <c r="S949" i="15"/>
  <c r="S948" i="15"/>
  <c r="S947" i="15"/>
  <c r="S946" i="15"/>
  <c r="S945" i="15"/>
  <c r="S944" i="15"/>
  <c r="S943" i="15"/>
  <c r="S942" i="15"/>
  <c r="S941" i="15"/>
  <c r="S940" i="15"/>
  <c r="S939" i="15"/>
  <c r="S938" i="15"/>
  <c r="S937" i="15"/>
  <c r="S936" i="15"/>
  <c r="S935" i="15"/>
  <c r="S934" i="15"/>
  <c r="S933" i="15"/>
  <c r="S932" i="15"/>
  <c r="S931" i="15"/>
  <c r="S930" i="15"/>
  <c r="S929" i="15"/>
  <c r="S928" i="15"/>
  <c r="S927" i="15"/>
  <c r="S926" i="15"/>
  <c r="S925" i="15"/>
  <c r="S924" i="15"/>
  <c r="S923" i="15"/>
  <c r="S922" i="15"/>
  <c r="S921" i="15"/>
  <c r="S920" i="15"/>
  <c r="S919" i="15"/>
  <c r="S918" i="15"/>
  <c r="S917" i="15"/>
  <c r="S916" i="15"/>
  <c r="S915" i="15"/>
  <c r="S914" i="15"/>
  <c r="S913" i="15"/>
  <c r="S912" i="15"/>
  <c r="S911" i="15"/>
  <c r="S910" i="15"/>
  <c r="S909" i="15"/>
  <c r="S908" i="15"/>
  <c r="S907" i="15"/>
  <c r="S906" i="15"/>
  <c r="S905" i="15"/>
  <c r="S904" i="15"/>
  <c r="S903" i="15"/>
  <c r="S902" i="15"/>
  <c r="S901" i="15"/>
  <c r="S900" i="15"/>
  <c r="S899" i="15"/>
  <c r="S898" i="15"/>
  <c r="S897" i="15"/>
  <c r="S896" i="15"/>
  <c r="S895" i="15"/>
  <c r="S894" i="15"/>
  <c r="S893" i="15"/>
  <c r="S892" i="15"/>
  <c r="S891" i="15"/>
  <c r="S890" i="15"/>
  <c r="S889" i="15"/>
  <c r="S888" i="15"/>
  <c r="S887" i="15"/>
  <c r="S886" i="15"/>
  <c r="S885" i="15"/>
  <c r="S884" i="15"/>
  <c r="S883" i="15"/>
  <c r="S882" i="15"/>
  <c r="S881" i="15"/>
  <c r="S880" i="15"/>
  <c r="S879" i="15"/>
  <c r="S878" i="15"/>
  <c r="S877" i="15"/>
  <c r="S876" i="15"/>
  <c r="S875" i="15"/>
  <c r="S874" i="15"/>
  <c r="S873" i="15"/>
  <c r="S872" i="15"/>
  <c r="S871" i="15"/>
  <c r="S870" i="15"/>
  <c r="S869" i="15"/>
  <c r="S868" i="15"/>
  <c r="S867" i="15"/>
  <c r="S866" i="15"/>
  <c r="S865" i="15"/>
  <c r="S864" i="15"/>
  <c r="S863" i="15"/>
  <c r="S862" i="15"/>
  <c r="S861" i="15"/>
  <c r="S860" i="15"/>
  <c r="S859" i="15"/>
  <c r="S858" i="15"/>
  <c r="S857" i="15"/>
  <c r="S856" i="15"/>
  <c r="S855" i="15"/>
  <c r="S854" i="15"/>
  <c r="S853" i="15"/>
  <c r="S852" i="15"/>
  <c r="S851" i="15"/>
  <c r="S850" i="15"/>
  <c r="S849" i="15"/>
  <c r="S848" i="15"/>
  <c r="S847" i="15"/>
  <c r="S846" i="15"/>
  <c r="S845" i="15"/>
  <c r="S844" i="15"/>
  <c r="S843" i="15"/>
  <c r="S842" i="15"/>
  <c r="S841" i="15"/>
  <c r="S840" i="15"/>
  <c r="S839" i="15"/>
  <c r="S838" i="15"/>
  <c r="S837" i="15"/>
  <c r="S836" i="15"/>
  <c r="S835" i="15"/>
  <c r="S834" i="15"/>
  <c r="S833" i="15"/>
  <c r="S832" i="15"/>
  <c r="S831" i="15"/>
  <c r="S830" i="15"/>
  <c r="S829" i="15"/>
  <c r="S828" i="15"/>
  <c r="S827" i="15"/>
  <c r="S826" i="15"/>
  <c r="S825" i="15"/>
  <c r="S824" i="15"/>
  <c r="S823" i="15"/>
  <c r="S822" i="15"/>
  <c r="S821" i="15"/>
  <c r="S820" i="15"/>
  <c r="S819" i="15"/>
  <c r="S818" i="15"/>
  <c r="S817" i="15"/>
  <c r="S816" i="15"/>
  <c r="S815" i="15"/>
  <c r="S814" i="15"/>
  <c r="S813" i="15"/>
  <c r="S812" i="15"/>
  <c r="S811" i="15"/>
  <c r="S810" i="15"/>
  <c r="S809" i="15"/>
  <c r="S808" i="15"/>
  <c r="S807" i="15"/>
  <c r="S806" i="15"/>
  <c r="S805" i="15"/>
  <c r="S804" i="15"/>
  <c r="S803" i="15"/>
  <c r="S802" i="15"/>
  <c r="S801" i="15"/>
  <c r="S800" i="15"/>
  <c r="S799" i="15"/>
  <c r="S798" i="15"/>
  <c r="S797" i="15"/>
  <c r="S796" i="15"/>
  <c r="S795" i="15"/>
  <c r="S794" i="15"/>
  <c r="S793" i="15"/>
  <c r="S792" i="15"/>
  <c r="S791" i="15"/>
  <c r="S790" i="15"/>
  <c r="S789" i="15"/>
  <c r="S788" i="15"/>
  <c r="S787" i="15"/>
  <c r="S786" i="15"/>
  <c r="S785" i="15"/>
  <c r="S784" i="15"/>
  <c r="S783" i="15"/>
  <c r="S782" i="15"/>
  <c r="S781" i="15"/>
  <c r="S780" i="15"/>
  <c r="S779" i="15"/>
  <c r="S778" i="15"/>
  <c r="S777" i="15"/>
  <c r="S776" i="15"/>
  <c r="S775" i="15"/>
  <c r="S774" i="15"/>
  <c r="S773" i="15"/>
  <c r="S772" i="15"/>
  <c r="S771" i="15"/>
  <c r="S770" i="15"/>
  <c r="S769" i="15"/>
  <c r="S768" i="15"/>
  <c r="S767" i="15"/>
  <c r="S766" i="15"/>
  <c r="S765" i="15"/>
  <c r="S764" i="15"/>
  <c r="S763" i="15"/>
  <c r="S762" i="15"/>
  <c r="S761" i="15"/>
  <c r="S760" i="15"/>
  <c r="S759" i="15"/>
  <c r="S758" i="15"/>
  <c r="S757" i="15"/>
  <c r="S756" i="15"/>
  <c r="S755" i="15"/>
  <c r="S754" i="15"/>
  <c r="S753" i="15"/>
  <c r="S752" i="15"/>
  <c r="S751" i="15"/>
  <c r="S750" i="15"/>
  <c r="S749" i="15"/>
  <c r="S748" i="15"/>
  <c r="S747" i="15"/>
  <c r="S746" i="15"/>
  <c r="S745" i="15"/>
  <c r="S744" i="15"/>
  <c r="S743" i="15"/>
  <c r="S742" i="15"/>
  <c r="S741" i="15"/>
  <c r="S740" i="15"/>
  <c r="S739" i="15"/>
  <c r="S738" i="15"/>
  <c r="S737" i="15"/>
  <c r="S736" i="15"/>
  <c r="S735" i="15"/>
  <c r="S734" i="15"/>
  <c r="S733" i="15"/>
  <c r="S732" i="15"/>
  <c r="S731" i="15"/>
  <c r="S730" i="15"/>
  <c r="S729" i="15"/>
  <c r="S728" i="15"/>
  <c r="S727" i="15"/>
  <c r="S726" i="15"/>
  <c r="S725" i="15"/>
  <c r="S724" i="15"/>
  <c r="S723" i="15"/>
  <c r="S722" i="15"/>
  <c r="S721" i="15"/>
  <c r="S720" i="15"/>
  <c r="S719" i="15"/>
  <c r="S718" i="15"/>
  <c r="S717" i="15"/>
  <c r="S716" i="15"/>
  <c r="S715" i="15"/>
  <c r="S714" i="15"/>
  <c r="S713" i="15"/>
  <c r="S712" i="15"/>
  <c r="S711" i="15"/>
  <c r="S710" i="15"/>
  <c r="S709" i="15"/>
  <c r="S708" i="15"/>
  <c r="S707" i="15"/>
  <c r="S706" i="15"/>
  <c r="S705" i="15"/>
  <c r="S704" i="15"/>
  <c r="S703" i="15"/>
  <c r="S702" i="15"/>
  <c r="S701" i="15"/>
  <c r="S700" i="15"/>
  <c r="S699" i="15"/>
  <c r="S698" i="15"/>
  <c r="S697" i="15"/>
  <c r="S696" i="15"/>
  <c r="S695" i="15"/>
  <c r="S694" i="15"/>
  <c r="S693" i="15"/>
  <c r="S692" i="15"/>
  <c r="S691" i="15"/>
  <c r="S690" i="15"/>
  <c r="S689" i="15"/>
  <c r="S688" i="15"/>
  <c r="S687" i="15"/>
  <c r="S686" i="15"/>
  <c r="S685" i="15"/>
  <c r="S684" i="15"/>
  <c r="S683" i="15"/>
  <c r="S682" i="15"/>
  <c r="S681" i="15"/>
  <c r="S680" i="15"/>
  <c r="S679" i="15"/>
  <c r="S678" i="15"/>
  <c r="S677" i="15"/>
  <c r="S676" i="15"/>
  <c r="S675" i="15"/>
  <c r="S674" i="15"/>
  <c r="S673" i="15"/>
  <c r="S672" i="15"/>
  <c r="S671" i="15"/>
  <c r="S670" i="15"/>
  <c r="S669" i="15"/>
  <c r="S668" i="15"/>
  <c r="S667" i="15"/>
  <c r="S666" i="15"/>
  <c r="S665" i="15"/>
  <c r="S664" i="15"/>
  <c r="S663" i="15"/>
  <c r="S662" i="15"/>
  <c r="S661" i="15"/>
  <c r="S660" i="15"/>
  <c r="S659" i="15"/>
  <c r="S658" i="15"/>
  <c r="S657" i="15"/>
  <c r="S656" i="15"/>
  <c r="S655" i="15"/>
  <c r="S654" i="15"/>
  <c r="S653" i="15"/>
  <c r="S652" i="15"/>
  <c r="S651" i="15"/>
  <c r="S650" i="15"/>
  <c r="S649" i="15"/>
  <c r="S648" i="15"/>
  <c r="S647" i="15"/>
  <c r="S646" i="15"/>
  <c r="S645" i="15"/>
  <c r="S644" i="15"/>
  <c r="S643" i="15"/>
  <c r="S642" i="15"/>
  <c r="S641" i="15"/>
  <c r="S640" i="15"/>
  <c r="S639" i="15"/>
  <c r="S638" i="15"/>
  <c r="S637" i="15"/>
  <c r="S636" i="15"/>
  <c r="S635" i="15"/>
  <c r="S634" i="15"/>
  <c r="S633" i="15"/>
  <c r="S632" i="15"/>
  <c r="S631" i="15"/>
  <c r="S630" i="15"/>
  <c r="S629" i="15"/>
  <c r="S628" i="15"/>
  <c r="S627" i="15"/>
  <c r="S626" i="15"/>
  <c r="S625" i="15"/>
  <c r="S624" i="15"/>
  <c r="S623" i="15"/>
  <c r="S622" i="15"/>
  <c r="S621" i="15"/>
  <c r="S620" i="15"/>
  <c r="S619" i="15"/>
  <c r="S618" i="15"/>
  <c r="S617" i="15"/>
  <c r="S616" i="15"/>
  <c r="S615" i="15"/>
  <c r="S614" i="15"/>
  <c r="S613" i="15"/>
  <c r="S612" i="15"/>
  <c r="S611" i="15"/>
  <c r="S610" i="15"/>
  <c r="S609" i="15"/>
  <c r="S608" i="15"/>
  <c r="S607" i="15"/>
  <c r="S606" i="15"/>
  <c r="S605" i="15"/>
  <c r="S604" i="15"/>
  <c r="S603" i="15"/>
  <c r="S602" i="15"/>
  <c r="S601" i="15"/>
  <c r="S600" i="15"/>
  <c r="S599" i="15"/>
  <c r="S598" i="15"/>
  <c r="S597" i="15"/>
  <c r="S596" i="15"/>
  <c r="S595" i="15"/>
  <c r="S594" i="15"/>
  <c r="S593" i="15"/>
  <c r="S592" i="15"/>
  <c r="S591" i="15"/>
  <c r="S590" i="15"/>
  <c r="S589" i="15"/>
  <c r="S588" i="15"/>
  <c r="S587" i="15"/>
  <c r="S586" i="15"/>
  <c r="S585" i="15"/>
  <c r="S584" i="15"/>
  <c r="S583" i="15"/>
  <c r="S582" i="15"/>
  <c r="S581" i="15"/>
  <c r="S580" i="15"/>
  <c r="S579" i="15"/>
  <c r="S578" i="15"/>
  <c r="S577" i="15"/>
  <c r="S576" i="15"/>
  <c r="S575" i="15"/>
  <c r="S574" i="15"/>
  <c r="S573" i="15"/>
  <c r="S572" i="15"/>
  <c r="S571" i="15"/>
  <c r="S570" i="15"/>
  <c r="S569" i="15"/>
  <c r="S568" i="15"/>
  <c r="S567" i="15"/>
  <c r="S566" i="15"/>
  <c r="S565" i="15"/>
  <c r="S564" i="15"/>
  <c r="S563" i="15"/>
  <c r="S562" i="15"/>
  <c r="S561" i="15"/>
  <c r="S560" i="15"/>
  <c r="S559" i="15"/>
  <c r="S558" i="15"/>
  <c r="S557" i="15"/>
  <c r="S556" i="15"/>
  <c r="S555" i="15"/>
  <c r="S554" i="15"/>
  <c r="S553" i="15"/>
  <c r="S552" i="15"/>
  <c r="S551" i="15"/>
  <c r="S550" i="15"/>
  <c r="S549" i="15"/>
  <c r="S548" i="15"/>
  <c r="S547" i="15"/>
  <c r="S546" i="15"/>
  <c r="S545" i="15"/>
  <c r="S544" i="15"/>
  <c r="S543" i="15"/>
  <c r="S542" i="15"/>
  <c r="S541" i="15"/>
  <c r="S540" i="15"/>
  <c r="S539" i="15"/>
  <c r="S538" i="15"/>
  <c r="S537" i="15"/>
  <c r="S536" i="15"/>
  <c r="S535" i="15"/>
  <c r="S534" i="15"/>
  <c r="S533" i="15"/>
  <c r="S532" i="15"/>
  <c r="S531" i="15"/>
  <c r="S530" i="15"/>
  <c r="S529" i="15"/>
  <c r="S528" i="15"/>
  <c r="S527" i="15"/>
  <c r="S526" i="15"/>
  <c r="S525" i="15"/>
  <c r="S524" i="15"/>
  <c r="S523" i="15"/>
  <c r="S522" i="15"/>
  <c r="S521" i="15"/>
  <c r="S520" i="15"/>
  <c r="S519" i="15"/>
  <c r="S518" i="15"/>
  <c r="S517" i="15"/>
  <c r="S516" i="15"/>
  <c r="S515" i="15"/>
  <c r="S514" i="15"/>
  <c r="S513" i="15"/>
  <c r="S512" i="15"/>
  <c r="S511" i="15"/>
  <c r="S510" i="15"/>
  <c r="S509" i="15"/>
  <c r="S508" i="15"/>
  <c r="S507" i="15"/>
  <c r="S506" i="15"/>
  <c r="S505" i="15"/>
  <c r="S504" i="15"/>
  <c r="S503" i="15"/>
  <c r="S502" i="15"/>
  <c r="S501" i="15"/>
  <c r="S500" i="15"/>
  <c r="S499" i="15"/>
  <c r="S498" i="15"/>
  <c r="S497" i="15"/>
  <c r="S496" i="15"/>
  <c r="S495" i="15"/>
  <c r="S494" i="15"/>
  <c r="S493" i="15"/>
  <c r="S492" i="15"/>
  <c r="S491" i="15"/>
  <c r="S490" i="15"/>
  <c r="S489" i="15"/>
  <c r="S488" i="15"/>
  <c r="S487" i="15"/>
  <c r="S486" i="15"/>
  <c r="S485" i="15"/>
  <c r="S484" i="15"/>
  <c r="S483" i="15"/>
  <c r="S482" i="15"/>
  <c r="S481" i="15"/>
  <c r="S480" i="15"/>
  <c r="S479" i="15"/>
  <c r="S478" i="15"/>
  <c r="S477" i="15"/>
  <c r="S476" i="15"/>
  <c r="S475" i="15"/>
  <c r="S474" i="15"/>
  <c r="S473" i="15"/>
  <c r="S472" i="15"/>
  <c r="S471" i="15"/>
  <c r="S470" i="15"/>
  <c r="S469" i="15"/>
  <c r="S468" i="15"/>
  <c r="S467" i="15"/>
  <c r="S466" i="15"/>
  <c r="S465" i="15"/>
  <c r="S464" i="15"/>
  <c r="S463" i="15"/>
  <c r="S462" i="15"/>
  <c r="S461" i="15"/>
  <c r="S460" i="15"/>
  <c r="S459" i="15"/>
  <c r="S458" i="15"/>
  <c r="S457" i="15"/>
  <c r="S456" i="15"/>
  <c r="S455" i="15"/>
  <c r="S454" i="15"/>
  <c r="S453" i="15"/>
  <c r="S452" i="15"/>
  <c r="S451" i="15"/>
  <c r="S450" i="15"/>
  <c r="S449" i="15"/>
  <c r="S448" i="15"/>
  <c r="S447" i="15"/>
  <c r="S446" i="15"/>
  <c r="S445" i="15"/>
  <c r="S444" i="15"/>
  <c r="S443" i="15"/>
  <c r="S442" i="15"/>
  <c r="S441" i="15"/>
  <c r="S440" i="15"/>
  <c r="S439" i="15"/>
  <c r="S438" i="15"/>
  <c r="S437" i="15"/>
  <c r="S436" i="15"/>
  <c r="S435" i="15"/>
  <c r="S434" i="15"/>
  <c r="S433" i="15"/>
  <c r="S432" i="15"/>
  <c r="S431" i="15"/>
  <c r="S430" i="15"/>
  <c r="S429" i="15"/>
  <c r="S428" i="15"/>
  <c r="S427" i="15"/>
  <c r="S426" i="15"/>
  <c r="S425" i="15"/>
  <c r="S424" i="15"/>
  <c r="S423" i="15"/>
  <c r="S422" i="15"/>
  <c r="S421" i="15"/>
  <c r="S420" i="15"/>
  <c r="S419" i="15"/>
  <c r="S418" i="15"/>
  <c r="S417" i="15"/>
  <c r="S416" i="15"/>
  <c r="S415" i="15"/>
  <c r="S414" i="15"/>
  <c r="S413" i="15"/>
  <c r="S412" i="15"/>
  <c r="S411" i="15"/>
  <c r="S410" i="15"/>
  <c r="S409" i="15"/>
  <c r="S408" i="15"/>
  <c r="S407" i="15"/>
  <c r="S406" i="15"/>
  <c r="S405" i="15"/>
  <c r="S404" i="15"/>
  <c r="S403" i="15"/>
  <c r="S402" i="15"/>
  <c r="S401" i="15"/>
  <c r="S400" i="15"/>
  <c r="S399" i="15"/>
  <c r="S398" i="15"/>
  <c r="S397" i="15"/>
  <c r="S396" i="15"/>
  <c r="S395" i="15"/>
  <c r="S394" i="15"/>
  <c r="S393" i="15"/>
  <c r="S392" i="15"/>
  <c r="S391" i="15"/>
  <c r="S390" i="15"/>
  <c r="S389" i="15"/>
  <c r="S388" i="15"/>
  <c r="S387" i="15"/>
  <c r="S386" i="15"/>
  <c r="S385" i="15"/>
  <c r="S384" i="15"/>
  <c r="S383" i="15"/>
  <c r="S382" i="15"/>
  <c r="S381" i="15"/>
  <c r="S380" i="15"/>
  <c r="S379" i="15"/>
  <c r="S378" i="15"/>
  <c r="S377" i="15"/>
  <c r="S376" i="15"/>
  <c r="S375" i="15"/>
  <c r="S374" i="15"/>
  <c r="S373" i="15"/>
  <c r="S372" i="15"/>
  <c r="S371" i="15"/>
  <c r="S370" i="15"/>
  <c r="S369" i="15"/>
  <c r="S368" i="15"/>
  <c r="S367" i="15"/>
  <c r="S366" i="15"/>
  <c r="S365" i="15"/>
  <c r="S364" i="15"/>
  <c r="S363" i="15"/>
  <c r="S362" i="15"/>
  <c r="S361" i="15"/>
  <c r="S360" i="15"/>
  <c r="S359" i="15"/>
  <c r="S358" i="15"/>
  <c r="S357" i="15"/>
  <c r="S356" i="15"/>
  <c r="S355" i="15"/>
  <c r="S354" i="15"/>
  <c r="S353" i="15"/>
  <c r="S352" i="15"/>
  <c r="S351" i="15"/>
  <c r="S350" i="15"/>
  <c r="S349" i="15"/>
  <c r="S348" i="15"/>
  <c r="S347" i="15"/>
  <c r="S346" i="15"/>
  <c r="S345" i="15"/>
  <c r="S344" i="15"/>
  <c r="S343" i="15"/>
  <c r="S342" i="15"/>
  <c r="S341" i="15"/>
  <c r="S340" i="15"/>
  <c r="S339" i="15"/>
  <c r="S338" i="15"/>
  <c r="S337" i="15"/>
  <c r="S336" i="15"/>
  <c r="S335" i="15"/>
  <c r="S334" i="15"/>
  <c r="S333" i="15"/>
  <c r="S332" i="15"/>
  <c r="S331" i="15"/>
  <c r="S330" i="15"/>
  <c r="S329" i="15"/>
  <c r="S328" i="15"/>
  <c r="S327" i="15"/>
  <c r="S326" i="15"/>
  <c r="S325" i="15"/>
  <c r="S324" i="15"/>
  <c r="S323" i="15"/>
  <c r="S322" i="15"/>
  <c r="S321" i="15"/>
  <c r="S320" i="15"/>
  <c r="S319" i="15"/>
  <c r="S318" i="15"/>
  <c r="S317" i="15"/>
  <c r="S316" i="15"/>
  <c r="S315" i="15"/>
  <c r="S314" i="15"/>
  <c r="S313" i="15"/>
  <c r="S312" i="15"/>
  <c r="S311" i="15"/>
  <c r="S310" i="15"/>
  <c r="S309" i="15"/>
  <c r="S308" i="15"/>
  <c r="S307" i="15"/>
  <c r="S306" i="15"/>
  <c r="S305" i="15"/>
  <c r="S304" i="15"/>
  <c r="S303" i="15"/>
  <c r="S302" i="15"/>
  <c r="S301" i="15"/>
  <c r="S300" i="15"/>
  <c r="S299" i="15"/>
  <c r="S298" i="15"/>
  <c r="S297" i="15"/>
  <c r="S296" i="15"/>
  <c r="S295" i="15"/>
  <c r="S294" i="15"/>
  <c r="S293" i="15"/>
  <c r="S292" i="15"/>
  <c r="S291" i="15"/>
  <c r="S290" i="15"/>
  <c r="S289" i="15"/>
  <c r="S288" i="15"/>
  <c r="S287" i="15"/>
  <c r="S286" i="15"/>
  <c r="S285" i="15"/>
  <c r="S284" i="15"/>
  <c r="S283" i="15"/>
  <c r="S282" i="15"/>
  <c r="S281" i="15"/>
  <c r="S280" i="15"/>
  <c r="S279" i="15"/>
  <c r="S278" i="15"/>
  <c r="S277" i="15"/>
  <c r="S276" i="15"/>
  <c r="S275" i="15"/>
  <c r="S274" i="15"/>
  <c r="S273" i="15"/>
  <c r="S272" i="15"/>
  <c r="S271" i="15"/>
  <c r="S270" i="15"/>
  <c r="S269" i="15"/>
  <c r="S268" i="15"/>
  <c r="S267" i="15"/>
  <c r="S266" i="15"/>
  <c r="S265" i="15"/>
  <c r="S264" i="15"/>
  <c r="S263" i="15"/>
  <c r="S262" i="15"/>
  <c r="S261" i="15"/>
  <c r="S260" i="15"/>
  <c r="S259" i="15"/>
  <c r="S258" i="15"/>
  <c r="S257" i="15"/>
  <c r="S256" i="15"/>
  <c r="S255" i="15"/>
  <c r="S254" i="15"/>
  <c r="S253" i="15"/>
  <c r="S252" i="15"/>
  <c r="S251" i="15"/>
  <c r="S250" i="15"/>
  <c r="S249" i="15"/>
  <c r="S248" i="15"/>
  <c r="S247" i="15"/>
  <c r="S246" i="15"/>
  <c r="S245" i="15"/>
  <c r="S244" i="15"/>
  <c r="S243" i="15"/>
  <c r="S242" i="15"/>
  <c r="S241" i="15"/>
  <c r="S240" i="15"/>
  <c r="S239" i="15"/>
  <c r="S238" i="15"/>
  <c r="S237" i="15"/>
  <c r="S236" i="15"/>
  <c r="S235" i="15"/>
  <c r="S234" i="15"/>
  <c r="S233" i="15"/>
  <c r="S232" i="15"/>
  <c r="S231" i="15"/>
  <c r="S230" i="15"/>
  <c r="S229" i="15"/>
  <c r="S228" i="15"/>
  <c r="S227" i="15"/>
  <c r="S226" i="15"/>
  <c r="S225" i="15"/>
  <c r="S224" i="15"/>
  <c r="S223" i="15"/>
  <c r="S222" i="15"/>
  <c r="S221" i="15"/>
  <c r="S220" i="15"/>
  <c r="S219" i="15"/>
  <c r="S218" i="15"/>
  <c r="S217" i="15"/>
  <c r="S216" i="15"/>
  <c r="S215" i="15"/>
  <c r="S214" i="15"/>
  <c r="S213" i="15"/>
  <c r="S212" i="15"/>
  <c r="S211" i="15"/>
  <c r="S210" i="15"/>
  <c r="S209" i="15"/>
  <c r="S208" i="15"/>
  <c r="S207" i="15"/>
  <c r="S206" i="15"/>
  <c r="S205" i="15"/>
  <c r="S204" i="15"/>
  <c r="S203" i="15"/>
  <c r="S202" i="15"/>
  <c r="S201" i="15"/>
  <c r="S200" i="15"/>
  <c r="S199" i="15"/>
  <c r="S198" i="15"/>
  <c r="S197" i="15"/>
  <c r="S196" i="15"/>
  <c r="S195" i="15"/>
  <c r="S194" i="15"/>
  <c r="S193" i="15"/>
  <c r="S192" i="15"/>
  <c r="S191" i="15"/>
  <c r="S190" i="15"/>
  <c r="S189" i="15"/>
  <c r="S188" i="15"/>
  <c r="S187" i="15"/>
  <c r="S186" i="15"/>
  <c r="S185" i="15"/>
  <c r="S184" i="15"/>
  <c r="S183" i="15"/>
  <c r="S182" i="15"/>
  <c r="S181" i="15"/>
  <c r="S180" i="15"/>
  <c r="S179" i="15"/>
  <c r="S178" i="15"/>
  <c r="S177" i="15"/>
  <c r="S176" i="15"/>
  <c r="S175" i="15"/>
  <c r="S174" i="15"/>
  <c r="S17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S14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S111" i="15"/>
  <c r="S110" i="15"/>
  <c r="S109" i="15"/>
  <c r="S108" i="15"/>
  <c r="S107" i="15"/>
  <c r="S106" i="15"/>
  <c r="S105" i="15"/>
  <c r="S104" i="15"/>
  <c r="S103" i="15"/>
  <c r="S102" i="15"/>
  <c r="S101" i="15"/>
  <c r="S100" i="15"/>
  <c r="S99" i="15"/>
  <c r="S98" i="15"/>
  <c r="S97" i="15"/>
  <c r="S96" i="15"/>
  <c r="S95" i="15"/>
  <c r="S94" i="15"/>
  <c r="S93" i="15"/>
  <c r="S92" i="15"/>
  <c r="S91" i="15"/>
  <c r="S90" i="15"/>
  <c r="S89" i="15"/>
  <c r="S88" i="15"/>
  <c r="S87" i="15"/>
  <c r="S86" i="15"/>
  <c r="S85" i="15"/>
  <c r="S84" i="15"/>
  <c r="S83" i="15"/>
  <c r="S82" i="15"/>
  <c r="S81" i="15"/>
  <c r="S8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B399" i="14" l="1"/>
  <c r="A400" i="14"/>
  <c r="M20" i="15"/>
  <c r="R20" i="15"/>
  <c r="AC20" i="15"/>
  <c r="AB20" i="15"/>
  <c r="AA20" i="15"/>
  <c r="Z20" i="15"/>
  <c r="Y20" i="15"/>
  <c r="X20" i="15"/>
  <c r="W20" i="15"/>
  <c r="U20" i="15"/>
  <c r="T20" i="15"/>
  <c r="Q20" i="15"/>
  <c r="N20" i="15"/>
  <c r="W1022" i="15"/>
  <c r="W1021" i="15"/>
  <c r="W1020" i="15"/>
  <c r="W1019" i="15"/>
  <c r="W1018" i="15"/>
  <c r="W1017" i="15"/>
  <c r="W1016" i="15"/>
  <c r="W1015" i="15"/>
  <c r="W1014" i="15"/>
  <c r="W1013" i="15"/>
  <c r="W1012" i="15"/>
  <c r="W1011" i="15"/>
  <c r="W1010" i="15"/>
  <c r="W1009" i="15"/>
  <c r="W1008" i="15"/>
  <c r="W1007" i="15"/>
  <c r="W1006" i="15"/>
  <c r="W1005" i="15"/>
  <c r="W1004" i="15"/>
  <c r="W1003" i="15"/>
  <c r="W1002" i="15"/>
  <c r="W1001" i="15"/>
  <c r="W1000" i="15"/>
  <c r="W999" i="15"/>
  <c r="W998" i="15"/>
  <c r="W997" i="15"/>
  <c r="W996" i="15"/>
  <c r="W995" i="15"/>
  <c r="W994" i="15"/>
  <c r="W993" i="15"/>
  <c r="W992" i="15"/>
  <c r="W991" i="15"/>
  <c r="W990" i="15"/>
  <c r="W989" i="15"/>
  <c r="W988" i="15"/>
  <c r="W987" i="15"/>
  <c r="W986" i="15"/>
  <c r="W985" i="15"/>
  <c r="W984" i="15"/>
  <c r="W983" i="15"/>
  <c r="W982" i="15"/>
  <c r="W981" i="15"/>
  <c r="W980" i="15"/>
  <c r="W979" i="15"/>
  <c r="W978" i="15"/>
  <c r="W977" i="15"/>
  <c r="W976" i="15"/>
  <c r="W975" i="15"/>
  <c r="W974" i="15"/>
  <c r="W973" i="15"/>
  <c r="W972" i="15"/>
  <c r="W971" i="15"/>
  <c r="W970" i="15"/>
  <c r="W969" i="15"/>
  <c r="W968" i="15"/>
  <c r="W967" i="15"/>
  <c r="W966" i="15"/>
  <c r="W965" i="15"/>
  <c r="W964" i="15"/>
  <c r="W963" i="15"/>
  <c r="W962" i="15"/>
  <c r="W961" i="15"/>
  <c r="W960" i="15"/>
  <c r="W959" i="15"/>
  <c r="W958" i="15"/>
  <c r="W957" i="15"/>
  <c r="W956" i="15"/>
  <c r="W955" i="15"/>
  <c r="W954" i="15"/>
  <c r="W953" i="15"/>
  <c r="W952" i="15"/>
  <c r="W951" i="15"/>
  <c r="W950" i="15"/>
  <c r="W949" i="15"/>
  <c r="W948" i="15"/>
  <c r="W947" i="15"/>
  <c r="W946" i="15"/>
  <c r="W945" i="15"/>
  <c r="W944" i="15"/>
  <c r="W943" i="15"/>
  <c r="W942" i="15"/>
  <c r="W941" i="15"/>
  <c r="W940" i="15"/>
  <c r="W939" i="15"/>
  <c r="W938" i="15"/>
  <c r="W937" i="15"/>
  <c r="W936" i="15"/>
  <c r="W935" i="15"/>
  <c r="W934" i="15"/>
  <c r="W933" i="15"/>
  <c r="W932" i="15"/>
  <c r="W931" i="15"/>
  <c r="W930" i="15"/>
  <c r="W929" i="15"/>
  <c r="W928" i="15"/>
  <c r="W927" i="15"/>
  <c r="W926" i="15"/>
  <c r="W925" i="15"/>
  <c r="W924" i="15"/>
  <c r="W923" i="15"/>
  <c r="W922" i="15"/>
  <c r="W921" i="15"/>
  <c r="W920" i="15"/>
  <c r="W919" i="15"/>
  <c r="W918" i="15"/>
  <c r="W917" i="15"/>
  <c r="W916" i="15"/>
  <c r="W915" i="15"/>
  <c r="W914" i="15"/>
  <c r="W913" i="15"/>
  <c r="W912" i="15"/>
  <c r="W911" i="15"/>
  <c r="W910" i="15"/>
  <c r="W909" i="15"/>
  <c r="W908" i="15"/>
  <c r="W907" i="15"/>
  <c r="W906" i="15"/>
  <c r="W905" i="15"/>
  <c r="W904" i="15"/>
  <c r="W903" i="15"/>
  <c r="W902" i="15"/>
  <c r="W901" i="15"/>
  <c r="W900" i="15"/>
  <c r="W899" i="15"/>
  <c r="W898" i="15"/>
  <c r="W897" i="15"/>
  <c r="W896" i="15"/>
  <c r="W895" i="15"/>
  <c r="W894" i="15"/>
  <c r="W893" i="15"/>
  <c r="W892" i="15"/>
  <c r="W891" i="15"/>
  <c r="W890" i="15"/>
  <c r="W889" i="15"/>
  <c r="W888" i="15"/>
  <c r="W887" i="15"/>
  <c r="W886" i="15"/>
  <c r="W885" i="15"/>
  <c r="W884" i="15"/>
  <c r="W883" i="15"/>
  <c r="W882" i="15"/>
  <c r="W881" i="15"/>
  <c r="W880" i="15"/>
  <c r="W879" i="15"/>
  <c r="W878" i="15"/>
  <c r="W877" i="15"/>
  <c r="W876" i="15"/>
  <c r="W875" i="15"/>
  <c r="W874" i="15"/>
  <c r="W873" i="15"/>
  <c r="W872" i="15"/>
  <c r="W871" i="15"/>
  <c r="W870" i="15"/>
  <c r="W869" i="15"/>
  <c r="W868" i="15"/>
  <c r="W867" i="15"/>
  <c r="W866" i="15"/>
  <c r="W865" i="15"/>
  <c r="W864" i="15"/>
  <c r="W863" i="15"/>
  <c r="W862" i="15"/>
  <c r="W861" i="15"/>
  <c r="W860" i="15"/>
  <c r="W859" i="15"/>
  <c r="W858" i="15"/>
  <c r="W857" i="15"/>
  <c r="W856" i="15"/>
  <c r="W855" i="15"/>
  <c r="W854" i="15"/>
  <c r="W853" i="15"/>
  <c r="W852" i="15"/>
  <c r="W851" i="15"/>
  <c r="W850" i="15"/>
  <c r="W849" i="15"/>
  <c r="W848" i="15"/>
  <c r="W847" i="15"/>
  <c r="W846" i="15"/>
  <c r="W845" i="15"/>
  <c r="W844" i="15"/>
  <c r="W843" i="15"/>
  <c r="W842" i="15"/>
  <c r="W841" i="15"/>
  <c r="W840" i="15"/>
  <c r="W839" i="15"/>
  <c r="W838" i="15"/>
  <c r="W837" i="15"/>
  <c r="W836" i="15"/>
  <c r="W835" i="15"/>
  <c r="W834" i="15"/>
  <c r="W833" i="15"/>
  <c r="W832" i="15"/>
  <c r="W831" i="15"/>
  <c r="W830" i="15"/>
  <c r="W829" i="15"/>
  <c r="W828" i="15"/>
  <c r="W827" i="15"/>
  <c r="W826" i="15"/>
  <c r="W825" i="15"/>
  <c r="W824" i="15"/>
  <c r="W823" i="15"/>
  <c r="W822" i="15"/>
  <c r="W821" i="15"/>
  <c r="W820" i="15"/>
  <c r="W819" i="15"/>
  <c r="W818" i="15"/>
  <c r="W817" i="15"/>
  <c r="W816" i="15"/>
  <c r="W815" i="15"/>
  <c r="W814" i="15"/>
  <c r="W813" i="15"/>
  <c r="W812" i="15"/>
  <c r="W811" i="15"/>
  <c r="W810" i="15"/>
  <c r="W809" i="15"/>
  <c r="W808" i="15"/>
  <c r="W807" i="15"/>
  <c r="W806" i="15"/>
  <c r="W805" i="15"/>
  <c r="W804" i="15"/>
  <c r="W803" i="15"/>
  <c r="W802" i="15"/>
  <c r="W801" i="15"/>
  <c r="W800" i="15"/>
  <c r="W799" i="15"/>
  <c r="W798" i="15"/>
  <c r="W797" i="15"/>
  <c r="W796" i="15"/>
  <c r="W795" i="15"/>
  <c r="W794" i="15"/>
  <c r="W793" i="15"/>
  <c r="W792" i="15"/>
  <c r="W791" i="15"/>
  <c r="W790" i="15"/>
  <c r="W789" i="15"/>
  <c r="W788" i="15"/>
  <c r="W787" i="15"/>
  <c r="W786" i="15"/>
  <c r="W785" i="15"/>
  <c r="W784" i="15"/>
  <c r="W783" i="15"/>
  <c r="W782" i="15"/>
  <c r="W781" i="15"/>
  <c r="W780" i="15"/>
  <c r="W779" i="15"/>
  <c r="W778" i="15"/>
  <c r="W777" i="15"/>
  <c r="W776" i="15"/>
  <c r="W775" i="15"/>
  <c r="W774" i="15"/>
  <c r="W773" i="15"/>
  <c r="W772" i="15"/>
  <c r="W771" i="15"/>
  <c r="W770" i="15"/>
  <c r="W769" i="15"/>
  <c r="W768" i="15"/>
  <c r="W767" i="15"/>
  <c r="W766" i="15"/>
  <c r="W765" i="15"/>
  <c r="W764" i="15"/>
  <c r="W763" i="15"/>
  <c r="W762" i="15"/>
  <c r="W761" i="15"/>
  <c r="W760" i="15"/>
  <c r="W759" i="15"/>
  <c r="W758" i="15"/>
  <c r="W757" i="15"/>
  <c r="W756" i="15"/>
  <c r="W755" i="15"/>
  <c r="W754" i="15"/>
  <c r="W753" i="15"/>
  <c r="W752" i="15"/>
  <c r="W751" i="15"/>
  <c r="W750" i="15"/>
  <c r="W749" i="15"/>
  <c r="W748" i="15"/>
  <c r="W747" i="15"/>
  <c r="W746" i="15"/>
  <c r="W745" i="15"/>
  <c r="W744" i="15"/>
  <c r="W743" i="15"/>
  <c r="W742" i="15"/>
  <c r="W741" i="15"/>
  <c r="W740" i="15"/>
  <c r="W739" i="15"/>
  <c r="W738" i="15"/>
  <c r="W737" i="15"/>
  <c r="W736" i="15"/>
  <c r="W735" i="15"/>
  <c r="W734" i="15"/>
  <c r="W733" i="15"/>
  <c r="W732" i="15"/>
  <c r="W731" i="15"/>
  <c r="W730" i="15"/>
  <c r="W729" i="15"/>
  <c r="W728" i="15"/>
  <c r="W727" i="15"/>
  <c r="W726" i="15"/>
  <c r="W725" i="15"/>
  <c r="W724" i="15"/>
  <c r="W723" i="15"/>
  <c r="W722" i="15"/>
  <c r="W721" i="15"/>
  <c r="W720" i="15"/>
  <c r="W719" i="15"/>
  <c r="W718" i="15"/>
  <c r="W717" i="15"/>
  <c r="W716" i="15"/>
  <c r="W715" i="15"/>
  <c r="W714" i="15"/>
  <c r="W713" i="15"/>
  <c r="W712" i="15"/>
  <c r="W711" i="15"/>
  <c r="W710" i="15"/>
  <c r="W709" i="15"/>
  <c r="W708" i="15"/>
  <c r="W707" i="15"/>
  <c r="W706" i="15"/>
  <c r="W705" i="15"/>
  <c r="W704" i="15"/>
  <c r="W703" i="15"/>
  <c r="W702" i="15"/>
  <c r="W701" i="15"/>
  <c r="W700" i="15"/>
  <c r="W699" i="15"/>
  <c r="W698" i="15"/>
  <c r="W697" i="15"/>
  <c r="W696" i="15"/>
  <c r="W695" i="15"/>
  <c r="W694" i="15"/>
  <c r="W693" i="15"/>
  <c r="W692" i="15"/>
  <c r="W691" i="15"/>
  <c r="W690" i="15"/>
  <c r="W689" i="15"/>
  <c r="W688" i="15"/>
  <c r="W687" i="15"/>
  <c r="W686" i="15"/>
  <c r="W685" i="15"/>
  <c r="W684" i="15"/>
  <c r="W683" i="15"/>
  <c r="W682" i="15"/>
  <c r="W681" i="15"/>
  <c r="W680" i="15"/>
  <c r="W679" i="15"/>
  <c r="W678" i="15"/>
  <c r="W677" i="15"/>
  <c r="W676" i="15"/>
  <c r="W675" i="15"/>
  <c r="W674" i="15"/>
  <c r="W673" i="15"/>
  <c r="W672" i="15"/>
  <c r="W671" i="15"/>
  <c r="W670" i="15"/>
  <c r="W669" i="15"/>
  <c r="W668" i="15"/>
  <c r="W667" i="15"/>
  <c r="W666" i="15"/>
  <c r="W665" i="15"/>
  <c r="W664" i="15"/>
  <c r="W663" i="15"/>
  <c r="W662" i="15"/>
  <c r="W661" i="15"/>
  <c r="W660" i="15"/>
  <c r="W659" i="15"/>
  <c r="W658" i="15"/>
  <c r="W657" i="15"/>
  <c r="W656" i="15"/>
  <c r="W655" i="15"/>
  <c r="W654" i="15"/>
  <c r="W653" i="15"/>
  <c r="W652" i="15"/>
  <c r="W651" i="15"/>
  <c r="W650" i="15"/>
  <c r="W649" i="15"/>
  <c r="W648" i="15"/>
  <c r="W647" i="15"/>
  <c r="W646" i="15"/>
  <c r="W645" i="15"/>
  <c r="W644" i="15"/>
  <c r="W643" i="15"/>
  <c r="W642" i="15"/>
  <c r="W641" i="15"/>
  <c r="W640" i="15"/>
  <c r="W639" i="15"/>
  <c r="W638" i="15"/>
  <c r="W637" i="15"/>
  <c r="W636" i="15"/>
  <c r="W635" i="15"/>
  <c r="W634" i="15"/>
  <c r="W633" i="15"/>
  <c r="W632" i="15"/>
  <c r="W631" i="15"/>
  <c r="W630" i="15"/>
  <c r="W629" i="15"/>
  <c r="W628" i="15"/>
  <c r="W627" i="15"/>
  <c r="W626" i="15"/>
  <c r="W625" i="15"/>
  <c r="W624" i="15"/>
  <c r="W623" i="15"/>
  <c r="W622" i="15"/>
  <c r="W621" i="15"/>
  <c r="W620" i="15"/>
  <c r="W619" i="15"/>
  <c r="W618" i="15"/>
  <c r="W617" i="15"/>
  <c r="W616" i="15"/>
  <c r="W615" i="15"/>
  <c r="W614" i="15"/>
  <c r="W613" i="15"/>
  <c r="W612" i="15"/>
  <c r="W611" i="15"/>
  <c r="W610" i="15"/>
  <c r="W609" i="15"/>
  <c r="W608" i="15"/>
  <c r="W607" i="15"/>
  <c r="W606" i="15"/>
  <c r="W605" i="15"/>
  <c r="W604" i="15"/>
  <c r="W603" i="15"/>
  <c r="W602" i="15"/>
  <c r="W601" i="15"/>
  <c r="W600" i="15"/>
  <c r="W599" i="15"/>
  <c r="W598" i="15"/>
  <c r="W597" i="15"/>
  <c r="W596" i="15"/>
  <c r="W595" i="15"/>
  <c r="W594" i="15"/>
  <c r="W593" i="15"/>
  <c r="W592" i="15"/>
  <c r="W591" i="15"/>
  <c r="W590" i="15"/>
  <c r="W589" i="15"/>
  <c r="W588" i="15"/>
  <c r="W587" i="15"/>
  <c r="W586" i="15"/>
  <c r="W585" i="15"/>
  <c r="W584" i="15"/>
  <c r="W583" i="15"/>
  <c r="W582" i="15"/>
  <c r="W581" i="15"/>
  <c r="W580" i="15"/>
  <c r="W579" i="15"/>
  <c r="W578" i="15"/>
  <c r="W577" i="15"/>
  <c r="W576" i="15"/>
  <c r="W575" i="15"/>
  <c r="W574" i="15"/>
  <c r="W573" i="15"/>
  <c r="W572" i="15"/>
  <c r="W571" i="15"/>
  <c r="W570" i="15"/>
  <c r="W569" i="15"/>
  <c r="W568" i="15"/>
  <c r="W567" i="15"/>
  <c r="W566" i="15"/>
  <c r="W565" i="15"/>
  <c r="W564" i="15"/>
  <c r="W563" i="15"/>
  <c r="W562" i="15"/>
  <c r="W561" i="15"/>
  <c r="W560" i="15"/>
  <c r="W559" i="15"/>
  <c r="W558" i="15"/>
  <c r="W557" i="15"/>
  <c r="W556" i="15"/>
  <c r="W555" i="15"/>
  <c r="W554" i="15"/>
  <c r="W553" i="15"/>
  <c r="W552" i="15"/>
  <c r="W551" i="15"/>
  <c r="W550" i="15"/>
  <c r="W549" i="15"/>
  <c r="W548" i="15"/>
  <c r="W547" i="15"/>
  <c r="W546" i="15"/>
  <c r="W545" i="15"/>
  <c r="W544" i="15"/>
  <c r="W543" i="15"/>
  <c r="W542" i="15"/>
  <c r="W541" i="15"/>
  <c r="W540" i="15"/>
  <c r="W539" i="15"/>
  <c r="W538" i="15"/>
  <c r="W537" i="15"/>
  <c r="W536" i="15"/>
  <c r="W535" i="15"/>
  <c r="W534" i="15"/>
  <c r="W533" i="15"/>
  <c r="W532" i="15"/>
  <c r="W531" i="15"/>
  <c r="W530" i="15"/>
  <c r="W529" i="15"/>
  <c r="W528" i="15"/>
  <c r="W527" i="15"/>
  <c r="W526" i="15"/>
  <c r="W525" i="15"/>
  <c r="W524" i="15"/>
  <c r="W523" i="15"/>
  <c r="W522" i="15"/>
  <c r="W521" i="15"/>
  <c r="W520" i="15"/>
  <c r="W519" i="15"/>
  <c r="W518" i="15"/>
  <c r="W517" i="15"/>
  <c r="W516" i="15"/>
  <c r="W515" i="15"/>
  <c r="W514" i="15"/>
  <c r="W513" i="15"/>
  <c r="W512" i="15"/>
  <c r="W511" i="15"/>
  <c r="W510" i="15"/>
  <c r="W509" i="15"/>
  <c r="W508" i="15"/>
  <c r="W507" i="15"/>
  <c r="W506" i="15"/>
  <c r="W505" i="15"/>
  <c r="W504" i="15"/>
  <c r="W503" i="15"/>
  <c r="W502" i="15"/>
  <c r="W501" i="15"/>
  <c r="W500" i="15"/>
  <c r="W499" i="15"/>
  <c r="W498" i="15"/>
  <c r="W497" i="15"/>
  <c r="W496" i="15"/>
  <c r="W495" i="15"/>
  <c r="W494" i="15"/>
  <c r="W493" i="15"/>
  <c r="W492" i="15"/>
  <c r="W491" i="15"/>
  <c r="W490" i="15"/>
  <c r="W489" i="15"/>
  <c r="W488" i="15"/>
  <c r="W487" i="15"/>
  <c r="W486" i="15"/>
  <c r="W485" i="15"/>
  <c r="W484" i="15"/>
  <c r="W483" i="15"/>
  <c r="W482" i="15"/>
  <c r="W481" i="15"/>
  <c r="W480" i="15"/>
  <c r="W479" i="15"/>
  <c r="W478" i="15"/>
  <c r="W477" i="15"/>
  <c r="W476" i="15"/>
  <c r="W475" i="15"/>
  <c r="W474" i="15"/>
  <c r="W473" i="15"/>
  <c r="W472" i="15"/>
  <c r="W471" i="15"/>
  <c r="W470" i="15"/>
  <c r="W469" i="15"/>
  <c r="W468" i="15"/>
  <c r="W467" i="15"/>
  <c r="W466" i="15"/>
  <c r="W465" i="15"/>
  <c r="W464" i="15"/>
  <c r="W463" i="15"/>
  <c r="W462" i="15"/>
  <c r="W461" i="15"/>
  <c r="W460" i="15"/>
  <c r="W459" i="15"/>
  <c r="W458" i="15"/>
  <c r="W457" i="15"/>
  <c r="W456" i="15"/>
  <c r="W455" i="15"/>
  <c r="W454" i="15"/>
  <c r="W453" i="15"/>
  <c r="W452" i="15"/>
  <c r="W451" i="15"/>
  <c r="W450" i="15"/>
  <c r="W449" i="15"/>
  <c r="W448" i="15"/>
  <c r="W447" i="15"/>
  <c r="W446" i="15"/>
  <c r="W445" i="15"/>
  <c r="W444" i="15"/>
  <c r="W443" i="15"/>
  <c r="W442" i="15"/>
  <c r="W441" i="15"/>
  <c r="W440" i="15"/>
  <c r="W439" i="15"/>
  <c r="W438" i="15"/>
  <c r="W437" i="15"/>
  <c r="W436" i="15"/>
  <c r="W435" i="15"/>
  <c r="W434" i="15"/>
  <c r="W433" i="15"/>
  <c r="W432" i="15"/>
  <c r="W431" i="15"/>
  <c r="W430" i="15"/>
  <c r="W429" i="15"/>
  <c r="W428" i="15"/>
  <c r="W427" i="15"/>
  <c r="W426" i="15"/>
  <c r="W425" i="15"/>
  <c r="W424" i="15"/>
  <c r="W423" i="15"/>
  <c r="W422" i="15"/>
  <c r="W421" i="15"/>
  <c r="W420" i="15"/>
  <c r="W419" i="15"/>
  <c r="W418" i="15"/>
  <c r="W417" i="15"/>
  <c r="W416" i="15"/>
  <c r="W415" i="15"/>
  <c r="W414" i="15"/>
  <c r="W413" i="15"/>
  <c r="W412" i="15"/>
  <c r="W411" i="15"/>
  <c r="W410" i="15"/>
  <c r="W409" i="15"/>
  <c r="W408" i="15"/>
  <c r="W407" i="15"/>
  <c r="W406" i="15"/>
  <c r="W405" i="15"/>
  <c r="W404" i="15"/>
  <c r="W403" i="15"/>
  <c r="W402" i="15"/>
  <c r="W401" i="15"/>
  <c r="W400" i="15"/>
  <c r="W399" i="15"/>
  <c r="W398" i="15"/>
  <c r="W397" i="15"/>
  <c r="W396" i="15"/>
  <c r="W395" i="15"/>
  <c r="W394" i="15"/>
  <c r="W393" i="15"/>
  <c r="W392" i="15"/>
  <c r="W391" i="15"/>
  <c r="W390" i="15"/>
  <c r="W389" i="15"/>
  <c r="W388" i="15"/>
  <c r="W387" i="15"/>
  <c r="W386" i="15"/>
  <c r="W385" i="15"/>
  <c r="W384" i="15"/>
  <c r="W383" i="15"/>
  <c r="W382" i="15"/>
  <c r="W381" i="15"/>
  <c r="W380" i="15"/>
  <c r="W379" i="15"/>
  <c r="W378" i="15"/>
  <c r="W377" i="15"/>
  <c r="W376" i="15"/>
  <c r="W375" i="15"/>
  <c r="W374" i="15"/>
  <c r="W373" i="15"/>
  <c r="W372" i="15"/>
  <c r="W371" i="15"/>
  <c r="W370" i="15"/>
  <c r="W369" i="15"/>
  <c r="W368" i="15"/>
  <c r="W367" i="15"/>
  <c r="W366" i="15"/>
  <c r="W365" i="15"/>
  <c r="W364" i="15"/>
  <c r="W363" i="15"/>
  <c r="W362" i="15"/>
  <c r="W361" i="15"/>
  <c r="W360" i="15"/>
  <c r="W359" i="15"/>
  <c r="W358" i="15"/>
  <c r="W357" i="15"/>
  <c r="W356" i="15"/>
  <c r="W355" i="15"/>
  <c r="W354" i="15"/>
  <c r="W353" i="15"/>
  <c r="W352" i="15"/>
  <c r="W351" i="15"/>
  <c r="W350" i="15"/>
  <c r="W349" i="15"/>
  <c r="W348" i="15"/>
  <c r="W347" i="15"/>
  <c r="W346" i="15"/>
  <c r="W345" i="15"/>
  <c r="W344" i="15"/>
  <c r="W343" i="15"/>
  <c r="W342" i="15"/>
  <c r="W341" i="15"/>
  <c r="W340" i="15"/>
  <c r="W339" i="15"/>
  <c r="W338" i="15"/>
  <c r="W337" i="15"/>
  <c r="W336" i="15"/>
  <c r="W335" i="15"/>
  <c r="W334" i="15"/>
  <c r="W333" i="15"/>
  <c r="W332" i="15"/>
  <c r="W331" i="15"/>
  <c r="W330" i="15"/>
  <c r="W329" i="15"/>
  <c r="W328" i="15"/>
  <c r="W327" i="15"/>
  <c r="W326" i="15"/>
  <c r="W325" i="15"/>
  <c r="W324" i="15"/>
  <c r="W323" i="15"/>
  <c r="W322" i="15"/>
  <c r="W321" i="15"/>
  <c r="W320" i="15"/>
  <c r="W319" i="15"/>
  <c r="W318" i="15"/>
  <c r="W317" i="15"/>
  <c r="W316" i="15"/>
  <c r="W315" i="15"/>
  <c r="W314" i="15"/>
  <c r="W313" i="15"/>
  <c r="W312" i="15"/>
  <c r="W311" i="15"/>
  <c r="W310" i="15"/>
  <c r="W309" i="15"/>
  <c r="W308" i="15"/>
  <c r="W307" i="15"/>
  <c r="W306" i="15"/>
  <c r="W305" i="15"/>
  <c r="W304" i="15"/>
  <c r="W303" i="15"/>
  <c r="W302" i="15"/>
  <c r="W301" i="15"/>
  <c r="W300" i="15"/>
  <c r="W299" i="15"/>
  <c r="W298" i="15"/>
  <c r="W297" i="15"/>
  <c r="W296" i="15"/>
  <c r="W295" i="15"/>
  <c r="W294" i="15"/>
  <c r="W293" i="15"/>
  <c r="W292" i="15"/>
  <c r="W291" i="15"/>
  <c r="W290" i="15"/>
  <c r="W289" i="15"/>
  <c r="W288" i="15"/>
  <c r="W287" i="15"/>
  <c r="W286" i="15"/>
  <c r="W285" i="15"/>
  <c r="W284" i="15"/>
  <c r="W283" i="15"/>
  <c r="W282" i="15"/>
  <c r="W281" i="15"/>
  <c r="W280" i="15"/>
  <c r="W279" i="15"/>
  <c r="W278" i="15"/>
  <c r="W277" i="15"/>
  <c r="W276" i="15"/>
  <c r="W275" i="15"/>
  <c r="W274" i="15"/>
  <c r="W273" i="15"/>
  <c r="W272" i="15"/>
  <c r="W271" i="15"/>
  <c r="W270" i="15"/>
  <c r="W269" i="15"/>
  <c r="W268" i="15"/>
  <c r="W267" i="15"/>
  <c r="W266" i="15"/>
  <c r="W265" i="15"/>
  <c r="W264" i="15"/>
  <c r="W263" i="15"/>
  <c r="W262" i="15"/>
  <c r="W261" i="15"/>
  <c r="W260" i="15"/>
  <c r="W259" i="15"/>
  <c r="W258" i="15"/>
  <c r="W257" i="15"/>
  <c r="W256" i="15"/>
  <c r="W255" i="15"/>
  <c r="W254" i="15"/>
  <c r="W253" i="15"/>
  <c r="W252" i="15"/>
  <c r="W251" i="15"/>
  <c r="W250" i="15"/>
  <c r="W249" i="15"/>
  <c r="W248" i="15"/>
  <c r="W247" i="15"/>
  <c r="W246" i="15"/>
  <c r="W245" i="15"/>
  <c r="W244" i="15"/>
  <c r="W243" i="15"/>
  <c r="W242" i="15"/>
  <c r="W241" i="15"/>
  <c r="W240" i="15"/>
  <c r="W239" i="15"/>
  <c r="W238" i="15"/>
  <c r="W237" i="15"/>
  <c r="W236" i="15"/>
  <c r="W235" i="15"/>
  <c r="W234" i="15"/>
  <c r="W233" i="15"/>
  <c r="W232" i="15"/>
  <c r="W231" i="15"/>
  <c r="W230" i="15"/>
  <c r="W229" i="15"/>
  <c r="W228" i="15"/>
  <c r="W227" i="15"/>
  <c r="W226" i="15"/>
  <c r="W225" i="15"/>
  <c r="W224" i="15"/>
  <c r="W223" i="15"/>
  <c r="W222" i="15"/>
  <c r="W221" i="15"/>
  <c r="W220" i="15"/>
  <c r="W219" i="15"/>
  <c r="W218" i="15"/>
  <c r="W217" i="15"/>
  <c r="W216" i="15"/>
  <c r="W215" i="15"/>
  <c r="W214" i="15"/>
  <c r="W213" i="15"/>
  <c r="W212" i="15"/>
  <c r="W211" i="15"/>
  <c r="W210" i="15"/>
  <c r="W209" i="15"/>
  <c r="W208" i="15"/>
  <c r="W207" i="15"/>
  <c r="W206" i="15"/>
  <c r="W205" i="15"/>
  <c r="W204" i="15"/>
  <c r="W203" i="15"/>
  <c r="W202" i="15"/>
  <c r="W201" i="15"/>
  <c r="W200" i="15"/>
  <c r="W199" i="15"/>
  <c r="W198" i="15"/>
  <c r="W197" i="15"/>
  <c r="W196" i="15"/>
  <c r="W195" i="15"/>
  <c r="W194" i="15"/>
  <c r="W193" i="15"/>
  <c r="W192" i="15"/>
  <c r="W191" i="15"/>
  <c r="W190" i="15"/>
  <c r="W189" i="15"/>
  <c r="W188" i="15"/>
  <c r="W187" i="15"/>
  <c r="W186" i="15"/>
  <c r="W185" i="15"/>
  <c r="W184" i="15"/>
  <c r="W183" i="15"/>
  <c r="W182" i="15"/>
  <c r="W181" i="15"/>
  <c r="W180" i="15"/>
  <c r="W179" i="15"/>
  <c r="W178" i="15"/>
  <c r="W177" i="15"/>
  <c r="W176" i="15"/>
  <c r="W175" i="15"/>
  <c r="W174" i="15"/>
  <c r="W173" i="15"/>
  <c r="W172" i="15"/>
  <c r="W171" i="15"/>
  <c r="W170" i="15"/>
  <c r="W169" i="15"/>
  <c r="W168" i="15"/>
  <c r="W167" i="15"/>
  <c r="W166" i="15"/>
  <c r="W165" i="15"/>
  <c r="W164" i="15"/>
  <c r="W163" i="15"/>
  <c r="W162" i="15"/>
  <c r="W161" i="15"/>
  <c r="W160" i="15"/>
  <c r="W159" i="15"/>
  <c r="W158" i="15"/>
  <c r="W157" i="15"/>
  <c r="W156" i="15"/>
  <c r="W155" i="15"/>
  <c r="W154" i="15"/>
  <c r="W153" i="15"/>
  <c r="W152" i="15"/>
  <c r="W151" i="15"/>
  <c r="W150" i="15"/>
  <c r="W149" i="15"/>
  <c r="W148" i="15"/>
  <c r="W147" i="15"/>
  <c r="W146" i="15"/>
  <c r="W145" i="15"/>
  <c r="W144" i="15"/>
  <c r="W143" i="15"/>
  <c r="W142" i="15"/>
  <c r="W141" i="15"/>
  <c r="W140" i="15"/>
  <c r="W139" i="15"/>
  <c r="W138" i="15"/>
  <c r="W137" i="15"/>
  <c r="W136" i="15"/>
  <c r="W135" i="15"/>
  <c r="W134" i="15"/>
  <c r="W133" i="15"/>
  <c r="W132" i="15"/>
  <c r="W131" i="15"/>
  <c r="W130" i="15"/>
  <c r="W129" i="15"/>
  <c r="W128" i="15"/>
  <c r="W127" i="15"/>
  <c r="W126" i="15"/>
  <c r="W125" i="15"/>
  <c r="W124" i="15"/>
  <c r="W123" i="15"/>
  <c r="W122" i="15"/>
  <c r="W121" i="15"/>
  <c r="W120" i="15"/>
  <c r="W119" i="15"/>
  <c r="W118" i="15"/>
  <c r="W117" i="15"/>
  <c r="W116" i="15"/>
  <c r="W115" i="15"/>
  <c r="W114" i="15"/>
  <c r="W113" i="15"/>
  <c r="W112" i="15"/>
  <c r="W111" i="15"/>
  <c r="W110" i="15"/>
  <c r="W109" i="15"/>
  <c r="W108" i="15"/>
  <c r="W107" i="15"/>
  <c r="W106" i="15"/>
  <c r="W105" i="15"/>
  <c r="W104" i="15"/>
  <c r="W103" i="15"/>
  <c r="W102" i="15"/>
  <c r="W101" i="15"/>
  <c r="W100" i="15"/>
  <c r="W99" i="15"/>
  <c r="W98" i="15"/>
  <c r="W97" i="15"/>
  <c r="W96" i="15"/>
  <c r="W95" i="15"/>
  <c r="W94" i="15"/>
  <c r="W93" i="15"/>
  <c r="W92" i="15"/>
  <c r="W91" i="15"/>
  <c r="W90" i="15"/>
  <c r="W89" i="15"/>
  <c r="W88" i="15"/>
  <c r="W87" i="15"/>
  <c r="W86" i="15"/>
  <c r="W85" i="15"/>
  <c r="W84" i="15"/>
  <c r="W83" i="15"/>
  <c r="W82" i="15"/>
  <c r="W81" i="15"/>
  <c r="W80" i="15"/>
  <c r="W79" i="15"/>
  <c r="W78" i="15"/>
  <c r="W77" i="15"/>
  <c r="W76" i="15"/>
  <c r="W75" i="15"/>
  <c r="W74" i="15"/>
  <c r="W73" i="15"/>
  <c r="W72" i="15"/>
  <c r="W71" i="15"/>
  <c r="W70" i="15"/>
  <c r="W69" i="15"/>
  <c r="W68" i="15"/>
  <c r="W67" i="15"/>
  <c r="W66" i="15"/>
  <c r="W65" i="15"/>
  <c r="W64" i="15"/>
  <c r="W63" i="15"/>
  <c r="W62" i="15"/>
  <c r="W61" i="15"/>
  <c r="W60" i="15"/>
  <c r="W59" i="15"/>
  <c r="W58" i="15"/>
  <c r="W57" i="15"/>
  <c r="W56" i="15"/>
  <c r="W55" i="15"/>
  <c r="W54" i="15"/>
  <c r="W53" i="15"/>
  <c r="W52" i="15"/>
  <c r="W51" i="15"/>
  <c r="W50" i="15"/>
  <c r="W49" i="15"/>
  <c r="W48" i="15"/>
  <c r="W47" i="15"/>
  <c r="W46" i="15"/>
  <c r="W45" i="15"/>
  <c r="W44" i="15"/>
  <c r="W43" i="15"/>
  <c r="W42" i="15"/>
  <c r="W41" i="15"/>
  <c r="W40" i="15"/>
  <c r="W39" i="15"/>
  <c r="W38" i="15"/>
  <c r="W37" i="15"/>
  <c r="W36" i="15"/>
  <c r="W35" i="15"/>
  <c r="W34" i="15"/>
  <c r="W33" i="15"/>
  <c r="W32" i="15"/>
  <c r="W31" i="15"/>
  <c r="W30" i="15"/>
  <c r="W29" i="15"/>
  <c r="W28" i="15"/>
  <c r="W27" i="15"/>
  <c r="W26" i="15"/>
  <c r="W25" i="15"/>
  <c r="Q20" i="9"/>
  <c r="P20" i="9"/>
  <c r="M20" i="9"/>
  <c r="Z20" i="9"/>
  <c r="Y20" i="9"/>
  <c r="X20" i="9"/>
  <c r="W20" i="9"/>
  <c r="B398" i="14" l="1"/>
  <c r="A399" i="14"/>
  <c r="F26" i="19"/>
  <c r="G26" i="19" s="1"/>
  <c r="F22" i="19"/>
  <c r="G22" i="19" s="1"/>
  <c r="F18" i="19"/>
  <c r="G18" i="19" s="1"/>
  <c r="F12" i="19"/>
  <c r="G12" i="19" s="1"/>
  <c r="G33" i="19" l="1"/>
  <c r="B397" i="14"/>
  <c r="A398" i="14"/>
  <c r="L16" i="8"/>
  <c r="L15" i="8"/>
  <c r="F17" i="8"/>
  <c r="G17" i="8"/>
  <c r="AQ1022" i="15"/>
  <c r="AQ1021" i="15"/>
  <c r="AQ1020" i="15"/>
  <c r="AQ1019" i="15"/>
  <c r="AQ1018" i="15"/>
  <c r="AQ1017" i="15"/>
  <c r="AQ1016" i="15"/>
  <c r="AQ1015" i="15"/>
  <c r="AQ1014" i="15"/>
  <c r="AQ1013" i="15"/>
  <c r="AQ1012" i="15"/>
  <c r="AQ1011" i="15"/>
  <c r="AQ1010" i="15"/>
  <c r="AQ1009" i="15"/>
  <c r="AQ1008" i="15"/>
  <c r="AQ1007" i="15"/>
  <c r="AQ1006" i="15"/>
  <c r="AQ1005" i="15"/>
  <c r="AQ1004" i="15"/>
  <c r="AQ1003" i="15"/>
  <c r="AQ1002" i="15"/>
  <c r="AQ1001" i="15"/>
  <c r="AQ1000" i="15"/>
  <c r="AQ999" i="15"/>
  <c r="AQ998" i="15"/>
  <c r="AQ997" i="15"/>
  <c r="AQ996" i="15"/>
  <c r="AQ995" i="15"/>
  <c r="AQ994" i="15"/>
  <c r="AQ993" i="15"/>
  <c r="AQ992" i="15"/>
  <c r="AQ991" i="15"/>
  <c r="AQ990" i="15"/>
  <c r="AQ989" i="15"/>
  <c r="AQ988" i="15"/>
  <c r="AQ987" i="15"/>
  <c r="AQ986" i="15"/>
  <c r="AQ985" i="15"/>
  <c r="AQ984" i="15"/>
  <c r="AQ983" i="15"/>
  <c r="AQ982" i="15"/>
  <c r="AQ981" i="15"/>
  <c r="AQ980" i="15"/>
  <c r="AQ979" i="15"/>
  <c r="AQ978" i="15"/>
  <c r="AQ977" i="15"/>
  <c r="AQ976" i="15"/>
  <c r="AQ975" i="15"/>
  <c r="AQ974" i="15"/>
  <c r="AQ973" i="15"/>
  <c r="AQ972" i="15"/>
  <c r="AQ971" i="15"/>
  <c r="AQ970" i="15"/>
  <c r="AQ969" i="15"/>
  <c r="AQ968" i="15"/>
  <c r="AQ967" i="15"/>
  <c r="AQ966" i="15"/>
  <c r="AQ965" i="15"/>
  <c r="AQ964" i="15"/>
  <c r="AQ963" i="15"/>
  <c r="AQ962" i="15"/>
  <c r="AQ961" i="15"/>
  <c r="AQ960" i="15"/>
  <c r="AQ959" i="15"/>
  <c r="AQ958" i="15"/>
  <c r="AQ957" i="15"/>
  <c r="AQ956" i="15"/>
  <c r="AQ955" i="15"/>
  <c r="AQ954" i="15"/>
  <c r="AQ953" i="15"/>
  <c r="AQ952" i="15"/>
  <c r="AQ951" i="15"/>
  <c r="AQ950" i="15"/>
  <c r="AQ949" i="15"/>
  <c r="AQ948" i="15"/>
  <c r="AQ947" i="15"/>
  <c r="AQ946" i="15"/>
  <c r="AQ945" i="15"/>
  <c r="AQ944" i="15"/>
  <c r="AQ943" i="15"/>
  <c r="AQ942" i="15"/>
  <c r="AQ941" i="15"/>
  <c r="AQ940" i="15"/>
  <c r="AQ939" i="15"/>
  <c r="AQ938" i="15"/>
  <c r="AQ937" i="15"/>
  <c r="AQ936" i="15"/>
  <c r="AQ935" i="15"/>
  <c r="AQ934" i="15"/>
  <c r="AQ933" i="15"/>
  <c r="AQ932" i="15"/>
  <c r="AQ931" i="15"/>
  <c r="AQ930" i="15"/>
  <c r="AQ929" i="15"/>
  <c r="AQ928" i="15"/>
  <c r="AQ927" i="15"/>
  <c r="AQ926" i="15"/>
  <c r="AQ925" i="15"/>
  <c r="AQ924" i="15"/>
  <c r="AQ923" i="15"/>
  <c r="AQ922" i="15"/>
  <c r="AQ921" i="15"/>
  <c r="AQ920" i="15"/>
  <c r="AQ919" i="15"/>
  <c r="AQ918" i="15"/>
  <c r="AQ917" i="15"/>
  <c r="AQ916" i="15"/>
  <c r="AQ915" i="15"/>
  <c r="AQ914" i="15"/>
  <c r="AQ913" i="15"/>
  <c r="AQ912" i="15"/>
  <c r="AQ911" i="15"/>
  <c r="AQ910" i="15"/>
  <c r="AQ909" i="15"/>
  <c r="AQ908" i="15"/>
  <c r="AQ907" i="15"/>
  <c r="AQ906" i="15"/>
  <c r="AQ905" i="15"/>
  <c r="AQ904" i="15"/>
  <c r="AQ903" i="15"/>
  <c r="AQ902" i="15"/>
  <c r="AQ901" i="15"/>
  <c r="AQ900" i="15"/>
  <c r="AQ899" i="15"/>
  <c r="AQ898" i="15"/>
  <c r="AQ897" i="15"/>
  <c r="AQ896" i="15"/>
  <c r="AQ895" i="15"/>
  <c r="AQ894" i="15"/>
  <c r="AQ893" i="15"/>
  <c r="AQ892" i="15"/>
  <c r="AQ891" i="15"/>
  <c r="AQ890" i="15"/>
  <c r="AQ889" i="15"/>
  <c r="AQ888" i="15"/>
  <c r="AQ887" i="15"/>
  <c r="AQ886" i="15"/>
  <c r="AQ885" i="15"/>
  <c r="AQ884" i="15"/>
  <c r="AQ883" i="15"/>
  <c r="AQ882" i="15"/>
  <c r="AQ881" i="15"/>
  <c r="AQ880" i="15"/>
  <c r="AQ879" i="15"/>
  <c r="AQ878" i="15"/>
  <c r="AQ877" i="15"/>
  <c r="AQ876" i="15"/>
  <c r="AQ875" i="15"/>
  <c r="AQ874" i="15"/>
  <c r="AQ873" i="15"/>
  <c r="AQ872" i="15"/>
  <c r="AQ871" i="15"/>
  <c r="AQ870" i="15"/>
  <c r="AQ869" i="15"/>
  <c r="AQ868" i="15"/>
  <c r="AQ867" i="15"/>
  <c r="AQ866" i="15"/>
  <c r="AQ865" i="15"/>
  <c r="AQ864" i="15"/>
  <c r="AQ863" i="15"/>
  <c r="AQ862" i="15"/>
  <c r="AQ861" i="15"/>
  <c r="AQ860" i="15"/>
  <c r="AQ859" i="15"/>
  <c r="AQ858" i="15"/>
  <c r="AQ857" i="15"/>
  <c r="AQ856" i="15"/>
  <c r="AQ855" i="15"/>
  <c r="AQ854" i="15"/>
  <c r="AQ853" i="15"/>
  <c r="AQ852" i="15"/>
  <c r="AQ851" i="15"/>
  <c r="AQ850" i="15"/>
  <c r="AQ849" i="15"/>
  <c r="AQ848" i="15"/>
  <c r="AQ847" i="15"/>
  <c r="AQ846" i="15"/>
  <c r="AQ845" i="15"/>
  <c r="AQ844" i="15"/>
  <c r="AQ843" i="15"/>
  <c r="AQ842" i="15"/>
  <c r="AQ841" i="15"/>
  <c r="AQ840" i="15"/>
  <c r="AQ839" i="15"/>
  <c r="AQ838" i="15"/>
  <c r="AQ837" i="15"/>
  <c r="AQ836" i="15"/>
  <c r="AQ835" i="15"/>
  <c r="AQ834" i="15"/>
  <c r="AQ833" i="15"/>
  <c r="AQ832" i="15"/>
  <c r="AQ831" i="15"/>
  <c r="AQ830" i="15"/>
  <c r="AQ829" i="15"/>
  <c r="AQ828" i="15"/>
  <c r="AQ827" i="15"/>
  <c r="AQ826" i="15"/>
  <c r="AQ825" i="15"/>
  <c r="AQ824" i="15"/>
  <c r="AQ823" i="15"/>
  <c r="AQ822" i="15"/>
  <c r="AQ821" i="15"/>
  <c r="AQ820" i="15"/>
  <c r="AQ819" i="15"/>
  <c r="AQ818" i="15"/>
  <c r="AQ817" i="15"/>
  <c r="AQ816" i="15"/>
  <c r="AQ815" i="15"/>
  <c r="AQ814" i="15"/>
  <c r="AQ813" i="15"/>
  <c r="AQ812" i="15"/>
  <c r="AQ811" i="15"/>
  <c r="AQ810" i="15"/>
  <c r="AQ809" i="15"/>
  <c r="AQ808" i="15"/>
  <c r="AQ807" i="15"/>
  <c r="AQ806" i="15"/>
  <c r="AQ805" i="15"/>
  <c r="AQ804" i="15"/>
  <c r="AQ803" i="15"/>
  <c r="AQ802" i="15"/>
  <c r="AQ801" i="15"/>
  <c r="AQ800" i="15"/>
  <c r="AQ799" i="15"/>
  <c r="AQ798" i="15"/>
  <c r="AQ797" i="15"/>
  <c r="AQ796" i="15"/>
  <c r="AQ795" i="15"/>
  <c r="AQ794" i="15"/>
  <c r="AQ793" i="15"/>
  <c r="AQ792" i="15"/>
  <c r="AQ791" i="15"/>
  <c r="AQ790" i="15"/>
  <c r="AQ789" i="15"/>
  <c r="AQ788" i="15"/>
  <c r="AQ787" i="15"/>
  <c r="AQ786" i="15"/>
  <c r="AQ785" i="15"/>
  <c r="AQ784" i="15"/>
  <c r="AQ783" i="15"/>
  <c r="AQ782" i="15"/>
  <c r="AQ781" i="15"/>
  <c r="AQ780" i="15"/>
  <c r="AQ779" i="15"/>
  <c r="AQ778" i="15"/>
  <c r="AQ777" i="15"/>
  <c r="AQ776" i="15"/>
  <c r="AQ775" i="15"/>
  <c r="AQ774" i="15"/>
  <c r="AQ773" i="15"/>
  <c r="AQ772" i="15"/>
  <c r="AQ771" i="15"/>
  <c r="AQ770" i="15"/>
  <c r="AQ769" i="15"/>
  <c r="AQ768" i="15"/>
  <c r="AQ767" i="15"/>
  <c r="AQ766" i="15"/>
  <c r="AQ765" i="15"/>
  <c r="AQ764" i="15"/>
  <c r="AQ763" i="15"/>
  <c r="AQ762" i="15"/>
  <c r="AQ761" i="15"/>
  <c r="AQ760" i="15"/>
  <c r="AQ759" i="15"/>
  <c r="AQ758" i="15"/>
  <c r="AQ757" i="15"/>
  <c r="AQ756" i="15"/>
  <c r="AQ755" i="15"/>
  <c r="AQ754" i="15"/>
  <c r="AQ753" i="15"/>
  <c r="AQ752" i="15"/>
  <c r="AQ751" i="15"/>
  <c r="AQ750" i="15"/>
  <c r="AQ749" i="15"/>
  <c r="AQ748" i="15"/>
  <c r="AQ747" i="15"/>
  <c r="AQ746" i="15"/>
  <c r="AQ745" i="15"/>
  <c r="AQ744" i="15"/>
  <c r="AQ743" i="15"/>
  <c r="AQ742" i="15"/>
  <c r="AQ741" i="15"/>
  <c r="AQ740" i="15"/>
  <c r="AQ739" i="15"/>
  <c r="AQ738" i="15"/>
  <c r="AQ737" i="15"/>
  <c r="AQ736" i="15"/>
  <c r="AQ735" i="15"/>
  <c r="AQ734" i="15"/>
  <c r="AQ733" i="15"/>
  <c r="AQ732" i="15"/>
  <c r="AQ731" i="15"/>
  <c r="AQ730" i="15"/>
  <c r="AQ729" i="15"/>
  <c r="AQ728" i="15"/>
  <c r="AQ727" i="15"/>
  <c r="AQ726" i="15"/>
  <c r="AQ725" i="15"/>
  <c r="AQ724" i="15"/>
  <c r="AQ723" i="15"/>
  <c r="AQ722" i="15"/>
  <c r="AQ721" i="15"/>
  <c r="AQ720" i="15"/>
  <c r="AQ719" i="15"/>
  <c r="AQ718" i="15"/>
  <c r="AQ717" i="15"/>
  <c r="AQ716" i="15"/>
  <c r="AQ715" i="15"/>
  <c r="AQ714" i="15"/>
  <c r="AQ713" i="15"/>
  <c r="AQ712" i="15"/>
  <c r="AQ711" i="15"/>
  <c r="AQ710" i="15"/>
  <c r="AQ709" i="15"/>
  <c r="AQ708" i="15"/>
  <c r="AQ707" i="15"/>
  <c r="AQ706" i="15"/>
  <c r="AQ705" i="15"/>
  <c r="AQ704" i="15"/>
  <c r="AQ703" i="15"/>
  <c r="AQ702" i="15"/>
  <c r="AQ701" i="15"/>
  <c r="AQ700" i="15"/>
  <c r="AQ699" i="15"/>
  <c r="AQ698" i="15"/>
  <c r="AQ697" i="15"/>
  <c r="AQ696" i="15"/>
  <c r="AQ695" i="15"/>
  <c r="AQ694" i="15"/>
  <c r="AQ693" i="15"/>
  <c r="AQ692" i="15"/>
  <c r="AQ691" i="15"/>
  <c r="AQ690" i="15"/>
  <c r="AQ689" i="15"/>
  <c r="AQ688" i="15"/>
  <c r="AQ687" i="15"/>
  <c r="AQ686" i="15"/>
  <c r="AQ685" i="15"/>
  <c r="AQ684" i="15"/>
  <c r="AQ683" i="15"/>
  <c r="AQ682" i="15"/>
  <c r="AQ681" i="15"/>
  <c r="AQ680" i="15"/>
  <c r="AQ679" i="15"/>
  <c r="AQ678" i="15"/>
  <c r="AQ677" i="15"/>
  <c r="AQ676" i="15"/>
  <c r="AQ675" i="15"/>
  <c r="AQ674" i="15"/>
  <c r="AQ673" i="15"/>
  <c r="AQ672" i="15"/>
  <c r="AQ671" i="15"/>
  <c r="AQ670" i="15"/>
  <c r="AQ669" i="15"/>
  <c r="AQ668" i="15"/>
  <c r="AQ667" i="15"/>
  <c r="AQ666" i="15"/>
  <c r="AQ665" i="15"/>
  <c r="AQ664" i="15"/>
  <c r="AQ663" i="15"/>
  <c r="AQ662" i="15"/>
  <c r="AQ661" i="15"/>
  <c r="AQ660" i="15"/>
  <c r="AQ659" i="15"/>
  <c r="AQ658" i="15"/>
  <c r="AQ657" i="15"/>
  <c r="AQ656" i="15"/>
  <c r="AQ655" i="15"/>
  <c r="AQ654" i="15"/>
  <c r="AQ653" i="15"/>
  <c r="AQ652" i="15"/>
  <c r="AQ651" i="15"/>
  <c r="AQ650" i="15"/>
  <c r="AQ649" i="15"/>
  <c r="AQ648" i="15"/>
  <c r="AQ647" i="15"/>
  <c r="AQ646" i="15"/>
  <c r="AQ645" i="15"/>
  <c r="AQ644" i="15"/>
  <c r="AQ643" i="15"/>
  <c r="AQ642" i="15"/>
  <c r="AQ641" i="15"/>
  <c r="AQ640" i="15"/>
  <c r="AQ639" i="15"/>
  <c r="AQ638" i="15"/>
  <c r="AQ637" i="15"/>
  <c r="AQ636" i="15"/>
  <c r="AQ635" i="15"/>
  <c r="AQ634" i="15"/>
  <c r="AQ633" i="15"/>
  <c r="AQ632" i="15"/>
  <c r="AQ631" i="15"/>
  <c r="AQ630" i="15"/>
  <c r="AQ629" i="15"/>
  <c r="AQ628" i="15"/>
  <c r="AQ627" i="15"/>
  <c r="AQ626" i="15"/>
  <c r="AQ625" i="15"/>
  <c r="AQ624" i="15"/>
  <c r="AQ623" i="15"/>
  <c r="AQ622" i="15"/>
  <c r="AQ621" i="15"/>
  <c r="AQ620" i="15"/>
  <c r="AQ619" i="15"/>
  <c r="AQ618" i="15"/>
  <c r="AQ617" i="15"/>
  <c r="AQ616" i="15"/>
  <c r="AQ615" i="15"/>
  <c r="AQ614" i="15"/>
  <c r="AQ613" i="15"/>
  <c r="AQ612" i="15"/>
  <c r="AQ611" i="15"/>
  <c r="AQ610" i="15"/>
  <c r="AQ609" i="15"/>
  <c r="AQ608" i="15"/>
  <c r="AQ607" i="15"/>
  <c r="AQ606" i="15"/>
  <c r="AQ605" i="15"/>
  <c r="AQ604" i="15"/>
  <c r="AQ603" i="15"/>
  <c r="AQ602" i="15"/>
  <c r="AQ601" i="15"/>
  <c r="AQ600" i="15"/>
  <c r="AQ599" i="15"/>
  <c r="AQ598" i="15"/>
  <c r="AQ597" i="15"/>
  <c r="AQ596" i="15"/>
  <c r="AQ595" i="15"/>
  <c r="AQ594" i="15"/>
  <c r="AQ593" i="15"/>
  <c r="AQ592" i="15"/>
  <c r="AQ591" i="15"/>
  <c r="AQ590" i="15"/>
  <c r="AQ589" i="15"/>
  <c r="AQ588" i="15"/>
  <c r="AQ587" i="15"/>
  <c r="AQ586" i="15"/>
  <c r="AQ585" i="15"/>
  <c r="AQ584" i="15"/>
  <c r="AQ583" i="15"/>
  <c r="AQ582" i="15"/>
  <c r="AQ581" i="15"/>
  <c r="AQ580" i="15"/>
  <c r="AQ579" i="15"/>
  <c r="AQ578" i="15"/>
  <c r="AQ577" i="15"/>
  <c r="AQ576" i="15"/>
  <c r="AQ575" i="15"/>
  <c r="AQ574" i="15"/>
  <c r="AQ573" i="15"/>
  <c r="AQ572" i="15"/>
  <c r="AQ571" i="15"/>
  <c r="AQ570" i="15"/>
  <c r="AQ569" i="15"/>
  <c r="AQ568" i="15"/>
  <c r="AQ567" i="15"/>
  <c r="AQ566" i="15"/>
  <c r="AQ565" i="15"/>
  <c r="AQ564" i="15"/>
  <c r="AQ563" i="15"/>
  <c r="AQ562" i="15"/>
  <c r="AQ561" i="15"/>
  <c r="AQ560" i="15"/>
  <c r="AQ559" i="15"/>
  <c r="AQ558" i="15"/>
  <c r="AQ557" i="15"/>
  <c r="AQ556" i="15"/>
  <c r="AQ555" i="15"/>
  <c r="AQ554" i="15"/>
  <c r="AQ553" i="15"/>
  <c r="AQ552" i="15"/>
  <c r="AQ551" i="15"/>
  <c r="AQ550" i="15"/>
  <c r="AQ549" i="15"/>
  <c r="AQ548" i="15"/>
  <c r="AQ547" i="15"/>
  <c r="AQ546" i="15"/>
  <c r="AQ545" i="15"/>
  <c r="AQ544" i="15"/>
  <c r="AQ543" i="15"/>
  <c r="AQ542" i="15"/>
  <c r="AQ541" i="15"/>
  <c r="AQ540" i="15"/>
  <c r="AQ539" i="15"/>
  <c r="AQ538" i="15"/>
  <c r="AQ537" i="15"/>
  <c r="AQ536" i="15"/>
  <c r="AQ535" i="15"/>
  <c r="AQ534" i="15"/>
  <c r="AQ533" i="15"/>
  <c r="AQ532" i="15"/>
  <c r="AQ531" i="15"/>
  <c r="AQ530" i="15"/>
  <c r="AQ529" i="15"/>
  <c r="AQ528" i="15"/>
  <c r="AQ527" i="15"/>
  <c r="AQ526" i="15"/>
  <c r="AQ525" i="15"/>
  <c r="AQ524" i="15"/>
  <c r="AQ523" i="15"/>
  <c r="AQ522" i="15"/>
  <c r="AQ521" i="15"/>
  <c r="AQ520" i="15"/>
  <c r="AQ519" i="15"/>
  <c r="AQ518" i="15"/>
  <c r="AQ517" i="15"/>
  <c r="AQ516" i="15"/>
  <c r="AQ515" i="15"/>
  <c r="AQ514" i="15"/>
  <c r="AQ513" i="15"/>
  <c r="AQ512" i="15"/>
  <c r="AQ511" i="15"/>
  <c r="AQ510" i="15"/>
  <c r="AQ509" i="15"/>
  <c r="AQ508" i="15"/>
  <c r="AQ507" i="15"/>
  <c r="AQ506" i="15"/>
  <c r="AQ505" i="15"/>
  <c r="AQ504" i="15"/>
  <c r="AQ503" i="15"/>
  <c r="AQ502" i="15"/>
  <c r="AQ501" i="15"/>
  <c r="AQ500" i="15"/>
  <c r="AQ499" i="15"/>
  <c r="AQ498" i="15"/>
  <c r="AQ497" i="15"/>
  <c r="AQ496" i="15"/>
  <c r="AQ495" i="15"/>
  <c r="AQ494" i="15"/>
  <c r="AQ493" i="15"/>
  <c r="AQ492" i="15"/>
  <c r="AQ491" i="15"/>
  <c r="AQ490" i="15"/>
  <c r="AQ489" i="15"/>
  <c r="AQ488" i="15"/>
  <c r="AQ487" i="15"/>
  <c r="AQ486" i="15"/>
  <c r="AQ485" i="15"/>
  <c r="AQ484" i="15"/>
  <c r="AQ483" i="15"/>
  <c r="AQ482" i="15"/>
  <c r="AQ481" i="15"/>
  <c r="AQ480" i="15"/>
  <c r="AQ479" i="15"/>
  <c r="AQ478" i="15"/>
  <c r="AQ477" i="15"/>
  <c r="AQ476" i="15"/>
  <c r="AQ475" i="15"/>
  <c r="AQ474" i="15"/>
  <c r="AQ473" i="15"/>
  <c r="AQ472" i="15"/>
  <c r="AQ471" i="15"/>
  <c r="AQ470" i="15"/>
  <c r="AQ469" i="15"/>
  <c r="AQ468" i="15"/>
  <c r="AQ467" i="15"/>
  <c r="AQ466" i="15"/>
  <c r="AQ465" i="15"/>
  <c r="AQ464" i="15"/>
  <c r="AQ463" i="15"/>
  <c r="AQ462" i="15"/>
  <c r="AQ461" i="15"/>
  <c r="AQ460" i="15"/>
  <c r="AQ459" i="15"/>
  <c r="AQ458" i="15"/>
  <c r="AQ457" i="15"/>
  <c r="AQ456" i="15"/>
  <c r="AQ455" i="15"/>
  <c r="AQ454" i="15"/>
  <c r="AQ453" i="15"/>
  <c r="AQ452" i="15"/>
  <c r="AQ451" i="15"/>
  <c r="AQ450" i="15"/>
  <c r="AQ449" i="15"/>
  <c r="AQ448" i="15"/>
  <c r="AQ447" i="15"/>
  <c r="AQ446" i="15"/>
  <c r="AQ445" i="15"/>
  <c r="AQ444" i="15"/>
  <c r="AQ443" i="15"/>
  <c r="AQ442" i="15"/>
  <c r="AQ441" i="15"/>
  <c r="AQ440" i="15"/>
  <c r="AQ439" i="15"/>
  <c r="AQ438" i="15"/>
  <c r="AQ437" i="15"/>
  <c r="AQ436" i="15"/>
  <c r="AQ435" i="15"/>
  <c r="AQ434" i="15"/>
  <c r="AQ433" i="15"/>
  <c r="AQ432" i="15"/>
  <c r="AQ431" i="15"/>
  <c r="AQ430" i="15"/>
  <c r="AQ429" i="15"/>
  <c r="AQ428" i="15"/>
  <c r="AQ427" i="15"/>
  <c r="AQ426" i="15"/>
  <c r="AQ425" i="15"/>
  <c r="AQ424" i="15"/>
  <c r="AQ423" i="15"/>
  <c r="AQ422" i="15"/>
  <c r="AQ421" i="15"/>
  <c r="AQ420" i="15"/>
  <c r="AQ419" i="15"/>
  <c r="AQ418" i="15"/>
  <c r="AQ417" i="15"/>
  <c r="AQ416" i="15"/>
  <c r="AQ415" i="15"/>
  <c r="AQ414" i="15"/>
  <c r="AQ413" i="15"/>
  <c r="AQ412" i="15"/>
  <c r="AQ411" i="15"/>
  <c r="AQ410" i="15"/>
  <c r="AQ409" i="15"/>
  <c r="AQ408" i="15"/>
  <c r="AQ407" i="15"/>
  <c r="AQ406" i="15"/>
  <c r="AQ405" i="15"/>
  <c r="AQ404" i="15"/>
  <c r="AQ403" i="15"/>
  <c r="AQ402" i="15"/>
  <c r="AQ401" i="15"/>
  <c r="AQ400" i="15"/>
  <c r="AQ399" i="15"/>
  <c r="AQ398" i="15"/>
  <c r="AQ397" i="15"/>
  <c r="AQ396" i="15"/>
  <c r="AQ395" i="15"/>
  <c r="AQ394" i="15"/>
  <c r="AQ393" i="15"/>
  <c r="AQ392" i="15"/>
  <c r="AQ391" i="15"/>
  <c r="AQ390" i="15"/>
  <c r="AQ389" i="15"/>
  <c r="AQ388" i="15"/>
  <c r="AQ387" i="15"/>
  <c r="AQ386" i="15"/>
  <c r="AQ385" i="15"/>
  <c r="AQ384" i="15"/>
  <c r="AQ383" i="15"/>
  <c r="AQ382" i="15"/>
  <c r="AQ381" i="15"/>
  <c r="AQ380" i="15"/>
  <c r="AQ379" i="15"/>
  <c r="AQ378" i="15"/>
  <c r="AQ377" i="15"/>
  <c r="AQ376" i="15"/>
  <c r="AQ375" i="15"/>
  <c r="AQ374" i="15"/>
  <c r="AQ373" i="15"/>
  <c r="AQ372" i="15"/>
  <c r="AQ371" i="15"/>
  <c r="AQ370" i="15"/>
  <c r="AQ369" i="15"/>
  <c r="AQ368" i="15"/>
  <c r="AQ367" i="15"/>
  <c r="AQ366" i="15"/>
  <c r="AQ365" i="15"/>
  <c r="AQ364" i="15"/>
  <c r="AQ363" i="15"/>
  <c r="AQ362" i="15"/>
  <c r="AQ361" i="15"/>
  <c r="AQ360" i="15"/>
  <c r="AQ359" i="15"/>
  <c r="AQ358" i="15"/>
  <c r="AQ357" i="15"/>
  <c r="AQ356" i="15"/>
  <c r="AQ355" i="15"/>
  <c r="AQ354" i="15"/>
  <c r="AQ353" i="15"/>
  <c r="AQ352" i="15"/>
  <c r="AQ351" i="15"/>
  <c r="AQ350" i="15"/>
  <c r="AQ349" i="15"/>
  <c r="AQ348" i="15"/>
  <c r="AQ347" i="15"/>
  <c r="AQ346" i="15"/>
  <c r="AQ345" i="15"/>
  <c r="AQ344" i="15"/>
  <c r="AQ343" i="15"/>
  <c r="AQ342" i="15"/>
  <c r="AQ341" i="15"/>
  <c r="AQ340" i="15"/>
  <c r="AQ339" i="15"/>
  <c r="AQ338" i="15"/>
  <c r="AQ337" i="15"/>
  <c r="AQ336" i="15"/>
  <c r="AQ335" i="15"/>
  <c r="AQ334" i="15"/>
  <c r="AQ333" i="15"/>
  <c r="AQ332" i="15"/>
  <c r="AQ331" i="15"/>
  <c r="AQ330" i="15"/>
  <c r="AQ329" i="15"/>
  <c r="AQ328" i="15"/>
  <c r="AQ327" i="15"/>
  <c r="AQ326" i="15"/>
  <c r="AQ325" i="15"/>
  <c r="AQ324" i="15"/>
  <c r="AQ323" i="15"/>
  <c r="AQ322" i="15"/>
  <c r="AQ321" i="15"/>
  <c r="AQ320" i="15"/>
  <c r="AQ319" i="15"/>
  <c r="AQ318" i="15"/>
  <c r="AQ317" i="15"/>
  <c r="AQ316" i="15"/>
  <c r="AQ315" i="15"/>
  <c r="AQ314" i="15"/>
  <c r="AQ313" i="15"/>
  <c r="AQ312" i="15"/>
  <c r="AQ311" i="15"/>
  <c r="AQ310" i="15"/>
  <c r="AQ309" i="15"/>
  <c r="AQ308" i="15"/>
  <c r="AQ307" i="15"/>
  <c r="AQ306" i="15"/>
  <c r="AQ305" i="15"/>
  <c r="AQ304" i="15"/>
  <c r="AQ303" i="15"/>
  <c r="AQ302" i="15"/>
  <c r="AQ301" i="15"/>
  <c r="AQ300" i="15"/>
  <c r="AQ299" i="15"/>
  <c r="AQ298" i="15"/>
  <c r="AQ297" i="15"/>
  <c r="AQ296" i="15"/>
  <c r="AQ295" i="15"/>
  <c r="AQ294" i="15"/>
  <c r="AQ293" i="15"/>
  <c r="AQ292" i="15"/>
  <c r="AQ291" i="15"/>
  <c r="AQ290" i="15"/>
  <c r="AQ289" i="15"/>
  <c r="AQ288" i="15"/>
  <c r="AQ287" i="15"/>
  <c r="AQ286" i="15"/>
  <c r="AQ285" i="15"/>
  <c r="AQ284" i="15"/>
  <c r="AQ283" i="15"/>
  <c r="AQ282" i="15"/>
  <c r="AQ281" i="15"/>
  <c r="AQ280" i="15"/>
  <c r="AQ279" i="15"/>
  <c r="AQ278" i="15"/>
  <c r="AQ277" i="15"/>
  <c r="AQ276" i="15"/>
  <c r="AQ275" i="15"/>
  <c r="AQ274" i="15"/>
  <c r="AQ273" i="15"/>
  <c r="AQ272" i="15"/>
  <c r="AQ271" i="15"/>
  <c r="AQ270" i="15"/>
  <c r="AQ269" i="15"/>
  <c r="AQ268" i="15"/>
  <c r="AQ267" i="15"/>
  <c r="AQ266" i="15"/>
  <c r="AQ265" i="15"/>
  <c r="AQ264" i="15"/>
  <c r="AQ263" i="15"/>
  <c r="AQ262" i="15"/>
  <c r="AQ261" i="15"/>
  <c r="AQ260" i="15"/>
  <c r="AQ259" i="15"/>
  <c r="AQ258" i="15"/>
  <c r="AQ257" i="15"/>
  <c r="AQ256" i="15"/>
  <c r="AQ255" i="15"/>
  <c r="AQ254" i="15"/>
  <c r="AQ253" i="15"/>
  <c r="AQ252" i="15"/>
  <c r="AQ251" i="15"/>
  <c r="AQ250" i="15"/>
  <c r="AQ249" i="15"/>
  <c r="AQ248" i="15"/>
  <c r="AQ247" i="15"/>
  <c r="AQ246" i="15"/>
  <c r="AQ245" i="15"/>
  <c r="AQ244" i="15"/>
  <c r="AQ243" i="15"/>
  <c r="AQ242" i="15"/>
  <c r="AQ241" i="15"/>
  <c r="AQ240" i="15"/>
  <c r="AQ239" i="15"/>
  <c r="AQ238" i="15"/>
  <c r="AQ237" i="15"/>
  <c r="AQ236" i="15"/>
  <c r="AQ235" i="15"/>
  <c r="AQ234" i="15"/>
  <c r="AQ233" i="15"/>
  <c r="AQ232" i="15"/>
  <c r="AQ231" i="15"/>
  <c r="AQ230" i="15"/>
  <c r="AQ229" i="15"/>
  <c r="AQ228" i="15"/>
  <c r="AQ227" i="15"/>
  <c r="AQ226" i="15"/>
  <c r="AQ225" i="15"/>
  <c r="AQ224" i="15"/>
  <c r="AQ223" i="15"/>
  <c r="AQ222" i="15"/>
  <c r="AQ221" i="15"/>
  <c r="AQ220" i="15"/>
  <c r="AQ219" i="15"/>
  <c r="AQ218" i="15"/>
  <c r="AQ217" i="15"/>
  <c r="AQ216" i="15"/>
  <c r="AQ215" i="15"/>
  <c r="AQ214" i="15"/>
  <c r="AQ213" i="15"/>
  <c r="AQ212" i="15"/>
  <c r="AQ211" i="15"/>
  <c r="AQ210" i="15"/>
  <c r="AQ209" i="15"/>
  <c r="AQ208" i="15"/>
  <c r="AQ207" i="15"/>
  <c r="AQ206" i="15"/>
  <c r="AQ205" i="15"/>
  <c r="AQ204" i="15"/>
  <c r="AQ203" i="15"/>
  <c r="AQ202" i="15"/>
  <c r="AQ201" i="15"/>
  <c r="AQ200" i="15"/>
  <c r="AQ199" i="15"/>
  <c r="AQ198" i="15"/>
  <c r="AQ197" i="15"/>
  <c r="AQ196" i="15"/>
  <c r="AQ195" i="15"/>
  <c r="AQ194" i="15"/>
  <c r="AQ193" i="15"/>
  <c r="AQ192" i="15"/>
  <c r="AQ191" i="15"/>
  <c r="AQ190" i="15"/>
  <c r="AQ189" i="15"/>
  <c r="AQ188" i="15"/>
  <c r="AQ187" i="15"/>
  <c r="AQ186" i="15"/>
  <c r="AQ185" i="15"/>
  <c r="AQ184" i="15"/>
  <c r="AQ183" i="15"/>
  <c r="AQ182" i="15"/>
  <c r="AQ181" i="15"/>
  <c r="AQ180" i="15"/>
  <c r="AQ179" i="15"/>
  <c r="AQ178" i="15"/>
  <c r="AQ177" i="15"/>
  <c r="AQ176" i="15"/>
  <c r="AQ175" i="15"/>
  <c r="AQ174" i="15"/>
  <c r="AQ173" i="15"/>
  <c r="AQ172" i="15"/>
  <c r="AQ171" i="15"/>
  <c r="AQ170" i="15"/>
  <c r="AQ169" i="15"/>
  <c r="AQ168" i="15"/>
  <c r="AQ167" i="15"/>
  <c r="AQ166" i="15"/>
  <c r="AQ165" i="15"/>
  <c r="AQ164" i="15"/>
  <c r="AQ163" i="15"/>
  <c r="AQ162" i="15"/>
  <c r="AQ161" i="15"/>
  <c r="AQ160" i="15"/>
  <c r="AQ159" i="15"/>
  <c r="AQ158" i="15"/>
  <c r="AQ157" i="15"/>
  <c r="AQ156" i="15"/>
  <c r="AQ155" i="15"/>
  <c r="AQ154" i="15"/>
  <c r="AQ153" i="15"/>
  <c r="AQ152" i="15"/>
  <c r="AQ151" i="15"/>
  <c r="AQ150" i="15"/>
  <c r="AQ149" i="15"/>
  <c r="AQ148" i="15"/>
  <c r="AQ147" i="15"/>
  <c r="AQ146" i="15"/>
  <c r="AQ145" i="15"/>
  <c r="AQ144" i="15"/>
  <c r="AQ143" i="15"/>
  <c r="AQ142" i="15"/>
  <c r="AQ141" i="15"/>
  <c r="AQ140" i="15"/>
  <c r="AQ139" i="15"/>
  <c r="AQ138" i="15"/>
  <c r="AQ137" i="15"/>
  <c r="AQ136" i="15"/>
  <c r="AQ135" i="15"/>
  <c r="AQ134" i="15"/>
  <c r="AQ133" i="15"/>
  <c r="AQ132" i="15"/>
  <c r="AQ131" i="15"/>
  <c r="AQ130" i="15"/>
  <c r="AQ129" i="15"/>
  <c r="AQ128" i="15"/>
  <c r="AQ127" i="15"/>
  <c r="AQ126" i="15"/>
  <c r="AQ125" i="15"/>
  <c r="AQ124" i="15"/>
  <c r="AQ123" i="15"/>
  <c r="AQ122" i="15"/>
  <c r="AQ121" i="15"/>
  <c r="AQ120" i="15"/>
  <c r="AQ119" i="15"/>
  <c r="AQ118" i="15"/>
  <c r="AQ117" i="15"/>
  <c r="AQ116" i="15"/>
  <c r="AQ115" i="15"/>
  <c r="AQ114" i="15"/>
  <c r="AQ113" i="15"/>
  <c r="AQ112" i="15"/>
  <c r="AQ111" i="15"/>
  <c r="AQ110" i="15"/>
  <c r="AQ109" i="15"/>
  <c r="AQ108" i="15"/>
  <c r="AQ107" i="15"/>
  <c r="AQ106" i="15"/>
  <c r="AQ105" i="15"/>
  <c r="AQ104" i="15"/>
  <c r="AQ103" i="15"/>
  <c r="AQ102" i="15"/>
  <c r="AQ101" i="15"/>
  <c r="AQ100" i="15"/>
  <c r="AQ99" i="15"/>
  <c r="AQ98" i="15"/>
  <c r="AQ97" i="15"/>
  <c r="AQ96" i="15"/>
  <c r="AQ95" i="15"/>
  <c r="AQ94" i="15"/>
  <c r="AQ93" i="15"/>
  <c r="AQ92" i="15"/>
  <c r="AQ91" i="15"/>
  <c r="AQ90" i="15"/>
  <c r="AQ89" i="15"/>
  <c r="AQ88" i="15"/>
  <c r="AQ87" i="15"/>
  <c r="AQ86" i="15"/>
  <c r="AQ85" i="15"/>
  <c r="AQ84" i="15"/>
  <c r="AQ83" i="15"/>
  <c r="AQ82" i="15"/>
  <c r="AQ81" i="15"/>
  <c r="AQ80" i="15"/>
  <c r="AQ79" i="15"/>
  <c r="AQ78" i="15"/>
  <c r="AQ77" i="15"/>
  <c r="AQ76" i="15"/>
  <c r="AQ75" i="15"/>
  <c r="AQ74" i="15"/>
  <c r="AQ73" i="15"/>
  <c r="AQ72" i="15"/>
  <c r="AQ59" i="15"/>
  <c r="AQ58" i="15"/>
  <c r="AQ57" i="15"/>
  <c r="AQ56" i="15"/>
  <c r="AQ55" i="15"/>
  <c r="AQ54" i="15"/>
  <c r="AQ53" i="15"/>
  <c r="AQ52" i="15"/>
  <c r="AQ51" i="15"/>
  <c r="AQ50" i="15"/>
  <c r="AQ49" i="15"/>
  <c r="AQ48" i="15"/>
  <c r="AQ47" i="15"/>
  <c r="AQ46" i="15"/>
  <c r="AQ45" i="15"/>
  <c r="AQ44" i="15"/>
  <c r="AQ43" i="15"/>
  <c r="AQ42" i="15"/>
  <c r="AQ41" i="15"/>
  <c r="AQ40" i="15"/>
  <c r="AQ39" i="15"/>
  <c r="AQ38" i="15"/>
  <c r="AQ37" i="15"/>
  <c r="AQ36" i="15"/>
  <c r="AQ35" i="15"/>
  <c r="AQ34" i="15"/>
  <c r="AQ33" i="15"/>
  <c r="AQ32" i="15"/>
  <c r="AQ31" i="15"/>
  <c r="AQ30" i="15"/>
  <c r="AQ29" i="15"/>
  <c r="AQ28" i="15"/>
  <c r="B396" i="14" l="1"/>
  <c r="A397" i="14"/>
  <c r="L14" i="8"/>
  <c r="G34" i="19"/>
  <c r="G5" i="8"/>
  <c r="A396" i="14" l="1"/>
  <c r="B395" i="14"/>
  <c r="L17" i="8"/>
  <c r="A395" i="14" l="1"/>
  <c r="B394" i="14"/>
  <c r="A394" i="14" l="1"/>
  <c r="B393" i="14"/>
  <c r="F2" i="14"/>
  <c r="B392" i="14" l="1"/>
  <c r="A393" i="14"/>
  <c r="AB1022" i="9"/>
  <c r="AB1021" i="9"/>
  <c r="AB1020" i="9"/>
  <c r="AB1019" i="9"/>
  <c r="AB1018" i="9"/>
  <c r="AB1017" i="9"/>
  <c r="AB1016" i="9"/>
  <c r="AB1015" i="9"/>
  <c r="AB1014" i="9"/>
  <c r="AB1013" i="9"/>
  <c r="AB1012" i="9"/>
  <c r="AB1011" i="9"/>
  <c r="AB1010" i="9"/>
  <c r="AB1009" i="9"/>
  <c r="AB1008" i="9"/>
  <c r="AB1007" i="9"/>
  <c r="AB1006" i="9"/>
  <c r="AB1005" i="9"/>
  <c r="AB1004" i="9"/>
  <c r="AB1003" i="9"/>
  <c r="AB1002" i="9"/>
  <c r="AB1001" i="9"/>
  <c r="AB1000" i="9"/>
  <c r="AB999" i="9"/>
  <c r="AB998" i="9"/>
  <c r="AB997" i="9"/>
  <c r="AB996" i="9"/>
  <c r="AB995" i="9"/>
  <c r="AB994" i="9"/>
  <c r="AB993" i="9"/>
  <c r="AB992" i="9"/>
  <c r="AB991" i="9"/>
  <c r="AB990" i="9"/>
  <c r="AB989" i="9"/>
  <c r="AB988" i="9"/>
  <c r="AB987" i="9"/>
  <c r="AB986" i="9"/>
  <c r="AB985" i="9"/>
  <c r="AB984" i="9"/>
  <c r="AB983" i="9"/>
  <c r="AB982" i="9"/>
  <c r="AB981" i="9"/>
  <c r="AB980" i="9"/>
  <c r="AB979" i="9"/>
  <c r="AB978" i="9"/>
  <c r="AB977" i="9"/>
  <c r="AB976" i="9"/>
  <c r="AB975" i="9"/>
  <c r="AB974" i="9"/>
  <c r="AB973" i="9"/>
  <c r="AB972" i="9"/>
  <c r="AB971" i="9"/>
  <c r="AB970" i="9"/>
  <c r="AB969" i="9"/>
  <c r="AB968" i="9"/>
  <c r="AB967" i="9"/>
  <c r="AB966" i="9"/>
  <c r="AB965" i="9"/>
  <c r="AB964" i="9"/>
  <c r="AB963" i="9"/>
  <c r="AB962" i="9"/>
  <c r="AB961" i="9"/>
  <c r="AB960" i="9"/>
  <c r="AB959" i="9"/>
  <c r="AB958" i="9"/>
  <c r="AB957" i="9"/>
  <c r="AB956" i="9"/>
  <c r="AB955" i="9"/>
  <c r="AB954" i="9"/>
  <c r="AB953" i="9"/>
  <c r="AB952" i="9"/>
  <c r="AB951" i="9"/>
  <c r="AB950" i="9"/>
  <c r="AB949" i="9"/>
  <c r="AB948" i="9"/>
  <c r="AB947" i="9"/>
  <c r="AB946" i="9"/>
  <c r="AB945" i="9"/>
  <c r="AB944" i="9"/>
  <c r="AB943" i="9"/>
  <c r="AB942" i="9"/>
  <c r="AB941" i="9"/>
  <c r="AB940" i="9"/>
  <c r="AB939" i="9"/>
  <c r="AB938" i="9"/>
  <c r="AB937" i="9"/>
  <c r="AB936" i="9"/>
  <c r="AB935" i="9"/>
  <c r="AB934" i="9"/>
  <c r="AB933" i="9"/>
  <c r="AB932" i="9"/>
  <c r="AB931" i="9"/>
  <c r="AB930" i="9"/>
  <c r="AB929" i="9"/>
  <c r="AB928" i="9"/>
  <c r="AB927" i="9"/>
  <c r="AB926" i="9"/>
  <c r="AB925" i="9"/>
  <c r="AB924" i="9"/>
  <c r="AB923" i="9"/>
  <c r="AB922" i="9"/>
  <c r="AB921" i="9"/>
  <c r="AB920" i="9"/>
  <c r="AB919" i="9"/>
  <c r="AB918" i="9"/>
  <c r="AB917" i="9"/>
  <c r="AB916" i="9"/>
  <c r="AB915" i="9"/>
  <c r="AB914" i="9"/>
  <c r="AB913" i="9"/>
  <c r="AB912" i="9"/>
  <c r="AB911" i="9"/>
  <c r="AB910" i="9"/>
  <c r="AB909" i="9"/>
  <c r="AB908" i="9"/>
  <c r="AB907" i="9"/>
  <c r="AB906" i="9"/>
  <c r="AB905" i="9"/>
  <c r="AB904" i="9"/>
  <c r="AB903" i="9"/>
  <c r="AB902" i="9"/>
  <c r="AB901" i="9"/>
  <c r="AB900" i="9"/>
  <c r="AB899" i="9"/>
  <c r="AB898" i="9"/>
  <c r="AB897" i="9"/>
  <c r="AB896" i="9"/>
  <c r="AB895" i="9"/>
  <c r="AB894" i="9"/>
  <c r="AB893" i="9"/>
  <c r="AB892" i="9"/>
  <c r="AB891" i="9"/>
  <c r="AB890" i="9"/>
  <c r="AB889" i="9"/>
  <c r="AB888" i="9"/>
  <c r="AB887" i="9"/>
  <c r="AB886" i="9"/>
  <c r="AB885" i="9"/>
  <c r="AB884" i="9"/>
  <c r="AB883" i="9"/>
  <c r="AB882" i="9"/>
  <c r="AB881" i="9"/>
  <c r="AB880" i="9"/>
  <c r="AB879" i="9"/>
  <c r="AB878" i="9"/>
  <c r="AB877" i="9"/>
  <c r="AB876" i="9"/>
  <c r="AB875" i="9"/>
  <c r="AB874" i="9"/>
  <c r="AB873" i="9"/>
  <c r="AB872" i="9"/>
  <c r="AB871" i="9"/>
  <c r="AB870" i="9"/>
  <c r="AB869" i="9"/>
  <c r="AB868" i="9"/>
  <c r="AB867" i="9"/>
  <c r="AB866" i="9"/>
  <c r="AB865" i="9"/>
  <c r="AB864" i="9"/>
  <c r="AB863" i="9"/>
  <c r="AB862" i="9"/>
  <c r="AB861" i="9"/>
  <c r="AB860" i="9"/>
  <c r="AB859" i="9"/>
  <c r="AB858" i="9"/>
  <c r="AB857" i="9"/>
  <c r="AB856" i="9"/>
  <c r="AB855" i="9"/>
  <c r="AB854" i="9"/>
  <c r="AB853" i="9"/>
  <c r="AB852" i="9"/>
  <c r="AB851" i="9"/>
  <c r="AB850" i="9"/>
  <c r="AB849" i="9"/>
  <c r="AB848" i="9"/>
  <c r="AB847" i="9"/>
  <c r="AB846" i="9"/>
  <c r="AB845" i="9"/>
  <c r="AB844" i="9"/>
  <c r="AB843" i="9"/>
  <c r="AB842" i="9"/>
  <c r="AB841" i="9"/>
  <c r="AB840" i="9"/>
  <c r="AB839" i="9"/>
  <c r="AB838" i="9"/>
  <c r="AB837" i="9"/>
  <c r="AB836" i="9"/>
  <c r="AB835" i="9"/>
  <c r="AB834" i="9"/>
  <c r="AB833" i="9"/>
  <c r="AB832" i="9"/>
  <c r="AB831" i="9"/>
  <c r="AB830" i="9"/>
  <c r="AB829" i="9"/>
  <c r="AB828" i="9"/>
  <c r="AB827" i="9"/>
  <c r="AB826" i="9"/>
  <c r="AB825" i="9"/>
  <c r="AB824" i="9"/>
  <c r="AB823" i="9"/>
  <c r="AB822" i="9"/>
  <c r="AB821" i="9"/>
  <c r="AB820" i="9"/>
  <c r="AB819" i="9"/>
  <c r="AB818" i="9"/>
  <c r="AB817" i="9"/>
  <c r="AB816" i="9"/>
  <c r="AB815" i="9"/>
  <c r="AB814" i="9"/>
  <c r="AB813" i="9"/>
  <c r="AB812" i="9"/>
  <c r="AB811" i="9"/>
  <c r="AB810" i="9"/>
  <c r="AB809" i="9"/>
  <c r="AB808" i="9"/>
  <c r="AB807" i="9"/>
  <c r="AB806" i="9"/>
  <c r="AB805" i="9"/>
  <c r="AB804" i="9"/>
  <c r="AB803" i="9"/>
  <c r="AB802" i="9"/>
  <c r="AB801" i="9"/>
  <c r="AB800" i="9"/>
  <c r="AB799" i="9"/>
  <c r="AB798" i="9"/>
  <c r="AB797" i="9"/>
  <c r="AB796" i="9"/>
  <c r="AB795" i="9"/>
  <c r="AB794" i="9"/>
  <c r="AB793" i="9"/>
  <c r="AB792" i="9"/>
  <c r="AB791" i="9"/>
  <c r="AB790" i="9"/>
  <c r="AB789" i="9"/>
  <c r="AB788" i="9"/>
  <c r="AB787" i="9"/>
  <c r="AB786" i="9"/>
  <c r="AB785" i="9"/>
  <c r="AB784" i="9"/>
  <c r="AB783" i="9"/>
  <c r="AB782" i="9"/>
  <c r="AB781" i="9"/>
  <c r="AB780" i="9"/>
  <c r="AB779" i="9"/>
  <c r="AB778" i="9"/>
  <c r="AB777" i="9"/>
  <c r="AB776" i="9"/>
  <c r="AB775" i="9"/>
  <c r="AB774" i="9"/>
  <c r="AB773" i="9"/>
  <c r="AB772" i="9"/>
  <c r="AB771" i="9"/>
  <c r="AB770" i="9"/>
  <c r="AB769" i="9"/>
  <c r="AB768" i="9"/>
  <c r="AB767" i="9"/>
  <c r="AB766" i="9"/>
  <c r="AB765" i="9"/>
  <c r="AB764" i="9"/>
  <c r="AB763" i="9"/>
  <c r="AB762" i="9"/>
  <c r="AB761" i="9"/>
  <c r="AB760" i="9"/>
  <c r="AB759" i="9"/>
  <c r="AB758" i="9"/>
  <c r="AB757" i="9"/>
  <c r="AB756" i="9"/>
  <c r="AB755" i="9"/>
  <c r="AB754" i="9"/>
  <c r="AB753" i="9"/>
  <c r="AB752" i="9"/>
  <c r="AB751" i="9"/>
  <c r="AB750" i="9"/>
  <c r="AB749" i="9"/>
  <c r="AB748" i="9"/>
  <c r="AB747" i="9"/>
  <c r="AB746" i="9"/>
  <c r="AB745" i="9"/>
  <c r="AB744" i="9"/>
  <c r="AB743" i="9"/>
  <c r="AB742" i="9"/>
  <c r="AB741" i="9"/>
  <c r="AB740" i="9"/>
  <c r="AB739" i="9"/>
  <c r="AB738" i="9"/>
  <c r="AB737" i="9"/>
  <c r="AB736" i="9"/>
  <c r="AB735" i="9"/>
  <c r="AB734" i="9"/>
  <c r="AB733" i="9"/>
  <c r="AB732" i="9"/>
  <c r="AB731" i="9"/>
  <c r="AB730" i="9"/>
  <c r="AB729" i="9"/>
  <c r="AB728" i="9"/>
  <c r="AB727" i="9"/>
  <c r="AB726" i="9"/>
  <c r="AB725" i="9"/>
  <c r="AB724" i="9"/>
  <c r="AB723" i="9"/>
  <c r="AB722" i="9"/>
  <c r="AB721" i="9"/>
  <c r="AB720" i="9"/>
  <c r="AB719" i="9"/>
  <c r="AB718" i="9"/>
  <c r="AB717" i="9"/>
  <c r="AB716" i="9"/>
  <c r="AB715" i="9"/>
  <c r="AB714" i="9"/>
  <c r="AB713" i="9"/>
  <c r="AB712" i="9"/>
  <c r="AB711" i="9"/>
  <c r="AB710" i="9"/>
  <c r="AB709" i="9"/>
  <c r="AB708" i="9"/>
  <c r="AB707" i="9"/>
  <c r="AB706" i="9"/>
  <c r="AB705" i="9"/>
  <c r="AB704" i="9"/>
  <c r="AB703" i="9"/>
  <c r="AB702" i="9"/>
  <c r="AB701" i="9"/>
  <c r="AB700" i="9"/>
  <c r="AB699" i="9"/>
  <c r="AB698" i="9"/>
  <c r="AB697" i="9"/>
  <c r="AB696" i="9"/>
  <c r="AB695" i="9"/>
  <c r="AB694" i="9"/>
  <c r="AB693" i="9"/>
  <c r="AB692" i="9"/>
  <c r="AB691" i="9"/>
  <c r="AB690" i="9"/>
  <c r="AB689" i="9"/>
  <c r="AB688" i="9"/>
  <c r="AB687" i="9"/>
  <c r="AB686" i="9"/>
  <c r="AB685" i="9"/>
  <c r="AB684" i="9"/>
  <c r="AB683" i="9"/>
  <c r="AB682" i="9"/>
  <c r="AB681" i="9"/>
  <c r="AB680" i="9"/>
  <c r="AB679" i="9"/>
  <c r="AB678" i="9"/>
  <c r="AB677" i="9"/>
  <c r="AB676" i="9"/>
  <c r="AB675" i="9"/>
  <c r="AB674" i="9"/>
  <c r="AB673" i="9"/>
  <c r="AB672" i="9"/>
  <c r="AB671" i="9"/>
  <c r="AB670" i="9"/>
  <c r="AB669" i="9"/>
  <c r="AB668" i="9"/>
  <c r="AB667" i="9"/>
  <c r="AB666" i="9"/>
  <c r="AB665" i="9"/>
  <c r="AB664" i="9"/>
  <c r="AB663" i="9"/>
  <c r="AB662" i="9"/>
  <c r="AB661" i="9"/>
  <c r="AB660" i="9"/>
  <c r="AB659" i="9"/>
  <c r="AB658" i="9"/>
  <c r="AB657" i="9"/>
  <c r="AB656" i="9"/>
  <c r="AB655" i="9"/>
  <c r="AB654" i="9"/>
  <c r="AB653" i="9"/>
  <c r="AB652" i="9"/>
  <c r="AB651" i="9"/>
  <c r="AB650" i="9"/>
  <c r="AB649" i="9"/>
  <c r="AB648" i="9"/>
  <c r="AB647" i="9"/>
  <c r="AB646" i="9"/>
  <c r="AB645" i="9"/>
  <c r="AB644" i="9"/>
  <c r="AB643" i="9"/>
  <c r="AB642" i="9"/>
  <c r="AB641" i="9"/>
  <c r="AB640" i="9"/>
  <c r="AB639" i="9"/>
  <c r="AB638" i="9"/>
  <c r="AB637" i="9"/>
  <c r="AB636" i="9"/>
  <c r="AB635" i="9"/>
  <c r="AB634" i="9"/>
  <c r="AB633" i="9"/>
  <c r="AB632" i="9"/>
  <c r="AB631" i="9"/>
  <c r="AB630" i="9"/>
  <c r="AB629" i="9"/>
  <c r="AB628" i="9"/>
  <c r="AB627" i="9"/>
  <c r="AB626" i="9"/>
  <c r="AB625" i="9"/>
  <c r="AB624" i="9"/>
  <c r="AB623" i="9"/>
  <c r="AB622" i="9"/>
  <c r="AB621" i="9"/>
  <c r="AB620" i="9"/>
  <c r="AB619" i="9"/>
  <c r="AB618" i="9"/>
  <c r="AB617" i="9"/>
  <c r="AB616" i="9"/>
  <c r="AB615" i="9"/>
  <c r="AB614" i="9"/>
  <c r="AB613" i="9"/>
  <c r="AB612" i="9"/>
  <c r="AB611" i="9"/>
  <c r="AB610" i="9"/>
  <c r="AB609" i="9"/>
  <c r="AB608" i="9"/>
  <c r="AB607" i="9"/>
  <c r="AB606" i="9"/>
  <c r="AB605" i="9"/>
  <c r="AB604" i="9"/>
  <c r="AB603" i="9"/>
  <c r="AB602" i="9"/>
  <c r="AB601" i="9"/>
  <c r="AB600" i="9"/>
  <c r="AB599" i="9"/>
  <c r="AB598" i="9"/>
  <c r="AB597" i="9"/>
  <c r="AB596" i="9"/>
  <c r="AB595" i="9"/>
  <c r="AB594" i="9"/>
  <c r="AB593" i="9"/>
  <c r="AB592" i="9"/>
  <c r="AB591" i="9"/>
  <c r="AB590" i="9"/>
  <c r="AB589" i="9"/>
  <c r="AB588" i="9"/>
  <c r="AB587" i="9"/>
  <c r="AB586" i="9"/>
  <c r="AB585" i="9"/>
  <c r="AB584" i="9"/>
  <c r="AB583" i="9"/>
  <c r="AB582" i="9"/>
  <c r="AB581" i="9"/>
  <c r="AB580" i="9"/>
  <c r="AB579" i="9"/>
  <c r="AB578" i="9"/>
  <c r="AB577" i="9"/>
  <c r="AB576" i="9"/>
  <c r="AB575" i="9"/>
  <c r="AB574" i="9"/>
  <c r="AB573" i="9"/>
  <c r="AB572" i="9"/>
  <c r="AB571" i="9"/>
  <c r="AB570" i="9"/>
  <c r="AB569" i="9"/>
  <c r="AB568" i="9"/>
  <c r="AB567" i="9"/>
  <c r="AB566" i="9"/>
  <c r="AB565" i="9"/>
  <c r="AB564" i="9"/>
  <c r="AB563" i="9"/>
  <c r="AB562" i="9"/>
  <c r="AB561" i="9"/>
  <c r="AB560" i="9"/>
  <c r="AB559" i="9"/>
  <c r="AB558" i="9"/>
  <c r="AB557" i="9"/>
  <c r="AB556" i="9"/>
  <c r="AB555" i="9"/>
  <c r="AB554" i="9"/>
  <c r="AB553" i="9"/>
  <c r="AB552" i="9"/>
  <c r="AB551" i="9"/>
  <c r="AB550" i="9"/>
  <c r="AB549" i="9"/>
  <c r="AB548" i="9"/>
  <c r="AB547" i="9"/>
  <c r="AB546" i="9"/>
  <c r="AB545" i="9"/>
  <c r="AB544" i="9"/>
  <c r="AB543" i="9"/>
  <c r="AB542" i="9"/>
  <c r="AB541" i="9"/>
  <c r="AB540" i="9"/>
  <c r="AB539" i="9"/>
  <c r="AB538" i="9"/>
  <c r="AB537" i="9"/>
  <c r="AB536" i="9"/>
  <c r="AB535" i="9"/>
  <c r="AB534" i="9"/>
  <c r="AB533" i="9"/>
  <c r="AB532" i="9"/>
  <c r="AB531" i="9"/>
  <c r="AB530" i="9"/>
  <c r="AB529" i="9"/>
  <c r="AB528" i="9"/>
  <c r="AB527" i="9"/>
  <c r="AB526" i="9"/>
  <c r="AB525" i="9"/>
  <c r="AB524" i="9"/>
  <c r="AB523" i="9"/>
  <c r="AB522" i="9"/>
  <c r="AB521" i="9"/>
  <c r="AB520" i="9"/>
  <c r="AB519" i="9"/>
  <c r="AB518" i="9"/>
  <c r="AB517" i="9"/>
  <c r="AB516" i="9"/>
  <c r="AB515" i="9"/>
  <c r="AB514" i="9"/>
  <c r="AB513" i="9"/>
  <c r="AB512" i="9"/>
  <c r="AB511" i="9"/>
  <c r="AB510" i="9"/>
  <c r="AB509" i="9"/>
  <c r="AB508" i="9"/>
  <c r="AB507" i="9"/>
  <c r="AB506" i="9"/>
  <c r="AB505" i="9"/>
  <c r="AB504" i="9"/>
  <c r="AB503" i="9"/>
  <c r="AB502" i="9"/>
  <c r="AB501" i="9"/>
  <c r="AB500" i="9"/>
  <c r="AB499" i="9"/>
  <c r="AB498" i="9"/>
  <c r="AB497" i="9"/>
  <c r="AB496" i="9"/>
  <c r="AB495" i="9"/>
  <c r="AB494" i="9"/>
  <c r="AB493" i="9"/>
  <c r="AB492" i="9"/>
  <c r="AB491" i="9"/>
  <c r="AB490" i="9"/>
  <c r="AB489" i="9"/>
  <c r="AB488" i="9"/>
  <c r="AB487" i="9"/>
  <c r="AB486" i="9"/>
  <c r="AB485" i="9"/>
  <c r="AB484" i="9"/>
  <c r="AB483" i="9"/>
  <c r="AB482" i="9"/>
  <c r="AB481" i="9"/>
  <c r="AB480" i="9"/>
  <c r="AB479" i="9"/>
  <c r="AB478" i="9"/>
  <c r="AB477" i="9"/>
  <c r="AB476" i="9"/>
  <c r="AB475" i="9"/>
  <c r="AB474" i="9"/>
  <c r="AB473" i="9"/>
  <c r="AB472" i="9"/>
  <c r="AB471" i="9"/>
  <c r="AB470" i="9"/>
  <c r="AB469" i="9"/>
  <c r="AB468" i="9"/>
  <c r="AB467" i="9"/>
  <c r="AB466" i="9"/>
  <c r="AB465" i="9"/>
  <c r="AB464" i="9"/>
  <c r="AB463" i="9"/>
  <c r="AB462" i="9"/>
  <c r="AB461" i="9"/>
  <c r="AB460" i="9"/>
  <c r="AB459" i="9"/>
  <c r="AB458" i="9"/>
  <c r="AB457" i="9"/>
  <c r="AB456" i="9"/>
  <c r="AB455" i="9"/>
  <c r="AB454" i="9"/>
  <c r="AB453" i="9"/>
  <c r="AB452" i="9"/>
  <c r="AB451" i="9"/>
  <c r="AB450" i="9"/>
  <c r="AB449" i="9"/>
  <c r="AB448" i="9"/>
  <c r="AB447" i="9"/>
  <c r="AB446" i="9"/>
  <c r="AB445" i="9"/>
  <c r="AB444" i="9"/>
  <c r="AB443" i="9"/>
  <c r="AB442" i="9"/>
  <c r="AB441" i="9"/>
  <c r="AB440" i="9"/>
  <c r="AB439" i="9"/>
  <c r="AB438" i="9"/>
  <c r="AB437" i="9"/>
  <c r="AB436" i="9"/>
  <c r="AB435" i="9"/>
  <c r="AB434" i="9"/>
  <c r="AB433" i="9"/>
  <c r="AB432" i="9"/>
  <c r="AB431" i="9"/>
  <c r="AB430" i="9"/>
  <c r="AB429" i="9"/>
  <c r="AB428" i="9"/>
  <c r="AB427" i="9"/>
  <c r="AB426" i="9"/>
  <c r="AB425" i="9"/>
  <c r="AB424" i="9"/>
  <c r="AB423" i="9"/>
  <c r="AB422" i="9"/>
  <c r="AB421" i="9"/>
  <c r="AB420" i="9"/>
  <c r="AB419" i="9"/>
  <c r="AB418" i="9"/>
  <c r="AB417" i="9"/>
  <c r="AB416" i="9"/>
  <c r="AB415" i="9"/>
  <c r="AB414" i="9"/>
  <c r="AB413" i="9"/>
  <c r="AB412" i="9"/>
  <c r="AB411" i="9"/>
  <c r="AB410" i="9"/>
  <c r="AB409" i="9"/>
  <c r="AB408" i="9"/>
  <c r="AB407" i="9"/>
  <c r="AB406" i="9"/>
  <c r="AB405" i="9"/>
  <c r="AB404" i="9"/>
  <c r="AB403" i="9"/>
  <c r="AB402" i="9"/>
  <c r="AB401" i="9"/>
  <c r="AB400" i="9"/>
  <c r="AB399" i="9"/>
  <c r="AB398" i="9"/>
  <c r="AB397" i="9"/>
  <c r="AB396" i="9"/>
  <c r="AB395" i="9"/>
  <c r="AB394" i="9"/>
  <c r="AB393" i="9"/>
  <c r="AB392" i="9"/>
  <c r="AB391" i="9"/>
  <c r="AB390" i="9"/>
  <c r="AB389" i="9"/>
  <c r="AB388" i="9"/>
  <c r="AB387" i="9"/>
  <c r="AB386" i="9"/>
  <c r="AB385" i="9"/>
  <c r="AB384" i="9"/>
  <c r="AB383" i="9"/>
  <c r="AB382" i="9"/>
  <c r="AB381" i="9"/>
  <c r="AB380" i="9"/>
  <c r="AB379" i="9"/>
  <c r="AB378" i="9"/>
  <c r="AB377" i="9"/>
  <c r="AB376" i="9"/>
  <c r="AB375" i="9"/>
  <c r="AB374" i="9"/>
  <c r="AB373" i="9"/>
  <c r="AB372" i="9"/>
  <c r="AB371" i="9"/>
  <c r="AB370" i="9"/>
  <c r="AB369" i="9"/>
  <c r="AB368" i="9"/>
  <c r="AB367" i="9"/>
  <c r="AB366" i="9"/>
  <c r="AB365" i="9"/>
  <c r="AB364" i="9"/>
  <c r="AB363" i="9"/>
  <c r="AB362" i="9"/>
  <c r="AB361" i="9"/>
  <c r="AB360" i="9"/>
  <c r="AB359" i="9"/>
  <c r="AB358" i="9"/>
  <c r="AB357" i="9"/>
  <c r="AB356" i="9"/>
  <c r="AB355" i="9"/>
  <c r="AB354" i="9"/>
  <c r="AB353" i="9"/>
  <c r="AB352" i="9"/>
  <c r="AB351" i="9"/>
  <c r="AB350" i="9"/>
  <c r="AB349" i="9"/>
  <c r="AB348" i="9"/>
  <c r="AB347" i="9"/>
  <c r="AB346" i="9"/>
  <c r="AB345" i="9"/>
  <c r="AB344" i="9"/>
  <c r="AB343" i="9"/>
  <c r="AB342" i="9"/>
  <c r="AB341" i="9"/>
  <c r="AB340" i="9"/>
  <c r="AB339" i="9"/>
  <c r="AB338" i="9"/>
  <c r="AB337" i="9"/>
  <c r="AB336" i="9"/>
  <c r="AB335" i="9"/>
  <c r="AB334" i="9"/>
  <c r="AB333" i="9"/>
  <c r="AB332" i="9"/>
  <c r="AB331" i="9"/>
  <c r="AB330" i="9"/>
  <c r="AB329" i="9"/>
  <c r="AB328" i="9"/>
  <c r="AB327" i="9"/>
  <c r="AB326" i="9"/>
  <c r="AB325" i="9"/>
  <c r="AB324" i="9"/>
  <c r="AB323" i="9"/>
  <c r="AB322" i="9"/>
  <c r="AB321" i="9"/>
  <c r="AB320" i="9"/>
  <c r="AB319" i="9"/>
  <c r="AB318" i="9"/>
  <c r="AB317" i="9"/>
  <c r="AB316" i="9"/>
  <c r="AB315" i="9"/>
  <c r="AB314" i="9"/>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AB34" i="9"/>
  <c r="AB33" i="9"/>
  <c r="AB31" i="9"/>
  <c r="AB30" i="9"/>
  <c r="AB29" i="9"/>
  <c r="AB28"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126" i="9"/>
  <c r="S127" i="9"/>
  <c r="S128" i="9"/>
  <c r="S129" i="9"/>
  <c r="S130" i="9"/>
  <c r="S131" i="9"/>
  <c r="S132" i="9"/>
  <c r="S133" i="9"/>
  <c r="S134" i="9"/>
  <c r="S135" i="9"/>
  <c r="S136" i="9"/>
  <c r="S137" i="9"/>
  <c r="S138" i="9"/>
  <c r="S139" i="9"/>
  <c r="S140" i="9"/>
  <c r="S141" i="9"/>
  <c r="S142" i="9"/>
  <c r="S143" i="9"/>
  <c r="S144" i="9"/>
  <c r="S145" i="9"/>
  <c r="S146" i="9"/>
  <c r="S147" i="9"/>
  <c r="S148" i="9"/>
  <c r="S149" i="9"/>
  <c r="S150" i="9"/>
  <c r="S151" i="9"/>
  <c r="S152" i="9"/>
  <c r="S153" i="9"/>
  <c r="S154" i="9"/>
  <c r="S155" i="9"/>
  <c r="S156" i="9"/>
  <c r="S157" i="9"/>
  <c r="S158" i="9"/>
  <c r="S159" i="9"/>
  <c r="S160" i="9"/>
  <c r="S161" i="9"/>
  <c r="S162" i="9"/>
  <c r="S163" i="9"/>
  <c r="S164" i="9"/>
  <c r="S165" i="9"/>
  <c r="S166" i="9"/>
  <c r="S167" i="9"/>
  <c r="S168" i="9"/>
  <c r="S169" i="9"/>
  <c r="S170" i="9"/>
  <c r="S171" i="9"/>
  <c r="S172" i="9"/>
  <c r="S173" i="9"/>
  <c r="S174" i="9"/>
  <c r="S175" i="9"/>
  <c r="S176" i="9"/>
  <c r="S177" i="9"/>
  <c r="S178" i="9"/>
  <c r="S179" i="9"/>
  <c r="S180" i="9"/>
  <c r="S181" i="9"/>
  <c r="S182" i="9"/>
  <c r="S183" i="9"/>
  <c r="S184" i="9"/>
  <c r="S185" i="9"/>
  <c r="S186" i="9"/>
  <c r="S187" i="9"/>
  <c r="S188" i="9"/>
  <c r="S189" i="9"/>
  <c r="S190" i="9"/>
  <c r="S191" i="9"/>
  <c r="S192" i="9"/>
  <c r="S193" i="9"/>
  <c r="S194" i="9"/>
  <c r="S195" i="9"/>
  <c r="S196" i="9"/>
  <c r="S197" i="9"/>
  <c r="S198" i="9"/>
  <c r="S199" i="9"/>
  <c r="S200" i="9"/>
  <c r="S201" i="9"/>
  <c r="S202" i="9"/>
  <c r="S203" i="9"/>
  <c r="S204" i="9"/>
  <c r="S205" i="9"/>
  <c r="S206" i="9"/>
  <c r="S207" i="9"/>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S324" i="9"/>
  <c r="S325" i="9"/>
  <c r="S326" i="9"/>
  <c r="S327" i="9"/>
  <c r="S328" i="9"/>
  <c r="S329" i="9"/>
  <c r="S330" i="9"/>
  <c r="S331" i="9"/>
  <c r="S332" i="9"/>
  <c r="S333" i="9"/>
  <c r="S334" i="9"/>
  <c r="S335" i="9"/>
  <c r="S336" i="9"/>
  <c r="S337" i="9"/>
  <c r="S338" i="9"/>
  <c r="S339" i="9"/>
  <c r="S340" i="9"/>
  <c r="S341" i="9"/>
  <c r="S342" i="9"/>
  <c r="S343" i="9"/>
  <c r="S344" i="9"/>
  <c r="S345" i="9"/>
  <c r="S346" i="9"/>
  <c r="S347" i="9"/>
  <c r="S348" i="9"/>
  <c r="S349" i="9"/>
  <c r="S350" i="9"/>
  <c r="S351" i="9"/>
  <c r="S352" i="9"/>
  <c r="S353" i="9"/>
  <c r="S354" i="9"/>
  <c r="S355" i="9"/>
  <c r="S356" i="9"/>
  <c r="S357" i="9"/>
  <c r="S358" i="9"/>
  <c r="S359" i="9"/>
  <c r="S360" i="9"/>
  <c r="S361" i="9"/>
  <c r="S362" i="9"/>
  <c r="S363" i="9"/>
  <c r="S364" i="9"/>
  <c r="S365" i="9"/>
  <c r="S366" i="9"/>
  <c r="S367" i="9"/>
  <c r="S368" i="9"/>
  <c r="S369" i="9"/>
  <c r="S370" i="9"/>
  <c r="S371" i="9"/>
  <c r="S372" i="9"/>
  <c r="S373" i="9"/>
  <c r="S374" i="9"/>
  <c r="S375" i="9"/>
  <c r="S376" i="9"/>
  <c r="S377" i="9"/>
  <c r="S378" i="9"/>
  <c r="S379" i="9"/>
  <c r="S380" i="9"/>
  <c r="S381" i="9"/>
  <c r="S382" i="9"/>
  <c r="S383" i="9"/>
  <c r="S384" i="9"/>
  <c r="S385" i="9"/>
  <c r="S386" i="9"/>
  <c r="S387" i="9"/>
  <c r="S388" i="9"/>
  <c r="S389" i="9"/>
  <c r="S390" i="9"/>
  <c r="S391" i="9"/>
  <c r="S392" i="9"/>
  <c r="S393" i="9"/>
  <c r="S394" i="9"/>
  <c r="S395" i="9"/>
  <c r="S396" i="9"/>
  <c r="S397" i="9"/>
  <c r="S398" i="9"/>
  <c r="S399" i="9"/>
  <c r="S400" i="9"/>
  <c r="S401" i="9"/>
  <c r="S402" i="9"/>
  <c r="S403" i="9"/>
  <c r="S404" i="9"/>
  <c r="S405" i="9"/>
  <c r="S406" i="9"/>
  <c r="S407" i="9"/>
  <c r="S408" i="9"/>
  <c r="S409" i="9"/>
  <c r="S410" i="9"/>
  <c r="S411" i="9"/>
  <c r="S412" i="9"/>
  <c r="S413" i="9"/>
  <c r="S414" i="9"/>
  <c r="S415" i="9"/>
  <c r="S416" i="9"/>
  <c r="S417" i="9"/>
  <c r="S418" i="9"/>
  <c r="S419" i="9"/>
  <c r="S420" i="9"/>
  <c r="S421" i="9"/>
  <c r="S422" i="9"/>
  <c r="S423" i="9"/>
  <c r="S424" i="9"/>
  <c r="S425" i="9"/>
  <c r="S426" i="9"/>
  <c r="S427" i="9"/>
  <c r="S428" i="9"/>
  <c r="S429" i="9"/>
  <c r="S430" i="9"/>
  <c r="S431" i="9"/>
  <c r="S432" i="9"/>
  <c r="S433" i="9"/>
  <c r="S434" i="9"/>
  <c r="S435" i="9"/>
  <c r="S436" i="9"/>
  <c r="S437" i="9"/>
  <c r="S438" i="9"/>
  <c r="S439" i="9"/>
  <c r="S440" i="9"/>
  <c r="S441" i="9"/>
  <c r="S442" i="9"/>
  <c r="S443" i="9"/>
  <c r="S444" i="9"/>
  <c r="S445" i="9"/>
  <c r="S446" i="9"/>
  <c r="S447" i="9"/>
  <c r="S448" i="9"/>
  <c r="S449" i="9"/>
  <c r="S450" i="9"/>
  <c r="S451" i="9"/>
  <c r="S452" i="9"/>
  <c r="S453" i="9"/>
  <c r="S454" i="9"/>
  <c r="S455" i="9"/>
  <c r="S456" i="9"/>
  <c r="S457" i="9"/>
  <c r="S458" i="9"/>
  <c r="S459" i="9"/>
  <c r="S460" i="9"/>
  <c r="S461" i="9"/>
  <c r="S462" i="9"/>
  <c r="S463" i="9"/>
  <c r="S464" i="9"/>
  <c r="S465" i="9"/>
  <c r="S466" i="9"/>
  <c r="S467" i="9"/>
  <c r="S468" i="9"/>
  <c r="S469" i="9"/>
  <c r="S470" i="9"/>
  <c r="S471" i="9"/>
  <c r="S472" i="9"/>
  <c r="S473" i="9"/>
  <c r="S474" i="9"/>
  <c r="S475" i="9"/>
  <c r="S476" i="9"/>
  <c r="S477" i="9"/>
  <c r="S478" i="9"/>
  <c r="S479" i="9"/>
  <c r="S480" i="9"/>
  <c r="S481" i="9"/>
  <c r="S482" i="9"/>
  <c r="S483" i="9"/>
  <c r="S484" i="9"/>
  <c r="S485" i="9"/>
  <c r="S486" i="9"/>
  <c r="S487" i="9"/>
  <c r="S488" i="9"/>
  <c r="S489" i="9"/>
  <c r="S490" i="9"/>
  <c r="S491" i="9"/>
  <c r="S492" i="9"/>
  <c r="S493" i="9"/>
  <c r="S494" i="9"/>
  <c r="S495" i="9"/>
  <c r="S496" i="9"/>
  <c r="S497" i="9"/>
  <c r="S498" i="9"/>
  <c r="S499" i="9"/>
  <c r="S500" i="9"/>
  <c r="S501" i="9"/>
  <c r="S502" i="9"/>
  <c r="S503" i="9"/>
  <c r="S504" i="9"/>
  <c r="S505" i="9"/>
  <c r="S506" i="9"/>
  <c r="S507" i="9"/>
  <c r="S508" i="9"/>
  <c r="S509" i="9"/>
  <c r="S510" i="9"/>
  <c r="S511" i="9"/>
  <c r="S512" i="9"/>
  <c r="S513" i="9"/>
  <c r="S514" i="9"/>
  <c r="S515" i="9"/>
  <c r="S516" i="9"/>
  <c r="S517" i="9"/>
  <c r="S518" i="9"/>
  <c r="S519" i="9"/>
  <c r="S520" i="9"/>
  <c r="S521" i="9"/>
  <c r="S522" i="9"/>
  <c r="S523" i="9"/>
  <c r="S524" i="9"/>
  <c r="S525" i="9"/>
  <c r="S526" i="9"/>
  <c r="S527" i="9"/>
  <c r="S528" i="9"/>
  <c r="S529" i="9"/>
  <c r="S530" i="9"/>
  <c r="S531" i="9"/>
  <c r="S532" i="9"/>
  <c r="S533" i="9"/>
  <c r="S534" i="9"/>
  <c r="S535" i="9"/>
  <c r="S536" i="9"/>
  <c r="S537" i="9"/>
  <c r="S538" i="9"/>
  <c r="S539" i="9"/>
  <c r="S540" i="9"/>
  <c r="S541" i="9"/>
  <c r="S542" i="9"/>
  <c r="S543" i="9"/>
  <c r="S544" i="9"/>
  <c r="S545" i="9"/>
  <c r="S546" i="9"/>
  <c r="S547" i="9"/>
  <c r="S548" i="9"/>
  <c r="S549" i="9"/>
  <c r="S550" i="9"/>
  <c r="S551" i="9"/>
  <c r="S552" i="9"/>
  <c r="S553" i="9"/>
  <c r="S554" i="9"/>
  <c r="S555" i="9"/>
  <c r="S556" i="9"/>
  <c r="S557" i="9"/>
  <c r="S558" i="9"/>
  <c r="S559" i="9"/>
  <c r="S560" i="9"/>
  <c r="S561" i="9"/>
  <c r="S562" i="9"/>
  <c r="S563" i="9"/>
  <c r="S564" i="9"/>
  <c r="S565" i="9"/>
  <c r="S566" i="9"/>
  <c r="S567" i="9"/>
  <c r="S568" i="9"/>
  <c r="S569" i="9"/>
  <c r="S570" i="9"/>
  <c r="S571" i="9"/>
  <c r="S572" i="9"/>
  <c r="S573" i="9"/>
  <c r="S574" i="9"/>
  <c r="S575" i="9"/>
  <c r="S576" i="9"/>
  <c r="S577" i="9"/>
  <c r="S578" i="9"/>
  <c r="S579" i="9"/>
  <c r="S580" i="9"/>
  <c r="S581" i="9"/>
  <c r="S582" i="9"/>
  <c r="S583" i="9"/>
  <c r="S584" i="9"/>
  <c r="S585" i="9"/>
  <c r="S586" i="9"/>
  <c r="S587" i="9"/>
  <c r="S588" i="9"/>
  <c r="S589" i="9"/>
  <c r="S590" i="9"/>
  <c r="S591" i="9"/>
  <c r="S592" i="9"/>
  <c r="S593" i="9"/>
  <c r="S594" i="9"/>
  <c r="S595" i="9"/>
  <c r="S596" i="9"/>
  <c r="S597" i="9"/>
  <c r="S598" i="9"/>
  <c r="S599" i="9"/>
  <c r="S600" i="9"/>
  <c r="S601" i="9"/>
  <c r="S602" i="9"/>
  <c r="S603" i="9"/>
  <c r="S604" i="9"/>
  <c r="S605" i="9"/>
  <c r="S606" i="9"/>
  <c r="S607" i="9"/>
  <c r="S608" i="9"/>
  <c r="S609" i="9"/>
  <c r="S610" i="9"/>
  <c r="S611" i="9"/>
  <c r="S612" i="9"/>
  <c r="S613" i="9"/>
  <c r="S614" i="9"/>
  <c r="S615" i="9"/>
  <c r="S616" i="9"/>
  <c r="S617" i="9"/>
  <c r="S618" i="9"/>
  <c r="S619" i="9"/>
  <c r="S620" i="9"/>
  <c r="S621" i="9"/>
  <c r="S622" i="9"/>
  <c r="S623" i="9"/>
  <c r="S624" i="9"/>
  <c r="S625" i="9"/>
  <c r="S626" i="9"/>
  <c r="S627" i="9"/>
  <c r="S628" i="9"/>
  <c r="S629" i="9"/>
  <c r="S630" i="9"/>
  <c r="S631" i="9"/>
  <c r="S632" i="9"/>
  <c r="S633" i="9"/>
  <c r="S634" i="9"/>
  <c r="S635" i="9"/>
  <c r="S636" i="9"/>
  <c r="S637" i="9"/>
  <c r="S638" i="9"/>
  <c r="S639" i="9"/>
  <c r="S640" i="9"/>
  <c r="S641" i="9"/>
  <c r="S642" i="9"/>
  <c r="S643" i="9"/>
  <c r="S644" i="9"/>
  <c r="S645" i="9"/>
  <c r="S646" i="9"/>
  <c r="S647" i="9"/>
  <c r="S648" i="9"/>
  <c r="S649" i="9"/>
  <c r="S650" i="9"/>
  <c r="S651" i="9"/>
  <c r="S652" i="9"/>
  <c r="S653" i="9"/>
  <c r="S654" i="9"/>
  <c r="S655" i="9"/>
  <c r="S656" i="9"/>
  <c r="S657" i="9"/>
  <c r="S658" i="9"/>
  <c r="S659" i="9"/>
  <c r="S660" i="9"/>
  <c r="S661" i="9"/>
  <c r="S662" i="9"/>
  <c r="S663" i="9"/>
  <c r="S664" i="9"/>
  <c r="S665" i="9"/>
  <c r="S666" i="9"/>
  <c r="S667" i="9"/>
  <c r="S668" i="9"/>
  <c r="S669" i="9"/>
  <c r="S670" i="9"/>
  <c r="S671" i="9"/>
  <c r="S672" i="9"/>
  <c r="S673" i="9"/>
  <c r="S674" i="9"/>
  <c r="S675" i="9"/>
  <c r="S676" i="9"/>
  <c r="S677" i="9"/>
  <c r="S678" i="9"/>
  <c r="S679" i="9"/>
  <c r="S680" i="9"/>
  <c r="S681" i="9"/>
  <c r="S682" i="9"/>
  <c r="S683" i="9"/>
  <c r="S684" i="9"/>
  <c r="S685" i="9"/>
  <c r="S686" i="9"/>
  <c r="S687" i="9"/>
  <c r="S688" i="9"/>
  <c r="S689" i="9"/>
  <c r="S690" i="9"/>
  <c r="S691" i="9"/>
  <c r="S692" i="9"/>
  <c r="S693" i="9"/>
  <c r="S694" i="9"/>
  <c r="S695" i="9"/>
  <c r="S696" i="9"/>
  <c r="S697" i="9"/>
  <c r="S698" i="9"/>
  <c r="S699" i="9"/>
  <c r="S700" i="9"/>
  <c r="S701" i="9"/>
  <c r="S702" i="9"/>
  <c r="S703" i="9"/>
  <c r="S704" i="9"/>
  <c r="S705" i="9"/>
  <c r="S706" i="9"/>
  <c r="S707" i="9"/>
  <c r="S708" i="9"/>
  <c r="S709" i="9"/>
  <c r="S710" i="9"/>
  <c r="S711" i="9"/>
  <c r="S712" i="9"/>
  <c r="S713" i="9"/>
  <c r="S714" i="9"/>
  <c r="S715" i="9"/>
  <c r="S716" i="9"/>
  <c r="S717" i="9"/>
  <c r="S718" i="9"/>
  <c r="S719" i="9"/>
  <c r="S720" i="9"/>
  <c r="S721" i="9"/>
  <c r="S722" i="9"/>
  <c r="S723" i="9"/>
  <c r="S724" i="9"/>
  <c r="S725" i="9"/>
  <c r="S726" i="9"/>
  <c r="S727" i="9"/>
  <c r="S728" i="9"/>
  <c r="S729" i="9"/>
  <c r="S730" i="9"/>
  <c r="S731" i="9"/>
  <c r="S732" i="9"/>
  <c r="S733" i="9"/>
  <c r="S734" i="9"/>
  <c r="S735" i="9"/>
  <c r="S736" i="9"/>
  <c r="S737" i="9"/>
  <c r="S738" i="9"/>
  <c r="S739" i="9"/>
  <c r="S740" i="9"/>
  <c r="S741" i="9"/>
  <c r="S742" i="9"/>
  <c r="S743" i="9"/>
  <c r="S744" i="9"/>
  <c r="S745" i="9"/>
  <c r="S746" i="9"/>
  <c r="S747" i="9"/>
  <c r="S748" i="9"/>
  <c r="S749" i="9"/>
  <c r="S750" i="9"/>
  <c r="S751" i="9"/>
  <c r="S752" i="9"/>
  <c r="S753" i="9"/>
  <c r="S754" i="9"/>
  <c r="S755" i="9"/>
  <c r="S756" i="9"/>
  <c r="S757" i="9"/>
  <c r="S758" i="9"/>
  <c r="S759" i="9"/>
  <c r="S760" i="9"/>
  <c r="S761" i="9"/>
  <c r="S762" i="9"/>
  <c r="S763" i="9"/>
  <c r="S764" i="9"/>
  <c r="S765" i="9"/>
  <c r="S766" i="9"/>
  <c r="S767" i="9"/>
  <c r="S768" i="9"/>
  <c r="S769" i="9"/>
  <c r="S770" i="9"/>
  <c r="S771" i="9"/>
  <c r="S772" i="9"/>
  <c r="S773" i="9"/>
  <c r="S774" i="9"/>
  <c r="S775" i="9"/>
  <c r="S776" i="9"/>
  <c r="S777" i="9"/>
  <c r="S778" i="9"/>
  <c r="S779" i="9"/>
  <c r="S780" i="9"/>
  <c r="S781" i="9"/>
  <c r="S782" i="9"/>
  <c r="S783" i="9"/>
  <c r="S784" i="9"/>
  <c r="S785" i="9"/>
  <c r="S786" i="9"/>
  <c r="S787" i="9"/>
  <c r="S788" i="9"/>
  <c r="S789" i="9"/>
  <c r="S790" i="9"/>
  <c r="S791" i="9"/>
  <c r="S792" i="9"/>
  <c r="S793" i="9"/>
  <c r="S794" i="9"/>
  <c r="S795" i="9"/>
  <c r="S796" i="9"/>
  <c r="S797" i="9"/>
  <c r="S798" i="9"/>
  <c r="S799" i="9"/>
  <c r="S800" i="9"/>
  <c r="S801" i="9"/>
  <c r="S802" i="9"/>
  <c r="S803" i="9"/>
  <c r="S804" i="9"/>
  <c r="S805" i="9"/>
  <c r="S806" i="9"/>
  <c r="S807" i="9"/>
  <c r="S808" i="9"/>
  <c r="S809" i="9"/>
  <c r="S810" i="9"/>
  <c r="S811" i="9"/>
  <c r="S812" i="9"/>
  <c r="S813" i="9"/>
  <c r="S814" i="9"/>
  <c r="S815" i="9"/>
  <c r="S816" i="9"/>
  <c r="S817" i="9"/>
  <c r="S818" i="9"/>
  <c r="S819" i="9"/>
  <c r="S820" i="9"/>
  <c r="S821" i="9"/>
  <c r="S822" i="9"/>
  <c r="S823" i="9"/>
  <c r="S824" i="9"/>
  <c r="S825" i="9"/>
  <c r="S826" i="9"/>
  <c r="S827" i="9"/>
  <c r="S828" i="9"/>
  <c r="S829" i="9"/>
  <c r="S830" i="9"/>
  <c r="S831" i="9"/>
  <c r="S832" i="9"/>
  <c r="S833" i="9"/>
  <c r="S834" i="9"/>
  <c r="S835" i="9"/>
  <c r="S836" i="9"/>
  <c r="S837" i="9"/>
  <c r="S838" i="9"/>
  <c r="S839" i="9"/>
  <c r="S840" i="9"/>
  <c r="S841" i="9"/>
  <c r="S842" i="9"/>
  <c r="S843" i="9"/>
  <c r="S844" i="9"/>
  <c r="S845" i="9"/>
  <c r="S846" i="9"/>
  <c r="S847" i="9"/>
  <c r="S848" i="9"/>
  <c r="S849" i="9"/>
  <c r="S850" i="9"/>
  <c r="S851" i="9"/>
  <c r="S852" i="9"/>
  <c r="S853" i="9"/>
  <c r="S854" i="9"/>
  <c r="S855" i="9"/>
  <c r="S856" i="9"/>
  <c r="S857" i="9"/>
  <c r="S858" i="9"/>
  <c r="S859" i="9"/>
  <c r="S860" i="9"/>
  <c r="S861" i="9"/>
  <c r="S862" i="9"/>
  <c r="S863" i="9"/>
  <c r="S864" i="9"/>
  <c r="S865" i="9"/>
  <c r="S866" i="9"/>
  <c r="S867" i="9"/>
  <c r="S868" i="9"/>
  <c r="S869" i="9"/>
  <c r="S870" i="9"/>
  <c r="S871" i="9"/>
  <c r="S872" i="9"/>
  <c r="S873" i="9"/>
  <c r="S874" i="9"/>
  <c r="S875" i="9"/>
  <c r="S876" i="9"/>
  <c r="S877" i="9"/>
  <c r="S878" i="9"/>
  <c r="S879" i="9"/>
  <c r="S880" i="9"/>
  <c r="S881" i="9"/>
  <c r="S882" i="9"/>
  <c r="S883" i="9"/>
  <c r="S884" i="9"/>
  <c r="S885" i="9"/>
  <c r="S886" i="9"/>
  <c r="S887" i="9"/>
  <c r="S888" i="9"/>
  <c r="S889" i="9"/>
  <c r="S890" i="9"/>
  <c r="S891" i="9"/>
  <c r="S892" i="9"/>
  <c r="S893" i="9"/>
  <c r="S894" i="9"/>
  <c r="S895" i="9"/>
  <c r="S896" i="9"/>
  <c r="S897" i="9"/>
  <c r="S898" i="9"/>
  <c r="S899" i="9"/>
  <c r="S900" i="9"/>
  <c r="S901" i="9"/>
  <c r="S902" i="9"/>
  <c r="S903" i="9"/>
  <c r="S904" i="9"/>
  <c r="S905" i="9"/>
  <c r="S906" i="9"/>
  <c r="S907" i="9"/>
  <c r="S908" i="9"/>
  <c r="S909" i="9"/>
  <c r="S910" i="9"/>
  <c r="S911" i="9"/>
  <c r="S912" i="9"/>
  <c r="S913" i="9"/>
  <c r="S914" i="9"/>
  <c r="S915" i="9"/>
  <c r="S916" i="9"/>
  <c r="S917" i="9"/>
  <c r="S918" i="9"/>
  <c r="S919" i="9"/>
  <c r="S920" i="9"/>
  <c r="S921" i="9"/>
  <c r="S922" i="9"/>
  <c r="S923" i="9"/>
  <c r="S924" i="9"/>
  <c r="S925" i="9"/>
  <c r="S926" i="9"/>
  <c r="S927" i="9"/>
  <c r="S928" i="9"/>
  <c r="S929" i="9"/>
  <c r="S930" i="9"/>
  <c r="S931" i="9"/>
  <c r="S932" i="9"/>
  <c r="S933" i="9"/>
  <c r="S934" i="9"/>
  <c r="S935" i="9"/>
  <c r="S936" i="9"/>
  <c r="S937" i="9"/>
  <c r="S938" i="9"/>
  <c r="S939" i="9"/>
  <c r="S940" i="9"/>
  <c r="S941" i="9"/>
  <c r="S942" i="9"/>
  <c r="S943" i="9"/>
  <c r="S944" i="9"/>
  <c r="S945" i="9"/>
  <c r="S946" i="9"/>
  <c r="S947" i="9"/>
  <c r="S948" i="9"/>
  <c r="S949" i="9"/>
  <c r="S950" i="9"/>
  <c r="S951" i="9"/>
  <c r="S952" i="9"/>
  <c r="S953" i="9"/>
  <c r="S954" i="9"/>
  <c r="S955" i="9"/>
  <c r="S956" i="9"/>
  <c r="S957" i="9"/>
  <c r="S958" i="9"/>
  <c r="S959" i="9"/>
  <c r="S960" i="9"/>
  <c r="S961" i="9"/>
  <c r="S962" i="9"/>
  <c r="S963" i="9"/>
  <c r="S964" i="9"/>
  <c r="S965" i="9"/>
  <c r="S966" i="9"/>
  <c r="S967" i="9"/>
  <c r="S968" i="9"/>
  <c r="S969" i="9"/>
  <c r="S970" i="9"/>
  <c r="S971" i="9"/>
  <c r="S972" i="9"/>
  <c r="S973" i="9"/>
  <c r="S974" i="9"/>
  <c r="S975" i="9"/>
  <c r="S976" i="9"/>
  <c r="S977" i="9"/>
  <c r="S978" i="9"/>
  <c r="S979" i="9"/>
  <c r="S980" i="9"/>
  <c r="S981" i="9"/>
  <c r="S982" i="9"/>
  <c r="S983" i="9"/>
  <c r="S984" i="9"/>
  <c r="S985" i="9"/>
  <c r="S986" i="9"/>
  <c r="S987" i="9"/>
  <c r="S988" i="9"/>
  <c r="S989" i="9"/>
  <c r="S990" i="9"/>
  <c r="S991" i="9"/>
  <c r="S992" i="9"/>
  <c r="S993" i="9"/>
  <c r="S994" i="9"/>
  <c r="S995" i="9"/>
  <c r="S996" i="9"/>
  <c r="S997" i="9"/>
  <c r="S998" i="9"/>
  <c r="S999" i="9"/>
  <c r="S1000" i="9"/>
  <c r="S1001" i="9"/>
  <c r="S1002" i="9"/>
  <c r="S1003" i="9"/>
  <c r="S1004" i="9"/>
  <c r="S1005" i="9"/>
  <c r="S1006" i="9"/>
  <c r="S1007" i="9"/>
  <c r="S1008" i="9"/>
  <c r="S1009" i="9"/>
  <c r="S1010" i="9"/>
  <c r="S1011" i="9"/>
  <c r="S1012" i="9"/>
  <c r="S1013" i="9"/>
  <c r="S1014" i="9"/>
  <c r="S1015" i="9"/>
  <c r="S1016" i="9"/>
  <c r="S1017" i="9"/>
  <c r="S1018" i="9"/>
  <c r="S1019" i="9"/>
  <c r="S1020" i="9"/>
  <c r="S1021" i="9"/>
  <c r="S1022" i="9"/>
  <c r="AP1022" i="15"/>
  <c r="AP1021" i="15"/>
  <c r="AP1020" i="15"/>
  <c r="AP1019" i="15"/>
  <c r="AP1018" i="15"/>
  <c r="AP1017" i="15"/>
  <c r="AP1016" i="15"/>
  <c r="AP1015" i="15"/>
  <c r="AP1014" i="15"/>
  <c r="AP1013" i="15"/>
  <c r="AP1012" i="15"/>
  <c r="AP1011" i="15"/>
  <c r="AP1010" i="15"/>
  <c r="AP1009" i="15"/>
  <c r="AP1008" i="15"/>
  <c r="AP1007" i="15"/>
  <c r="AP1006" i="15"/>
  <c r="AP1005" i="15"/>
  <c r="AP1004" i="15"/>
  <c r="AP1003" i="15"/>
  <c r="AP1002" i="15"/>
  <c r="AP1001" i="15"/>
  <c r="AP1000" i="15"/>
  <c r="AP999" i="15"/>
  <c r="AP998" i="15"/>
  <c r="AP997" i="15"/>
  <c r="AP996" i="15"/>
  <c r="AP995" i="15"/>
  <c r="AP994" i="15"/>
  <c r="AP993" i="15"/>
  <c r="AP992" i="15"/>
  <c r="AP991" i="15"/>
  <c r="AP990" i="15"/>
  <c r="AP989" i="15"/>
  <c r="AP988" i="15"/>
  <c r="AP987" i="15"/>
  <c r="AP986" i="15"/>
  <c r="AP985" i="15"/>
  <c r="AP984" i="15"/>
  <c r="AP983" i="15"/>
  <c r="AP982" i="15"/>
  <c r="AP981" i="15"/>
  <c r="AP980" i="15"/>
  <c r="AP979" i="15"/>
  <c r="AP978" i="15"/>
  <c r="AP977" i="15"/>
  <c r="AP976" i="15"/>
  <c r="AP975" i="15"/>
  <c r="AP974" i="15"/>
  <c r="AP973" i="15"/>
  <c r="AP972" i="15"/>
  <c r="AP971" i="15"/>
  <c r="AP970" i="15"/>
  <c r="AP969" i="15"/>
  <c r="AP968" i="15"/>
  <c r="AP967" i="15"/>
  <c r="AP966" i="15"/>
  <c r="AP965" i="15"/>
  <c r="AP964" i="15"/>
  <c r="AP963" i="15"/>
  <c r="AP962" i="15"/>
  <c r="AP961" i="15"/>
  <c r="AP960" i="15"/>
  <c r="AP959" i="15"/>
  <c r="AP958" i="15"/>
  <c r="AP957" i="15"/>
  <c r="AP956" i="15"/>
  <c r="AP955" i="15"/>
  <c r="AP954" i="15"/>
  <c r="AP953" i="15"/>
  <c r="AP952" i="15"/>
  <c r="AP951" i="15"/>
  <c r="AP950" i="15"/>
  <c r="AP949" i="15"/>
  <c r="AP948" i="15"/>
  <c r="AP947" i="15"/>
  <c r="AP946" i="15"/>
  <c r="AP945" i="15"/>
  <c r="AP944" i="15"/>
  <c r="AP943" i="15"/>
  <c r="AP942" i="15"/>
  <c r="AP941" i="15"/>
  <c r="AP940" i="15"/>
  <c r="AP939" i="15"/>
  <c r="AP938" i="15"/>
  <c r="AP937" i="15"/>
  <c r="AP936" i="15"/>
  <c r="AP935" i="15"/>
  <c r="AP934" i="15"/>
  <c r="AP933" i="15"/>
  <c r="AP932" i="15"/>
  <c r="AP931" i="15"/>
  <c r="AP930" i="15"/>
  <c r="AP929" i="15"/>
  <c r="AP928" i="15"/>
  <c r="AP927" i="15"/>
  <c r="AP926" i="15"/>
  <c r="AP925" i="15"/>
  <c r="AP924" i="15"/>
  <c r="AP923" i="15"/>
  <c r="AP922" i="15"/>
  <c r="AP921" i="15"/>
  <c r="AP920" i="15"/>
  <c r="AP919" i="15"/>
  <c r="AP918" i="15"/>
  <c r="AP917" i="15"/>
  <c r="AP916" i="15"/>
  <c r="AP915" i="15"/>
  <c r="AP914" i="15"/>
  <c r="AP913" i="15"/>
  <c r="AP912" i="15"/>
  <c r="AP911" i="15"/>
  <c r="AP910" i="15"/>
  <c r="AP909" i="15"/>
  <c r="AP908" i="15"/>
  <c r="AP907" i="15"/>
  <c r="AP906" i="15"/>
  <c r="AP905" i="15"/>
  <c r="AP904" i="15"/>
  <c r="AP903" i="15"/>
  <c r="AP902" i="15"/>
  <c r="AP901" i="15"/>
  <c r="AP900" i="15"/>
  <c r="AP899" i="15"/>
  <c r="AP898" i="15"/>
  <c r="AP897" i="15"/>
  <c r="AP896" i="15"/>
  <c r="AP895" i="15"/>
  <c r="AP894" i="15"/>
  <c r="AP893" i="15"/>
  <c r="AP892" i="15"/>
  <c r="AP891" i="15"/>
  <c r="AP890" i="15"/>
  <c r="AP889" i="15"/>
  <c r="AP888" i="15"/>
  <c r="AP887" i="15"/>
  <c r="AP886" i="15"/>
  <c r="AP885" i="15"/>
  <c r="AP884" i="15"/>
  <c r="AP883" i="15"/>
  <c r="AP882" i="15"/>
  <c r="AP881" i="15"/>
  <c r="AP880" i="15"/>
  <c r="AP879" i="15"/>
  <c r="AP878" i="15"/>
  <c r="AP877" i="15"/>
  <c r="AP876" i="15"/>
  <c r="AP875" i="15"/>
  <c r="AP874" i="15"/>
  <c r="AP873" i="15"/>
  <c r="AP872" i="15"/>
  <c r="AP871" i="15"/>
  <c r="AP870" i="15"/>
  <c r="AP869" i="15"/>
  <c r="AP868" i="15"/>
  <c r="AP867" i="15"/>
  <c r="AP866" i="15"/>
  <c r="AP865" i="15"/>
  <c r="AP864" i="15"/>
  <c r="AP863" i="15"/>
  <c r="AP862" i="15"/>
  <c r="AP861" i="15"/>
  <c r="AP860" i="15"/>
  <c r="AP859" i="15"/>
  <c r="AP858" i="15"/>
  <c r="AP857" i="15"/>
  <c r="AP856" i="15"/>
  <c r="AP855" i="15"/>
  <c r="AP854" i="15"/>
  <c r="AP853" i="15"/>
  <c r="AP852" i="15"/>
  <c r="AP851" i="15"/>
  <c r="AP850" i="15"/>
  <c r="AP849" i="15"/>
  <c r="AP848" i="15"/>
  <c r="AP847" i="15"/>
  <c r="AP846" i="15"/>
  <c r="AP845" i="15"/>
  <c r="AP844" i="15"/>
  <c r="AP843" i="15"/>
  <c r="AP842" i="15"/>
  <c r="AP841" i="15"/>
  <c r="AP840" i="15"/>
  <c r="AP839" i="15"/>
  <c r="AP838" i="15"/>
  <c r="AP837" i="15"/>
  <c r="AP836" i="15"/>
  <c r="AP835" i="15"/>
  <c r="AP834" i="15"/>
  <c r="AP833" i="15"/>
  <c r="AP832" i="15"/>
  <c r="AP831" i="15"/>
  <c r="AP830" i="15"/>
  <c r="AP829" i="15"/>
  <c r="AP828" i="15"/>
  <c r="AP827" i="15"/>
  <c r="AP826" i="15"/>
  <c r="AP825" i="15"/>
  <c r="AP824" i="15"/>
  <c r="AP823" i="15"/>
  <c r="AP822" i="15"/>
  <c r="AP821" i="15"/>
  <c r="AP820" i="15"/>
  <c r="AP819" i="15"/>
  <c r="AP818" i="15"/>
  <c r="AP817" i="15"/>
  <c r="AP816" i="15"/>
  <c r="AP815" i="15"/>
  <c r="AP814" i="15"/>
  <c r="AP813" i="15"/>
  <c r="AP812" i="15"/>
  <c r="AP811" i="15"/>
  <c r="AP810" i="15"/>
  <c r="AP809" i="15"/>
  <c r="AP808" i="15"/>
  <c r="AP807" i="15"/>
  <c r="AP806" i="15"/>
  <c r="AP805" i="15"/>
  <c r="AP804" i="15"/>
  <c r="AP803" i="15"/>
  <c r="AP802" i="15"/>
  <c r="AP801" i="15"/>
  <c r="AP800" i="15"/>
  <c r="AP799" i="15"/>
  <c r="AP798" i="15"/>
  <c r="AP797" i="15"/>
  <c r="AP796" i="15"/>
  <c r="AP795" i="15"/>
  <c r="AP794" i="15"/>
  <c r="AP793" i="15"/>
  <c r="AP792" i="15"/>
  <c r="AP791" i="15"/>
  <c r="AP790" i="15"/>
  <c r="AP789" i="15"/>
  <c r="AP788" i="15"/>
  <c r="AP787" i="15"/>
  <c r="AP786" i="15"/>
  <c r="AP785" i="15"/>
  <c r="AP784" i="15"/>
  <c r="AP783" i="15"/>
  <c r="AP782" i="15"/>
  <c r="AP781" i="15"/>
  <c r="AP780" i="15"/>
  <c r="AP779" i="15"/>
  <c r="AP778" i="15"/>
  <c r="AP777" i="15"/>
  <c r="AP776" i="15"/>
  <c r="AP775" i="15"/>
  <c r="AP774" i="15"/>
  <c r="AP773" i="15"/>
  <c r="AP772" i="15"/>
  <c r="AP771" i="15"/>
  <c r="AP770" i="15"/>
  <c r="AP769" i="15"/>
  <c r="AP768" i="15"/>
  <c r="AP767" i="15"/>
  <c r="AP766" i="15"/>
  <c r="AP765" i="15"/>
  <c r="AP764" i="15"/>
  <c r="AP763" i="15"/>
  <c r="AP762" i="15"/>
  <c r="AP761" i="15"/>
  <c r="AP760" i="15"/>
  <c r="AP759" i="15"/>
  <c r="AP758" i="15"/>
  <c r="AP757" i="15"/>
  <c r="AP756" i="15"/>
  <c r="AP755" i="15"/>
  <c r="AP754" i="15"/>
  <c r="AP753" i="15"/>
  <c r="AP752" i="15"/>
  <c r="AP751" i="15"/>
  <c r="AP750" i="15"/>
  <c r="AP749" i="15"/>
  <c r="AP748" i="15"/>
  <c r="AP747" i="15"/>
  <c r="AP746" i="15"/>
  <c r="AP745" i="15"/>
  <c r="AP744" i="15"/>
  <c r="AP743" i="15"/>
  <c r="AP742" i="15"/>
  <c r="AP741" i="15"/>
  <c r="AP740" i="15"/>
  <c r="AP739" i="15"/>
  <c r="AP738" i="15"/>
  <c r="AP737" i="15"/>
  <c r="AP736" i="15"/>
  <c r="AP735" i="15"/>
  <c r="AP734" i="15"/>
  <c r="AP733" i="15"/>
  <c r="AP732" i="15"/>
  <c r="AP731" i="15"/>
  <c r="AP730" i="15"/>
  <c r="AP729" i="15"/>
  <c r="AP728" i="15"/>
  <c r="AP727" i="15"/>
  <c r="AP726" i="15"/>
  <c r="AP725" i="15"/>
  <c r="AP724" i="15"/>
  <c r="AP723" i="15"/>
  <c r="AP722" i="15"/>
  <c r="AP721" i="15"/>
  <c r="AP720" i="15"/>
  <c r="AP719" i="15"/>
  <c r="AP718" i="15"/>
  <c r="AP717" i="15"/>
  <c r="AP716" i="15"/>
  <c r="AP715" i="15"/>
  <c r="AP714" i="15"/>
  <c r="AP713" i="15"/>
  <c r="AP712" i="15"/>
  <c r="AP711" i="15"/>
  <c r="AP710" i="15"/>
  <c r="AP709" i="15"/>
  <c r="AP708" i="15"/>
  <c r="AP707" i="15"/>
  <c r="AP706" i="15"/>
  <c r="AP705" i="15"/>
  <c r="AP704" i="15"/>
  <c r="AP703" i="15"/>
  <c r="AP702" i="15"/>
  <c r="AP701" i="15"/>
  <c r="AP700" i="15"/>
  <c r="AP699" i="15"/>
  <c r="AP698" i="15"/>
  <c r="AP697" i="15"/>
  <c r="AP696" i="15"/>
  <c r="AP695" i="15"/>
  <c r="AP694" i="15"/>
  <c r="AP693" i="15"/>
  <c r="AP692" i="15"/>
  <c r="AP691" i="15"/>
  <c r="AP690" i="15"/>
  <c r="AP689" i="15"/>
  <c r="AP688" i="15"/>
  <c r="AP687" i="15"/>
  <c r="AP686" i="15"/>
  <c r="AP685" i="15"/>
  <c r="AP684" i="15"/>
  <c r="AP683" i="15"/>
  <c r="AP682" i="15"/>
  <c r="AP681" i="15"/>
  <c r="AP680" i="15"/>
  <c r="AP679" i="15"/>
  <c r="AP678" i="15"/>
  <c r="AP677" i="15"/>
  <c r="AP676" i="15"/>
  <c r="AP675" i="15"/>
  <c r="AP674" i="15"/>
  <c r="AP673" i="15"/>
  <c r="AP672" i="15"/>
  <c r="AP671" i="15"/>
  <c r="AP670" i="15"/>
  <c r="AP669" i="15"/>
  <c r="AP668" i="15"/>
  <c r="AP667" i="15"/>
  <c r="AP666" i="15"/>
  <c r="AP665" i="15"/>
  <c r="AP664" i="15"/>
  <c r="AP663" i="15"/>
  <c r="AP662" i="15"/>
  <c r="AP661" i="15"/>
  <c r="AP660" i="15"/>
  <c r="AP659" i="15"/>
  <c r="AP658" i="15"/>
  <c r="AP657" i="15"/>
  <c r="AP656" i="15"/>
  <c r="AP655" i="15"/>
  <c r="AP654" i="15"/>
  <c r="AP653" i="15"/>
  <c r="AP652" i="15"/>
  <c r="AP651" i="15"/>
  <c r="AP650" i="15"/>
  <c r="AP649" i="15"/>
  <c r="AP648" i="15"/>
  <c r="AP647" i="15"/>
  <c r="AP646" i="15"/>
  <c r="AP645" i="15"/>
  <c r="AP644" i="15"/>
  <c r="AP643" i="15"/>
  <c r="AP642" i="15"/>
  <c r="AP641" i="15"/>
  <c r="AP640" i="15"/>
  <c r="AP639" i="15"/>
  <c r="AP638" i="15"/>
  <c r="AP637" i="15"/>
  <c r="AP636" i="15"/>
  <c r="AP635" i="15"/>
  <c r="AP634" i="15"/>
  <c r="AP633" i="15"/>
  <c r="AP632" i="15"/>
  <c r="AP631" i="15"/>
  <c r="AP630" i="15"/>
  <c r="AP629" i="15"/>
  <c r="AP628" i="15"/>
  <c r="AP627" i="15"/>
  <c r="AP626" i="15"/>
  <c r="AP625" i="15"/>
  <c r="AP624" i="15"/>
  <c r="AP623" i="15"/>
  <c r="AP622" i="15"/>
  <c r="AP621" i="15"/>
  <c r="AP620" i="15"/>
  <c r="AP619" i="15"/>
  <c r="AP618" i="15"/>
  <c r="AP617" i="15"/>
  <c r="AP616" i="15"/>
  <c r="AP615" i="15"/>
  <c r="AP614" i="15"/>
  <c r="AP613" i="15"/>
  <c r="AP612" i="15"/>
  <c r="AP611" i="15"/>
  <c r="AP610" i="15"/>
  <c r="AP609" i="15"/>
  <c r="AP608" i="15"/>
  <c r="AP607" i="15"/>
  <c r="AP606" i="15"/>
  <c r="AP605" i="15"/>
  <c r="AP604" i="15"/>
  <c r="AP603" i="15"/>
  <c r="AP602" i="15"/>
  <c r="AP601" i="15"/>
  <c r="AP600" i="15"/>
  <c r="AP599" i="15"/>
  <c r="AP598" i="15"/>
  <c r="AP597" i="15"/>
  <c r="AP596" i="15"/>
  <c r="AP595" i="15"/>
  <c r="AP594" i="15"/>
  <c r="AP593" i="15"/>
  <c r="AP592" i="15"/>
  <c r="AP591" i="15"/>
  <c r="AP590" i="15"/>
  <c r="AP589" i="15"/>
  <c r="AP588" i="15"/>
  <c r="AP587" i="15"/>
  <c r="AP586" i="15"/>
  <c r="AP585" i="15"/>
  <c r="AP584" i="15"/>
  <c r="AP583" i="15"/>
  <c r="AP582" i="15"/>
  <c r="AP581" i="15"/>
  <c r="AP580" i="15"/>
  <c r="AP579" i="15"/>
  <c r="AP578" i="15"/>
  <c r="AP577" i="15"/>
  <c r="AP576" i="15"/>
  <c r="AP575" i="15"/>
  <c r="AP574" i="15"/>
  <c r="AP573" i="15"/>
  <c r="AP572" i="15"/>
  <c r="AP571" i="15"/>
  <c r="AP570" i="15"/>
  <c r="AP569" i="15"/>
  <c r="AP568" i="15"/>
  <c r="AP567" i="15"/>
  <c r="AP566" i="15"/>
  <c r="AP565" i="15"/>
  <c r="AP564" i="15"/>
  <c r="AP563" i="15"/>
  <c r="AP562" i="15"/>
  <c r="AP561" i="15"/>
  <c r="AP560" i="15"/>
  <c r="AP559" i="15"/>
  <c r="AP558" i="15"/>
  <c r="AP557" i="15"/>
  <c r="AP556" i="15"/>
  <c r="AP555" i="15"/>
  <c r="AP554" i="15"/>
  <c r="AP553" i="15"/>
  <c r="AP552" i="15"/>
  <c r="AP551" i="15"/>
  <c r="AP550" i="15"/>
  <c r="AP549" i="15"/>
  <c r="AP548" i="15"/>
  <c r="AP547" i="15"/>
  <c r="AP546" i="15"/>
  <c r="AP545" i="15"/>
  <c r="AP544" i="15"/>
  <c r="AP543" i="15"/>
  <c r="AP542" i="15"/>
  <c r="AP541" i="15"/>
  <c r="AP540" i="15"/>
  <c r="AP539" i="15"/>
  <c r="AP538" i="15"/>
  <c r="AP537" i="15"/>
  <c r="AP536" i="15"/>
  <c r="AP535" i="15"/>
  <c r="AP534" i="15"/>
  <c r="AP533" i="15"/>
  <c r="AP532" i="15"/>
  <c r="AP531" i="15"/>
  <c r="AP530" i="15"/>
  <c r="AP529" i="15"/>
  <c r="AP528" i="15"/>
  <c r="AP527" i="15"/>
  <c r="AP526" i="15"/>
  <c r="AP525" i="15"/>
  <c r="AP524" i="15"/>
  <c r="AP523" i="15"/>
  <c r="AP522" i="15"/>
  <c r="AP521" i="15"/>
  <c r="AP520" i="15"/>
  <c r="AP519" i="15"/>
  <c r="AP518" i="15"/>
  <c r="AP517" i="15"/>
  <c r="AP516" i="15"/>
  <c r="AP515" i="15"/>
  <c r="AP514" i="15"/>
  <c r="AP513" i="15"/>
  <c r="AP512" i="15"/>
  <c r="AP511" i="15"/>
  <c r="AP510" i="15"/>
  <c r="AP509" i="15"/>
  <c r="AP508" i="15"/>
  <c r="AP507" i="15"/>
  <c r="AP506" i="15"/>
  <c r="AP505" i="15"/>
  <c r="AP504" i="15"/>
  <c r="AP503" i="15"/>
  <c r="AP502" i="15"/>
  <c r="AP501" i="15"/>
  <c r="AP500" i="15"/>
  <c r="AP499" i="15"/>
  <c r="AP498" i="15"/>
  <c r="AP497" i="15"/>
  <c r="AP496" i="15"/>
  <c r="AP495" i="15"/>
  <c r="AP494" i="15"/>
  <c r="AP493" i="15"/>
  <c r="AP492" i="15"/>
  <c r="AP491" i="15"/>
  <c r="AP490" i="15"/>
  <c r="AP489" i="15"/>
  <c r="AP488" i="15"/>
  <c r="AP487" i="15"/>
  <c r="AP486" i="15"/>
  <c r="AP485" i="15"/>
  <c r="AP484" i="15"/>
  <c r="AP483" i="15"/>
  <c r="AP482" i="15"/>
  <c r="AP481" i="15"/>
  <c r="AP480" i="15"/>
  <c r="AP479" i="15"/>
  <c r="AP478" i="15"/>
  <c r="AP477" i="15"/>
  <c r="AP476" i="15"/>
  <c r="AP475" i="15"/>
  <c r="AP474" i="15"/>
  <c r="AP473" i="15"/>
  <c r="AP472" i="15"/>
  <c r="AP471" i="15"/>
  <c r="AP470" i="15"/>
  <c r="AP469" i="15"/>
  <c r="AP468" i="15"/>
  <c r="AP467" i="15"/>
  <c r="AP466" i="15"/>
  <c r="AP465" i="15"/>
  <c r="AP464" i="15"/>
  <c r="AP463" i="15"/>
  <c r="AP462" i="15"/>
  <c r="AP461" i="15"/>
  <c r="AP460" i="15"/>
  <c r="AP459" i="15"/>
  <c r="AP458" i="15"/>
  <c r="AP457" i="15"/>
  <c r="AP456" i="15"/>
  <c r="AP455" i="15"/>
  <c r="AP454" i="15"/>
  <c r="AP453" i="15"/>
  <c r="AP452" i="15"/>
  <c r="AP451" i="15"/>
  <c r="AP450" i="15"/>
  <c r="AP449" i="15"/>
  <c r="AP448" i="15"/>
  <c r="AP447" i="15"/>
  <c r="AP446" i="15"/>
  <c r="AP445" i="15"/>
  <c r="AP444" i="15"/>
  <c r="AP443" i="15"/>
  <c r="AP442" i="15"/>
  <c r="AP441" i="15"/>
  <c r="AP440" i="15"/>
  <c r="AP439" i="15"/>
  <c r="AP438" i="15"/>
  <c r="AP437" i="15"/>
  <c r="AP436" i="15"/>
  <c r="AP435" i="15"/>
  <c r="AP434" i="15"/>
  <c r="AP433" i="15"/>
  <c r="AP432" i="15"/>
  <c r="AP431" i="15"/>
  <c r="AP430" i="15"/>
  <c r="AP429" i="15"/>
  <c r="AP428" i="15"/>
  <c r="AP427" i="15"/>
  <c r="AP426" i="15"/>
  <c r="AP425" i="15"/>
  <c r="AP424" i="15"/>
  <c r="AP423" i="15"/>
  <c r="AP422" i="15"/>
  <c r="AP421" i="15"/>
  <c r="AP420" i="15"/>
  <c r="AP419" i="15"/>
  <c r="AP418" i="15"/>
  <c r="AP417" i="15"/>
  <c r="AP416" i="15"/>
  <c r="AP415" i="15"/>
  <c r="AP414" i="15"/>
  <c r="AP413" i="15"/>
  <c r="AP412" i="15"/>
  <c r="AP411" i="15"/>
  <c r="AP410" i="15"/>
  <c r="AP409" i="15"/>
  <c r="AP408" i="15"/>
  <c r="AP407" i="15"/>
  <c r="AP406" i="15"/>
  <c r="AP405" i="15"/>
  <c r="AP404" i="15"/>
  <c r="AP403" i="15"/>
  <c r="AP402" i="15"/>
  <c r="AP401" i="15"/>
  <c r="AP400" i="15"/>
  <c r="AP399" i="15"/>
  <c r="AP398" i="15"/>
  <c r="AP397" i="15"/>
  <c r="AP396" i="15"/>
  <c r="AP395" i="15"/>
  <c r="AP394" i="15"/>
  <c r="AP393" i="15"/>
  <c r="AP392" i="15"/>
  <c r="AP391" i="15"/>
  <c r="AP390" i="15"/>
  <c r="AP389" i="15"/>
  <c r="AP388" i="15"/>
  <c r="AP387" i="15"/>
  <c r="AP386" i="15"/>
  <c r="AP385" i="15"/>
  <c r="AP384" i="15"/>
  <c r="AP383" i="15"/>
  <c r="AP382" i="15"/>
  <c r="AP381" i="15"/>
  <c r="AP380" i="15"/>
  <c r="AP379" i="15"/>
  <c r="AP378" i="15"/>
  <c r="AP377" i="15"/>
  <c r="AP376" i="15"/>
  <c r="AP375" i="15"/>
  <c r="AP374" i="15"/>
  <c r="AP373" i="15"/>
  <c r="AP372" i="15"/>
  <c r="AP371" i="15"/>
  <c r="AP370" i="15"/>
  <c r="AP369" i="15"/>
  <c r="AP368" i="15"/>
  <c r="AP367" i="15"/>
  <c r="AP366" i="15"/>
  <c r="AP365" i="15"/>
  <c r="AP364" i="15"/>
  <c r="AP363" i="15"/>
  <c r="AP362" i="15"/>
  <c r="AP361" i="15"/>
  <c r="AP360" i="15"/>
  <c r="AP359" i="15"/>
  <c r="AP358" i="15"/>
  <c r="AP357" i="15"/>
  <c r="AP356" i="15"/>
  <c r="AP355" i="15"/>
  <c r="AP354" i="15"/>
  <c r="AP353" i="15"/>
  <c r="AP352" i="15"/>
  <c r="AP351" i="15"/>
  <c r="AP350" i="15"/>
  <c r="AP349" i="15"/>
  <c r="AP348" i="15"/>
  <c r="AP347" i="15"/>
  <c r="AP346" i="15"/>
  <c r="AP345" i="15"/>
  <c r="AP344" i="15"/>
  <c r="AP343" i="15"/>
  <c r="AP342" i="15"/>
  <c r="AP341" i="15"/>
  <c r="AP340" i="15"/>
  <c r="AP339" i="15"/>
  <c r="AP338" i="15"/>
  <c r="AP337" i="15"/>
  <c r="AP336" i="15"/>
  <c r="AP335" i="15"/>
  <c r="AP334" i="15"/>
  <c r="AP333" i="15"/>
  <c r="AP332" i="15"/>
  <c r="AP331" i="15"/>
  <c r="AP330" i="15"/>
  <c r="AP329" i="15"/>
  <c r="AP328" i="15"/>
  <c r="AP327" i="15"/>
  <c r="AP326" i="15"/>
  <c r="AP325" i="15"/>
  <c r="AP324" i="15"/>
  <c r="AP323" i="15"/>
  <c r="AP322" i="15"/>
  <c r="AP321" i="15"/>
  <c r="AP320" i="15"/>
  <c r="AP319" i="15"/>
  <c r="AP318" i="15"/>
  <c r="AP317" i="15"/>
  <c r="AP316" i="15"/>
  <c r="AP315" i="15"/>
  <c r="AP314" i="15"/>
  <c r="AP313" i="15"/>
  <c r="AP312" i="15"/>
  <c r="AP311" i="15"/>
  <c r="AP310" i="15"/>
  <c r="AP309" i="15"/>
  <c r="AP308" i="15"/>
  <c r="AP307" i="15"/>
  <c r="AP306" i="15"/>
  <c r="AP305" i="15"/>
  <c r="AP304" i="15"/>
  <c r="AP303" i="15"/>
  <c r="AP302" i="15"/>
  <c r="AP301" i="15"/>
  <c r="AP300" i="15"/>
  <c r="AP299" i="15"/>
  <c r="AP298" i="15"/>
  <c r="AP297" i="15"/>
  <c r="AP296" i="15"/>
  <c r="AP295" i="15"/>
  <c r="AP294" i="15"/>
  <c r="AP293" i="15"/>
  <c r="AP292" i="15"/>
  <c r="AP291" i="15"/>
  <c r="AP290" i="15"/>
  <c r="AP289" i="15"/>
  <c r="AP288" i="15"/>
  <c r="AP287" i="15"/>
  <c r="AP286" i="15"/>
  <c r="AP285" i="15"/>
  <c r="AP284" i="15"/>
  <c r="AP283" i="15"/>
  <c r="AP282" i="15"/>
  <c r="AP281" i="15"/>
  <c r="AP280" i="15"/>
  <c r="AP279" i="15"/>
  <c r="AP278" i="15"/>
  <c r="AP277" i="15"/>
  <c r="AP276" i="15"/>
  <c r="AP275" i="15"/>
  <c r="AP274" i="15"/>
  <c r="AP273" i="15"/>
  <c r="AP272" i="15"/>
  <c r="AP271" i="15"/>
  <c r="AP270" i="15"/>
  <c r="AP269" i="15"/>
  <c r="AP268" i="15"/>
  <c r="AP267" i="15"/>
  <c r="AP266" i="15"/>
  <c r="AP265" i="15"/>
  <c r="AP264" i="15"/>
  <c r="AP263" i="15"/>
  <c r="AP262" i="15"/>
  <c r="AP261" i="15"/>
  <c r="AP260" i="15"/>
  <c r="AP259" i="15"/>
  <c r="AP258" i="15"/>
  <c r="AP257" i="15"/>
  <c r="AP256" i="15"/>
  <c r="AP255" i="15"/>
  <c r="AP254" i="15"/>
  <c r="AP253" i="15"/>
  <c r="AP252" i="15"/>
  <c r="AP251" i="15"/>
  <c r="AP250" i="15"/>
  <c r="AP249" i="15"/>
  <c r="AP248" i="15"/>
  <c r="AP247" i="15"/>
  <c r="AP246" i="15"/>
  <c r="AP245" i="15"/>
  <c r="AP244" i="15"/>
  <c r="AP243" i="15"/>
  <c r="AP242" i="15"/>
  <c r="AP241" i="15"/>
  <c r="AP240" i="15"/>
  <c r="AP239" i="15"/>
  <c r="AP238" i="15"/>
  <c r="AP237" i="15"/>
  <c r="AP236" i="15"/>
  <c r="AP235" i="15"/>
  <c r="AP234" i="15"/>
  <c r="AP233" i="15"/>
  <c r="AP232" i="15"/>
  <c r="AP231" i="15"/>
  <c r="AP230" i="15"/>
  <c r="AP229" i="15"/>
  <c r="AP228" i="15"/>
  <c r="AP227" i="15"/>
  <c r="AP226" i="15"/>
  <c r="AP225" i="15"/>
  <c r="AP224" i="15"/>
  <c r="AP223" i="15"/>
  <c r="AP222" i="15"/>
  <c r="AP221" i="15"/>
  <c r="AP220" i="15"/>
  <c r="AP219" i="15"/>
  <c r="AP218" i="15"/>
  <c r="AP217" i="15"/>
  <c r="AP216" i="15"/>
  <c r="AP215" i="15"/>
  <c r="AP214" i="15"/>
  <c r="AP213" i="15"/>
  <c r="AP212" i="15"/>
  <c r="AP211" i="15"/>
  <c r="AP210" i="15"/>
  <c r="AP209" i="15"/>
  <c r="AP208" i="15"/>
  <c r="AP207" i="15"/>
  <c r="AP206" i="15"/>
  <c r="AP205" i="15"/>
  <c r="AP204" i="15"/>
  <c r="AP203" i="15"/>
  <c r="AP202" i="15"/>
  <c r="AP201" i="15"/>
  <c r="AP200" i="15"/>
  <c r="AP199" i="15"/>
  <c r="AP198" i="15"/>
  <c r="AP197" i="15"/>
  <c r="AP196" i="15"/>
  <c r="AP195" i="15"/>
  <c r="AP194" i="15"/>
  <c r="AP193" i="15"/>
  <c r="AP192" i="15"/>
  <c r="AP191" i="15"/>
  <c r="AP190" i="15"/>
  <c r="AP189" i="15"/>
  <c r="AP188" i="15"/>
  <c r="AP187" i="15"/>
  <c r="AP186" i="15"/>
  <c r="AP185" i="15"/>
  <c r="AP184" i="15"/>
  <c r="AP183" i="15"/>
  <c r="AP182" i="15"/>
  <c r="AP181" i="15"/>
  <c r="AP180" i="15"/>
  <c r="AP179" i="15"/>
  <c r="AP178" i="15"/>
  <c r="AP177" i="15"/>
  <c r="AP176" i="15"/>
  <c r="AP175" i="15"/>
  <c r="AP174" i="15"/>
  <c r="AP173" i="15"/>
  <c r="AP172" i="15"/>
  <c r="AP171" i="15"/>
  <c r="AP170" i="15"/>
  <c r="AP169" i="15"/>
  <c r="AP168" i="15"/>
  <c r="AP167" i="15"/>
  <c r="AP166" i="15"/>
  <c r="AP165" i="15"/>
  <c r="AP164" i="15"/>
  <c r="AP163" i="15"/>
  <c r="AP162" i="15"/>
  <c r="AP161" i="15"/>
  <c r="AP160" i="15"/>
  <c r="AP159" i="15"/>
  <c r="AP158" i="15"/>
  <c r="AP157" i="15"/>
  <c r="AP156" i="15"/>
  <c r="AP155" i="15"/>
  <c r="AP154" i="15"/>
  <c r="AP153" i="15"/>
  <c r="AP152" i="15"/>
  <c r="AP151" i="15"/>
  <c r="AP150" i="15"/>
  <c r="AP149" i="15"/>
  <c r="AP148" i="15"/>
  <c r="AP147" i="15"/>
  <c r="AP146" i="15"/>
  <c r="AP145" i="15"/>
  <c r="AP144" i="15"/>
  <c r="AP143" i="15"/>
  <c r="AP142" i="15"/>
  <c r="AP141" i="15"/>
  <c r="AP140" i="15"/>
  <c r="AP139" i="15"/>
  <c r="AP138" i="15"/>
  <c r="AP137" i="15"/>
  <c r="AP136" i="15"/>
  <c r="AP135" i="15"/>
  <c r="AP134" i="15"/>
  <c r="AP133" i="15"/>
  <c r="AP132" i="15"/>
  <c r="AP131" i="15"/>
  <c r="AP130" i="15"/>
  <c r="AP129" i="15"/>
  <c r="AP128" i="15"/>
  <c r="AP127" i="15"/>
  <c r="AP126" i="15"/>
  <c r="AP125" i="15"/>
  <c r="AP124" i="15"/>
  <c r="AP123" i="15"/>
  <c r="AP122" i="15"/>
  <c r="AP121" i="15"/>
  <c r="AP120" i="15"/>
  <c r="AP119" i="15"/>
  <c r="AP118" i="15"/>
  <c r="AP117" i="15"/>
  <c r="AP116" i="15"/>
  <c r="AP115" i="15"/>
  <c r="AP114" i="15"/>
  <c r="AP113" i="15"/>
  <c r="AP112" i="15"/>
  <c r="AP111" i="15"/>
  <c r="AP110" i="15"/>
  <c r="AP109" i="15"/>
  <c r="AP108" i="15"/>
  <c r="AP107" i="15"/>
  <c r="AP106" i="15"/>
  <c r="AP105" i="15"/>
  <c r="AP104" i="15"/>
  <c r="AP103" i="15"/>
  <c r="AP102" i="15"/>
  <c r="AP101" i="15"/>
  <c r="AP100" i="15"/>
  <c r="AP99" i="15"/>
  <c r="AP98" i="15"/>
  <c r="AP97" i="15"/>
  <c r="AP96" i="15"/>
  <c r="AP95" i="15"/>
  <c r="AP94" i="15"/>
  <c r="AP93" i="15"/>
  <c r="AP92" i="15"/>
  <c r="AP91" i="15"/>
  <c r="AP90" i="15"/>
  <c r="AP89" i="15"/>
  <c r="AP88" i="15"/>
  <c r="AP87" i="15"/>
  <c r="AP86" i="15"/>
  <c r="AP85" i="15"/>
  <c r="AP84" i="15"/>
  <c r="AP83" i="15"/>
  <c r="AP82" i="15"/>
  <c r="AP81" i="15"/>
  <c r="AP80" i="15"/>
  <c r="AP79" i="15"/>
  <c r="AP78" i="15"/>
  <c r="AP77" i="15"/>
  <c r="AP76" i="15"/>
  <c r="AP75" i="15"/>
  <c r="AP74" i="15"/>
  <c r="AP73" i="15"/>
  <c r="AP72" i="15"/>
  <c r="AP71" i="15"/>
  <c r="AP70" i="15"/>
  <c r="AP69" i="15"/>
  <c r="AP68" i="15"/>
  <c r="AP67" i="15"/>
  <c r="AP66" i="15"/>
  <c r="AP65" i="15"/>
  <c r="AP64" i="15"/>
  <c r="AP63" i="15"/>
  <c r="AP62" i="15"/>
  <c r="AP61" i="15"/>
  <c r="AP60" i="15"/>
  <c r="AP59" i="15"/>
  <c r="AP58" i="15"/>
  <c r="AP57" i="15"/>
  <c r="AP56" i="15"/>
  <c r="AP55" i="15"/>
  <c r="AP54" i="15"/>
  <c r="AP53" i="15"/>
  <c r="AP52" i="15"/>
  <c r="AP51" i="15"/>
  <c r="AP50" i="15"/>
  <c r="AP49" i="15"/>
  <c r="AP48" i="15"/>
  <c r="AP47" i="15"/>
  <c r="AP46" i="15"/>
  <c r="AP45" i="15"/>
  <c r="AP44" i="15"/>
  <c r="AP43" i="15"/>
  <c r="AP42" i="15"/>
  <c r="AP41" i="15"/>
  <c r="AP40" i="15"/>
  <c r="AP39" i="15"/>
  <c r="AP38" i="15"/>
  <c r="AP37" i="15"/>
  <c r="AP36" i="15"/>
  <c r="AP35" i="15"/>
  <c r="AP34" i="15"/>
  <c r="AP33" i="15"/>
  <c r="AP32" i="15"/>
  <c r="AP31" i="15"/>
  <c r="AP30" i="15"/>
  <c r="AP29" i="15"/>
  <c r="AP28" i="15"/>
  <c r="AP27" i="15"/>
  <c r="AP26" i="15"/>
  <c r="AP25" i="15"/>
  <c r="AP24" i="15"/>
  <c r="AP23" i="15"/>
  <c r="AO24" i="9"/>
  <c r="AL1022" i="15"/>
  <c r="E1022" i="15" s="1"/>
  <c r="AL1021" i="15"/>
  <c r="E1021" i="15" s="1"/>
  <c r="AL1020" i="15"/>
  <c r="E1020" i="15" s="1"/>
  <c r="AL1019" i="15"/>
  <c r="E1019" i="15" s="1"/>
  <c r="AL1018" i="15"/>
  <c r="E1018" i="15" s="1"/>
  <c r="AL1017" i="15"/>
  <c r="E1017" i="15" s="1"/>
  <c r="AL1016" i="15"/>
  <c r="E1016" i="15" s="1"/>
  <c r="AL1015" i="15"/>
  <c r="E1015" i="15" s="1"/>
  <c r="AL1014" i="15"/>
  <c r="E1014" i="15" s="1"/>
  <c r="AL1013" i="15"/>
  <c r="E1013" i="15" s="1"/>
  <c r="AL1012" i="15"/>
  <c r="E1012" i="15" s="1"/>
  <c r="AL1011" i="15"/>
  <c r="E1011" i="15" s="1"/>
  <c r="AL1010" i="15"/>
  <c r="E1010" i="15" s="1"/>
  <c r="AL1009" i="15"/>
  <c r="E1009" i="15" s="1"/>
  <c r="AL1008" i="15"/>
  <c r="E1008" i="15" s="1"/>
  <c r="AL1007" i="15"/>
  <c r="E1007" i="15" s="1"/>
  <c r="AL1006" i="15"/>
  <c r="E1006" i="15" s="1"/>
  <c r="AL1005" i="15"/>
  <c r="E1005" i="15" s="1"/>
  <c r="AL1004" i="15"/>
  <c r="E1004" i="15" s="1"/>
  <c r="AL1003" i="15"/>
  <c r="E1003" i="15" s="1"/>
  <c r="AL1002" i="15"/>
  <c r="E1002" i="15" s="1"/>
  <c r="AL1001" i="15"/>
  <c r="E1001" i="15" s="1"/>
  <c r="AL1000" i="15"/>
  <c r="E1000" i="15" s="1"/>
  <c r="AL999" i="15"/>
  <c r="E999" i="15" s="1"/>
  <c r="AL998" i="15"/>
  <c r="E998" i="15" s="1"/>
  <c r="AL997" i="15"/>
  <c r="E997" i="15" s="1"/>
  <c r="AL996" i="15"/>
  <c r="E996" i="15" s="1"/>
  <c r="AL995" i="15"/>
  <c r="E995" i="15" s="1"/>
  <c r="AL994" i="15"/>
  <c r="E994" i="15" s="1"/>
  <c r="AL993" i="15"/>
  <c r="E993" i="15" s="1"/>
  <c r="AL992" i="15"/>
  <c r="E992" i="15" s="1"/>
  <c r="AL991" i="15"/>
  <c r="E991" i="15" s="1"/>
  <c r="AL990" i="15"/>
  <c r="E990" i="15" s="1"/>
  <c r="AL989" i="15"/>
  <c r="E989" i="15" s="1"/>
  <c r="AL988" i="15"/>
  <c r="E988" i="15" s="1"/>
  <c r="AL987" i="15"/>
  <c r="E987" i="15" s="1"/>
  <c r="AL986" i="15"/>
  <c r="E986" i="15" s="1"/>
  <c r="AL985" i="15"/>
  <c r="E985" i="15" s="1"/>
  <c r="AL984" i="15"/>
  <c r="E984" i="15" s="1"/>
  <c r="AL983" i="15"/>
  <c r="E983" i="15" s="1"/>
  <c r="AL982" i="15"/>
  <c r="E982" i="15" s="1"/>
  <c r="AL981" i="15"/>
  <c r="E981" i="15" s="1"/>
  <c r="AL980" i="15"/>
  <c r="E980" i="15" s="1"/>
  <c r="AL979" i="15"/>
  <c r="E979" i="15" s="1"/>
  <c r="AL978" i="15"/>
  <c r="E978" i="15" s="1"/>
  <c r="AL977" i="15"/>
  <c r="E977" i="15" s="1"/>
  <c r="AL976" i="15"/>
  <c r="E976" i="15" s="1"/>
  <c r="AL975" i="15"/>
  <c r="E975" i="15" s="1"/>
  <c r="AL974" i="15"/>
  <c r="E974" i="15" s="1"/>
  <c r="AL973" i="15"/>
  <c r="E973" i="15" s="1"/>
  <c r="AL972" i="15"/>
  <c r="E972" i="15" s="1"/>
  <c r="AL971" i="15"/>
  <c r="E971" i="15" s="1"/>
  <c r="AL970" i="15"/>
  <c r="E970" i="15" s="1"/>
  <c r="AL969" i="15"/>
  <c r="E969" i="15" s="1"/>
  <c r="AL968" i="15"/>
  <c r="E968" i="15" s="1"/>
  <c r="AL967" i="15"/>
  <c r="E967" i="15" s="1"/>
  <c r="AL966" i="15"/>
  <c r="E966" i="15" s="1"/>
  <c r="AL965" i="15"/>
  <c r="E965" i="15" s="1"/>
  <c r="AL964" i="15"/>
  <c r="E964" i="15" s="1"/>
  <c r="AL963" i="15"/>
  <c r="E963" i="15" s="1"/>
  <c r="AL962" i="15"/>
  <c r="E962" i="15" s="1"/>
  <c r="AL961" i="15"/>
  <c r="E961" i="15" s="1"/>
  <c r="AL960" i="15"/>
  <c r="E960" i="15" s="1"/>
  <c r="AL959" i="15"/>
  <c r="E959" i="15" s="1"/>
  <c r="AL958" i="15"/>
  <c r="E958" i="15" s="1"/>
  <c r="AL957" i="15"/>
  <c r="E957" i="15" s="1"/>
  <c r="AL956" i="15"/>
  <c r="E956" i="15" s="1"/>
  <c r="AL955" i="15"/>
  <c r="E955" i="15" s="1"/>
  <c r="AL954" i="15"/>
  <c r="E954" i="15" s="1"/>
  <c r="AL953" i="15"/>
  <c r="E953" i="15" s="1"/>
  <c r="AL952" i="15"/>
  <c r="E952" i="15" s="1"/>
  <c r="AL951" i="15"/>
  <c r="E951" i="15" s="1"/>
  <c r="AL950" i="15"/>
  <c r="E950" i="15" s="1"/>
  <c r="AL949" i="15"/>
  <c r="E949" i="15" s="1"/>
  <c r="AL948" i="15"/>
  <c r="E948" i="15" s="1"/>
  <c r="AL947" i="15"/>
  <c r="E947" i="15" s="1"/>
  <c r="AL946" i="15"/>
  <c r="E946" i="15" s="1"/>
  <c r="AL945" i="15"/>
  <c r="E945" i="15" s="1"/>
  <c r="AL944" i="15"/>
  <c r="E944" i="15" s="1"/>
  <c r="AL943" i="15"/>
  <c r="E943" i="15" s="1"/>
  <c r="AL942" i="15"/>
  <c r="E942" i="15" s="1"/>
  <c r="AL941" i="15"/>
  <c r="E941" i="15" s="1"/>
  <c r="AL940" i="15"/>
  <c r="E940" i="15" s="1"/>
  <c r="AL939" i="15"/>
  <c r="E939" i="15" s="1"/>
  <c r="AL938" i="15"/>
  <c r="E938" i="15" s="1"/>
  <c r="AL937" i="15"/>
  <c r="E937" i="15" s="1"/>
  <c r="AL936" i="15"/>
  <c r="E936" i="15" s="1"/>
  <c r="AL935" i="15"/>
  <c r="E935" i="15" s="1"/>
  <c r="AL934" i="15"/>
  <c r="E934" i="15" s="1"/>
  <c r="AL933" i="15"/>
  <c r="E933" i="15" s="1"/>
  <c r="AL932" i="15"/>
  <c r="E932" i="15" s="1"/>
  <c r="AL931" i="15"/>
  <c r="E931" i="15" s="1"/>
  <c r="AL930" i="15"/>
  <c r="E930" i="15" s="1"/>
  <c r="AL929" i="15"/>
  <c r="E929" i="15" s="1"/>
  <c r="AL928" i="15"/>
  <c r="E928" i="15" s="1"/>
  <c r="AL927" i="15"/>
  <c r="E927" i="15" s="1"/>
  <c r="AL926" i="15"/>
  <c r="E926" i="15" s="1"/>
  <c r="AL925" i="15"/>
  <c r="E925" i="15" s="1"/>
  <c r="AL924" i="15"/>
  <c r="E924" i="15" s="1"/>
  <c r="AL923" i="15"/>
  <c r="E923" i="15" s="1"/>
  <c r="AL922" i="15"/>
  <c r="E922" i="15" s="1"/>
  <c r="AL921" i="15"/>
  <c r="E921" i="15" s="1"/>
  <c r="AL920" i="15"/>
  <c r="E920" i="15" s="1"/>
  <c r="AL919" i="15"/>
  <c r="E919" i="15" s="1"/>
  <c r="AL918" i="15"/>
  <c r="E918" i="15" s="1"/>
  <c r="AL917" i="15"/>
  <c r="E917" i="15" s="1"/>
  <c r="AL916" i="15"/>
  <c r="E916" i="15" s="1"/>
  <c r="AL915" i="15"/>
  <c r="E915" i="15" s="1"/>
  <c r="AL914" i="15"/>
  <c r="E914" i="15" s="1"/>
  <c r="AL913" i="15"/>
  <c r="E913" i="15" s="1"/>
  <c r="AL911" i="15"/>
  <c r="E911" i="15" s="1"/>
  <c r="AL910" i="15"/>
  <c r="E910" i="15" s="1"/>
  <c r="AL909" i="15"/>
  <c r="E909" i="15" s="1"/>
  <c r="AL908" i="15"/>
  <c r="E908" i="15" s="1"/>
  <c r="AL907" i="15"/>
  <c r="E907" i="15" s="1"/>
  <c r="AL906" i="15"/>
  <c r="E906" i="15" s="1"/>
  <c r="AL905" i="15"/>
  <c r="E905" i="15" s="1"/>
  <c r="AL904" i="15"/>
  <c r="E904" i="15" s="1"/>
  <c r="AL903" i="15"/>
  <c r="E903" i="15" s="1"/>
  <c r="AL902" i="15"/>
  <c r="E902" i="15" s="1"/>
  <c r="AL901" i="15"/>
  <c r="E901" i="15" s="1"/>
  <c r="AL900" i="15"/>
  <c r="E900" i="15" s="1"/>
  <c r="AL899" i="15"/>
  <c r="E899" i="15" s="1"/>
  <c r="AL898" i="15"/>
  <c r="E898" i="15" s="1"/>
  <c r="AL897" i="15"/>
  <c r="E897" i="15" s="1"/>
  <c r="AL896" i="15"/>
  <c r="E896" i="15" s="1"/>
  <c r="AL895" i="15"/>
  <c r="E895" i="15" s="1"/>
  <c r="AL894" i="15"/>
  <c r="E894" i="15" s="1"/>
  <c r="AL893" i="15"/>
  <c r="E893" i="15" s="1"/>
  <c r="AL892" i="15"/>
  <c r="E892" i="15" s="1"/>
  <c r="AL891" i="15"/>
  <c r="E891" i="15" s="1"/>
  <c r="AL890" i="15"/>
  <c r="E890" i="15" s="1"/>
  <c r="AL889" i="15"/>
  <c r="E889" i="15" s="1"/>
  <c r="AL888" i="15"/>
  <c r="E888" i="15" s="1"/>
  <c r="AL887" i="15"/>
  <c r="E887" i="15" s="1"/>
  <c r="AL886" i="15"/>
  <c r="E886" i="15" s="1"/>
  <c r="AL885" i="15"/>
  <c r="E885" i="15" s="1"/>
  <c r="AL884" i="15"/>
  <c r="E884" i="15" s="1"/>
  <c r="AL883" i="15"/>
  <c r="E883" i="15" s="1"/>
  <c r="AL882" i="15"/>
  <c r="E882" i="15" s="1"/>
  <c r="AL881" i="15"/>
  <c r="E881" i="15" s="1"/>
  <c r="AL880" i="15"/>
  <c r="E880" i="15" s="1"/>
  <c r="AL879" i="15"/>
  <c r="E879" i="15" s="1"/>
  <c r="AL878" i="15"/>
  <c r="E878" i="15" s="1"/>
  <c r="AL877" i="15"/>
  <c r="E877" i="15" s="1"/>
  <c r="AL876" i="15"/>
  <c r="E876" i="15" s="1"/>
  <c r="AL875" i="15"/>
  <c r="E875" i="15" s="1"/>
  <c r="AL874" i="15"/>
  <c r="E874" i="15" s="1"/>
  <c r="AL873" i="15"/>
  <c r="E873" i="15" s="1"/>
  <c r="AL872" i="15"/>
  <c r="E872" i="15" s="1"/>
  <c r="AL871" i="15"/>
  <c r="E871" i="15" s="1"/>
  <c r="AL870" i="15"/>
  <c r="E870" i="15" s="1"/>
  <c r="AL869" i="15"/>
  <c r="E869" i="15" s="1"/>
  <c r="AL868" i="15"/>
  <c r="E868" i="15" s="1"/>
  <c r="AL867" i="15"/>
  <c r="E867" i="15" s="1"/>
  <c r="AL866" i="15"/>
  <c r="E866" i="15" s="1"/>
  <c r="AL865" i="15"/>
  <c r="E865" i="15" s="1"/>
  <c r="AL864" i="15"/>
  <c r="E864" i="15" s="1"/>
  <c r="AL863" i="15"/>
  <c r="E863" i="15" s="1"/>
  <c r="AL862" i="15"/>
  <c r="E862" i="15" s="1"/>
  <c r="AL861" i="15"/>
  <c r="E861" i="15" s="1"/>
  <c r="AL860" i="15"/>
  <c r="E860" i="15" s="1"/>
  <c r="AL859" i="15"/>
  <c r="E859" i="15" s="1"/>
  <c r="AL858" i="15"/>
  <c r="E858" i="15" s="1"/>
  <c r="AL857" i="15"/>
  <c r="E857" i="15" s="1"/>
  <c r="AL856" i="15"/>
  <c r="E856" i="15" s="1"/>
  <c r="AL855" i="15"/>
  <c r="E855" i="15" s="1"/>
  <c r="AL854" i="15"/>
  <c r="E854" i="15" s="1"/>
  <c r="AL853" i="15"/>
  <c r="E853" i="15" s="1"/>
  <c r="AL852" i="15"/>
  <c r="E852" i="15" s="1"/>
  <c r="AL851" i="15"/>
  <c r="E851" i="15" s="1"/>
  <c r="AL850" i="15"/>
  <c r="E850" i="15" s="1"/>
  <c r="AL849" i="15"/>
  <c r="E849" i="15" s="1"/>
  <c r="AL848" i="15"/>
  <c r="E848" i="15" s="1"/>
  <c r="AL847" i="15"/>
  <c r="E847" i="15" s="1"/>
  <c r="AL846" i="15"/>
  <c r="E846" i="15" s="1"/>
  <c r="AL845" i="15"/>
  <c r="E845" i="15" s="1"/>
  <c r="AL844" i="15"/>
  <c r="E844" i="15" s="1"/>
  <c r="AL843" i="15"/>
  <c r="E843" i="15" s="1"/>
  <c r="AL842" i="15"/>
  <c r="E842" i="15" s="1"/>
  <c r="AL841" i="15"/>
  <c r="E841" i="15" s="1"/>
  <c r="AL840" i="15"/>
  <c r="E840" i="15" s="1"/>
  <c r="AL839" i="15"/>
  <c r="E839" i="15" s="1"/>
  <c r="AL838" i="15"/>
  <c r="E838" i="15" s="1"/>
  <c r="AL837" i="15"/>
  <c r="E837" i="15" s="1"/>
  <c r="AL836" i="15"/>
  <c r="E836" i="15" s="1"/>
  <c r="AL835" i="15"/>
  <c r="E835" i="15" s="1"/>
  <c r="AL834" i="15"/>
  <c r="E834" i="15" s="1"/>
  <c r="AL833" i="15"/>
  <c r="E833" i="15" s="1"/>
  <c r="AL832" i="15"/>
  <c r="E832" i="15" s="1"/>
  <c r="AL831" i="15"/>
  <c r="E831" i="15" s="1"/>
  <c r="AL830" i="15"/>
  <c r="E830" i="15" s="1"/>
  <c r="AL829" i="15"/>
  <c r="E829" i="15" s="1"/>
  <c r="AL828" i="15"/>
  <c r="E828" i="15" s="1"/>
  <c r="AL827" i="15"/>
  <c r="E827" i="15" s="1"/>
  <c r="AL826" i="15"/>
  <c r="E826" i="15" s="1"/>
  <c r="AL825" i="15"/>
  <c r="E825" i="15" s="1"/>
  <c r="AL824" i="15"/>
  <c r="E824" i="15" s="1"/>
  <c r="AL823" i="15"/>
  <c r="E823" i="15" s="1"/>
  <c r="AL822" i="15"/>
  <c r="E822" i="15" s="1"/>
  <c r="AL821" i="15"/>
  <c r="E821" i="15" s="1"/>
  <c r="AL820" i="15"/>
  <c r="E820" i="15" s="1"/>
  <c r="AL819" i="15"/>
  <c r="E819" i="15" s="1"/>
  <c r="AL818" i="15"/>
  <c r="E818" i="15" s="1"/>
  <c r="AL817" i="15"/>
  <c r="E817" i="15" s="1"/>
  <c r="AL816" i="15"/>
  <c r="E816" i="15" s="1"/>
  <c r="AL815" i="15"/>
  <c r="E815" i="15" s="1"/>
  <c r="AL814" i="15"/>
  <c r="E814" i="15" s="1"/>
  <c r="AL813" i="15"/>
  <c r="E813" i="15" s="1"/>
  <c r="AL812" i="15"/>
  <c r="E812" i="15" s="1"/>
  <c r="AL811" i="15"/>
  <c r="E811" i="15" s="1"/>
  <c r="AL810" i="15"/>
  <c r="E810" i="15" s="1"/>
  <c r="AL809" i="15"/>
  <c r="E809" i="15" s="1"/>
  <c r="AL808" i="15"/>
  <c r="E808" i="15" s="1"/>
  <c r="AL807" i="15"/>
  <c r="E807" i="15" s="1"/>
  <c r="AL806" i="15"/>
  <c r="E806" i="15" s="1"/>
  <c r="AL805" i="15"/>
  <c r="E805" i="15" s="1"/>
  <c r="AL804" i="15"/>
  <c r="E804" i="15" s="1"/>
  <c r="AL803" i="15"/>
  <c r="E803" i="15" s="1"/>
  <c r="AL802" i="15"/>
  <c r="E802" i="15" s="1"/>
  <c r="AL801" i="15"/>
  <c r="E801" i="15" s="1"/>
  <c r="AL800" i="15"/>
  <c r="E800" i="15" s="1"/>
  <c r="AL799" i="15"/>
  <c r="E799" i="15" s="1"/>
  <c r="AL798" i="15"/>
  <c r="E798" i="15" s="1"/>
  <c r="AL797" i="15"/>
  <c r="E797" i="15" s="1"/>
  <c r="AL796" i="15"/>
  <c r="E796" i="15" s="1"/>
  <c r="AL795" i="15"/>
  <c r="E795" i="15" s="1"/>
  <c r="AL794" i="15"/>
  <c r="E794" i="15" s="1"/>
  <c r="AL793" i="15"/>
  <c r="E793" i="15" s="1"/>
  <c r="AL792" i="15"/>
  <c r="E792" i="15" s="1"/>
  <c r="AL791" i="15"/>
  <c r="E791" i="15" s="1"/>
  <c r="AL790" i="15"/>
  <c r="E790" i="15" s="1"/>
  <c r="AL789" i="15"/>
  <c r="E789" i="15" s="1"/>
  <c r="AL788" i="15"/>
  <c r="E788" i="15" s="1"/>
  <c r="AL787" i="15"/>
  <c r="E787" i="15" s="1"/>
  <c r="AL786" i="15"/>
  <c r="E786" i="15" s="1"/>
  <c r="AL785" i="15"/>
  <c r="E785" i="15" s="1"/>
  <c r="AL784" i="15"/>
  <c r="E784" i="15" s="1"/>
  <c r="AL783" i="15"/>
  <c r="E783" i="15" s="1"/>
  <c r="AL782" i="15"/>
  <c r="E782" i="15" s="1"/>
  <c r="AL781" i="15"/>
  <c r="E781" i="15" s="1"/>
  <c r="AL780" i="15"/>
  <c r="E780" i="15" s="1"/>
  <c r="AL779" i="15"/>
  <c r="E779" i="15" s="1"/>
  <c r="AL778" i="15"/>
  <c r="E778" i="15" s="1"/>
  <c r="AL777" i="15"/>
  <c r="E777" i="15" s="1"/>
  <c r="AL776" i="15"/>
  <c r="E776" i="15" s="1"/>
  <c r="AL775" i="15"/>
  <c r="E775" i="15" s="1"/>
  <c r="AL774" i="15"/>
  <c r="E774" i="15" s="1"/>
  <c r="AL773" i="15"/>
  <c r="E773" i="15" s="1"/>
  <c r="AL772" i="15"/>
  <c r="E772" i="15" s="1"/>
  <c r="AL771" i="15"/>
  <c r="E771" i="15" s="1"/>
  <c r="AL770" i="15"/>
  <c r="E770" i="15" s="1"/>
  <c r="AL769" i="15"/>
  <c r="E769" i="15" s="1"/>
  <c r="AL768" i="15"/>
  <c r="E768" i="15" s="1"/>
  <c r="AL767" i="15"/>
  <c r="E767" i="15" s="1"/>
  <c r="AL766" i="15"/>
  <c r="E766" i="15" s="1"/>
  <c r="AL765" i="15"/>
  <c r="E765" i="15" s="1"/>
  <c r="AL764" i="15"/>
  <c r="E764" i="15" s="1"/>
  <c r="AL763" i="15"/>
  <c r="E763" i="15" s="1"/>
  <c r="AL762" i="15"/>
  <c r="E762" i="15" s="1"/>
  <c r="AL761" i="15"/>
  <c r="E761" i="15" s="1"/>
  <c r="AL760" i="15"/>
  <c r="E760" i="15" s="1"/>
  <c r="AL759" i="15"/>
  <c r="E759" i="15" s="1"/>
  <c r="AL758" i="15"/>
  <c r="E758" i="15" s="1"/>
  <c r="AL757" i="15"/>
  <c r="E757" i="15" s="1"/>
  <c r="AL756" i="15"/>
  <c r="E756" i="15" s="1"/>
  <c r="AL755" i="15"/>
  <c r="E755" i="15" s="1"/>
  <c r="AL754" i="15"/>
  <c r="E754" i="15" s="1"/>
  <c r="AL753" i="15"/>
  <c r="E753" i="15" s="1"/>
  <c r="AL752" i="15"/>
  <c r="E752" i="15" s="1"/>
  <c r="AL751" i="15"/>
  <c r="E751" i="15" s="1"/>
  <c r="AL750" i="15"/>
  <c r="E750" i="15" s="1"/>
  <c r="AL749" i="15"/>
  <c r="E749" i="15" s="1"/>
  <c r="AL748" i="15"/>
  <c r="E748" i="15" s="1"/>
  <c r="AL747" i="15"/>
  <c r="E747" i="15" s="1"/>
  <c r="AL746" i="15"/>
  <c r="E746" i="15" s="1"/>
  <c r="AL745" i="15"/>
  <c r="E745" i="15" s="1"/>
  <c r="AL744" i="15"/>
  <c r="E744" i="15" s="1"/>
  <c r="AL743" i="15"/>
  <c r="E743" i="15" s="1"/>
  <c r="AL742" i="15"/>
  <c r="E742" i="15" s="1"/>
  <c r="AL741" i="15"/>
  <c r="E741" i="15" s="1"/>
  <c r="AL740" i="15"/>
  <c r="E740" i="15" s="1"/>
  <c r="AL739" i="15"/>
  <c r="E739" i="15" s="1"/>
  <c r="AL738" i="15"/>
  <c r="E738" i="15" s="1"/>
  <c r="AL737" i="15"/>
  <c r="E737" i="15" s="1"/>
  <c r="AL736" i="15"/>
  <c r="E736" i="15" s="1"/>
  <c r="AL735" i="15"/>
  <c r="E735" i="15" s="1"/>
  <c r="AL734" i="15"/>
  <c r="E734" i="15" s="1"/>
  <c r="AL733" i="15"/>
  <c r="E733" i="15" s="1"/>
  <c r="AL732" i="15"/>
  <c r="E732" i="15" s="1"/>
  <c r="AL731" i="15"/>
  <c r="E731" i="15" s="1"/>
  <c r="AL730" i="15"/>
  <c r="E730" i="15" s="1"/>
  <c r="AL729" i="15"/>
  <c r="E729" i="15" s="1"/>
  <c r="AL728" i="15"/>
  <c r="E728" i="15" s="1"/>
  <c r="AL727" i="15"/>
  <c r="E727" i="15" s="1"/>
  <c r="AL726" i="15"/>
  <c r="E726" i="15" s="1"/>
  <c r="AL725" i="15"/>
  <c r="E725" i="15" s="1"/>
  <c r="AL724" i="15"/>
  <c r="E724" i="15" s="1"/>
  <c r="AL723" i="15"/>
  <c r="E723" i="15" s="1"/>
  <c r="AL722" i="15"/>
  <c r="E722" i="15" s="1"/>
  <c r="AL721" i="15"/>
  <c r="E721" i="15" s="1"/>
  <c r="AL720" i="15"/>
  <c r="E720" i="15" s="1"/>
  <c r="AL719" i="15"/>
  <c r="E719" i="15" s="1"/>
  <c r="AL718" i="15"/>
  <c r="E718" i="15" s="1"/>
  <c r="AL717" i="15"/>
  <c r="E717" i="15" s="1"/>
  <c r="AL716" i="15"/>
  <c r="E716" i="15" s="1"/>
  <c r="AL715" i="15"/>
  <c r="E715" i="15" s="1"/>
  <c r="AL714" i="15"/>
  <c r="E714" i="15" s="1"/>
  <c r="AL713" i="15"/>
  <c r="E713" i="15" s="1"/>
  <c r="AL712" i="15"/>
  <c r="E712" i="15" s="1"/>
  <c r="AL711" i="15"/>
  <c r="E711" i="15" s="1"/>
  <c r="AL710" i="15"/>
  <c r="E710" i="15" s="1"/>
  <c r="AL709" i="15"/>
  <c r="E709" i="15" s="1"/>
  <c r="AL708" i="15"/>
  <c r="E708" i="15" s="1"/>
  <c r="AL707" i="15"/>
  <c r="E707" i="15" s="1"/>
  <c r="AL706" i="15"/>
  <c r="E706" i="15" s="1"/>
  <c r="AL705" i="15"/>
  <c r="E705" i="15" s="1"/>
  <c r="AL704" i="15"/>
  <c r="E704" i="15" s="1"/>
  <c r="AL703" i="15"/>
  <c r="E703" i="15" s="1"/>
  <c r="AL702" i="15"/>
  <c r="E702" i="15" s="1"/>
  <c r="AL701" i="15"/>
  <c r="E701" i="15" s="1"/>
  <c r="AL700" i="15"/>
  <c r="E700" i="15" s="1"/>
  <c r="AL699" i="15"/>
  <c r="E699" i="15" s="1"/>
  <c r="AL698" i="15"/>
  <c r="E698" i="15" s="1"/>
  <c r="AL697" i="15"/>
  <c r="E697" i="15" s="1"/>
  <c r="AL696" i="15"/>
  <c r="E696" i="15" s="1"/>
  <c r="AL695" i="15"/>
  <c r="E695" i="15" s="1"/>
  <c r="AL694" i="15"/>
  <c r="E694" i="15" s="1"/>
  <c r="AL693" i="15"/>
  <c r="E693" i="15" s="1"/>
  <c r="AL692" i="15"/>
  <c r="E692" i="15" s="1"/>
  <c r="AL691" i="15"/>
  <c r="E691" i="15" s="1"/>
  <c r="AL690" i="15"/>
  <c r="E690" i="15" s="1"/>
  <c r="AL689" i="15"/>
  <c r="E689" i="15" s="1"/>
  <c r="AL688" i="15"/>
  <c r="E688" i="15" s="1"/>
  <c r="AL687" i="15"/>
  <c r="E687" i="15" s="1"/>
  <c r="AL686" i="15"/>
  <c r="E686" i="15" s="1"/>
  <c r="AL685" i="15"/>
  <c r="E685" i="15" s="1"/>
  <c r="AL684" i="15"/>
  <c r="E684" i="15" s="1"/>
  <c r="AL683" i="15"/>
  <c r="E683" i="15" s="1"/>
  <c r="AL682" i="15"/>
  <c r="E682" i="15" s="1"/>
  <c r="AL681" i="15"/>
  <c r="E681" i="15" s="1"/>
  <c r="AL680" i="15"/>
  <c r="E680" i="15" s="1"/>
  <c r="AL679" i="15"/>
  <c r="E679" i="15" s="1"/>
  <c r="AL678" i="15"/>
  <c r="E678" i="15" s="1"/>
  <c r="AL677" i="15"/>
  <c r="E677" i="15" s="1"/>
  <c r="AL676" i="15"/>
  <c r="E676" i="15" s="1"/>
  <c r="AL675" i="15"/>
  <c r="E675" i="15" s="1"/>
  <c r="AL674" i="15"/>
  <c r="E674" i="15" s="1"/>
  <c r="AL673" i="15"/>
  <c r="E673" i="15" s="1"/>
  <c r="AL672" i="15"/>
  <c r="E672" i="15" s="1"/>
  <c r="AL671" i="15"/>
  <c r="E671" i="15" s="1"/>
  <c r="AL670" i="15"/>
  <c r="E670" i="15" s="1"/>
  <c r="AL669" i="15"/>
  <c r="E669" i="15" s="1"/>
  <c r="AL668" i="15"/>
  <c r="E668" i="15" s="1"/>
  <c r="AL667" i="15"/>
  <c r="E667" i="15" s="1"/>
  <c r="AL666" i="15"/>
  <c r="E666" i="15" s="1"/>
  <c r="AL665" i="15"/>
  <c r="E665" i="15" s="1"/>
  <c r="AL664" i="15"/>
  <c r="E664" i="15" s="1"/>
  <c r="AL663" i="15"/>
  <c r="E663" i="15" s="1"/>
  <c r="AL662" i="15"/>
  <c r="E662" i="15" s="1"/>
  <c r="AL661" i="15"/>
  <c r="E661" i="15" s="1"/>
  <c r="AL660" i="15"/>
  <c r="E660" i="15" s="1"/>
  <c r="AL659" i="15"/>
  <c r="E659" i="15" s="1"/>
  <c r="AL658" i="15"/>
  <c r="E658" i="15" s="1"/>
  <c r="AL657" i="15"/>
  <c r="E657" i="15" s="1"/>
  <c r="AL656" i="15"/>
  <c r="E656" i="15" s="1"/>
  <c r="AL655" i="15"/>
  <c r="E655" i="15" s="1"/>
  <c r="AL654" i="15"/>
  <c r="E654" i="15" s="1"/>
  <c r="AL653" i="15"/>
  <c r="E653" i="15" s="1"/>
  <c r="AL652" i="15"/>
  <c r="E652" i="15" s="1"/>
  <c r="AL651" i="15"/>
  <c r="E651" i="15" s="1"/>
  <c r="AL650" i="15"/>
  <c r="E650" i="15" s="1"/>
  <c r="AL649" i="15"/>
  <c r="E649" i="15" s="1"/>
  <c r="AL648" i="15"/>
  <c r="E648" i="15" s="1"/>
  <c r="AL647" i="15"/>
  <c r="E647" i="15" s="1"/>
  <c r="AL646" i="15"/>
  <c r="E646" i="15" s="1"/>
  <c r="AL645" i="15"/>
  <c r="E645" i="15" s="1"/>
  <c r="AL644" i="15"/>
  <c r="E644" i="15" s="1"/>
  <c r="AL643" i="15"/>
  <c r="E643" i="15" s="1"/>
  <c r="AL642" i="15"/>
  <c r="E642" i="15" s="1"/>
  <c r="AL641" i="15"/>
  <c r="E641" i="15" s="1"/>
  <c r="AL640" i="15"/>
  <c r="E640" i="15" s="1"/>
  <c r="AL639" i="15"/>
  <c r="E639" i="15" s="1"/>
  <c r="AL638" i="15"/>
  <c r="E638" i="15" s="1"/>
  <c r="AL637" i="15"/>
  <c r="E637" i="15" s="1"/>
  <c r="AL636" i="15"/>
  <c r="E636" i="15" s="1"/>
  <c r="AL635" i="15"/>
  <c r="E635" i="15" s="1"/>
  <c r="AL634" i="15"/>
  <c r="E634" i="15" s="1"/>
  <c r="AL633" i="15"/>
  <c r="E633" i="15" s="1"/>
  <c r="AL632" i="15"/>
  <c r="E632" i="15" s="1"/>
  <c r="AL631" i="15"/>
  <c r="E631" i="15" s="1"/>
  <c r="AL630" i="15"/>
  <c r="E630" i="15" s="1"/>
  <c r="AL629" i="15"/>
  <c r="E629" i="15" s="1"/>
  <c r="AL628" i="15"/>
  <c r="E628" i="15" s="1"/>
  <c r="AL627" i="15"/>
  <c r="E627" i="15" s="1"/>
  <c r="AL626" i="15"/>
  <c r="E626" i="15" s="1"/>
  <c r="AL625" i="15"/>
  <c r="E625" i="15" s="1"/>
  <c r="AL624" i="15"/>
  <c r="E624" i="15" s="1"/>
  <c r="AL623" i="15"/>
  <c r="E623" i="15" s="1"/>
  <c r="AL622" i="15"/>
  <c r="E622" i="15" s="1"/>
  <c r="AL621" i="15"/>
  <c r="E621" i="15" s="1"/>
  <c r="AL620" i="15"/>
  <c r="E620" i="15" s="1"/>
  <c r="AL619" i="15"/>
  <c r="E619" i="15" s="1"/>
  <c r="AL618" i="15"/>
  <c r="E618" i="15" s="1"/>
  <c r="AL617" i="15"/>
  <c r="E617" i="15" s="1"/>
  <c r="AL616" i="15"/>
  <c r="E616" i="15" s="1"/>
  <c r="AL615" i="15"/>
  <c r="E615" i="15" s="1"/>
  <c r="AL614" i="15"/>
  <c r="E614" i="15" s="1"/>
  <c r="AL613" i="15"/>
  <c r="E613" i="15" s="1"/>
  <c r="AL612" i="15"/>
  <c r="E612" i="15" s="1"/>
  <c r="AL611" i="15"/>
  <c r="E611" i="15" s="1"/>
  <c r="AL610" i="15"/>
  <c r="E610" i="15" s="1"/>
  <c r="AL609" i="15"/>
  <c r="E609" i="15" s="1"/>
  <c r="AL608" i="15"/>
  <c r="E608" i="15" s="1"/>
  <c r="AL607" i="15"/>
  <c r="E607" i="15" s="1"/>
  <c r="AL606" i="15"/>
  <c r="E606" i="15" s="1"/>
  <c r="AL605" i="15"/>
  <c r="E605" i="15" s="1"/>
  <c r="AL604" i="15"/>
  <c r="E604" i="15" s="1"/>
  <c r="AL603" i="15"/>
  <c r="E603" i="15" s="1"/>
  <c r="AL602" i="15"/>
  <c r="E602" i="15" s="1"/>
  <c r="AL601" i="15"/>
  <c r="E601" i="15" s="1"/>
  <c r="AL600" i="15"/>
  <c r="E600" i="15" s="1"/>
  <c r="AL599" i="15"/>
  <c r="E599" i="15" s="1"/>
  <c r="AL598" i="15"/>
  <c r="E598" i="15" s="1"/>
  <c r="AL597" i="15"/>
  <c r="E597" i="15" s="1"/>
  <c r="AL596" i="15"/>
  <c r="E596" i="15" s="1"/>
  <c r="AL595" i="15"/>
  <c r="E595" i="15" s="1"/>
  <c r="AL594" i="15"/>
  <c r="E594" i="15" s="1"/>
  <c r="AL593" i="15"/>
  <c r="E593" i="15" s="1"/>
  <c r="AL592" i="15"/>
  <c r="E592" i="15" s="1"/>
  <c r="AL591" i="15"/>
  <c r="E591" i="15" s="1"/>
  <c r="AL590" i="15"/>
  <c r="E590" i="15" s="1"/>
  <c r="AL589" i="15"/>
  <c r="E589" i="15" s="1"/>
  <c r="AL588" i="15"/>
  <c r="E588" i="15" s="1"/>
  <c r="AL587" i="15"/>
  <c r="E587" i="15" s="1"/>
  <c r="AL586" i="15"/>
  <c r="E586" i="15" s="1"/>
  <c r="AL585" i="15"/>
  <c r="E585" i="15" s="1"/>
  <c r="AL584" i="15"/>
  <c r="E584" i="15" s="1"/>
  <c r="AL583" i="15"/>
  <c r="E583" i="15" s="1"/>
  <c r="AL582" i="15"/>
  <c r="E582" i="15" s="1"/>
  <c r="AL581" i="15"/>
  <c r="E581" i="15" s="1"/>
  <c r="AL580" i="15"/>
  <c r="E580" i="15" s="1"/>
  <c r="AL579" i="15"/>
  <c r="E579" i="15" s="1"/>
  <c r="AL578" i="15"/>
  <c r="E578" i="15" s="1"/>
  <c r="AL577" i="15"/>
  <c r="E577" i="15" s="1"/>
  <c r="AL576" i="15"/>
  <c r="E576" i="15" s="1"/>
  <c r="AL575" i="15"/>
  <c r="E575" i="15" s="1"/>
  <c r="AL574" i="15"/>
  <c r="E574" i="15" s="1"/>
  <c r="AL573" i="15"/>
  <c r="E573" i="15" s="1"/>
  <c r="AL572" i="15"/>
  <c r="E572" i="15" s="1"/>
  <c r="AL571" i="15"/>
  <c r="E571" i="15" s="1"/>
  <c r="AL570" i="15"/>
  <c r="E570" i="15" s="1"/>
  <c r="AL569" i="15"/>
  <c r="E569" i="15" s="1"/>
  <c r="AL568" i="15"/>
  <c r="E568" i="15" s="1"/>
  <c r="AL567" i="15"/>
  <c r="E567" i="15" s="1"/>
  <c r="AL566" i="15"/>
  <c r="E566" i="15" s="1"/>
  <c r="AL565" i="15"/>
  <c r="E565" i="15" s="1"/>
  <c r="AL564" i="15"/>
  <c r="E564" i="15" s="1"/>
  <c r="AL563" i="15"/>
  <c r="E563" i="15" s="1"/>
  <c r="AL562" i="15"/>
  <c r="E562" i="15" s="1"/>
  <c r="AL561" i="15"/>
  <c r="E561" i="15" s="1"/>
  <c r="AL560" i="15"/>
  <c r="E560" i="15" s="1"/>
  <c r="AL559" i="15"/>
  <c r="E559" i="15" s="1"/>
  <c r="AL558" i="15"/>
  <c r="E558" i="15" s="1"/>
  <c r="AL557" i="15"/>
  <c r="E557" i="15" s="1"/>
  <c r="AL556" i="15"/>
  <c r="E556" i="15" s="1"/>
  <c r="AL555" i="15"/>
  <c r="E555" i="15" s="1"/>
  <c r="AL554" i="15"/>
  <c r="E554" i="15" s="1"/>
  <c r="AL553" i="15"/>
  <c r="E553" i="15" s="1"/>
  <c r="AL552" i="15"/>
  <c r="E552" i="15" s="1"/>
  <c r="AL551" i="15"/>
  <c r="E551" i="15" s="1"/>
  <c r="AL550" i="15"/>
  <c r="E550" i="15" s="1"/>
  <c r="AL549" i="15"/>
  <c r="E549" i="15" s="1"/>
  <c r="AL548" i="15"/>
  <c r="E548" i="15" s="1"/>
  <c r="AL547" i="15"/>
  <c r="E547" i="15" s="1"/>
  <c r="AL546" i="15"/>
  <c r="E546" i="15" s="1"/>
  <c r="AL545" i="15"/>
  <c r="E545" i="15" s="1"/>
  <c r="AL544" i="15"/>
  <c r="E544" i="15" s="1"/>
  <c r="AL543" i="15"/>
  <c r="E543" i="15" s="1"/>
  <c r="AL542" i="15"/>
  <c r="E542" i="15" s="1"/>
  <c r="AL541" i="15"/>
  <c r="E541" i="15" s="1"/>
  <c r="AL540" i="15"/>
  <c r="E540" i="15" s="1"/>
  <c r="AL539" i="15"/>
  <c r="E539" i="15" s="1"/>
  <c r="AL538" i="15"/>
  <c r="E538" i="15" s="1"/>
  <c r="AL537" i="15"/>
  <c r="E537" i="15" s="1"/>
  <c r="AL536" i="15"/>
  <c r="E536" i="15" s="1"/>
  <c r="AL535" i="15"/>
  <c r="E535" i="15" s="1"/>
  <c r="AL534" i="15"/>
  <c r="E534" i="15" s="1"/>
  <c r="AL533" i="15"/>
  <c r="E533" i="15" s="1"/>
  <c r="AL532" i="15"/>
  <c r="E532" i="15" s="1"/>
  <c r="AL531" i="15"/>
  <c r="E531" i="15" s="1"/>
  <c r="AL530" i="15"/>
  <c r="E530" i="15" s="1"/>
  <c r="AL529" i="15"/>
  <c r="E529" i="15" s="1"/>
  <c r="AL528" i="15"/>
  <c r="E528" i="15" s="1"/>
  <c r="AL527" i="15"/>
  <c r="E527" i="15" s="1"/>
  <c r="AL526" i="15"/>
  <c r="E526" i="15" s="1"/>
  <c r="AL525" i="15"/>
  <c r="E525" i="15" s="1"/>
  <c r="AL524" i="15"/>
  <c r="E524" i="15" s="1"/>
  <c r="AL523" i="15"/>
  <c r="E523" i="15" s="1"/>
  <c r="AL522" i="15"/>
  <c r="E522" i="15" s="1"/>
  <c r="AL521" i="15"/>
  <c r="E521" i="15" s="1"/>
  <c r="AL520" i="15"/>
  <c r="E520" i="15" s="1"/>
  <c r="AL519" i="15"/>
  <c r="E519" i="15" s="1"/>
  <c r="AL518" i="15"/>
  <c r="E518" i="15" s="1"/>
  <c r="AL517" i="15"/>
  <c r="E517" i="15" s="1"/>
  <c r="AL516" i="15"/>
  <c r="E516" i="15" s="1"/>
  <c r="AL515" i="15"/>
  <c r="E515" i="15" s="1"/>
  <c r="AL514" i="15"/>
  <c r="E514" i="15" s="1"/>
  <c r="AL513" i="15"/>
  <c r="E513" i="15" s="1"/>
  <c r="AL512" i="15"/>
  <c r="E512" i="15" s="1"/>
  <c r="AL511" i="15"/>
  <c r="E511" i="15" s="1"/>
  <c r="AL510" i="15"/>
  <c r="E510" i="15" s="1"/>
  <c r="AL509" i="15"/>
  <c r="E509" i="15" s="1"/>
  <c r="AL508" i="15"/>
  <c r="E508" i="15" s="1"/>
  <c r="AL507" i="15"/>
  <c r="E507" i="15" s="1"/>
  <c r="AL506" i="15"/>
  <c r="E506" i="15" s="1"/>
  <c r="AL505" i="15"/>
  <c r="E505" i="15" s="1"/>
  <c r="AL504" i="15"/>
  <c r="E504" i="15" s="1"/>
  <c r="AL503" i="15"/>
  <c r="E503" i="15" s="1"/>
  <c r="AL502" i="15"/>
  <c r="E502" i="15" s="1"/>
  <c r="AL501" i="15"/>
  <c r="E501" i="15" s="1"/>
  <c r="AL500" i="15"/>
  <c r="E500" i="15" s="1"/>
  <c r="AL499" i="15"/>
  <c r="E499" i="15" s="1"/>
  <c r="AL498" i="15"/>
  <c r="E498" i="15" s="1"/>
  <c r="AL497" i="15"/>
  <c r="E497" i="15" s="1"/>
  <c r="AL496" i="15"/>
  <c r="E496" i="15" s="1"/>
  <c r="AL495" i="15"/>
  <c r="E495" i="15" s="1"/>
  <c r="AL494" i="15"/>
  <c r="E494" i="15" s="1"/>
  <c r="AL493" i="15"/>
  <c r="E493" i="15" s="1"/>
  <c r="AL492" i="15"/>
  <c r="E492" i="15" s="1"/>
  <c r="AL491" i="15"/>
  <c r="E491" i="15" s="1"/>
  <c r="AL490" i="15"/>
  <c r="E490" i="15" s="1"/>
  <c r="AL489" i="15"/>
  <c r="E489" i="15" s="1"/>
  <c r="AL488" i="15"/>
  <c r="E488" i="15" s="1"/>
  <c r="AL487" i="15"/>
  <c r="E487" i="15" s="1"/>
  <c r="AL486" i="15"/>
  <c r="E486" i="15" s="1"/>
  <c r="AL485" i="15"/>
  <c r="E485" i="15" s="1"/>
  <c r="AL484" i="15"/>
  <c r="E484" i="15" s="1"/>
  <c r="AL483" i="15"/>
  <c r="E483" i="15" s="1"/>
  <c r="AL482" i="15"/>
  <c r="E482" i="15" s="1"/>
  <c r="AL481" i="15"/>
  <c r="E481" i="15" s="1"/>
  <c r="AL480" i="15"/>
  <c r="E480" i="15" s="1"/>
  <c r="AL479" i="15"/>
  <c r="E479" i="15" s="1"/>
  <c r="AL478" i="15"/>
  <c r="E478" i="15" s="1"/>
  <c r="AL477" i="15"/>
  <c r="E477" i="15" s="1"/>
  <c r="AL476" i="15"/>
  <c r="E476" i="15" s="1"/>
  <c r="AL475" i="15"/>
  <c r="E475" i="15" s="1"/>
  <c r="AL474" i="15"/>
  <c r="E474" i="15" s="1"/>
  <c r="AL473" i="15"/>
  <c r="E473" i="15" s="1"/>
  <c r="AL472" i="15"/>
  <c r="E472" i="15" s="1"/>
  <c r="AL471" i="15"/>
  <c r="E471" i="15" s="1"/>
  <c r="AL470" i="15"/>
  <c r="E470" i="15" s="1"/>
  <c r="AL469" i="15"/>
  <c r="E469" i="15" s="1"/>
  <c r="AL468" i="15"/>
  <c r="E468" i="15" s="1"/>
  <c r="AL467" i="15"/>
  <c r="E467" i="15" s="1"/>
  <c r="AL466" i="15"/>
  <c r="E466" i="15" s="1"/>
  <c r="AL465" i="15"/>
  <c r="E465" i="15" s="1"/>
  <c r="AL464" i="15"/>
  <c r="E464" i="15" s="1"/>
  <c r="AL463" i="15"/>
  <c r="E463" i="15" s="1"/>
  <c r="AL462" i="15"/>
  <c r="E462" i="15" s="1"/>
  <c r="AL461" i="15"/>
  <c r="E461" i="15" s="1"/>
  <c r="AL460" i="15"/>
  <c r="E460" i="15" s="1"/>
  <c r="AL459" i="15"/>
  <c r="E459" i="15" s="1"/>
  <c r="AL458" i="15"/>
  <c r="E458" i="15" s="1"/>
  <c r="AL457" i="15"/>
  <c r="E457" i="15" s="1"/>
  <c r="AL456" i="15"/>
  <c r="E456" i="15" s="1"/>
  <c r="AL455" i="15"/>
  <c r="E455" i="15" s="1"/>
  <c r="AL454" i="15"/>
  <c r="E454" i="15" s="1"/>
  <c r="AL453" i="15"/>
  <c r="E453" i="15" s="1"/>
  <c r="AL452" i="15"/>
  <c r="E452" i="15" s="1"/>
  <c r="AL451" i="15"/>
  <c r="E451" i="15" s="1"/>
  <c r="AL450" i="15"/>
  <c r="E450" i="15" s="1"/>
  <c r="AL449" i="15"/>
  <c r="E449" i="15" s="1"/>
  <c r="AL448" i="15"/>
  <c r="E448" i="15" s="1"/>
  <c r="AL447" i="15"/>
  <c r="E447" i="15" s="1"/>
  <c r="AL446" i="15"/>
  <c r="E446" i="15" s="1"/>
  <c r="AL445" i="15"/>
  <c r="E445" i="15" s="1"/>
  <c r="AL444" i="15"/>
  <c r="E444" i="15" s="1"/>
  <c r="AL443" i="15"/>
  <c r="E443" i="15" s="1"/>
  <c r="AL442" i="15"/>
  <c r="E442" i="15" s="1"/>
  <c r="AL441" i="15"/>
  <c r="E441" i="15" s="1"/>
  <c r="AL440" i="15"/>
  <c r="E440" i="15" s="1"/>
  <c r="AL439" i="15"/>
  <c r="E439" i="15" s="1"/>
  <c r="AL438" i="15"/>
  <c r="E438" i="15" s="1"/>
  <c r="AL437" i="15"/>
  <c r="E437" i="15" s="1"/>
  <c r="AL436" i="15"/>
  <c r="E436" i="15" s="1"/>
  <c r="AL435" i="15"/>
  <c r="E435" i="15" s="1"/>
  <c r="AL434" i="15"/>
  <c r="E434" i="15" s="1"/>
  <c r="AL433" i="15"/>
  <c r="E433" i="15" s="1"/>
  <c r="AL432" i="15"/>
  <c r="E432" i="15" s="1"/>
  <c r="AL431" i="15"/>
  <c r="E431" i="15" s="1"/>
  <c r="AL430" i="15"/>
  <c r="E430" i="15" s="1"/>
  <c r="AL429" i="15"/>
  <c r="E429" i="15" s="1"/>
  <c r="AL428" i="15"/>
  <c r="E428" i="15" s="1"/>
  <c r="AL427" i="15"/>
  <c r="E427" i="15" s="1"/>
  <c r="AL426" i="15"/>
  <c r="E426" i="15" s="1"/>
  <c r="AL425" i="15"/>
  <c r="E425" i="15" s="1"/>
  <c r="AL424" i="15"/>
  <c r="E424" i="15" s="1"/>
  <c r="AL423" i="15"/>
  <c r="E423" i="15" s="1"/>
  <c r="AL422" i="15"/>
  <c r="E422" i="15" s="1"/>
  <c r="AL421" i="15"/>
  <c r="E421" i="15" s="1"/>
  <c r="AL420" i="15"/>
  <c r="E420" i="15" s="1"/>
  <c r="AL419" i="15"/>
  <c r="E419" i="15" s="1"/>
  <c r="AL418" i="15"/>
  <c r="E418" i="15" s="1"/>
  <c r="AL417" i="15"/>
  <c r="E417" i="15" s="1"/>
  <c r="AL416" i="15"/>
  <c r="E416" i="15" s="1"/>
  <c r="AL415" i="15"/>
  <c r="E415" i="15" s="1"/>
  <c r="AL414" i="15"/>
  <c r="E414" i="15" s="1"/>
  <c r="AL413" i="15"/>
  <c r="E413" i="15" s="1"/>
  <c r="AL412" i="15"/>
  <c r="E412" i="15" s="1"/>
  <c r="AL411" i="15"/>
  <c r="E411" i="15" s="1"/>
  <c r="AL410" i="15"/>
  <c r="E410" i="15" s="1"/>
  <c r="AL409" i="15"/>
  <c r="E409" i="15" s="1"/>
  <c r="AL408" i="15"/>
  <c r="E408" i="15" s="1"/>
  <c r="AL407" i="15"/>
  <c r="E407" i="15" s="1"/>
  <c r="AL406" i="15"/>
  <c r="E406" i="15" s="1"/>
  <c r="AL405" i="15"/>
  <c r="E405" i="15" s="1"/>
  <c r="AL404" i="15"/>
  <c r="E404" i="15" s="1"/>
  <c r="AL403" i="15"/>
  <c r="E403" i="15" s="1"/>
  <c r="AL402" i="15"/>
  <c r="E402" i="15" s="1"/>
  <c r="AL401" i="15"/>
  <c r="E401" i="15" s="1"/>
  <c r="AL400" i="15"/>
  <c r="E400" i="15" s="1"/>
  <c r="AL399" i="15"/>
  <c r="E399" i="15" s="1"/>
  <c r="AL398" i="15"/>
  <c r="E398" i="15" s="1"/>
  <c r="AL397" i="15"/>
  <c r="E397" i="15" s="1"/>
  <c r="AL396" i="15"/>
  <c r="E396" i="15" s="1"/>
  <c r="AL395" i="15"/>
  <c r="E395" i="15" s="1"/>
  <c r="AL394" i="15"/>
  <c r="E394" i="15" s="1"/>
  <c r="AL393" i="15"/>
  <c r="E393" i="15" s="1"/>
  <c r="AL392" i="15"/>
  <c r="E392" i="15" s="1"/>
  <c r="AL391" i="15"/>
  <c r="E391" i="15" s="1"/>
  <c r="AL390" i="15"/>
  <c r="E390" i="15" s="1"/>
  <c r="AL389" i="15"/>
  <c r="E389" i="15" s="1"/>
  <c r="AL388" i="15"/>
  <c r="E388" i="15" s="1"/>
  <c r="AL387" i="15"/>
  <c r="E387" i="15" s="1"/>
  <c r="AL386" i="15"/>
  <c r="E386" i="15" s="1"/>
  <c r="AL385" i="15"/>
  <c r="E385" i="15" s="1"/>
  <c r="AL384" i="15"/>
  <c r="E384" i="15" s="1"/>
  <c r="AL383" i="15"/>
  <c r="E383" i="15" s="1"/>
  <c r="AL382" i="15"/>
  <c r="E382" i="15" s="1"/>
  <c r="AL381" i="15"/>
  <c r="E381" i="15" s="1"/>
  <c r="AL380" i="15"/>
  <c r="E380" i="15" s="1"/>
  <c r="AL379" i="15"/>
  <c r="E379" i="15" s="1"/>
  <c r="AL378" i="15"/>
  <c r="E378" i="15" s="1"/>
  <c r="AL377" i="15"/>
  <c r="E377" i="15" s="1"/>
  <c r="AL376" i="15"/>
  <c r="E376" i="15" s="1"/>
  <c r="AL375" i="15"/>
  <c r="E375" i="15" s="1"/>
  <c r="AL374" i="15"/>
  <c r="E374" i="15" s="1"/>
  <c r="AL373" i="15"/>
  <c r="E373" i="15" s="1"/>
  <c r="AL372" i="15"/>
  <c r="E372" i="15" s="1"/>
  <c r="AL371" i="15"/>
  <c r="E371" i="15" s="1"/>
  <c r="AL370" i="15"/>
  <c r="E370" i="15" s="1"/>
  <c r="AL369" i="15"/>
  <c r="E369" i="15" s="1"/>
  <c r="AL368" i="15"/>
  <c r="E368" i="15" s="1"/>
  <c r="AL367" i="15"/>
  <c r="E367" i="15" s="1"/>
  <c r="AL366" i="15"/>
  <c r="E366" i="15" s="1"/>
  <c r="AL365" i="15"/>
  <c r="E365" i="15" s="1"/>
  <c r="AL364" i="15"/>
  <c r="E364" i="15" s="1"/>
  <c r="AL363" i="15"/>
  <c r="E363" i="15" s="1"/>
  <c r="AL362" i="15"/>
  <c r="E362" i="15" s="1"/>
  <c r="AL361" i="15"/>
  <c r="E361" i="15" s="1"/>
  <c r="AL360" i="15"/>
  <c r="E360" i="15" s="1"/>
  <c r="AL359" i="15"/>
  <c r="E359" i="15" s="1"/>
  <c r="AL358" i="15"/>
  <c r="E358" i="15" s="1"/>
  <c r="AL357" i="15"/>
  <c r="E357" i="15" s="1"/>
  <c r="AL356" i="15"/>
  <c r="E356" i="15" s="1"/>
  <c r="AL355" i="15"/>
  <c r="E355" i="15" s="1"/>
  <c r="AL354" i="15"/>
  <c r="E354" i="15" s="1"/>
  <c r="AL353" i="15"/>
  <c r="E353" i="15" s="1"/>
  <c r="AL352" i="15"/>
  <c r="E352" i="15" s="1"/>
  <c r="AL351" i="15"/>
  <c r="E351" i="15" s="1"/>
  <c r="AL350" i="15"/>
  <c r="E350" i="15" s="1"/>
  <c r="AL349" i="15"/>
  <c r="E349" i="15" s="1"/>
  <c r="AL348" i="15"/>
  <c r="E348" i="15" s="1"/>
  <c r="AL347" i="15"/>
  <c r="E347" i="15" s="1"/>
  <c r="AL346" i="15"/>
  <c r="E346" i="15" s="1"/>
  <c r="AL345" i="15"/>
  <c r="E345" i="15" s="1"/>
  <c r="AL344" i="15"/>
  <c r="E344" i="15" s="1"/>
  <c r="AL343" i="15"/>
  <c r="E343" i="15" s="1"/>
  <c r="AL342" i="15"/>
  <c r="E342" i="15" s="1"/>
  <c r="AL341" i="15"/>
  <c r="E341" i="15" s="1"/>
  <c r="AL340" i="15"/>
  <c r="E340" i="15" s="1"/>
  <c r="AL339" i="15"/>
  <c r="E339" i="15" s="1"/>
  <c r="AL338" i="15"/>
  <c r="E338" i="15" s="1"/>
  <c r="AL337" i="15"/>
  <c r="E337" i="15" s="1"/>
  <c r="AL336" i="15"/>
  <c r="E336" i="15" s="1"/>
  <c r="AL335" i="15"/>
  <c r="E335" i="15" s="1"/>
  <c r="AL334" i="15"/>
  <c r="E334" i="15" s="1"/>
  <c r="AL333" i="15"/>
  <c r="E333" i="15" s="1"/>
  <c r="AL332" i="15"/>
  <c r="E332" i="15" s="1"/>
  <c r="AL331" i="15"/>
  <c r="E331" i="15" s="1"/>
  <c r="AL330" i="15"/>
  <c r="E330" i="15" s="1"/>
  <c r="AL329" i="15"/>
  <c r="E329" i="15" s="1"/>
  <c r="AL328" i="15"/>
  <c r="E328" i="15" s="1"/>
  <c r="AL327" i="15"/>
  <c r="E327" i="15" s="1"/>
  <c r="AL326" i="15"/>
  <c r="E326" i="15" s="1"/>
  <c r="AL325" i="15"/>
  <c r="E325" i="15" s="1"/>
  <c r="AL324" i="15"/>
  <c r="E324" i="15" s="1"/>
  <c r="AL323" i="15"/>
  <c r="E323" i="15" s="1"/>
  <c r="AL322" i="15"/>
  <c r="E322" i="15" s="1"/>
  <c r="AL321" i="15"/>
  <c r="E321" i="15" s="1"/>
  <c r="AL320" i="15"/>
  <c r="E320" i="15" s="1"/>
  <c r="AL319" i="15"/>
  <c r="E319" i="15" s="1"/>
  <c r="AL318" i="15"/>
  <c r="E318" i="15" s="1"/>
  <c r="AL317" i="15"/>
  <c r="E317" i="15" s="1"/>
  <c r="AL316" i="15"/>
  <c r="E316" i="15" s="1"/>
  <c r="AL315" i="15"/>
  <c r="E315" i="15" s="1"/>
  <c r="AL314" i="15"/>
  <c r="E314" i="15" s="1"/>
  <c r="AL313" i="15"/>
  <c r="E313" i="15" s="1"/>
  <c r="AL312" i="15"/>
  <c r="E312" i="15" s="1"/>
  <c r="AL311" i="15"/>
  <c r="E311" i="15" s="1"/>
  <c r="AL310" i="15"/>
  <c r="E310" i="15" s="1"/>
  <c r="AL309" i="15"/>
  <c r="E309" i="15" s="1"/>
  <c r="AL308" i="15"/>
  <c r="E308" i="15" s="1"/>
  <c r="AL307" i="15"/>
  <c r="E307" i="15" s="1"/>
  <c r="AL306" i="15"/>
  <c r="E306" i="15" s="1"/>
  <c r="AL305" i="15"/>
  <c r="E305" i="15" s="1"/>
  <c r="AL304" i="15"/>
  <c r="E304" i="15" s="1"/>
  <c r="AL303" i="15"/>
  <c r="E303" i="15" s="1"/>
  <c r="AL302" i="15"/>
  <c r="E302" i="15" s="1"/>
  <c r="AL301" i="15"/>
  <c r="E301" i="15" s="1"/>
  <c r="AL300" i="15"/>
  <c r="E300" i="15" s="1"/>
  <c r="AL299" i="15"/>
  <c r="E299" i="15" s="1"/>
  <c r="AL298" i="15"/>
  <c r="E298" i="15" s="1"/>
  <c r="AL297" i="15"/>
  <c r="E297" i="15" s="1"/>
  <c r="AL296" i="15"/>
  <c r="E296" i="15" s="1"/>
  <c r="AL295" i="15"/>
  <c r="E295" i="15" s="1"/>
  <c r="AL294" i="15"/>
  <c r="E294" i="15" s="1"/>
  <c r="AL293" i="15"/>
  <c r="E293" i="15" s="1"/>
  <c r="AL292" i="15"/>
  <c r="E292" i="15" s="1"/>
  <c r="AL291" i="15"/>
  <c r="E291" i="15" s="1"/>
  <c r="AL290" i="15"/>
  <c r="E290" i="15" s="1"/>
  <c r="AL289" i="15"/>
  <c r="E289" i="15" s="1"/>
  <c r="AL288" i="15"/>
  <c r="E288" i="15" s="1"/>
  <c r="AL287" i="15"/>
  <c r="E287" i="15" s="1"/>
  <c r="AL286" i="15"/>
  <c r="E286" i="15" s="1"/>
  <c r="AL285" i="15"/>
  <c r="E285" i="15" s="1"/>
  <c r="AL284" i="15"/>
  <c r="E284" i="15" s="1"/>
  <c r="AL283" i="15"/>
  <c r="E283" i="15" s="1"/>
  <c r="AL282" i="15"/>
  <c r="E282" i="15" s="1"/>
  <c r="AL281" i="15"/>
  <c r="E281" i="15" s="1"/>
  <c r="AL280" i="15"/>
  <c r="E280" i="15" s="1"/>
  <c r="AL279" i="15"/>
  <c r="E279" i="15" s="1"/>
  <c r="AL278" i="15"/>
  <c r="E278" i="15" s="1"/>
  <c r="AL277" i="15"/>
  <c r="E277" i="15" s="1"/>
  <c r="AL276" i="15"/>
  <c r="E276" i="15" s="1"/>
  <c r="AL275" i="15"/>
  <c r="E275" i="15" s="1"/>
  <c r="AL274" i="15"/>
  <c r="E274" i="15" s="1"/>
  <c r="AL273" i="15"/>
  <c r="E273" i="15" s="1"/>
  <c r="AL272" i="15"/>
  <c r="E272" i="15" s="1"/>
  <c r="AL271" i="15"/>
  <c r="E271" i="15" s="1"/>
  <c r="AL270" i="15"/>
  <c r="E270" i="15" s="1"/>
  <c r="AL269" i="15"/>
  <c r="E269" i="15" s="1"/>
  <c r="AL268" i="15"/>
  <c r="E268" i="15" s="1"/>
  <c r="AL267" i="15"/>
  <c r="E267" i="15" s="1"/>
  <c r="AL266" i="15"/>
  <c r="E266" i="15" s="1"/>
  <c r="AL265" i="15"/>
  <c r="E265" i="15" s="1"/>
  <c r="AL264" i="15"/>
  <c r="E264" i="15" s="1"/>
  <c r="AL263" i="15"/>
  <c r="E263" i="15" s="1"/>
  <c r="AL262" i="15"/>
  <c r="E262" i="15" s="1"/>
  <c r="AL261" i="15"/>
  <c r="E261" i="15" s="1"/>
  <c r="AL260" i="15"/>
  <c r="E260" i="15" s="1"/>
  <c r="AL259" i="15"/>
  <c r="E259" i="15" s="1"/>
  <c r="AL258" i="15"/>
  <c r="E258" i="15" s="1"/>
  <c r="AL257" i="15"/>
  <c r="E257" i="15" s="1"/>
  <c r="AL256" i="15"/>
  <c r="E256" i="15" s="1"/>
  <c r="AL255" i="15"/>
  <c r="E255" i="15" s="1"/>
  <c r="AL254" i="15"/>
  <c r="E254" i="15" s="1"/>
  <c r="AL253" i="15"/>
  <c r="E253" i="15" s="1"/>
  <c r="AL252" i="15"/>
  <c r="E252" i="15" s="1"/>
  <c r="AL251" i="15"/>
  <c r="E251" i="15" s="1"/>
  <c r="AL250" i="15"/>
  <c r="E250" i="15" s="1"/>
  <c r="AL249" i="15"/>
  <c r="E249" i="15" s="1"/>
  <c r="AL248" i="15"/>
  <c r="E248" i="15" s="1"/>
  <c r="AL247" i="15"/>
  <c r="E247" i="15" s="1"/>
  <c r="AL246" i="15"/>
  <c r="E246" i="15" s="1"/>
  <c r="AL245" i="15"/>
  <c r="E245" i="15" s="1"/>
  <c r="AL244" i="15"/>
  <c r="E244" i="15" s="1"/>
  <c r="AL243" i="15"/>
  <c r="E243" i="15" s="1"/>
  <c r="AL242" i="15"/>
  <c r="E242" i="15" s="1"/>
  <c r="AL241" i="15"/>
  <c r="E241" i="15" s="1"/>
  <c r="AL240" i="15"/>
  <c r="E240" i="15" s="1"/>
  <c r="AL239" i="15"/>
  <c r="E239" i="15" s="1"/>
  <c r="AL238" i="15"/>
  <c r="E238" i="15" s="1"/>
  <c r="AL237" i="15"/>
  <c r="E237" i="15" s="1"/>
  <c r="AL236" i="15"/>
  <c r="E236" i="15" s="1"/>
  <c r="AL235" i="15"/>
  <c r="E235" i="15" s="1"/>
  <c r="AL234" i="15"/>
  <c r="E234" i="15" s="1"/>
  <c r="AL233" i="15"/>
  <c r="E233" i="15" s="1"/>
  <c r="AL232" i="15"/>
  <c r="E232" i="15" s="1"/>
  <c r="AL231" i="15"/>
  <c r="E231" i="15" s="1"/>
  <c r="AL230" i="15"/>
  <c r="E230" i="15" s="1"/>
  <c r="AL229" i="15"/>
  <c r="E229" i="15" s="1"/>
  <c r="AL228" i="15"/>
  <c r="E228" i="15" s="1"/>
  <c r="AL227" i="15"/>
  <c r="E227" i="15" s="1"/>
  <c r="AL226" i="15"/>
  <c r="E226" i="15" s="1"/>
  <c r="AL225" i="15"/>
  <c r="E225" i="15" s="1"/>
  <c r="AL224" i="15"/>
  <c r="E224" i="15" s="1"/>
  <c r="AL223" i="15"/>
  <c r="E223" i="15" s="1"/>
  <c r="AL222" i="15"/>
  <c r="E222" i="15" s="1"/>
  <c r="AL221" i="15"/>
  <c r="E221" i="15" s="1"/>
  <c r="AL220" i="15"/>
  <c r="E220" i="15" s="1"/>
  <c r="AL219" i="15"/>
  <c r="E219" i="15" s="1"/>
  <c r="AL218" i="15"/>
  <c r="E218" i="15" s="1"/>
  <c r="AL217" i="15"/>
  <c r="E217" i="15" s="1"/>
  <c r="AL216" i="15"/>
  <c r="E216" i="15" s="1"/>
  <c r="AL215" i="15"/>
  <c r="E215" i="15" s="1"/>
  <c r="AL214" i="15"/>
  <c r="E214" i="15" s="1"/>
  <c r="AL213" i="15"/>
  <c r="E213" i="15" s="1"/>
  <c r="AL212" i="15"/>
  <c r="E212" i="15" s="1"/>
  <c r="AL211" i="15"/>
  <c r="E211" i="15" s="1"/>
  <c r="AL210" i="15"/>
  <c r="E210" i="15" s="1"/>
  <c r="AL209" i="15"/>
  <c r="E209" i="15" s="1"/>
  <c r="AL208" i="15"/>
  <c r="E208" i="15" s="1"/>
  <c r="AL207" i="15"/>
  <c r="E207" i="15" s="1"/>
  <c r="AL206" i="15"/>
  <c r="E206" i="15" s="1"/>
  <c r="AL205" i="15"/>
  <c r="E205" i="15" s="1"/>
  <c r="AL204" i="15"/>
  <c r="E204" i="15" s="1"/>
  <c r="AL203" i="15"/>
  <c r="E203" i="15" s="1"/>
  <c r="AL202" i="15"/>
  <c r="E202" i="15" s="1"/>
  <c r="AL201" i="15"/>
  <c r="E201" i="15" s="1"/>
  <c r="AL200" i="15"/>
  <c r="E200" i="15" s="1"/>
  <c r="AL199" i="15"/>
  <c r="E199" i="15" s="1"/>
  <c r="AL198" i="15"/>
  <c r="E198" i="15" s="1"/>
  <c r="AL197" i="15"/>
  <c r="E197" i="15" s="1"/>
  <c r="AL196" i="15"/>
  <c r="E196" i="15" s="1"/>
  <c r="AL195" i="15"/>
  <c r="E195" i="15" s="1"/>
  <c r="AL194" i="15"/>
  <c r="E194" i="15" s="1"/>
  <c r="AL193" i="15"/>
  <c r="E193" i="15" s="1"/>
  <c r="AL192" i="15"/>
  <c r="E192" i="15" s="1"/>
  <c r="AL191" i="15"/>
  <c r="E191" i="15" s="1"/>
  <c r="AL190" i="15"/>
  <c r="E190" i="15" s="1"/>
  <c r="AL189" i="15"/>
  <c r="E189" i="15" s="1"/>
  <c r="AL188" i="15"/>
  <c r="E188" i="15" s="1"/>
  <c r="AL187" i="15"/>
  <c r="E187" i="15" s="1"/>
  <c r="AL186" i="15"/>
  <c r="E186" i="15" s="1"/>
  <c r="AL185" i="15"/>
  <c r="E185" i="15" s="1"/>
  <c r="AL184" i="15"/>
  <c r="E184" i="15" s="1"/>
  <c r="AL183" i="15"/>
  <c r="E183" i="15" s="1"/>
  <c r="AL182" i="15"/>
  <c r="E182" i="15" s="1"/>
  <c r="AL181" i="15"/>
  <c r="E181" i="15" s="1"/>
  <c r="AL180" i="15"/>
  <c r="E180" i="15" s="1"/>
  <c r="AL179" i="15"/>
  <c r="E179" i="15" s="1"/>
  <c r="AL178" i="15"/>
  <c r="E178" i="15" s="1"/>
  <c r="AL177" i="15"/>
  <c r="E177" i="15" s="1"/>
  <c r="AL176" i="15"/>
  <c r="E176" i="15" s="1"/>
  <c r="AL175" i="15"/>
  <c r="E175" i="15" s="1"/>
  <c r="AL174" i="15"/>
  <c r="E174" i="15" s="1"/>
  <c r="AL173" i="15"/>
  <c r="E173" i="15" s="1"/>
  <c r="AL172" i="15"/>
  <c r="E172" i="15" s="1"/>
  <c r="AL171" i="15"/>
  <c r="E171" i="15" s="1"/>
  <c r="AL170" i="15"/>
  <c r="E170" i="15" s="1"/>
  <c r="AL169" i="15"/>
  <c r="E169" i="15" s="1"/>
  <c r="AL168" i="15"/>
  <c r="E168" i="15" s="1"/>
  <c r="AL167" i="15"/>
  <c r="E167" i="15" s="1"/>
  <c r="AL166" i="15"/>
  <c r="E166" i="15" s="1"/>
  <c r="AL165" i="15"/>
  <c r="E165" i="15" s="1"/>
  <c r="AL164" i="15"/>
  <c r="E164" i="15" s="1"/>
  <c r="AL163" i="15"/>
  <c r="E163" i="15" s="1"/>
  <c r="AL162" i="15"/>
  <c r="E162" i="15" s="1"/>
  <c r="AL161" i="15"/>
  <c r="E161" i="15" s="1"/>
  <c r="AL160" i="15"/>
  <c r="E160" i="15" s="1"/>
  <c r="AL159" i="15"/>
  <c r="E159" i="15" s="1"/>
  <c r="AL158" i="15"/>
  <c r="E158" i="15" s="1"/>
  <c r="AL157" i="15"/>
  <c r="E157" i="15" s="1"/>
  <c r="AL156" i="15"/>
  <c r="E156" i="15" s="1"/>
  <c r="AL155" i="15"/>
  <c r="E155" i="15" s="1"/>
  <c r="AL154" i="15"/>
  <c r="E154" i="15" s="1"/>
  <c r="AL153" i="15"/>
  <c r="E153" i="15" s="1"/>
  <c r="AL152" i="15"/>
  <c r="E152" i="15" s="1"/>
  <c r="AL151" i="15"/>
  <c r="E151" i="15" s="1"/>
  <c r="AL150" i="15"/>
  <c r="E150" i="15" s="1"/>
  <c r="AL149" i="15"/>
  <c r="E149" i="15" s="1"/>
  <c r="AL148" i="15"/>
  <c r="E148" i="15" s="1"/>
  <c r="AL147" i="15"/>
  <c r="E147" i="15" s="1"/>
  <c r="AL146" i="15"/>
  <c r="E146" i="15" s="1"/>
  <c r="AL145" i="15"/>
  <c r="E145" i="15" s="1"/>
  <c r="AL144" i="15"/>
  <c r="E144" i="15" s="1"/>
  <c r="AL143" i="15"/>
  <c r="E143" i="15" s="1"/>
  <c r="AL142" i="15"/>
  <c r="E142" i="15" s="1"/>
  <c r="AL141" i="15"/>
  <c r="E141" i="15" s="1"/>
  <c r="AL140" i="15"/>
  <c r="E140" i="15" s="1"/>
  <c r="AL139" i="15"/>
  <c r="E139" i="15" s="1"/>
  <c r="AL138" i="15"/>
  <c r="E138" i="15" s="1"/>
  <c r="AL137" i="15"/>
  <c r="E137" i="15" s="1"/>
  <c r="AL136" i="15"/>
  <c r="E136" i="15" s="1"/>
  <c r="AL135" i="15"/>
  <c r="E135" i="15" s="1"/>
  <c r="AL134" i="15"/>
  <c r="E134" i="15" s="1"/>
  <c r="AL133" i="15"/>
  <c r="E133" i="15" s="1"/>
  <c r="AL132" i="15"/>
  <c r="E132" i="15" s="1"/>
  <c r="AL131" i="15"/>
  <c r="E131" i="15" s="1"/>
  <c r="AL130" i="15"/>
  <c r="E130" i="15" s="1"/>
  <c r="AL129" i="15"/>
  <c r="E129" i="15" s="1"/>
  <c r="AL128" i="15"/>
  <c r="E128" i="15" s="1"/>
  <c r="AL127" i="15"/>
  <c r="E127" i="15" s="1"/>
  <c r="AL126" i="15"/>
  <c r="E126" i="15" s="1"/>
  <c r="AL125" i="15"/>
  <c r="E125" i="15" s="1"/>
  <c r="AL124" i="15"/>
  <c r="E124" i="15" s="1"/>
  <c r="AL123" i="15"/>
  <c r="E123" i="15" s="1"/>
  <c r="AL122" i="15"/>
  <c r="E122" i="15" s="1"/>
  <c r="AL121" i="15"/>
  <c r="E121" i="15" s="1"/>
  <c r="AL120" i="15"/>
  <c r="E120" i="15" s="1"/>
  <c r="AL119" i="15"/>
  <c r="E119" i="15" s="1"/>
  <c r="AL118" i="15"/>
  <c r="E118" i="15" s="1"/>
  <c r="AL117" i="15"/>
  <c r="E117" i="15" s="1"/>
  <c r="AL116" i="15"/>
  <c r="E116" i="15" s="1"/>
  <c r="AL115" i="15"/>
  <c r="E115" i="15" s="1"/>
  <c r="AL114" i="15"/>
  <c r="E114" i="15" s="1"/>
  <c r="AL113" i="15"/>
  <c r="E113" i="15" s="1"/>
  <c r="AL112" i="15"/>
  <c r="E112" i="15" s="1"/>
  <c r="AL111" i="15"/>
  <c r="E111" i="15" s="1"/>
  <c r="AL110" i="15"/>
  <c r="E110" i="15" s="1"/>
  <c r="AL109" i="15"/>
  <c r="E109" i="15" s="1"/>
  <c r="AL108" i="15"/>
  <c r="E108" i="15" s="1"/>
  <c r="AL107" i="15"/>
  <c r="E107" i="15" s="1"/>
  <c r="AL106" i="15"/>
  <c r="E106" i="15" s="1"/>
  <c r="AL105" i="15"/>
  <c r="E105" i="15" s="1"/>
  <c r="AL104" i="15"/>
  <c r="E104" i="15" s="1"/>
  <c r="AL103" i="15"/>
  <c r="E103" i="15" s="1"/>
  <c r="AL102" i="15"/>
  <c r="E102" i="15" s="1"/>
  <c r="AL101" i="15"/>
  <c r="E101" i="15" s="1"/>
  <c r="AL100" i="15"/>
  <c r="E100" i="15" s="1"/>
  <c r="AL99" i="15"/>
  <c r="E99" i="15" s="1"/>
  <c r="AL98" i="15"/>
  <c r="E98" i="15" s="1"/>
  <c r="AL97" i="15"/>
  <c r="E97" i="15" s="1"/>
  <c r="AL96" i="15"/>
  <c r="E96" i="15" s="1"/>
  <c r="AL95" i="15"/>
  <c r="E95" i="15" s="1"/>
  <c r="AL94" i="15"/>
  <c r="E94" i="15" s="1"/>
  <c r="AL93" i="15"/>
  <c r="E93" i="15" s="1"/>
  <c r="AL92" i="15"/>
  <c r="E92" i="15" s="1"/>
  <c r="AL91" i="15"/>
  <c r="E91" i="15" s="1"/>
  <c r="AL90" i="15"/>
  <c r="E90" i="15" s="1"/>
  <c r="AL89" i="15"/>
  <c r="E89" i="15" s="1"/>
  <c r="AL88" i="15"/>
  <c r="E88" i="15" s="1"/>
  <c r="AL87" i="15"/>
  <c r="E87" i="15" s="1"/>
  <c r="AL86" i="15"/>
  <c r="E86" i="15" s="1"/>
  <c r="AL85" i="15"/>
  <c r="E85" i="15" s="1"/>
  <c r="AL84" i="15"/>
  <c r="E84" i="15" s="1"/>
  <c r="AL83" i="15"/>
  <c r="E83" i="15" s="1"/>
  <c r="AL82" i="15"/>
  <c r="E82" i="15" s="1"/>
  <c r="AL81" i="15"/>
  <c r="E81" i="15" s="1"/>
  <c r="AL80" i="15"/>
  <c r="E80" i="15" s="1"/>
  <c r="AL79" i="15"/>
  <c r="E79" i="15" s="1"/>
  <c r="AL78" i="15"/>
  <c r="E78" i="15" s="1"/>
  <c r="AL77" i="15"/>
  <c r="E77" i="15" s="1"/>
  <c r="AL76" i="15"/>
  <c r="E76" i="15" s="1"/>
  <c r="AL75" i="15"/>
  <c r="E75" i="15" s="1"/>
  <c r="AL74" i="15"/>
  <c r="E74" i="15" s="1"/>
  <c r="AL73" i="15"/>
  <c r="E73" i="15" s="1"/>
  <c r="AL72" i="15"/>
  <c r="E72" i="15" s="1"/>
  <c r="AL71" i="15"/>
  <c r="E71" i="15" s="1"/>
  <c r="AL70" i="15"/>
  <c r="E70" i="15" s="1"/>
  <c r="AL69" i="15"/>
  <c r="E69" i="15" s="1"/>
  <c r="AL68" i="15"/>
  <c r="E68" i="15" s="1"/>
  <c r="AL67" i="15"/>
  <c r="E67" i="15" s="1"/>
  <c r="AL66" i="15"/>
  <c r="E66" i="15" s="1"/>
  <c r="AL65" i="15"/>
  <c r="E65" i="15" s="1"/>
  <c r="AL64" i="15"/>
  <c r="E64" i="15" s="1"/>
  <c r="AL63" i="15"/>
  <c r="E63" i="15" s="1"/>
  <c r="AL62" i="15"/>
  <c r="E62" i="15" s="1"/>
  <c r="AL61" i="15"/>
  <c r="E61" i="15" s="1"/>
  <c r="AL60" i="15"/>
  <c r="E60" i="15" s="1"/>
  <c r="AL59" i="15"/>
  <c r="E59" i="15" s="1"/>
  <c r="AL58" i="15"/>
  <c r="E58" i="15" s="1"/>
  <c r="AL57" i="15"/>
  <c r="E57" i="15" s="1"/>
  <c r="AL56" i="15"/>
  <c r="E56" i="15" s="1"/>
  <c r="AL55" i="15"/>
  <c r="E55" i="15" s="1"/>
  <c r="AL54" i="15"/>
  <c r="E54" i="15" s="1"/>
  <c r="AL53" i="15"/>
  <c r="E53" i="15" s="1"/>
  <c r="AL52" i="15"/>
  <c r="E52" i="15" s="1"/>
  <c r="AL51" i="15"/>
  <c r="E51" i="15" s="1"/>
  <c r="AL50" i="15"/>
  <c r="E50" i="15" s="1"/>
  <c r="AL49" i="15"/>
  <c r="E49" i="15" s="1"/>
  <c r="AL48" i="15"/>
  <c r="E48" i="15" s="1"/>
  <c r="AL47" i="15"/>
  <c r="E47" i="15" s="1"/>
  <c r="AL46" i="15"/>
  <c r="E46" i="15" s="1"/>
  <c r="AL45" i="15"/>
  <c r="E45" i="15" s="1"/>
  <c r="AL44" i="15"/>
  <c r="E44" i="15" s="1"/>
  <c r="AL43" i="15"/>
  <c r="E43" i="15" s="1"/>
  <c r="AL42" i="15"/>
  <c r="E42" i="15" s="1"/>
  <c r="AL41" i="15"/>
  <c r="E41" i="15" s="1"/>
  <c r="AL40" i="15"/>
  <c r="E40" i="15" s="1"/>
  <c r="AL39" i="15"/>
  <c r="E39" i="15" s="1"/>
  <c r="AL38" i="15"/>
  <c r="E38" i="15" s="1"/>
  <c r="AL37" i="15"/>
  <c r="E37" i="15" s="1"/>
  <c r="AL36" i="15"/>
  <c r="E36" i="15" s="1"/>
  <c r="AL35" i="15"/>
  <c r="E35" i="15" s="1"/>
  <c r="AL34" i="15"/>
  <c r="E34" i="15" s="1"/>
  <c r="AL33" i="15"/>
  <c r="E33" i="15" s="1"/>
  <c r="AL32" i="15"/>
  <c r="E32" i="15" s="1"/>
  <c r="AL31" i="15"/>
  <c r="E31" i="15" s="1"/>
  <c r="AL30" i="15"/>
  <c r="E30" i="15" s="1"/>
  <c r="AL29" i="15"/>
  <c r="E29" i="15" s="1"/>
  <c r="AL28" i="15"/>
  <c r="E28" i="15" s="1"/>
  <c r="B391" i="14" l="1"/>
  <c r="A392" i="14"/>
  <c r="AM1" i="15"/>
  <c r="AO1022" i="9"/>
  <c r="AO1021" i="9"/>
  <c r="AO1020" i="9"/>
  <c r="AO1019" i="9"/>
  <c r="AO1018" i="9"/>
  <c r="AO1017" i="9"/>
  <c r="AO1016" i="9"/>
  <c r="AO1015" i="9"/>
  <c r="AO1014" i="9"/>
  <c r="AO1013" i="9"/>
  <c r="AO1012" i="9"/>
  <c r="AO1011" i="9"/>
  <c r="AO1010" i="9"/>
  <c r="AO1009" i="9"/>
  <c r="AO1008" i="9"/>
  <c r="AO1007" i="9"/>
  <c r="AO1006" i="9"/>
  <c r="AO1005" i="9"/>
  <c r="AO1004" i="9"/>
  <c r="AO1003" i="9"/>
  <c r="AO1002" i="9"/>
  <c r="AO1001" i="9"/>
  <c r="AO1000" i="9"/>
  <c r="AO999" i="9"/>
  <c r="AO998" i="9"/>
  <c r="AO997" i="9"/>
  <c r="AO996" i="9"/>
  <c r="AO995" i="9"/>
  <c r="AO994" i="9"/>
  <c r="AO993" i="9"/>
  <c r="AO992" i="9"/>
  <c r="AO991" i="9"/>
  <c r="AO990" i="9"/>
  <c r="AO989" i="9"/>
  <c r="AO988" i="9"/>
  <c r="AO987" i="9"/>
  <c r="AO986" i="9"/>
  <c r="AO985" i="9"/>
  <c r="AO984" i="9"/>
  <c r="AO983" i="9"/>
  <c r="AO982" i="9"/>
  <c r="AO981" i="9"/>
  <c r="AO980" i="9"/>
  <c r="AO979" i="9"/>
  <c r="AO978" i="9"/>
  <c r="AO977" i="9"/>
  <c r="AO976" i="9"/>
  <c r="AO975" i="9"/>
  <c r="AO974" i="9"/>
  <c r="AO973" i="9"/>
  <c r="AO972" i="9"/>
  <c r="AO971" i="9"/>
  <c r="AO970" i="9"/>
  <c r="AO969" i="9"/>
  <c r="AO968" i="9"/>
  <c r="AO967" i="9"/>
  <c r="AO966" i="9"/>
  <c r="AO965" i="9"/>
  <c r="AO964" i="9"/>
  <c r="AO963" i="9"/>
  <c r="AO962" i="9"/>
  <c r="AO961" i="9"/>
  <c r="AO960" i="9"/>
  <c r="AO959" i="9"/>
  <c r="AO958" i="9"/>
  <c r="AO957" i="9"/>
  <c r="AO956" i="9"/>
  <c r="AO955" i="9"/>
  <c r="AO954" i="9"/>
  <c r="AO953" i="9"/>
  <c r="AO952" i="9"/>
  <c r="AO951" i="9"/>
  <c r="AO950" i="9"/>
  <c r="AO949" i="9"/>
  <c r="AO948" i="9"/>
  <c r="AO947" i="9"/>
  <c r="AO946" i="9"/>
  <c r="AO945" i="9"/>
  <c r="AO944" i="9"/>
  <c r="AO943" i="9"/>
  <c r="AO942" i="9"/>
  <c r="AO941" i="9"/>
  <c r="AO940" i="9"/>
  <c r="AO939" i="9"/>
  <c r="AO938" i="9"/>
  <c r="AO937" i="9"/>
  <c r="AO936" i="9"/>
  <c r="AO935" i="9"/>
  <c r="AO934" i="9"/>
  <c r="AO933" i="9"/>
  <c r="AO932" i="9"/>
  <c r="AO931" i="9"/>
  <c r="AO930" i="9"/>
  <c r="AO929" i="9"/>
  <c r="AO928" i="9"/>
  <c r="AO927" i="9"/>
  <c r="AO926" i="9"/>
  <c r="AO925" i="9"/>
  <c r="AO924" i="9"/>
  <c r="AO923" i="9"/>
  <c r="AO922" i="9"/>
  <c r="AO921" i="9"/>
  <c r="AO920" i="9"/>
  <c r="AO919" i="9"/>
  <c r="AO918" i="9"/>
  <c r="AO917" i="9"/>
  <c r="AO916" i="9"/>
  <c r="AO915" i="9"/>
  <c r="AO914" i="9"/>
  <c r="AO913" i="9"/>
  <c r="AO912" i="9"/>
  <c r="AO911" i="9"/>
  <c r="AO910" i="9"/>
  <c r="AO909" i="9"/>
  <c r="AO908" i="9"/>
  <c r="AO907" i="9"/>
  <c r="AO906" i="9"/>
  <c r="AO905" i="9"/>
  <c r="AO904" i="9"/>
  <c r="AO903" i="9"/>
  <c r="AO902" i="9"/>
  <c r="AO901" i="9"/>
  <c r="AO900" i="9"/>
  <c r="AO899" i="9"/>
  <c r="AO898" i="9"/>
  <c r="AO897" i="9"/>
  <c r="AO896" i="9"/>
  <c r="AO895" i="9"/>
  <c r="AO894" i="9"/>
  <c r="AO893" i="9"/>
  <c r="AO892" i="9"/>
  <c r="AO891" i="9"/>
  <c r="AO890" i="9"/>
  <c r="AO889" i="9"/>
  <c r="AO888" i="9"/>
  <c r="AO887" i="9"/>
  <c r="AO886" i="9"/>
  <c r="AO885" i="9"/>
  <c r="AO884" i="9"/>
  <c r="AO883" i="9"/>
  <c r="AO882" i="9"/>
  <c r="AO881" i="9"/>
  <c r="AO880" i="9"/>
  <c r="AO879" i="9"/>
  <c r="AO878" i="9"/>
  <c r="AO877" i="9"/>
  <c r="AO876" i="9"/>
  <c r="AO875" i="9"/>
  <c r="AO874" i="9"/>
  <c r="AO873" i="9"/>
  <c r="AO872" i="9"/>
  <c r="AO871" i="9"/>
  <c r="AO870" i="9"/>
  <c r="AO869" i="9"/>
  <c r="AO868" i="9"/>
  <c r="AO867" i="9"/>
  <c r="AO866" i="9"/>
  <c r="AO865" i="9"/>
  <c r="AO864" i="9"/>
  <c r="AO863" i="9"/>
  <c r="AO862" i="9"/>
  <c r="AO861" i="9"/>
  <c r="AO860" i="9"/>
  <c r="AO859" i="9"/>
  <c r="AO858" i="9"/>
  <c r="AO857" i="9"/>
  <c r="AO856" i="9"/>
  <c r="AO855" i="9"/>
  <c r="AO854" i="9"/>
  <c r="AO853" i="9"/>
  <c r="AO852" i="9"/>
  <c r="AO851" i="9"/>
  <c r="AO850" i="9"/>
  <c r="AO849" i="9"/>
  <c r="AO848" i="9"/>
  <c r="AO847" i="9"/>
  <c r="AO846" i="9"/>
  <c r="AO845" i="9"/>
  <c r="AO844" i="9"/>
  <c r="AO843" i="9"/>
  <c r="AO842" i="9"/>
  <c r="AO841" i="9"/>
  <c r="AO840" i="9"/>
  <c r="AO839" i="9"/>
  <c r="AO838" i="9"/>
  <c r="AO837" i="9"/>
  <c r="AO836" i="9"/>
  <c r="AO835" i="9"/>
  <c r="AO834" i="9"/>
  <c r="AO833" i="9"/>
  <c r="AO832" i="9"/>
  <c r="AO831" i="9"/>
  <c r="AO830" i="9"/>
  <c r="AO829" i="9"/>
  <c r="AO828" i="9"/>
  <c r="AO827" i="9"/>
  <c r="AO826" i="9"/>
  <c r="AO825" i="9"/>
  <c r="AO824" i="9"/>
  <c r="AO823" i="9"/>
  <c r="AO822" i="9"/>
  <c r="AO821" i="9"/>
  <c r="AO820" i="9"/>
  <c r="AO819" i="9"/>
  <c r="AO818" i="9"/>
  <c r="AO817" i="9"/>
  <c r="AO816" i="9"/>
  <c r="AO815" i="9"/>
  <c r="AO814" i="9"/>
  <c r="AO813" i="9"/>
  <c r="AO812" i="9"/>
  <c r="AO811" i="9"/>
  <c r="AO810" i="9"/>
  <c r="AO809" i="9"/>
  <c r="AO808" i="9"/>
  <c r="AO807" i="9"/>
  <c r="AO806" i="9"/>
  <c r="AO805" i="9"/>
  <c r="AO804" i="9"/>
  <c r="AO803" i="9"/>
  <c r="AO802" i="9"/>
  <c r="AO801" i="9"/>
  <c r="AO800" i="9"/>
  <c r="AO799" i="9"/>
  <c r="AO798" i="9"/>
  <c r="AO797" i="9"/>
  <c r="AO796" i="9"/>
  <c r="AO795" i="9"/>
  <c r="AO794" i="9"/>
  <c r="AO793" i="9"/>
  <c r="AO792" i="9"/>
  <c r="AO791" i="9"/>
  <c r="AO790" i="9"/>
  <c r="AO789" i="9"/>
  <c r="AO788" i="9"/>
  <c r="AO787" i="9"/>
  <c r="AO786" i="9"/>
  <c r="AO785" i="9"/>
  <c r="AO784" i="9"/>
  <c r="AO783" i="9"/>
  <c r="AO782" i="9"/>
  <c r="AO781" i="9"/>
  <c r="AO780" i="9"/>
  <c r="AO779" i="9"/>
  <c r="AO778" i="9"/>
  <c r="AO777" i="9"/>
  <c r="AO776" i="9"/>
  <c r="AO775" i="9"/>
  <c r="AO774" i="9"/>
  <c r="AO773" i="9"/>
  <c r="AO772" i="9"/>
  <c r="AO771" i="9"/>
  <c r="AO770" i="9"/>
  <c r="AO769" i="9"/>
  <c r="AO768" i="9"/>
  <c r="AO767" i="9"/>
  <c r="AO766" i="9"/>
  <c r="AO765" i="9"/>
  <c r="AO764" i="9"/>
  <c r="AO763" i="9"/>
  <c r="AO762" i="9"/>
  <c r="AO761" i="9"/>
  <c r="AO760" i="9"/>
  <c r="AO759" i="9"/>
  <c r="AO758" i="9"/>
  <c r="AO757" i="9"/>
  <c r="AO756" i="9"/>
  <c r="AO755" i="9"/>
  <c r="AO754" i="9"/>
  <c r="AO753" i="9"/>
  <c r="AO752" i="9"/>
  <c r="AO751" i="9"/>
  <c r="AO750" i="9"/>
  <c r="AO749" i="9"/>
  <c r="AO748" i="9"/>
  <c r="AO747" i="9"/>
  <c r="AO746" i="9"/>
  <c r="AO745" i="9"/>
  <c r="AO744" i="9"/>
  <c r="AO743" i="9"/>
  <c r="AO742" i="9"/>
  <c r="AO741" i="9"/>
  <c r="AO740" i="9"/>
  <c r="AO739" i="9"/>
  <c r="AO738" i="9"/>
  <c r="AO737" i="9"/>
  <c r="AO736" i="9"/>
  <c r="AO735" i="9"/>
  <c r="AO734" i="9"/>
  <c r="AO733" i="9"/>
  <c r="AO732" i="9"/>
  <c r="AO731" i="9"/>
  <c r="AO730" i="9"/>
  <c r="AO729" i="9"/>
  <c r="AO728" i="9"/>
  <c r="AO727" i="9"/>
  <c r="AO726" i="9"/>
  <c r="AO725" i="9"/>
  <c r="AO724" i="9"/>
  <c r="AO723" i="9"/>
  <c r="AO722" i="9"/>
  <c r="AO721" i="9"/>
  <c r="AO720" i="9"/>
  <c r="AO719" i="9"/>
  <c r="AO718" i="9"/>
  <c r="AO717" i="9"/>
  <c r="AO716" i="9"/>
  <c r="AO715" i="9"/>
  <c r="AO714" i="9"/>
  <c r="AO713" i="9"/>
  <c r="AO712" i="9"/>
  <c r="AO711" i="9"/>
  <c r="AO710" i="9"/>
  <c r="AO709" i="9"/>
  <c r="AO708" i="9"/>
  <c r="AO707" i="9"/>
  <c r="AO706" i="9"/>
  <c r="AO705" i="9"/>
  <c r="AO704" i="9"/>
  <c r="AO703" i="9"/>
  <c r="AO702" i="9"/>
  <c r="AO701" i="9"/>
  <c r="AO700" i="9"/>
  <c r="AO699" i="9"/>
  <c r="AO698" i="9"/>
  <c r="AO697" i="9"/>
  <c r="AO696" i="9"/>
  <c r="AO695" i="9"/>
  <c r="AO694" i="9"/>
  <c r="AO693" i="9"/>
  <c r="AO692" i="9"/>
  <c r="AO691" i="9"/>
  <c r="AO690" i="9"/>
  <c r="AO689" i="9"/>
  <c r="AO688" i="9"/>
  <c r="AO687" i="9"/>
  <c r="AO686" i="9"/>
  <c r="AO685" i="9"/>
  <c r="AO684" i="9"/>
  <c r="AO683" i="9"/>
  <c r="AO682" i="9"/>
  <c r="AO681" i="9"/>
  <c r="AO680" i="9"/>
  <c r="AO679" i="9"/>
  <c r="AO678" i="9"/>
  <c r="AO677" i="9"/>
  <c r="AO676" i="9"/>
  <c r="AO675" i="9"/>
  <c r="AO674" i="9"/>
  <c r="AO673" i="9"/>
  <c r="AO672" i="9"/>
  <c r="AO671" i="9"/>
  <c r="AO670" i="9"/>
  <c r="AO669" i="9"/>
  <c r="AO668" i="9"/>
  <c r="AO667" i="9"/>
  <c r="AO666" i="9"/>
  <c r="AO665" i="9"/>
  <c r="AO664" i="9"/>
  <c r="AO663" i="9"/>
  <c r="AO662" i="9"/>
  <c r="AO661" i="9"/>
  <c r="AO660" i="9"/>
  <c r="AO659" i="9"/>
  <c r="AO658" i="9"/>
  <c r="AO657" i="9"/>
  <c r="AO656" i="9"/>
  <c r="AO655" i="9"/>
  <c r="AO654" i="9"/>
  <c r="AO653" i="9"/>
  <c r="AO652" i="9"/>
  <c r="AO651" i="9"/>
  <c r="AO650" i="9"/>
  <c r="AO649" i="9"/>
  <c r="AO648" i="9"/>
  <c r="AO647" i="9"/>
  <c r="AO646" i="9"/>
  <c r="AO645" i="9"/>
  <c r="AO644" i="9"/>
  <c r="AO643" i="9"/>
  <c r="AO642" i="9"/>
  <c r="AO641" i="9"/>
  <c r="AO640" i="9"/>
  <c r="AO639" i="9"/>
  <c r="AO638" i="9"/>
  <c r="AO637" i="9"/>
  <c r="AO636" i="9"/>
  <c r="AO635" i="9"/>
  <c r="AO634" i="9"/>
  <c r="AO633" i="9"/>
  <c r="AO632" i="9"/>
  <c r="AO631" i="9"/>
  <c r="AO630" i="9"/>
  <c r="AO629" i="9"/>
  <c r="AO628" i="9"/>
  <c r="AO627" i="9"/>
  <c r="AO626" i="9"/>
  <c r="AO625" i="9"/>
  <c r="AO624" i="9"/>
  <c r="AO623" i="9"/>
  <c r="AO622" i="9"/>
  <c r="AO621" i="9"/>
  <c r="AO620" i="9"/>
  <c r="AO619" i="9"/>
  <c r="AO618" i="9"/>
  <c r="AO617" i="9"/>
  <c r="AO616" i="9"/>
  <c r="AO615" i="9"/>
  <c r="AO614" i="9"/>
  <c r="AO613" i="9"/>
  <c r="AO612" i="9"/>
  <c r="AO611" i="9"/>
  <c r="AO610" i="9"/>
  <c r="AO609" i="9"/>
  <c r="AO608" i="9"/>
  <c r="AO607" i="9"/>
  <c r="AO606" i="9"/>
  <c r="AO605" i="9"/>
  <c r="AO604" i="9"/>
  <c r="AO603" i="9"/>
  <c r="AO602" i="9"/>
  <c r="AO601" i="9"/>
  <c r="AO600" i="9"/>
  <c r="AO599" i="9"/>
  <c r="AO598" i="9"/>
  <c r="AO597" i="9"/>
  <c r="AO596" i="9"/>
  <c r="AO595" i="9"/>
  <c r="AO594" i="9"/>
  <c r="AO593" i="9"/>
  <c r="AO592" i="9"/>
  <c r="AO591" i="9"/>
  <c r="AO590" i="9"/>
  <c r="AO589" i="9"/>
  <c r="AO588" i="9"/>
  <c r="AO587" i="9"/>
  <c r="AO586" i="9"/>
  <c r="AO585" i="9"/>
  <c r="AO584" i="9"/>
  <c r="AO583" i="9"/>
  <c r="AO582" i="9"/>
  <c r="AO581" i="9"/>
  <c r="AO580" i="9"/>
  <c r="AO579" i="9"/>
  <c r="AO578" i="9"/>
  <c r="AO577" i="9"/>
  <c r="AO576" i="9"/>
  <c r="AO575" i="9"/>
  <c r="AO574" i="9"/>
  <c r="AO573" i="9"/>
  <c r="AO572" i="9"/>
  <c r="AO571" i="9"/>
  <c r="AO570" i="9"/>
  <c r="AO569" i="9"/>
  <c r="AO568" i="9"/>
  <c r="AO567" i="9"/>
  <c r="AO566" i="9"/>
  <c r="AO565" i="9"/>
  <c r="AO564" i="9"/>
  <c r="AO563" i="9"/>
  <c r="AO562" i="9"/>
  <c r="AO561" i="9"/>
  <c r="AO560" i="9"/>
  <c r="AO559" i="9"/>
  <c r="AO558" i="9"/>
  <c r="AO557" i="9"/>
  <c r="AO556" i="9"/>
  <c r="AO555" i="9"/>
  <c r="AO554" i="9"/>
  <c r="AO553" i="9"/>
  <c r="AO552" i="9"/>
  <c r="AO551" i="9"/>
  <c r="AO550" i="9"/>
  <c r="AO549" i="9"/>
  <c r="AO548" i="9"/>
  <c r="AO547" i="9"/>
  <c r="AO546" i="9"/>
  <c r="AO545" i="9"/>
  <c r="AO544" i="9"/>
  <c r="AO543" i="9"/>
  <c r="AO542" i="9"/>
  <c r="AO541" i="9"/>
  <c r="AO540" i="9"/>
  <c r="AO539" i="9"/>
  <c r="AO538" i="9"/>
  <c r="AO537" i="9"/>
  <c r="AO536" i="9"/>
  <c r="AO535" i="9"/>
  <c r="AO534" i="9"/>
  <c r="AO533" i="9"/>
  <c r="AO532" i="9"/>
  <c r="AO531" i="9"/>
  <c r="AO530" i="9"/>
  <c r="AO529" i="9"/>
  <c r="AO528" i="9"/>
  <c r="AO527" i="9"/>
  <c r="AO526" i="9"/>
  <c r="AO525" i="9"/>
  <c r="AO524" i="9"/>
  <c r="AO523" i="9"/>
  <c r="AO522" i="9"/>
  <c r="AO521" i="9"/>
  <c r="AO520" i="9"/>
  <c r="AO519" i="9"/>
  <c r="AO518" i="9"/>
  <c r="AO517" i="9"/>
  <c r="AO516" i="9"/>
  <c r="AO515" i="9"/>
  <c r="AO514" i="9"/>
  <c r="AO513" i="9"/>
  <c r="AO512" i="9"/>
  <c r="AO511" i="9"/>
  <c r="AO510" i="9"/>
  <c r="AO509" i="9"/>
  <c r="AO508" i="9"/>
  <c r="AO507" i="9"/>
  <c r="AO506" i="9"/>
  <c r="AO505" i="9"/>
  <c r="AO504" i="9"/>
  <c r="AO503" i="9"/>
  <c r="AO502" i="9"/>
  <c r="AO501" i="9"/>
  <c r="AO500" i="9"/>
  <c r="AO499" i="9"/>
  <c r="AO498" i="9"/>
  <c r="AO497" i="9"/>
  <c r="AO496" i="9"/>
  <c r="AO495" i="9"/>
  <c r="AO494" i="9"/>
  <c r="AO493" i="9"/>
  <c r="AO492" i="9"/>
  <c r="AO491" i="9"/>
  <c r="AO490" i="9"/>
  <c r="AO489" i="9"/>
  <c r="AO488" i="9"/>
  <c r="AO487" i="9"/>
  <c r="AO486" i="9"/>
  <c r="AO485" i="9"/>
  <c r="AO484" i="9"/>
  <c r="AO483" i="9"/>
  <c r="AO482" i="9"/>
  <c r="AO481" i="9"/>
  <c r="AO480" i="9"/>
  <c r="AO479" i="9"/>
  <c r="AO478" i="9"/>
  <c r="AO477" i="9"/>
  <c r="AO476" i="9"/>
  <c r="AO475" i="9"/>
  <c r="AO474" i="9"/>
  <c r="AO473" i="9"/>
  <c r="AO472" i="9"/>
  <c r="AO471" i="9"/>
  <c r="AO470" i="9"/>
  <c r="AO469" i="9"/>
  <c r="AO468" i="9"/>
  <c r="AO467" i="9"/>
  <c r="AO466" i="9"/>
  <c r="AO465" i="9"/>
  <c r="AO464" i="9"/>
  <c r="AO463" i="9"/>
  <c r="AO462" i="9"/>
  <c r="AO461" i="9"/>
  <c r="AO460" i="9"/>
  <c r="AO459" i="9"/>
  <c r="AO458" i="9"/>
  <c r="AO457" i="9"/>
  <c r="AO456" i="9"/>
  <c r="AO455" i="9"/>
  <c r="AO454" i="9"/>
  <c r="AO453" i="9"/>
  <c r="AO452" i="9"/>
  <c r="AO451" i="9"/>
  <c r="AO450" i="9"/>
  <c r="AO449" i="9"/>
  <c r="AO448" i="9"/>
  <c r="AO447" i="9"/>
  <c r="AO446" i="9"/>
  <c r="AO445" i="9"/>
  <c r="AO444" i="9"/>
  <c r="AO443" i="9"/>
  <c r="AO442" i="9"/>
  <c r="AO441" i="9"/>
  <c r="AO440" i="9"/>
  <c r="AO439" i="9"/>
  <c r="AO438" i="9"/>
  <c r="AO437" i="9"/>
  <c r="AO436" i="9"/>
  <c r="AO435" i="9"/>
  <c r="AO434" i="9"/>
  <c r="AO433" i="9"/>
  <c r="AO432" i="9"/>
  <c r="AO431" i="9"/>
  <c r="AO430" i="9"/>
  <c r="AO429" i="9"/>
  <c r="AO428" i="9"/>
  <c r="AO427" i="9"/>
  <c r="AO426" i="9"/>
  <c r="AO425" i="9"/>
  <c r="AO424" i="9"/>
  <c r="AO423" i="9"/>
  <c r="AO422" i="9"/>
  <c r="AO421" i="9"/>
  <c r="AO420" i="9"/>
  <c r="AO419" i="9"/>
  <c r="AO418" i="9"/>
  <c r="AO417" i="9"/>
  <c r="AO416" i="9"/>
  <c r="AO415" i="9"/>
  <c r="AO414" i="9"/>
  <c r="AO413" i="9"/>
  <c r="AO412" i="9"/>
  <c r="AO411" i="9"/>
  <c r="AO410" i="9"/>
  <c r="AO409" i="9"/>
  <c r="AO408" i="9"/>
  <c r="AO407" i="9"/>
  <c r="AO406" i="9"/>
  <c r="AO405" i="9"/>
  <c r="AO404" i="9"/>
  <c r="AO403" i="9"/>
  <c r="AO402" i="9"/>
  <c r="AO401" i="9"/>
  <c r="AO400" i="9"/>
  <c r="AO399" i="9"/>
  <c r="AO398" i="9"/>
  <c r="AO397" i="9"/>
  <c r="AO396" i="9"/>
  <c r="AO395" i="9"/>
  <c r="AO394" i="9"/>
  <c r="AO393" i="9"/>
  <c r="AO392" i="9"/>
  <c r="AO391" i="9"/>
  <c r="AO390" i="9"/>
  <c r="AO389" i="9"/>
  <c r="AO388" i="9"/>
  <c r="AO387" i="9"/>
  <c r="AO386" i="9"/>
  <c r="AO385" i="9"/>
  <c r="AO384" i="9"/>
  <c r="AO383" i="9"/>
  <c r="AO382" i="9"/>
  <c r="AO381" i="9"/>
  <c r="AO380" i="9"/>
  <c r="AO379" i="9"/>
  <c r="AO378" i="9"/>
  <c r="AO377" i="9"/>
  <c r="AO376" i="9"/>
  <c r="AO375" i="9"/>
  <c r="AO374" i="9"/>
  <c r="AO373" i="9"/>
  <c r="AO372" i="9"/>
  <c r="AO371" i="9"/>
  <c r="AO370" i="9"/>
  <c r="AO369" i="9"/>
  <c r="AO368" i="9"/>
  <c r="AO367" i="9"/>
  <c r="AO366" i="9"/>
  <c r="AO365" i="9"/>
  <c r="AO364" i="9"/>
  <c r="AO363" i="9"/>
  <c r="AO362" i="9"/>
  <c r="AO361" i="9"/>
  <c r="AO360" i="9"/>
  <c r="AO359" i="9"/>
  <c r="AO358" i="9"/>
  <c r="AO357" i="9"/>
  <c r="AO356" i="9"/>
  <c r="AO355" i="9"/>
  <c r="AO354" i="9"/>
  <c r="AO353" i="9"/>
  <c r="AO352" i="9"/>
  <c r="AO351" i="9"/>
  <c r="AO350" i="9"/>
  <c r="AO349" i="9"/>
  <c r="AO348" i="9"/>
  <c r="AO347" i="9"/>
  <c r="AO346" i="9"/>
  <c r="AO345" i="9"/>
  <c r="AO344" i="9"/>
  <c r="AO343" i="9"/>
  <c r="AO342" i="9"/>
  <c r="AO341" i="9"/>
  <c r="AO340" i="9"/>
  <c r="AO339" i="9"/>
  <c r="AO338" i="9"/>
  <c r="AO337" i="9"/>
  <c r="AO336" i="9"/>
  <c r="AO335" i="9"/>
  <c r="AO334" i="9"/>
  <c r="AO333" i="9"/>
  <c r="AO332" i="9"/>
  <c r="AO331" i="9"/>
  <c r="AO330" i="9"/>
  <c r="AO329" i="9"/>
  <c r="AO328" i="9"/>
  <c r="AO327" i="9"/>
  <c r="AO326" i="9"/>
  <c r="AO325" i="9"/>
  <c r="AO324" i="9"/>
  <c r="AO323" i="9"/>
  <c r="AO322" i="9"/>
  <c r="AO321" i="9"/>
  <c r="AO320" i="9"/>
  <c r="AO319" i="9"/>
  <c r="AO318" i="9"/>
  <c r="AO317" i="9"/>
  <c r="AO316" i="9"/>
  <c r="AO315" i="9"/>
  <c r="AO314" i="9"/>
  <c r="AO313" i="9"/>
  <c r="AO312" i="9"/>
  <c r="AO311" i="9"/>
  <c r="AO310" i="9"/>
  <c r="AO309" i="9"/>
  <c r="AO308" i="9"/>
  <c r="AO307" i="9"/>
  <c r="AO306" i="9"/>
  <c r="AO305" i="9"/>
  <c r="AO304" i="9"/>
  <c r="AO303" i="9"/>
  <c r="AO302" i="9"/>
  <c r="AO301" i="9"/>
  <c r="AO300" i="9"/>
  <c r="AO299" i="9"/>
  <c r="AO298" i="9"/>
  <c r="AO297" i="9"/>
  <c r="AO296" i="9"/>
  <c r="AO295" i="9"/>
  <c r="AO294" i="9"/>
  <c r="AO293" i="9"/>
  <c r="AO292" i="9"/>
  <c r="AO291" i="9"/>
  <c r="AO290" i="9"/>
  <c r="AO289" i="9"/>
  <c r="AO288" i="9"/>
  <c r="AO287" i="9"/>
  <c r="AO286" i="9"/>
  <c r="AO285" i="9"/>
  <c r="AO284" i="9"/>
  <c r="AO283" i="9"/>
  <c r="AO282" i="9"/>
  <c r="AO281" i="9"/>
  <c r="AO280" i="9"/>
  <c r="AO279" i="9"/>
  <c r="AO278" i="9"/>
  <c r="AO277" i="9"/>
  <c r="AO276" i="9"/>
  <c r="AO275" i="9"/>
  <c r="AO274" i="9"/>
  <c r="AO273" i="9"/>
  <c r="AO272" i="9"/>
  <c r="AO271" i="9"/>
  <c r="AO270" i="9"/>
  <c r="AO269" i="9"/>
  <c r="AO268" i="9"/>
  <c r="AO267" i="9"/>
  <c r="AO266" i="9"/>
  <c r="AO265" i="9"/>
  <c r="AO264" i="9"/>
  <c r="AO263" i="9"/>
  <c r="AO262" i="9"/>
  <c r="AO261" i="9"/>
  <c r="AO260" i="9"/>
  <c r="AO259" i="9"/>
  <c r="AO258" i="9"/>
  <c r="AO257" i="9"/>
  <c r="AO256" i="9"/>
  <c r="AO255" i="9"/>
  <c r="AO254" i="9"/>
  <c r="AO253" i="9"/>
  <c r="AO252" i="9"/>
  <c r="AO251" i="9"/>
  <c r="AO250" i="9"/>
  <c r="AO249" i="9"/>
  <c r="AO248" i="9"/>
  <c r="AO247" i="9"/>
  <c r="AO246" i="9"/>
  <c r="AO245" i="9"/>
  <c r="AO244" i="9"/>
  <c r="AO243" i="9"/>
  <c r="AO242" i="9"/>
  <c r="AO241" i="9"/>
  <c r="AO240" i="9"/>
  <c r="AO239" i="9"/>
  <c r="AO238" i="9"/>
  <c r="AO237" i="9"/>
  <c r="AO236" i="9"/>
  <c r="AO235" i="9"/>
  <c r="AO234" i="9"/>
  <c r="AO233" i="9"/>
  <c r="AO232" i="9"/>
  <c r="AO231" i="9"/>
  <c r="AO230" i="9"/>
  <c r="AO229" i="9"/>
  <c r="AO228" i="9"/>
  <c r="AO227" i="9"/>
  <c r="AO226" i="9"/>
  <c r="AO225" i="9"/>
  <c r="AO224" i="9"/>
  <c r="AO223" i="9"/>
  <c r="AO222" i="9"/>
  <c r="AO221" i="9"/>
  <c r="AO220" i="9"/>
  <c r="AO219" i="9"/>
  <c r="AO218" i="9"/>
  <c r="AO217" i="9"/>
  <c r="AO216" i="9"/>
  <c r="AO215" i="9"/>
  <c r="AO214" i="9"/>
  <c r="AO213" i="9"/>
  <c r="AO212" i="9"/>
  <c r="AO211" i="9"/>
  <c r="AO210" i="9"/>
  <c r="AO209" i="9"/>
  <c r="AO208" i="9"/>
  <c r="AO207" i="9"/>
  <c r="AO206" i="9"/>
  <c r="AO205" i="9"/>
  <c r="AO204" i="9"/>
  <c r="AO203" i="9"/>
  <c r="AO202" i="9"/>
  <c r="AO201" i="9"/>
  <c r="AO200" i="9"/>
  <c r="AO199" i="9"/>
  <c r="AO198" i="9"/>
  <c r="AO197" i="9"/>
  <c r="AO196" i="9"/>
  <c r="AO195" i="9"/>
  <c r="AO194" i="9"/>
  <c r="AO193" i="9"/>
  <c r="AO192" i="9"/>
  <c r="AO191" i="9"/>
  <c r="AO190" i="9"/>
  <c r="AO189" i="9"/>
  <c r="AO188" i="9"/>
  <c r="AO187" i="9"/>
  <c r="AO186" i="9"/>
  <c r="AO185" i="9"/>
  <c r="AO184" i="9"/>
  <c r="AO183" i="9"/>
  <c r="AO182" i="9"/>
  <c r="AO181" i="9"/>
  <c r="AO180" i="9"/>
  <c r="AO179" i="9"/>
  <c r="AO178" i="9"/>
  <c r="AO177" i="9"/>
  <c r="AO176" i="9"/>
  <c r="AO175" i="9"/>
  <c r="AO174" i="9"/>
  <c r="AO173" i="9"/>
  <c r="AO172" i="9"/>
  <c r="AO171" i="9"/>
  <c r="AO170" i="9"/>
  <c r="AO169" i="9"/>
  <c r="AO168" i="9"/>
  <c r="AO167" i="9"/>
  <c r="AO166" i="9"/>
  <c r="AO165" i="9"/>
  <c r="AO164" i="9"/>
  <c r="AO163" i="9"/>
  <c r="AO162" i="9"/>
  <c r="AO161" i="9"/>
  <c r="AO160" i="9"/>
  <c r="AO159" i="9"/>
  <c r="AO158" i="9"/>
  <c r="AO157" i="9"/>
  <c r="AO156" i="9"/>
  <c r="AO155" i="9"/>
  <c r="AO154" i="9"/>
  <c r="AO153" i="9"/>
  <c r="AO152" i="9"/>
  <c r="AO151" i="9"/>
  <c r="AO150" i="9"/>
  <c r="AO149" i="9"/>
  <c r="AO148" i="9"/>
  <c r="AO147" i="9"/>
  <c r="AO146" i="9"/>
  <c r="AO145" i="9"/>
  <c r="AO144" i="9"/>
  <c r="AO143" i="9"/>
  <c r="AO142" i="9"/>
  <c r="AO141" i="9"/>
  <c r="AO140" i="9"/>
  <c r="AO139" i="9"/>
  <c r="AO138" i="9"/>
  <c r="AO137" i="9"/>
  <c r="AO136" i="9"/>
  <c r="AO135" i="9"/>
  <c r="AO134" i="9"/>
  <c r="AO133" i="9"/>
  <c r="AO132" i="9"/>
  <c r="AO131" i="9"/>
  <c r="AO130" i="9"/>
  <c r="AO129" i="9"/>
  <c r="AO128" i="9"/>
  <c r="AO127" i="9"/>
  <c r="AO126" i="9"/>
  <c r="AO125" i="9"/>
  <c r="AO124" i="9"/>
  <c r="AO123" i="9"/>
  <c r="AO122" i="9"/>
  <c r="AO121" i="9"/>
  <c r="AO120" i="9"/>
  <c r="AO119" i="9"/>
  <c r="AO118" i="9"/>
  <c r="AO117" i="9"/>
  <c r="AO116" i="9"/>
  <c r="AO115" i="9"/>
  <c r="AO114" i="9"/>
  <c r="AO113" i="9"/>
  <c r="AO112" i="9"/>
  <c r="AO111" i="9"/>
  <c r="AO110" i="9"/>
  <c r="AO109" i="9"/>
  <c r="AO108" i="9"/>
  <c r="AO107" i="9"/>
  <c r="AO106" i="9"/>
  <c r="AO105" i="9"/>
  <c r="AO104" i="9"/>
  <c r="AO103" i="9"/>
  <c r="AO102" i="9"/>
  <c r="AO101" i="9"/>
  <c r="AO100" i="9"/>
  <c r="AO99" i="9"/>
  <c r="AO98" i="9"/>
  <c r="AO97" i="9"/>
  <c r="AO96" i="9"/>
  <c r="AO95" i="9"/>
  <c r="AO94" i="9"/>
  <c r="AO93" i="9"/>
  <c r="AO92" i="9"/>
  <c r="AO91" i="9"/>
  <c r="AO90" i="9"/>
  <c r="AO89" i="9"/>
  <c r="AO88" i="9"/>
  <c r="AO87" i="9"/>
  <c r="AO86" i="9"/>
  <c r="AO85" i="9"/>
  <c r="AO84" i="9"/>
  <c r="AO83" i="9"/>
  <c r="AO82" i="9"/>
  <c r="AO81" i="9"/>
  <c r="AO80" i="9"/>
  <c r="AO79" i="9"/>
  <c r="AO78" i="9"/>
  <c r="AO77" i="9"/>
  <c r="AO76" i="9"/>
  <c r="AO75" i="9"/>
  <c r="AO74" i="9"/>
  <c r="AO73" i="9"/>
  <c r="AO72" i="9"/>
  <c r="AO71" i="9"/>
  <c r="AO70" i="9"/>
  <c r="AO69" i="9"/>
  <c r="AO68" i="9"/>
  <c r="AO67" i="9"/>
  <c r="AO66" i="9"/>
  <c r="AO65" i="9"/>
  <c r="AO64" i="9"/>
  <c r="AO63" i="9"/>
  <c r="AO62" i="9"/>
  <c r="AO61" i="9"/>
  <c r="AO60" i="9"/>
  <c r="AO59" i="9"/>
  <c r="AO58" i="9"/>
  <c r="AO57" i="9"/>
  <c r="AO56" i="9"/>
  <c r="AO55" i="9"/>
  <c r="AO54" i="9"/>
  <c r="AO53" i="9"/>
  <c r="AO52" i="9"/>
  <c r="AO51" i="9"/>
  <c r="AO50" i="9"/>
  <c r="AO49" i="9"/>
  <c r="AO48" i="9"/>
  <c r="AO47" i="9"/>
  <c r="AO46" i="9"/>
  <c r="AO45" i="9"/>
  <c r="AO44" i="9"/>
  <c r="AO43" i="9"/>
  <c r="AO42" i="9"/>
  <c r="AO41" i="9"/>
  <c r="AO40" i="9"/>
  <c r="AO39" i="9"/>
  <c r="AO38" i="9"/>
  <c r="AO37" i="9"/>
  <c r="AO36" i="9"/>
  <c r="AO35" i="9"/>
  <c r="AO34" i="9"/>
  <c r="AO28" i="9"/>
  <c r="AO29" i="9"/>
  <c r="AO30" i="9"/>
  <c r="AO31" i="9"/>
  <c r="AO32" i="9"/>
  <c r="AO33" i="9"/>
  <c r="AO25" i="9"/>
  <c r="AO26" i="9"/>
  <c r="AO27" i="9"/>
  <c r="AO23" i="9"/>
  <c r="B390" i="14" l="1"/>
  <c r="A391" i="14"/>
  <c r="AI1" i="9"/>
  <c r="A924" i="15"/>
  <c r="B924" i="15"/>
  <c r="F924" i="15"/>
  <c r="D924" i="15" s="1"/>
  <c r="G924" i="15"/>
  <c r="V924" i="15"/>
  <c r="AE924" i="15"/>
  <c r="AK924" i="15" s="1"/>
  <c r="AO924" i="15"/>
  <c r="A925" i="15"/>
  <c r="B925" i="15"/>
  <c r="F925" i="15"/>
  <c r="G925" i="15"/>
  <c r="V925" i="15"/>
  <c r="AE925" i="15"/>
  <c r="AK925" i="15" s="1"/>
  <c r="AO925" i="15"/>
  <c r="A926" i="15"/>
  <c r="B926" i="15"/>
  <c r="F926" i="15"/>
  <c r="D926" i="15" s="1"/>
  <c r="G926" i="15"/>
  <c r="V926" i="15"/>
  <c r="AE926" i="15"/>
  <c r="AK926" i="15" s="1"/>
  <c r="AO926" i="15"/>
  <c r="A927" i="15"/>
  <c r="B927" i="15"/>
  <c r="F927" i="15"/>
  <c r="G927" i="15"/>
  <c r="D927" i="15" s="1"/>
  <c r="V927" i="15"/>
  <c r="AE927" i="15"/>
  <c r="AK927" i="15" s="1"/>
  <c r="AO927" i="15"/>
  <c r="A928" i="15"/>
  <c r="B928" i="15"/>
  <c r="F928" i="15"/>
  <c r="G928" i="15"/>
  <c r="V928" i="15"/>
  <c r="AE928" i="15"/>
  <c r="AK928" i="15" s="1"/>
  <c r="AO928" i="15"/>
  <c r="A929" i="15"/>
  <c r="B929" i="15"/>
  <c r="F929" i="15"/>
  <c r="G929" i="15"/>
  <c r="V929" i="15"/>
  <c r="AE929" i="15"/>
  <c r="AK929" i="15" s="1"/>
  <c r="AO929" i="15"/>
  <c r="A930" i="15"/>
  <c r="B930" i="15"/>
  <c r="F930" i="15"/>
  <c r="G930" i="15"/>
  <c r="V930" i="15"/>
  <c r="AE930" i="15"/>
  <c r="AK930" i="15" s="1"/>
  <c r="AO930" i="15"/>
  <c r="A931" i="15"/>
  <c r="B931" i="15"/>
  <c r="F931" i="15"/>
  <c r="G931" i="15"/>
  <c r="V931" i="15"/>
  <c r="AE931" i="15"/>
  <c r="AK931" i="15" s="1"/>
  <c r="AO931" i="15"/>
  <c r="A932" i="15"/>
  <c r="B932" i="15"/>
  <c r="F932" i="15"/>
  <c r="D932" i="15" s="1"/>
  <c r="G932" i="15"/>
  <c r="V932" i="15"/>
  <c r="AE932" i="15"/>
  <c r="AK932" i="15" s="1"/>
  <c r="AO932" i="15"/>
  <c r="A933" i="15"/>
  <c r="B933" i="15"/>
  <c r="F933" i="15"/>
  <c r="G933" i="15"/>
  <c r="V933" i="15"/>
  <c r="AE933" i="15"/>
  <c r="AK933" i="15" s="1"/>
  <c r="AO933" i="15"/>
  <c r="A934" i="15"/>
  <c r="B934" i="15"/>
  <c r="F934" i="15"/>
  <c r="D934" i="15" s="1"/>
  <c r="G934" i="15"/>
  <c r="V934" i="15"/>
  <c r="AE934" i="15"/>
  <c r="AK934" i="15" s="1"/>
  <c r="AO934" i="15"/>
  <c r="A935" i="15"/>
  <c r="B935" i="15"/>
  <c r="F935" i="15"/>
  <c r="G935" i="15"/>
  <c r="V935" i="15"/>
  <c r="AE935" i="15"/>
  <c r="AK935" i="15" s="1"/>
  <c r="AO935" i="15"/>
  <c r="A936" i="15"/>
  <c r="B936" i="15"/>
  <c r="F936" i="15"/>
  <c r="D936" i="15" s="1"/>
  <c r="G936" i="15"/>
  <c r="V936" i="15"/>
  <c r="AE936" i="15"/>
  <c r="AK936" i="15" s="1"/>
  <c r="AO936" i="15"/>
  <c r="A937" i="15"/>
  <c r="B937" i="15"/>
  <c r="F937" i="15"/>
  <c r="G937" i="15"/>
  <c r="V937" i="15"/>
  <c r="AE937" i="15"/>
  <c r="AK937" i="15" s="1"/>
  <c r="AO937" i="15"/>
  <c r="A938" i="15"/>
  <c r="B938" i="15"/>
  <c r="F938" i="15"/>
  <c r="G938" i="15"/>
  <c r="V938" i="15"/>
  <c r="AE938" i="15"/>
  <c r="AK938" i="15" s="1"/>
  <c r="AO938" i="15"/>
  <c r="A939" i="15"/>
  <c r="B939" i="15"/>
  <c r="F939" i="15"/>
  <c r="G939" i="15"/>
  <c r="V939" i="15"/>
  <c r="AE939" i="15"/>
  <c r="AK939" i="15" s="1"/>
  <c r="AO939" i="15"/>
  <c r="A940" i="15"/>
  <c r="B940" i="15"/>
  <c r="F940" i="15"/>
  <c r="G940" i="15"/>
  <c r="V940" i="15"/>
  <c r="AE940" i="15"/>
  <c r="AK940" i="15" s="1"/>
  <c r="AO940" i="15"/>
  <c r="A941" i="15"/>
  <c r="B941" i="15"/>
  <c r="F941" i="15"/>
  <c r="G941" i="15"/>
  <c r="V941" i="15"/>
  <c r="AE941" i="15"/>
  <c r="AK941" i="15" s="1"/>
  <c r="AO941" i="15"/>
  <c r="A942" i="15"/>
  <c r="B942" i="15"/>
  <c r="F942" i="15"/>
  <c r="G942" i="15"/>
  <c r="V942" i="15"/>
  <c r="AE942" i="15"/>
  <c r="AK942" i="15" s="1"/>
  <c r="AO942" i="15"/>
  <c r="A943" i="15"/>
  <c r="B943" i="15"/>
  <c r="F943" i="15"/>
  <c r="G943" i="15"/>
  <c r="V943" i="15"/>
  <c r="AE943" i="15"/>
  <c r="AK943" i="15" s="1"/>
  <c r="AO943" i="15"/>
  <c r="A944" i="15"/>
  <c r="B944" i="15"/>
  <c r="F944" i="15"/>
  <c r="G944" i="15"/>
  <c r="V944" i="15"/>
  <c r="AE944" i="15"/>
  <c r="AK944" i="15" s="1"/>
  <c r="AO944" i="15"/>
  <c r="A945" i="15"/>
  <c r="B945" i="15"/>
  <c r="F945" i="15"/>
  <c r="G945" i="15"/>
  <c r="V945" i="15"/>
  <c r="AE945" i="15"/>
  <c r="AK945" i="15" s="1"/>
  <c r="AO945" i="15"/>
  <c r="A946" i="15"/>
  <c r="B946" i="15"/>
  <c r="F946" i="15"/>
  <c r="D946" i="15" s="1"/>
  <c r="G946" i="15"/>
  <c r="V946" i="15"/>
  <c r="AE946" i="15"/>
  <c r="AK946" i="15" s="1"/>
  <c r="AO946" i="15"/>
  <c r="A947" i="15"/>
  <c r="B947" i="15"/>
  <c r="F947" i="15"/>
  <c r="G947" i="15"/>
  <c r="V947" i="15"/>
  <c r="AE947" i="15"/>
  <c r="AK947" i="15" s="1"/>
  <c r="AO947" i="15"/>
  <c r="A948" i="15"/>
  <c r="B948" i="15"/>
  <c r="F948" i="15"/>
  <c r="G948" i="15"/>
  <c r="V948" i="15"/>
  <c r="AE948" i="15"/>
  <c r="AK948" i="15" s="1"/>
  <c r="AO948" i="15"/>
  <c r="A949" i="15"/>
  <c r="B949" i="15"/>
  <c r="F949" i="15"/>
  <c r="G949" i="15"/>
  <c r="V949" i="15"/>
  <c r="AE949" i="15"/>
  <c r="AK949" i="15" s="1"/>
  <c r="AO949" i="15"/>
  <c r="A950" i="15"/>
  <c r="B950" i="15"/>
  <c r="F950" i="15"/>
  <c r="D950" i="15" s="1"/>
  <c r="G950" i="15"/>
  <c r="V950" i="15"/>
  <c r="AE950" i="15"/>
  <c r="AK950" i="15" s="1"/>
  <c r="AO950" i="15"/>
  <c r="A951" i="15"/>
  <c r="B951" i="15"/>
  <c r="F951" i="15"/>
  <c r="G951" i="15"/>
  <c r="V951" i="15"/>
  <c r="AE951" i="15"/>
  <c r="AK951" i="15" s="1"/>
  <c r="AO951" i="15"/>
  <c r="A952" i="15"/>
  <c r="B952" i="15"/>
  <c r="F952" i="15"/>
  <c r="G952" i="15"/>
  <c r="V952" i="15"/>
  <c r="AE952" i="15"/>
  <c r="AK952" i="15" s="1"/>
  <c r="AO952" i="15"/>
  <c r="A953" i="15"/>
  <c r="B953" i="15"/>
  <c r="F953" i="15"/>
  <c r="G953" i="15"/>
  <c r="V953" i="15"/>
  <c r="AE953" i="15"/>
  <c r="AK953" i="15" s="1"/>
  <c r="AO953" i="15"/>
  <c r="A954" i="15"/>
  <c r="B954" i="15"/>
  <c r="F954" i="15"/>
  <c r="G954" i="15"/>
  <c r="V954" i="15"/>
  <c r="AE954" i="15"/>
  <c r="AK954" i="15" s="1"/>
  <c r="AO954" i="15"/>
  <c r="A955" i="15"/>
  <c r="B955" i="15"/>
  <c r="F955" i="15"/>
  <c r="G955" i="15"/>
  <c r="V955" i="15"/>
  <c r="AE955" i="15"/>
  <c r="AK955" i="15" s="1"/>
  <c r="AO955" i="15"/>
  <c r="A956" i="15"/>
  <c r="B956" i="15"/>
  <c r="F956" i="15"/>
  <c r="G956" i="15"/>
  <c r="V956" i="15"/>
  <c r="AE956" i="15"/>
  <c r="AK956" i="15" s="1"/>
  <c r="AO956" i="15"/>
  <c r="A957" i="15"/>
  <c r="B957" i="15"/>
  <c r="F957" i="15"/>
  <c r="G957" i="15"/>
  <c r="V957" i="15"/>
  <c r="AE957" i="15"/>
  <c r="AK957" i="15" s="1"/>
  <c r="AO957" i="15"/>
  <c r="A958" i="15"/>
  <c r="B958" i="15"/>
  <c r="F958" i="15"/>
  <c r="G958" i="15"/>
  <c r="V958" i="15"/>
  <c r="AE958" i="15"/>
  <c r="AK958" i="15" s="1"/>
  <c r="AO958" i="15"/>
  <c r="A959" i="15"/>
  <c r="B959" i="15"/>
  <c r="F959" i="15"/>
  <c r="G959" i="15"/>
  <c r="V959" i="15"/>
  <c r="AE959" i="15"/>
  <c r="AK959" i="15" s="1"/>
  <c r="AO959" i="15"/>
  <c r="A960" i="15"/>
  <c r="B960" i="15"/>
  <c r="F960" i="15"/>
  <c r="G960" i="15"/>
  <c r="V960" i="15"/>
  <c r="AE960" i="15"/>
  <c r="AK960" i="15" s="1"/>
  <c r="AO960" i="15"/>
  <c r="A961" i="15"/>
  <c r="B961" i="15"/>
  <c r="F961" i="15"/>
  <c r="G961" i="15"/>
  <c r="V961" i="15"/>
  <c r="AE961" i="15"/>
  <c r="AK961" i="15" s="1"/>
  <c r="AO961" i="15"/>
  <c r="A962" i="15"/>
  <c r="B962" i="15"/>
  <c r="F962" i="15"/>
  <c r="G962" i="15"/>
  <c r="V962" i="15"/>
  <c r="AE962" i="15"/>
  <c r="AK962" i="15" s="1"/>
  <c r="AO962" i="15"/>
  <c r="A963" i="15"/>
  <c r="B963" i="15"/>
  <c r="F963" i="15"/>
  <c r="G963" i="15"/>
  <c r="V963" i="15"/>
  <c r="AE963" i="15"/>
  <c r="AK963" i="15" s="1"/>
  <c r="AO963" i="15"/>
  <c r="A964" i="15"/>
  <c r="B964" i="15"/>
  <c r="F964" i="15"/>
  <c r="G964" i="15"/>
  <c r="V964" i="15"/>
  <c r="AE964" i="15"/>
  <c r="AK964" i="15" s="1"/>
  <c r="AO964" i="15"/>
  <c r="A965" i="15"/>
  <c r="B965" i="15"/>
  <c r="F965" i="15"/>
  <c r="G965" i="15"/>
  <c r="V965" i="15"/>
  <c r="AE965" i="15"/>
  <c r="AK965" i="15" s="1"/>
  <c r="AO965" i="15"/>
  <c r="A966" i="15"/>
  <c r="B966" i="15"/>
  <c r="F966" i="15"/>
  <c r="G966" i="15"/>
  <c r="V966" i="15"/>
  <c r="AE966" i="15"/>
  <c r="AK966" i="15" s="1"/>
  <c r="AO966" i="15"/>
  <c r="A967" i="15"/>
  <c r="B967" i="15"/>
  <c r="F967" i="15"/>
  <c r="G967" i="15"/>
  <c r="V967" i="15"/>
  <c r="AE967" i="15"/>
  <c r="AK967" i="15" s="1"/>
  <c r="AO967" i="15"/>
  <c r="A968" i="15"/>
  <c r="B968" i="15"/>
  <c r="D968" i="15"/>
  <c r="F968" i="15"/>
  <c r="G968" i="15"/>
  <c r="V968" i="15"/>
  <c r="AE968" i="15"/>
  <c r="AK968" i="15" s="1"/>
  <c r="AO968" i="15"/>
  <c r="A969" i="15"/>
  <c r="B969" i="15"/>
  <c r="F969" i="15"/>
  <c r="G969" i="15"/>
  <c r="V969" i="15"/>
  <c r="AE969" i="15"/>
  <c r="AK969" i="15" s="1"/>
  <c r="AO969" i="15"/>
  <c r="A970" i="15"/>
  <c r="B970" i="15"/>
  <c r="F970" i="15"/>
  <c r="G970" i="15"/>
  <c r="D970" i="15" s="1"/>
  <c r="V970" i="15"/>
  <c r="AE970" i="15"/>
  <c r="AK970" i="15" s="1"/>
  <c r="AO970" i="15"/>
  <c r="A971" i="15"/>
  <c r="B971" i="15"/>
  <c r="F971" i="15"/>
  <c r="G971" i="15"/>
  <c r="V971" i="15"/>
  <c r="AE971" i="15"/>
  <c r="AK971" i="15" s="1"/>
  <c r="AO971" i="15"/>
  <c r="A972" i="15"/>
  <c r="B972" i="15"/>
  <c r="D972" i="15"/>
  <c r="F972" i="15"/>
  <c r="G972" i="15"/>
  <c r="V972" i="15"/>
  <c r="AE972" i="15"/>
  <c r="AK972" i="15" s="1"/>
  <c r="AO972" i="15"/>
  <c r="A973" i="15"/>
  <c r="B973" i="15"/>
  <c r="F973" i="15"/>
  <c r="G973" i="15"/>
  <c r="V973" i="15"/>
  <c r="AE973" i="15"/>
  <c r="AK973" i="15" s="1"/>
  <c r="AO973" i="15"/>
  <c r="A974" i="15"/>
  <c r="B974" i="15"/>
  <c r="F974" i="15"/>
  <c r="D974" i="15" s="1"/>
  <c r="G974" i="15"/>
  <c r="V974" i="15"/>
  <c r="AE974" i="15"/>
  <c r="AK974" i="15" s="1"/>
  <c r="AO974" i="15"/>
  <c r="A975" i="15"/>
  <c r="B975" i="15"/>
  <c r="F975" i="15"/>
  <c r="G975" i="15"/>
  <c r="V975" i="15"/>
  <c r="AE975" i="15"/>
  <c r="AK975" i="15" s="1"/>
  <c r="AO975" i="15"/>
  <c r="A976" i="15"/>
  <c r="B976" i="15"/>
  <c r="F976" i="15"/>
  <c r="G976" i="15"/>
  <c r="V976" i="15"/>
  <c r="AE976" i="15"/>
  <c r="AK976" i="15" s="1"/>
  <c r="AO976" i="15"/>
  <c r="A977" i="15"/>
  <c r="B977" i="15"/>
  <c r="F977" i="15"/>
  <c r="G977" i="15"/>
  <c r="V977" i="15"/>
  <c r="AE977" i="15"/>
  <c r="AK977" i="15" s="1"/>
  <c r="AO977" i="15"/>
  <c r="A978" i="15"/>
  <c r="B978" i="15"/>
  <c r="F978" i="15"/>
  <c r="G978" i="15"/>
  <c r="V978" i="15"/>
  <c r="AE978" i="15"/>
  <c r="AK978" i="15" s="1"/>
  <c r="AO978" i="15"/>
  <c r="A979" i="15"/>
  <c r="B979" i="15"/>
  <c r="F979" i="15"/>
  <c r="G979" i="15"/>
  <c r="V979" i="15"/>
  <c r="AE979" i="15"/>
  <c r="AK979" i="15" s="1"/>
  <c r="AO979" i="15"/>
  <c r="A980" i="15"/>
  <c r="B980" i="15"/>
  <c r="F980" i="15"/>
  <c r="G980" i="15"/>
  <c r="V980" i="15"/>
  <c r="AE980" i="15"/>
  <c r="AK980" i="15" s="1"/>
  <c r="AO980" i="15"/>
  <c r="A981" i="15"/>
  <c r="B981" i="15"/>
  <c r="F981" i="15"/>
  <c r="G981" i="15"/>
  <c r="V981" i="15"/>
  <c r="AE981" i="15"/>
  <c r="AK981" i="15" s="1"/>
  <c r="AO981" i="15"/>
  <c r="A982" i="15"/>
  <c r="B982" i="15"/>
  <c r="F982" i="15"/>
  <c r="G982" i="15"/>
  <c r="V982" i="15"/>
  <c r="AE982" i="15"/>
  <c r="AK982" i="15" s="1"/>
  <c r="AO982" i="15"/>
  <c r="A983" i="15"/>
  <c r="B983" i="15"/>
  <c r="F983" i="15"/>
  <c r="G983" i="15"/>
  <c r="V983" i="15"/>
  <c r="AE983" i="15"/>
  <c r="AK983" i="15" s="1"/>
  <c r="AO983" i="15"/>
  <c r="A984" i="15"/>
  <c r="B984" i="15"/>
  <c r="F984" i="15"/>
  <c r="G984" i="15"/>
  <c r="V984" i="15"/>
  <c r="AE984" i="15"/>
  <c r="AK984" i="15" s="1"/>
  <c r="AO984" i="15"/>
  <c r="A985" i="15"/>
  <c r="B985" i="15"/>
  <c r="F985" i="15"/>
  <c r="G985" i="15"/>
  <c r="V985" i="15"/>
  <c r="AE985" i="15"/>
  <c r="AK985" i="15" s="1"/>
  <c r="AO985" i="15"/>
  <c r="A986" i="15"/>
  <c r="B986" i="15"/>
  <c r="F986" i="15"/>
  <c r="G986" i="15"/>
  <c r="V986" i="15"/>
  <c r="AE986" i="15"/>
  <c r="AK986" i="15" s="1"/>
  <c r="AO986" i="15"/>
  <c r="A987" i="15"/>
  <c r="B987" i="15"/>
  <c r="F987" i="15"/>
  <c r="G987" i="15"/>
  <c r="V987" i="15"/>
  <c r="AE987" i="15"/>
  <c r="AK987" i="15" s="1"/>
  <c r="AO987" i="15"/>
  <c r="A988" i="15"/>
  <c r="B988" i="15"/>
  <c r="F988" i="15"/>
  <c r="G988" i="15"/>
  <c r="V988" i="15"/>
  <c r="AE988" i="15"/>
  <c r="AK988" i="15" s="1"/>
  <c r="AO988" i="15"/>
  <c r="A989" i="15"/>
  <c r="B989" i="15"/>
  <c r="F989" i="15"/>
  <c r="G989" i="15"/>
  <c r="V989" i="15"/>
  <c r="AE989" i="15"/>
  <c r="AK989" i="15" s="1"/>
  <c r="AO989" i="15"/>
  <c r="A990" i="15"/>
  <c r="B990" i="15"/>
  <c r="F990" i="15"/>
  <c r="G990" i="15"/>
  <c r="V990" i="15"/>
  <c r="AE990" i="15"/>
  <c r="AK990" i="15" s="1"/>
  <c r="AO990" i="15"/>
  <c r="A991" i="15"/>
  <c r="B991" i="15"/>
  <c r="F991" i="15"/>
  <c r="G991" i="15"/>
  <c r="V991" i="15"/>
  <c r="AE991" i="15"/>
  <c r="AK991" i="15" s="1"/>
  <c r="AO991" i="15"/>
  <c r="A992" i="15"/>
  <c r="B992" i="15"/>
  <c r="F992" i="15"/>
  <c r="G992" i="15"/>
  <c r="V992" i="15"/>
  <c r="AE992" i="15"/>
  <c r="AK992" i="15" s="1"/>
  <c r="AO992" i="15"/>
  <c r="A993" i="15"/>
  <c r="B993" i="15"/>
  <c r="F993" i="15"/>
  <c r="G993" i="15"/>
  <c r="V993" i="15"/>
  <c r="AE993" i="15"/>
  <c r="AK993" i="15" s="1"/>
  <c r="AO993" i="15"/>
  <c r="A994" i="15"/>
  <c r="B994" i="15"/>
  <c r="F994" i="15"/>
  <c r="G994" i="15"/>
  <c r="V994" i="15"/>
  <c r="AE994" i="15"/>
  <c r="AK994" i="15" s="1"/>
  <c r="AO994" i="15"/>
  <c r="A995" i="15"/>
  <c r="B995" i="15"/>
  <c r="F995" i="15"/>
  <c r="G995" i="15"/>
  <c r="V995" i="15"/>
  <c r="AE995" i="15"/>
  <c r="AK995" i="15" s="1"/>
  <c r="AO995" i="15"/>
  <c r="A996" i="15"/>
  <c r="B996" i="15"/>
  <c r="F996" i="15"/>
  <c r="G996" i="15"/>
  <c r="V996" i="15"/>
  <c r="AE996" i="15"/>
  <c r="AK996" i="15" s="1"/>
  <c r="AO996" i="15"/>
  <c r="A997" i="15"/>
  <c r="B997" i="15"/>
  <c r="F997" i="15"/>
  <c r="G997" i="15"/>
  <c r="V997" i="15"/>
  <c r="AE997" i="15"/>
  <c r="AK997" i="15" s="1"/>
  <c r="AO997" i="15"/>
  <c r="A998" i="15"/>
  <c r="B998" i="15"/>
  <c r="F998" i="15"/>
  <c r="G998" i="15"/>
  <c r="V998" i="15"/>
  <c r="AE998" i="15"/>
  <c r="AK998" i="15" s="1"/>
  <c r="AO998" i="15"/>
  <c r="A999" i="15"/>
  <c r="B999" i="15"/>
  <c r="F999" i="15"/>
  <c r="G999" i="15"/>
  <c r="V999" i="15"/>
  <c r="AE999" i="15"/>
  <c r="AK999" i="15" s="1"/>
  <c r="AO999" i="15"/>
  <c r="A1000" i="15"/>
  <c r="B1000" i="15"/>
  <c r="F1000" i="15"/>
  <c r="G1000" i="15"/>
  <c r="V1000" i="15"/>
  <c r="AE1000" i="15"/>
  <c r="AK1000" i="15" s="1"/>
  <c r="AO1000" i="15"/>
  <c r="A1001" i="15"/>
  <c r="B1001" i="15"/>
  <c r="D1001" i="15"/>
  <c r="F1001" i="15"/>
  <c r="G1001" i="15"/>
  <c r="V1001" i="15"/>
  <c r="AE1001" i="15"/>
  <c r="AK1001" i="15" s="1"/>
  <c r="AO1001" i="15"/>
  <c r="A1002" i="15"/>
  <c r="B1002" i="15"/>
  <c r="F1002" i="15"/>
  <c r="G1002" i="15"/>
  <c r="V1002" i="15"/>
  <c r="AE1002" i="15"/>
  <c r="AK1002" i="15" s="1"/>
  <c r="AO1002" i="15"/>
  <c r="A1003" i="15"/>
  <c r="B1003" i="15"/>
  <c r="F1003" i="15"/>
  <c r="G1003" i="15"/>
  <c r="V1003" i="15"/>
  <c r="AE1003" i="15"/>
  <c r="AK1003" i="15" s="1"/>
  <c r="AO1003" i="15"/>
  <c r="A1004" i="15"/>
  <c r="B1004" i="15"/>
  <c r="F1004" i="15"/>
  <c r="D1004" i="15" s="1"/>
  <c r="G1004" i="15"/>
  <c r="V1004" i="15"/>
  <c r="AE1004" i="15"/>
  <c r="AK1004" i="15" s="1"/>
  <c r="AO1004" i="15"/>
  <c r="A1005" i="15"/>
  <c r="B1005" i="15"/>
  <c r="F1005" i="15"/>
  <c r="G1005" i="15"/>
  <c r="V1005" i="15"/>
  <c r="AE1005" i="15"/>
  <c r="AK1005" i="15" s="1"/>
  <c r="AO1005" i="15"/>
  <c r="A1006" i="15"/>
  <c r="B1006" i="15"/>
  <c r="F1006" i="15"/>
  <c r="D1006" i="15" s="1"/>
  <c r="G1006" i="15"/>
  <c r="V1006" i="15"/>
  <c r="AE1006" i="15"/>
  <c r="AK1006" i="15" s="1"/>
  <c r="AO1006" i="15"/>
  <c r="A1007" i="15"/>
  <c r="B1007" i="15"/>
  <c r="F1007" i="15"/>
  <c r="G1007" i="15"/>
  <c r="V1007" i="15"/>
  <c r="AE1007" i="15"/>
  <c r="AK1007" i="15" s="1"/>
  <c r="AO1007" i="15"/>
  <c r="A1008" i="15"/>
  <c r="B1008" i="15"/>
  <c r="F1008" i="15"/>
  <c r="D1008" i="15" s="1"/>
  <c r="G1008" i="15"/>
  <c r="V1008" i="15"/>
  <c r="AE1008" i="15"/>
  <c r="AK1008" i="15" s="1"/>
  <c r="AO1008" i="15"/>
  <c r="A1009" i="15"/>
  <c r="B1009" i="15"/>
  <c r="F1009" i="15"/>
  <c r="G1009" i="15"/>
  <c r="V1009" i="15"/>
  <c r="AE1009" i="15"/>
  <c r="AK1009" i="15" s="1"/>
  <c r="AO1009" i="15"/>
  <c r="A1010" i="15"/>
  <c r="B1010" i="15"/>
  <c r="F1010" i="15"/>
  <c r="G1010" i="15"/>
  <c r="V1010" i="15"/>
  <c r="AE1010" i="15"/>
  <c r="AK1010" i="15" s="1"/>
  <c r="AO1010" i="15"/>
  <c r="A1011" i="15"/>
  <c r="B1011" i="15"/>
  <c r="F1011" i="15"/>
  <c r="G1011" i="15"/>
  <c r="V1011" i="15"/>
  <c r="AE1011" i="15"/>
  <c r="AK1011" i="15" s="1"/>
  <c r="AO1011" i="15"/>
  <c r="A1012" i="15"/>
  <c r="B1012" i="15"/>
  <c r="F1012" i="15"/>
  <c r="G1012" i="15"/>
  <c r="V1012" i="15"/>
  <c r="AE1012" i="15"/>
  <c r="AK1012" i="15" s="1"/>
  <c r="AO1012" i="15"/>
  <c r="A1013" i="15"/>
  <c r="B1013" i="15"/>
  <c r="F1013" i="15"/>
  <c r="G1013" i="15"/>
  <c r="V1013" i="15"/>
  <c r="AE1013" i="15"/>
  <c r="AK1013" i="15" s="1"/>
  <c r="AO1013" i="15"/>
  <c r="A1014" i="15"/>
  <c r="B1014" i="15"/>
  <c r="F1014" i="15"/>
  <c r="G1014" i="15"/>
  <c r="V1014" i="15"/>
  <c r="AE1014" i="15"/>
  <c r="AK1014" i="15" s="1"/>
  <c r="AO1014" i="15"/>
  <c r="A1015" i="15"/>
  <c r="B1015" i="15"/>
  <c r="F1015" i="15"/>
  <c r="G1015" i="15"/>
  <c r="V1015" i="15"/>
  <c r="AE1015" i="15"/>
  <c r="AK1015" i="15" s="1"/>
  <c r="AO1015" i="15"/>
  <c r="A1016" i="15"/>
  <c r="B1016" i="15"/>
  <c r="D1016" i="15"/>
  <c r="F1016" i="15"/>
  <c r="G1016" i="15"/>
  <c r="V1016" i="15"/>
  <c r="AE1016" i="15"/>
  <c r="AK1016" i="15" s="1"/>
  <c r="AO1016" i="15"/>
  <c r="A1017" i="15"/>
  <c r="B1017" i="15"/>
  <c r="F1017" i="15"/>
  <c r="G1017" i="15"/>
  <c r="V1017" i="15"/>
  <c r="AE1017" i="15"/>
  <c r="AK1017" i="15" s="1"/>
  <c r="AO1017" i="15"/>
  <c r="A1018" i="15"/>
  <c r="B1018" i="15"/>
  <c r="F1018" i="15"/>
  <c r="G1018" i="15"/>
  <c r="V1018" i="15"/>
  <c r="AE1018" i="15"/>
  <c r="AK1018" i="15" s="1"/>
  <c r="AO1018" i="15"/>
  <c r="A1019" i="15"/>
  <c r="B1019" i="15"/>
  <c r="F1019" i="15"/>
  <c r="G1019" i="15"/>
  <c r="V1019" i="15"/>
  <c r="AE1019" i="15"/>
  <c r="AK1019" i="15" s="1"/>
  <c r="AO1019" i="15"/>
  <c r="A1020" i="15"/>
  <c r="B1020" i="15"/>
  <c r="F1020" i="15"/>
  <c r="D1020" i="15" s="1"/>
  <c r="G1020" i="15"/>
  <c r="V1020" i="15"/>
  <c r="AE1020" i="15"/>
  <c r="AK1020" i="15" s="1"/>
  <c r="AO1020" i="15"/>
  <c r="A1021" i="15"/>
  <c r="B1021" i="15"/>
  <c r="F1021" i="15"/>
  <c r="G1021" i="15"/>
  <c r="V1021" i="15"/>
  <c r="AE1021" i="15"/>
  <c r="AK1021" i="15" s="1"/>
  <c r="AO1021" i="15"/>
  <c r="A1022" i="15"/>
  <c r="B1022" i="15"/>
  <c r="F1022" i="15"/>
  <c r="G1022" i="15"/>
  <c r="V1022" i="15"/>
  <c r="AE1022" i="15"/>
  <c r="AK1022" i="15" s="1"/>
  <c r="AO1022" i="15"/>
  <c r="A27" i="15"/>
  <c r="B27" i="15"/>
  <c r="F27" i="15"/>
  <c r="AQ27" i="15" s="1"/>
  <c r="G27" i="15"/>
  <c r="V27" i="15"/>
  <c r="AE27" i="15"/>
  <c r="AK27" i="15" s="1"/>
  <c r="AO27" i="15"/>
  <c r="A28" i="15"/>
  <c r="B28" i="15"/>
  <c r="F28" i="15"/>
  <c r="G28" i="15"/>
  <c r="V28" i="15"/>
  <c r="AE28" i="15"/>
  <c r="AK28" i="15" s="1"/>
  <c r="AO28" i="15"/>
  <c r="A29" i="15"/>
  <c r="B29" i="15"/>
  <c r="F29" i="15"/>
  <c r="G29" i="15"/>
  <c r="V29" i="15"/>
  <c r="AE29" i="15"/>
  <c r="AK29" i="15" s="1"/>
  <c r="AO29" i="15"/>
  <c r="A30" i="15"/>
  <c r="B30" i="15"/>
  <c r="F30" i="15"/>
  <c r="G30" i="15"/>
  <c r="V30" i="15"/>
  <c r="AE30" i="15"/>
  <c r="AK30" i="15" s="1"/>
  <c r="AO30" i="15"/>
  <c r="A31" i="15"/>
  <c r="B31" i="15"/>
  <c r="F31" i="15"/>
  <c r="G31" i="15"/>
  <c r="V31" i="15"/>
  <c r="AE31" i="15"/>
  <c r="AK31" i="15" s="1"/>
  <c r="AO31" i="15"/>
  <c r="A32" i="15"/>
  <c r="B32" i="15"/>
  <c r="F32" i="15"/>
  <c r="G32" i="15"/>
  <c r="V32" i="15"/>
  <c r="AE32" i="15"/>
  <c r="AK32" i="15" s="1"/>
  <c r="AO32" i="15"/>
  <c r="A33" i="15"/>
  <c r="B33" i="15"/>
  <c r="F33" i="15"/>
  <c r="G33" i="15"/>
  <c r="V33" i="15"/>
  <c r="AE33" i="15"/>
  <c r="AK33" i="15" s="1"/>
  <c r="AO33" i="15"/>
  <c r="A34" i="15"/>
  <c r="B34" i="15"/>
  <c r="F34" i="15"/>
  <c r="G34" i="15"/>
  <c r="V34" i="15"/>
  <c r="AE34" i="15"/>
  <c r="AK34" i="15" s="1"/>
  <c r="AO34" i="15"/>
  <c r="A35" i="15"/>
  <c r="B35" i="15"/>
  <c r="F35" i="15"/>
  <c r="G35" i="15"/>
  <c r="V35" i="15"/>
  <c r="AE35" i="15"/>
  <c r="AK35" i="15" s="1"/>
  <c r="AO35" i="15"/>
  <c r="A36" i="15"/>
  <c r="B36" i="15"/>
  <c r="F36" i="15"/>
  <c r="G36" i="15"/>
  <c r="V36" i="15"/>
  <c r="AE36" i="15"/>
  <c r="AK36" i="15" s="1"/>
  <c r="AO36" i="15"/>
  <c r="A37" i="15"/>
  <c r="B37" i="15"/>
  <c r="F37" i="15"/>
  <c r="G37" i="15"/>
  <c r="V37" i="15"/>
  <c r="AE37" i="15"/>
  <c r="AK37" i="15" s="1"/>
  <c r="AO37" i="15"/>
  <c r="A38" i="15"/>
  <c r="B38" i="15"/>
  <c r="F38" i="15"/>
  <c r="G38" i="15"/>
  <c r="V38" i="15"/>
  <c r="AE38" i="15"/>
  <c r="AK38" i="15" s="1"/>
  <c r="AO38" i="15"/>
  <c r="A39" i="15"/>
  <c r="B39" i="15"/>
  <c r="F39" i="15"/>
  <c r="G39" i="15"/>
  <c r="V39" i="15"/>
  <c r="AE39" i="15"/>
  <c r="AK39" i="15" s="1"/>
  <c r="AO39" i="15"/>
  <c r="A40" i="15"/>
  <c r="B40" i="15"/>
  <c r="F40" i="15"/>
  <c r="G40" i="15"/>
  <c r="V40" i="15"/>
  <c r="AE40" i="15"/>
  <c r="AK40" i="15" s="1"/>
  <c r="AO40" i="15"/>
  <c r="A41" i="15"/>
  <c r="B41" i="15"/>
  <c r="F41" i="15"/>
  <c r="D41" i="15" s="1"/>
  <c r="G41" i="15"/>
  <c r="V41" i="15"/>
  <c r="AE41" i="15"/>
  <c r="AK41" i="15" s="1"/>
  <c r="AO41" i="15"/>
  <c r="A42" i="15"/>
  <c r="B42" i="15"/>
  <c r="F42" i="15"/>
  <c r="G42" i="15"/>
  <c r="V42" i="15"/>
  <c r="AE42" i="15"/>
  <c r="AK42" i="15" s="1"/>
  <c r="AO42" i="15"/>
  <c r="A43" i="15"/>
  <c r="B43" i="15"/>
  <c r="F43" i="15"/>
  <c r="G43" i="15"/>
  <c r="V43" i="15"/>
  <c r="AE43" i="15"/>
  <c r="AK43" i="15" s="1"/>
  <c r="AO43" i="15"/>
  <c r="A44" i="15"/>
  <c r="B44" i="15"/>
  <c r="F44" i="15"/>
  <c r="G44" i="15"/>
  <c r="V44" i="15"/>
  <c r="AE44" i="15"/>
  <c r="AK44" i="15" s="1"/>
  <c r="AO44" i="15"/>
  <c r="A45" i="15"/>
  <c r="B45" i="15"/>
  <c r="F45" i="15"/>
  <c r="G45" i="15"/>
  <c r="V45" i="15"/>
  <c r="AE45" i="15"/>
  <c r="AK45" i="15" s="1"/>
  <c r="AO45" i="15"/>
  <c r="A46" i="15"/>
  <c r="B46" i="15"/>
  <c r="F46" i="15"/>
  <c r="G46" i="15"/>
  <c r="V46" i="15"/>
  <c r="AE46" i="15"/>
  <c r="AK46" i="15" s="1"/>
  <c r="AO46" i="15"/>
  <c r="A47" i="15"/>
  <c r="B47" i="15"/>
  <c r="F47" i="15"/>
  <c r="G47" i="15"/>
  <c r="V47" i="15"/>
  <c r="AE47" i="15"/>
  <c r="AK47" i="15" s="1"/>
  <c r="AO47" i="15"/>
  <c r="A48" i="15"/>
  <c r="B48" i="15"/>
  <c r="F48" i="15"/>
  <c r="D48" i="15" s="1"/>
  <c r="G48" i="15"/>
  <c r="V48" i="15"/>
  <c r="AE48" i="15"/>
  <c r="AK48" i="15" s="1"/>
  <c r="AO48" i="15"/>
  <c r="A49" i="15"/>
  <c r="B49" i="15"/>
  <c r="F49" i="15"/>
  <c r="G49" i="15"/>
  <c r="V49" i="15"/>
  <c r="AE49" i="15"/>
  <c r="AK49" i="15" s="1"/>
  <c r="AO49" i="15"/>
  <c r="A50" i="15"/>
  <c r="B50" i="15"/>
  <c r="F50" i="15"/>
  <c r="G50" i="15"/>
  <c r="V50" i="15"/>
  <c r="AE50" i="15"/>
  <c r="AK50" i="15" s="1"/>
  <c r="AO50" i="15"/>
  <c r="A51" i="15"/>
  <c r="B51" i="15"/>
  <c r="F51" i="15"/>
  <c r="G51" i="15"/>
  <c r="V51" i="15"/>
  <c r="AE51" i="15"/>
  <c r="AK51" i="15" s="1"/>
  <c r="AO51" i="15"/>
  <c r="A52" i="15"/>
  <c r="B52" i="15"/>
  <c r="F52" i="15"/>
  <c r="G52" i="15"/>
  <c r="V52" i="15"/>
  <c r="AE52" i="15"/>
  <c r="AK52" i="15" s="1"/>
  <c r="AO52" i="15"/>
  <c r="A53" i="15"/>
  <c r="B53" i="15"/>
  <c r="F53" i="15"/>
  <c r="G53" i="15"/>
  <c r="V53" i="15"/>
  <c r="AE53" i="15"/>
  <c r="AK53" i="15" s="1"/>
  <c r="AO53" i="15"/>
  <c r="A54" i="15"/>
  <c r="B54" i="15"/>
  <c r="F54" i="15"/>
  <c r="G54" i="15"/>
  <c r="V54" i="15"/>
  <c r="AE54" i="15"/>
  <c r="AK54" i="15" s="1"/>
  <c r="AO54" i="15"/>
  <c r="A55" i="15"/>
  <c r="B55" i="15"/>
  <c r="F55" i="15"/>
  <c r="G55" i="15"/>
  <c r="V55" i="15"/>
  <c r="AE55" i="15"/>
  <c r="AK55" i="15" s="1"/>
  <c r="AO55" i="15"/>
  <c r="A56" i="15"/>
  <c r="B56" i="15"/>
  <c r="F56" i="15"/>
  <c r="G56" i="15"/>
  <c r="V56" i="15"/>
  <c r="AE56" i="15"/>
  <c r="AK56" i="15" s="1"/>
  <c r="AO56" i="15"/>
  <c r="A57" i="15"/>
  <c r="B57" i="15"/>
  <c r="F57" i="15"/>
  <c r="G57" i="15"/>
  <c r="V57" i="15"/>
  <c r="AE57" i="15"/>
  <c r="AK57" i="15" s="1"/>
  <c r="AO57" i="15"/>
  <c r="A58" i="15"/>
  <c r="B58" i="15"/>
  <c r="F58" i="15"/>
  <c r="G58" i="15"/>
  <c r="V58" i="15"/>
  <c r="AE58" i="15"/>
  <c r="AK58" i="15" s="1"/>
  <c r="AO58" i="15"/>
  <c r="A59" i="15"/>
  <c r="B59" i="15"/>
  <c r="F59" i="15"/>
  <c r="G59" i="15"/>
  <c r="V59" i="15"/>
  <c r="AE59" i="15"/>
  <c r="AK59" i="15" s="1"/>
  <c r="AO59" i="15"/>
  <c r="A60" i="15"/>
  <c r="B60" i="15"/>
  <c r="F60" i="15"/>
  <c r="G60" i="15"/>
  <c r="V60" i="15"/>
  <c r="AE60" i="15"/>
  <c r="AK60" i="15" s="1"/>
  <c r="AO60" i="15"/>
  <c r="A61" i="15"/>
  <c r="B61" i="15"/>
  <c r="F61" i="15"/>
  <c r="G61" i="15"/>
  <c r="V61" i="15"/>
  <c r="AE61" i="15"/>
  <c r="AK61" i="15" s="1"/>
  <c r="AO61" i="15"/>
  <c r="A62" i="15"/>
  <c r="B62" i="15"/>
  <c r="F62" i="15"/>
  <c r="G62" i="15"/>
  <c r="V62" i="15"/>
  <c r="AE62" i="15"/>
  <c r="AK62" i="15" s="1"/>
  <c r="AO62" i="15"/>
  <c r="A63" i="15"/>
  <c r="B63" i="15"/>
  <c r="F63" i="15"/>
  <c r="G63" i="15"/>
  <c r="V63" i="15"/>
  <c r="AE63" i="15"/>
  <c r="AK63" i="15" s="1"/>
  <c r="AO63" i="15"/>
  <c r="A64" i="15"/>
  <c r="B64" i="15"/>
  <c r="F64" i="15"/>
  <c r="G64" i="15"/>
  <c r="V64" i="15"/>
  <c r="AE64" i="15"/>
  <c r="AK64" i="15" s="1"/>
  <c r="AO64" i="15"/>
  <c r="A65" i="15"/>
  <c r="B65" i="15"/>
  <c r="F65" i="15"/>
  <c r="G65" i="15"/>
  <c r="V65" i="15"/>
  <c r="AE65" i="15"/>
  <c r="AK65" i="15" s="1"/>
  <c r="AO65" i="15"/>
  <c r="A66" i="15"/>
  <c r="B66" i="15"/>
  <c r="F66" i="15"/>
  <c r="G66" i="15"/>
  <c r="V66" i="15"/>
  <c r="AE66" i="15"/>
  <c r="AK66" i="15" s="1"/>
  <c r="AO66" i="15"/>
  <c r="A67" i="15"/>
  <c r="B67" i="15"/>
  <c r="F67" i="15"/>
  <c r="G67" i="15"/>
  <c r="V67" i="15"/>
  <c r="AE67" i="15"/>
  <c r="AK67" i="15" s="1"/>
  <c r="AO67" i="15"/>
  <c r="A68" i="15"/>
  <c r="B68" i="15"/>
  <c r="F68" i="15"/>
  <c r="G68" i="15"/>
  <c r="V68" i="15"/>
  <c r="AE68" i="15"/>
  <c r="AK68" i="15" s="1"/>
  <c r="AO68" i="15"/>
  <c r="A69" i="15"/>
  <c r="B69" i="15"/>
  <c r="F69" i="15"/>
  <c r="G69" i="15"/>
  <c r="V69" i="15"/>
  <c r="AE69" i="15"/>
  <c r="AK69" i="15" s="1"/>
  <c r="AO69" i="15"/>
  <c r="A70" i="15"/>
  <c r="B70" i="15"/>
  <c r="F70" i="15"/>
  <c r="G70" i="15"/>
  <c r="V70" i="15"/>
  <c r="AE70" i="15"/>
  <c r="AK70" i="15" s="1"/>
  <c r="AO70" i="15"/>
  <c r="A71" i="15"/>
  <c r="B71" i="15"/>
  <c r="F71" i="15"/>
  <c r="G71" i="15"/>
  <c r="V71" i="15"/>
  <c r="AE71" i="15"/>
  <c r="AK71" i="15" s="1"/>
  <c r="AO71" i="15"/>
  <c r="A72" i="15"/>
  <c r="B72" i="15"/>
  <c r="F72" i="15"/>
  <c r="G72" i="15"/>
  <c r="V72" i="15"/>
  <c r="AE72" i="15"/>
  <c r="AK72" i="15" s="1"/>
  <c r="AO72" i="15"/>
  <c r="A73" i="15"/>
  <c r="B73" i="15"/>
  <c r="F73" i="15"/>
  <c r="G73" i="15"/>
  <c r="V73" i="15"/>
  <c r="AE73" i="15"/>
  <c r="AK73" i="15" s="1"/>
  <c r="AO73" i="15"/>
  <c r="A74" i="15"/>
  <c r="B74" i="15"/>
  <c r="F74" i="15"/>
  <c r="G74" i="15"/>
  <c r="V74" i="15"/>
  <c r="AE74" i="15"/>
  <c r="AK74" i="15" s="1"/>
  <c r="AO74" i="15"/>
  <c r="A75" i="15"/>
  <c r="B75" i="15"/>
  <c r="F75" i="15"/>
  <c r="G75" i="15"/>
  <c r="V75" i="15"/>
  <c r="AE75" i="15"/>
  <c r="AK75" i="15" s="1"/>
  <c r="AO75" i="15"/>
  <c r="A76" i="15"/>
  <c r="B76" i="15"/>
  <c r="F76" i="15"/>
  <c r="G76" i="15"/>
  <c r="V76" i="15"/>
  <c r="AE76" i="15"/>
  <c r="AK76" i="15" s="1"/>
  <c r="AO76" i="15"/>
  <c r="A77" i="15"/>
  <c r="B77" i="15"/>
  <c r="F77" i="15"/>
  <c r="G77" i="15"/>
  <c r="V77" i="15"/>
  <c r="AE77" i="15"/>
  <c r="AK77" i="15" s="1"/>
  <c r="AO77" i="15"/>
  <c r="A78" i="15"/>
  <c r="B78" i="15"/>
  <c r="F78" i="15"/>
  <c r="G78" i="15"/>
  <c r="V78" i="15"/>
  <c r="AE78" i="15"/>
  <c r="AK78" i="15" s="1"/>
  <c r="AO78" i="15"/>
  <c r="A79" i="15"/>
  <c r="B79" i="15"/>
  <c r="F79" i="15"/>
  <c r="G79" i="15"/>
  <c r="V79" i="15"/>
  <c r="AE79" i="15"/>
  <c r="AK79" i="15" s="1"/>
  <c r="AO79" i="15"/>
  <c r="A80" i="15"/>
  <c r="B80" i="15"/>
  <c r="F80" i="15"/>
  <c r="G80" i="15"/>
  <c r="V80" i="15"/>
  <c r="AE80" i="15"/>
  <c r="AK80" i="15" s="1"/>
  <c r="AO80" i="15"/>
  <c r="A81" i="15"/>
  <c r="B81" i="15"/>
  <c r="F81" i="15"/>
  <c r="G81" i="15"/>
  <c r="V81" i="15"/>
  <c r="AE81" i="15"/>
  <c r="AK81" i="15" s="1"/>
  <c r="AO81" i="15"/>
  <c r="A82" i="15"/>
  <c r="B82" i="15"/>
  <c r="F82" i="15"/>
  <c r="G82" i="15"/>
  <c r="V82" i="15"/>
  <c r="AE82" i="15"/>
  <c r="AK82" i="15" s="1"/>
  <c r="AO82" i="15"/>
  <c r="A83" i="15"/>
  <c r="B83" i="15"/>
  <c r="F83" i="15"/>
  <c r="G83" i="15"/>
  <c r="V83" i="15"/>
  <c r="AE83" i="15"/>
  <c r="AK83" i="15" s="1"/>
  <c r="AO83" i="15"/>
  <c r="A84" i="15"/>
  <c r="B84" i="15"/>
  <c r="F84" i="15"/>
  <c r="G84" i="15"/>
  <c r="V84" i="15"/>
  <c r="AE84" i="15"/>
  <c r="AK84" i="15" s="1"/>
  <c r="AO84" i="15"/>
  <c r="A85" i="15"/>
  <c r="B85" i="15"/>
  <c r="F85" i="15"/>
  <c r="G85" i="15"/>
  <c r="V85" i="15"/>
  <c r="AE85" i="15"/>
  <c r="AK85" i="15" s="1"/>
  <c r="AO85" i="15"/>
  <c r="A86" i="15"/>
  <c r="B86" i="15"/>
  <c r="F86" i="15"/>
  <c r="G86" i="15"/>
  <c r="V86" i="15"/>
  <c r="AE86" i="15"/>
  <c r="AK86" i="15" s="1"/>
  <c r="AO86" i="15"/>
  <c r="A87" i="15"/>
  <c r="B87" i="15"/>
  <c r="F87" i="15"/>
  <c r="D87" i="15" s="1"/>
  <c r="G87" i="15"/>
  <c r="V87" i="15"/>
  <c r="AE87" i="15"/>
  <c r="AK87" i="15" s="1"/>
  <c r="AO87" i="15"/>
  <c r="A88" i="15"/>
  <c r="B88" i="15"/>
  <c r="F88" i="15"/>
  <c r="G88" i="15"/>
  <c r="V88" i="15"/>
  <c r="AE88" i="15"/>
  <c r="AK88" i="15" s="1"/>
  <c r="AO88" i="15"/>
  <c r="A89" i="15"/>
  <c r="B89" i="15"/>
  <c r="F89" i="15"/>
  <c r="G89" i="15"/>
  <c r="V89" i="15"/>
  <c r="AE89" i="15"/>
  <c r="AK89" i="15" s="1"/>
  <c r="AO89" i="15"/>
  <c r="A90" i="15"/>
  <c r="B90" i="15"/>
  <c r="F90" i="15"/>
  <c r="G90" i="15"/>
  <c r="V90" i="15"/>
  <c r="AE90" i="15"/>
  <c r="AK90" i="15" s="1"/>
  <c r="AO90" i="15"/>
  <c r="A91" i="15"/>
  <c r="B91" i="15"/>
  <c r="F91" i="15"/>
  <c r="G91" i="15"/>
  <c r="V91" i="15"/>
  <c r="AE91" i="15"/>
  <c r="AK91" i="15" s="1"/>
  <c r="AO91" i="15"/>
  <c r="A92" i="15"/>
  <c r="B92" i="15"/>
  <c r="F92" i="15"/>
  <c r="G92" i="15"/>
  <c r="V92" i="15"/>
  <c r="AE92" i="15"/>
  <c r="AK92" i="15" s="1"/>
  <c r="AO92" i="15"/>
  <c r="A93" i="15"/>
  <c r="B93" i="15"/>
  <c r="F93" i="15"/>
  <c r="G93" i="15"/>
  <c r="V93" i="15"/>
  <c r="AE93" i="15"/>
  <c r="AK93" i="15" s="1"/>
  <c r="AO93" i="15"/>
  <c r="A94" i="15"/>
  <c r="B94" i="15"/>
  <c r="F94" i="15"/>
  <c r="G94" i="15"/>
  <c r="V94" i="15"/>
  <c r="AE94" i="15"/>
  <c r="AK94" i="15" s="1"/>
  <c r="AO94" i="15"/>
  <c r="A95" i="15"/>
  <c r="B95" i="15"/>
  <c r="F95" i="15"/>
  <c r="G95" i="15"/>
  <c r="V95" i="15"/>
  <c r="AE95" i="15"/>
  <c r="AK95" i="15" s="1"/>
  <c r="AO95" i="15"/>
  <c r="A96" i="15"/>
  <c r="B96" i="15"/>
  <c r="F96" i="15"/>
  <c r="G96" i="15"/>
  <c r="V96" i="15"/>
  <c r="AE96" i="15"/>
  <c r="AK96" i="15" s="1"/>
  <c r="AO96" i="15"/>
  <c r="A97" i="15"/>
  <c r="B97" i="15"/>
  <c r="F97" i="15"/>
  <c r="G97" i="15"/>
  <c r="V97" i="15"/>
  <c r="AE97" i="15"/>
  <c r="AK97" i="15" s="1"/>
  <c r="AO97" i="15"/>
  <c r="A98" i="15"/>
  <c r="B98" i="15"/>
  <c r="F98" i="15"/>
  <c r="G98" i="15"/>
  <c r="V98" i="15"/>
  <c r="AE98" i="15"/>
  <c r="AK98" i="15" s="1"/>
  <c r="AO98" i="15"/>
  <c r="A99" i="15"/>
  <c r="B99" i="15"/>
  <c r="F99" i="15"/>
  <c r="G99" i="15"/>
  <c r="V99" i="15"/>
  <c r="AE99" i="15"/>
  <c r="AK99" i="15" s="1"/>
  <c r="AO99" i="15"/>
  <c r="A100" i="15"/>
  <c r="B100" i="15"/>
  <c r="F100" i="15"/>
  <c r="G100" i="15"/>
  <c r="V100" i="15"/>
  <c r="AE100" i="15"/>
  <c r="AK100" i="15" s="1"/>
  <c r="AO100" i="15"/>
  <c r="A101" i="15"/>
  <c r="B101" i="15"/>
  <c r="F101" i="15"/>
  <c r="G101" i="15"/>
  <c r="V101" i="15"/>
  <c r="AE101" i="15"/>
  <c r="AK101" i="15" s="1"/>
  <c r="AO101" i="15"/>
  <c r="A102" i="15"/>
  <c r="B102" i="15"/>
  <c r="F102" i="15"/>
  <c r="G102" i="15"/>
  <c r="V102" i="15"/>
  <c r="AE102" i="15"/>
  <c r="AK102" i="15" s="1"/>
  <c r="AO102" i="15"/>
  <c r="A103" i="15"/>
  <c r="B103" i="15"/>
  <c r="F103" i="15"/>
  <c r="G103" i="15"/>
  <c r="V103" i="15"/>
  <c r="AE103" i="15"/>
  <c r="AK103" i="15" s="1"/>
  <c r="AO103" i="15"/>
  <c r="A104" i="15"/>
  <c r="B104" i="15"/>
  <c r="F104" i="15"/>
  <c r="G104" i="15"/>
  <c r="V104" i="15"/>
  <c r="AE104" i="15"/>
  <c r="AK104" i="15" s="1"/>
  <c r="AO104" i="15"/>
  <c r="A105" i="15"/>
  <c r="B105" i="15"/>
  <c r="F105" i="15"/>
  <c r="G105" i="15"/>
  <c r="V105" i="15"/>
  <c r="AE105" i="15"/>
  <c r="AK105" i="15" s="1"/>
  <c r="AO105" i="15"/>
  <c r="A106" i="15"/>
  <c r="B106" i="15"/>
  <c r="F106" i="15"/>
  <c r="G106" i="15"/>
  <c r="V106" i="15"/>
  <c r="AE106" i="15"/>
  <c r="AK106" i="15" s="1"/>
  <c r="AO106" i="15"/>
  <c r="A107" i="15"/>
  <c r="B107" i="15"/>
  <c r="F107" i="15"/>
  <c r="G107" i="15"/>
  <c r="V107" i="15"/>
  <c r="AE107" i="15"/>
  <c r="AK107" i="15" s="1"/>
  <c r="AO107" i="15"/>
  <c r="A108" i="15"/>
  <c r="B108" i="15"/>
  <c r="F108" i="15"/>
  <c r="G108" i="15"/>
  <c r="V108" i="15"/>
  <c r="AE108" i="15"/>
  <c r="AK108" i="15" s="1"/>
  <c r="AO108" i="15"/>
  <c r="A109" i="15"/>
  <c r="B109" i="15"/>
  <c r="F109" i="15"/>
  <c r="G109" i="15"/>
  <c r="V109" i="15"/>
  <c r="AE109" i="15"/>
  <c r="AK109" i="15" s="1"/>
  <c r="AO109" i="15"/>
  <c r="A110" i="15"/>
  <c r="B110" i="15"/>
  <c r="F110" i="15"/>
  <c r="G110" i="15"/>
  <c r="V110" i="15"/>
  <c r="AE110" i="15"/>
  <c r="AK110" i="15" s="1"/>
  <c r="AO110" i="15"/>
  <c r="A111" i="15"/>
  <c r="B111" i="15"/>
  <c r="F111" i="15"/>
  <c r="G111" i="15"/>
  <c r="V111" i="15"/>
  <c r="AE111" i="15"/>
  <c r="AK111" i="15" s="1"/>
  <c r="AO111" i="15"/>
  <c r="A112" i="15"/>
  <c r="B112" i="15"/>
  <c r="F112" i="15"/>
  <c r="G112" i="15"/>
  <c r="V112" i="15"/>
  <c r="AE112" i="15"/>
  <c r="AK112" i="15" s="1"/>
  <c r="AO112" i="15"/>
  <c r="A113" i="15"/>
  <c r="B113" i="15"/>
  <c r="F113" i="15"/>
  <c r="G113" i="15"/>
  <c r="V113" i="15"/>
  <c r="AE113" i="15"/>
  <c r="AK113" i="15" s="1"/>
  <c r="AO113" i="15"/>
  <c r="A114" i="15"/>
  <c r="B114" i="15"/>
  <c r="F114" i="15"/>
  <c r="G114" i="15"/>
  <c r="D114" i="15" s="1"/>
  <c r="V114" i="15"/>
  <c r="AE114" i="15"/>
  <c r="AK114" i="15" s="1"/>
  <c r="AO114" i="15"/>
  <c r="A115" i="15"/>
  <c r="B115" i="15"/>
  <c r="F115" i="15"/>
  <c r="G115" i="15"/>
  <c r="V115" i="15"/>
  <c r="AE115" i="15"/>
  <c r="AK115" i="15" s="1"/>
  <c r="AO115" i="15"/>
  <c r="A116" i="15"/>
  <c r="B116" i="15"/>
  <c r="F116" i="15"/>
  <c r="G116" i="15"/>
  <c r="V116" i="15"/>
  <c r="AE116" i="15"/>
  <c r="AK116" i="15" s="1"/>
  <c r="AO116" i="15"/>
  <c r="A117" i="15"/>
  <c r="B117" i="15"/>
  <c r="F117" i="15"/>
  <c r="G117" i="15"/>
  <c r="V117" i="15"/>
  <c r="AE117" i="15"/>
  <c r="AK117" i="15" s="1"/>
  <c r="AO117" i="15"/>
  <c r="A118" i="15"/>
  <c r="B118" i="15"/>
  <c r="F118" i="15"/>
  <c r="G118" i="15"/>
  <c r="V118" i="15"/>
  <c r="AE118" i="15"/>
  <c r="AK118" i="15" s="1"/>
  <c r="AO118" i="15"/>
  <c r="A119" i="15"/>
  <c r="B119" i="15"/>
  <c r="F119" i="15"/>
  <c r="G119" i="15"/>
  <c r="V119" i="15"/>
  <c r="AE119" i="15"/>
  <c r="AK119" i="15" s="1"/>
  <c r="AO119" i="15"/>
  <c r="A120" i="15"/>
  <c r="B120" i="15"/>
  <c r="F120" i="15"/>
  <c r="G120" i="15"/>
  <c r="V120" i="15"/>
  <c r="AE120" i="15"/>
  <c r="AK120" i="15" s="1"/>
  <c r="AO120" i="15"/>
  <c r="A121" i="15"/>
  <c r="B121" i="15"/>
  <c r="F121" i="15"/>
  <c r="G121" i="15"/>
  <c r="V121" i="15"/>
  <c r="AE121" i="15"/>
  <c r="AK121" i="15" s="1"/>
  <c r="AO121" i="15"/>
  <c r="A122" i="15"/>
  <c r="B122" i="15"/>
  <c r="F122" i="15"/>
  <c r="G122" i="15"/>
  <c r="V122" i="15"/>
  <c r="AE122" i="15"/>
  <c r="AK122" i="15" s="1"/>
  <c r="AO122" i="15"/>
  <c r="A123" i="15"/>
  <c r="B123" i="15"/>
  <c r="F123" i="15"/>
  <c r="G123" i="15"/>
  <c r="V123" i="15"/>
  <c r="AE123" i="15"/>
  <c r="AK123" i="15" s="1"/>
  <c r="AO123" i="15"/>
  <c r="A124" i="15"/>
  <c r="B124" i="15"/>
  <c r="F124" i="15"/>
  <c r="G124" i="15"/>
  <c r="V124" i="15"/>
  <c r="AE124" i="15"/>
  <c r="AK124" i="15" s="1"/>
  <c r="AO124" i="15"/>
  <c r="A125" i="15"/>
  <c r="B125" i="15"/>
  <c r="F125" i="15"/>
  <c r="G125" i="15"/>
  <c r="V125" i="15"/>
  <c r="AE125" i="15"/>
  <c r="AK125" i="15" s="1"/>
  <c r="AO125" i="15"/>
  <c r="A126" i="15"/>
  <c r="B126" i="15"/>
  <c r="F126" i="15"/>
  <c r="G126" i="15"/>
  <c r="V126" i="15"/>
  <c r="AE126" i="15"/>
  <c r="AK126" i="15" s="1"/>
  <c r="AO126" i="15"/>
  <c r="A127" i="15"/>
  <c r="B127" i="15"/>
  <c r="F127" i="15"/>
  <c r="G127" i="15"/>
  <c r="V127" i="15"/>
  <c r="AE127" i="15"/>
  <c r="AK127" i="15" s="1"/>
  <c r="AO127" i="15"/>
  <c r="A128" i="15"/>
  <c r="B128" i="15"/>
  <c r="F128" i="15"/>
  <c r="G128" i="15"/>
  <c r="V128" i="15"/>
  <c r="AE128" i="15"/>
  <c r="AK128" i="15" s="1"/>
  <c r="AO128" i="15"/>
  <c r="A129" i="15"/>
  <c r="B129" i="15"/>
  <c r="F129" i="15"/>
  <c r="G129" i="15"/>
  <c r="V129" i="15"/>
  <c r="AE129" i="15"/>
  <c r="AK129" i="15" s="1"/>
  <c r="AO129" i="15"/>
  <c r="A130" i="15"/>
  <c r="B130" i="15"/>
  <c r="F130" i="15"/>
  <c r="G130" i="15"/>
  <c r="V130" i="15"/>
  <c r="AE130" i="15"/>
  <c r="AK130" i="15" s="1"/>
  <c r="AO130" i="15"/>
  <c r="A131" i="15"/>
  <c r="B131" i="15"/>
  <c r="F131" i="15"/>
  <c r="G131" i="15"/>
  <c r="V131" i="15"/>
  <c r="AE131" i="15"/>
  <c r="AK131" i="15" s="1"/>
  <c r="AO131" i="15"/>
  <c r="A132" i="15"/>
  <c r="B132" i="15"/>
  <c r="F132" i="15"/>
  <c r="G132" i="15"/>
  <c r="V132" i="15"/>
  <c r="AE132" i="15"/>
  <c r="AK132" i="15" s="1"/>
  <c r="AO132" i="15"/>
  <c r="A133" i="15"/>
  <c r="B133" i="15"/>
  <c r="F133" i="15"/>
  <c r="G133" i="15"/>
  <c r="V133" i="15"/>
  <c r="AE133" i="15"/>
  <c r="AK133" i="15" s="1"/>
  <c r="AO133" i="15"/>
  <c r="A134" i="15"/>
  <c r="B134" i="15"/>
  <c r="F134" i="15"/>
  <c r="G134" i="15"/>
  <c r="V134" i="15"/>
  <c r="AE134" i="15"/>
  <c r="AK134" i="15" s="1"/>
  <c r="AO134" i="15"/>
  <c r="A135" i="15"/>
  <c r="B135" i="15"/>
  <c r="F135" i="15"/>
  <c r="G135" i="15"/>
  <c r="V135" i="15"/>
  <c r="AE135" i="15"/>
  <c r="AK135" i="15" s="1"/>
  <c r="AO135" i="15"/>
  <c r="A136" i="15"/>
  <c r="B136" i="15"/>
  <c r="F136" i="15"/>
  <c r="G136" i="15"/>
  <c r="V136" i="15"/>
  <c r="AE136" i="15"/>
  <c r="AK136" i="15" s="1"/>
  <c r="AO136" i="15"/>
  <c r="A137" i="15"/>
  <c r="B137" i="15"/>
  <c r="F137" i="15"/>
  <c r="G137" i="15"/>
  <c r="V137" i="15"/>
  <c r="AE137" i="15"/>
  <c r="AK137" i="15" s="1"/>
  <c r="AO137" i="15"/>
  <c r="A138" i="15"/>
  <c r="B138" i="15"/>
  <c r="F138" i="15"/>
  <c r="G138" i="15"/>
  <c r="V138" i="15"/>
  <c r="AE138" i="15"/>
  <c r="AK138" i="15" s="1"/>
  <c r="AO138" i="15"/>
  <c r="A139" i="15"/>
  <c r="B139" i="15"/>
  <c r="F139" i="15"/>
  <c r="G139" i="15"/>
  <c r="V139" i="15"/>
  <c r="AE139" i="15"/>
  <c r="AK139" i="15" s="1"/>
  <c r="AO139" i="15"/>
  <c r="A140" i="15"/>
  <c r="B140" i="15"/>
  <c r="F140" i="15"/>
  <c r="G140" i="15"/>
  <c r="V140" i="15"/>
  <c r="AE140" i="15"/>
  <c r="AK140" i="15" s="1"/>
  <c r="AO140" i="15"/>
  <c r="A141" i="15"/>
  <c r="B141" i="15"/>
  <c r="F141" i="15"/>
  <c r="G141" i="15"/>
  <c r="V141" i="15"/>
  <c r="AE141" i="15"/>
  <c r="AK141" i="15" s="1"/>
  <c r="AO141" i="15"/>
  <c r="A142" i="15"/>
  <c r="B142" i="15"/>
  <c r="F142" i="15"/>
  <c r="G142" i="15"/>
  <c r="V142" i="15"/>
  <c r="AE142" i="15"/>
  <c r="AK142" i="15" s="1"/>
  <c r="AO142" i="15"/>
  <c r="A143" i="15"/>
  <c r="B143" i="15"/>
  <c r="F143" i="15"/>
  <c r="G143" i="15"/>
  <c r="V143" i="15"/>
  <c r="AE143" i="15"/>
  <c r="AK143" i="15" s="1"/>
  <c r="AO143" i="15"/>
  <c r="A144" i="15"/>
  <c r="B144" i="15"/>
  <c r="F144" i="15"/>
  <c r="G144" i="15"/>
  <c r="V144" i="15"/>
  <c r="AE144" i="15"/>
  <c r="AK144" i="15" s="1"/>
  <c r="AO144" i="15"/>
  <c r="A145" i="15"/>
  <c r="B145" i="15"/>
  <c r="F145" i="15"/>
  <c r="G145" i="15"/>
  <c r="V145" i="15"/>
  <c r="AE145" i="15"/>
  <c r="AK145" i="15" s="1"/>
  <c r="AO145" i="15"/>
  <c r="A146" i="15"/>
  <c r="B146" i="15"/>
  <c r="F146" i="15"/>
  <c r="G146" i="15"/>
  <c r="V146" i="15"/>
  <c r="AE146" i="15"/>
  <c r="AK146" i="15" s="1"/>
  <c r="AO146" i="15"/>
  <c r="A147" i="15"/>
  <c r="B147" i="15"/>
  <c r="F147" i="15"/>
  <c r="G147" i="15"/>
  <c r="V147" i="15"/>
  <c r="AE147" i="15"/>
  <c r="AK147" i="15" s="1"/>
  <c r="AO147" i="15"/>
  <c r="A148" i="15"/>
  <c r="B148" i="15"/>
  <c r="F148" i="15"/>
  <c r="G148" i="15"/>
  <c r="V148" i="15"/>
  <c r="AE148" i="15"/>
  <c r="AK148" i="15" s="1"/>
  <c r="AO148" i="15"/>
  <c r="A149" i="15"/>
  <c r="B149" i="15"/>
  <c r="F149" i="15"/>
  <c r="G149" i="15"/>
  <c r="V149" i="15"/>
  <c r="AE149" i="15"/>
  <c r="AK149" i="15" s="1"/>
  <c r="AO149" i="15"/>
  <c r="A150" i="15"/>
  <c r="B150" i="15"/>
  <c r="F150" i="15"/>
  <c r="G150" i="15"/>
  <c r="V150" i="15"/>
  <c r="AE150" i="15"/>
  <c r="AK150" i="15" s="1"/>
  <c r="AO150" i="15"/>
  <c r="A151" i="15"/>
  <c r="B151" i="15"/>
  <c r="F151" i="15"/>
  <c r="G151" i="15"/>
  <c r="V151" i="15"/>
  <c r="AE151" i="15"/>
  <c r="AK151" i="15" s="1"/>
  <c r="AO151" i="15"/>
  <c r="A152" i="15"/>
  <c r="B152" i="15"/>
  <c r="F152" i="15"/>
  <c r="G152" i="15"/>
  <c r="V152" i="15"/>
  <c r="AE152" i="15"/>
  <c r="AK152" i="15" s="1"/>
  <c r="AO152" i="15"/>
  <c r="A153" i="15"/>
  <c r="B153" i="15"/>
  <c r="F153" i="15"/>
  <c r="G153" i="15"/>
  <c r="V153" i="15"/>
  <c r="AE153" i="15"/>
  <c r="AK153" i="15" s="1"/>
  <c r="AO153" i="15"/>
  <c r="A154" i="15"/>
  <c r="B154" i="15"/>
  <c r="F154" i="15"/>
  <c r="G154" i="15"/>
  <c r="V154" i="15"/>
  <c r="AE154" i="15"/>
  <c r="AK154" i="15" s="1"/>
  <c r="AO154" i="15"/>
  <c r="A155" i="15"/>
  <c r="B155" i="15"/>
  <c r="F155" i="15"/>
  <c r="D155" i="15" s="1"/>
  <c r="G155" i="15"/>
  <c r="V155" i="15"/>
  <c r="AE155" i="15"/>
  <c r="AK155" i="15" s="1"/>
  <c r="AO155" i="15"/>
  <c r="A156" i="15"/>
  <c r="B156" i="15"/>
  <c r="F156" i="15"/>
  <c r="G156" i="15"/>
  <c r="V156" i="15"/>
  <c r="AE156" i="15"/>
  <c r="AK156" i="15" s="1"/>
  <c r="AO156" i="15"/>
  <c r="A157" i="15"/>
  <c r="B157" i="15"/>
  <c r="F157" i="15"/>
  <c r="G157" i="15"/>
  <c r="V157" i="15"/>
  <c r="AE157" i="15"/>
  <c r="AK157" i="15" s="1"/>
  <c r="AO157" i="15"/>
  <c r="A158" i="15"/>
  <c r="B158" i="15"/>
  <c r="F158" i="15"/>
  <c r="G158" i="15"/>
  <c r="V158" i="15"/>
  <c r="AE158" i="15"/>
  <c r="AK158" i="15" s="1"/>
  <c r="AO158" i="15"/>
  <c r="A159" i="15"/>
  <c r="B159" i="15"/>
  <c r="F159" i="15"/>
  <c r="G159" i="15"/>
  <c r="V159" i="15"/>
  <c r="AE159" i="15"/>
  <c r="AK159" i="15" s="1"/>
  <c r="AO159" i="15"/>
  <c r="A160" i="15"/>
  <c r="B160" i="15"/>
  <c r="F160" i="15"/>
  <c r="G160" i="15"/>
  <c r="V160" i="15"/>
  <c r="AE160" i="15"/>
  <c r="AK160" i="15" s="1"/>
  <c r="AO160" i="15"/>
  <c r="A161" i="15"/>
  <c r="B161" i="15"/>
  <c r="F161" i="15"/>
  <c r="G161" i="15"/>
  <c r="V161" i="15"/>
  <c r="AE161" i="15"/>
  <c r="AK161" i="15" s="1"/>
  <c r="AO161" i="15"/>
  <c r="A162" i="15"/>
  <c r="B162" i="15"/>
  <c r="F162" i="15"/>
  <c r="G162" i="15"/>
  <c r="V162" i="15"/>
  <c r="AE162" i="15"/>
  <c r="AK162" i="15" s="1"/>
  <c r="AO162" i="15"/>
  <c r="A163" i="15"/>
  <c r="B163" i="15"/>
  <c r="F163" i="15"/>
  <c r="G163" i="15"/>
  <c r="V163" i="15"/>
  <c r="AE163" i="15"/>
  <c r="AK163" i="15" s="1"/>
  <c r="AO163" i="15"/>
  <c r="A164" i="15"/>
  <c r="B164" i="15"/>
  <c r="F164" i="15"/>
  <c r="G164" i="15"/>
  <c r="V164" i="15"/>
  <c r="AE164" i="15"/>
  <c r="AK164" i="15" s="1"/>
  <c r="AO164" i="15"/>
  <c r="A165" i="15"/>
  <c r="B165" i="15"/>
  <c r="F165" i="15"/>
  <c r="G165" i="15"/>
  <c r="V165" i="15"/>
  <c r="AE165" i="15"/>
  <c r="AK165" i="15" s="1"/>
  <c r="AO165" i="15"/>
  <c r="A166" i="15"/>
  <c r="B166" i="15"/>
  <c r="F166" i="15"/>
  <c r="G166" i="15"/>
  <c r="V166" i="15"/>
  <c r="AE166" i="15"/>
  <c r="AK166" i="15" s="1"/>
  <c r="AO166" i="15"/>
  <c r="A167" i="15"/>
  <c r="B167" i="15"/>
  <c r="F167" i="15"/>
  <c r="G167" i="15"/>
  <c r="V167" i="15"/>
  <c r="AE167" i="15"/>
  <c r="AK167" i="15" s="1"/>
  <c r="AO167" i="15"/>
  <c r="A168" i="15"/>
  <c r="B168" i="15"/>
  <c r="F168" i="15"/>
  <c r="G168" i="15"/>
  <c r="V168" i="15"/>
  <c r="AE168" i="15"/>
  <c r="AK168" i="15" s="1"/>
  <c r="AO168" i="15"/>
  <c r="A169" i="15"/>
  <c r="B169" i="15"/>
  <c r="F169" i="15"/>
  <c r="G169" i="15"/>
  <c r="V169" i="15"/>
  <c r="AE169" i="15"/>
  <c r="AK169" i="15" s="1"/>
  <c r="AO169" i="15"/>
  <c r="A170" i="15"/>
  <c r="B170" i="15"/>
  <c r="F170" i="15"/>
  <c r="G170" i="15"/>
  <c r="V170" i="15"/>
  <c r="AE170" i="15"/>
  <c r="AK170" i="15" s="1"/>
  <c r="AO170" i="15"/>
  <c r="A171" i="15"/>
  <c r="B171" i="15"/>
  <c r="F171" i="15"/>
  <c r="G171" i="15"/>
  <c r="V171" i="15"/>
  <c r="AE171" i="15"/>
  <c r="AK171" i="15" s="1"/>
  <c r="AO171" i="15"/>
  <c r="A172" i="15"/>
  <c r="B172" i="15"/>
  <c r="F172" i="15"/>
  <c r="G172" i="15"/>
  <c r="V172" i="15"/>
  <c r="AE172" i="15"/>
  <c r="AK172" i="15" s="1"/>
  <c r="AO172" i="15"/>
  <c r="A173" i="15"/>
  <c r="B173" i="15"/>
  <c r="F173" i="15"/>
  <c r="G173" i="15"/>
  <c r="V173" i="15"/>
  <c r="AE173" i="15"/>
  <c r="AK173" i="15" s="1"/>
  <c r="AO173" i="15"/>
  <c r="A174" i="15"/>
  <c r="B174" i="15"/>
  <c r="F174" i="15"/>
  <c r="G174" i="15"/>
  <c r="V174" i="15"/>
  <c r="AE174" i="15"/>
  <c r="AK174" i="15" s="1"/>
  <c r="AO174" i="15"/>
  <c r="A175" i="15"/>
  <c r="B175" i="15"/>
  <c r="F175" i="15"/>
  <c r="G175" i="15"/>
  <c r="V175" i="15"/>
  <c r="AE175" i="15"/>
  <c r="AK175" i="15" s="1"/>
  <c r="AO175" i="15"/>
  <c r="A176" i="15"/>
  <c r="B176" i="15"/>
  <c r="F176" i="15"/>
  <c r="G176" i="15"/>
  <c r="V176" i="15"/>
  <c r="AE176" i="15"/>
  <c r="AK176" i="15" s="1"/>
  <c r="AO176" i="15"/>
  <c r="A177" i="15"/>
  <c r="B177" i="15"/>
  <c r="F177" i="15"/>
  <c r="G177" i="15"/>
  <c r="V177" i="15"/>
  <c r="AE177" i="15"/>
  <c r="AK177" i="15" s="1"/>
  <c r="AO177" i="15"/>
  <c r="A178" i="15"/>
  <c r="B178" i="15"/>
  <c r="F178" i="15"/>
  <c r="G178" i="15"/>
  <c r="V178" i="15"/>
  <c r="AE178" i="15"/>
  <c r="AK178" i="15" s="1"/>
  <c r="AO178" i="15"/>
  <c r="A179" i="15"/>
  <c r="B179" i="15"/>
  <c r="F179" i="15"/>
  <c r="G179" i="15"/>
  <c r="V179" i="15"/>
  <c r="AE179" i="15"/>
  <c r="AK179" i="15" s="1"/>
  <c r="AO179" i="15"/>
  <c r="A180" i="15"/>
  <c r="B180" i="15"/>
  <c r="F180" i="15"/>
  <c r="G180" i="15"/>
  <c r="V180" i="15"/>
  <c r="AE180" i="15"/>
  <c r="AK180" i="15" s="1"/>
  <c r="AO180" i="15"/>
  <c r="A181" i="15"/>
  <c r="B181" i="15"/>
  <c r="F181" i="15"/>
  <c r="G181" i="15"/>
  <c r="V181" i="15"/>
  <c r="AE181" i="15"/>
  <c r="AK181" i="15" s="1"/>
  <c r="AO181" i="15"/>
  <c r="A182" i="15"/>
  <c r="B182" i="15"/>
  <c r="F182" i="15"/>
  <c r="G182" i="15"/>
  <c r="V182" i="15"/>
  <c r="AE182" i="15"/>
  <c r="AK182" i="15" s="1"/>
  <c r="AO182" i="15"/>
  <c r="A183" i="15"/>
  <c r="B183" i="15"/>
  <c r="F183" i="15"/>
  <c r="G183" i="15"/>
  <c r="V183" i="15"/>
  <c r="AE183" i="15"/>
  <c r="AK183" i="15" s="1"/>
  <c r="AO183" i="15"/>
  <c r="A184" i="15"/>
  <c r="B184" i="15"/>
  <c r="F184" i="15"/>
  <c r="G184" i="15"/>
  <c r="V184" i="15"/>
  <c r="AE184" i="15"/>
  <c r="AK184" i="15" s="1"/>
  <c r="AO184" i="15"/>
  <c r="A185" i="15"/>
  <c r="B185" i="15"/>
  <c r="F185" i="15"/>
  <c r="G185" i="15"/>
  <c r="V185" i="15"/>
  <c r="AE185" i="15"/>
  <c r="AK185" i="15" s="1"/>
  <c r="AO185" i="15"/>
  <c r="A186" i="15"/>
  <c r="B186" i="15"/>
  <c r="F186" i="15"/>
  <c r="G186" i="15"/>
  <c r="V186" i="15"/>
  <c r="AE186" i="15"/>
  <c r="AK186" i="15" s="1"/>
  <c r="AO186" i="15"/>
  <c r="A187" i="15"/>
  <c r="B187" i="15"/>
  <c r="F187" i="15"/>
  <c r="G187" i="15"/>
  <c r="V187" i="15"/>
  <c r="AE187" i="15"/>
  <c r="AK187" i="15" s="1"/>
  <c r="AO187" i="15"/>
  <c r="A188" i="15"/>
  <c r="B188" i="15"/>
  <c r="F188" i="15"/>
  <c r="G188" i="15"/>
  <c r="V188" i="15"/>
  <c r="AE188" i="15"/>
  <c r="AK188" i="15" s="1"/>
  <c r="AO188" i="15"/>
  <c r="A189" i="15"/>
  <c r="B189" i="15"/>
  <c r="F189" i="15"/>
  <c r="G189" i="15"/>
  <c r="V189" i="15"/>
  <c r="AE189" i="15"/>
  <c r="AK189" i="15" s="1"/>
  <c r="AO189" i="15"/>
  <c r="A190" i="15"/>
  <c r="B190" i="15"/>
  <c r="F190" i="15"/>
  <c r="G190" i="15"/>
  <c r="V190" i="15"/>
  <c r="AE190" i="15"/>
  <c r="AK190" i="15" s="1"/>
  <c r="AO190" i="15"/>
  <c r="A191" i="15"/>
  <c r="B191" i="15"/>
  <c r="F191" i="15"/>
  <c r="G191" i="15"/>
  <c r="V191" i="15"/>
  <c r="AE191" i="15"/>
  <c r="AK191" i="15" s="1"/>
  <c r="AO191" i="15"/>
  <c r="A192" i="15"/>
  <c r="B192" i="15"/>
  <c r="F192" i="15"/>
  <c r="G192" i="15"/>
  <c r="V192" i="15"/>
  <c r="AE192" i="15"/>
  <c r="AK192" i="15" s="1"/>
  <c r="AO192" i="15"/>
  <c r="A193" i="15"/>
  <c r="B193" i="15"/>
  <c r="F193" i="15"/>
  <c r="G193" i="15"/>
  <c r="V193" i="15"/>
  <c r="AE193" i="15"/>
  <c r="AK193" i="15" s="1"/>
  <c r="AO193" i="15"/>
  <c r="A194" i="15"/>
  <c r="B194" i="15"/>
  <c r="F194" i="15"/>
  <c r="G194" i="15"/>
  <c r="V194" i="15"/>
  <c r="AE194" i="15"/>
  <c r="AK194" i="15" s="1"/>
  <c r="AO194" i="15"/>
  <c r="A195" i="15"/>
  <c r="B195" i="15"/>
  <c r="F195" i="15"/>
  <c r="G195" i="15"/>
  <c r="V195" i="15"/>
  <c r="AE195" i="15"/>
  <c r="AK195" i="15" s="1"/>
  <c r="AO195" i="15"/>
  <c r="A196" i="15"/>
  <c r="B196" i="15"/>
  <c r="F196" i="15"/>
  <c r="G196" i="15"/>
  <c r="V196" i="15"/>
  <c r="AE196" i="15"/>
  <c r="AK196" i="15" s="1"/>
  <c r="AO196" i="15"/>
  <c r="A197" i="15"/>
  <c r="B197" i="15"/>
  <c r="F197" i="15"/>
  <c r="G197" i="15"/>
  <c r="V197" i="15"/>
  <c r="AE197" i="15"/>
  <c r="AK197" i="15" s="1"/>
  <c r="AO197" i="15"/>
  <c r="A198" i="15"/>
  <c r="B198" i="15"/>
  <c r="F198" i="15"/>
  <c r="G198" i="15"/>
  <c r="V198" i="15"/>
  <c r="AE198" i="15"/>
  <c r="AK198" i="15" s="1"/>
  <c r="AO198" i="15"/>
  <c r="A199" i="15"/>
  <c r="B199" i="15"/>
  <c r="F199" i="15"/>
  <c r="G199" i="15"/>
  <c r="V199" i="15"/>
  <c r="AE199" i="15"/>
  <c r="AK199" i="15" s="1"/>
  <c r="AO199" i="15"/>
  <c r="A200" i="15"/>
  <c r="B200" i="15"/>
  <c r="F200" i="15"/>
  <c r="G200" i="15"/>
  <c r="D200" i="15" s="1"/>
  <c r="V200" i="15"/>
  <c r="AE200" i="15"/>
  <c r="AK200" i="15" s="1"/>
  <c r="AO200" i="15"/>
  <c r="A201" i="15"/>
  <c r="B201" i="15"/>
  <c r="F201" i="15"/>
  <c r="G201" i="15"/>
  <c r="V201" i="15"/>
  <c r="AE201" i="15"/>
  <c r="AK201" i="15" s="1"/>
  <c r="AO201" i="15"/>
  <c r="A202" i="15"/>
  <c r="B202" i="15"/>
  <c r="F202" i="15"/>
  <c r="G202" i="15"/>
  <c r="V202" i="15"/>
  <c r="AE202" i="15"/>
  <c r="AK202" i="15" s="1"/>
  <c r="AO202" i="15"/>
  <c r="A203" i="15"/>
  <c r="B203" i="15"/>
  <c r="F203" i="15"/>
  <c r="G203" i="15"/>
  <c r="V203" i="15"/>
  <c r="AE203" i="15"/>
  <c r="AK203" i="15" s="1"/>
  <c r="AO203" i="15"/>
  <c r="A204" i="15"/>
  <c r="B204" i="15"/>
  <c r="F204" i="15"/>
  <c r="G204" i="15"/>
  <c r="V204" i="15"/>
  <c r="AE204" i="15"/>
  <c r="AK204" i="15" s="1"/>
  <c r="AO204" i="15"/>
  <c r="A205" i="15"/>
  <c r="B205" i="15"/>
  <c r="F205" i="15"/>
  <c r="G205" i="15"/>
  <c r="V205" i="15"/>
  <c r="AE205" i="15"/>
  <c r="AK205" i="15" s="1"/>
  <c r="AO205" i="15"/>
  <c r="A206" i="15"/>
  <c r="B206" i="15"/>
  <c r="F206" i="15"/>
  <c r="G206" i="15"/>
  <c r="V206" i="15"/>
  <c r="AE206" i="15"/>
  <c r="AK206" i="15" s="1"/>
  <c r="AO206" i="15"/>
  <c r="A207" i="15"/>
  <c r="B207" i="15"/>
  <c r="F207" i="15"/>
  <c r="G207" i="15"/>
  <c r="V207" i="15"/>
  <c r="AE207" i="15"/>
  <c r="AK207" i="15" s="1"/>
  <c r="AO207" i="15"/>
  <c r="A208" i="15"/>
  <c r="B208" i="15"/>
  <c r="F208" i="15"/>
  <c r="G208" i="15"/>
  <c r="V208" i="15"/>
  <c r="AE208" i="15"/>
  <c r="AK208" i="15" s="1"/>
  <c r="AO208" i="15"/>
  <c r="A209" i="15"/>
  <c r="B209" i="15"/>
  <c r="F209" i="15"/>
  <c r="G209" i="15"/>
  <c r="V209" i="15"/>
  <c r="AE209" i="15"/>
  <c r="AK209" i="15" s="1"/>
  <c r="AO209" i="15"/>
  <c r="A210" i="15"/>
  <c r="B210" i="15"/>
  <c r="F210" i="15"/>
  <c r="G210" i="15"/>
  <c r="V210" i="15"/>
  <c r="AE210" i="15"/>
  <c r="AK210" i="15" s="1"/>
  <c r="AO210" i="15"/>
  <c r="A211" i="15"/>
  <c r="B211" i="15"/>
  <c r="F211" i="15"/>
  <c r="G211" i="15"/>
  <c r="V211" i="15"/>
  <c r="AE211" i="15"/>
  <c r="AK211" i="15" s="1"/>
  <c r="AO211" i="15"/>
  <c r="A212" i="15"/>
  <c r="B212" i="15"/>
  <c r="F212" i="15"/>
  <c r="G212" i="15"/>
  <c r="V212" i="15"/>
  <c r="AE212" i="15"/>
  <c r="AK212" i="15" s="1"/>
  <c r="AO212" i="15"/>
  <c r="A213" i="15"/>
  <c r="B213" i="15"/>
  <c r="F213" i="15"/>
  <c r="G213" i="15"/>
  <c r="V213" i="15"/>
  <c r="AE213" i="15"/>
  <c r="AK213" i="15" s="1"/>
  <c r="AO213" i="15"/>
  <c r="A214" i="15"/>
  <c r="B214" i="15"/>
  <c r="F214" i="15"/>
  <c r="G214" i="15"/>
  <c r="V214" i="15"/>
  <c r="AE214" i="15"/>
  <c r="AK214" i="15" s="1"/>
  <c r="AO214" i="15"/>
  <c r="A215" i="15"/>
  <c r="B215" i="15"/>
  <c r="F215" i="15"/>
  <c r="G215" i="15"/>
  <c r="V215" i="15"/>
  <c r="AE215" i="15"/>
  <c r="AK215" i="15" s="1"/>
  <c r="AO215" i="15"/>
  <c r="A216" i="15"/>
  <c r="B216" i="15"/>
  <c r="F216" i="15"/>
  <c r="G216" i="15"/>
  <c r="V216" i="15"/>
  <c r="AE216" i="15"/>
  <c r="AK216" i="15" s="1"/>
  <c r="AO216" i="15"/>
  <c r="A217" i="15"/>
  <c r="B217" i="15"/>
  <c r="F217" i="15"/>
  <c r="G217" i="15"/>
  <c r="V217" i="15"/>
  <c r="AE217" i="15"/>
  <c r="AK217" i="15" s="1"/>
  <c r="AO217" i="15"/>
  <c r="A218" i="15"/>
  <c r="B218" i="15"/>
  <c r="F218" i="15"/>
  <c r="G218" i="15"/>
  <c r="V218" i="15"/>
  <c r="AE218" i="15"/>
  <c r="AK218" i="15" s="1"/>
  <c r="AO218" i="15"/>
  <c r="A219" i="15"/>
  <c r="B219" i="15"/>
  <c r="F219" i="15"/>
  <c r="G219" i="15"/>
  <c r="V219" i="15"/>
  <c r="AE219" i="15"/>
  <c r="AK219" i="15" s="1"/>
  <c r="AO219" i="15"/>
  <c r="A220" i="15"/>
  <c r="B220" i="15"/>
  <c r="F220" i="15"/>
  <c r="G220" i="15"/>
  <c r="V220" i="15"/>
  <c r="AE220" i="15"/>
  <c r="AK220" i="15" s="1"/>
  <c r="AO220" i="15"/>
  <c r="A221" i="15"/>
  <c r="B221" i="15"/>
  <c r="F221" i="15"/>
  <c r="G221" i="15"/>
  <c r="V221" i="15"/>
  <c r="AE221" i="15"/>
  <c r="AK221" i="15" s="1"/>
  <c r="AO221" i="15"/>
  <c r="A222" i="15"/>
  <c r="B222" i="15"/>
  <c r="F222" i="15"/>
  <c r="G222" i="15"/>
  <c r="V222" i="15"/>
  <c r="AE222" i="15"/>
  <c r="AK222" i="15" s="1"/>
  <c r="AO222" i="15"/>
  <c r="A223" i="15"/>
  <c r="B223" i="15"/>
  <c r="F223" i="15"/>
  <c r="G223" i="15"/>
  <c r="V223" i="15"/>
  <c r="AE223" i="15"/>
  <c r="AK223" i="15" s="1"/>
  <c r="AO223" i="15"/>
  <c r="A224" i="15"/>
  <c r="B224" i="15"/>
  <c r="F224" i="15"/>
  <c r="G224" i="15"/>
  <c r="V224" i="15"/>
  <c r="AE224" i="15"/>
  <c r="AK224" i="15" s="1"/>
  <c r="AO224" i="15"/>
  <c r="A225" i="15"/>
  <c r="B225" i="15"/>
  <c r="F225" i="15"/>
  <c r="G225" i="15"/>
  <c r="V225" i="15"/>
  <c r="AE225" i="15"/>
  <c r="AK225" i="15" s="1"/>
  <c r="AO225" i="15"/>
  <c r="A226" i="15"/>
  <c r="B226" i="15"/>
  <c r="F226" i="15"/>
  <c r="G226" i="15"/>
  <c r="V226" i="15"/>
  <c r="AE226" i="15"/>
  <c r="AK226" i="15" s="1"/>
  <c r="AO226" i="15"/>
  <c r="A227" i="15"/>
  <c r="B227" i="15"/>
  <c r="F227" i="15"/>
  <c r="G227" i="15"/>
  <c r="V227" i="15"/>
  <c r="AE227" i="15"/>
  <c r="AK227" i="15" s="1"/>
  <c r="AO227" i="15"/>
  <c r="A228" i="15"/>
  <c r="B228" i="15"/>
  <c r="F228" i="15"/>
  <c r="G228" i="15"/>
  <c r="V228" i="15"/>
  <c r="AE228" i="15"/>
  <c r="AK228" i="15" s="1"/>
  <c r="AO228" i="15"/>
  <c r="A229" i="15"/>
  <c r="B229" i="15"/>
  <c r="F229" i="15"/>
  <c r="G229" i="15"/>
  <c r="V229" i="15"/>
  <c r="AE229" i="15"/>
  <c r="AK229" i="15" s="1"/>
  <c r="AO229" i="15"/>
  <c r="A230" i="15"/>
  <c r="B230" i="15"/>
  <c r="F230" i="15"/>
  <c r="G230" i="15"/>
  <c r="V230" i="15"/>
  <c r="AE230" i="15"/>
  <c r="AK230" i="15" s="1"/>
  <c r="AO230" i="15"/>
  <c r="A231" i="15"/>
  <c r="B231" i="15"/>
  <c r="F231" i="15"/>
  <c r="G231" i="15"/>
  <c r="V231" i="15"/>
  <c r="AE231" i="15"/>
  <c r="AK231" i="15" s="1"/>
  <c r="AO231" i="15"/>
  <c r="A232" i="15"/>
  <c r="B232" i="15"/>
  <c r="F232" i="15"/>
  <c r="G232" i="15"/>
  <c r="V232" i="15"/>
  <c r="AE232" i="15"/>
  <c r="AK232" i="15" s="1"/>
  <c r="AO232" i="15"/>
  <c r="A233" i="15"/>
  <c r="B233" i="15"/>
  <c r="F233" i="15"/>
  <c r="G233" i="15"/>
  <c r="V233" i="15"/>
  <c r="AE233" i="15"/>
  <c r="AK233" i="15" s="1"/>
  <c r="AO233" i="15"/>
  <c r="A234" i="15"/>
  <c r="B234" i="15"/>
  <c r="F234" i="15"/>
  <c r="G234" i="15"/>
  <c r="V234" i="15"/>
  <c r="AE234" i="15"/>
  <c r="AK234" i="15" s="1"/>
  <c r="AO234" i="15"/>
  <c r="A235" i="15"/>
  <c r="B235" i="15"/>
  <c r="F235" i="15"/>
  <c r="G235" i="15"/>
  <c r="V235" i="15"/>
  <c r="AE235" i="15"/>
  <c r="AK235" i="15" s="1"/>
  <c r="AO235" i="15"/>
  <c r="A236" i="15"/>
  <c r="B236" i="15"/>
  <c r="F236" i="15"/>
  <c r="G236" i="15"/>
  <c r="V236" i="15"/>
  <c r="AE236" i="15"/>
  <c r="AK236" i="15" s="1"/>
  <c r="AO236" i="15"/>
  <c r="A237" i="15"/>
  <c r="B237" i="15"/>
  <c r="F237" i="15"/>
  <c r="G237" i="15"/>
  <c r="V237" i="15"/>
  <c r="AE237" i="15"/>
  <c r="AK237" i="15" s="1"/>
  <c r="AO237" i="15"/>
  <c r="A238" i="15"/>
  <c r="B238" i="15"/>
  <c r="F238" i="15"/>
  <c r="G238" i="15"/>
  <c r="V238" i="15"/>
  <c r="AE238" i="15"/>
  <c r="AK238" i="15" s="1"/>
  <c r="AO238" i="15"/>
  <c r="A239" i="15"/>
  <c r="B239" i="15"/>
  <c r="F239" i="15"/>
  <c r="G239" i="15"/>
  <c r="V239" i="15"/>
  <c r="AE239" i="15"/>
  <c r="AK239" i="15" s="1"/>
  <c r="AO239" i="15"/>
  <c r="A240" i="15"/>
  <c r="B240" i="15"/>
  <c r="F240" i="15"/>
  <c r="G240" i="15"/>
  <c r="V240" i="15"/>
  <c r="AE240" i="15"/>
  <c r="AK240" i="15" s="1"/>
  <c r="AO240" i="15"/>
  <c r="A241" i="15"/>
  <c r="B241" i="15"/>
  <c r="F241" i="15"/>
  <c r="G241" i="15"/>
  <c r="D241" i="15" s="1"/>
  <c r="V241" i="15"/>
  <c r="AE241" i="15"/>
  <c r="AK241" i="15" s="1"/>
  <c r="AO241" i="15"/>
  <c r="A242" i="15"/>
  <c r="B242" i="15"/>
  <c r="F242" i="15"/>
  <c r="G242" i="15"/>
  <c r="V242" i="15"/>
  <c r="AE242" i="15"/>
  <c r="AK242" i="15" s="1"/>
  <c r="AO242" i="15"/>
  <c r="A243" i="15"/>
  <c r="B243" i="15"/>
  <c r="F243" i="15"/>
  <c r="G243" i="15"/>
  <c r="D243" i="15" s="1"/>
  <c r="V243" i="15"/>
  <c r="AE243" i="15"/>
  <c r="AK243" i="15" s="1"/>
  <c r="AO243" i="15"/>
  <c r="A244" i="15"/>
  <c r="B244" i="15"/>
  <c r="F244" i="15"/>
  <c r="D244" i="15" s="1"/>
  <c r="G244" i="15"/>
  <c r="V244" i="15"/>
  <c r="AE244" i="15"/>
  <c r="AK244" i="15" s="1"/>
  <c r="AO244" i="15"/>
  <c r="A245" i="15"/>
  <c r="B245" i="15"/>
  <c r="F245" i="15"/>
  <c r="G245" i="15"/>
  <c r="V245" i="15"/>
  <c r="AE245" i="15"/>
  <c r="AK245" i="15" s="1"/>
  <c r="AO245" i="15"/>
  <c r="A246" i="15"/>
  <c r="B246" i="15"/>
  <c r="F246" i="15"/>
  <c r="G246" i="15"/>
  <c r="V246" i="15"/>
  <c r="AE246" i="15"/>
  <c r="AK246" i="15" s="1"/>
  <c r="AO246" i="15"/>
  <c r="A247" i="15"/>
  <c r="B247" i="15"/>
  <c r="F247" i="15"/>
  <c r="G247" i="15"/>
  <c r="V247" i="15"/>
  <c r="AE247" i="15"/>
  <c r="AK247" i="15" s="1"/>
  <c r="AO247" i="15"/>
  <c r="A248" i="15"/>
  <c r="B248" i="15"/>
  <c r="F248" i="15"/>
  <c r="G248" i="15"/>
  <c r="V248" i="15"/>
  <c r="AE248" i="15"/>
  <c r="AK248" i="15" s="1"/>
  <c r="AO248" i="15"/>
  <c r="A249" i="15"/>
  <c r="B249" i="15"/>
  <c r="F249" i="15"/>
  <c r="G249" i="15"/>
  <c r="V249" i="15"/>
  <c r="AE249" i="15"/>
  <c r="AK249" i="15" s="1"/>
  <c r="AO249" i="15"/>
  <c r="A250" i="15"/>
  <c r="B250" i="15"/>
  <c r="F250" i="15"/>
  <c r="G250" i="15"/>
  <c r="V250" i="15"/>
  <c r="AE250" i="15"/>
  <c r="AK250" i="15" s="1"/>
  <c r="AO250" i="15"/>
  <c r="A251" i="15"/>
  <c r="B251" i="15"/>
  <c r="F251" i="15"/>
  <c r="G251" i="15"/>
  <c r="V251" i="15"/>
  <c r="AE251" i="15"/>
  <c r="AK251" i="15" s="1"/>
  <c r="AO251" i="15"/>
  <c r="A252" i="15"/>
  <c r="B252" i="15"/>
  <c r="F252" i="15"/>
  <c r="G252" i="15"/>
  <c r="V252" i="15"/>
  <c r="AE252" i="15"/>
  <c r="AK252" i="15" s="1"/>
  <c r="AO252" i="15"/>
  <c r="A253" i="15"/>
  <c r="B253" i="15"/>
  <c r="F253" i="15"/>
  <c r="G253" i="15"/>
  <c r="V253" i="15"/>
  <c r="AE253" i="15"/>
  <c r="AK253" i="15" s="1"/>
  <c r="AO253" i="15"/>
  <c r="A254" i="15"/>
  <c r="B254" i="15"/>
  <c r="F254" i="15"/>
  <c r="G254" i="15"/>
  <c r="V254" i="15"/>
  <c r="AE254" i="15"/>
  <c r="AK254" i="15" s="1"/>
  <c r="AO254" i="15"/>
  <c r="A255" i="15"/>
  <c r="B255" i="15"/>
  <c r="F255" i="15"/>
  <c r="G255" i="15"/>
  <c r="V255" i="15"/>
  <c r="AE255" i="15"/>
  <c r="AK255" i="15" s="1"/>
  <c r="AO255" i="15"/>
  <c r="A256" i="15"/>
  <c r="B256" i="15"/>
  <c r="F256" i="15"/>
  <c r="G256" i="15"/>
  <c r="V256" i="15"/>
  <c r="AE256" i="15"/>
  <c r="AK256" i="15" s="1"/>
  <c r="AO256" i="15"/>
  <c r="A257" i="15"/>
  <c r="B257" i="15"/>
  <c r="F257" i="15"/>
  <c r="G257" i="15"/>
  <c r="V257" i="15"/>
  <c r="AE257" i="15"/>
  <c r="AK257" i="15" s="1"/>
  <c r="AO257" i="15"/>
  <c r="A258" i="15"/>
  <c r="B258" i="15"/>
  <c r="F258" i="15"/>
  <c r="G258" i="15"/>
  <c r="V258" i="15"/>
  <c r="AE258" i="15"/>
  <c r="AK258" i="15" s="1"/>
  <c r="AO258" i="15"/>
  <c r="A259" i="15"/>
  <c r="B259" i="15"/>
  <c r="F259" i="15"/>
  <c r="G259" i="15"/>
  <c r="V259" i="15"/>
  <c r="AE259" i="15"/>
  <c r="AK259" i="15" s="1"/>
  <c r="AO259" i="15"/>
  <c r="A260" i="15"/>
  <c r="B260" i="15"/>
  <c r="F260" i="15"/>
  <c r="G260" i="15"/>
  <c r="V260" i="15"/>
  <c r="AE260" i="15"/>
  <c r="AK260" i="15" s="1"/>
  <c r="AO260" i="15"/>
  <c r="A261" i="15"/>
  <c r="B261" i="15"/>
  <c r="F261" i="15"/>
  <c r="G261" i="15"/>
  <c r="V261" i="15"/>
  <c r="AE261" i="15"/>
  <c r="AK261" i="15" s="1"/>
  <c r="AO261" i="15"/>
  <c r="A262" i="15"/>
  <c r="B262" i="15"/>
  <c r="F262" i="15"/>
  <c r="G262" i="15"/>
  <c r="V262" i="15"/>
  <c r="AE262" i="15"/>
  <c r="AK262" i="15" s="1"/>
  <c r="AO262" i="15"/>
  <c r="A263" i="15"/>
  <c r="B263" i="15"/>
  <c r="F263" i="15"/>
  <c r="G263" i="15"/>
  <c r="V263" i="15"/>
  <c r="AE263" i="15"/>
  <c r="AK263" i="15" s="1"/>
  <c r="AO263" i="15"/>
  <c r="A264" i="15"/>
  <c r="B264" i="15"/>
  <c r="F264" i="15"/>
  <c r="G264" i="15"/>
  <c r="V264" i="15"/>
  <c r="AE264" i="15"/>
  <c r="AK264" i="15" s="1"/>
  <c r="AO264" i="15"/>
  <c r="A265" i="15"/>
  <c r="B265" i="15"/>
  <c r="F265" i="15"/>
  <c r="G265" i="15"/>
  <c r="V265" i="15"/>
  <c r="AE265" i="15"/>
  <c r="AK265" i="15" s="1"/>
  <c r="AO265" i="15"/>
  <c r="A266" i="15"/>
  <c r="B266" i="15"/>
  <c r="F266" i="15"/>
  <c r="G266" i="15"/>
  <c r="V266" i="15"/>
  <c r="AE266" i="15"/>
  <c r="AK266" i="15" s="1"/>
  <c r="AO266" i="15"/>
  <c r="A267" i="15"/>
  <c r="B267" i="15"/>
  <c r="F267" i="15"/>
  <c r="G267" i="15"/>
  <c r="V267" i="15"/>
  <c r="AE267" i="15"/>
  <c r="AK267" i="15" s="1"/>
  <c r="AO267" i="15"/>
  <c r="A268" i="15"/>
  <c r="B268" i="15"/>
  <c r="F268" i="15"/>
  <c r="G268" i="15"/>
  <c r="V268" i="15"/>
  <c r="AE268" i="15"/>
  <c r="AK268" i="15" s="1"/>
  <c r="AO268" i="15"/>
  <c r="A269" i="15"/>
  <c r="B269" i="15"/>
  <c r="F269" i="15"/>
  <c r="G269" i="15"/>
  <c r="V269" i="15"/>
  <c r="AE269" i="15"/>
  <c r="AK269" i="15" s="1"/>
  <c r="AO269" i="15"/>
  <c r="A270" i="15"/>
  <c r="B270" i="15"/>
  <c r="F270" i="15"/>
  <c r="G270" i="15"/>
  <c r="V270" i="15"/>
  <c r="AE270" i="15"/>
  <c r="AK270" i="15" s="1"/>
  <c r="AO270" i="15"/>
  <c r="A271" i="15"/>
  <c r="B271" i="15"/>
  <c r="F271" i="15"/>
  <c r="G271" i="15"/>
  <c r="V271" i="15"/>
  <c r="AE271" i="15"/>
  <c r="AK271" i="15" s="1"/>
  <c r="AO271" i="15"/>
  <c r="A272" i="15"/>
  <c r="B272" i="15"/>
  <c r="F272" i="15"/>
  <c r="G272" i="15"/>
  <c r="V272" i="15"/>
  <c r="AE272" i="15"/>
  <c r="AK272" i="15" s="1"/>
  <c r="AO272" i="15"/>
  <c r="A273" i="15"/>
  <c r="B273" i="15"/>
  <c r="F273" i="15"/>
  <c r="G273" i="15"/>
  <c r="V273" i="15"/>
  <c r="AE273" i="15"/>
  <c r="AK273" i="15" s="1"/>
  <c r="AO273" i="15"/>
  <c r="A274" i="15"/>
  <c r="B274" i="15"/>
  <c r="F274" i="15"/>
  <c r="G274" i="15"/>
  <c r="V274" i="15"/>
  <c r="AE274" i="15"/>
  <c r="AK274" i="15" s="1"/>
  <c r="AO274" i="15"/>
  <c r="A275" i="15"/>
  <c r="B275" i="15"/>
  <c r="F275" i="15"/>
  <c r="G275" i="15"/>
  <c r="V275" i="15"/>
  <c r="AE275" i="15"/>
  <c r="AK275" i="15" s="1"/>
  <c r="AO275" i="15"/>
  <c r="A276" i="15"/>
  <c r="B276" i="15"/>
  <c r="F276" i="15"/>
  <c r="G276" i="15"/>
  <c r="V276" i="15"/>
  <c r="AE276" i="15"/>
  <c r="AK276" i="15" s="1"/>
  <c r="AO276" i="15"/>
  <c r="A277" i="15"/>
  <c r="B277" i="15"/>
  <c r="F277" i="15"/>
  <c r="G277" i="15"/>
  <c r="V277" i="15"/>
  <c r="AE277" i="15"/>
  <c r="AK277" i="15" s="1"/>
  <c r="AO277" i="15"/>
  <c r="A278" i="15"/>
  <c r="B278" i="15"/>
  <c r="F278" i="15"/>
  <c r="G278" i="15"/>
  <c r="V278" i="15"/>
  <c r="AE278" i="15"/>
  <c r="AK278" i="15" s="1"/>
  <c r="AO278" i="15"/>
  <c r="A279" i="15"/>
  <c r="B279" i="15"/>
  <c r="F279" i="15"/>
  <c r="G279" i="15"/>
  <c r="V279" i="15"/>
  <c r="AE279" i="15"/>
  <c r="AK279" i="15" s="1"/>
  <c r="AO279" i="15"/>
  <c r="A280" i="15"/>
  <c r="B280" i="15"/>
  <c r="F280" i="15"/>
  <c r="G280" i="15"/>
  <c r="V280" i="15"/>
  <c r="AE280" i="15"/>
  <c r="AK280" i="15" s="1"/>
  <c r="AO280" i="15"/>
  <c r="A281" i="15"/>
  <c r="B281" i="15"/>
  <c r="F281" i="15"/>
  <c r="G281" i="15"/>
  <c r="V281" i="15"/>
  <c r="AE281" i="15"/>
  <c r="AK281" i="15" s="1"/>
  <c r="AO281" i="15"/>
  <c r="A282" i="15"/>
  <c r="B282" i="15"/>
  <c r="F282" i="15"/>
  <c r="G282" i="15"/>
  <c r="V282" i="15"/>
  <c r="AE282" i="15"/>
  <c r="AK282" i="15" s="1"/>
  <c r="AO282" i="15"/>
  <c r="A283" i="15"/>
  <c r="B283" i="15"/>
  <c r="F283" i="15"/>
  <c r="G283" i="15"/>
  <c r="V283" i="15"/>
  <c r="AE283" i="15"/>
  <c r="AK283" i="15" s="1"/>
  <c r="AO283" i="15"/>
  <c r="A284" i="15"/>
  <c r="B284" i="15"/>
  <c r="F284" i="15"/>
  <c r="G284" i="15"/>
  <c r="V284" i="15"/>
  <c r="AE284" i="15"/>
  <c r="AK284" i="15" s="1"/>
  <c r="AO284" i="15"/>
  <c r="A285" i="15"/>
  <c r="B285" i="15"/>
  <c r="F285" i="15"/>
  <c r="G285" i="15"/>
  <c r="V285" i="15"/>
  <c r="AE285" i="15"/>
  <c r="AK285" i="15" s="1"/>
  <c r="AO285" i="15"/>
  <c r="A286" i="15"/>
  <c r="B286" i="15"/>
  <c r="F286" i="15"/>
  <c r="G286" i="15"/>
  <c r="V286" i="15"/>
  <c r="AE286" i="15"/>
  <c r="AK286" i="15" s="1"/>
  <c r="AO286" i="15"/>
  <c r="A287" i="15"/>
  <c r="B287" i="15"/>
  <c r="F287" i="15"/>
  <c r="G287" i="15"/>
  <c r="V287" i="15"/>
  <c r="AE287" i="15"/>
  <c r="AK287" i="15" s="1"/>
  <c r="AO287" i="15"/>
  <c r="A288" i="15"/>
  <c r="B288" i="15"/>
  <c r="F288" i="15"/>
  <c r="G288" i="15"/>
  <c r="D288" i="15" s="1"/>
  <c r="V288" i="15"/>
  <c r="AE288" i="15"/>
  <c r="AK288" i="15" s="1"/>
  <c r="AO288" i="15"/>
  <c r="A289" i="15"/>
  <c r="B289" i="15"/>
  <c r="F289" i="15"/>
  <c r="G289" i="15"/>
  <c r="V289" i="15"/>
  <c r="AE289" i="15"/>
  <c r="AK289" i="15" s="1"/>
  <c r="AO289" i="15"/>
  <c r="A290" i="15"/>
  <c r="B290" i="15"/>
  <c r="F290" i="15"/>
  <c r="G290" i="15"/>
  <c r="V290" i="15"/>
  <c r="AE290" i="15"/>
  <c r="AK290" i="15" s="1"/>
  <c r="AO290" i="15"/>
  <c r="A291" i="15"/>
  <c r="B291" i="15"/>
  <c r="F291" i="15"/>
  <c r="G291" i="15"/>
  <c r="V291" i="15"/>
  <c r="AE291" i="15"/>
  <c r="AK291" i="15" s="1"/>
  <c r="AO291" i="15"/>
  <c r="A292" i="15"/>
  <c r="B292" i="15"/>
  <c r="F292" i="15"/>
  <c r="G292" i="15"/>
  <c r="V292" i="15"/>
  <c r="AE292" i="15"/>
  <c r="AK292" i="15" s="1"/>
  <c r="AO292" i="15"/>
  <c r="A293" i="15"/>
  <c r="B293" i="15"/>
  <c r="F293" i="15"/>
  <c r="G293" i="15"/>
  <c r="V293" i="15"/>
  <c r="AE293" i="15"/>
  <c r="AK293" i="15" s="1"/>
  <c r="AO293" i="15"/>
  <c r="A294" i="15"/>
  <c r="B294" i="15"/>
  <c r="F294" i="15"/>
  <c r="G294" i="15"/>
  <c r="V294" i="15"/>
  <c r="AE294" i="15"/>
  <c r="AK294" i="15" s="1"/>
  <c r="AO294" i="15"/>
  <c r="A295" i="15"/>
  <c r="B295" i="15"/>
  <c r="F295" i="15"/>
  <c r="G295" i="15"/>
  <c r="V295" i="15"/>
  <c r="AE295" i="15"/>
  <c r="AK295" i="15" s="1"/>
  <c r="AO295" i="15"/>
  <c r="A296" i="15"/>
  <c r="B296" i="15"/>
  <c r="F296" i="15"/>
  <c r="G296" i="15"/>
  <c r="V296" i="15"/>
  <c r="AE296" i="15"/>
  <c r="AK296" i="15" s="1"/>
  <c r="AO296" i="15"/>
  <c r="A297" i="15"/>
  <c r="B297" i="15"/>
  <c r="F297" i="15"/>
  <c r="G297" i="15"/>
  <c r="V297" i="15"/>
  <c r="AE297" i="15"/>
  <c r="AK297" i="15" s="1"/>
  <c r="AO297" i="15"/>
  <c r="A298" i="15"/>
  <c r="B298" i="15"/>
  <c r="F298" i="15"/>
  <c r="G298" i="15"/>
  <c r="V298" i="15"/>
  <c r="AE298" i="15"/>
  <c r="AK298" i="15" s="1"/>
  <c r="AO298" i="15"/>
  <c r="A299" i="15"/>
  <c r="B299" i="15"/>
  <c r="F299" i="15"/>
  <c r="G299" i="15"/>
  <c r="V299" i="15"/>
  <c r="AE299" i="15"/>
  <c r="AK299" i="15" s="1"/>
  <c r="AO299" i="15"/>
  <c r="A300" i="15"/>
  <c r="B300" i="15"/>
  <c r="F300" i="15"/>
  <c r="G300" i="15"/>
  <c r="D300" i="15" s="1"/>
  <c r="V300" i="15"/>
  <c r="AE300" i="15"/>
  <c r="AK300" i="15" s="1"/>
  <c r="AO300" i="15"/>
  <c r="A301" i="15"/>
  <c r="B301" i="15"/>
  <c r="F301" i="15"/>
  <c r="G301" i="15"/>
  <c r="V301" i="15"/>
  <c r="AE301" i="15"/>
  <c r="AK301" i="15" s="1"/>
  <c r="AO301" i="15"/>
  <c r="A302" i="15"/>
  <c r="B302" i="15"/>
  <c r="F302" i="15"/>
  <c r="G302" i="15"/>
  <c r="V302" i="15"/>
  <c r="AE302" i="15"/>
  <c r="AK302" i="15" s="1"/>
  <c r="AO302" i="15"/>
  <c r="A303" i="15"/>
  <c r="B303" i="15"/>
  <c r="F303" i="15"/>
  <c r="G303" i="15"/>
  <c r="V303" i="15"/>
  <c r="AE303" i="15"/>
  <c r="AK303" i="15" s="1"/>
  <c r="AO303" i="15"/>
  <c r="A304" i="15"/>
  <c r="B304" i="15"/>
  <c r="F304" i="15"/>
  <c r="G304" i="15"/>
  <c r="V304" i="15"/>
  <c r="AE304" i="15"/>
  <c r="AK304" i="15" s="1"/>
  <c r="AO304" i="15"/>
  <c r="A305" i="15"/>
  <c r="B305" i="15"/>
  <c r="F305" i="15"/>
  <c r="G305" i="15"/>
  <c r="V305" i="15"/>
  <c r="AE305" i="15"/>
  <c r="AK305" i="15" s="1"/>
  <c r="AO305" i="15"/>
  <c r="A306" i="15"/>
  <c r="B306" i="15"/>
  <c r="F306" i="15"/>
  <c r="G306" i="15"/>
  <c r="V306" i="15"/>
  <c r="AE306" i="15"/>
  <c r="AK306" i="15" s="1"/>
  <c r="AO306" i="15"/>
  <c r="A307" i="15"/>
  <c r="B307" i="15"/>
  <c r="F307" i="15"/>
  <c r="G307" i="15"/>
  <c r="V307" i="15"/>
  <c r="AE307" i="15"/>
  <c r="AK307" i="15" s="1"/>
  <c r="AO307" i="15"/>
  <c r="A308" i="15"/>
  <c r="B308" i="15"/>
  <c r="F308" i="15"/>
  <c r="G308" i="15"/>
  <c r="V308" i="15"/>
  <c r="AE308" i="15"/>
  <c r="AK308" i="15" s="1"/>
  <c r="AO308" i="15"/>
  <c r="A309" i="15"/>
  <c r="B309" i="15"/>
  <c r="F309" i="15"/>
  <c r="G309" i="15"/>
  <c r="V309" i="15"/>
  <c r="AE309" i="15"/>
  <c r="AK309" i="15" s="1"/>
  <c r="AO309" i="15"/>
  <c r="A310" i="15"/>
  <c r="B310" i="15"/>
  <c r="F310" i="15"/>
  <c r="G310" i="15"/>
  <c r="V310" i="15"/>
  <c r="AE310" i="15"/>
  <c r="AK310" i="15" s="1"/>
  <c r="AO310" i="15"/>
  <c r="A311" i="15"/>
  <c r="B311" i="15"/>
  <c r="F311" i="15"/>
  <c r="G311" i="15"/>
  <c r="V311" i="15"/>
  <c r="AE311" i="15"/>
  <c r="AK311" i="15" s="1"/>
  <c r="AO311" i="15"/>
  <c r="A312" i="15"/>
  <c r="B312" i="15"/>
  <c r="F312" i="15"/>
  <c r="G312" i="15"/>
  <c r="V312" i="15"/>
  <c r="AE312" i="15"/>
  <c r="AK312" i="15" s="1"/>
  <c r="AO312" i="15"/>
  <c r="A313" i="15"/>
  <c r="B313" i="15"/>
  <c r="F313" i="15"/>
  <c r="G313" i="15"/>
  <c r="V313" i="15"/>
  <c r="AE313" i="15"/>
  <c r="AK313" i="15" s="1"/>
  <c r="AO313" i="15"/>
  <c r="A314" i="15"/>
  <c r="B314" i="15"/>
  <c r="F314" i="15"/>
  <c r="G314" i="15"/>
  <c r="V314" i="15"/>
  <c r="AE314" i="15"/>
  <c r="AK314" i="15" s="1"/>
  <c r="AO314" i="15"/>
  <c r="A315" i="15"/>
  <c r="B315" i="15"/>
  <c r="F315" i="15"/>
  <c r="G315" i="15"/>
  <c r="V315" i="15"/>
  <c r="AE315" i="15"/>
  <c r="AK315" i="15" s="1"/>
  <c r="AO315" i="15"/>
  <c r="A316" i="15"/>
  <c r="B316" i="15"/>
  <c r="F316" i="15"/>
  <c r="G316" i="15"/>
  <c r="V316" i="15"/>
  <c r="AE316" i="15"/>
  <c r="AK316" i="15" s="1"/>
  <c r="AO316" i="15"/>
  <c r="A317" i="15"/>
  <c r="B317" i="15"/>
  <c r="F317" i="15"/>
  <c r="G317" i="15"/>
  <c r="V317" i="15"/>
  <c r="AE317" i="15"/>
  <c r="AK317" i="15" s="1"/>
  <c r="AO317" i="15"/>
  <c r="A318" i="15"/>
  <c r="B318" i="15"/>
  <c r="F318" i="15"/>
  <c r="G318" i="15"/>
  <c r="V318" i="15"/>
  <c r="AE318" i="15"/>
  <c r="AK318" i="15" s="1"/>
  <c r="AO318" i="15"/>
  <c r="A319" i="15"/>
  <c r="B319" i="15"/>
  <c r="F319" i="15"/>
  <c r="D319" i="15" s="1"/>
  <c r="G319" i="15"/>
  <c r="V319" i="15"/>
  <c r="AE319" i="15"/>
  <c r="AK319" i="15" s="1"/>
  <c r="AO319" i="15"/>
  <c r="A320" i="15"/>
  <c r="B320" i="15"/>
  <c r="F320" i="15"/>
  <c r="G320" i="15"/>
  <c r="D320" i="15" s="1"/>
  <c r="V320" i="15"/>
  <c r="AE320" i="15"/>
  <c r="AK320" i="15" s="1"/>
  <c r="AO320" i="15"/>
  <c r="A321" i="15"/>
  <c r="B321" i="15"/>
  <c r="F321" i="15"/>
  <c r="G321" i="15"/>
  <c r="V321" i="15"/>
  <c r="AE321" i="15"/>
  <c r="AK321" i="15" s="1"/>
  <c r="AO321" i="15"/>
  <c r="A322" i="15"/>
  <c r="B322" i="15"/>
  <c r="F322" i="15"/>
  <c r="G322" i="15"/>
  <c r="V322" i="15"/>
  <c r="AE322" i="15"/>
  <c r="AK322" i="15" s="1"/>
  <c r="AO322" i="15"/>
  <c r="A323" i="15"/>
  <c r="B323" i="15"/>
  <c r="F323" i="15"/>
  <c r="G323" i="15"/>
  <c r="V323" i="15"/>
  <c r="AE323" i="15"/>
  <c r="AK323" i="15" s="1"/>
  <c r="AO323" i="15"/>
  <c r="A324" i="15"/>
  <c r="B324" i="15"/>
  <c r="F324" i="15"/>
  <c r="G324" i="15"/>
  <c r="V324" i="15"/>
  <c r="AE324" i="15"/>
  <c r="AK324" i="15" s="1"/>
  <c r="AO324" i="15"/>
  <c r="A325" i="15"/>
  <c r="B325" i="15"/>
  <c r="F325" i="15"/>
  <c r="G325" i="15"/>
  <c r="V325" i="15"/>
  <c r="AE325" i="15"/>
  <c r="AK325" i="15" s="1"/>
  <c r="AO325" i="15"/>
  <c r="A326" i="15"/>
  <c r="B326" i="15"/>
  <c r="F326" i="15"/>
  <c r="G326" i="15"/>
  <c r="V326" i="15"/>
  <c r="AE326" i="15"/>
  <c r="AK326" i="15" s="1"/>
  <c r="AO326" i="15"/>
  <c r="A327" i="15"/>
  <c r="B327" i="15"/>
  <c r="F327" i="15"/>
  <c r="G327" i="15"/>
  <c r="V327" i="15"/>
  <c r="AE327" i="15"/>
  <c r="AK327" i="15" s="1"/>
  <c r="AO327" i="15"/>
  <c r="A328" i="15"/>
  <c r="B328" i="15"/>
  <c r="F328" i="15"/>
  <c r="G328" i="15"/>
  <c r="V328" i="15"/>
  <c r="AE328" i="15"/>
  <c r="AK328" i="15" s="1"/>
  <c r="AO328" i="15"/>
  <c r="A329" i="15"/>
  <c r="B329" i="15"/>
  <c r="F329" i="15"/>
  <c r="G329" i="15"/>
  <c r="V329" i="15"/>
  <c r="AE329" i="15"/>
  <c r="AK329" i="15" s="1"/>
  <c r="AO329" i="15"/>
  <c r="A330" i="15"/>
  <c r="B330" i="15"/>
  <c r="F330" i="15"/>
  <c r="G330" i="15"/>
  <c r="V330" i="15"/>
  <c r="AE330" i="15"/>
  <c r="AK330" i="15" s="1"/>
  <c r="AO330" i="15"/>
  <c r="A331" i="15"/>
  <c r="B331" i="15"/>
  <c r="F331" i="15"/>
  <c r="G331" i="15"/>
  <c r="V331" i="15"/>
  <c r="AE331" i="15"/>
  <c r="AK331" i="15" s="1"/>
  <c r="AO331" i="15"/>
  <c r="A332" i="15"/>
  <c r="B332" i="15"/>
  <c r="F332" i="15"/>
  <c r="G332" i="15"/>
  <c r="V332" i="15"/>
  <c r="AE332" i="15"/>
  <c r="AK332" i="15" s="1"/>
  <c r="AO332" i="15"/>
  <c r="A333" i="15"/>
  <c r="B333" i="15"/>
  <c r="F333" i="15"/>
  <c r="G333" i="15"/>
  <c r="V333" i="15"/>
  <c r="AE333" i="15"/>
  <c r="AK333" i="15" s="1"/>
  <c r="AO333" i="15"/>
  <c r="A334" i="15"/>
  <c r="B334" i="15"/>
  <c r="F334" i="15"/>
  <c r="G334" i="15"/>
  <c r="V334" i="15"/>
  <c r="AE334" i="15"/>
  <c r="AK334" i="15" s="1"/>
  <c r="AO334" i="15"/>
  <c r="A335" i="15"/>
  <c r="B335" i="15"/>
  <c r="F335" i="15"/>
  <c r="G335" i="15"/>
  <c r="V335" i="15"/>
  <c r="AE335" i="15"/>
  <c r="AK335" i="15" s="1"/>
  <c r="AO335" i="15"/>
  <c r="A336" i="15"/>
  <c r="B336" i="15"/>
  <c r="F336" i="15"/>
  <c r="G336" i="15"/>
  <c r="V336" i="15"/>
  <c r="AE336" i="15"/>
  <c r="AK336" i="15" s="1"/>
  <c r="AO336" i="15"/>
  <c r="A337" i="15"/>
  <c r="B337" i="15"/>
  <c r="F337" i="15"/>
  <c r="G337" i="15"/>
  <c r="V337" i="15"/>
  <c r="AE337" i="15"/>
  <c r="AK337" i="15" s="1"/>
  <c r="AO337" i="15"/>
  <c r="A338" i="15"/>
  <c r="B338" i="15"/>
  <c r="F338" i="15"/>
  <c r="G338" i="15"/>
  <c r="V338" i="15"/>
  <c r="AE338" i="15"/>
  <c r="AK338" i="15" s="1"/>
  <c r="AO338" i="15"/>
  <c r="A339" i="15"/>
  <c r="B339" i="15"/>
  <c r="F339" i="15"/>
  <c r="G339" i="15"/>
  <c r="V339" i="15"/>
  <c r="AE339" i="15"/>
  <c r="AK339" i="15" s="1"/>
  <c r="AO339" i="15"/>
  <c r="A340" i="15"/>
  <c r="B340" i="15"/>
  <c r="F340" i="15"/>
  <c r="G340" i="15"/>
  <c r="V340" i="15"/>
  <c r="AE340" i="15"/>
  <c r="AK340" i="15" s="1"/>
  <c r="AO340" i="15"/>
  <c r="A341" i="15"/>
  <c r="B341" i="15"/>
  <c r="F341" i="15"/>
  <c r="G341" i="15"/>
  <c r="V341" i="15"/>
  <c r="AE341" i="15"/>
  <c r="AK341" i="15" s="1"/>
  <c r="AO341" i="15"/>
  <c r="A342" i="15"/>
  <c r="B342" i="15"/>
  <c r="F342" i="15"/>
  <c r="G342" i="15"/>
  <c r="V342" i="15"/>
  <c r="AE342" i="15"/>
  <c r="AK342" i="15" s="1"/>
  <c r="AO342" i="15"/>
  <c r="A343" i="15"/>
  <c r="B343" i="15"/>
  <c r="F343" i="15"/>
  <c r="G343" i="15"/>
  <c r="V343" i="15"/>
  <c r="AE343" i="15"/>
  <c r="AK343" i="15" s="1"/>
  <c r="AO343" i="15"/>
  <c r="A344" i="15"/>
  <c r="B344" i="15"/>
  <c r="F344" i="15"/>
  <c r="G344" i="15"/>
  <c r="D344" i="15" s="1"/>
  <c r="V344" i="15"/>
  <c r="AE344" i="15"/>
  <c r="AK344" i="15" s="1"/>
  <c r="AO344" i="15"/>
  <c r="A345" i="15"/>
  <c r="B345" i="15"/>
  <c r="F345" i="15"/>
  <c r="G345" i="15"/>
  <c r="V345" i="15"/>
  <c r="AE345" i="15"/>
  <c r="AK345" i="15" s="1"/>
  <c r="AO345" i="15"/>
  <c r="A346" i="15"/>
  <c r="B346" i="15"/>
  <c r="F346" i="15"/>
  <c r="G346" i="15"/>
  <c r="V346" i="15"/>
  <c r="AE346" i="15"/>
  <c r="AK346" i="15" s="1"/>
  <c r="AO346" i="15"/>
  <c r="A347" i="15"/>
  <c r="B347" i="15"/>
  <c r="F347" i="15"/>
  <c r="G347" i="15"/>
  <c r="V347" i="15"/>
  <c r="AE347" i="15"/>
  <c r="AK347" i="15" s="1"/>
  <c r="AO347" i="15"/>
  <c r="A348" i="15"/>
  <c r="B348" i="15"/>
  <c r="F348" i="15"/>
  <c r="G348" i="15"/>
  <c r="V348" i="15"/>
  <c r="AE348" i="15"/>
  <c r="AK348" i="15" s="1"/>
  <c r="AO348" i="15"/>
  <c r="A349" i="15"/>
  <c r="B349" i="15"/>
  <c r="F349" i="15"/>
  <c r="G349" i="15"/>
  <c r="V349" i="15"/>
  <c r="AE349" i="15"/>
  <c r="AK349" i="15" s="1"/>
  <c r="AO349" i="15"/>
  <c r="A350" i="15"/>
  <c r="B350" i="15"/>
  <c r="F350" i="15"/>
  <c r="G350" i="15"/>
  <c r="D350" i="15" s="1"/>
  <c r="V350" i="15"/>
  <c r="AE350" i="15"/>
  <c r="AK350" i="15" s="1"/>
  <c r="AO350" i="15"/>
  <c r="A351" i="15"/>
  <c r="B351" i="15"/>
  <c r="F351" i="15"/>
  <c r="G351" i="15"/>
  <c r="V351" i="15"/>
  <c r="AE351" i="15"/>
  <c r="AK351" i="15" s="1"/>
  <c r="AO351" i="15"/>
  <c r="A352" i="15"/>
  <c r="B352" i="15"/>
  <c r="F352" i="15"/>
  <c r="G352" i="15"/>
  <c r="V352" i="15"/>
  <c r="AE352" i="15"/>
  <c r="AK352" i="15" s="1"/>
  <c r="AO352" i="15"/>
  <c r="A353" i="15"/>
  <c r="B353" i="15"/>
  <c r="F353" i="15"/>
  <c r="G353" i="15"/>
  <c r="V353" i="15"/>
  <c r="AE353" i="15"/>
  <c r="AK353" i="15" s="1"/>
  <c r="AO353" i="15"/>
  <c r="A354" i="15"/>
  <c r="B354" i="15"/>
  <c r="F354" i="15"/>
  <c r="G354" i="15"/>
  <c r="V354" i="15"/>
  <c r="AE354" i="15"/>
  <c r="AK354" i="15" s="1"/>
  <c r="AO354" i="15"/>
  <c r="A355" i="15"/>
  <c r="B355" i="15"/>
  <c r="F355" i="15"/>
  <c r="G355" i="15"/>
  <c r="V355" i="15"/>
  <c r="AE355" i="15"/>
  <c r="AK355" i="15" s="1"/>
  <c r="AO355" i="15"/>
  <c r="A356" i="15"/>
  <c r="B356" i="15"/>
  <c r="F356" i="15"/>
  <c r="G356" i="15"/>
  <c r="V356" i="15"/>
  <c r="AE356" i="15"/>
  <c r="AK356" i="15" s="1"/>
  <c r="AO356" i="15"/>
  <c r="A357" i="15"/>
  <c r="B357" i="15"/>
  <c r="F357" i="15"/>
  <c r="G357" i="15"/>
  <c r="V357" i="15"/>
  <c r="AE357" i="15"/>
  <c r="AK357" i="15" s="1"/>
  <c r="AO357" i="15"/>
  <c r="A358" i="15"/>
  <c r="B358" i="15"/>
  <c r="F358" i="15"/>
  <c r="G358" i="15"/>
  <c r="V358" i="15"/>
  <c r="AE358" i="15"/>
  <c r="AK358" i="15" s="1"/>
  <c r="AO358" i="15"/>
  <c r="A359" i="15"/>
  <c r="B359" i="15"/>
  <c r="F359" i="15"/>
  <c r="G359" i="15"/>
  <c r="V359" i="15"/>
  <c r="AE359" i="15"/>
  <c r="AK359" i="15" s="1"/>
  <c r="AO359" i="15"/>
  <c r="A360" i="15"/>
  <c r="B360" i="15"/>
  <c r="F360" i="15"/>
  <c r="G360" i="15"/>
  <c r="V360" i="15"/>
  <c r="AE360" i="15"/>
  <c r="AK360" i="15" s="1"/>
  <c r="AO360" i="15"/>
  <c r="A361" i="15"/>
  <c r="B361" i="15"/>
  <c r="F361" i="15"/>
  <c r="G361" i="15"/>
  <c r="V361" i="15"/>
  <c r="AE361" i="15"/>
  <c r="AK361" i="15" s="1"/>
  <c r="AO361" i="15"/>
  <c r="A362" i="15"/>
  <c r="B362" i="15"/>
  <c r="F362" i="15"/>
  <c r="G362" i="15"/>
  <c r="V362" i="15"/>
  <c r="AE362" i="15"/>
  <c r="AK362" i="15" s="1"/>
  <c r="AO362" i="15"/>
  <c r="A363" i="15"/>
  <c r="B363" i="15"/>
  <c r="F363" i="15"/>
  <c r="G363" i="15"/>
  <c r="V363" i="15"/>
  <c r="AE363" i="15"/>
  <c r="AK363" i="15" s="1"/>
  <c r="AO363" i="15"/>
  <c r="A364" i="15"/>
  <c r="B364" i="15"/>
  <c r="F364" i="15"/>
  <c r="G364" i="15"/>
  <c r="V364" i="15"/>
  <c r="AE364" i="15"/>
  <c r="AK364" i="15" s="1"/>
  <c r="AO364" i="15"/>
  <c r="A365" i="15"/>
  <c r="B365" i="15"/>
  <c r="F365" i="15"/>
  <c r="D365" i="15" s="1"/>
  <c r="G365" i="15"/>
  <c r="V365" i="15"/>
  <c r="AE365" i="15"/>
  <c r="AK365" i="15" s="1"/>
  <c r="AO365" i="15"/>
  <c r="A366" i="15"/>
  <c r="B366" i="15"/>
  <c r="F366" i="15"/>
  <c r="G366" i="15"/>
  <c r="V366" i="15"/>
  <c r="AE366" i="15"/>
  <c r="AK366" i="15" s="1"/>
  <c r="AO366" i="15"/>
  <c r="A367" i="15"/>
  <c r="B367" i="15"/>
  <c r="F367" i="15"/>
  <c r="G367" i="15"/>
  <c r="V367" i="15"/>
  <c r="AE367" i="15"/>
  <c r="AK367" i="15" s="1"/>
  <c r="AO367" i="15"/>
  <c r="A368" i="15"/>
  <c r="B368" i="15"/>
  <c r="F368" i="15"/>
  <c r="G368" i="15"/>
  <c r="V368" i="15"/>
  <c r="AE368" i="15"/>
  <c r="AK368" i="15" s="1"/>
  <c r="AO368" i="15"/>
  <c r="A369" i="15"/>
  <c r="B369" i="15"/>
  <c r="F369" i="15"/>
  <c r="G369" i="15"/>
  <c r="V369" i="15"/>
  <c r="AE369" i="15"/>
  <c r="AK369" i="15" s="1"/>
  <c r="AO369" i="15"/>
  <c r="A370" i="15"/>
  <c r="B370" i="15"/>
  <c r="F370" i="15"/>
  <c r="G370" i="15"/>
  <c r="V370" i="15"/>
  <c r="AE370" i="15"/>
  <c r="AK370" i="15" s="1"/>
  <c r="AO370" i="15"/>
  <c r="A371" i="15"/>
  <c r="B371" i="15"/>
  <c r="F371" i="15"/>
  <c r="G371" i="15"/>
  <c r="V371" i="15"/>
  <c r="AE371" i="15"/>
  <c r="AK371" i="15" s="1"/>
  <c r="AO371" i="15"/>
  <c r="A372" i="15"/>
  <c r="B372" i="15"/>
  <c r="F372" i="15"/>
  <c r="G372" i="15"/>
  <c r="V372" i="15"/>
  <c r="AE372" i="15"/>
  <c r="AK372" i="15" s="1"/>
  <c r="AO372" i="15"/>
  <c r="A373" i="15"/>
  <c r="B373" i="15"/>
  <c r="F373" i="15"/>
  <c r="G373" i="15"/>
  <c r="V373" i="15"/>
  <c r="AE373" i="15"/>
  <c r="AK373" i="15" s="1"/>
  <c r="AO373" i="15"/>
  <c r="A374" i="15"/>
  <c r="B374" i="15"/>
  <c r="F374" i="15"/>
  <c r="G374" i="15"/>
  <c r="V374" i="15"/>
  <c r="AE374" i="15"/>
  <c r="AK374" i="15" s="1"/>
  <c r="AO374" i="15"/>
  <c r="A375" i="15"/>
  <c r="B375" i="15"/>
  <c r="F375" i="15"/>
  <c r="G375" i="15"/>
  <c r="V375" i="15"/>
  <c r="AE375" i="15"/>
  <c r="AK375" i="15" s="1"/>
  <c r="AO375" i="15"/>
  <c r="A376" i="15"/>
  <c r="B376" i="15"/>
  <c r="F376" i="15"/>
  <c r="G376" i="15"/>
  <c r="V376" i="15"/>
  <c r="AE376" i="15"/>
  <c r="AK376" i="15" s="1"/>
  <c r="AO376" i="15"/>
  <c r="A377" i="15"/>
  <c r="B377" i="15"/>
  <c r="F377" i="15"/>
  <c r="G377" i="15"/>
  <c r="V377" i="15"/>
  <c r="AE377" i="15"/>
  <c r="AK377" i="15" s="1"/>
  <c r="AO377" i="15"/>
  <c r="A378" i="15"/>
  <c r="B378" i="15"/>
  <c r="F378" i="15"/>
  <c r="G378" i="15"/>
  <c r="V378" i="15"/>
  <c r="AE378" i="15"/>
  <c r="AK378" i="15" s="1"/>
  <c r="AO378" i="15"/>
  <c r="A379" i="15"/>
  <c r="B379" i="15"/>
  <c r="F379" i="15"/>
  <c r="G379" i="15"/>
  <c r="V379" i="15"/>
  <c r="AE379" i="15"/>
  <c r="AK379" i="15" s="1"/>
  <c r="AO379" i="15"/>
  <c r="A380" i="15"/>
  <c r="B380" i="15"/>
  <c r="F380" i="15"/>
  <c r="G380" i="15"/>
  <c r="V380" i="15"/>
  <c r="AE380" i="15"/>
  <c r="AK380" i="15" s="1"/>
  <c r="AO380" i="15"/>
  <c r="A381" i="15"/>
  <c r="B381" i="15"/>
  <c r="F381" i="15"/>
  <c r="G381" i="15"/>
  <c r="V381" i="15"/>
  <c r="AE381" i="15"/>
  <c r="AK381" i="15" s="1"/>
  <c r="AO381" i="15"/>
  <c r="A382" i="15"/>
  <c r="B382" i="15"/>
  <c r="F382" i="15"/>
  <c r="G382" i="15"/>
  <c r="V382" i="15"/>
  <c r="AE382" i="15"/>
  <c r="AK382" i="15" s="1"/>
  <c r="AO382" i="15"/>
  <c r="A383" i="15"/>
  <c r="B383" i="15"/>
  <c r="F383" i="15"/>
  <c r="G383" i="15"/>
  <c r="V383" i="15"/>
  <c r="AE383" i="15"/>
  <c r="AK383" i="15" s="1"/>
  <c r="AO383" i="15"/>
  <c r="A384" i="15"/>
  <c r="B384" i="15"/>
  <c r="F384" i="15"/>
  <c r="G384" i="15"/>
  <c r="V384" i="15"/>
  <c r="AE384" i="15"/>
  <c r="AK384" i="15" s="1"/>
  <c r="AO384" i="15"/>
  <c r="A385" i="15"/>
  <c r="B385" i="15"/>
  <c r="F385" i="15"/>
  <c r="G385" i="15"/>
  <c r="D385" i="15" s="1"/>
  <c r="V385" i="15"/>
  <c r="AE385" i="15"/>
  <c r="AK385" i="15" s="1"/>
  <c r="AO385" i="15"/>
  <c r="A386" i="15"/>
  <c r="B386" i="15"/>
  <c r="F386" i="15"/>
  <c r="G386" i="15"/>
  <c r="V386" i="15"/>
  <c r="AE386" i="15"/>
  <c r="AK386" i="15" s="1"/>
  <c r="AO386" i="15"/>
  <c r="A387" i="15"/>
  <c r="B387" i="15"/>
  <c r="F387" i="15"/>
  <c r="G387" i="15"/>
  <c r="V387" i="15"/>
  <c r="AE387" i="15"/>
  <c r="AK387" i="15" s="1"/>
  <c r="AO387" i="15"/>
  <c r="A388" i="15"/>
  <c r="B388" i="15"/>
  <c r="F388" i="15"/>
  <c r="G388" i="15"/>
  <c r="V388" i="15"/>
  <c r="AE388" i="15"/>
  <c r="AK388" i="15" s="1"/>
  <c r="AO388" i="15"/>
  <c r="A389" i="15"/>
  <c r="B389" i="15"/>
  <c r="F389" i="15"/>
  <c r="G389" i="15"/>
  <c r="V389" i="15"/>
  <c r="AE389" i="15"/>
  <c r="AK389" i="15" s="1"/>
  <c r="AO389" i="15"/>
  <c r="A390" i="15"/>
  <c r="B390" i="15"/>
  <c r="F390" i="15"/>
  <c r="G390" i="15"/>
  <c r="V390" i="15"/>
  <c r="AE390" i="15"/>
  <c r="AK390" i="15" s="1"/>
  <c r="AO390" i="15"/>
  <c r="A391" i="15"/>
  <c r="B391" i="15"/>
  <c r="F391" i="15"/>
  <c r="G391" i="15"/>
  <c r="V391" i="15"/>
  <c r="AE391" i="15"/>
  <c r="AK391" i="15" s="1"/>
  <c r="AO391" i="15"/>
  <c r="A392" i="15"/>
  <c r="B392" i="15"/>
  <c r="F392" i="15"/>
  <c r="G392" i="15"/>
  <c r="V392" i="15"/>
  <c r="AE392" i="15"/>
  <c r="AK392" i="15" s="1"/>
  <c r="AO392" i="15"/>
  <c r="A393" i="15"/>
  <c r="B393" i="15"/>
  <c r="F393" i="15"/>
  <c r="G393" i="15"/>
  <c r="V393" i="15"/>
  <c r="AE393" i="15"/>
  <c r="AK393" i="15" s="1"/>
  <c r="AO393" i="15"/>
  <c r="A394" i="15"/>
  <c r="B394" i="15"/>
  <c r="F394" i="15"/>
  <c r="D394" i="15" s="1"/>
  <c r="G394" i="15"/>
  <c r="V394" i="15"/>
  <c r="AE394" i="15"/>
  <c r="AK394" i="15" s="1"/>
  <c r="AO394" i="15"/>
  <c r="A395" i="15"/>
  <c r="B395" i="15"/>
  <c r="F395" i="15"/>
  <c r="G395" i="15"/>
  <c r="V395" i="15"/>
  <c r="AE395" i="15"/>
  <c r="AK395" i="15" s="1"/>
  <c r="AO395" i="15"/>
  <c r="A396" i="15"/>
  <c r="B396" i="15"/>
  <c r="F396" i="15"/>
  <c r="G396" i="15"/>
  <c r="V396" i="15"/>
  <c r="AE396" i="15"/>
  <c r="AK396" i="15" s="1"/>
  <c r="AO396" i="15"/>
  <c r="A397" i="15"/>
  <c r="B397" i="15"/>
  <c r="F397" i="15"/>
  <c r="G397" i="15"/>
  <c r="D397" i="15" s="1"/>
  <c r="V397" i="15"/>
  <c r="AE397" i="15"/>
  <c r="AK397" i="15" s="1"/>
  <c r="AO397" i="15"/>
  <c r="A398" i="15"/>
  <c r="B398" i="15"/>
  <c r="F398" i="15"/>
  <c r="G398" i="15"/>
  <c r="V398" i="15"/>
  <c r="AE398" i="15"/>
  <c r="AK398" i="15" s="1"/>
  <c r="AO398" i="15"/>
  <c r="A399" i="15"/>
  <c r="B399" i="15"/>
  <c r="F399" i="15"/>
  <c r="G399" i="15"/>
  <c r="V399" i="15"/>
  <c r="AE399" i="15"/>
  <c r="AK399" i="15" s="1"/>
  <c r="AO399" i="15"/>
  <c r="A400" i="15"/>
  <c r="B400" i="15"/>
  <c r="F400" i="15"/>
  <c r="G400" i="15"/>
  <c r="V400" i="15"/>
  <c r="AE400" i="15"/>
  <c r="AK400" i="15" s="1"/>
  <c r="AO400" i="15"/>
  <c r="A401" i="15"/>
  <c r="B401" i="15"/>
  <c r="F401" i="15"/>
  <c r="G401" i="15"/>
  <c r="V401" i="15"/>
  <c r="AE401" i="15"/>
  <c r="AK401" i="15" s="1"/>
  <c r="AO401" i="15"/>
  <c r="A402" i="15"/>
  <c r="B402" i="15"/>
  <c r="F402" i="15"/>
  <c r="G402" i="15"/>
  <c r="V402" i="15"/>
  <c r="AE402" i="15"/>
  <c r="AK402" i="15" s="1"/>
  <c r="AO402" i="15"/>
  <c r="A403" i="15"/>
  <c r="B403" i="15"/>
  <c r="F403" i="15"/>
  <c r="G403" i="15"/>
  <c r="V403" i="15"/>
  <c r="AE403" i="15"/>
  <c r="AK403" i="15" s="1"/>
  <c r="AO403" i="15"/>
  <c r="A404" i="15"/>
  <c r="B404" i="15"/>
  <c r="F404" i="15"/>
  <c r="G404" i="15"/>
  <c r="V404" i="15"/>
  <c r="AE404" i="15"/>
  <c r="AK404" i="15" s="1"/>
  <c r="AO404" i="15"/>
  <c r="A405" i="15"/>
  <c r="B405" i="15"/>
  <c r="F405" i="15"/>
  <c r="G405" i="15"/>
  <c r="V405" i="15"/>
  <c r="AE405" i="15"/>
  <c r="AK405" i="15" s="1"/>
  <c r="AO405" i="15"/>
  <c r="A406" i="15"/>
  <c r="B406" i="15"/>
  <c r="F406" i="15"/>
  <c r="G406" i="15"/>
  <c r="V406" i="15"/>
  <c r="AE406" i="15"/>
  <c r="AK406" i="15" s="1"/>
  <c r="AO406" i="15"/>
  <c r="A407" i="15"/>
  <c r="B407" i="15"/>
  <c r="F407" i="15"/>
  <c r="G407" i="15"/>
  <c r="V407" i="15"/>
  <c r="AE407" i="15"/>
  <c r="AK407" i="15" s="1"/>
  <c r="AO407" i="15"/>
  <c r="A408" i="15"/>
  <c r="B408" i="15"/>
  <c r="F408" i="15"/>
  <c r="G408" i="15"/>
  <c r="V408" i="15"/>
  <c r="AE408" i="15"/>
  <c r="AK408" i="15" s="1"/>
  <c r="AO408" i="15"/>
  <c r="A409" i="15"/>
  <c r="B409" i="15"/>
  <c r="F409" i="15"/>
  <c r="G409" i="15"/>
  <c r="V409" i="15"/>
  <c r="AE409" i="15"/>
  <c r="AK409" i="15" s="1"/>
  <c r="AO409" i="15"/>
  <c r="A410" i="15"/>
  <c r="B410" i="15"/>
  <c r="F410" i="15"/>
  <c r="G410" i="15"/>
  <c r="V410" i="15"/>
  <c r="AE410" i="15"/>
  <c r="AK410" i="15" s="1"/>
  <c r="AO410" i="15"/>
  <c r="A411" i="15"/>
  <c r="B411" i="15"/>
  <c r="F411" i="15"/>
  <c r="G411" i="15"/>
  <c r="V411" i="15"/>
  <c r="AE411" i="15"/>
  <c r="AK411" i="15" s="1"/>
  <c r="AO411" i="15"/>
  <c r="A412" i="15"/>
  <c r="B412" i="15"/>
  <c r="F412" i="15"/>
  <c r="G412" i="15"/>
  <c r="V412" i="15"/>
  <c r="AE412" i="15"/>
  <c r="AK412" i="15" s="1"/>
  <c r="AO412" i="15"/>
  <c r="A413" i="15"/>
  <c r="B413" i="15"/>
  <c r="F413" i="15"/>
  <c r="G413" i="15"/>
  <c r="V413" i="15"/>
  <c r="AE413" i="15"/>
  <c r="AK413" i="15" s="1"/>
  <c r="AO413" i="15"/>
  <c r="A414" i="15"/>
  <c r="B414" i="15"/>
  <c r="F414" i="15"/>
  <c r="G414" i="15"/>
  <c r="V414" i="15"/>
  <c r="AE414" i="15"/>
  <c r="AK414" i="15" s="1"/>
  <c r="AO414" i="15"/>
  <c r="A415" i="15"/>
  <c r="B415" i="15"/>
  <c r="F415" i="15"/>
  <c r="G415" i="15"/>
  <c r="V415" i="15"/>
  <c r="AE415" i="15"/>
  <c r="AK415" i="15" s="1"/>
  <c r="AO415" i="15"/>
  <c r="A416" i="15"/>
  <c r="B416" i="15"/>
  <c r="F416" i="15"/>
  <c r="G416" i="15"/>
  <c r="V416" i="15"/>
  <c r="AE416" i="15"/>
  <c r="AK416" i="15" s="1"/>
  <c r="AO416" i="15"/>
  <c r="A417" i="15"/>
  <c r="B417" i="15"/>
  <c r="F417" i="15"/>
  <c r="G417" i="15"/>
  <c r="V417" i="15"/>
  <c r="AE417" i="15"/>
  <c r="AK417" i="15" s="1"/>
  <c r="AO417" i="15"/>
  <c r="A418" i="15"/>
  <c r="B418" i="15"/>
  <c r="F418" i="15"/>
  <c r="G418" i="15"/>
  <c r="V418" i="15"/>
  <c r="AE418" i="15"/>
  <c r="AK418" i="15" s="1"/>
  <c r="AO418" i="15"/>
  <c r="A419" i="15"/>
  <c r="B419" i="15"/>
  <c r="F419" i="15"/>
  <c r="G419" i="15"/>
  <c r="V419" i="15"/>
  <c r="AE419" i="15"/>
  <c r="AK419" i="15" s="1"/>
  <c r="AO419" i="15"/>
  <c r="A420" i="15"/>
  <c r="B420" i="15"/>
  <c r="F420" i="15"/>
  <c r="G420" i="15"/>
  <c r="V420" i="15"/>
  <c r="AE420" i="15"/>
  <c r="AK420" i="15" s="1"/>
  <c r="AO420" i="15"/>
  <c r="A421" i="15"/>
  <c r="B421" i="15"/>
  <c r="F421" i="15"/>
  <c r="G421" i="15"/>
  <c r="V421" i="15"/>
  <c r="AE421" i="15"/>
  <c r="AK421" i="15" s="1"/>
  <c r="AO421" i="15"/>
  <c r="A422" i="15"/>
  <c r="B422" i="15"/>
  <c r="F422" i="15"/>
  <c r="G422" i="15"/>
  <c r="V422" i="15"/>
  <c r="AE422" i="15"/>
  <c r="AK422" i="15" s="1"/>
  <c r="AO422" i="15"/>
  <c r="A423" i="15"/>
  <c r="B423" i="15"/>
  <c r="F423" i="15"/>
  <c r="G423" i="15"/>
  <c r="V423" i="15"/>
  <c r="AE423" i="15"/>
  <c r="AK423" i="15" s="1"/>
  <c r="AO423" i="15"/>
  <c r="A424" i="15"/>
  <c r="B424" i="15"/>
  <c r="F424" i="15"/>
  <c r="G424" i="15"/>
  <c r="V424" i="15"/>
  <c r="AE424" i="15"/>
  <c r="AK424" i="15" s="1"/>
  <c r="AO424" i="15"/>
  <c r="A425" i="15"/>
  <c r="B425" i="15"/>
  <c r="F425" i="15"/>
  <c r="G425" i="15"/>
  <c r="V425" i="15"/>
  <c r="AE425" i="15"/>
  <c r="AK425" i="15" s="1"/>
  <c r="AO425" i="15"/>
  <c r="A426" i="15"/>
  <c r="B426" i="15"/>
  <c r="F426" i="15"/>
  <c r="G426" i="15"/>
  <c r="V426" i="15"/>
  <c r="AE426" i="15"/>
  <c r="AK426" i="15" s="1"/>
  <c r="AO426" i="15"/>
  <c r="A427" i="15"/>
  <c r="B427" i="15"/>
  <c r="F427" i="15"/>
  <c r="G427" i="15"/>
  <c r="V427" i="15"/>
  <c r="AE427" i="15"/>
  <c r="AK427" i="15" s="1"/>
  <c r="AO427" i="15"/>
  <c r="A428" i="15"/>
  <c r="B428" i="15"/>
  <c r="F428" i="15"/>
  <c r="G428" i="15"/>
  <c r="V428" i="15"/>
  <c r="AE428" i="15"/>
  <c r="AK428" i="15" s="1"/>
  <c r="AO428" i="15"/>
  <c r="A429" i="15"/>
  <c r="B429" i="15"/>
  <c r="F429" i="15"/>
  <c r="G429" i="15"/>
  <c r="V429" i="15"/>
  <c r="AE429" i="15"/>
  <c r="AK429" i="15" s="1"/>
  <c r="AO429" i="15"/>
  <c r="A430" i="15"/>
  <c r="B430" i="15"/>
  <c r="F430" i="15"/>
  <c r="G430" i="15"/>
  <c r="V430" i="15"/>
  <c r="AE430" i="15"/>
  <c r="AK430" i="15" s="1"/>
  <c r="AO430" i="15"/>
  <c r="A431" i="15"/>
  <c r="B431" i="15"/>
  <c r="F431" i="15"/>
  <c r="G431" i="15"/>
  <c r="V431" i="15"/>
  <c r="AE431" i="15"/>
  <c r="AK431" i="15" s="1"/>
  <c r="AO431" i="15"/>
  <c r="A432" i="15"/>
  <c r="B432" i="15"/>
  <c r="F432" i="15"/>
  <c r="G432" i="15"/>
  <c r="V432" i="15"/>
  <c r="AE432" i="15"/>
  <c r="AK432" i="15" s="1"/>
  <c r="AO432" i="15"/>
  <c r="A433" i="15"/>
  <c r="B433" i="15"/>
  <c r="F433" i="15"/>
  <c r="G433" i="15"/>
  <c r="V433" i="15"/>
  <c r="AE433" i="15"/>
  <c r="AK433" i="15" s="1"/>
  <c r="AO433" i="15"/>
  <c r="A434" i="15"/>
  <c r="B434" i="15"/>
  <c r="F434" i="15"/>
  <c r="G434" i="15"/>
  <c r="V434" i="15"/>
  <c r="AE434" i="15"/>
  <c r="AK434" i="15" s="1"/>
  <c r="AO434" i="15"/>
  <c r="A435" i="15"/>
  <c r="B435" i="15"/>
  <c r="F435" i="15"/>
  <c r="G435" i="15"/>
  <c r="V435" i="15"/>
  <c r="AE435" i="15"/>
  <c r="AK435" i="15" s="1"/>
  <c r="AO435" i="15"/>
  <c r="A436" i="15"/>
  <c r="B436" i="15"/>
  <c r="F436" i="15"/>
  <c r="G436" i="15"/>
  <c r="V436" i="15"/>
  <c r="AE436" i="15"/>
  <c r="AK436" i="15" s="1"/>
  <c r="AO436" i="15"/>
  <c r="A437" i="15"/>
  <c r="B437" i="15"/>
  <c r="F437" i="15"/>
  <c r="G437" i="15"/>
  <c r="V437" i="15"/>
  <c r="AE437" i="15"/>
  <c r="AK437" i="15" s="1"/>
  <c r="AO437" i="15"/>
  <c r="A438" i="15"/>
  <c r="B438" i="15"/>
  <c r="F438" i="15"/>
  <c r="G438" i="15"/>
  <c r="D438" i="15" s="1"/>
  <c r="V438" i="15"/>
  <c r="AE438" i="15"/>
  <c r="AK438" i="15" s="1"/>
  <c r="AO438" i="15"/>
  <c r="A439" i="15"/>
  <c r="B439" i="15"/>
  <c r="F439" i="15"/>
  <c r="G439" i="15"/>
  <c r="V439" i="15"/>
  <c r="AE439" i="15"/>
  <c r="AK439" i="15" s="1"/>
  <c r="AO439" i="15"/>
  <c r="A440" i="15"/>
  <c r="B440" i="15"/>
  <c r="F440" i="15"/>
  <c r="G440" i="15"/>
  <c r="V440" i="15"/>
  <c r="AE440" i="15"/>
  <c r="AK440" i="15" s="1"/>
  <c r="AO440" i="15"/>
  <c r="A441" i="15"/>
  <c r="B441" i="15"/>
  <c r="F441" i="15"/>
  <c r="G441" i="15"/>
  <c r="V441" i="15"/>
  <c r="AE441" i="15"/>
  <c r="AK441" i="15" s="1"/>
  <c r="AO441" i="15"/>
  <c r="A442" i="15"/>
  <c r="B442" i="15"/>
  <c r="F442" i="15"/>
  <c r="G442" i="15"/>
  <c r="V442" i="15"/>
  <c r="AE442" i="15"/>
  <c r="AK442" i="15" s="1"/>
  <c r="AO442" i="15"/>
  <c r="A443" i="15"/>
  <c r="B443" i="15"/>
  <c r="F443" i="15"/>
  <c r="G443" i="15"/>
  <c r="V443" i="15"/>
  <c r="AE443" i="15"/>
  <c r="AK443" i="15" s="1"/>
  <c r="AO443" i="15"/>
  <c r="A444" i="15"/>
  <c r="B444" i="15"/>
  <c r="F444" i="15"/>
  <c r="G444" i="15"/>
  <c r="V444" i="15"/>
  <c r="AE444" i="15"/>
  <c r="AK444" i="15" s="1"/>
  <c r="AO444" i="15"/>
  <c r="A445" i="15"/>
  <c r="B445" i="15"/>
  <c r="F445" i="15"/>
  <c r="G445" i="15"/>
  <c r="V445" i="15"/>
  <c r="AE445" i="15"/>
  <c r="AK445" i="15" s="1"/>
  <c r="AO445" i="15"/>
  <c r="A446" i="15"/>
  <c r="B446" i="15"/>
  <c r="F446" i="15"/>
  <c r="G446" i="15"/>
  <c r="V446" i="15"/>
  <c r="AE446" i="15"/>
  <c r="AK446" i="15" s="1"/>
  <c r="AO446" i="15"/>
  <c r="A447" i="15"/>
  <c r="B447" i="15"/>
  <c r="F447" i="15"/>
  <c r="G447" i="15"/>
  <c r="V447" i="15"/>
  <c r="AE447" i="15"/>
  <c r="AK447" i="15" s="1"/>
  <c r="AO447" i="15"/>
  <c r="A448" i="15"/>
  <c r="B448" i="15"/>
  <c r="F448" i="15"/>
  <c r="G448" i="15"/>
  <c r="V448" i="15"/>
  <c r="AE448" i="15"/>
  <c r="AK448" i="15" s="1"/>
  <c r="AO448" i="15"/>
  <c r="A449" i="15"/>
  <c r="B449" i="15"/>
  <c r="F449" i="15"/>
  <c r="G449" i="15"/>
  <c r="V449" i="15"/>
  <c r="AE449" i="15"/>
  <c r="AK449" i="15" s="1"/>
  <c r="AO449" i="15"/>
  <c r="A450" i="15"/>
  <c r="B450" i="15"/>
  <c r="F450" i="15"/>
  <c r="G450" i="15"/>
  <c r="V450" i="15"/>
  <c r="AE450" i="15"/>
  <c r="AK450" i="15" s="1"/>
  <c r="AO450" i="15"/>
  <c r="A451" i="15"/>
  <c r="B451" i="15"/>
  <c r="F451" i="15"/>
  <c r="G451" i="15"/>
  <c r="V451" i="15"/>
  <c r="AE451" i="15"/>
  <c r="AK451" i="15" s="1"/>
  <c r="AO451" i="15"/>
  <c r="A452" i="15"/>
  <c r="B452" i="15"/>
  <c r="F452" i="15"/>
  <c r="G452" i="15"/>
  <c r="V452" i="15"/>
  <c r="AE452" i="15"/>
  <c r="AK452" i="15" s="1"/>
  <c r="AO452" i="15"/>
  <c r="A453" i="15"/>
  <c r="B453" i="15"/>
  <c r="F453" i="15"/>
  <c r="G453" i="15"/>
  <c r="V453" i="15"/>
  <c r="AE453" i="15"/>
  <c r="AK453" i="15" s="1"/>
  <c r="AO453" i="15"/>
  <c r="A454" i="15"/>
  <c r="B454" i="15"/>
  <c r="F454" i="15"/>
  <c r="G454" i="15"/>
  <c r="V454" i="15"/>
  <c r="AE454" i="15"/>
  <c r="AK454" i="15" s="1"/>
  <c r="AO454" i="15"/>
  <c r="A455" i="15"/>
  <c r="B455" i="15"/>
  <c r="F455" i="15"/>
  <c r="G455" i="15"/>
  <c r="V455" i="15"/>
  <c r="AE455" i="15"/>
  <c r="AK455" i="15" s="1"/>
  <c r="AO455" i="15"/>
  <c r="A456" i="15"/>
  <c r="B456" i="15"/>
  <c r="F456" i="15"/>
  <c r="G456" i="15"/>
  <c r="V456" i="15"/>
  <c r="AE456" i="15"/>
  <c r="AK456" i="15" s="1"/>
  <c r="AO456" i="15"/>
  <c r="A457" i="15"/>
  <c r="B457" i="15"/>
  <c r="F457" i="15"/>
  <c r="G457" i="15"/>
  <c r="V457" i="15"/>
  <c r="AE457" i="15"/>
  <c r="AK457" i="15" s="1"/>
  <c r="AO457" i="15"/>
  <c r="A458" i="15"/>
  <c r="B458" i="15"/>
  <c r="F458" i="15"/>
  <c r="G458" i="15"/>
  <c r="V458" i="15"/>
  <c r="AE458" i="15"/>
  <c r="AK458" i="15" s="1"/>
  <c r="AO458" i="15"/>
  <c r="A459" i="15"/>
  <c r="B459" i="15"/>
  <c r="F459" i="15"/>
  <c r="G459" i="15"/>
  <c r="V459" i="15"/>
  <c r="AE459" i="15"/>
  <c r="AK459" i="15" s="1"/>
  <c r="AO459" i="15"/>
  <c r="A460" i="15"/>
  <c r="B460" i="15"/>
  <c r="F460" i="15"/>
  <c r="G460" i="15"/>
  <c r="V460" i="15"/>
  <c r="AE460" i="15"/>
  <c r="AK460" i="15" s="1"/>
  <c r="AO460" i="15"/>
  <c r="A461" i="15"/>
  <c r="B461" i="15"/>
  <c r="F461" i="15"/>
  <c r="G461" i="15"/>
  <c r="D461" i="15" s="1"/>
  <c r="V461" i="15"/>
  <c r="AE461" i="15"/>
  <c r="AK461" i="15" s="1"/>
  <c r="AO461" i="15"/>
  <c r="A462" i="15"/>
  <c r="B462" i="15"/>
  <c r="F462" i="15"/>
  <c r="G462" i="15"/>
  <c r="V462" i="15"/>
  <c r="AE462" i="15"/>
  <c r="AK462" i="15" s="1"/>
  <c r="AO462" i="15"/>
  <c r="A463" i="15"/>
  <c r="B463" i="15"/>
  <c r="F463" i="15"/>
  <c r="G463" i="15"/>
  <c r="V463" i="15"/>
  <c r="AE463" i="15"/>
  <c r="AK463" i="15" s="1"/>
  <c r="AO463" i="15"/>
  <c r="A464" i="15"/>
  <c r="B464" i="15"/>
  <c r="F464" i="15"/>
  <c r="G464" i="15"/>
  <c r="V464" i="15"/>
  <c r="AE464" i="15"/>
  <c r="AK464" i="15" s="1"/>
  <c r="AO464" i="15"/>
  <c r="A465" i="15"/>
  <c r="B465" i="15"/>
  <c r="F465" i="15"/>
  <c r="G465" i="15"/>
  <c r="V465" i="15"/>
  <c r="AE465" i="15"/>
  <c r="AK465" i="15" s="1"/>
  <c r="AO465" i="15"/>
  <c r="A466" i="15"/>
  <c r="B466" i="15"/>
  <c r="F466" i="15"/>
  <c r="D466" i="15" s="1"/>
  <c r="G466" i="15"/>
  <c r="V466" i="15"/>
  <c r="AE466" i="15"/>
  <c r="AK466" i="15" s="1"/>
  <c r="AO466" i="15"/>
  <c r="A467" i="15"/>
  <c r="B467" i="15"/>
  <c r="F467" i="15"/>
  <c r="G467" i="15"/>
  <c r="V467" i="15"/>
  <c r="AE467" i="15"/>
  <c r="AK467" i="15" s="1"/>
  <c r="AO467" i="15"/>
  <c r="A468" i="15"/>
  <c r="B468" i="15"/>
  <c r="F468" i="15"/>
  <c r="D468" i="15" s="1"/>
  <c r="G468" i="15"/>
  <c r="V468" i="15"/>
  <c r="AE468" i="15"/>
  <c r="AK468" i="15" s="1"/>
  <c r="AO468" i="15"/>
  <c r="A469" i="15"/>
  <c r="B469" i="15"/>
  <c r="F469" i="15"/>
  <c r="G469" i="15"/>
  <c r="V469" i="15"/>
  <c r="AE469" i="15"/>
  <c r="AK469" i="15" s="1"/>
  <c r="AO469" i="15"/>
  <c r="A470" i="15"/>
  <c r="B470" i="15"/>
  <c r="F470" i="15"/>
  <c r="G470" i="15"/>
  <c r="V470" i="15"/>
  <c r="AE470" i="15"/>
  <c r="AK470" i="15" s="1"/>
  <c r="AO470" i="15"/>
  <c r="A471" i="15"/>
  <c r="B471" i="15"/>
  <c r="F471" i="15"/>
  <c r="G471" i="15"/>
  <c r="V471" i="15"/>
  <c r="AE471" i="15"/>
  <c r="AK471" i="15" s="1"/>
  <c r="AO471" i="15"/>
  <c r="A472" i="15"/>
  <c r="B472" i="15"/>
  <c r="F472" i="15"/>
  <c r="G472" i="15"/>
  <c r="V472" i="15"/>
  <c r="AE472" i="15"/>
  <c r="AK472" i="15" s="1"/>
  <c r="AO472" i="15"/>
  <c r="A473" i="15"/>
  <c r="B473" i="15"/>
  <c r="F473" i="15"/>
  <c r="G473" i="15"/>
  <c r="V473" i="15"/>
  <c r="AE473" i="15"/>
  <c r="AK473" i="15" s="1"/>
  <c r="AO473" i="15"/>
  <c r="A474" i="15"/>
  <c r="B474" i="15"/>
  <c r="F474" i="15"/>
  <c r="G474" i="15"/>
  <c r="V474" i="15"/>
  <c r="AE474" i="15"/>
  <c r="AK474" i="15" s="1"/>
  <c r="AO474" i="15"/>
  <c r="A475" i="15"/>
  <c r="B475" i="15"/>
  <c r="F475" i="15"/>
  <c r="G475" i="15"/>
  <c r="V475" i="15"/>
  <c r="AE475" i="15"/>
  <c r="AK475" i="15" s="1"/>
  <c r="AO475" i="15"/>
  <c r="A476" i="15"/>
  <c r="B476" i="15"/>
  <c r="F476" i="15"/>
  <c r="G476" i="15"/>
  <c r="V476" i="15"/>
  <c r="AE476" i="15"/>
  <c r="AK476" i="15" s="1"/>
  <c r="AO476" i="15"/>
  <c r="A477" i="15"/>
  <c r="B477" i="15"/>
  <c r="F477" i="15"/>
  <c r="G477" i="15"/>
  <c r="V477" i="15"/>
  <c r="AE477" i="15"/>
  <c r="AK477" i="15" s="1"/>
  <c r="AO477" i="15"/>
  <c r="A478" i="15"/>
  <c r="B478" i="15"/>
  <c r="F478" i="15"/>
  <c r="G478" i="15"/>
  <c r="V478" i="15"/>
  <c r="AE478" i="15"/>
  <c r="AK478" i="15" s="1"/>
  <c r="AO478" i="15"/>
  <c r="A479" i="15"/>
  <c r="B479" i="15"/>
  <c r="F479" i="15"/>
  <c r="G479" i="15"/>
  <c r="V479" i="15"/>
  <c r="AE479" i="15"/>
  <c r="AK479" i="15" s="1"/>
  <c r="AO479" i="15"/>
  <c r="A480" i="15"/>
  <c r="B480" i="15"/>
  <c r="F480" i="15"/>
  <c r="G480" i="15"/>
  <c r="V480" i="15"/>
  <c r="AE480" i="15"/>
  <c r="AK480" i="15" s="1"/>
  <c r="AO480" i="15"/>
  <c r="A481" i="15"/>
  <c r="B481" i="15"/>
  <c r="F481" i="15"/>
  <c r="G481" i="15"/>
  <c r="V481" i="15"/>
  <c r="AE481" i="15"/>
  <c r="AK481" i="15" s="1"/>
  <c r="AO481" i="15"/>
  <c r="A482" i="15"/>
  <c r="B482" i="15"/>
  <c r="F482" i="15"/>
  <c r="D482" i="15" s="1"/>
  <c r="G482" i="15"/>
  <c r="V482" i="15"/>
  <c r="AE482" i="15"/>
  <c r="AK482" i="15" s="1"/>
  <c r="AO482" i="15"/>
  <c r="A483" i="15"/>
  <c r="B483" i="15"/>
  <c r="F483" i="15"/>
  <c r="G483" i="15"/>
  <c r="V483" i="15"/>
  <c r="AE483" i="15"/>
  <c r="AK483" i="15" s="1"/>
  <c r="AO483" i="15"/>
  <c r="A484" i="15"/>
  <c r="B484" i="15"/>
  <c r="F484" i="15"/>
  <c r="G484" i="15"/>
  <c r="V484" i="15"/>
  <c r="AE484" i="15"/>
  <c r="AK484" i="15" s="1"/>
  <c r="AO484" i="15"/>
  <c r="A485" i="15"/>
  <c r="B485" i="15"/>
  <c r="F485" i="15"/>
  <c r="G485" i="15"/>
  <c r="V485" i="15"/>
  <c r="AE485" i="15"/>
  <c r="AK485" i="15" s="1"/>
  <c r="AO485" i="15"/>
  <c r="A486" i="15"/>
  <c r="B486" i="15"/>
  <c r="F486" i="15"/>
  <c r="G486" i="15"/>
  <c r="V486" i="15"/>
  <c r="AE486" i="15"/>
  <c r="AK486" i="15" s="1"/>
  <c r="AO486" i="15"/>
  <c r="A487" i="15"/>
  <c r="B487" i="15"/>
  <c r="F487" i="15"/>
  <c r="G487" i="15"/>
  <c r="V487" i="15"/>
  <c r="AE487" i="15"/>
  <c r="AK487" i="15" s="1"/>
  <c r="AO487" i="15"/>
  <c r="A488" i="15"/>
  <c r="B488" i="15"/>
  <c r="F488" i="15"/>
  <c r="G488" i="15"/>
  <c r="V488" i="15"/>
  <c r="AE488" i="15"/>
  <c r="AK488" i="15" s="1"/>
  <c r="AO488" i="15"/>
  <c r="A489" i="15"/>
  <c r="B489" i="15"/>
  <c r="F489" i="15"/>
  <c r="G489" i="15"/>
  <c r="V489" i="15"/>
  <c r="AE489" i="15"/>
  <c r="AK489" i="15" s="1"/>
  <c r="AO489" i="15"/>
  <c r="A490" i="15"/>
  <c r="B490" i="15"/>
  <c r="F490" i="15"/>
  <c r="G490" i="15"/>
  <c r="V490" i="15"/>
  <c r="AE490" i="15"/>
  <c r="AK490" i="15" s="1"/>
  <c r="AO490" i="15"/>
  <c r="A491" i="15"/>
  <c r="B491" i="15"/>
  <c r="F491" i="15"/>
  <c r="G491" i="15"/>
  <c r="V491" i="15"/>
  <c r="AE491" i="15"/>
  <c r="AK491" i="15" s="1"/>
  <c r="AO491" i="15"/>
  <c r="A492" i="15"/>
  <c r="B492" i="15"/>
  <c r="F492" i="15"/>
  <c r="G492" i="15"/>
  <c r="V492" i="15"/>
  <c r="AE492" i="15"/>
  <c r="AK492" i="15" s="1"/>
  <c r="AO492" i="15"/>
  <c r="A493" i="15"/>
  <c r="B493" i="15"/>
  <c r="F493" i="15"/>
  <c r="G493" i="15"/>
  <c r="V493" i="15"/>
  <c r="AE493" i="15"/>
  <c r="AK493" i="15" s="1"/>
  <c r="AO493" i="15"/>
  <c r="A494" i="15"/>
  <c r="B494" i="15"/>
  <c r="F494" i="15"/>
  <c r="G494" i="15"/>
  <c r="V494" i="15"/>
  <c r="AE494" i="15"/>
  <c r="AK494" i="15" s="1"/>
  <c r="AO494" i="15"/>
  <c r="A495" i="15"/>
  <c r="B495" i="15"/>
  <c r="F495" i="15"/>
  <c r="G495" i="15"/>
  <c r="V495" i="15"/>
  <c r="AE495" i="15"/>
  <c r="AK495" i="15" s="1"/>
  <c r="AO495" i="15"/>
  <c r="A496" i="15"/>
  <c r="B496" i="15"/>
  <c r="F496" i="15"/>
  <c r="G496" i="15"/>
  <c r="V496" i="15"/>
  <c r="AE496" i="15"/>
  <c r="AK496" i="15" s="1"/>
  <c r="AO496" i="15"/>
  <c r="A497" i="15"/>
  <c r="B497" i="15"/>
  <c r="F497" i="15"/>
  <c r="G497" i="15"/>
  <c r="V497" i="15"/>
  <c r="AE497" i="15"/>
  <c r="AK497" i="15" s="1"/>
  <c r="AO497" i="15"/>
  <c r="A498" i="15"/>
  <c r="B498" i="15"/>
  <c r="F498" i="15"/>
  <c r="G498" i="15"/>
  <c r="V498" i="15"/>
  <c r="AE498" i="15"/>
  <c r="AK498" i="15" s="1"/>
  <c r="AO498" i="15"/>
  <c r="A499" i="15"/>
  <c r="B499" i="15"/>
  <c r="F499" i="15"/>
  <c r="G499" i="15"/>
  <c r="V499" i="15"/>
  <c r="AE499" i="15"/>
  <c r="AK499" i="15" s="1"/>
  <c r="AO499" i="15"/>
  <c r="A500" i="15"/>
  <c r="B500" i="15"/>
  <c r="F500" i="15"/>
  <c r="G500" i="15"/>
  <c r="V500" i="15"/>
  <c r="AE500" i="15"/>
  <c r="AK500" i="15" s="1"/>
  <c r="AO500" i="15"/>
  <c r="A501" i="15"/>
  <c r="B501" i="15"/>
  <c r="F501" i="15"/>
  <c r="G501" i="15"/>
  <c r="V501" i="15"/>
  <c r="AE501" i="15"/>
  <c r="AK501" i="15" s="1"/>
  <c r="AO501" i="15"/>
  <c r="A502" i="15"/>
  <c r="B502" i="15"/>
  <c r="F502" i="15"/>
  <c r="G502" i="15"/>
  <c r="V502" i="15"/>
  <c r="AE502" i="15"/>
  <c r="AK502" i="15" s="1"/>
  <c r="AO502" i="15"/>
  <c r="A503" i="15"/>
  <c r="B503" i="15"/>
  <c r="F503" i="15"/>
  <c r="G503" i="15"/>
  <c r="V503" i="15"/>
  <c r="AE503" i="15"/>
  <c r="AK503" i="15" s="1"/>
  <c r="AO503" i="15"/>
  <c r="A504" i="15"/>
  <c r="B504" i="15"/>
  <c r="F504" i="15"/>
  <c r="G504" i="15"/>
  <c r="V504" i="15"/>
  <c r="AE504" i="15"/>
  <c r="AK504" i="15" s="1"/>
  <c r="AO504" i="15"/>
  <c r="A505" i="15"/>
  <c r="B505" i="15"/>
  <c r="F505" i="15"/>
  <c r="G505" i="15"/>
  <c r="D505" i="15" s="1"/>
  <c r="V505" i="15"/>
  <c r="AE505" i="15"/>
  <c r="AK505" i="15" s="1"/>
  <c r="AO505" i="15"/>
  <c r="A506" i="15"/>
  <c r="B506" i="15"/>
  <c r="F506" i="15"/>
  <c r="G506" i="15"/>
  <c r="V506" i="15"/>
  <c r="AE506" i="15"/>
  <c r="AK506" i="15" s="1"/>
  <c r="AO506" i="15"/>
  <c r="A507" i="15"/>
  <c r="B507" i="15"/>
  <c r="F507" i="15"/>
  <c r="G507" i="15"/>
  <c r="V507" i="15"/>
  <c r="AE507" i="15"/>
  <c r="AK507" i="15" s="1"/>
  <c r="AO507" i="15"/>
  <c r="A508" i="15"/>
  <c r="B508" i="15"/>
  <c r="F508" i="15"/>
  <c r="G508" i="15"/>
  <c r="V508" i="15"/>
  <c r="AE508" i="15"/>
  <c r="AK508" i="15" s="1"/>
  <c r="AO508" i="15"/>
  <c r="A509" i="15"/>
  <c r="B509" i="15"/>
  <c r="F509" i="15"/>
  <c r="G509" i="15"/>
  <c r="V509" i="15"/>
  <c r="AE509" i="15"/>
  <c r="AK509" i="15" s="1"/>
  <c r="AO509" i="15"/>
  <c r="A510" i="15"/>
  <c r="B510" i="15"/>
  <c r="F510" i="15"/>
  <c r="D510" i="15" s="1"/>
  <c r="G510" i="15"/>
  <c r="V510" i="15"/>
  <c r="AE510" i="15"/>
  <c r="AK510" i="15" s="1"/>
  <c r="AO510" i="15"/>
  <c r="A511" i="15"/>
  <c r="B511" i="15"/>
  <c r="F511" i="15"/>
  <c r="G511" i="15"/>
  <c r="V511" i="15"/>
  <c r="AE511" i="15"/>
  <c r="AK511" i="15" s="1"/>
  <c r="AO511" i="15"/>
  <c r="A512" i="15"/>
  <c r="B512" i="15"/>
  <c r="F512" i="15"/>
  <c r="G512" i="15"/>
  <c r="V512" i="15"/>
  <c r="AE512" i="15"/>
  <c r="AK512" i="15" s="1"/>
  <c r="AO512" i="15"/>
  <c r="A513" i="15"/>
  <c r="B513" i="15"/>
  <c r="F513" i="15"/>
  <c r="G513" i="15"/>
  <c r="V513" i="15"/>
  <c r="AE513" i="15"/>
  <c r="AK513" i="15" s="1"/>
  <c r="AO513" i="15"/>
  <c r="A514" i="15"/>
  <c r="B514" i="15"/>
  <c r="F514" i="15"/>
  <c r="G514" i="15"/>
  <c r="V514" i="15"/>
  <c r="AE514" i="15"/>
  <c r="AK514" i="15" s="1"/>
  <c r="AO514" i="15"/>
  <c r="A515" i="15"/>
  <c r="B515" i="15"/>
  <c r="F515" i="15"/>
  <c r="G515" i="15"/>
  <c r="V515" i="15"/>
  <c r="AE515" i="15"/>
  <c r="AK515" i="15" s="1"/>
  <c r="AO515" i="15"/>
  <c r="A516" i="15"/>
  <c r="B516" i="15"/>
  <c r="F516" i="15"/>
  <c r="G516" i="15"/>
  <c r="V516" i="15"/>
  <c r="AE516" i="15"/>
  <c r="AK516" i="15" s="1"/>
  <c r="AO516" i="15"/>
  <c r="A517" i="15"/>
  <c r="B517" i="15"/>
  <c r="F517" i="15"/>
  <c r="G517" i="15"/>
  <c r="V517" i="15"/>
  <c r="AE517" i="15"/>
  <c r="AK517" i="15" s="1"/>
  <c r="AO517" i="15"/>
  <c r="A518" i="15"/>
  <c r="B518" i="15"/>
  <c r="F518" i="15"/>
  <c r="G518" i="15"/>
  <c r="V518" i="15"/>
  <c r="AE518" i="15"/>
  <c r="AK518" i="15" s="1"/>
  <c r="AO518" i="15"/>
  <c r="A519" i="15"/>
  <c r="B519" i="15"/>
  <c r="F519" i="15"/>
  <c r="G519" i="15"/>
  <c r="V519" i="15"/>
  <c r="AE519" i="15"/>
  <c r="AK519" i="15" s="1"/>
  <c r="AO519" i="15"/>
  <c r="A520" i="15"/>
  <c r="B520" i="15"/>
  <c r="F520" i="15"/>
  <c r="G520" i="15"/>
  <c r="V520" i="15"/>
  <c r="AE520" i="15"/>
  <c r="AK520" i="15" s="1"/>
  <c r="AO520" i="15"/>
  <c r="A521" i="15"/>
  <c r="B521" i="15"/>
  <c r="F521" i="15"/>
  <c r="G521" i="15"/>
  <c r="D521" i="15" s="1"/>
  <c r="V521" i="15"/>
  <c r="AE521" i="15"/>
  <c r="AK521" i="15" s="1"/>
  <c r="AO521" i="15"/>
  <c r="A522" i="15"/>
  <c r="B522" i="15"/>
  <c r="F522" i="15"/>
  <c r="G522" i="15"/>
  <c r="V522" i="15"/>
  <c r="AE522" i="15"/>
  <c r="AK522" i="15" s="1"/>
  <c r="AO522" i="15"/>
  <c r="A523" i="15"/>
  <c r="B523" i="15"/>
  <c r="F523" i="15"/>
  <c r="G523" i="15"/>
  <c r="V523" i="15"/>
  <c r="AE523" i="15"/>
  <c r="AK523" i="15" s="1"/>
  <c r="AO523" i="15"/>
  <c r="A524" i="15"/>
  <c r="B524" i="15"/>
  <c r="F524" i="15"/>
  <c r="G524" i="15"/>
  <c r="V524" i="15"/>
  <c r="AE524" i="15"/>
  <c r="AK524" i="15" s="1"/>
  <c r="AO524" i="15"/>
  <c r="A525" i="15"/>
  <c r="B525" i="15"/>
  <c r="F525" i="15"/>
  <c r="G525" i="15"/>
  <c r="V525" i="15"/>
  <c r="AE525" i="15"/>
  <c r="AK525" i="15" s="1"/>
  <c r="AO525" i="15"/>
  <c r="A526" i="15"/>
  <c r="B526" i="15"/>
  <c r="F526" i="15"/>
  <c r="G526" i="15"/>
  <c r="V526" i="15"/>
  <c r="AE526" i="15"/>
  <c r="AK526" i="15" s="1"/>
  <c r="AO526" i="15"/>
  <c r="A527" i="15"/>
  <c r="B527" i="15"/>
  <c r="F527" i="15"/>
  <c r="G527" i="15"/>
  <c r="V527" i="15"/>
  <c r="AE527" i="15"/>
  <c r="AK527" i="15" s="1"/>
  <c r="AO527" i="15"/>
  <c r="A528" i="15"/>
  <c r="B528" i="15"/>
  <c r="F528" i="15"/>
  <c r="G528" i="15"/>
  <c r="V528" i="15"/>
  <c r="AE528" i="15"/>
  <c r="AK528" i="15" s="1"/>
  <c r="AO528" i="15"/>
  <c r="A529" i="15"/>
  <c r="B529" i="15"/>
  <c r="F529" i="15"/>
  <c r="G529" i="15"/>
  <c r="V529" i="15"/>
  <c r="AE529" i="15"/>
  <c r="AK529" i="15" s="1"/>
  <c r="AO529" i="15"/>
  <c r="A530" i="15"/>
  <c r="B530" i="15"/>
  <c r="F530" i="15"/>
  <c r="G530" i="15"/>
  <c r="V530" i="15"/>
  <c r="AE530" i="15"/>
  <c r="AK530" i="15" s="1"/>
  <c r="AO530" i="15"/>
  <c r="A531" i="15"/>
  <c r="B531" i="15"/>
  <c r="F531" i="15"/>
  <c r="G531" i="15"/>
  <c r="V531" i="15"/>
  <c r="AE531" i="15"/>
  <c r="AK531" i="15" s="1"/>
  <c r="AO531" i="15"/>
  <c r="A532" i="15"/>
  <c r="B532" i="15"/>
  <c r="F532" i="15"/>
  <c r="G532" i="15"/>
  <c r="V532" i="15"/>
  <c r="AE532" i="15"/>
  <c r="AK532" i="15" s="1"/>
  <c r="AO532" i="15"/>
  <c r="A533" i="15"/>
  <c r="B533" i="15"/>
  <c r="F533" i="15"/>
  <c r="G533" i="15"/>
  <c r="V533" i="15"/>
  <c r="AE533" i="15"/>
  <c r="AK533" i="15" s="1"/>
  <c r="AO533" i="15"/>
  <c r="A534" i="15"/>
  <c r="B534" i="15"/>
  <c r="F534" i="15"/>
  <c r="G534" i="15"/>
  <c r="V534" i="15"/>
  <c r="AE534" i="15"/>
  <c r="AK534" i="15" s="1"/>
  <c r="AO534" i="15"/>
  <c r="A535" i="15"/>
  <c r="B535" i="15"/>
  <c r="F535" i="15"/>
  <c r="G535" i="15"/>
  <c r="V535" i="15"/>
  <c r="AE535" i="15"/>
  <c r="AK535" i="15" s="1"/>
  <c r="AO535" i="15"/>
  <c r="A536" i="15"/>
  <c r="B536" i="15"/>
  <c r="F536" i="15"/>
  <c r="G536" i="15"/>
  <c r="V536" i="15"/>
  <c r="AE536" i="15"/>
  <c r="AK536" i="15" s="1"/>
  <c r="AO536" i="15"/>
  <c r="A537" i="15"/>
  <c r="B537" i="15"/>
  <c r="F537" i="15"/>
  <c r="G537" i="15"/>
  <c r="V537" i="15"/>
  <c r="AE537" i="15"/>
  <c r="AK537" i="15" s="1"/>
  <c r="AO537" i="15"/>
  <c r="A538" i="15"/>
  <c r="B538" i="15"/>
  <c r="F538" i="15"/>
  <c r="G538" i="15"/>
  <c r="V538" i="15"/>
  <c r="AE538" i="15"/>
  <c r="AK538" i="15" s="1"/>
  <c r="AO538" i="15"/>
  <c r="A539" i="15"/>
  <c r="B539" i="15"/>
  <c r="F539" i="15"/>
  <c r="G539" i="15"/>
  <c r="V539" i="15"/>
  <c r="AE539" i="15"/>
  <c r="AK539" i="15" s="1"/>
  <c r="AO539" i="15"/>
  <c r="A540" i="15"/>
  <c r="B540" i="15"/>
  <c r="F540" i="15"/>
  <c r="G540" i="15"/>
  <c r="V540" i="15"/>
  <c r="AE540" i="15"/>
  <c r="AK540" i="15" s="1"/>
  <c r="AO540" i="15"/>
  <c r="A541" i="15"/>
  <c r="B541" i="15"/>
  <c r="F541" i="15"/>
  <c r="G541" i="15"/>
  <c r="V541" i="15"/>
  <c r="AE541" i="15"/>
  <c r="AK541" i="15" s="1"/>
  <c r="AO541" i="15"/>
  <c r="A542" i="15"/>
  <c r="B542" i="15"/>
  <c r="F542" i="15"/>
  <c r="G542" i="15"/>
  <c r="V542" i="15"/>
  <c r="AE542" i="15"/>
  <c r="AK542" i="15" s="1"/>
  <c r="AO542" i="15"/>
  <c r="A543" i="15"/>
  <c r="B543" i="15"/>
  <c r="F543" i="15"/>
  <c r="G543" i="15"/>
  <c r="V543" i="15"/>
  <c r="AE543" i="15"/>
  <c r="AK543" i="15" s="1"/>
  <c r="AO543" i="15"/>
  <c r="A544" i="15"/>
  <c r="B544" i="15"/>
  <c r="F544" i="15"/>
  <c r="G544" i="15"/>
  <c r="V544" i="15"/>
  <c r="AE544" i="15"/>
  <c r="AK544" i="15" s="1"/>
  <c r="AO544" i="15"/>
  <c r="A545" i="15"/>
  <c r="B545" i="15"/>
  <c r="F545" i="15"/>
  <c r="G545" i="15"/>
  <c r="V545" i="15"/>
  <c r="AE545" i="15"/>
  <c r="AK545" i="15" s="1"/>
  <c r="AO545" i="15"/>
  <c r="A546" i="15"/>
  <c r="B546" i="15"/>
  <c r="F546" i="15"/>
  <c r="G546" i="15"/>
  <c r="V546" i="15"/>
  <c r="AE546" i="15"/>
  <c r="AK546" i="15" s="1"/>
  <c r="AO546" i="15"/>
  <c r="A547" i="15"/>
  <c r="B547" i="15"/>
  <c r="F547" i="15"/>
  <c r="G547" i="15"/>
  <c r="V547" i="15"/>
  <c r="AE547" i="15"/>
  <c r="AK547" i="15" s="1"/>
  <c r="AO547" i="15"/>
  <c r="A548" i="15"/>
  <c r="B548" i="15"/>
  <c r="F548" i="15"/>
  <c r="G548" i="15"/>
  <c r="V548" i="15"/>
  <c r="AE548" i="15"/>
  <c r="AK548" i="15" s="1"/>
  <c r="AO548" i="15"/>
  <c r="A549" i="15"/>
  <c r="B549" i="15"/>
  <c r="F549" i="15"/>
  <c r="G549" i="15"/>
  <c r="V549" i="15"/>
  <c r="AE549" i="15"/>
  <c r="AK549" i="15" s="1"/>
  <c r="AO549" i="15"/>
  <c r="A550" i="15"/>
  <c r="B550" i="15"/>
  <c r="F550" i="15"/>
  <c r="G550" i="15"/>
  <c r="V550" i="15"/>
  <c r="AE550" i="15"/>
  <c r="AK550" i="15" s="1"/>
  <c r="AO550" i="15"/>
  <c r="A551" i="15"/>
  <c r="B551" i="15"/>
  <c r="F551" i="15"/>
  <c r="G551" i="15"/>
  <c r="V551" i="15"/>
  <c r="AE551" i="15"/>
  <c r="AK551" i="15" s="1"/>
  <c r="AO551" i="15"/>
  <c r="A552" i="15"/>
  <c r="B552" i="15"/>
  <c r="F552" i="15"/>
  <c r="G552" i="15"/>
  <c r="V552" i="15"/>
  <c r="AE552" i="15"/>
  <c r="AK552" i="15" s="1"/>
  <c r="AO552" i="15"/>
  <c r="A553" i="15"/>
  <c r="B553" i="15"/>
  <c r="F553" i="15"/>
  <c r="G553" i="15"/>
  <c r="V553" i="15"/>
  <c r="AE553" i="15"/>
  <c r="AK553" i="15" s="1"/>
  <c r="AO553" i="15"/>
  <c r="A554" i="15"/>
  <c r="B554" i="15"/>
  <c r="F554" i="15"/>
  <c r="G554" i="15"/>
  <c r="V554" i="15"/>
  <c r="AE554" i="15"/>
  <c r="AK554" i="15" s="1"/>
  <c r="AO554" i="15"/>
  <c r="A555" i="15"/>
  <c r="B555" i="15"/>
  <c r="F555" i="15"/>
  <c r="G555" i="15"/>
  <c r="V555" i="15"/>
  <c r="AE555" i="15"/>
  <c r="AK555" i="15" s="1"/>
  <c r="AO555" i="15"/>
  <c r="A556" i="15"/>
  <c r="B556" i="15"/>
  <c r="F556" i="15"/>
  <c r="G556" i="15"/>
  <c r="V556" i="15"/>
  <c r="AE556" i="15"/>
  <c r="AK556" i="15" s="1"/>
  <c r="AO556" i="15"/>
  <c r="A557" i="15"/>
  <c r="B557" i="15"/>
  <c r="F557" i="15"/>
  <c r="G557" i="15"/>
  <c r="V557" i="15"/>
  <c r="AE557" i="15"/>
  <c r="AK557" i="15" s="1"/>
  <c r="AO557" i="15"/>
  <c r="A558" i="15"/>
  <c r="B558" i="15"/>
  <c r="F558" i="15"/>
  <c r="G558" i="15"/>
  <c r="V558" i="15"/>
  <c r="AE558" i="15"/>
  <c r="AK558" i="15" s="1"/>
  <c r="AO558" i="15"/>
  <c r="A559" i="15"/>
  <c r="B559" i="15"/>
  <c r="F559" i="15"/>
  <c r="G559" i="15"/>
  <c r="V559" i="15"/>
  <c r="AE559" i="15"/>
  <c r="AK559" i="15" s="1"/>
  <c r="AO559" i="15"/>
  <c r="A560" i="15"/>
  <c r="B560" i="15"/>
  <c r="F560" i="15"/>
  <c r="G560" i="15"/>
  <c r="V560" i="15"/>
  <c r="AE560" i="15"/>
  <c r="AK560" i="15" s="1"/>
  <c r="AO560" i="15"/>
  <c r="A561" i="15"/>
  <c r="B561" i="15"/>
  <c r="F561" i="15"/>
  <c r="G561" i="15"/>
  <c r="V561" i="15"/>
  <c r="AE561" i="15"/>
  <c r="AK561" i="15" s="1"/>
  <c r="AO561" i="15"/>
  <c r="A562" i="15"/>
  <c r="B562" i="15"/>
  <c r="F562" i="15"/>
  <c r="G562" i="15"/>
  <c r="V562" i="15"/>
  <c r="AE562" i="15"/>
  <c r="AK562" i="15" s="1"/>
  <c r="AO562" i="15"/>
  <c r="A563" i="15"/>
  <c r="B563" i="15"/>
  <c r="F563" i="15"/>
  <c r="G563" i="15"/>
  <c r="V563" i="15"/>
  <c r="AE563" i="15"/>
  <c r="AK563" i="15" s="1"/>
  <c r="AO563" i="15"/>
  <c r="A564" i="15"/>
  <c r="B564" i="15"/>
  <c r="F564" i="15"/>
  <c r="G564" i="15"/>
  <c r="V564" i="15"/>
  <c r="AE564" i="15"/>
  <c r="AK564" i="15" s="1"/>
  <c r="AO564" i="15"/>
  <c r="A565" i="15"/>
  <c r="B565" i="15"/>
  <c r="F565" i="15"/>
  <c r="G565" i="15"/>
  <c r="V565" i="15"/>
  <c r="AE565" i="15"/>
  <c r="AK565" i="15" s="1"/>
  <c r="AO565" i="15"/>
  <c r="A566" i="15"/>
  <c r="B566" i="15"/>
  <c r="F566" i="15"/>
  <c r="G566" i="15"/>
  <c r="V566" i="15"/>
  <c r="AE566" i="15"/>
  <c r="AK566" i="15" s="1"/>
  <c r="AO566" i="15"/>
  <c r="A567" i="15"/>
  <c r="B567" i="15"/>
  <c r="F567" i="15"/>
  <c r="G567" i="15"/>
  <c r="V567" i="15"/>
  <c r="AE567" i="15"/>
  <c r="AK567" i="15" s="1"/>
  <c r="AO567" i="15"/>
  <c r="A568" i="15"/>
  <c r="B568" i="15"/>
  <c r="F568" i="15"/>
  <c r="G568" i="15"/>
  <c r="D568" i="15" s="1"/>
  <c r="V568" i="15"/>
  <c r="AE568" i="15"/>
  <c r="AK568" i="15" s="1"/>
  <c r="AO568" i="15"/>
  <c r="A569" i="15"/>
  <c r="B569" i="15"/>
  <c r="F569" i="15"/>
  <c r="G569" i="15"/>
  <c r="V569" i="15"/>
  <c r="AE569" i="15"/>
  <c r="AK569" i="15" s="1"/>
  <c r="AO569" i="15"/>
  <c r="A570" i="15"/>
  <c r="B570" i="15"/>
  <c r="F570" i="15"/>
  <c r="G570" i="15"/>
  <c r="V570" i="15"/>
  <c r="AE570" i="15"/>
  <c r="AK570" i="15" s="1"/>
  <c r="AO570" i="15"/>
  <c r="A571" i="15"/>
  <c r="B571" i="15"/>
  <c r="F571" i="15"/>
  <c r="G571" i="15"/>
  <c r="V571" i="15"/>
  <c r="AE571" i="15"/>
  <c r="AK571" i="15" s="1"/>
  <c r="AO571" i="15"/>
  <c r="A572" i="15"/>
  <c r="B572" i="15"/>
  <c r="F572" i="15"/>
  <c r="G572" i="15"/>
  <c r="V572" i="15"/>
  <c r="AE572" i="15"/>
  <c r="AK572" i="15" s="1"/>
  <c r="AO572" i="15"/>
  <c r="A573" i="15"/>
  <c r="B573" i="15"/>
  <c r="F573" i="15"/>
  <c r="G573" i="15"/>
  <c r="V573" i="15"/>
  <c r="AE573" i="15"/>
  <c r="AK573" i="15" s="1"/>
  <c r="AO573" i="15"/>
  <c r="A574" i="15"/>
  <c r="B574" i="15"/>
  <c r="F574" i="15"/>
  <c r="G574" i="15"/>
  <c r="V574" i="15"/>
  <c r="AE574" i="15"/>
  <c r="AK574" i="15" s="1"/>
  <c r="AO574" i="15"/>
  <c r="A575" i="15"/>
  <c r="B575" i="15"/>
  <c r="F575" i="15"/>
  <c r="G575" i="15"/>
  <c r="V575" i="15"/>
  <c r="AE575" i="15"/>
  <c r="AK575" i="15" s="1"/>
  <c r="AO575" i="15"/>
  <c r="A576" i="15"/>
  <c r="B576" i="15"/>
  <c r="F576" i="15"/>
  <c r="G576" i="15"/>
  <c r="V576" i="15"/>
  <c r="AE576" i="15"/>
  <c r="AK576" i="15" s="1"/>
  <c r="AO576" i="15"/>
  <c r="A577" i="15"/>
  <c r="B577" i="15"/>
  <c r="F577" i="15"/>
  <c r="G577" i="15"/>
  <c r="V577" i="15"/>
  <c r="AE577" i="15"/>
  <c r="AK577" i="15" s="1"/>
  <c r="AO577" i="15"/>
  <c r="A578" i="15"/>
  <c r="B578" i="15"/>
  <c r="F578" i="15"/>
  <c r="G578" i="15"/>
  <c r="V578" i="15"/>
  <c r="AE578" i="15"/>
  <c r="AK578" i="15" s="1"/>
  <c r="AO578" i="15"/>
  <c r="A579" i="15"/>
  <c r="B579" i="15"/>
  <c r="F579" i="15"/>
  <c r="G579" i="15"/>
  <c r="V579" i="15"/>
  <c r="AE579" i="15"/>
  <c r="AK579" i="15" s="1"/>
  <c r="AO579" i="15"/>
  <c r="A580" i="15"/>
  <c r="B580" i="15"/>
  <c r="F580" i="15"/>
  <c r="G580" i="15"/>
  <c r="V580" i="15"/>
  <c r="AE580" i="15"/>
  <c r="AK580" i="15" s="1"/>
  <c r="AO580" i="15"/>
  <c r="A581" i="15"/>
  <c r="B581" i="15"/>
  <c r="F581" i="15"/>
  <c r="G581" i="15"/>
  <c r="V581" i="15"/>
  <c r="AE581" i="15"/>
  <c r="AK581" i="15" s="1"/>
  <c r="AO581" i="15"/>
  <c r="A582" i="15"/>
  <c r="B582" i="15"/>
  <c r="F582" i="15"/>
  <c r="G582" i="15"/>
  <c r="V582" i="15"/>
  <c r="AE582" i="15"/>
  <c r="AK582" i="15" s="1"/>
  <c r="AO582" i="15"/>
  <c r="A583" i="15"/>
  <c r="B583" i="15"/>
  <c r="F583" i="15"/>
  <c r="G583" i="15"/>
  <c r="V583" i="15"/>
  <c r="AE583" i="15"/>
  <c r="AK583" i="15" s="1"/>
  <c r="AO583" i="15"/>
  <c r="A584" i="15"/>
  <c r="B584" i="15"/>
  <c r="F584" i="15"/>
  <c r="G584" i="15"/>
  <c r="V584" i="15"/>
  <c r="AE584" i="15"/>
  <c r="AK584" i="15" s="1"/>
  <c r="AO584" i="15"/>
  <c r="A585" i="15"/>
  <c r="B585" i="15"/>
  <c r="F585" i="15"/>
  <c r="G585" i="15"/>
  <c r="V585" i="15"/>
  <c r="AE585" i="15"/>
  <c r="AK585" i="15" s="1"/>
  <c r="AO585" i="15"/>
  <c r="A586" i="15"/>
  <c r="B586" i="15"/>
  <c r="F586" i="15"/>
  <c r="G586" i="15"/>
  <c r="V586" i="15"/>
  <c r="AE586" i="15"/>
  <c r="AK586" i="15" s="1"/>
  <c r="AO586" i="15"/>
  <c r="A587" i="15"/>
  <c r="B587" i="15"/>
  <c r="F587" i="15"/>
  <c r="G587" i="15"/>
  <c r="V587" i="15"/>
  <c r="AE587" i="15"/>
  <c r="AK587" i="15" s="1"/>
  <c r="AO587" i="15"/>
  <c r="A588" i="15"/>
  <c r="B588" i="15"/>
  <c r="F588" i="15"/>
  <c r="G588" i="15"/>
  <c r="V588" i="15"/>
  <c r="AE588" i="15"/>
  <c r="AK588" i="15" s="1"/>
  <c r="AO588" i="15"/>
  <c r="A589" i="15"/>
  <c r="B589" i="15"/>
  <c r="F589" i="15"/>
  <c r="G589" i="15"/>
  <c r="V589" i="15"/>
  <c r="AE589" i="15"/>
  <c r="AK589" i="15" s="1"/>
  <c r="AO589" i="15"/>
  <c r="A590" i="15"/>
  <c r="B590" i="15"/>
  <c r="F590" i="15"/>
  <c r="G590" i="15"/>
  <c r="V590" i="15"/>
  <c r="AE590" i="15"/>
  <c r="AK590" i="15" s="1"/>
  <c r="AO590" i="15"/>
  <c r="A591" i="15"/>
  <c r="B591" i="15"/>
  <c r="F591" i="15"/>
  <c r="G591" i="15"/>
  <c r="V591" i="15"/>
  <c r="AE591" i="15"/>
  <c r="AK591" i="15" s="1"/>
  <c r="AO591" i="15"/>
  <c r="A592" i="15"/>
  <c r="B592" i="15"/>
  <c r="F592" i="15"/>
  <c r="G592" i="15"/>
  <c r="V592" i="15"/>
  <c r="AE592" i="15"/>
  <c r="AK592" i="15" s="1"/>
  <c r="AO592" i="15"/>
  <c r="A593" i="15"/>
  <c r="B593" i="15"/>
  <c r="F593" i="15"/>
  <c r="G593" i="15"/>
  <c r="V593" i="15"/>
  <c r="AE593" i="15"/>
  <c r="AK593" i="15" s="1"/>
  <c r="AO593" i="15"/>
  <c r="A594" i="15"/>
  <c r="B594" i="15"/>
  <c r="F594" i="15"/>
  <c r="G594" i="15"/>
  <c r="V594" i="15"/>
  <c r="AE594" i="15"/>
  <c r="AK594" i="15" s="1"/>
  <c r="AO594" i="15"/>
  <c r="A595" i="15"/>
  <c r="B595" i="15"/>
  <c r="F595" i="15"/>
  <c r="G595" i="15"/>
  <c r="V595" i="15"/>
  <c r="AE595" i="15"/>
  <c r="AK595" i="15" s="1"/>
  <c r="AO595" i="15"/>
  <c r="A596" i="15"/>
  <c r="B596" i="15"/>
  <c r="F596" i="15"/>
  <c r="G596" i="15"/>
  <c r="V596" i="15"/>
  <c r="AE596" i="15"/>
  <c r="AK596" i="15" s="1"/>
  <c r="AO596" i="15"/>
  <c r="A597" i="15"/>
  <c r="B597" i="15"/>
  <c r="F597" i="15"/>
  <c r="G597" i="15"/>
  <c r="D597" i="15" s="1"/>
  <c r="V597" i="15"/>
  <c r="AE597" i="15"/>
  <c r="AK597" i="15" s="1"/>
  <c r="AO597" i="15"/>
  <c r="A598" i="15"/>
  <c r="B598" i="15"/>
  <c r="F598" i="15"/>
  <c r="G598" i="15"/>
  <c r="V598" i="15"/>
  <c r="AE598" i="15"/>
  <c r="AK598" i="15" s="1"/>
  <c r="AO598" i="15"/>
  <c r="A599" i="15"/>
  <c r="B599" i="15"/>
  <c r="F599" i="15"/>
  <c r="G599" i="15"/>
  <c r="V599" i="15"/>
  <c r="AE599" i="15"/>
  <c r="AK599" i="15" s="1"/>
  <c r="AO599" i="15"/>
  <c r="A600" i="15"/>
  <c r="B600" i="15"/>
  <c r="F600" i="15"/>
  <c r="G600" i="15"/>
  <c r="V600" i="15"/>
  <c r="AE600" i="15"/>
  <c r="AK600" i="15" s="1"/>
  <c r="AO600" i="15"/>
  <c r="A601" i="15"/>
  <c r="B601" i="15"/>
  <c r="F601" i="15"/>
  <c r="G601" i="15"/>
  <c r="V601" i="15"/>
  <c r="AE601" i="15"/>
  <c r="AK601" i="15" s="1"/>
  <c r="AO601" i="15"/>
  <c r="A602" i="15"/>
  <c r="B602" i="15"/>
  <c r="F602" i="15"/>
  <c r="G602" i="15"/>
  <c r="V602" i="15"/>
  <c r="AE602" i="15"/>
  <c r="AK602" i="15" s="1"/>
  <c r="AO602" i="15"/>
  <c r="A603" i="15"/>
  <c r="B603" i="15"/>
  <c r="F603" i="15"/>
  <c r="G603" i="15"/>
  <c r="V603" i="15"/>
  <c r="AE603" i="15"/>
  <c r="AK603" i="15" s="1"/>
  <c r="AO603" i="15"/>
  <c r="A604" i="15"/>
  <c r="B604" i="15"/>
  <c r="F604" i="15"/>
  <c r="G604" i="15"/>
  <c r="V604" i="15"/>
  <c r="AE604" i="15"/>
  <c r="AK604" i="15" s="1"/>
  <c r="AO604" i="15"/>
  <c r="A605" i="15"/>
  <c r="B605" i="15"/>
  <c r="F605" i="15"/>
  <c r="G605" i="15"/>
  <c r="V605" i="15"/>
  <c r="AE605" i="15"/>
  <c r="AK605" i="15" s="1"/>
  <c r="AO605" i="15"/>
  <c r="A606" i="15"/>
  <c r="B606" i="15"/>
  <c r="F606" i="15"/>
  <c r="G606" i="15"/>
  <c r="V606" i="15"/>
  <c r="AE606" i="15"/>
  <c r="AK606" i="15" s="1"/>
  <c r="AO606" i="15"/>
  <c r="A607" i="15"/>
  <c r="B607" i="15"/>
  <c r="F607" i="15"/>
  <c r="G607" i="15"/>
  <c r="V607" i="15"/>
  <c r="AE607" i="15"/>
  <c r="AK607" i="15" s="1"/>
  <c r="AO607" i="15"/>
  <c r="A608" i="15"/>
  <c r="B608" i="15"/>
  <c r="F608" i="15"/>
  <c r="G608" i="15"/>
  <c r="V608" i="15"/>
  <c r="AE608" i="15"/>
  <c r="AK608" i="15" s="1"/>
  <c r="AO608" i="15"/>
  <c r="A609" i="15"/>
  <c r="B609" i="15"/>
  <c r="F609" i="15"/>
  <c r="G609" i="15"/>
  <c r="V609" i="15"/>
  <c r="AE609" i="15"/>
  <c r="AK609" i="15" s="1"/>
  <c r="AO609" i="15"/>
  <c r="A610" i="15"/>
  <c r="B610" i="15"/>
  <c r="F610" i="15"/>
  <c r="G610" i="15"/>
  <c r="V610" i="15"/>
  <c r="AE610" i="15"/>
  <c r="AK610" i="15" s="1"/>
  <c r="AO610" i="15"/>
  <c r="A611" i="15"/>
  <c r="B611" i="15"/>
  <c r="F611" i="15"/>
  <c r="G611" i="15"/>
  <c r="V611" i="15"/>
  <c r="AE611" i="15"/>
  <c r="AK611" i="15" s="1"/>
  <c r="AO611" i="15"/>
  <c r="A612" i="15"/>
  <c r="B612" i="15"/>
  <c r="F612" i="15"/>
  <c r="G612" i="15"/>
  <c r="V612" i="15"/>
  <c r="AE612" i="15"/>
  <c r="AK612" i="15" s="1"/>
  <c r="AO612" i="15"/>
  <c r="A613" i="15"/>
  <c r="B613" i="15"/>
  <c r="F613" i="15"/>
  <c r="G613" i="15"/>
  <c r="V613" i="15"/>
  <c r="AE613" i="15"/>
  <c r="AK613" i="15" s="1"/>
  <c r="AO613" i="15"/>
  <c r="A614" i="15"/>
  <c r="B614" i="15"/>
  <c r="F614" i="15"/>
  <c r="G614" i="15"/>
  <c r="V614" i="15"/>
  <c r="AE614" i="15"/>
  <c r="AK614" i="15" s="1"/>
  <c r="AO614" i="15"/>
  <c r="A615" i="15"/>
  <c r="B615" i="15"/>
  <c r="F615" i="15"/>
  <c r="G615" i="15"/>
  <c r="V615" i="15"/>
  <c r="AE615" i="15"/>
  <c r="AK615" i="15" s="1"/>
  <c r="AO615" i="15"/>
  <c r="A616" i="15"/>
  <c r="B616" i="15"/>
  <c r="F616" i="15"/>
  <c r="G616" i="15"/>
  <c r="V616" i="15"/>
  <c r="AE616" i="15"/>
  <c r="AK616" i="15" s="1"/>
  <c r="AO616" i="15"/>
  <c r="A617" i="15"/>
  <c r="B617" i="15"/>
  <c r="F617" i="15"/>
  <c r="G617" i="15"/>
  <c r="V617" i="15"/>
  <c r="AE617" i="15"/>
  <c r="AK617" i="15" s="1"/>
  <c r="AO617" i="15"/>
  <c r="A618" i="15"/>
  <c r="B618" i="15"/>
  <c r="F618" i="15"/>
  <c r="G618" i="15"/>
  <c r="V618" i="15"/>
  <c r="AE618" i="15"/>
  <c r="AK618" i="15" s="1"/>
  <c r="AO618" i="15"/>
  <c r="A619" i="15"/>
  <c r="B619" i="15"/>
  <c r="F619" i="15"/>
  <c r="G619" i="15"/>
  <c r="V619" i="15"/>
  <c r="AE619" i="15"/>
  <c r="AK619" i="15" s="1"/>
  <c r="AO619" i="15"/>
  <c r="A620" i="15"/>
  <c r="B620" i="15"/>
  <c r="F620" i="15"/>
  <c r="G620" i="15"/>
  <c r="V620" i="15"/>
  <c r="AE620" i="15"/>
  <c r="AK620" i="15" s="1"/>
  <c r="AO620" i="15"/>
  <c r="A621" i="15"/>
  <c r="B621" i="15"/>
  <c r="F621" i="15"/>
  <c r="G621" i="15"/>
  <c r="V621" i="15"/>
  <c r="AE621" i="15"/>
  <c r="AK621" i="15" s="1"/>
  <c r="AO621" i="15"/>
  <c r="A622" i="15"/>
  <c r="B622" i="15"/>
  <c r="F622" i="15"/>
  <c r="G622" i="15"/>
  <c r="V622" i="15"/>
  <c r="AE622" i="15"/>
  <c r="AK622" i="15" s="1"/>
  <c r="AO622" i="15"/>
  <c r="A623" i="15"/>
  <c r="B623" i="15"/>
  <c r="F623" i="15"/>
  <c r="G623" i="15"/>
  <c r="V623" i="15"/>
  <c r="AE623" i="15"/>
  <c r="AK623" i="15" s="1"/>
  <c r="AO623" i="15"/>
  <c r="A624" i="15"/>
  <c r="B624" i="15"/>
  <c r="F624" i="15"/>
  <c r="G624" i="15"/>
  <c r="V624" i="15"/>
  <c r="AE624" i="15"/>
  <c r="AK624" i="15" s="1"/>
  <c r="AO624" i="15"/>
  <c r="A625" i="15"/>
  <c r="B625" i="15"/>
  <c r="F625" i="15"/>
  <c r="G625" i="15"/>
  <c r="V625" i="15"/>
  <c r="AE625" i="15"/>
  <c r="AK625" i="15" s="1"/>
  <c r="AO625" i="15"/>
  <c r="A626" i="15"/>
  <c r="B626" i="15"/>
  <c r="F626" i="15"/>
  <c r="G626" i="15"/>
  <c r="V626" i="15"/>
  <c r="AE626" i="15"/>
  <c r="AK626" i="15" s="1"/>
  <c r="AO626" i="15"/>
  <c r="A627" i="15"/>
  <c r="B627" i="15"/>
  <c r="F627" i="15"/>
  <c r="G627" i="15"/>
  <c r="V627" i="15"/>
  <c r="AE627" i="15"/>
  <c r="AK627" i="15" s="1"/>
  <c r="AO627" i="15"/>
  <c r="A628" i="15"/>
  <c r="B628" i="15"/>
  <c r="F628" i="15"/>
  <c r="G628" i="15"/>
  <c r="V628" i="15"/>
  <c r="AE628" i="15"/>
  <c r="AK628" i="15" s="1"/>
  <c r="AO628" i="15"/>
  <c r="A629" i="15"/>
  <c r="B629" i="15"/>
  <c r="F629" i="15"/>
  <c r="G629" i="15"/>
  <c r="V629" i="15"/>
  <c r="AE629" i="15"/>
  <c r="AK629" i="15" s="1"/>
  <c r="AO629" i="15"/>
  <c r="A630" i="15"/>
  <c r="B630" i="15"/>
  <c r="F630" i="15"/>
  <c r="G630" i="15"/>
  <c r="V630" i="15"/>
  <c r="AE630" i="15"/>
  <c r="AK630" i="15" s="1"/>
  <c r="AO630" i="15"/>
  <c r="A631" i="15"/>
  <c r="B631" i="15"/>
  <c r="F631" i="15"/>
  <c r="G631" i="15"/>
  <c r="V631" i="15"/>
  <c r="AE631" i="15"/>
  <c r="AK631" i="15" s="1"/>
  <c r="AO631" i="15"/>
  <c r="A632" i="15"/>
  <c r="B632" i="15"/>
  <c r="F632" i="15"/>
  <c r="G632" i="15"/>
  <c r="V632" i="15"/>
  <c r="AE632" i="15"/>
  <c r="AK632" i="15" s="1"/>
  <c r="AO632" i="15"/>
  <c r="A633" i="15"/>
  <c r="B633" i="15"/>
  <c r="F633" i="15"/>
  <c r="G633" i="15"/>
  <c r="V633" i="15"/>
  <c r="AE633" i="15"/>
  <c r="AK633" i="15" s="1"/>
  <c r="AO633" i="15"/>
  <c r="A634" i="15"/>
  <c r="B634" i="15"/>
  <c r="F634" i="15"/>
  <c r="G634" i="15"/>
  <c r="V634" i="15"/>
  <c r="AE634" i="15"/>
  <c r="AK634" i="15" s="1"/>
  <c r="AO634" i="15"/>
  <c r="A635" i="15"/>
  <c r="B635" i="15"/>
  <c r="F635" i="15"/>
  <c r="G635" i="15"/>
  <c r="V635" i="15"/>
  <c r="AE635" i="15"/>
  <c r="AK635" i="15" s="1"/>
  <c r="AO635" i="15"/>
  <c r="A636" i="15"/>
  <c r="B636" i="15"/>
  <c r="F636" i="15"/>
  <c r="G636" i="15"/>
  <c r="V636" i="15"/>
  <c r="AE636" i="15"/>
  <c r="AK636" i="15" s="1"/>
  <c r="AO636" i="15"/>
  <c r="A637" i="15"/>
  <c r="B637" i="15"/>
  <c r="F637" i="15"/>
  <c r="G637" i="15"/>
  <c r="V637" i="15"/>
  <c r="AE637" i="15"/>
  <c r="AK637" i="15" s="1"/>
  <c r="AO637" i="15"/>
  <c r="A638" i="15"/>
  <c r="B638" i="15"/>
  <c r="F638" i="15"/>
  <c r="G638" i="15"/>
  <c r="V638" i="15"/>
  <c r="AE638" i="15"/>
  <c r="AK638" i="15" s="1"/>
  <c r="AO638" i="15"/>
  <c r="A639" i="15"/>
  <c r="B639" i="15"/>
  <c r="F639" i="15"/>
  <c r="G639" i="15"/>
  <c r="V639" i="15"/>
  <c r="AE639" i="15"/>
  <c r="AK639" i="15" s="1"/>
  <c r="AO639" i="15"/>
  <c r="A640" i="15"/>
  <c r="B640" i="15"/>
  <c r="F640" i="15"/>
  <c r="G640" i="15"/>
  <c r="V640" i="15"/>
  <c r="AE640" i="15"/>
  <c r="AK640" i="15" s="1"/>
  <c r="AO640" i="15"/>
  <c r="A641" i="15"/>
  <c r="B641" i="15"/>
  <c r="F641" i="15"/>
  <c r="G641" i="15"/>
  <c r="V641" i="15"/>
  <c r="AE641" i="15"/>
  <c r="AK641" i="15" s="1"/>
  <c r="AO641" i="15"/>
  <c r="A642" i="15"/>
  <c r="B642" i="15"/>
  <c r="F642" i="15"/>
  <c r="G642" i="15"/>
  <c r="V642" i="15"/>
  <c r="AE642" i="15"/>
  <c r="AK642" i="15" s="1"/>
  <c r="AO642" i="15"/>
  <c r="A643" i="15"/>
  <c r="B643" i="15"/>
  <c r="F643" i="15"/>
  <c r="G643" i="15"/>
  <c r="V643" i="15"/>
  <c r="AE643" i="15"/>
  <c r="AK643" i="15" s="1"/>
  <c r="AO643" i="15"/>
  <c r="A644" i="15"/>
  <c r="B644" i="15"/>
  <c r="F644" i="15"/>
  <c r="G644" i="15"/>
  <c r="V644" i="15"/>
  <c r="AE644" i="15"/>
  <c r="AK644" i="15" s="1"/>
  <c r="AO644" i="15"/>
  <c r="A645" i="15"/>
  <c r="B645" i="15"/>
  <c r="F645" i="15"/>
  <c r="G645" i="15"/>
  <c r="V645" i="15"/>
  <c r="AE645" i="15"/>
  <c r="AK645" i="15" s="1"/>
  <c r="AO645" i="15"/>
  <c r="A646" i="15"/>
  <c r="B646" i="15"/>
  <c r="F646" i="15"/>
  <c r="G646" i="15"/>
  <c r="V646" i="15"/>
  <c r="AE646" i="15"/>
  <c r="AK646" i="15" s="1"/>
  <c r="AO646" i="15"/>
  <c r="A647" i="15"/>
  <c r="B647" i="15"/>
  <c r="F647" i="15"/>
  <c r="G647" i="15"/>
  <c r="V647" i="15"/>
  <c r="AE647" i="15"/>
  <c r="AK647" i="15" s="1"/>
  <c r="AO647" i="15"/>
  <c r="A648" i="15"/>
  <c r="B648" i="15"/>
  <c r="F648" i="15"/>
  <c r="G648" i="15"/>
  <c r="V648" i="15"/>
  <c r="AE648" i="15"/>
  <c r="AK648" i="15" s="1"/>
  <c r="AO648" i="15"/>
  <c r="A649" i="15"/>
  <c r="B649" i="15"/>
  <c r="F649" i="15"/>
  <c r="G649" i="15"/>
  <c r="V649" i="15"/>
  <c r="AE649" i="15"/>
  <c r="AK649" i="15" s="1"/>
  <c r="AO649" i="15"/>
  <c r="A650" i="15"/>
  <c r="B650" i="15"/>
  <c r="F650" i="15"/>
  <c r="G650" i="15"/>
  <c r="V650" i="15"/>
  <c r="AE650" i="15"/>
  <c r="AK650" i="15" s="1"/>
  <c r="AO650" i="15"/>
  <c r="A651" i="15"/>
  <c r="B651" i="15"/>
  <c r="F651" i="15"/>
  <c r="G651" i="15"/>
  <c r="V651" i="15"/>
  <c r="AE651" i="15"/>
  <c r="AK651" i="15" s="1"/>
  <c r="AO651" i="15"/>
  <c r="A652" i="15"/>
  <c r="B652" i="15"/>
  <c r="F652" i="15"/>
  <c r="G652" i="15"/>
  <c r="V652" i="15"/>
  <c r="AE652" i="15"/>
  <c r="AK652" i="15" s="1"/>
  <c r="AO652" i="15"/>
  <c r="A653" i="15"/>
  <c r="B653" i="15"/>
  <c r="F653" i="15"/>
  <c r="G653" i="15"/>
  <c r="V653" i="15"/>
  <c r="AE653" i="15"/>
  <c r="AK653" i="15" s="1"/>
  <c r="AO653" i="15"/>
  <c r="A654" i="15"/>
  <c r="B654" i="15"/>
  <c r="F654" i="15"/>
  <c r="G654" i="15"/>
  <c r="D654" i="15" s="1"/>
  <c r="V654" i="15"/>
  <c r="AE654" i="15"/>
  <c r="AK654" i="15" s="1"/>
  <c r="AO654" i="15"/>
  <c r="A655" i="15"/>
  <c r="B655" i="15"/>
  <c r="F655" i="15"/>
  <c r="G655" i="15"/>
  <c r="V655" i="15"/>
  <c r="AE655" i="15"/>
  <c r="AK655" i="15" s="1"/>
  <c r="AO655" i="15"/>
  <c r="A656" i="15"/>
  <c r="B656" i="15"/>
  <c r="F656" i="15"/>
  <c r="G656" i="15"/>
  <c r="V656" i="15"/>
  <c r="AE656" i="15"/>
  <c r="AK656" i="15" s="1"/>
  <c r="AO656" i="15"/>
  <c r="A657" i="15"/>
  <c r="B657" i="15"/>
  <c r="F657" i="15"/>
  <c r="G657" i="15"/>
  <c r="V657" i="15"/>
  <c r="AE657" i="15"/>
  <c r="AK657" i="15" s="1"/>
  <c r="AO657" i="15"/>
  <c r="A658" i="15"/>
  <c r="B658" i="15"/>
  <c r="F658" i="15"/>
  <c r="G658" i="15"/>
  <c r="V658" i="15"/>
  <c r="AE658" i="15"/>
  <c r="AK658" i="15" s="1"/>
  <c r="AO658" i="15"/>
  <c r="A659" i="15"/>
  <c r="B659" i="15"/>
  <c r="F659" i="15"/>
  <c r="G659" i="15"/>
  <c r="V659" i="15"/>
  <c r="AE659" i="15"/>
  <c r="AK659" i="15" s="1"/>
  <c r="AO659" i="15"/>
  <c r="A660" i="15"/>
  <c r="B660" i="15"/>
  <c r="F660" i="15"/>
  <c r="G660" i="15"/>
  <c r="V660" i="15"/>
  <c r="AE660" i="15"/>
  <c r="AK660" i="15" s="1"/>
  <c r="AO660" i="15"/>
  <c r="A661" i="15"/>
  <c r="B661" i="15"/>
  <c r="F661" i="15"/>
  <c r="G661" i="15"/>
  <c r="V661" i="15"/>
  <c r="AE661" i="15"/>
  <c r="AK661" i="15" s="1"/>
  <c r="AO661" i="15"/>
  <c r="A662" i="15"/>
  <c r="B662" i="15"/>
  <c r="F662" i="15"/>
  <c r="G662" i="15"/>
  <c r="V662" i="15"/>
  <c r="AE662" i="15"/>
  <c r="AK662" i="15" s="1"/>
  <c r="AO662" i="15"/>
  <c r="A663" i="15"/>
  <c r="B663" i="15"/>
  <c r="F663" i="15"/>
  <c r="G663" i="15"/>
  <c r="V663" i="15"/>
  <c r="AE663" i="15"/>
  <c r="AK663" i="15" s="1"/>
  <c r="AO663" i="15"/>
  <c r="A664" i="15"/>
  <c r="B664" i="15"/>
  <c r="F664" i="15"/>
  <c r="G664" i="15"/>
  <c r="V664" i="15"/>
  <c r="AE664" i="15"/>
  <c r="AK664" i="15" s="1"/>
  <c r="AO664" i="15"/>
  <c r="A665" i="15"/>
  <c r="B665" i="15"/>
  <c r="F665" i="15"/>
  <c r="G665" i="15"/>
  <c r="V665" i="15"/>
  <c r="AE665" i="15"/>
  <c r="AK665" i="15" s="1"/>
  <c r="AO665" i="15"/>
  <c r="A666" i="15"/>
  <c r="B666" i="15"/>
  <c r="F666" i="15"/>
  <c r="G666" i="15"/>
  <c r="V666" i="15"/>
  <c r="AE666" i="15"/>
  <c r="AK666" i="15" s="1"/>
  <c r="AO666" i="15"/>
  <c r="A667" i="15"/>
  <c r="B667" i="15"/>
  <c r="F667" i="15"/>
  <c r="G667" i="15"/>
  <c r="V667" i="15"/>
  <c r="AE667" i="15"/>
  <c r="AK667" i="15" s="1"/>
  <c r="AO667" i="15"/>
  <c r="A668" i="15"/>
  <c r="B668" i="15"/>
  <c r="F668" i="15"/>
  <c r="G668" i="15"/>
  <c r="V668" i="15"/>
  <c r="AE668" i="15"/>
  <c r="AK668" i="15" s="1"/>
  <c r="AO668" i="15"/>
  <c r="A669" i="15"/>
  <c r="B669" i="15"/>
  <c r="F669" i="15"/>
  <c r="G669" i="15"/>
  <c r="V669" i="15"/>
  <c r="AE669" i="15"/>
  <c r="AK669" i="15" s="1"/>
  <c r="AO669" i="15"/>
  <c r="A670" i="15"/>
  <c r="B670" i="15"/>
  <c r="F670" i="15"/>
  <c r="G670" i="15"/>
  <c r="V670" i="15"/>
  <c r="AE670" i="15"/>
  <c r="AK670" i="15" s="1"/>
  <c r="AO670" i="15"/>
  <c r="A671" i="15"/>
  <c r="B671" i="15"/>
  <c r="F671" i="15"/>
  <c r="G671" i="15"/>
  <c r="V671" i="15"/>
  <c r="AE671" i="15"/>
  <c r="AK671" i="15" s="1"/>
  <c r="AO671" i="15"/>
  <c r="A672" i="15"/>
  <c r="B672" i="15"/>
  <c r="F672" i="15"/>
  <c r="G672" i="15"/>
  <c r="V672" i="15"/>
  <c r="AE672" i="15"/>
  <c r="AK672" i="15" s="1"/>
  <c r="AO672" i="15"/>
  <c r="A673" i="15"/>
  <c r="B673" i="15"/>
  <c r="F673" i="15"/>
  <c r="G673" i="15"/>
  <c r="V673" i="15"/>
  <c r="AE673" i="15"/>
  <c r="AK673" i="15" s="1"/>
  <c r="AO673" i="15"/>
  <c r="A674" i="15"/>
  <c r="B674" i="15"/>
  <c r="F674" i="15"/>
  <c r="G674" i="15"/>
  <c r="V674" i="15"/>
  <c r="AE674" i="15"/>
  <c r="AK674" i="15" s="1"/>
  <c r="AO674" i="15"/>
  <c r="A675" i="15"/>
  <c r="B675" i="15"/>
  <c r="F675" i="15"/>
  <c r="G675" i="15"/>
  <c r="V675" i="15"/>
  <c r="AE675" i="15"/>
  <c r="AK675" i="15" s="1"/>
  <c r="AO675" i="15"/>
  <c r="A676" i="15"/>
  <c r="B676" i="15"/>
  <c r="F676" i="15"/>
  <c r="G676" i="15"/>
  <c r="V676" i="15"/>
  <c r="AE676" i="15"/>
  <c r="AK676" i="15" s="1"/>
  <c r="AO676" i="15"/>
  <c r="A677" i="15"/>
  <c r="B677" i="15"/>
  <c r="F677" i="15"/>
  <c r="G677" i="15"/>
  <c r="V677" i="15"/>
  <c r="AE677" i="15"/>
  <c r="AK677" i="15" s="1"/>
  <c r="AO677" i="15"/>
  <c r="A678" i="15"/>
  <c r="B678" i="15"/>
  <c r="F678" i="15"/>
  <c r="G678" i="15"/>
  <c r="V678" i="15"/>
  <c r="AE678" i="15"/>
  <c r="AK678" i="15" s="1"/>
  <c r="AO678" i="15"/>
  <c r="A679" i="15"/>
  <c r="B679" i="15"/>
  <c r="F679" i="15"/>
  <c r="G679" i="15"/>
  <c r="V679" i="15"/>
  <c r="AE679" i="15"/>
  <c r="AK679" i="15" s="1"/>
  <c r="AO679" i="15"/>
  <c r="A680" i="15"/>
  <c r="B680" i="15"/>
  <c r="F680" i="15"/>
  <c r="G680" i="15"/>
  <c r="V680" i="15"/>
  <c r="AE680" i="15"/>
  <c r="AK680" i="15" s="1"/>
  <c r="AO680" i="15"/>
  <c r="A681" i="15"/>
  <c r="B681" i="15"/>
  <c r="F681" i="15"/>
  <c r="G681" i="15"/>
  <c r="V681" i="15"/>
  <c r="AE681" i="15"/>
  <c r="AK681" i="15" s="1"/>
  <c r="AO681" i="15"/>
  <c r="A682" i="15"/>
  <c r="B682" i="15"/>
  <c r="F682" i="15"/>
  <c r="G682" i="15"/>
  <c r="V682" i="15"/>
  <c r="AE682" i="15"/>
  <c r="AK682" i="15" s="1"/>
  <c r="AO682" i="15"/>
  <c r="A683" i="15"/>
  <c r="B683" i="15"/>
  <c r="F683" i="15"/>
  <c r="G683" i="15"/>
  <c r="V683" i="15"/>
  <c r="AE683" i="15"/>
  <c r="AK683" i="15" s="1"/>
  <c r="AO683" i="15"/>
  <c r="A684" i="15"/>
  <c r="B684" i="15"/>
  <c r="F684" i="15"/>
  <c r="G684" i="15"/>
  <c r="V684" i="15"/>
  <c r="AE684" i="15"/>
  <c r="AK684" i="15" s="1"/>
  <c r="AO684" i="15"/>
  <c r="A685" i="15"/>
  <c r="B685" i="15"/>
  <c r="F685" i="15"/>
  <c r="G685" i="15"/>
  <c r="V685" i="15"/>
  <c r="AE685" i="15"/>
  <c r="AK685" i="15" s="1"/>
  <c r="AO685" i="15"/>
  <c r="A686" i="15"/>
  <c r="B686" i="15"/>
  <c r="F686" i="15"/>
  <c r="G686" i="15"/>
  <c r="V686" i="15"/>
  <c r="AE686" i="15"/>
  <c r="AK686" i="15" s="1"/>
  <c r="AO686" i="15"/>
  <c r="A687" i="15"/>
  <c r="B687" i="15"/>
  <c r="F687" i="15"/>
  <c r="G687" i="15"/>
  <c r="V687" i="15"/>
  <c r="AE687" i="15"/>
  <c r="AK687" i="15" s="1"/>
  <c r="AO687" i="15"/>
  <c r="A688" i="15"/>
  <c r="B688" i="15"/>
  <c r="F688" i="15"/>
  <c r="G688" i="15"/>
  <c r="V688" i="15"/>
  <c r="AE688" i="15"/>
  <c r="AK688" i="15" s="1"/>
  <c r="AO688" i="15"/>
  <c r="A689" i="15"/>
  <c r="B689" i="15"/>
  <c r="F689" i="15"/>
  <c r="G689" i="15"/>
  <c r="V689" i="15"/>
  <c r="AE689" i="15"/>
  <c r="AK689" i="15" s="1"/>
  <c r="AO689" i="15"/>
  <c r="A690" i="15"/>
  <c r="B690" i="15"/>
  <c r="F690" i="15"/>
  <c r="G690" i="15"/>
  <c r="V690" i="15"/>
  <c r="AE690" i="15"/>
  <c r="AK690" i="15" s="1"/>
  <c r="AO690" i="15"/>
  <c r="A691" i="15"/>
  <c r="B691" i="15"/>
  <c r="F691" i="15"/>
  <c r="G691" i="15"/>
  <c r="V691" i="15"/>
  <c r="AE691" i="15"/>
  <c r="AK691" i="15" s="1"/>
  <c r="AO691" i="15"/>
  <c r="A692" i="15"/>
  <c r="B692" i="15"/>
  <c r="F692" i="15"/>
  <c r="D692" i="15" s="1"/>
  <c r="G692" i="15"/>
  <c r="V692" i="15"/>
  <c r="AE692" i="15"/>
  <c r="AK692" i="15" s="1"/>
  <c r="AO692" i="15"/>
  <c r="A693" i="15"/>
  <c r="B693" i="15"/>
  <c r="F693" i="15"/>
  <c r="G693" i="15"/>
  <c r="V693" i="15"/>
  <c r="AE693" i="15"/>
  <c r="AK693" i="15" s="1"/>
  <c r="AO693" i="15"/>
  <c r="A694" i="15"/>
  <c r="B694" i="15"/>
  <c r="F694" i="15"/>
  <c r="G694" i="15"/>
  <c r="V694" i="15"/>
  <c r="AE694" i="15"/>
  <c r="AK694" i="15" s="1"/>
  <c r="AO694" i="15"/>
  <c r="A695" i="15"/>
  <c r="B695" i="15"/>
  <c r="F695" i="15"/>
  <c r="G695" i="15"/>
  <c r="V695" i="15"/>
  <c r="AE695" i="15"/>
  <c r="AK695" i="15" s="1"/>
  <c r="AO695" i="15"/>
  <c r="A696" i="15"/>
  <c r="B696" i="15"/>
  <c r="F696" i="15"/>
  <c r="G696" i="15"/>
  <c r="V696" i="15"/>
  <c r="AE696" i="15"/>
  <c r="AK696" i="15" s="1"/>
  <c r="AO696" i="15"/>
  <c r="A697" i="15"/>
  <c r="B697" i="15"/>
  <c r="F697" i="15"/>
  <c r="G697" i="15"/>
  <c r="V697" i="15"/>
  <c r="AE697" i="15"/>
  <c r="AK697" i="15" s="1"/>
  <c r="AO697" i="15"/>
  <c r="A698" i="15"/>
  <c r="B698" i="15"/>
  <c r="F698" i="15"/>
  <c r="G698" i="15"/>
  <c r="V698" i="15"/>
  <c r="AE698" i="15"/>
  <c r="AK698" i="15" s="1"/>
  <c r="AO698" i="15"/>
  <c r="A699" i="15"/>
  <c r="B699" i="15"/>
  <c r="F699" i="15"/>
  <c r="G699" i="15"/>
  <c r="V699" i="15"/>
  <c r="AE699" i="15"/>
  <c r="AK699" i="15" s="1"/>
  <c r="AO699" i="15"/>
  <c r="A700" i="15"/>
  <c r="B700" i="15"/>
  <c r="F700" i="15"/>
  <c r="G700" i="15"/>
  <c r="V700" i="15"/>
  <c r="AE700" i="15"/>
  <c r="AK700" i="15" s="1"/>
  <c r="AO700" i="15"/>
  <c r="A701" i="15"/>
  <c r="B701" i="15"/>
  <c r="F701" i="15"/>
  <c r="G701" i="15"/>
  <c r="V701" i="15"/>
  <c r="AE701" i="15"/>
  <c r="AK701" i="15" s="1"/>
  <c r="AO701" i="15"/>
  <c r="A702" i="15"/>
  <c r="B702" i="15"/>
  <c r="F702" i="15"/>
  <c r="G702" i="15"/>
  <c r="V702" i="15"/>
  <c r="AE702" i="15"/>
  <c r="AK702" i="15" s="1"/>
  <c r="AO702" i="15"/>
  <c r="A703" i="15"/>
  <c r="B703" i="15"/>
  <c r="F703" i="15"/>
  <c r="G703" i="15"/>
  <c r="V703" i="15"/>
  <c r="AE703" i="15"/>
  <c r="AK703" i="15" s="1"/>
  <c r="AO703" i="15"/>
  <c r="A704" i="15"/>
  <c r="B704" i="15"/>
  <c r="F704" i="15"/>
  <c r="G704" i="15"/>
  <c r="V704" i="15"/>
  <c r="AE704" i="15"/>
  <c r="AK704" i="15" s="1"/>
  <c r="AO704" i="15"/>
  <c r="A705" i="15"/>
  <c r="B705" i="15"/>
  <c r="F705" i="15"/>
  <c r="G705" i="15"/>
  <c r="V705" i="15"/>
  <c r="AE705" i="15"/>
  <c r="AK705" i="15" s="1"/>
  <c r="AO705" i="15"/>
  <c r="A706" i="15"/>
  <c r="B706" i="15"/>
  <c r="F706" i="15"/>
  <c r="G706" i="15"/>
  <c r="V706" i="15"/>
  <c r="AE706" i="15"/>
  <c r="AK706" i="15" s="1"/>
  <c r="AO706" i="15"/>
  <c r="A707" i="15"/>
  <c r="B707" i="15"/>
  <c r="F707" i="15"/>
  <c r="G707" i="15"/>
  <c r="V707" i="15"/>
  <c r="AE707" i="15"/>
  <c r="AK707" i="15" s="1"/>
  <c r="AO707" i="15"/>
  <c r="A708" i="15"/>
  <c r="B708" i="15"/>
  <c r="F708" i="15"/>
  <c r="G708" i="15"/>
  <c r="V708" i="15"/>
  <c r="AE708" i="15"/>
  <c r="AK708" i="15" s="1"/>
  <c r="AO708" i="15"/>
  <c r="A709" i="15"/>
  <c r="B709" i="15"/>
  <c r="F709" i="15"/>
  <c r="G709" i="15"/>
  <c r="V709" i="15"/>
  <c r="AE709" i="15"/>
  <c r="AK709" i="15" s="1"/>
  <c r="AO709" i="15"/>
  <c r="A710" i="15"/>
  <c r="B710" i="15"/>
  <c r="F710" i="15"/>
  <c r="G710" i="15"/>
  <c r="V710" i="15"/>
  <c r="AE710" i="15"/>
  <c r="AK710" i="15" s="1"/>
  <c r="AO710" i="15"/>
  <c r="A711" i="15"/>
  <c r="B711" i="15"/>
  <c r="F711" i="15"/>
  <c r="G711" i="15"/>
  <c r="V711" i="15"/>
  <c r="AE711" i="15"/>
  <c r="AK711" i="15" s="1"/>
  <c r="AO711" i="15"/>
  <c r="A712" i="15"/>
  <c r="B712" i="15"/>
  <c r="F712" i="15"/>
  <c r="G712" i="15"/>
  <c r="V712" i="15"/>
  <c r="AE712" i="15"/>
  <c r="AK712" i="15" s="1"/>
  <c r="AO712" i="15"/>
  <c r="A713" i="15"/>
  <c r="B713" i="15"/>
  <c r="F713" i="15"/>
  <c r="G713" i="15"/>
  <c r="V713" i="15"/>
  <c r="AE713" i="15"/>
  <c r="AK713" i="15" s="1"/>
  <c r="AO713" i="15"/>
  <c r="A714" i="15"/>
  <c r="B714" i="15"/>
  <c r="F714" i="15"/>
  <c r="G714" i="15"/>
  <c r="D714" i="15" s="1"/>
  <c r="V714" i="15"/>
  <c r="AE714" i="15"/>
  <c r="AK714" i="15" s="1"/>
  <c r="AO714" i="15"/>
  <c r="A715" i="15"/>
  <c r="B715" i="15"/>
  <c r="F715" i="15"/>
  <c r="G715" i="15"/>
  <c r="V715" i="15"/>
  <c r="AE715" i="15"/>
  <c r="AK715" i="15" s="1"/>
  <c r="AO715" i="15"/>
  <c r="A716" i="15"/>
  <c r="B716" i="15"/>
  <c r="F716" i="15"/>
  <c r="G716" i="15"/>
  <c r="V716" i="15"/>
  <c r="AE716" i="15"/>
  <c r="AK716" i="15" s="1"/>
  <c r="AO716" i="15"/>
  <c r="A717" i="15"/>
  <c r="B717" i="15"/>
  <c r="F717" i="15"/>
  <c r="G717" i="15"/>
  <c r="V717" i="15"/>
  <c r="AE717" i="15"/>
  <c r="AK717" i="15" s="1"/>
  <c r="AO717" i="15"/>
  <c r="A718" i="15"/>
  <c r="B718" i="15"/>
  <c r="F718" i="15"/>
  <c r="G718" i="15"/>
  <c r="V718" i="15"/>
  <c r="AE718" i="15"/>
  <c r="AK718" i="15" s="1"/>
  <c r="AO718" i="15"/>
  <c r="A719" i="15"/>
  <c r="B719" i="15"/>
  <c r="F719" i="15"/>
  <c r="G719" i="15"/>
  <c r="V719" i="15"/>
  <c r="AE719" i="15"/>
  <c r="AK719" i="15" s="1"/>
  <c r="AO719" i="15"/>
  <c r="A720" i="15"/>
  <c r="B720" i="15"/>
  <c r="F720" i="15"/>
  <c r="G720" i="15"/>
  <c r="V720" i="15"/>
  <c r="AE720" i="15"/>
  <c r="AK720" i="15" s="1"/>
  <c r="AO720" i="15"/>
  <c r="A721" i="15"/>
  <c r="B721" i="15"/>
  <c r="F721" i="15"/>
  <c r="G721" i="15"/>
  <c r="V721" i="15"/>
  <c r="AE721" i="15"/>
  <c r="AK721" i="15" s="1"/>
  <c r="AO721" i="15"/>
  <c r="A722" i="15"/>
  <c r="B722" i="15"/>
  <c r="F722" i="15"/>
  <c r="G722" i="15"/>
  <c r="V722" i="15"/>
  <c r="AE722" i="15"/>
  <c r="AK722" i="15" s="1"/>
  <c r="AO722" i="15"/>
  <c r="A723" i="15"/>
  <c r="B723" i="15"/>
  <c r="F723" i="15"/>
  <c r="G723" i="15"/>
  <c r="V723" i="15"/>
  <c r="AE723" i="15"/>
  <c r="AK723" i="15" s="1"/>
  <c r="AO723" i="15"/>
  <c r="A724" i="15"/>
  <c r="B724" i="15"/>
  <c r="F724" i="15"/>
  <c r="G724" i="15"/>
  <c r="V724" i="15"/>
  <c r="AE724" i="15"/>
  <c r="AK724" i="15" s="1"/>
  <c r="AO724" i="15"/>
  <c r="A725" i="15"/>
  <c r="B725" i="15"/>
  <c r="F725" i="15"/>
  <c r="G725" i="15"/>
  <c r="V725" i="15"/>
  <c r="AE725" i="15"/>
  <c r="AK725" i="15" s="1"/>
  <c r="AO725" i="15"/>
  <c r="A726" i="15"/>
  <c r="B726" i="15"/>
  <c r="F726" i="15"/>
  <c r="G726" i="15"/>
  <c r="V726" i="15"/>
  <c r="AE726" i="15"/>
  <c r="AK726" i="15" s="1"/>
  <c r="AO726" i="15"/>
  <c r="A727" i="15"/>
  <c r="B727" i="15"/>
  <c r="F727" i="15"/>
  <c r="G727" i="15"/>
  <c r="V727" i="15"/>
  <c r="AE727" i="15"/>
  <c r="AK727" i="15" s="1"/>
  <c r="AO727" i="15"/>
  <c r="A728" i="15"/>
  <c r="B728" i="15"/>
  <c r="F728" i="15"/>
  <c r="G728" i="15"/>
  <c r="V728" i="15"/>
  <c r="AE728" i="15"/>
  <c r="AK728" i="15" s="1"/>
  <c r="AO728" i="15"/>
  <c r="A729" i="15"/>
  <c r="B729" i="15"/>
  <c r="F729" i="15"/>
  <c r="G729" i="15"/>
  <c r="V729" i="15"/>
  <c r="AE729" i="15"/>
  <c r="AK729" i="15" s="1"/>
  <c r="AO729" i="15"/>
  <c r="A730" i="15"/>
  <c r="B730" i="15"/>
  <c r="F730" i="15"/>
  <c r="G730" i="15"/>
  <c r="V730" i="15"/>
  <c r="AE730" i="15"/>
  <c r="AK730" i="15" s="1"/>
  <c r="AO730" i="15"/>
  <c r="A731" i="15"/>
  <c r="B731" i="15"/>
  <c r="F731" i="15"/>
  <c r="G731" i="15"/>
  <c r="V731" i="15"/>
  <c r="AE731" i="15"/>
  <c r="AK731" i="15" s="1"/>
  <c r="AO731" i="15"/>
  <c r="A732" i="15"/>
  <c r="B732" i="15"/>
  <c r="F732" i="15"/>
  <c r="G732" i="15"/>
  <c r="V732" i="15"/>
  <c r="AE732" i="15"/>
  <c r="AK732" i="15" s="1"/>
  <c r="AO732" i="15"/>
  <c r="A733" i="15"/>
  <c r="B733" i="15"/>
  <c r="F733" i="15"/>
  <c r="G733" i="15"/>
  <c r="V733" i="15"/>
  <c r="AE733" i="15"/>
  <c r="AK733" i="15" s="1"/>
  <c r="AO733" i="15"/>
  <c r="A734" i="15"/>
  <c r="B734" i="15"/>
  <c r="F734" i="15"/>
  <c r="G734" i="15"/>
  <c r="V734" i="15"/>
  <c r="AE734" i="15"/>
  <c r="AK734" i="15" s="1"/>
  <c r="AO734" i="15"/>
  <c r="A735" i="15"/>
  <c r="B735" i="15"/>
  <c r="F735" i="15"/>
  <c r="G735" i="15"/>
  <c r="V735" i="15"/>
  <c r="AE735" i="15"/>
  <c r="AK735" i="15" s="1"/>
  <c r="AO735" i="15"/>
  <c r="A736" i="15"/>
  <c r="B736" i="15"/>
  <c r="F736" i="15"/>
  <c r="G736" i="15"/>
  <c r="V736" i="15"/>
  <c r="AE736" i="15"/>
  <c r="AK736" i="15" s="1"/>
  <c r="AO736" i="15"/>
  <c r="A737" i="15"/>
  <c r="B737" i="15"/>
  <c r="F737" i="15"/>
  <c r="G737" i="15"/>
  <c r="V737" i="15"/>
  <c r="AE737" i="15"/>
  <c r="AK737" i="15" s="1"/>
  <c r="AO737" i="15"/>
  <c r="A738" i="15"/>
  <c r="B738" i="15"/>
  <c r="F738" i="15"/>
  <c r="G738" i="15"/>
  <c r="V738" i="15"/>
  <c r="AE738" i="15"/>
  <c r="AK738" i="15" s="1"/>
  <c r="AO738" i="15"/>
  <c r="A739" i="15"/>
  <c r="B739" i="15"/>
  <c r="F739" i="15"/>
  <c r="G739" i="15"/>
  <c r="V739" i="15"/>
  <c r="AE739" i="15"/>
  <c r="AK739" i="15" s="1"/>
  <c r="AO739" i="15"/>
  <c r="A740" i="15"/>
  <c r="B740" i="15"/>
  <c r="F740" i="15"/>
  <c r="G740" i="15"/>
  <c r="V740" i="15"/>
  <c r="AE740" i="15"/>
  <c r="AK740" i="15" s="1"/>
  <c r="AO740" i="15"/>
  <c r="A741" i="15"/>
  <c r="B741" i="15"/>
  <c r="F741" i="15"/>
  <c r="G741" i="15"/>
  <c r="V741" i="15"/>
  <c r="AE741" i="15"/>
  <c r="AK741" i="15" s="1"/>
  <c r="AO741" i="15"/>
  <c r="A742" i="15"/>
  <c r="B742" i="15"/>
  <c r="F742" i="15"/>
  <c r="G742" i="15"/>
  <c r="V742" i="15"/>
  <c r="AE742" i="15"/>
  <c r="AK742" i="15" s="1"/>
  <c r="AO742" i="15"/>
  <c r="A743" i="15"/>
  <c r="B743" i="15"/>
  <c r="F743" i="15"/>
  <c r="G743" i="15"/>
  <c r="V743" i="15"/>
  <c r="AE743" i="15"/>
  <c r="AK743" i="15" s="1"/>
  <c r="AO743" i="15"/>
  <c r="A744" i="15"/>
  <c r="B744" i="15"/>
  <c r="F744" i="15"/>
  <c r="G744" i="15"/>
  <c r="V744" i="15"/>
  <c r="AE744" i="15"/>
  <c r="AK744" i="15" s="1"/>
  <c r="AO744" i="15"/>
  <c r="A745" i="15"/>
  <c r="B745" i="15"/>
  <c r="F745" i="15"/>
  <c r="G745" i="15"/>
  <c r="V745" i="15"/>
  <c r="AE745" i="15"/>
  <c r="AK745" i="15" s="1"/>
  <c r="AO745" i="15"/>
  <c r="A746" i="15"/>
  <c r="B746" i="15"/>
  <c r="F746" i="15"/>
  <c r="G746" i="15"/>
  <c r="V746" i="15"/>
  <c r="AE746" i="15"/>
  <c r="AK746" i="15" s="1"/>
  <c r="AO746" i="15"/>
  <c r="A747" i="15"/>
  <c r="B747" i="15"/>
  <c r="F747" i="15"/>
  <c r="G747" i="15"/>
  <c r="V747" i="15"/>
  <c r="AE747" i="15"/>
  <c r="AK747" i="15" s="1"/>
  <c r="AO747" i="15"/>
  <c r="A748" i="15"/>
  <c r="B748" i="15"/>
  <c r="F748" i="15"/>
  <c r="G748" i="15"/>
  <c r="V748" i="15"/>
  <c r="AE748" i="15"/>
  <c r="AK748" i="15" s="1"/>
  <c r="AO748" i="15"/>
  <c r="A749" i="15"/>
  <c r="B749" i="15"/>
  <c r="F749" i="15"/>
  <c r="G749" i="15"/>
  <c r="V749" i="15"/>
  <c r="AE749" i="15"/>
  <c r="AK749" i="15" s="1"/>
  <c r="AO749" i="15"/>
  <c r="A750" i="15"/>
  <c r="B750" i="15"/>
  <c r="F750" i="15"/>
  <c r="G750" i="15"/>
  <c r="V750" i="15"/>
  <c r="AE750" i="15"/>
  <c r="AK750" i="15" s="1"/>
  <c r="AO750" i="15"/>
  <c r="A751" i="15"/>
  <c r="B751" i="15"/>
  <c r="F751" i="15"/>
  <c r="G751" i="15"/>
  <c r="V751" i="15"/>
  <c r="AE751" i="15"/>
  <c r="AK751" i="15" s="1"/>
  <c r="AO751" i="15"/>
  <c r="A752" i="15"/>
  <c r="B752" i="15"/>
  <c r="F752" i="15"/>
  <c r="G752" i="15"/>
  <c r="V752" i="15"/>
  <c r="AE752" i="15"/>
  <c r="AK752" i="15" s="1"/>
  <c r="AO752" i="15"/>
  <c r="A753" i="15"/>
  <c r="B753" i="15"/>
  <c r="F753" i="15"/>
  <c r="G753" i="15"/>
  <c r="V753" i="15"/>
  <c r="AE753" i="15"/>
  <c r="AK753" i="15" s="1"/>
  <c r="AO753" i="15"/>
  <c r="A754" i="15"/>
  <c r="B754" i="15"/>
  <c r="F754" i="15"/>
  <c r="G754" i="15"/>
  <c r="V754" i="15"/>
  <c r="AE754" i="15"/>
  <c r="AK754" i="15" s="1"/>
  <c r="AO754" i="15"/>
  <c r="A755" i="15"/>
  <c r="B755" i="15"/>
  <c r="F755" i="15"/>
  <c r="G755" i="15"/>
  <c r="V755" i="15"/>
  <c r="AE755" i="15"/>
  <c r="AK755" i="15" s="1"/>
  <c r="AO755" i="15"/>
  <c r="A756" i="15"/>
  <c r="B756" i="15"/>
  <c r="F756" i="15"/>
  <c r="G756" i="15"/>
  <c r="V756" i="15"/>
  <c r="AE756" i="15"/>
  <c r="AK756" i="15" s="1"/>
  <c r="AO756" i="15"/>
  <c r="A757" i="15"/>
  <c r="B757" i="15"/>
  <c r="F757" i="15"/>
  <c r="G757" i="15"/>
  <c r="V757" i="15"/>
  <c r="AE757" i="15"/>
  <c r="AK757" i="15" s="1"/>
  <c r="AO757" i="15"/>
  <c r="A758" i="15"/>
  <c r="B758" i="15"/>
  <c r="F758" i="15"/>
  <c r="G758" i="15"/>
  <c r="V758" i="15"/>
  <c r="AE758" i="15"/>
  <c r="AK758" i="15" s="1"/>
  <c r="AO758" i="15"/>
  <c r="A759" i="15"/>
  <c r="B759" i="15"/>
  <c r="F759" i="15"/>
  <c r="G759" i="15"/>
  <c r="V759" i="15"/>
  <c r="AE759" i="15"/>
  <c r="AK759" i="15" s="1"/>
  <c r="AO759" i="15"/>
  <c r="A760" i="15"/>
  <c r="B760" i="15"/>
  <c r="F760" i="15"/>
  <c r="G760" i="15"/>
  <c r="V760" i="15"/>
  <c r="AE760" i="15"/>
  <c r="AK760" i="15" s="1"/>
  <c r="AO760" i="15"/>
  <c r="A761" i="15"/>
  <c r="B761" i="15"/>
  <c r="F761" i="15"/>
  <c r="G761" i="15"/>
  <c r="V761" i="15"/>
  <c r="AE761" i="15"/>
  <c r="AK761" i="15" s="1"/>
  <c r="AO761" i="15"/>
  <c r="A762" i="15"/>
  <c r="B762" i="15"/>
  <c r="F762" i="15"/>
  <c r="G762" i="15"/>
  <c r="V762" i="15"/>
  <c r="AE762" i="15"/>
  <c r="AK762" i="15" s="1"/>
  <c r="AO762" i="15"/>
  <c r="A763" i="15"/>
  <c r="B763" i="15"/>
  <c r="F763" i="15"/>
  <c r="G763" i="15"/>
  <c r="V763" i="15"/>
  <c r="AE763" i="15"/>
  <c r="AK763" i="15" s="1"/>
  <c r="AO763" i="15"/>
  <c r="A764" i="15"/>
  <c r="B764" i="15"/>
  <c r="F764" i="15"/>
  <c r="G764" i="15"/>
  <c r="V764" i="15"/>
  <c r="AE764" i="15"/>
  <c r="AK764" i="15" s="1"/>
  <c r="AO764" i="15"/>
  <c r="A765" i="15"/>
  <c r="B765" i="15"/>
  <c r="F765" i="15"/>
  <c r="G765" i="15"/>
  <c r="V765" i="15"/>
  <c r="AE765" i="15"/>
  <c r="AK765" i="15" s="1"/>
  <c r="AO765" i="15"/>
  <c r="A766" i="15"/>
  <c r="B766" i="15"/>
  <c r="F766" i="15"/>
  <c r="G766" i="15"/>
  <c r="V766" i="15"/>
  <c r="AE766" i="15"/>
  <c r="AK766" i="15" s="1"/>
  <c r="AO766" i="15"/>
  <c r="A767" i="15"/>
  <c r="B767" i="15"/>
  <c r="F767" i="15"/>
  <c r="G767" i="15"/>
  <c r="V767" i="15"/>
  <c r="AE767" i="15"/>
  <c r="AK767" i="15" s="1"/>
  <c r="AO767" i="15"/>
  <c r="A768" i="15"/>
  <c r="B768" i="15"/>
  <c r="F768" i="15"/>
  <c r="G768" i="15"/>
  <c r="V768" i="15"/>
  <c r="AE768" i="15"/>
  <c r="AK768" i="15" s="1"/>
  <c r="AO768" i="15"/>
  <c r="A769" i="15"/>
  <c r="B769" i="15"/>
  <c r="F769" i="15"/>
  <c r="G769" i="15"/>
  <c r="V769" i="15"/>
  <c r="AE769" i="15"/>
  <c r="AK769" i="15" s="1"/>
  <c r="AO769" i="15"/>
  <c r="A770" i="15"/>
  <c r="B770" i="15"/>
  <c r="F770" i="15"/>
  <c r="G770" i="15"/>
  <c r="V770" i="15"/>
  <c r="AE770" i="15"/>
  <c r="AK770" i="15" s="1"/>
  <c r="AO770" i="15"/>
  <c r="A771" i="15"/>
  <c r="B771" i="15"/>
  <c r="F771" i="15"/>
  <c r="G771" i="15"/>
  <c r="V771" i="15"/>
  <c r="AE771" i="15"/>
  <c r="AK771" i="15" s="1"/>
  <c r="AO771" i="15"/>
  <c r="A772" i="15"/>
  <c r="B772" i="15"/>
  <c r="F772" i="15"/>
  <c r="G772" i="15"/>
  <c r="V772" i="15"/>
  <c r="AE772" i="15"/>
  <c r="AK772" i="15" s="1"/>
  <c r="AO772" i="15"/>
  <c r="A773" i="15"/>
  <c r="B773" i="15"/>
  <c r="F773" i="15"/>
  <c r="G773" i="15"/>
  <c r="V773" i="15"/>
  <c r="AE773" i="15"/>
  <c r="AK773" i="15" s="1"/>
  <c r="AO773" i="15"/>
  <c r="A774" i="15"/>
  <c r="B774" i="15"/>
  <c r="F774" i="15"/>
  <c r="G774" i="15"/>
  <c r="V774" i="15"/>
  <c r="AE774" i="15"/>
  <c r="AK774" i="15" s="1"/>
  <c r="AO774" i="15"/>
  <c r="A775" i="15"/>
  <c r="B775" i="15"/>
  <c r="F775" i="15"/>
  <c r="G775" i="15"/>
  <c r="V775" i="15"/>
  <c r="AE775" i="15"/>
  <c r="AK775" i="15" s="1"/>
  <c r="AO775" i="15"/>
  <c r="A776" i="15"/>
  <c r="B776" i="15"/>
  <c r="F776" i="15"/>
  <c r="G776" i="15"/>
  <c r="V776" i="15"/>
  <c r="AE776" i="15"/>
  <c r="AK776" i="15" s="1"/>
  <c r="AO776" i="15"/>
  <c r="A777" i="15"/>
  <c r="B777" i="15"/>
  <c r="F777" i="15"/>
  <c r="G777" i="15"/>
  <c r="V777" i="15"/>
  <c r="AE777" i="15"/>
  <c r="AK777" i="15" s="1"/>
  <c r="AO777" i="15"/>
  <c r="A778" i="15"/>
  <c r="B778" i="15"/>
  <c r="F778" i="15"/>
  <c r="G778" i="15"/>
  <c r="V778" i="15"/>
  <c r="AE778" i="15"/>
  <c r="AK778" i="15" s="1"/>
  <c r="AO778" i="15"/>
  <c r="A779" i="15"/>
  <c r="B779" i="15"/>
  <c r="F779" i="15"/>
  <c r="G779" i="15"/>
  <c r="V779" i="15"/>
  <c r="AE779" i="15"/>
  <c r="AK779" i="15" s="1"/>
  <c r="AO779" i="15"/>
  <c r="A780" i="15"/>
  <c r="B780" i="15"/>
  <c r="F780" i="15"/>
  <c r="G780" i="15"/>
  <c r="V780" i="15"/>
  <c r="AE780" i="15"/>
  <c r="AK780" i="15" s="1"/>
  <c r="AO780" i="15"/>
  <c r="A781" i="15"/>
  <c r="B781" i="15"/>
  <c r="F781" i="15"/>
  <c r="G781" i="15"/>
  <c r="V781" i="15"/>
  <c r="AE781" i="15"/>
  <c r="AK781" i="15" s="1"/>
  <c r="AO781" i="15"/>
  <c r="A782" i="15"/>
  <c r="B782" i="15"/>
  <c r="F782" i="15"/>
  <c r="G782" i="15"/>
  <c r="V782" i="15"/>
  <c r="AE782" i="15"/>
  <c r="AK782" i="15" s="1"/>
  <c r="AO782" i="15"/>
  <c r="A783" i="15"/>
  <c r="B783" i="15"/>
  <c r="F783" i="15"/>
  <c r="G783" i="15"/>
  <c r="V783" i="15"/>
  <c r="AE783" i="15"/>
  <c r="AK783" i="15" s="1"/>
  <c r="AO783" i="15"/>
  <c r="A784" i="15"/>
  <c r="B784" i="15"/>
  <c r="F784" i="15"/>
  <c r="G784" i="15"/>
  <c r="V784" i="15"/>
  <c r="AE784" i="15"/>
  <c r="AK784" i="15" s="1"/>
  <c r="AO784" i="15"/>
  <c r="A785" i="15"/>
  <c r="B785" i="15"/>
  <c r="F785" i="15"/>
  <c r="G785" i="15"/>
  <c r="V785" i="15"/>
  <c r="AE785" i="15"/>
  <c r="AK785" i="15" s="1"/>
  <c r="AO785" i="15"/>
  <c r="A786" i="15"/>
  <c r="B786" i="15"/>
  <c r="F786" i="15"/>
  <c r="G786" i="15"/>
  <c r="V786" i="15"/>
  <c r="AE786" i="15"/>
  <c r="AK786" i="15" s="1"/>
  <c r="AO786" i="15"/>
  <c r="A787" i="15"/>
  <c r="B787" i="15"/>
  <c r="F787" i="15"/>
  <c r="G787" i="15"/>
  <c r="V787" i="15"/>
  <c r="AE787" i="15"/>
  <c r="AK787" i="15" s="1"/>
  <c r="AO787" i="15"/>
  <c r="A788" i="15"/>
  <c r="B788" i="15"/>
  <c r="F788" i="15"/>
  <c r="G788" i="15"/>
  <c r="V788" i="15"/>
  <c r="AE788" i="15"/>
  <c r="AK788" i="15" s="1"/>
  <c r="AO788" i="15"/>
  <c r="A789" i="15"/>
  <c r="B789" i="15"/>
  <c r="F789" i="15"/>
  <c r="G789" i="15"/>
  <c r="V789" i="15"/>
  <c r="AE789" i="15"/>
  <c r="AK789" i="15" s="1"/>
  <c r="AO789" i="15"/>
  <c r="A790" i="15"/>
  <c r="B790" i="15"/>
  <c r="F790" i="15"/>
  <c r="G790" i="15"/>
  <c r="V790" i="15"/>
  <c r="AE790" i="15"/>
  <c r="AK790" i="15" s="1"/>
  <c r="AO790" i="15"/>
  <c r="A791" i="15"/>
  <c r="B791" i="15"/>
  <c r="F791" i="15"/>
  <c r="G791" i="15"/>
  <c r="V791" i="15"/>
  <c r="AE791" i="15"/>
  <c r="AK791" i="15" s="1"/>
  <c r="AO791" i="15"/>
  <c r="A792" i="15"/>
  <c r="B792" i="15"/>
  <c r="F792" i="15"/>
  <c r="G792" i="15"/>
  <c r="V792" i="15"/>
  <c r="AE792" i="15"/>
  <c r="AK792" i="15" s="1"/>
  <c r="AO792" i="15"/>
  <c r="A793" i="15"/>
  <c r="B793" i="15"/>
  <c r="F793" i="15"/>
  <c r="G793" i="15"/>
  <c r="V793" i="15"/>
  <c r="AE793" i="15"/>
  <c r="AK793" i="15" s="1"/>
  <c r="AO793" i="15"/>
  <c r="A794" i="15"/>
  <c r="B794" i="15"/>
  <c r="F794" i="15"/>
  <c r="G794" i="15"/>
  <c r="V794" i="15"/>
  <c r="AE794" i="15"/>
  <c r="AK794" i="15" s="1"/>
  <c r="AO794" i="15"/>
  <c r="A795" i="15"/>
  <c r="B795" i="15"/>
  <c r="F795" i="15"/>
  <c r="G795" i="15"/>
  <c r="V795" i="15"/>
  <c r="AE795" i="15"/>
  <c r="AK795" i="15" s="1"/>
  <c r="AO795" i="15"/>
  <c r="A796" i="15"/>
  <c r="B796" i="15"/>
  <c r="F796" i="15"/>
  <c r="G796" i="15"/>
  <c r="V796" i="15"/>
  <c r="AE796" i="15"/>
  <c r="AK796" i="15" s="1"/>
  <c r="AO796" i="15"/>
  <c r="A797" i="15"/>
  <c r="B797" i="15"/>
  <c r="F797" i="15"/>
  <c r="G797" i="15"/>
  <c r="V797" i="15"/>
  <c r="AE797" i="15"/>
  <c r="AK797" i="15" s="1"/>
  <c r="AO797" i="15"/>
  <c r="A798" i="15"/>
  <c r="B798" i="15"/>
  <c r="F798" i="15"/>
  <c r="G798" i="15"/>
  <c r="V798" i="15"/>
  <c r="AE798" i="15"/>
  <c r="AK798" i="15" s="1"/>
  <c r="AO798" i="15"/>
  <c r="A799" i="15"/>
  <c r="B799" i="15"/>
  <c r="F799" i="15"/>
  <c r="G799" i="15"/>
  <c r="V799" i="15"/>
  <c r="AE799" i="15"/>
  <c r="AK799" i="15" s="1"/>
  <c r="AO799" i="15"/>
  <c r="A800" i="15"/>
  <c r="B800" i="15"/>
  <c r="F800" i="15"/>
  <c r="G800" i="15"/>
  <c r="V800" i="15"/>
  <c r="AE800" i="15"/>
  <c r="AK800" i="15" s="1"/>
  <c r="AO800" i="15"/>
  <c r="A801" i="15"/>
  <c r="B801" i="15"/>
  <c r="F801" i="15"/>
  <c r="G801" i="15"/>
  <c r="V801" i="15"/>
  <c r="AE801" i="15"/>
  <c r="AK801" i="15" s="1"/>
  <c r="AO801" i="15"/>
  <c r="A802" i="15"/>
  <c r="B802" i="15"/>
  <c r="F802" i="15"/>
  <c r="G802" i="15"/>
  <c r="V802" i="15"/>
  <c r="AE802" i="15"/>
  <c r="AK802" i="15" s="1"/>
  <c r="AO802" i="15"/>
  <c r="A803" i="15"/>
  <c r="B803" i="15"/>
  <c r="F803" i="15"/>
  <c r="G803" i="15"/>
  <c r="V803" i="15"/>
  <c r="AE803" i="15"/>
  <c r="AK803" i="15" s="1"/>
  <c r="AO803" i="15"/>
  <c r="A804" i="15"/>
  <c r="B804" i="15"/>
  <c r="F804" i="15"/>
  <c r="G804" i="15"/>
  <c r="V804" i="15"/>
  <c r="AE804" i="15"/>
  <c r="AK804" i="15" s="1"/>
  <c r="AO804" i="15"/>
  <c r="A805" i="15"/>
  <c r="B805" i="15"/>
  <c r="F805" i="15"/>
  <c r="G805" i="15"/>
  <c r="V805" i="15"/>
  <c r="AE805" i="15"/>
  <c r="AK805" i="15" s="1"/>
  <c r="AO805" i="15"/>
  <c r="A806" i="15"/>
  <c r="B806" i="15"/>
  <c r="F806" i="15"/>
  <c r="G806" i="15"/>
  <c r="V806" i="15"/>
  <c r="AE806" i="15"/>
  <c r="AK806" i="15" s="1"/>
  <c r="AO806" i="15"/>
  <c r="A807" i="15"/>
  <c r="B807" i="15"/>
  <c r="F807" i="15"/>
  <c r="G807" i="15"/>
  <c r="V807" i="15"/>
  <c r="AE807" i="15"/>
  <c r="AK807" i="15" s="1"/>
  <c r="AO807" i="15"/>
  <c r="A808" i="15"/>
  <c r="B808" i="15"/>
  <c r="F808" i="15"/>
  <c r="G808" i="15"/>
  <c r="V808" i="15"/>
  <c r="AE808" i="15"/>
  <c r="AK808" i="15" s="1"/>
  <c r="AO808" i="15"/>
  <c r="A809" i="15"/>
  <c r="B809" i="15"/>
  <c r="F809" i="15"/>
  <c r="G809" i="15"/>
  <c r="V809" i="15"/>
  <c r="AE809" i="15"/>
  <c r="AK809" i="15" s="1"/>
  <c r="AO809" i="15"/>
  <c r="A810" i="15"/>
  <c r="B810" i="15"/>
  <c r="F810" i="15"/>
  <c r="G810" i="15"/>
  <c r="V810" i="15"/>
  <c r="AE810" i="15"/>
  <c r="AK810" i="15" s="1"/>
  <c r="AO810" i="15"/>
  <c r="A811" i="15"/>
  <c r="B811" i="15"/>
  <c r="F811" i="15"/>
  <c r="G811" i="15"/>
  <c r="V811" i="15"/>
  <c r="AE811" i="15"/>
  <c r="AK811" i="15" s="1"/>
  <c r="AO811" i="15"/>
  <c r="A812" i="15"/>
  <c r="B812" i="15"/>
  <c r="F812" i="15"/>
  <c r="G812" i="15"/>
  <c r="V812" i="15"/>
  <c r="AE812" i="15"/>
  <c r="AK812" i="15" s="1"/>
  <c r="AO812" i="15"/>
  <c r="A813" i="15"/>
  <c r="B813" i="15"/>
  <c r="F813" i="15"/>
  <c r="G813" i="15"/>
  <c r="V813" i="15"/>
  <c r="AE813" i="15"/>
  <c r="AK813" i="15" s="1"/>
  <c r="AO813" i="15"/>
  <c r="A814" i="15"/>
  <c r="B814" i="15"/>
  <c r="F814" i="15"/>
  <c r="G814" i="15"/>
  <c r="V814" i="15"/>
  <c r="AE814" i="15"/>
  <c r="AK814" i="15" s="1"/>
  <c r="AO814" i="15"/>
  <c r="A815" i="15"/>
  <c r="B815" i="15"/>
  <c r="F815" i="15"/>
  <c r="G815" i="15"/>
  <c r="V815" i="15"/>
  <c r="AE815" i="15"/>
  <c r="AK815" i="15" s="1"/>
  <c r="AO815" i="15"/>
  <c r="A816" i="15"/>
  <c r="B816" i="15"/>
  <c r="F816" i="15"/>
  <c r="D816" i="15" s="1"/>
  <c r="G816" i="15"/>
  <c r="V816" i="15"/>
  <c r="AE816" i="15"/>
  <c r="AK816" i="15" s="1"/>
  <c r="AO816" i="15"/>
  <c r="A817" i="15"/>
  <c r="B817" i="15"/>
  <c r="F817" i="15"/>
  <c r="G817" i="15"/>
  <c r="V817" i="15"/>
  <c r="AE817" i="15"/>
  <c r="AK817" i="15" s="1"/>
  <c r="AO817" i="15"/>
  <c r="A818" i="15"/>
  <c r="B818" i="15"/>
  <c r="F818" i="15"/>
  <c r="G818" i="15"/>
  <c r="V818" i="15"/>
  <c r="AE818" i="15"/>
  <c r="AK818" i="15" s="1"/>
  <c r="AO818" i="15"/>
  <c r="A819" i="15"/>
  <c r="B819" i="15"/>
  <c r="F819" i="15"/>
  <c r="G819" i="15"/>
  <c r="V819" i="15"/>
  <c r="AE819" i="15"/>
  <c r="AK819" i="15" s="1"/>
  <c r="AO819" i="15"/>
  <c r="A820" i="15"/>
  <c r="B820" i="15"/>
  <c r="F820" i="15"/>
  <c r="G820" i="15"/>
  <c r="V820" i="15"/>
  <c r="AE820" i="15"/>
  <c r="AK820" i="15" s="1"/>
  <c r="AO820" i="15"/>
  <c r="A821" i="15"/>
  <c r="B821" i="15"/>
  <c r="F821" i="15"/>
  <c r="G821" i="15"/>
  <c r="V821" i="15"/>
  <c r="AE821" i="15"/>
  <c r="AK821" i="15" s="1"/>
  <c r="AO821" i="15"/>
  <c r="A822" i="15"/>
  <c r="B822" i="15"/>
  <c r="F822" i="15"/>
  <c r="G822" i="15"/>
  <c r="V822" i="15"/>
  <c r="AE822" i="15"/>
  <c r="AK822" i="15" s="1"/>
  <c r="AO822" i="15"/>
  <c r="A823" i="15"/>
  <c r="B823" i="15"/>
  <c r="F823" i="15"/>
  <c r="G823" i="15"/>
  <c r="V823" i="15"/>
  <c r="AE823" i="15"/>
  <c r="AK823" i="15" s="1"/>
  <c r="AO823" i="15"/>
  <c r="A824" i="15"/>
  <c r="B824" i="15"/>
  <c r="F824" i="15"/>
  <c r="G824" i="15"/>
  <c r="V824" i="15"/>
  <c r="AE824" i="15"/>
  <c r="AK824" i="15" s="1"/>
  <c r="AO824" i="15"/>
  <c r="A825" i="15"/>
  <c r="B825" i="15"/>
  <c r="F825" i="15"/>
  <c r="G825" i="15"/>
  <c r="V825" i="15"/>
  <c r="AE825" i="15"/>
  <c r="AK825" i="15" s="1"/>
  <c r="AO825" i="15"/>
  <c r="A826" i="15"/>
  <c r="B826" i="15"/>
  <c r="F826" i="15"/>
  <c r="G826" i="15"/>
  <c r="V826" i="15"/>
  <c r="AE826" i="15"/>
  <c r="AK826" i="15" s="1"/>
  <c r="AO826" i="15"/>
  <c r="A827" i="15"/>
  <c r="B827" i="15"/>
  <c r="F827" i="15"/>
  <c r="G827" i="15"/>
  <c r="V827" i="15"/>
  <c r="AE827" i="15"/>
  <c r="AK827" i="15" s="1"/>
  <c r="AO827" i="15"/>
  <c r="A828" i="15"/>
  <c r="B828" i="15"/>
  <c r="F828" i="15"/>
  <c r="G828" i="15"/>
  <c r="V828" i="15"/>
  <c r="AE828" i="15"/>
  <c r="AK828" i="15" s="1"/>
  <c r="AO828" i="15"/>
  <c r="A829" i="15"/>
  <c r="B829" i="15"/>
  <c r="F829" i="15"/>
  <c r="G829" i="15"/>
  <c r="V829" i="15"/>
  <c r="AE829" i="15"/>
  <c r="AK829" i="15" s="1"/>
  <c r="AO829" i="15"/>
  <c r="A830" i="15"/>
  <c r="B830" i="15"/>
  <c r="F830" i="15"/>
  <c r="G830" i="15"/>
  <c r="V830" i="15"/>
  <c r="AE830" i="15"/>
  <c r="AK830" i="15" s="1"/>
  <c r="AO830" i="15"/>
  <c r="A831" i="15"/>
  <c r="B831" i="15"/>
  <c r="F831" i="15"/>
  <c r="G831" i="15"/>
  <c r="D831" i="15" s="1"/>
  <c r="V831" i="15"/>
  <c r="AE831" i="15"/>
  <c r="AK831" i="15" s="1"/>
  <c r="AO831" i="15"/>
  <c r="A832" i="15"/>
  <c r="B832" i="15"/>
  <c r="F832" i="15"/>
  <c r="D832" i="15" s="1"/>
  <c r="G832" i="15"/>
  <c r="V832" i="15"/>
  <c r="AE832" i="15"/>
  <c r="AK832" i="15" s="1"/>
  <c r="AO832" i="15"/>
  <c r="A833" i="15"/>
  <c r="B833" i="15"/>
  <c r="F833" i="15"/>
  <c r="G833" i="15"/>
  <c r="V833" i="15"/>
  <c r="AE833" i="15"/>
  <c r="AK833" i="15" s="1"/>
  <c r="AO833" i="15"/>
  <c r="A834" i="15"/>
  <c r="B834" i="15"/>
  <c r="F834" i="15"/>
  <c r="G834" i="15"/>
  <c r="V834" i="15"/>
  <c r="AE834" i="15"/>
  <c r="AK834" i="15" s="1"/>
  <c r="AO834" i="15"/>
  <c r="A835" i="15"/>
  <c r="B835" i="15"/>
  <c r="F835" i="15"/>
  <c r="G835" i="15"/>
  <c r="V835" i="15"/>
  <c r="AE835" i="15"/>
  <c r="AK835" i="15" s="1"/>
  <c r="AO835" i="15"/>
  <c r="A836" i="15"/>
  <c r="B836" i="15"/>
  <c r="F836" i="15"/>
  <c r="G836" i="15"/>
  <c r="V836" i="15"/>
  <c r="AE836" i="15"/>
  <c r="AK836" i="15" s="1"/>
  <c r="AO836" i="15"/>
  <c r="A837" i="15"/>
  <c r="B837" i="15"/>
  <c r="F837" i="15"/>
  <c r="G837" i="15"/>
  <c r="V837" i="15"/>
  <c r="AE837" i="15"/>
  <c r="AK837" i="15" s="1"/>
  <c r="AO837" i="15"/>
  <c r="A838" i="15"/>
  <c r="B838" i="15"/>
  <c r="F838" i="15"/>
  <c r="G838" i="15"/>
  <c r="V838" i="15"/>
  <c r="AE838" i="15"/>
  <c r="AK838" i="15" s="1"/>
  <c r="AO838" i="15"/>
  <c r="A839" i="15"/>
  <c r="B839" i="15"/>
  <c r="F839" i="15"/>
  <c r="G839" i="15"/>
  <c r="V839" i="15"/>
  <c r="AE839" i="15"/>
  <c r="AK839" i="15" s="1"/>
  <c r="AO839" i="15"/>
  <c r="A840" i="15"/>
  <c r="B840" i="15"/>
  <c r="F840" i="15"/>
  <c r="D840" i="15" s="1"/>
  <c r="G840" i="15"/>
  <c r="V840" i="15"/>
  <c r="AE840" i="15"/>
  <c r="AK840" i="15" s="1"/>
  <c r="AO840" i="15"/>
  <c r="A841" i="15"/>
  <c r="B841" i="15"/>
  <c r="F841" i="15"/>
  <c r="G841" i="15"/>
  <c r="V841" i="15"/>
  <c r="AE841" i="15"/>
  <c r="AK841" i="15" s="1"/>
  <c r="AO841" i="15"/>
  <c r="A842" i="15"/>
  <c r="B842" i="15"/>
  <c r="F842" i="15"/>
  <c r="G842" i="15"/>
  <c r="V842" i="15"/>
  <c r="AE842" i="15"/>
  <c r="AK842" i="15" s="1"/>
  <c r="AO842" i="15"/>
  <c r="A843" i="15"/>
  <c r="B843" i="15"/>
  <c r="F843" i="15"/>
  <c r="G843" i="15"/>
  <c r="V843" i="15"/>
  <c r="AE843" i="15"/>
  <c r="AK843" i="15" s="1"/>
  <c r="AO843" i="15"/>
  <c r="A844" i="15"/>
  <c r="B844" i="15"/>
  <c r="F844" i="15"/>
  <c r="G844" i="15"/>
  <c r="V844" i="15"/>
  <c r="AE844" i="15"/>
  <c r="AK844" i="15" s="1"/>
  <c r="AO844" i="15"/>
  <c r="A845" i="15"/>
  <c r="B845" i="15"/>
  <c r="F845" i="15"/>
  <c r="G845" i="15"/>
  <c r="V845" i="15"/>
  <c r="AE845" i="15"/>
  <c r="AK845" i="15" s="1"/>
  <c r="AO845" i="15"/>
  <c r="A846" i="15"/>
  <c r="B846" i="15"/>
  <c r="F846" i="15"/>
  <c r="G846" i="15"/>
  <c r="V846" i="15"/>
  <c r="AE846" i="15"/>
  <c r="AK846" i="15" s="1"/>
  <c r="AO846" i="15"/>
  <c r="A847" i="15"/>
  <c r="B847" i="15"/>
  <c r="F847" i="15"/>
  <c r="G847" i="15"/>
  <c r="V847" i="15"/>
  <c r="AE847" i="15"/>
  <c r="AK847" i="15" s="1"/>
  <c r="AO847" i="15"/>
  <c r="A848" i="15"/>
  <c r="B848" i="15"/>
  <c r="F848" i="15"/>
  <c r="D848" i="15" s="1"/>
  <c r="G848" i="15"/>
  <c r="V848" i="15"/>
  <c r="AE848" i="15"/>
  <c r="AK848" i="15" s="1"/>
  <c r="AO848" i="15"/>
  <c r="A849" i="15"/>
  <c r="B849" i="15"/>
  <c r="F849" i="15"/>
  <c r="G849" i="15"/>
  <c r="V849" i="15"/>
  <c r="AE849" i="15"/>
  <c r="AK849" i="15" s="1"/>
  <c r="AO849" i="15"/>
  <c r="A850" i="15"/>
  <c r="B850" i="15"/>
  <c r="F850" i="15"/>
  <c r="G850" i="15"/>
  <c r="V850" i="15"/>
  <c r="AE850" i="15"/>
  <c r="AK850" i="15" s="1"/>
  <c r="AO850" i="15"/>
  <c r="A851" i="15"/>
  <c r="B851" i="15"/>
  <c r="F851" i="15"/>
  <c r="G851" i="15"/>
  <c r="V851" i="15"/>
  <c r="AE851" i="15"/>
  <c r="AK851" i="15" s="1"/>
  <c r="AO851" i="15"/>
  <c r="A852" i="15"/>
  <c r="B852" i="15"/>
  <c r="D852" i="15"/>
  <c r="F852" i="15"/>
  <c r="G852" i="15"/>
  <c r="V852" i="15"/>
  <c r="AE852" i="15"/>
  <c r="AK852" i="15" s="1"/>
  <c r="AO852" i="15"/>
  <c r="A853" i="15"/>
  <c r="B853" i="15"/>
  <c r="F853" i="15"/>
  <c r="G853" i="15"/>
  <c r="V853" i="15"/>
  <c r="AE853" i="15"/>
  <c r="AK853" i="15" s="1"/>
  <c r="AO853" i="15"/>
  <c r="A854" i="15"/>
  <c r="B854" i="15"/>
  <c r="F854" i="15"/>
  <c r="G854" i="15"/>
  <c r="V854" i="15"/>
  <c r="AE854" i="15"/>
  <c r="AK854" i="15" s="1"/>
  <c r="AO854" i="15"/>
  <c r="A855" i="15"/>
  <c r="B855" i="15"/>
  <c r="F855" i="15"/>
  <c r="G855" i="15"/>
  <c r="D855" i="15" s="1"/>
  <c r="V855" i="15"/>
  <c r="AE855" i="15"/>
  <c r="AK855" i="15" s="1"/>
  <c r="AO855" i="15"/>
  <c r="A856" i="15"/>
  <c r="B856" i="15"/>
  <c r="F856" i="15"/>
  <c r="G856" i="15"/>
  <c r="V856" i="15"/>
  <c r="AE856" i="15"/>
  <c r="AK856" i="15" s="1"/>
  <c r="AO856" i="15"/>
  <c r="A857" i="15"/>
  <c r="B857" i="15"/>
  <c r="F857" i="15"/>
  <c r="G857" i="15"/>
  <c r="V857" i="15"/>
  <c r="AE857" i="15"/>
  <c r="AK857" i="15" s="1"/>
  <c r="AO857" i="15"/>
  <c r="A858" i="15"/>
  <c r="B858" i="15"/>
  <c r="F858" i="15"/>
  <c r="G858" i="15"/>
  <c r="V858" i="15"/>
  <c r="AE858" i="15"/>
  <c r="AK858" i="15" s="1"/>
  <c r="AO858" i="15"/>
  <c r="A859" i="15"/>
  <c r="B859" i="15"/>
  <c r="F859" i="15"/>
  <c r="G859" i="15"/>
  <c r="V859" i="15"/>
  <c r="AE859" i="15"/>
  <c r="AK859" i="15" s="1"/>
  <c r="AO859" i="15"/>
  <c r="A860" i="15"/>
  <c r="B860" i="15"/>
  <c r="F860" i="15"/>
  <c r="G860" i="15"/>
  <c r="V860" i="15"/>
  <c r="AE860" i="15"/>
  <c r="AK860" i="15" s="1"/>
  <c r="AO860" i="15"/>
  <c r="A861" i="15"/>
  <c r="B861" i="15"/>
  <c r="F861" i="15"/>
  <c r="G861" i="15"/>
  <c r="V861" i="15"/>
  <c r="AE861" i="15"/>
  <c r="AK861" i="15" s="1"/>
  <c r="AO861" i="15"/>
  <c r="A862" i="15"/>
  <c r="B862" i="15"/>
  <c r="F862" i="15"/>
  <c r="G862" i="15"/>
  <c r="V862" i="15"/>
  <c r="AE862" i="15"/>
  <c r="AK862" i="15" s="1"/>
  <c r="AO862" i="15"/>
  <c r="A863" i="15"/>
  <c r="B863" i="15"/>
  <c r="F863" i="15"/>
  <c r="G863" i="15"/>
  <c r="V863" i="15"/>
  <c r="AE863" i="15"/>
  <c r="AK863" i="15" s="1"/>
  <c r="AO863" i="15"/>
  <c r="A864" i="15"/>
  <c r="B864" i="15"/>
  <c r="F864" i="15"/>
  <c r="G864" i="15"/>
  <c r="V864" i="15"/>
  <c r="AE864" i="15"/>
  <c r="AK864" i="15" s="1"/>
  <c r="AO864" i="15"/>
  <c r="A865" i="15"/>
  <c r="B865" i="15"/>
  <c r="F865" i="15"/>
  <c r="G865" i="15"/>
  <c r="V865" i="15"/>
  <c r="AE865" i="15"/>
  <c r="AK865" i="15" s="1"/>
  <c r="AO865" i="15"/>
  <c r="A866" i="15"/>
  <c r="B866" i="15"/>
  <c r="F866" i="15"/>
  <c r="G866" i="15"/>
  <c r="V866" i="15"/>
  <c r="AE866" i="15"/>
  <c r="AK866" i="15" s="1"/>
  <c r="AO866" i="15"/>
  <c r="A867" i="15"/>
  <c r="B867" i="15"/>
  <c r="F867" i="15"/>
  <c r="G867" i="15"/>
  <c r="V867" i="15"/>
  <c r="AE867" i="15"/>
  <c r="AK867" i="15" s="1"/>
  <c r="AO867" i="15"/>
  <c r="A868" i="15"/>
  <c r="B868" i="15"/>
  <c r="F868" i="15"/>
  <c r="G868" i="15"/>
  <c r="V868" i="15"/>
  <c r="AE868" i="15"/>
  <c r="AK868" i="15" s="1"/>
  <c r="AO868" i="15"/>
  <c r="A869" i="15"/>
  <c r="B869" i="15"/>
  <c r="F869" i="15"/>
  <c r="G869" i="15"/>
  <c r="V869" i="15"/>
  <c r="AE869" i="15"/>
  <c r="AK869" i="15" s="1"/>
  <c r="AO869" i="15"/>
  <c r="A870" i="15"/>
  <c r="B870" i="15"/>
  <c r="F870" i="15"/>
  <c r="G870" i="15"/>
  <c r="V870" i="15"/>
  <c r="AE870" i="15"/>
  <c r="AK870" i="15" s="1"/>
  <c r="AO870" i="15"/>
  <c r="A871" i="15"/>
  <c r="B871" i="15"/>
  <c r="F871" i="15"/>
  <c r="G871" i="15"/>
  <c r="V871" i="15"/>
  <c r="AE871" i="15"/>
  <c r="AK871" i="15" s="1"/>
  <c r="AO871" i="15"/>
  <c r="A872" i="15"/>
  <c r="B872" i="15"/>
  <c r="F872" i="15"/>
  <c r="G872" i="15"/>
  <c r="V872" i="15"/>
  <c r="AE872" i="15"/>
  <c r="AK872" i="15" s="1"/>
  <c r="AO872" i="15"/>
  <c r="A873" i="15"/>
  <c r="B873" i="15"/>
  <c r="F873" i="15"/>
  <c r="G873" i="15"/>
  <c r="V873" i="15"/>
  <c r="AE873" i="15"/>
  <c r="AK873" i="15" s="1"/>
  <c r="AO873" i="15"/>
  <c r="A874" i="15"/>
  <c r="B874" i="15"/>
  <c r="F874" i="15"/>
  <c r="G874" i="15"/>
  <c r="V874" i="15"/>
  <c r="AE874" i="15"/>
  <c r="AK874" i="15" s="1"/>
  <c r="AO874" i="15"/>
  <c r="A875" i="15"/>
  <c r="B875" i="15"/>
  <c r="F875" i="15"/>
  <c r="G875" i="15"/>
  <c r="V875" i="15"/>
  <c r="AE875" i="15"/>
  <c r="AK875" i="15" s="1"/>
  <c r="AO875" i="15"/>
  <c r="A876" i="15"/>
  <c r="B876" i="15"/>
  <c r="F876" i="15"/>
  <c r="G876" i="15"/>
  <c r="V876" i="15"/>
  <c r="AE876" i="15"/>
  <c r="AK876" i="15" s="1"/>
  <c r="AO876" i="15"/>
  <c r="A877" i="15"/>
  <c r="B877" i="15"/>
  <c r="F877" i="15"/>
  <c r="G877" i="15"/>
  <c r="V877" i="15"/>
  <c r="AE877" i="15"/>
  <c r="AK877" i="15" s="1"/>
  <c r="AO877" i="15"/>
  <c r="A878" i="15"/>
  <c r="B878" i="15"/>
  <c r="F878" i="15"/>
  <c r="G878" i="15"/>
  <c r="V878" i="15"/>
  <c r="AE878" i="15"/>
  <c r="AK878" i="15" s="1"/>
  <c r="AO878" i="15"/>
  <c r="A879" i="15"/>
  <c r="B879" i="15"/>
  <c r="F879" i="15"/>
  <c r="G879" i="15"/>
  <c r="V879" i="15"/>
  <c r="AE879" i="15"/>
  <c r="AK879" i="15" s="1"/>
  <c r="AO879" i="15"/>
  <c r="A880" i="15"/>
  <c r="B880" i="15"/>
  <c r="F880" i="15"/>
  <c r="G880" i="15"/>
  <c r="D880" i="15" s="1"/>
  <c r="V880" i="15"/>
  <c r="AE880" i="15"/>
  <c r="AK880" i="15" s="1"/>
  <c r="AO880" i="15"/>
  <c r="A881" i="15"/>
  <c r="B881" i="15"/>
  <c r="F881" i="15"/>
  <c r="G881" i="15"/>
  <c r="V881" i="15"/>
  <c r="AE881" i="15"/>
  <c r="AK881" i="15" s="1"/>
  <c r="AO881" i="15"/>
  <c r="A882" i="15"/>
  <c r="B882" i="15"/>
  <c r="F882" i="15"/>
  <c r="G882" i="15"/>
  <c r="V882" i="15"/>
  <c r="AE882" i="15"/>
  <c r="AK882" i="15" s="1"/>
  <c r="AO882" i="15"/>
  <c r="A883" i="15"/>
  <c r="B883" i="15"/>
  <c r="F883" i="15"/>
  <c r="G883" i="15"/>
  <c r="V883" i="15"/>
  <c r="AE883" i="15"/>
  <c r="AK883" i="15" s="1"/>
  <c r="AO883" i="15"/>
  <c r="A884" i="15"/>
  <c r="B884" i="15"/>
  <c r="F884" i="15"/>
  <c r="G884" i="15"/>
  <c r="V884" i="15"/>
  <c r="AE884" i="15"/>
  <c r="AK884" i="15" s="1"/>
  <c r="AO884" i="15"/>
  <c r="A885" i="15"/>
  <c r="B885" i="15"/>
  <c r="F885" i="15"/>
  <c r="G885" i="15"/>
  <c r="V885" i="15"/>
  <c r="AE885" i="15"/>
  <c r="AK885" i="15" s="1"/>
  <c r="AO885" i="15"/>
  <c r="A886" i="15"/>
  <c r="B886" i="15"/>
  <c r="F886" i="15"/>
  <c r="G886" i="15"/>
  <c r="V886" i="15"/>
  <c r="AE886" i="15"/>
  <c r="AK886" i="15" s="1"/>
  <c r="AO886" i="15"/>
  <c r="A887" i="15"/>
  <c r="B887" i="15"/>
  <c r="F887" i="15"/>
  <c r="G887" i="15"/>
  <c r="V887" i="15"/>
  <c r="AE887" i="15"/>
  <c r="AK887" i="15" s="1"/>
  <c r="AO887" i="15"/>
  <c r="A888" i="15"/>
  <c r="B888" i="15"/>
  <c r="F888" i="15"/>
  <c r="G888" i="15"/>
  <c r="D888" i="15" s="1"/>
  <c r="V888" i="15"/>
  <c r="AE888" i="15"/>
  <c r="AK888" i="15" s="1"/>
  <c r="AO888" i="15"/>
  <c r="A889" i="15"/>
  <c r="B889" i="15"/>
  <c r="F889" i="15"/>
  <c r="G889" i="15"/>
  <c r="V889" i="15"/>
  <c r="AE889" i="15"/>
  <c r="AK889" i="15" s="1"/>
  <c r="AO889" i="15"/>
  <c r="A890" i="15"/>
  <c r="B890" i="15"/>
  <c r="F890" i="15"/>
  <c r="G890" i="15"/>
  <c r="V890" i="15"/>
  <c r="AE890" i="15"/>
  <c r="AK890" i="15" s="1"/>
  <c r="AO890" i="15"/>
  <c r="A891" i="15"/>
  <c r="B891" i="15"/>
  <c r="F891" i="15"/>
  <c r="G891" i="15"/>
  <c r="V891" i="15"/>
  <c r="AE891" i="15"/>
  <c r="AK891" i="15" s="1"/>
  <c r="AO891" i="15"/>
  <c r="A892" i="15"/>
  <c r="B892" i="15"/>
  <c r="F892" i="15"/>
  <c r="G892" i="15"/>
  <c r="V892" i="15"/>
  <c r="AE892" i="15"/>
  <c r="AK892" i="15" s="1"/>
  <c r="AO892" i="15"/>
  <c r="A893" i="15"/>
  <c r="B893" i="15"/>
  <c r="F893" i="15"/>
  <c r="G893" i="15"/>
  <c r="V893" i="15"/>
  <c r="AE893" i="15"/>
  <c r="AK893" i="15" s="1"/>
  <c r="AO893" i="15"/>
  <c r="A894" i="15"/>
  <c r="B894" i="15"/>
  <c r="F894" i="15"/>
  <c r="G894" i="15"/>
  <c r="V894" i="15"/>
  <c r="AE894" i="15"/>
  <c r="AK894" i="15" s="1"/>
  <c r="AO894" i="15"/>
  <c r="A895" i="15"/>
  <c r="B895" i="15"/>
  <c r="F895" i="15"/>
  <c r="G895" i="15"/>
  <c r="V895" i="15"/>
  <c r="AE895" i="15"/>
  <c r="AK895" i="15" s="1"/>
  <c r="AO895" i="15"/>
  <c r="A896" i="15"/>
  <c r="B896" i="15"/>
  <c r="F896" i="15"/>
  <c r="G896" i="15"/>
  <c r="V896" i="15"/>
  <c r="AE896" i="15"/>
  <c r="AK896" i="15" s="1"/>
  <c r="AO896" i="15"/>
  <c r="A897" i="15"/>
  <c r="B897" i="15"/>
  <c r="F897" i="15"/>
  <c r="G897" i="15"/>
  <c r="V897" i="15"/>
  <c r="AE897" i="15"/>
  <c r="AK897" i="15" s="1"/>
  <c r="AO897" i="15"/>
  <c r="A898" i="15"/>
  <c r="B898" i="15"/>
  <c r="F898" i="15"/>
  <c r="G898" i="15"/>
  <c r="V898" i="15"/>
  <c r="AE898" i="15"/>
  <c r="AK898" i="15" s="1"/>
  <c r="AO898" i="15"/>
  <c r="A899" i="15"/>
  <c r="B899" i="15"/>
  <c r="F899" i="15"/>
  <c r="G899" i="15"/>
  <c r="V899" i="15"/>
  <c r="AE899" i="15"/>
  <c r="AK899" i="15" s="1"/>
  <c r="AO899" i="15"/>
  <c r="A900" i="15"/>
  <c r="B900" i="15"/>
  <c r="F900" i="15"/>
  <c r="G900" i="15"/>
  <c r="V900" i="15"/>
  <c r="AE900" i="15"/>
  <c r="AK900" i="15" s="1"/>
  <c r="AO900" i="15"/>
  <c r="A901" i="15"/>
  <c r="B901" i="15"/>
  <c r="F901" i="15"/>
  <c r="G901" i="15"/>
  <c r="V901" i="15"/>
  <c r="AE901" i="15"/>
  <c r="AK901" i="15" s="1"/>
  <c r="AO901" i="15"/>
  <c r="A902" i="15"/>
  <c r="B902" i="15"/>
  <c r="F902" i="15"/>
  <c r="G902" i="15"/>
  <c r="V902" i="15"/>
  <c r="AE902" i="15"/>
  <c r="AK902" i="15" s="1"/>
  <c r="AO902" i="15"/>
  <c r="A903" i="15"/>
  <c r="B903" i="15"/>
  <c r="F903" i="15"/>
  <c r="G903" i="15"/>
  <c r="V903" i="15"/>
  <c r="AE903" i="15"/>
  <c r="AK903" i="15" s="1"/>
  <c r="AO903" i="15"/>
  <c r="A904" i="15"/>
  <c r="B904" i="15"/>
  <c r="F904" i="15"/>
  <c r="G904" i="15"/>
  <c r="V904" i="15"/>
  <c r="AE904" i="15"/>
  <c r="AK904" i="15" s="1"/>
  <c r="AO904" i="15"/>
  <c r="A905" i="15"/>
  <c r="B905" i="15"/>
  <c r="F905" i="15"/>
  <c r="G905" i="15"/>
  <c r="V905" i="15"/>
  <c r="AE905" i="15"/>
  <c r="AK905" i="15" s="1"/>
  <c r="AO905" i="15"/>
  <c r="A906" i="15"/>
  <c r="B906" i="15"/>
  <c r="F906" i="15"/>
  <c r="G906" i="15"/>
  <c r="V906" i="15"/>
  <c r="AE906" i="15"/>
  <c r="AK906" i="15" s="1"/>
  <c r="AO906" i="15"/>
  <c r="A907" i="15"/>
  <c r="B907" i="15"/>
  <c r="F907" i="15"/>
  <c r="G907" i="15"/>
  <c r="D907" i="15" s="1"/>
  <c r="V907" i="15"/>
  <c r="AE907" i="15"/>
  <c r="AK907" i="15" s="1"/>
  <c r="AO907" i="15"/>
  <c r="A908" i="15"/>
  <c r="B908" i="15"/>
  <c r="D908" i="15"/>
  <c r="F908" i="15"/>
  <c r="G908" i="15"/>
  <c r="V908" i="15"/>
  <c r="AE908" i="15"/>
  <c r="AK908" i="15" s="1"/>
  <c r="AO908" i="15"/>
  <c r="A909" i="15"/>
  <c r="B909" i="15"/>
  <c r="F909" i="15"/>
  <c r="G909" i="15"/>
  <c r="V909" i="15"/>
  <c r="AE909" i="15"/>
  <c r="AK909" i="15" s="1"/>
  <c r="AO909" i="15"/>
  <c r="A910" i="15"/>
  <c r="B910" i="15"/>
  <c r="F910" i="15"/>
  <c r="G910" i="15"/>
  <c r="V910" i="15"/>
  <c r="AE910" i="15"/>
  <c r="AK910" i="15" s="1"/>
  <c r="AO910" i="15"/>
  <c r="A911" i="15"/>
  <c r="B911" i="15"/>
  <c r="F911" i="15"/>
  <c r="G911" i="15"/>
  <c r="V911" i="15"/>
  <c r="AE911" i="15"/>
  <c r="AK911" i="15" s="1"/>
  <c r="AO911" i="15"/>
  <c r="A912" i="15"/>
  <c r="B912" i="15"/>
  <c r="F912" i="15"/>
  <c r="G912" i="15"/>
  <c r="V912" i="15"/>
  <c r="AE912" i="15"/>
  <c r="AK912" i="15" s="1"/>
  <c r="AO912" i="15"/>
  <c r="A913" i="15"/>
  <c r="B913" i="15"/>
  <c r="F913" i="15"/>
  <c r="G913" i="15"/>
  <c r="V913" i="15"/>
  <c r="AE913" i="15"/>
  <c r="AK913" i="15" s="1"/>
  <c r="AO913" i="15"/>
  <c r="A914" i="15"/>
  <c r="B914" i="15"/>
  <c r="F914" i="15"/>
  <c r="G914" i="15"/>
  <c r="V914" i="15"/>
  <c r="AE914" i="15"/>
  <c r="AK914" i="15" s="1"/>
  <c r="AO914" i="15"/>
  <c r="A915" i="15"/>
  <c r="B915" i="15"/>
  <c r="F915" i="15"/>
  <c r="G915" i="15"/>
  <c r="V915" i="15"/>
  <c r="AE915" i="15"/>
  <c r="AK915" i="15" s="1"/>
  <c r="AO915" i="15"/>
  <c r="A916" i="15"/>
  <c r="B916" i="15"/>
  <c r="F916" i="15"/>
  <c r="G916" i="15"/>
  <c r="V916" i="15"/>
  <c r="AE916" i="15"/>
  <c r="AK916" i="15" s="1"/>
  <c r="AO916" i="15"/>
  <c r="A917" i="15"/>
  <c r="B917" i="15"/>
  <c r="F917" i="15"/>
  <c r="G917" i="15"/>
  <c r="V917" i="15"/>
  <c r="AE917" i="15"/>
  <c r="AK917" i="15" s="1"/>
  <c r="AO917" i="15"/>
  <c r="A918" i="15"/>
  <c r="B918" i="15"/>
  <c r="F918" i="15"/>
  <c r="G918" i="15"/>
  <c r="V918" i="15"/>
  <c r="AE918" i="15"/>
  <c r="AK918" i="15" s="1"/>
  <c r="AO918" i="15"/>
  <c r="A919" i="15"/>
  <c r="B919" i="15"/>
  <c r="F919" i="15"/>
  <c r="G919" i="15"/>
  <c r="V919" i="15"/>
  <c r="AE919" i="15"/>
  <c r="AK919" i="15" s="1"/>
  <c r="AO919" i="15"/>
  <c r="A920" i="15"/>
  <c r="B920" i="15"/>
  <c r="F920" i="15"/>
  <c r="G920" i="15"/>
  <c r="V920" i="15"/>
  <c r="AE920" i="15"/>
  <c r="AK920" i="15" s="1"/>
  <c r="AO920" i="15"/>
  <c r="A921" i="15"/>
  <c r="B921" i="15"/>
  <c r="F921" i="15"/>
  <c r="G921" i="15"/>
  <c r="V921" i="15"/>
  <c r="AE921" i="15"/>
  <c r="AK921" i="15" s="1"/>
  <c r="AO921" i="15"/>
  <c r="A922" i="15"/>
  <c r="B922" i="15"/>
  <c r="F922" i="15"/>
  <c r="G922" i="15"/>
  <c r="V922" i="15"/>
  <c r="AE922" i="15"/>
  <c r="AK922" i="15" s="1"/>
  <c r="AO922" i="15"/>
  <c r="A923" i="15"/>
  <c r="B923" i="15"/>
  <c r="F923" i="15"/>
  <c r="G923" i="15"/>
  <c r="V923" i="15"/>
  <c r="AE923" i="15"/>
  <c r="AK923" i="15" s="1"/>
  <c r="AO923" i="15"/>
  <c r="H24" i="15"/>
  <c r="H25" i="15" s="1"/>
  <c r="H26" i="15" s="1"/>
  <c r="H27" i="15" s="1"/>
  <c r="H28" i="15" s="1"/>
  <c r="H29" i="15" s="1"/>
  <c r="H30" i="15" s="1"/>
  <c r="H31" i="15" s="1"/>
  <c r="H32" i="15" s="1"/>
  <c r="H33" i="15" s="1"/>
  <c r="H34" i="15" s="1"/>
  <c r="H35" i="15" s="1"/>
  <c r="H36" i="15" s="1"/>
  <c r="H37" i="15" s="1"/>
  <c r="H38" i="15" s="1"/>
  <c r="H39" i="15" s="1"/>
  <c r="H40" i="15" s="1"/>
  <c r="H41" i="15" s="1"/>
  <c r="H42" i="15" s="1"/>
  <c r="H43" i="15" s="1"/>
  <c r="H44" i="15" s="1"/>
  <c r="H45" i="15" s="1"/>
  <c r="H46" i="15" s="1"/>
  <c r="H47" i="15" s="1"/>
  <c r="H48" i="15" s="1"/>
  <c r="H49" i="15" s="1"/>
  <c r="H50" i="15" s="1"/>
  <c r="H51" i="15" s="1"/>
  <c r="H52" i="15" s="1"/>
  <c r="H53" i="15" s="1"/>
  <c r="H54" i="15" s="1"/>
  <c r="H55" i="15" s="1"/>
  <c r="H56" i="15" s="1"/>
  <c r="H57" i="15" s="1"/>
  <c r="H58" i="15" s="1"/>
  <c r="H59" i="15" s="1"/>
  <c r="H60" i="15" s="1"/>
  <c r="H61" i="15" s="1"/>
  <c r="H62" i="15" s="1"/>
  <c r="H63" i="15" s="1"/>
  <c r="H64" i="15" s="1"/>
  <c r="H65" i="15" s="1"/>
  <c r="H66" i="15" s="1"/>
  <c r="H67" i="15" s="1"/>
  <c r="H68" i="15" s="1"/>
  <c r="H69" i="15" s="1"/>
  <c r="H70" i="15" s="1"/>
  <c r="H71" i="15" s="1"/>
  <c r="H72" i="15" s="1"/>
  <c r="H73" i="15" s="1"/>
  <c r="H74" i="15" s="1"/>
  <c r="H75" i="15" s="1"/>
  <c r="H76" i="15" s="1"/>
  <c r="H77" i="15" s="1"/>
  <c r="H78" i="15" s="1"/>
  <c r="H79" i="15" s="1"/>
  <c r="H80" i="15" s="1"/>
  <c r="H81" i="15" s="1"/>
  <c r="H82" i="15" s="1"/>
  <c r="H83" i="15" s="1"/>
  <c r="H84" i="15" s="1"/>
  <c r="H85" i="15" s="1"/>
  <c r="H86" i="15" s="1"/>
  <c r="H87" i="15" s="1"/>
  <c r="H88" i="15" s="1"/>
  <c r="H89" i="15" s="1"/>
  <c r="H90" i="15" s="1"/>
  <c r="H91" i="15" s="1"/>
  <c r="H92" i="15" s="1"/>
  <c r="H93" i="15" s="1"/>
  <c r="H94" i="15" s="1"/>
  <c r="H95" i="15" s="1"/>
  <c r="H96" i="15" s="1"/>
  <c r="H97" i="15" s="1"/>
  <c r="H98" i="15" s="1"/>
  <c r="H99" i="15" s="1"/>
  <c r="H100" i="15" s="1"/>
  <c r="H101" i="15" s="1"/>
  <c r="H102" i="15" s="1"/>
  <c r="H103" i="15" s="1"/>
  <c r="H104" i="15" s="1"/>
  <c r="H105" i="15" s="1"/>
  <c r="H106" i="15" s="1"/>
  <c r="H107" i="15" s="1"/>
  <c r="H108" i="15" s="1"/>
  <c r="H109" i="15" s="1"/>
  <c r="H110" i="15" s="1"/>
  <c r="H111" i="15" s="1"/>
  <c r="H112" i="15" s="1"/>
  <c r="H113" i="15" s="1"/>
  <c r="H114" i="15" s="1"/>
  <c r="H115" i="15" s="1"/>
  <c r="H116" i="15" s="1"/>
  <c r="H117" i="15" s="1"/>
  <c r="H118" i="15" s="1"/>
  <c r="H119" i="15" s="1"/>
  <c r="H120" i="15" s="1"/>
  <c r="H121" i="15" s="1"/>
  <c r="H122" i="15" s="1"/>
  <c r="H123" i="15" s="1"/>
  <c r="H124" i="15" s="1"/>
  <c r="H125" i="15" s="1"/>
  <c r="H126" i="15" s="1"/>
  <c r="H127" i="15" s="1"/>
  <c r="H128" i="15" s="1"/>
  <c r="H129" i="15" s="1"/>
  <c r="H130" i="15" s="1"/>
  <c r="H131" i="15" s="1"/>
  <c r="H132" i="15" s="1"/>
  <c r="H133" i="15" s="1"/>
  <c r="H134" i="15" s="1"/>
  <c r="H135" i="15" s="1"/>
  <c r="H136" i="15" s="1"/>
  <c r="H137" i="15" s="1"/>
  <c r="H138" i="15" s="1"/>
  <c r="H139" i="15" s="1"/>
  <c r="H140" i="15" s="1"/>
  <c r="H141" i="15" s="1"/>
  <c r="H142" i="15" s="1"/>
  <c r="H143" i="15" s="1"/>
  <c r="H144" i="15" s="1"/>
  <c r="H145" i="15" s="1"/>
  <c r="H146" i="15" s="1"/>
  <c r="H147" i="15" s="1"/>
  <c r="H148" i="15" s="1"/>
  <c r="H149" i="15" s="1"/>
  <c r="H150" i="15" s="1"/>
  <c r="H151" i="15" s="1"/>
  <c r="H152" i="15" s="1"/>
  <c r="H153" i="15" s="1"/>
  <c r="H154" i="15" s="1"/>
  <c r="H155" i="15" s="1"/>
  <c r="H156" i="15" s="1"/>
  <c r="H157" i="15" s="1"/>
  <c r="H158" i="15" s="1"/>
  <c r="H159" i="15" s="1"/>
  <c r="H160" i="15" s="1"/>
  <c r="H161" i="15" s="1"/>
  <c r="H162" i="15" s="1"/>
  <c r="H163" i="15" s="1"/>
  <c r="H164" i="15" s="1"/>
  <c r="H165" i="15" s="1"/>
  <c r="H166" i="15" s="1"/>
  <c r="H167" i="15" s="1"/>
  <c r="H168" i="15" s="1"/>
  <c r="H169" i="15" s="1"/>
  <c r="H170" i="15" s="1"/>
  <c r="H171" i="15" s="1"/>
  <c r="H172" i="15" s="1"/>
  <c r="H173" i="15" s="1"/>
  <c r="H174" i="15" s="1"/>
  <c r="H175" i="15" s="1"/>
  <c r="H176" i="15" s="1"/>
  <c r="H177" i="15" s="1"/>
  <c r="H178" i="15" s="1"/>
  <c r="H179" i="15" s="1"/>
  <c r="H180" i="15" s="1"/>
  <c r="H181" i="15" s="1"/>
  <c r="H182" i="15" s="1"/>
  <c r="H183" i="15" s="1"/>
  <c r="H184" i="15" s="1"/>
  <c r="H185" i="15" s="1"/>
  <c r="H186" i="15" s="1"/>
  <c r="H187" i="15" s="1"/>
  <c r="H188" i="15" s="1"/>
  <c r="H189" i="15" s="1"/>
  <c r="H190" i="15" s="1"/>
  <c r="H191" i="15" s="1"/>
  <c r="H192" i="15" s="1"/>
  <c r="H193" i="15" s="1"/>
  <c r="H194" i="15" s="1"/>
  <c r="H195" i="15" s="1"/>
  <c r="H196" i="15" s="1"/>
  <c r="H197" i="15" s="1"/>
  <c r="H198" i="15" s="1"/>
  <c r="H199" i="15" s="1"/>
  <c r="H200" i="15" s="1"/>
  <c r="H201" i="15" s="1"/>
  <c r="H202" i="15" s="1"/>
  <c r="H203" i="15" s="1"/>
  <c r="H204" i="15" s="1"/>
  <c r="H205" i="15" s="1"/>
  <c r="H206" i="15" s="1"/>
  <c r="H207" i="15" s="1"/>
  <c r="H208" i="15" s="1"/>
  <c r="H209" i="15" s="1"/>
  <c r="H210" i="15" s="1"/>
  <c r="H211" i="15" s="1"/>
  <c r="H212" i="15" s="1"/>
  <c r="H213" i="15" s="1"/>
  <c r="H214" i="15" s="1"/>
  <c r="H215" i="15" s="1"/>
  <c r="H216" i="15" s="1"/>
  <c r="H217" i="15" s="1"/>
  <c r="H218" i="15" s="1"/>
  <c r="H219" i="15" s="1"/>
  <c r="H220" i="15" s="1"/>
  <c r="H221" i="15" s="1"/>
  <c r="H222" i="15" s="1"/>
  <c r="H223" i="15" s="1"/>
  <c r="H224" i="15" s="1"/>
  <c r="H225" i="15" s="1"/>
  <c r="H226" i="15" s="1"/>
  <c r="H227" i="15" s="1"/>
  <c r="H228" i="15" s="1"/>
  <c r="H229" i="15" s="1"/>
  <c r="H230" i="15" s="1"/>
  <c r="H231" i="15" s="1"/>
  <c r="H232" i="15" s="1"/>
  <c r="H233" i="15" s="1"/>
  <c r="H234" i="15" s="1"/>
  <c r="H235" i="15" s="1"/>
  <c r="H236" i="15" s="1"/>
  <c r="H237" i="15" s="1"/>
  <c r="H238" i="15" s="1"/>
  <c r="H239" i="15" s="1"/>
  <c r="H240" i="15" s="1"/>
  <c r="H241" i="15" s="1"/>
  <c r="H242" i="15" s="1"/>
  <c r="H243" i="15" s="1"/>
  <c r="H244" i="15" s="1"/>
  <c r="H245" i="15" s="1"/>
  <c r="H246" i="15" s="1"/>
  <c r="H247" i="15" s="1"/>
  <c r="H248" i="15" s="1"/>
  <c r="H249" i="15" s="1"/>
  <c r="H250" i="15" s="1"/>
  <c r="H251" i="15" s="1"/>
  <c r="H252" i="15" s="1"/>
  <c r="H253" i="15" s="1"/>
  <c r="H254" i="15" s="1"/>
  <c r="H255" i="15" s="1"/>
  <c r="H256" i="15" s="1"/>
  <c r="H257" i="15" s="1"/>
  <c r="H258" i="15" s="1"/>
  <c r="H259" i="15" s="1"/>
  <c r="H260" i="15" s="1"/>
  <c r="H261" i="15" s="1"/>
  <c r="H262" i="15" s="1"/>
  <c r="H263" i="15" s="1"/>
  <c r="H264" i="15" s="1"/>
  <c r="H265" i="15" s="1"/>
  <c r="H266" i="15" s="1"/>
  <c r="H267" i="15" s="1"/>
  <c r="H268" i="15" s="1"/>
  <c r="H269" i="15" s="1"/>
  <c r="H270" i="15" s="1"/>
  <c r="H271" i="15" s="1"/>
  <c r="H272" i="15" s="1"/>
  <c r="H273" i="15" s="1"/>
  <c r="H274" i="15" s="1"/>
  <c r="H275" i="15" s="1"/>
  <c r="H276" i="15" s="1"/>
  <c r="H277" i="15" s="1"/>
  <c r="H278" i="15" s="1"/>
  <c r="H279" i="15" s="1"/>
  <c r="H280" i="15" s="1"/>
  <c r="H281" i="15" s="1"/>
  <c r="H282" i="15" s="1"/>
  <c r="H283" i="15" s="1"/>
  <c r="H284" i="15" s="1"/>
  <c r="H285" i="15" s="1"/>
  <c r="H286" i="15" s="1"/>
  <c r="H287" i="15" s="1"/>
  <c r="H288" i="15" s="1"/>
  <c r="H289" i="15" s="1"/>
  <c r="H290" i="15" s="1"/>
  <c r="H291" i="15" s="1"/>
  <c r="H292" i="15" s="1"/>
  <c r="H293" i="15" s="1"/>
  <c r="H294" i="15" s="1"/>
  <c r="H295" i="15" s="1"/>
  <c r="H296" i="15" s="1"/>
  <c r="H297" i="15" s="1"/>
  <c r="H298" i="15" s="1"/>
  <c r="H299" i="15" s="1"/>
  <c r="H300" i="15" s="1"/>
  <c r="H301" i="15" s="1"/>
  <c r="H302" i="15" s="1"/>
  <c r="H303" i="15" s="1"/>
  <c r="H304" i="15" s="1"/>
  <c r="H305" i="15" s="1"/>
  <c r="H306" i="15" s="1"/>
  <c r="H307" i="15" s="1"/>
  <c r="H308" i="15" s="1"/>
  <c r="H309" i="15" s="1"/>
  <c r="H310" i="15" s="1"/>
  <c r="H311" i="15" s="1"/>
  <c r="H312" i="15" s="1"/>
  <c r="H313" i="15" s="1"/>
  <c r="H314" i="15" s="1"/>
  <c r="H315" i="15" s="1"/>
  <c r="H316" i="15" s="1"/>
  <c r="H317" i="15" s="1"/>
  <c r="H318" i="15" s="1"/>
  <c r="H319" i="15" s="1"/>
  <c r="H320" i="15" s="1"/>
  <c r="H321" i="15" s="1"/>
  <c r="H322" i="15" s="1"/>
  <c r="H323" i="15" s="1"/>
  <c r="H324" i="15" s="1"/>
  <c r="H325" i="15" s="1"/>
  <c r="H326" i="15" s="1"/>
  <c r="H327" i="15" s="1"/>
  <c r="H328" i="15" s="1"/>
  <c r="H329" i="15" s="1"/>
  <c r="H330" i="15" s="1"/>
  <c r="H331" i="15" s="1"/>
  <c r="H332" i="15" s="1"/>
  <c r="H333" i="15" s="1"/>
  <c r="H334" i="15" s="1"/>
  <c r="H335" i="15" s="1"/>
  <c r="H336" i="15" s="1"/>
  <c r="H337" i="15" s="1"/>
  <c r="H338" i="15" s="1"/>
  <c r="H339" i="15" s="1"/>
  <c r="H340" i="15" s="1"/>
  <c r="H341" i="15" s="1"/>
  <c r="H342" i="15" s="1"/>
  <c r="H343" i="15" s="1"/>
  <c r="H344" i="15" s="1"/>
  <c r="H345" i="15" s="1"/>
  <c r="H346" i="15" s="1"/>
  <c r="H347" i="15" s="1"/>
  <c r="H348" i="15" s="1"/>
  <c r="H349" i="15" s="1"/>
  <c r="H350" i="15" s="1"/>
  <c r="H351" i="15" s="1"/>
  <c r="H352" i="15" s="1"/>
  <c r="H353" i="15" s="1"/>
  <c r="H354" i="15" s="1"/>
  <c r="H355" i="15" s="1"/>
  <c r="H356" i="15" s="1"/>
  <c r="H357" i="15" s="1"/>
  <c r="H358" i="15" s="1"/>
  <c r="H359" i="15" s="1"/>
  <c r="H360" i="15" s="1"/>
  <c r="H361" i="15" s="1"/>
  <c r="H362" i="15" s="1"/>
  <c r="H363" i="15" s="1"/>
  <c r="H364" i="15" s="1"/>
  <c r="H365" i="15" s="1"/>
  <c r="H366" i="15" s="1"/>
  <c r="H367" i="15" s="1"/>
  <c r="H368" i="15" s="1"/>
  <c r="H369" i="15" s="1"/>
  <c r="H370" i="15" s="1"/>
  <c r="H371" i="15" s="1"/>
  <c r="H372" i="15" s="1"/>
  <c r="H373" i="15" s="1"/>
  <c r="H374" i="15" s="1"/>
  <c r="H375" i="15" s="1"/>
  <c r="H376" i="15" s="1"/>
  <c r="H377" i="15" s="1"/>
  <c r="H378" i="15" s="1"/>
  <c r="H379" i="15" s="1"/>
  <c r="H380" i="15" s="1"/>
  <c r="H381" i="15" s="1"/>
  <c r="H382" i="15" s="1"/>
  <c r="H383" i="15" s="1"/>
  <c r="H384" i="15" s="1"/>
  <c r="H385" i="15" s="1"/>
  <c r="H386" i="15" s="1"/>
  <c r="H387" i="15" s="1"/>
  <c r="H388" i="15" s="1"/>
  <c r="H389" i="15" s="1"/>
  <c r="H390" i="15" s="1"/>
  <c r="H391" i="15" s="1"/>
  <c r="H392" i="15" s="1"/>
  <c r="H393" i="15" s="1"/>
  <c r="H394" i="15" s="1"/>
  <c r="H395" i="15" s="1"/>
  <c r="H396" i="15" s="1"/>
  <c r="H397" i="15" s="1"/>
  <c r="H398" i="15" s="1"/>
  <c r="H399" i="15" s="1"/>
  <c r="H400" i="15" s="1"/>
  <c r="H401" i="15" s="1"/>
  <c r="H402" i="15" s="1"/>
  <c r="H403" i="15" s="1"/>
  <c r="H404" i="15" s="1"/>
  <c r="H405" i="15" s="1"/>
  <c r="H406" i="15" s="1"/>
  <c r="H407" i="15" s="1"/>
  <c r="H408" i="15" s="1"/>
  <c r="H409" i="15" s="1"/>
  <c r="H410" i="15" s="1"/>
  <c r="H411" i="15" s="1"/>
  <c r="H412" i="15" s="1"/>
  <c r="H413" i="15" s="1"/>
  <c r="H414" i="15" s="1"/>
  <c r="H415" i="15" s="1"/>
  <c r="H416" i="15" s="1"/>
  <c r="H417" i="15" s="1"/>
  <c r="H418" i="15" s="1"/>
  <c r="H419" i="15" s="1"/>
  <c r="H420" i="15" s="1"/>
  <c r="H421" i="15" s="1"/>
  <c r="H422" i="15" s="1"/>
  <c r="H423" i="15" s="1"/>
  <c r="H424" i="15" s="1"/>
  <c r="H425" i="15" s="1"/>
  <c r="H426" i="15" s="1"/>
  <c r="H427" i="15" s="1"/>
  <c r="H428" i="15" s="1"/>
  <c r="H429" i="15" s="1"/>
  <c r="H430" i="15" s="1"/>
  <c r="H431" i="15" s="1"/>
  <c r="H432" i="15" s="1"/>
  <c r="H433" i="15" s="1"/>
  <c r="H434" i="15" s="1"/>
  <c r="H435" i="15" s="1"/>
  <c r="H436" i="15" s="1"/>
  <c r="H437" i="15" s="1"/>
  <c r="H438" i="15" s="1"/>
  <c r="H439" i="15" s="1"/>
  <c r="H440" i="15" s="1"/>
  <c r="H441" i="15" s="1"/>
  <c r="H442" i="15" s="1"/>
  <c r="H443" i="15" s="1"/>
  <c r="H444" i="15" s="1"/>
  <c r="H445" i="15" s="1"/>
  <c r="H446" i="15" s="1"/>
  <c r="H447" i="15" s="1"/>
  <c r="H448" i="15" s="1"/>
  <c r="H449" i="15" s="1"/>
  <c r="H450" i="15" s="1"/>
  <c r="H451" i="15" s="1"/>
  <c r="H452" i="15" s="1"/>
  <c r="H453" i="15" s="1"/>
  <c r="H454" i="15" s="1"/>
  <c r="H455" i="15" s="1"/>
  <c r="H456" i="15" s="1"/>
  <c r="H457" i="15" s="1"/>
  <c r="H458" i="15" s="1"/>
  <c r="H459" i="15" s="1"/>
  <c r="H460" i="15" s="1"/>
  <c r="H461" i="15" s="1"/>
  <c r="H462" i="15" s="1"/>
  <c r="H463" i="15" s="1"/>
  <c r="H464" i="15" s="1"/>
  <c r="H465" i="15" s="1"/>
  <c r="H466" i="15" s="1"/>
  <c r="H467" i="15" s="1"/>
  <c r="H468" i="15" s="1"/>
  <c r="H469" i="15" s="1"/>
  <c r="H470" i="15" s="1"/>
  <c r="H471" i="15" s="1"/>
  <c r="H472" i="15" s="1"/>
  <c r="H473" i="15" s="1"/>
  <c r="H474" i="15" s="1"/>
  <c r="H475" i="15" s="1"/>
  <c r="H476" i="15" s="1"/>
  <c r="H477" i="15" s="1"/>
  <c r="H478" i="15" s="1"/>
  <c r="H479" i="15" s="1"/>
  <c r="H480" i="15" s="1"/>
  <c r="H481" i="15" s="1"/>
  <c r="H482" i="15" s="1"/>
  <c r="H483" i="15" s="1"/>
  <c r="H484" i="15" s="1"/>
  <c r="H485" i="15" s="1"/>
  <c r="H486" i="15" s="1"/>
  <c r="H487" i="15" s="1"/>
  <c r="H488" i="15" s="1"/>
  <c r="H489" i="15" s="1"/>
  <c r="H490" i="15" s="1"/>
  <c r="H491" i="15" s="1"/>
  <c r="H492" i="15" s="1"/>
  <c r="H493" i="15" s="1"/>
  <c r="H494" i="15" s="1"/>
  <c r="H495" i="15" s="1"/>
  <c r="H496" i="15" s="1"/>
  <c r="H497" i="15" s="1"/>
  <c r="H498" i="15" s="1"/>
  <c r="H499" i="15" s="1"/>
  <c r="H500" i="15" s="1"/>
  <c r="H501" i="15" s="1"/>
  <c r="H502" i="15" s="1"/>
  <c r="H503" i="15" s="1"/>
  <c r="H504" i="15" s="1"/>
  <c r="H505" i="15" s="1"/>
  <c r="H506" i="15" s="1"/>
  <c r="H507" i="15" s="1"/>
  <c r="H508" i="15" s="1"/>
  <c r="H509" i="15" s="1"/>
  <c r="H510" i="15" s="1"/>
  <c r="H511" i="15" s="1"/>
  <c r="H512" i="15" s="1"/>
  <c r="H513" i="15" s="1"/>
  <c r="H514" i="15" s="1"/>
  <c r="H515" i="15" s="1"/>
  <c r="H516" i="15" s="1"/>
  <c r="H517" i="15" s="1"/>
  <c r="H518" i="15" s="1"/>
  <c r="H519" i="15" s="1"/>
  <c r="H520" i="15" s="1"/>
  <c r="H521" i="15" s="1"/>
  <c r="H522" i="15" s="1"/>
  <c r="H523" i="15" s="1"/>
  <c r="H524" i="15" s="1"/>
  <c r="H525" i="15" s="1"/>
  <c r="H526" i="15" s="1"/>
  <c r="H527" i="15" s="1"/>
  <c r="H528" i="15" s="1"/>
  <c r="H529" i="15" s="1"/>
  <c r="H530" i="15" s="1"/>
  <c r="H531" i="15" s="1"/>
  <c r="H532" i="15" s="1"/>
  <c r="H533" i="15" s="1"/>
  <c r="H534" i="15" s="1"/>
  <c r="H535" i="15" s="1"/>
  <c r="H536" i="15" s="1"/>
  <c r="H537" i="15" s="1"/>
  <c r="H538" i="15" s="1"/>
  <c r="H539" i="15" s="1"/>
  <c r="H540" i="15" s="1"/>
  <c r="H541" i="15" s="1"/>
  <c r="H542" i="15" s="1"/>
  <c r="H543" i="15" s="1"/>
  <c r="H544" i="15" s="1"/>
  <c r="H545" i="15" s="1"/>
  <c r="H546" i="15" s="1"/>
  <c r="H547" i="15" s="1"/>
  <c r="H548" i="15" s="1"/>
  <c r="H549" i="15" s="1"/>
  <c r="H550" i="15" s="1"/>
  <c r="H551" i="15" s="1"/>
  <c r="H552" i="15" s="1"/>
  <c r="H553" i="15" s="1"/>
  <c r="H554" i="15" s="1"/>
  <c r="H555" i="15" s="1"/>
  <c r="H556" i="15" s="1"/>
  <c r="H557" i="15" s="1"/>
  <c r="H558" i="15" s="1"/>
  <c r="H559" i="15" s="1"/>
  <c r="H560" i="15" s="1"/>
  <c r="H561" i="15" s="1"/>
  <c r="H562" i="15" s="1"/>
  <c r="H563" i="15" s="1"/>
  <c r="H564" i="15" s="1"/>
  <c r="H565" i="15" s="1"/>
  <c r="H566" i="15" s="1"/>
  <c r="H567" i="15" s="1"/>
  <c r="H568" i="15" s="1"/>
  <c r="H569" i="15" s="1"/>
  <c r="H570" i="15" s="1"/>
  <c r="H571" i="15" s="1"/>
  <c r="H572" i="15" s="1"/>
  <c r="H573" i="15" s="1"/>
  <c r="H574" i="15" s="1"/>
  <c r="H575" i="15" s="1"/>
  <c r="H576" i="15" s="1"/>
  <c r="H577" i="15" s="1"/>
  <c r="H578" i="15" s="1"/>
  <c r="H579" i="15" s="1"/>
  <c r="H580" i="15" s="1"/>
  <c r="H581" i="15" s="1"/>
  <c r="H582" i="15" s="1"/>
  <c r="H583" i="15" s="1"/>
  <c r="H584" i="15" s="1"/>
  <c r="H585" i="15" s="1"/>
  <c r="H586" i="15" s="1"/>
  <c r="H587" i="15" s="1"/>
  <c r="H588" i="15" s="1"/>
  <c r="H589" i="15" s="1"/>
  <c r="H590" i="15" s="1"/>
  <c r="H591" i="15" s="1"/>
  <c r="H592" i="15" s="1"/>
  <c r="H593" i="15" s="1"/>
  <c r="H594" i="15" s="1"/>
  <c r="H595" i="15" s="1"/>
  <c r="H596" i="15" s="1"/>
  <c r="H597" i="15" s="1"/>
  <c r="H598" i="15" s="1"/>
  <c r="H599" i="15" s="1"/>
  <c r="H600" i="15" s="1"/>
  <c r="H601" i="15" s="1"/>
  <c r="H602" i="15" s="1"/>
  <c r="H603" i="15" s="1"/>
  <c r="H604" i="15" s="1"/>
  <c r="H605" i="15" s="1"/>
  <c r="H606" i="15" s="1"/>
  <c r="H607" i="15" s="1"/>
  <c r="H608" i="15" s="1"/>
  <c r="H609" i="15" s="1"/>
  <c r="H610" i="15" s="1"/>
  <c r="H611" i="15" s="1"/>
  <c r="H612" i="15" s="1"/>
  <c r="H613" i="15" s="1"/>
  <c r="H614" i="15" s="1"/>
  <c r="H615" i="15" s="1"/>
  <c r="H616" i="15" s="1"/>
  <c r="H617" i="15" s="1"/>
  <c r="H618" i="15" s="1"/>
  <c r="H619" i="15" s="1"/>
  <c r="H620" i="15" s="1"/>
  <c r="H621" i="15" s="1"/>
  <c r="H622" i="15" s="1"/>
  <c r="H623" i="15" s="1"/>
  <c r="H624" i="15" s="1"/>
  <c r="H625" i="15" s="1"/>
  <c r="H626" i="15" s="1"/>
  <c r="H627" i="15" s="1"/>
  <c r="H628" i="15" s="1"/>
  <c r="H629" i="15" s="1"/>
  <c r="H630" i="15" s="1"/>
  <c r="H631" i="15" s="1"/>
  <c r="H632" i="15" s="1"/>
  <c r="H633" i="15" s="1"/>
  <c r="H634" i="15" s="1"/>
  <c r="H635" i="15" s="1"/>
  <c r="H636" i="15" s="1"/>
  <c r="H637" i="15" s="1"/>
  <c r="H638" i="15" s="1"/>
  <c r="H639" i="15" s="1"/>
  <c r="H640" i="15" s="1"/>
  <c r="H641" i="15" s="1"/>
  <c r="H642" i="15" s="1"/>
  <c r="H643" i="15" s="1"/>
  <c r="H644" i="15" s="1"/>
  <c r="H645" i="15" s="1"/>
  <c r="H646" i="15" s="1"/>
  <c r="H647" i="15" s="1"/>
  <c r="H648" i="15" s="1"/>
  <c r="H649" i="15" s="1"/>
  <c r="H650" i="15" s="1"/>
  <c r="H651" i="15" s="1"/>
  <c r="H652" i="15" s="1"/>
  <c r="H653" i="15" s="1"/>
  <c r="H654" i="15" s="1"/>
  <c r="H655" i="15" s="1"/>
  <c r="H656" i="15" s="1"/>
  <c r="H657" i="15" s="1"/>
  <c r="H658" i="15" s="1"/>
  <c r="H659" i="15" s="1"/>
  <c r="H660" i="15" s="1"/>
  <c r="H661" i="15" s="1"/>
  <c r="H662" i="15" s="1"/>
  <c r="H663" i="15" s="1"/>
  <c r="H664" i="15" s="1"/>
  <c r="H665" i="15" s="1"/>
  <c r="H666" i="15" s="1"/>
  <c r="H667" i="15" s="1"/>
  <c r="H668" i="15" s="1"/>
  <c r="H669" i="15" s="1"/>
  <c r="H670" i="15" s="1"/>
  <c r="H671" i="15" s="1"/>
  <c r="H672" i="15" s="1"/>
  <c r="H673" i="15" s="1"/>
  <c r="H674" i="15" s="1"/>
  <c r="H675" i="15" s="1"/>
  <c r="H676" i="15" s="1"/>
  <c r="H677" i="15" s="1"/>
  <c r="H678" i="15" s="1"/>
  <c r="H679" i="15" s="1"/>
  <c r="H680" i="15" s="1"/>
  <c r="H681" i="15" s="1"/>
  <c r="H682" i="15" s="1"/>
  <c r="H683" i="15" s="1"/>
  <c r="H684" i="15" s="1"/>
  <c r="H685" i="15" s="1"/>
  <c r="H686" i="15" s="1"/>
  <c r="H687" i="15" s="1"/>
  <c r="H688" i="15" s="1"/>
  <c r="H689" i="15" s="1"/>
  <c r="H690" i="15" s="1"/>
  <c r="H691" i="15" s="1"/>
  <c r="H692" i="15" s="1"/>
  <c r="H693" i="15" s="1"/>
  <c r="H694" i="15" s="1"/>
  <c r="H695" i="15" s="1"/>
  <c r="H696" i="15" s="1"/>
  <c r="H697" i="15" s="1"/>
  <c r="H698" i="15" s="1"/>
  <c r="H699" i="15" s="1"/>
  <c r="H700" i="15" s="1"/>
  <c r="H701" i="15" s="1"/>
  <c r="H702" i="15" s="1"/>
  <c r="H703" i="15" s="1"/>
  <c r="H704" i="15" s="1"/>
  <c r="H705" i="15" s="1"/>
  <c r="H706" i="15" s="1"/>
  <c r="H707" i="15" s="1"/>
  <c r="H708" i="15" s="1"/>
  <c r="H709" i="15" s="1"/>
  <c r="H710" i="15" s="1"/>
  <c r="H711" i="15" s="1"/>
  <c r="H712" i="15" s="1"/>
  <c r="H713" i="15" s="1"/>
  <c r="H714" i="15" s="1"/>
  <c r="H715" i="15" s="1"/>
  <c r="H716" i="15" s="1"/>
  <c r="H717" i="15" s="1"/>
  <c r="H718" i="15" s="1"/>
  <c r="H719" i="15" s="1"/>
  <c r="H720" i="15" s="1"/>
  <c r="H721" i="15" s="1"/>
  <c r="H722" i="15" s="1"/>
  <c r="H723" i="15" s="1"/>
  <c r="H724" i="15" s="1"/>
  <c r="H725" i="15" s="1"/>
  <c r="H726" i="15" s="1"/>
  <c r="H727" i="15" s="1"/>
  <c r="H728" i="15" s="1"/>
  <c r="H729" i="15" s="1"/>
  <c r="H730" i="15" s="1"/>
  <c r="H731" i="15" s="1"/>
  <c r="H732" i="15" s="1"/>
  <c r="H733" i="15" s="1"/>
  <c r="H734" i="15" s="1"/>
  <c r="H735" i="15" s="1"/>
  <c r="H736" i="15" s="1"/>
  <c r="H737" i="15" s="1"/>
  <c r="H738" i="15" s="1"/>
  <c r="H739" i="15" s="1"/>
  <c r="H740" i="15" s="1"/>
  <c r="H741" i="15" s="1"/>
  <c r="H742" i="15" s="1"/>
  <c r="H743" i="15" s="1"/>
  <c r="H744" i="15" s="1"/>
  <c r="H745" i="15" s="1"/>
  <c r="H746" i="15" s="1"/>
  <c r="H747" i="15" s="1"/>
  <c r="H748" i="15" s="1"/>
  <c r="H749" i="15" s="1"/>
  <c r="H750" i="15" s="1"/>
  <c r="H751" i="15" s="1"/>
  <c r="H752" i="15" s="1"/>
  <c r="H753" i="15" s="1"/>
  <c r="H754" i="15" s="1"/>
  <c r="H755" i="15" s="1"/>
  <c r="H756" i="15" s="1"/>
  <c r="H757" i="15" s="1"/>
  <c r="H758" i="15" s="1"/>
  <c r="H759" i="15" s="1"/>
  <c r="H760" i="15" s="1"/>
  <c r="H761" i="15" s="1"/>
  <c r="H762" i="15" s="1"/>
  <c r="H763" i="15" s="1"/>
  <c r="H764" i="15" s="1"/>
  <c r="H765" i="15" s="1"/>
  <c r="H766" i="15" s="1"/>
  <c r="H767" i="15" s="1"/>
  <c r="H768" i="15" s="1"/>
  <c r="H769" i="15" s="1"/>
  <c r="H770" i="15" s="1"/>
  <c r="H771" i="15" s="1"/>
  <c r="H772" i="15" s="1"/>
  <c r="H773" i="15" s="1"/>
  <c r="H774" i="15" s="1"/>
  <c r="H775" i="15" s="1"/>
  <c r="H776" i="15" s="1"/>
  <c r="H777" i="15" s="1"/>
  <c r="H778" i="15" s="1"/>
  <c r="H779" i="15" s="1"/>
  <c r="H780" i="15" s="1"/>
  <c r="H781" i="15" s="1"/>
  <c r="H782" i="15" s="1"/>
  <c r="H783" i="15" s="1"/>
  <c r="H784" i="15" s="1"/>
  <c r="H785" i="15" s="1"/>
  <c r="H786" i="15" s="1"/>
  <c r="H787" i="15" s="1"/>
  <c r="H788" i="15" s="1"/>
  <c r="H789" i="15" s="1"/>
  <c r="H790" i="15" s="1"/>
  <c r="H791" i="15" s="1"/>
  <c r="H792" i="15" s="1"/>
  <c r="H793" i="15" s="1"/>
  <c r="H794" i="15" s="1"/>
  <c r="H795" i="15" s="1"/>
  <c r="H796" i="15" s="1"/>
  <c r="H797" i="15" s="1"/>
  <c r="H798" i="15" s="1"/>
  <c r="H799" i="15" s="1"/>
  <c r="H800" i="15" s="1"/>
  <c r="H801" i="15" s="1"/>
  <c r="H802" i="15" s="1"/>
  <c r="H803" i="15" s="1"/>
  <c r="H804" i="15" s="1"/>
  <c r="H805" i="15" s="1"/>
  <c r="H806" i="15" s="1"/>
  <c r="H807" i="15" s="1"/>
  <c r="H808" i="15" s="1"/>
  <c r="H809" i="15" s="1"/>
  <c r="H810" i="15" s="1"/>
  <c r="H811" i="15" s="1"/>
  <c r="H812" i="15" s="1"/>
  <c r="H813" i="15" s="1"/>
  <c r="H814" i="15" s="1"/>
  <c r="H815" i="15" s="1"/>
  <c r="H816" i="15" s="1"/>
  <c r="H817" i="15" s="1"/>
  <c r="H818" i="15" s="1"/>
  <c r="H819" i="15" s="1"/>
  <c r="H820" i="15" s="1"/>
  <c r="H821" i="15" s="1"/>
  <c r="H822" i="15" s="1"/>
  <c r="H823" i="15" s="1"/>
  <c r="H824" i="15" s="1"/>
  <c r="H825" i="15" s="1"/>
  <c r="H826" i="15" s="1"/>
  <c r="H827" i="15" s="1"/>
  <c r="H828" i="15" s="1"/>
  <c r="H829" i="15" s="1"/>
  <c r="H830" i="15" s="1"/>
  <c r="H831" i="15" s="1"/>
  <c r="H832" i="15" s="1"/>
  <c r="H833" i="15" s="1"/>
  <c r="H834" i="15" s="1"/>
  <c r="H835" i="15" s="1"/>
  <c r="H836" i="15" s="1"/>
  <c r="H837" i="15" s="1"/>
  <c r="H838" i="15" s="1"/>
  <c r="H839" i="15" s="1"/>
  <c r="H840" i="15" s="1"/>
  <c r="H841" i="15" s="1"/>
  <c r="H842" i="15" s="1"/>
  <c r="H843" i="15" s="1"/>
  <c r="H844" i="15" s="1"/>
  <c r="H845" i="15" s="1"/>
  <c r="H846" i="15" s="1"/>
  <c r="H847" i="15" s="1"/>
  <c r="H848" i="15" s="1"/>
  <c r="H849" i="15" s="1"/>
  <c r="H850" i="15" s="1"/>
  <c r="H851" i="15" s="1"/>
  <c r="H852" i="15" s="1"/>
  <c r="H853" i="15" s="1"/>
  <c r="H854" i="15" s="1"/>
  <c r="H855" i="15" s="1"/>
  <c r="H856" i="15" s="1"/>
  <c r="H857" i="15" s="1"/>
  <c r="H858" i="15" s="1"/>
  <c r="H859" i="15" s="1"/>
  <c r="H860" i="15" s="1"/>
  <c r="H861" i="15" s="1"/>
  <c r="H862" i="15" s="1"/>
  <c r="H863" i="15" s="1"/>
  <c r="H864" i="15" s="1"/>
  <c r="H865" i="15" s="1"/>
  <c r="H866" i="15" s="1"/>
  <c r="H867" i="15" s="1"/>
  <c r="H868" i="15" s="1"/>
  <c r="H869" i="15" s="1"/>
  <c r="H870" i="15" s="1"/>
  <c r="H871" i="15" s="1"/>
  <c r="H872" i="15" s="1"/>
  <c r="H873" i="15" s="1"/>
  <c r="H874" i="15" s="1"/>
  <c r="H875" i="15" s="1"/>
  <c r="H876" i="15" s="1"/>
  <c r="H877" i="15" s="1"/>
  <c r="H878" i="15" s="1"/>
  <c r="H879" i="15" s="1"/>
  <c r="H880" i="15" s="1"/>
  <c r="H881" i="15" s="1"/>
  <c r="H882" i="15" s="1"/>
  <c r="H883" i="15" s="1"/>
  <c r="H884" i="15" s="1"/>
  <c r="H885" i="15" s="1"/>
  <c r="H886" i="15" s="1"/>
  <c r="H887" i="15" s="1"/>
  <c r="H888" i="15" s="1"/>
  <c r="H889" i="15" s="1"/>
  <c r="H890" i="15" s="1"/>
  <c r="H891" i="15" s="1"/>
  <c r="H892" i="15" s="1"/>
  <c r="H893" i="15" s="1"/>
  <c r="H894" i="15" s="1"/>
  <c r="H895" i="15" s="1"/>
  <c r="H896" i="15" s="1"/>
  <c r="H897" i="15" s="1"/>
  <c r="H898" i="15" s="1"/>
  <c r="H899" i="15" s="1"/>
  <c r="H900" i="15" s="1"/>
  <c r="H901" i="15" s="1"/>
  <c r="H902" i="15" s="1"/>
  <c r="H903" i="15" s="1"/>
  <c r="H904" i="15" s="1"/>
  <c r="H905" i="15" s="1"/>
  <c r="H906" i="15" s="1"/>
  <c r="H907" i="15" s="1"/>
  <c r="H908" i="15" s="1"/>
  <c r="H909" i="15" s="1"/>
  <c r="H910" i="15" s="1"/>
  <c r="H911" i="15" s="1"/>
  <c r="H912" i="15" s="1"/>
  <c r="H913" i="15" s="1"/>
  <c r="H914" i="15" s="1"/>
  <c r="H915" i="15" s="1"/>
  <c r="H916" i="15" s="1"/>
  <c r="H917" i="15" s="1"/>
  <c r="H918" i="15" s="1"/>
  <c r="H919" i="15" s="1"/>
  <c r="H920" i="15" s="1"/>
  <c r="H921" i="15" s="1"/>
  <c r="H922" i="15" s="1"/>
  <c r="H923" i="15" s="1"/>
  <c r="H924" i="15" s="1"/>
  <c r="H925" i="15" s="1"/>
  <c r="H926" i="15" s="1"/>
  <c r="H927" i="15" s="1"/>
  <c r="H928" i="15" s="1"/>
  <c r="H929" i="15" s="1"/>
  <c r="H930" i="15" s="1"/>
  <c r="H931" i="15" s="1"/>
  <c r="H932" i="15" s="1"/>
  <c r="H933" i="15" s="1"/>
  <c r="H934" i="15" s="1"/>
  <c r="H935" i="15" s="1"/>
  <c r="H936" i="15" s="1"/>
  <c r="H937" i="15" s="1"/>
  <c r="H938" i="15" s="1"/>
  <c r="H939" i="15" s="1"/>
  <c r="H940" i="15" s="1"/>
  <c r="H941" i="15" s="1"/>
  <c r="H942" i="15" s="1"/>
  <c r="H943" i="15" s="1"/>
  <c r="H944" i="15" s="1"/>
  <c r="H945" i="15" s="1"/>
  <c r="H946" i="15" s="1"/>
  <c r="H947" i="15" s="1"/>
  <c r="H948" i="15" s="1"/>
  <c r="H949" i="15" s="1"/>
  <c r="H950" i="15" s="1"/>
  <c r="H951" i="15" s="1"/>
  <c r="H952" i="15" s="1"/>
  <c r="H953" i="15" s="1"/>
  <c r="H954" i="15" s="1"/>
  <c r="H955" i="15" s="1"/>
  <c r="H956" i="15" s="1"/>
  <c r="H957" i="15" s="1"/>
  <c r="H958" i="15" s="1"/>
  <c r="H959" i="15" s="1"/>
  <c r="H960" i="15" s="1"/>
  <c r="H961" i="15" s="1"/>
  <c r="H962" i="15" s="1"/>
  <c r="H963" i="15" s="1"/>
  <c r="H964" i="15" s="1"/>
  <c r="H965" i="15" s="1"/>
  <c r="H966" i="15" s="1"/>
  <c r="H967" i="15" s="1"/>
  <c r="H968" i="15" s="1"/>
  <c r="H969" i="15" s="1"/>
  <c r="H970" i="15" s="1"/>
  <c r="H971" i="15" s="1"/>
  <c r="H972" i="15" s="1"/>
  <c r="H973" i="15" s="1"/>
  <c r="H974" i="15" s="1"/>
  <c r="H975" i="15" s="1"/>
  <c r="H976" i="15" s="1"/>
  <c r="H977" i="15" s="1"/>
  <c r="H978" i="15" s="1"/>
  <c r="H979" i="15" s="1"/>
  <c r="H980" i="15" s="1"/>
  <c r="H981" i="15" s="1"/>
  <c r="H982" i="15" s="1"/>
  <c r="H983" i="15" s="1"/>
  <c r="H984" i="15" s="1"/>
  <c r="H985" i="15" s="1"/>
  <c r="H986" i="15" s="1"/>
  <c r="H987" i="15" s="1"/>
  <c r="H988" i="15" s="1"/>
  <c r="H989" i="15" s="1"/>
  <c r="H990" i="15" s="1"/>
  <c r="H991" i="15" s="1"/>
  <c r="H992" i="15" s="1"/>
  <c r="H993" i="15" s="1"/>
  <c r="H994" i="15" s="1"/>
  <c r="H995" i="15" s="1"/>
  <c r="H996" i="15" s="1"/>
  <c r="H997" i="15" s="1"/>
  <c r="H998" i="15" s="1"/>
  <c r="H999" i="15" s="1"/>
  <c r="H1000" i="15" s="1"/>
  <c r="H1001" i="15" s="1"/>
  <c r="H1002" i="15" s="1"/>
  <c r="H1003" i="15" s="1"/>
  <c r="H1004" i="15" s="1"/>
  <c r="H1005" i="15" s="1"/>
  <c r="H1006" i="15" s="1"/>
  <c r="H1007" i="15" s="1"/>
  <c r="H1008" i="15" s="1"/>
  <c r="H1009" i="15" s="1"/>
  <c r="H1010" i="15" s="1"/>
  <c r="H1011" i="15" s="1"/>
  <c r="H1012" i="15" s="1"/>
  <c r="H1013" i="15" s="1"/>
  <c r="H1014" i="15" s="1"/>
  <c r="H1015" i="15" s="1"/>
  <c r="H1016" i="15" s="1"/>
  <c r="H1017" i="15" s="1"/>
  <c r="H1018" i="15" s="1"/>
  <c r="H1019" i="15" s="1"/>
  <c r="H1020" i="15" s="1"/>
  <c r="H1021" i="15" s="1"/>
  <c r="H1022" i="15" s="1"/>
  <c r="AE26" i="15"/>
  <c r="AO23" i="15"/>
  <c r="AO26" i="15"/>
  <c r="AO25" i="15"/>
  <c r="AO24" i="15"/>
  <c r="B389" i="14" l="1"/>
  <c r="A390" i="14"/>
  <c r="AQ71" i="15"/>
  <c r="AQ69" i="15"/>
  <c r="AQ67" i="15"/>
  <c r="AQ65" i="15"/>
  <c r="AQ61" i="15"/>
  <c r="AQ70" i="15"/>
  <c r="AQ68" i="15"/>
  <c r="AQ66" i="15"/>
  <c r="AQ64" i="15"/>
  <c r="AQ62" i="15"/>
  <c r="AQ60" i="15"/>
  <c r="AQ63" i="15"/>
  <c r="D870" i="15"/>
  <c r="D662" i="15"/>
  <c r="D621" i="15"/>
  <c r="D500" i="15"/>
  <c r="D309" i="15"/>
  <c r="D297" i="15"/>
  <c r="D231" i="15"/>
  <c r="D116" i="15"/>
  <c r="D71" i="15"/>
  <c r="D1014" i="15"/>
  <c r="D989" i="15"/>
  <c r="D985" i="15"/>
  <c r="D981" i="15"/>
  <c r="D944" i="15"/>
  <c r="D940" i="15"/>
  <c r="D887" i="15"/>
  <c r="D863" i="15"/>
  <c r="D986" i="15"/>
  <c r="D982" i="15"/>
  <c r="D956" i="15"/>
  <c r="D948" i="15"/>
  <c r="D879" i="15"/>
  <c r="D892" i="15"/>
  <c r="D823" i="15"/>
  <c r="D715" i="15"/>
  <c r="D686" i="15"/>
  <c r="D673" i="15"/>
  <c r="D574" i="15"/>
  <c r="D391" i="15"/>
  <c r="D298" i="15"/>
  <c r="D164" i="15"/>
  <c r="D144" i="15"/>
  <c r="D49" i="15"/>
  <c r="D1017" i="15"/>
  <c r="D1000" i="15"/>
  <c r="D996" i="15"/>
  <c r="D984" i="15"/>
  <c r="D957" i="15"/>
  <c r="D942" i="15"/>
  <c r="D930" i="15"/>
  <c r="D859" i="15"/>
  <c r="D638" i="15"/>
  <c r="D921" i="15"/>
  <c r="D739" i="15"/>
  <c r="D702" i="15"/>
  <c r="D630" i="15"/>
  <c r="D609" i="15"/>
  <c r="D608" i="15"/>
  <c r="D529" i="15"/>
  <c r="D512" i="15"/>
  <c r="D455" i="15"/>
  <c r="D443" i="15"/>
  <c r="D430" i="15"/>
  <c r="D414" i="15"/>
  <c r="D402" i="15"/>
  <c r="D382" i="15"/>
  <c r="D366" i="15"/>
  <c r="D278" i="15"/>
  <c r="D236" i="15"/>
  <c r="D235" i="15"/>
  <c r="D171" i="15"/>
  <c r="D1021" i="15"/>
  <c r="D1012" i="15"/>
  <c r="D966" i="15"/>
  <c r="D371" i="15"/>
  <c r="D310" i="15"/>
  <c r="D147" i="15"/>
  <c r="D123" i="15"/>
  <c r="D96" i="15"/>
  <c r="D85" i="15"/>
  <c r="D55" i="15"/>
  <c r="D51" i="15"/>
  <c r="D40" i="15"/>
  <c r="D27" i="15"/>
  <c r="D1005" i="15"/>
  <c r="D923" i="15"/>
  <c r="D919" i="15"/>
  <c r="D915" i="15"/>
  <c r="D872" i="15"/>
  <c r="D871" i="15"/>
  <c r="D864" i="15"/>
  <c r="D839" i="15"/>
  <c r="D811" i="15"/>
  <c r="D804" i="15"/>
  <c r="D685" i="15"/>
  <c r="D684" i="15"/>
  <c r="D653" i="15"/>
  <c r="D632" i="15"/>
  <c r="D615" i="15"/>
  <c r="D589" i="15"/>
  <c r="D569" i="15"/>
  <c r="D551" i="15"/>
  <c r="D519" i="15"/>
  <c r="D518" i="15"/>
  <c r="D501" i="15"/>
  <c r="D463" i="15"/>
  <c r="D445" i="15"/>
  <c r="D427" i="15"/>
  <c r="D409" i="15"/>
  <c r="D369" i="15"/>
  <c r="D333" i="15"/>
  <c r="D260" i="15"/>
  <c r="D205" i="15"/>
  <c r="D189" i="15"/>
  <c r="D177" i="15"/>
  <c r="D997" i="15"/>
  <c r="D976" i="15"/>
  <c r="D958" i="15"/>
  <c r="D955" i="15"/>
  <c r="D938" i="15"/>
  <c r="D928" i="15"/>
  <c r="D135" i="15"/>
  <c r="D130" i="15"/>
  <c r="D127" i="15"/>
  <c r="D119" i="15"/>
  <c r="D63" i="15"/>
  <c r="D39" i="15"/>
  <c r="D33" i="15"/>
  <c r="D1013" i="15"/>
  <c r="D998" i="15"/>
  <c r="D993" i="15"/>
  <c r="D992" i="15"/>
  <c r="D978" i="15"/>
  <c r="D954" i="15"/>
  <c r="D952" i="15"/>
  <c r="D546" i="15"/>
  <c r="D538" i="15"/>
  <c r="D511" i="15"/>
  <c r="D495" i="15"/>
  <c r="D479" i="15"/>
  <c r="D898" i="15"/>
  <c r="D833" i="15"/>
  <c r="D716" i="15"/>
  <c r="D688" i="15"/>
  <c r="D678" i="15"/>
  <c r="D658" i="15"/>
  <c r="D642" i="15"/>
  <c r="D836" i="15"/>
  <c r="D808" i="15"/>
  <c r="D725" i="15"/>
  <c r="D704" i="15"/>
  <c r="D690" i="15"/>
  <c r="D645" i="15"/>
  <c r="D623" i="15"/>
  <c r="D559" i="15"/>
  <c r="D536" i="15"/>
  <c r="D528" i="15"/>
  <c r="D513" i="15"/>
  <c r="D485" i="15"/>
  <c r="D472" i="15"/>
  <c r="D465" i="15"/>
  <c r="D429" i="15"/>
  <c r="D905" i="15"/>
  <c r="D847" i="15"/>
  <c r="D819" i="15"/>
  <c r="D743" i="15"/>
  <c r="D722" i="15"/>
  <c r="D720" i="15"/>
  <c r="D710" i="15"/>
  <c r="D651" i="15"/>
  <c r="D895" i="15"/>
  <c r="D862" i="15"/>
  <c r="D916" i="15"/>
  <c r="D911" i="15"/>
  <c r="D890" i="15"/>
  <c r="D851" i="15"/>
  <c r="D837" i="15"/>
  <c r="D828" i="15"/>
  <c r="D824" i="15"/>
  <c r="D815" i="15"/>
  <c r="D740" i="15"/>
  <c r="D738" i="15"/>
  <c r="D736" i="15"/>
  <c r="D732" i="15"/>
  <c r="D721" i="15"/>
  <c r="D713" i="15"/>
  <c r="D708" i="15"/>
  <c r="D633" i="15"/>
  <c r="D582" i="15"/>
  <c r="D581" i="15"/>
  <c r="D541" i="15"/>
  <c r="D537" i="15"/>
  <c r="D413" i="15"/>
  <c r="D390" i="15"/>
  <c r="D375" i="15"/>
  <c r="D373" i="15"/>
  <c r="D357" i="15"/>
  <c r="D355" i="15"/>
  <c r="D316" i="15"/>
  <c r="D292" i="15"/>
  <c r="D264" i="15"/>
  <c r="D262" i="15"/>
  <c r="D250" i="15"/>
  <c r="D229" i="15"/>
  <c r="D219" i="15"/>
  <c r="D206" i="15"/>
  <c r="D185" i="15"/>
  <c r="D162" i="15"/>
  <c r="D386" i="15"/>
  <c r="D381" i="15"/>
  <c r="D334" i="15"/>
  <c r="D110" i="15"/>
  <c r="D571" i="15"/>
  <c r="D565" i="15"/>
  <c r="D548" i="15"/>
  <c r="D544" i="15"/>
  <c r="D543" i="15"/>
  <c r="D509" i="15"/>
  <c r="D502" i="15"/>
  <c r="D473" i="15"/>
  <c r="D469" i="15"/>
  <c r="D462" i="15"/>
  <c r="D459" i="15"/>
  <c r="D451" i="15"/>
  <c r="D441" i="15"/>
  <c r="D437" i="15"/>
  <c r="D421" i="15"/>
  <c r="D416" i="15"/>
  <c r="D392" i="15"/>
  <c r="D389" i="15"/>
  <c r="D387" i="15"/>
  <c r="D349" i="15"/>
  <c r="D348" i="15"/>
  <c r="D339" i="15"/>
  <c r="D318" i="15"/>
  <c r="D302" i="15"/>
  <c r="D294" i="15"/>
  <c r="D273" i="15"/>
  <c r="D266" i="15"/>
  <c r="D256" i="15"/>
  <c r="D248" i="15"/>
  <c r="D233" i="15"/>
  <c r="D211" i="15"/>
  <c r="D198" i="15"/>
  <c r="D192" i="15"/>
  <c r="D188" i="15"/>
  <c r="D150" i="15"/>
  <c r="D149" i="15"/>
  <c r="D142" i="15"/>
  <c r="D117" i="15"/>
  <c r="D108" i="15"/>
  <c r="D107" i="15"/>
  <c r="D93" i="15"/>
  <c r="D88" i="15"/>
  <c r="D78" i="15"/>
  <c r="D68" i="15"/>
  <c r="D58" i="15"/>
  <c r="D43" i="15"/>
  <c r="D1022" i="15"/>
  <c r="D154" i="15"/>
  <c r="D131" i="15"/>
  <c r="D105" i="15"/>
  <c r="D103" i="15"/>
  <c r="D83" i="15"/>
  <c r="D65" i="15"/>
  <c r="D64" i="15"/>
  <c r="D47" i="15"/>
  <c r="D34" i="15"/>
  <c r="D1018" i="15"/>
  <c r="D1009" i="15"/>
  <c r="D990" i="15"/>
  <c r="D1010" i="15"/>
  <c r="D1002" i="15"/>
  <c r="D964" i="15"/>
  <c r="D960" i="15"/>
  <c r="D953" i="15"/>
  <c r="D994" i="15"/>
  <c r="D977" i="15"/>
  <c r="D962" i="15"/>
  <c r="D947" i="15"/>
  <c r="D945" i="15"/>
  <c r="D935" i="15"/>
  <c r="D951" i="15"/>
  <c r="D983" i="15"/>
  <c r="D943" i="15"/>
  <c r="D939" i="15"/>
  <c r="D937" i="15"/>
  <c r="D931" i="15"/>
  <c r="D929" i="15"/>
  <c r="D1019" i="15"/>
  <c r="D1011" i="15"/>
  <c r="D1003" i="15"/>
  <c r="D995" i="15"/>
  <c r="D980" i="15"/>
  <c r="D988" i="15"/>
  <c r="D1015" i="15"/>
  <c r="D1007" i="15"/>
  <c r="D999" i="15"/>
  <c r="D991" i="15"/>
  <c r="D987" i="15"/>
  <c r="D979" i="15"/>
  <c r="D975" i="15"/>
  <c r="D973" i="15"/>
  <c r="D971" i="15"/>
  <c r="D969" i="15"/>
  <c r="D967" i="15"/>
  <c r="D965" i="15"/>
  <c r="D963" i="15"/>
  <c r="D961" i="15"/>
  <c r="D959" i="15"/>
  <c r="D941" i="15"/>
  <c r="D925" i="15"/>
  <c r="D949" i="15"/>
  <c r="D933" i="15"/>
  <c r="D912" i="15"/>
  <c r="D884" i="15"/>
  <c r="D882" i="15"/>
  <c r="D876" i="15"/>
  <c r="D874" i="15"/>
  <c r="D843" i="15"/>
  <c r="D835" i="15"/>
  <c r="D829" i="15"/>
  <c r="D825" i="15"/>
  <c r="D809" i="15"/>
  <c r="D805" i="15"/>
  <c r="D637" i="15"/>
  <c r="D458" i="15"/>
  <c r="D913" i="15"/>
  <c r="D909" i="15"/>
  <c r="D900" i="15"/>
  <c r="D894" i="15"/>
  <c r="D800" i="15"/>
  <c r="D799" i="15"/>
  <c r="D792" i="15"/>
  <c r="D791" i="15"/>
  <c r="D784" i="15"/>
  <c r="D783" i="15"/>
  <c r="D776" i="15"/>
  <c r="D775" i="15"/>
  <c r="D768" i="15"/>
  <c r="D767" i="15"/>
  <c r="D760" i="15"/>
  <c r="D759" i="15"/>
  <c r="D752" i="15"/>
  <c r="D751" i="15"/>
  <c r="D868" i="15"/>
  <c r="D866" i="15"/>
  <c r="D860" i="15"/>
  <c r="D817" i="15"/>
  <c r="D920" i="15"/>
  <c r="D903" i="15"/>
  <c r="D901" i="15"/>
  <c r="D896" i="15"/>
  <c r="D886" i="15"/>
  <c r="D878" i="15"/>
  <c r="D856" i="15"/>
  <c r="D853" i="15"/>
  <c r="D845" i="15"/>
  <c r="D844" i="15"/>
  <c r="D841" i="15"/>
  <c r="D821" i="15"/>
  <c r="D820" i="15"/>
  <c r="D803" i="15"/>
  <c r="D796" i="15"/>
  <c r="D795" i="15"/>
  <c r="D788" i="15"/>
  <c r="D787" i="15"/>
  <c r="D780" i="15"/>
  <c r="D779" i="15"/>
  <c r="D772" i="15"/>
  <c r="D771" i="15"/>
  <c r="D764" i="15"/>
  <c r="D763" i="15"/>
  <c r="D756" i="15"/>
  <c r="D755" i="15"/>
  <c r="D748" i="15"/>
  <c r="D747" i="15"/>
  <c r="D682" i="15"/>
  <c r="D629" i="15"/>
  <c r="D744" i="15"/>
  <c r="D731" i="15"/>
  <c r="D726" i="15"/>
  <c r="D677" i="15"/>
  <c r="D671" i="15"/>
  <c r="D666" i="15"/>
  <c r="D661" i="15"/>
  <c r="D646" i="15"/>
  <c r="D631" i="15"/>
  <c r="D624" i="15"/>
  <c r="D622" i="15"/>
  <c r="D602" i="15"/>
  <c r="D598" i="15"/>
  <c r="D594" i="15"/>
  <c r="D590" i="15"/>
  <c r="D578" i="15"/>
  <c r="D567" i="15"/>
  <c r="D563" i="15"/>
  <c r="D561" i="15"/>
  <c r="D557" i="15"/>
  <c r="D553" i="15"/>
  <c r="D552" i="15"/>
  <c r="D534" i="15"/>
  <c r="D530" i="15"/>
  <c r="D493" i="15"/>
  <c r="D490" i="15"/>
  <c r="D477" i="15"/>
  <c r="D476" i="15"/>
  <c r="D406" i="15"/>
  <c r="D246" i="15"/>
  <c r="D827" i="15"/>
  <c r="D813" i="15"/>
  <c r="D812" i="15"/>
  <c r="D807" i="15"/>
  <c r="D802" i="15"/>
  <c r="D798" i="15"/>
  <c r="D794" i="15"/>
  <c r="D790" i="15"/>
  <c r="D786" i="15"/>
  <c r="D782" i="15"/>
  <c r="D778" i="15"/>
  <c r="D774" i="15"/>
  <c r="D770" i="15"/>
  <c r="D766" i="15"/>
  <c r="D762" i="15"/>
  <c r="D758" i="15"/>
  <c r="D754" i="15"/>
  <c r="D750" i="15"/>
  <c r="D746" i="15"/>
  <c r="D742" i="15"/>
  <c r="D735" i="15"/>
  <c r="D734" i="15"/>
  <c r="D730" i="15"/>
  <c r="D724" i="15"/>
  <c r="D709" i="15"/>
  <c r="D650" i="15"/>
  <c r="D635" i="15"/>
  <c r="D627" i="15"/>
  <c r="D625" i="15"/>
  <c r="D617" i="15"/>
  <c r="D616" i="15"/>
  <c r="D614" i="15"/>
  <c r="D613" i="15"/>
  <c r="D611" i="15"/>
  <c r="D607" i="15"/>
  <c r="D587" i="15"/>
  <c r="D586" i="15"/>
  <c r="D573" i="15"/>
  <c r="D560" i="15"/>
  <c r="D549" i="15"/>
  <c r="D545" i="15"/>
  <c r="D540" i="15"/>
  <c r="D517" i="15"/>
  <c r="D514" i="15"/>
  <c r="D508" i="15"/>
  <c r="D492" i="15"/>
  <c r="D489" i="15"/>
  <c r="D481" i="15"/>
  <c r="D480" i="15"/>
  <c r="D457" i="15"/>
  <c r="D450" i="15"/>
  <c r="D446" i="15"/>
  <c r="D274" i="15"/>
  <c r="D418" i="15"/>
  <c r="D411" i="15"/>
  <c r="D407" i="15"/>
  <c r="D403" i="15"/>
  <c r="D401" i="15"/>
  <c r="D378" i="15"/>
  <c r="D368" i="15"/>
  <c r="D367" i="15"/>
  <c r="D337" i="15"/>
  <c r="D331" i="15"/>
  <c r="D328" i="15"/>
  <c r="D327" i="15"/>
  <c r="D323" i="15"/>
  <c r="D301" i="15"/>
  <c r="D290" i="15"/>
  <c r="D285" i="15"/>
  <c r="D284" i="15"/>
  <c r="D279" i="15"/>
  <c r="D272" i="15"/>
  <c r="D267" i="15"/>
  <c r="D255" i="15"/>
  <c r="D251" i="15"/>
  <c r="D232" i="15"/>
  <c r="D220" i="15"/>
  <c r="D209" i="15"/>
  <c r="D197" i="15"/>
  <c r="D191" i="15"/>
  <c r="D186" i="15"/>
  <c r="D182" i="15"/>
  <c r="D176" i="15"/>
  <c r="D166" i="15"/>
  <c r="D449" i="15"/>
  <c r="D410" i="15"/>
  <c r="D400" i="15"/>
  <c r="D398" i="15"/>
  <c r="D395" i="15"/>
  <c r="D393" i="15"/>
  <c r="D383" i="15"/>
  <c r="D377" i="15"/>
  <c r="D374" i="15"/>
  <c r="D370" i="15"/>
  <c r="D358" i="15"/>
  <c r="D325" i="15"/>
  <c r="D311" i="15"/>
  <c r="D308" i="15"/>
  <c r="D304" i="15"/>
  <c r="D299" i="15"/>
  <c r="D296" i="15"/>
  <c r="D295" i="15"/>
  <c r="D289" i="15"/>
  <c r="D269" i="15"/>
  <c r="D259" i="15"/>
  <c r="D258" i="15"/>
  <c r="D254" i="15"/>
  <c r="D225" i="15"/>
  <c r="D212" i="15"/>
  <c r="D207" i="15"/>
  <c r="D180" i="15"/>
  <c r="D169" i="15"/>
  <c r="D195" i="15"/>
  <c r="D181" i="15"/>
  <c r="D168" i="15"/>
  <c r="D165" i="15"/>
  <c r="D163" i="15"/>
  <c r="D138" i="15"/>
  <c r="D122" i="15"/>
  <c r="D118" i="15"/>
  <c r="D115" i="15"/>
  <c r="D97" i="15"/>
  <c r="D67" i="15"/>
  <c r="D158" i="15"/>
  <c r="D151" i="15"/>
  <c r="D148" i="15"/>
  <c r="D145" i="15"/>
  <c r="D143" i="15"/>
  <c r="D100" i="15"/>
  <c r="D77" i="15"/>
  <c r="D30" i="15"/>
  <c r="D73" i="15"/>
  <c r="D50" i="15"/>
  <c r="D35" i="15"/>
  <c r="D136" i="15"/>
  <c r="D134" i="15"/>
  <c r="D102" i="15"/>
  <c r="D101" i="15"/>
  <c r="D99" i="15"/>
  <c r="D81" i="15"/>
  <c r="D38" i="15"/>
  <c r="D29" i="15"/>
  <c r="D910" i="15"/>
  <c r="D893" i="15"/>
  <c r="D891" i="15"/>
  <c r="D877" i="15"/>
  <c r="D875" i="15"/>
  <c r="D861" i="15"/>
  <c r="D717" i="15"/>
  <c r="D706" i="15"/>
  <c r="D922" i="15"/>
  <c r="D918" i="15"/>
  <c r="D914" i="15"/>
  <c r="D906" i="15"/>
  <c r="D904" i="15"/>
  <c r="D902" i="15"/>
  <c r="D899" i="15"/>
  <c r="D885" i="15"/>
  <c r="D883" i="15"/>
  <c r="D869" i="15"/>
  <c r="D867" i="15"/>
  <c r="D857" i="15"/>
  <c r="D854" i="15"/>
  <c r="D849" i="15"/>
  <c r="D846" i="15"/>
  <c r="D838" i="15"/>
  <c r="D830" i="15"/>
  <c r="D822" i="15"/>
  <c r="D814" i="15"/>
  <c r="D810" i="15"/>
  <c r="D797" i="15"/>
  <c r="D789" i="15"/>
  <c r="D781" i="15"/>
  <c r="D773" i="15"/>
  <c r="D765" i="15"/>
  <c r="D757" i="15"/>
  <c r="D749" i="15"/>
  <c r="D741" i="15"/>
  <c r="D733" i="15"/>
  <c r="D728" i="15"/>
  <c r="D723" i="15"/>
  <c r="D705" i="15"/>
  <c r="D701" i="15"/>
  <c r="D698" i="15"/>
  <c r="D697" i="15"/>
  <c r="D694" i="15"/>
  <c r="D693" i="15"/>
  <c r="D680" i="15"/>
  <c r="D674" i="15"/>
  <c r="D672" i="15"/>
  <c r="D669" i="15"/>
  <c r="D566" i="15"/>
  <c r="D533" i="15"/>
  <c r="D917" i="15"/>
  <c r="D897" i="15"/>
  <c r="D889" i="15"/>
  <c r="D881" i="15"/>
  <c r="D873" i="15"/>
  <c r="D865" i="15"/>
  <c r="D858" i="15"/>
  <c r="D850" i="15"/>
  <c r="D842" i="15"/>
  <c r="D834" i="15"/>
  <c r="D826" i="15"/>
  <c r="D818" i="15"/>
  <c r="D806" i="15"/>
  <c r="D801" i="15"/>
  <c r="D793" i="15"/>
  <c r="D785" i="15"/>
  <c r="D777" i="15"/>
  <c r="D769" i="15"/>
  <c r="D761" i="15"/>
  <c r="D753" i="15"/>
  <c r="D745" i="15"/>
  <c r="D737" i="15"/>
  <c r="D729" i="15"/>
  <c r="D718" i="15"/>
  <c r="D712" i="15"/>
  <c r="D707" i="15"/>
  <c r="D700" i="15"/>
  <c r="D699" i="15"/>
  <c r="D696" i="15"/>
  <c r="D689" i="15"/>
  <c r="D681" i="15"/>
  <c r="D675" i="15"/>
  <c r="D670" i="15"/>
  <c r="D606" i="15"/>
  <c r="D605" i="15"/>
  <c r="D558" i="15"/>
  <c r="D667" i="15"/>
  <c r="D664" i="15"/>
  <c r="D656" i="15"/>
  <c r="D648" i="15"/>
  <c r="D643" i="15"/>
  <c r="D641" i="15"/>
  <c r="D639" i="15"/>
  <c r="D619" i="15"/>
  <c r="D610" i="15"/>
  <c r="D601" i="15"/>
  <c r="D599" i="15"/>
  <c r="D595" i="15"/>
  <c r="D593" i="15"/>
  <c r="D591" i="15"/>
  <c r="D585" i="15"/>
  <c r="D583" i="15"/>
  <c r="D576" i="15"/>
  <c r="D570" i="15"/>
  <c r="D562" i="15"/>
  <c r="D554" i="15"/>
  <c r="D532" i="15"/>
  <c r="D527" i="15"/>
  <c r="D497" i="15"/>
  <c r="D496" i="15"/>
  <c r="D470" i="15"/>
  <c r="D434" i="15"/>
  <c r="D422" i="15"/>
  <c r="D405" i="15"/>
  <c r="D665" i="15"/>
  <c r="D663" i="15"/>
  <c r="D659" i="15"/>
  <c r="D657" i="15"/>
  <c r="D655" i="15"/>
  <c r="D649" i="15"/>
  <c r="D647" i="15"/>
  <c r="D640" i="15"/>
  <c r="D634" i="15"/>
  <c r="D626" i="15"/>
  <c r="D618" i="15"/>
  <c r="D603" i="15"/>
  <c r="D600" i="15"/>
  <c r="D592" i="15"/>
  <c r="D584" i="15"/>
  <c r="D579" i="15"/>
  <c r="D577" i="15"/>
  <c r="D575" i="15"/>
  <c r="D555" i="15"/>
  <c r="D550" i="15"/>
  <c r="D547" i="15"/>
  <c r="D542" i="15"/>
  <c r="D539" i="15"/>
  <c r="D525" i="15"/>
  <c r="D524" i="15"/>
  <c r="D522" i="15"/>
  <c r="D504" i="15"/>
  <c r="D498" i="15"/>
  <c r="D487" i="15"/>
  <c r="D486" i="15"/>
  <c r="D478" i="15"/>
  <c r="D453" i="15"/>
  <c r="D431" i="15"/>
  <c r="D317" i="15"/>
  <c r="D399" i="15"/>
  <c r="D379" i="15"/>
  <c r="D362" i="15"/>
  <c r="D347" i="15"/>
  <c r="D341" i="15"/>
  <c r="D332" i="15"/>
  <c r="D321" i="15"/>
  <c r="D314" i="15"/>
  <c r="D312" i="15"/>
  <c r="D306" i="15"/>
  <c r="D535" i="15"/>
  <c r="D526" i="15"/>
  <c r="D520" i="15"/>
  <c r="D516" i="15"/>
  <c r="D506" i="15"/>
  <c r="D503" i="15"/>
  <c r="D494" i="15"/>
  <c r="D488" i="15"/>
  <c r="D484" i="15"/>
  <c r="D474" i="15"/>
  <c r="D471" i="15"/>
  <c r="D447" i="15"/>
  <c r="D435" i="15"/>
  <c r="D425" i="15"/>
  <c r="D423" i="15"/>
  <c r="D419" i="15"/>
  <c r="D415" i="15"/>
  <c r="D360" i="15"/>
  <c r="D359" i="15"/>
  <c r="D353" i="15"/>
  <c r="D346" i="15"/>
  <c r="D342" i="15"/>
  <c r="D329" i="15"/>
  <c r="D326" i="15"/>
  <c r="D324" i="15"/>
  <c r="D305" i="15"/>
  <c r="D227" i="15"/>
  <c r="D217" i="15"/>
  <c r="D456" i="15"/>
  <c r="D454" i="15"/>
  <c r="D442" i="15"/>
  <c r="D439" i="15"/>
  <c r="D433" i="15"/>
  <c r="D426" i="15"/>
  <c r="D417" i="15"/>
  <c r="D408" i="15"/>
  <c r="D384" i="15"/>
  <c r="D376" i="15"/>
  <c r="D363" i="15"/>
  <c r="D361" i="15"/>
  <c r="D356" i="15"/>
  <c r="D354" i="15"/>
  <c r="D352" i="15"/>
  <c r="D345" i="15"/>
  <c r="D340" i="15"/>
  <c r="D338" i="15"/>
  <c r="D336" i="15"/>
  <c r="D330" i="15"/>
  <c r="D322" i="15"/>
  <c r="D315" i="15"/>
  <c r="D276" i="15"/>
  <c r="D313" i="15"/>
  <c r="D307" i="15"/>
  <c r="D291" i="15"/>
  <c r="D287" i="15"/>
  <c r="D283" i="15"/>
  <c r="D280" i="15"/>
  <c r="D270" i="15"/>
  <c r="D252" i="15"/>
  <c r="D247" i="15"/>
  <c r="D240" i="15"/>
  <c r="D237" i="15"/>
  <c r="D228" i="15"/>
  <c r="D224" i="15"/>
  <c r="D221" i="15"/>
  <c r="D215" i="15"/>
  <c r="D204" i="15"/>
  <c r="D199" i="15"/>
  <c r="D196" i="15"/>
  <c r="D184" i="15"/>
  <c r="D179" i="15"/>
  <c r="D173" i="15"/>
  <c r="D172" i="15"/>
  <c r="D286" i="15"/>
  <c r="D282" i="15"/>
  <c r="D275" i="15"/>
  <c r="D271" i="15"/>
  <c r="D268" i="15"/>
  <c r="D263" i="15"/>
  <c r="D257" i="15"/>
  <c r="D253" i="15"/>
  <c r="D239" i="15"/>
  <c r="D223" i="15"/>
  <c r="D216" i="15"/>
  <c r="D213" i="15"/>
  <c r="D208" i="15"/>
  <c r="D201" i="15"/>
  <c r="D193" i="15"/>
  <c r="D190" i="15"/>
  <c r="D174" i="15"/>
  <c r="D157" i="15"/>
  <c r="D202" i="15"/>
  <c r="D194" i="15"/>
  <c r="D187" i="15"/>
  <c r="D178" i="15"/>
  <c r="D170" i="15"/>
  <c r="D146" i="15"/>
  <c r="D139" i="15"/>
  <c r="D132" i="15"/>
  <c r="D111" i="15"/>
  <c r="D95" i="15"/>
  <c r="D92" i="15"/>
  <c r="D161" i="15"/>
  <c r="D159" i="15"/>
  <c r="D156" i="15"/>
  <c r="D152" i="15"/>
  <c r="D126" i="15"/>
  <c r="D129" i="15"/>
  <c r="D128" i="15"/>
  <c r="D104" i="15"/>
  <c r="D89" i="15"/>
  <c r="D84" i="15"/>
  <c r="D80" i="15"/>
  <c r="D69" i="15"/>
  <c r="D140" i="15"/>
  <c r="D133" i="15"/>
  <c r="D124" i="15"/>
  <c r="D120" i="15"/>
  <c r="D113" i="15"/>
  <c r="D112" i="15"/>
  <c r="D94" i="15"/>
  <c r="D91" i="15"/>
  <c r="D90" i="15"/>
  <c r="D37" i="15"/>
  <c r="D76" i="15"/>
  <c r="D62" i="15"/>
  <c r="D61" i="15"/>
  <c r="D59" i="15"/>
  <c r="D57" i="15"/>
  <c r="D54" i="15"/>
  <c r="D45" i="15"/>
  <c r="D42" i="15"/>
  <c r="D31" i="15"/>
  <c r="D79" i="15"/>
  <c r="D75" i="15"/>
  <c r="D74" i="15"/>
  <c r="D72" i="15"/>
  <c r="D66" i="15"/>
  <c r="D60" i="15"/>
  <c r="D56" i="15"/>
  <c r="D53" i="15"/>
  <c r="D46" i="15"/>
  <c r="D32" i="15"/>
  <c r="D703" i="15"/>
  <c r="D687" i="15"/>
  <c r="D727" i="15"/>
  <c r="D719" i="15"/>
  <c r="D711" i="15"/>
  <c r="D691" i="15"/>
  <c r="D695" i="15"/>
  <c r="D679" i="15"/>
  <c r="D531" i="15"/>
  <c r="D515" i="15"/>
  <c r="D499" i="15"/>
  <c r="D483" i="15"/>
  <c r="D683" i="15"/>
  <c r="D676" i="15"/>
  <c r="D668" i="15"/>
  <c r="D660" i="15"/>
  <c r="D652" i="15"/>
  <c r="D644" i="15"/>
  <c r="D636" i="15"/>
  <c r="D628" i="15"/>
  <c r="D620" i="15"/>
  <c r="D612" i="15"/>
  <c r="D604" i="15"/>
  <c r="D596" i="15"/>
  <c r="D588" i="15"/>
  <c r="D580" i="15"/>
  <c r="D572" i="15"/>
  <c r="D564" i="15"/>
  <c r="D556" i="15"/>
  <c r="D523" i="15"/>
  <c r="D507" i="15"/>
  <c r="D491" i="15"/>
  <c r="D475" i="15"/>
  <c r="D467" i="15"/>
  <c r="D464" i="15"/>
  <c r="D448" i="15"/>
  <c r="D440" i="15"/>
  <c r="D432" i="15"/>
  <c r="D424" i="15"/>
  <c r="D412" i="15"/>
  <c r="D396" i="15"/>
  <c r="D380" i="15"/>
  <c r="D364" i="15"/>
  <c r="D460" i="15"/>
  <c r="D452" i="15"/>
  <c r="D444" i="15"/>
  <c r="D436" i="15"/>
  <c r="D428" i="15"/>
  <c r="D420" i="15"/>
  <c r="D404" i="15"/>
  <c r="D388" i="15"/>
  <c r="D372" i="15"/>
  <c r="D303" i="15"/>
  <c r="D293" i="15"/>
  <c r="D277" i="15"/>
  <c r="D261" i="15"/>
  <c r="D245" i="15"/>
  <c r="D351" i="15"/>
  <c r="D343" i="15"/>
  <c r="D335" i="15"/>
  <c r="D281" i="15"/>
  <c r="D265" i="15"/>
  <c r="D249" i="15"/>
  <c r="D238" i="15"/>
  <c r="D230" i="15"/>
  <c r="D222" i="15"/>
  <c r="D214" i="15"/>
  <c r="D183" i="15"/>
  <c r="D167" i="15"/>
  <c r="D242" i="15"/>
  <c r="D234" i="15"/>
  <c r="D226" i="15"/>
  <c r="D218" i="15"/>
  <c r="D210" i="15"/>
  <c r="D203" i="15"/>
  <c r="D175" i="15"/>
  <c r="D160" i="15"/>
  <c r="D141" i="15"/>
  <c r="D125" i="15"/>
  <c r="D109" i="15"/>
  <c r="D106" i="15"/>
  <c r="D82" i="15"/>
  <c r="D153" i="15"/>
  <c r="D137" i="15"/>
  <c r="D121" i="15"/>
  <c r="D98" i="15"/>
  <c r="D86" i="15"/>
  <c r="D70" i="15"/>
  <c r="D44" i="15"/>
  <c r="D28" i="15"/>
  <c r="D52" i="15"/>
  <c r="D36" i="15"/>
  <c r="P28" i="14"/>
  <c r="Q28" i="14"/>
  <c r="R28" i="14"/>
  <c r="S28" i="14"/>
  <c r="T28" i="14"/>
  <c r="U28" i="14"/>
  <c r="V28" i="14"/>
  <c r="W28" i="14"/>
  <c r="X28" i="14"/>
  <c r="Y28" i="14"/>
  <c r="B24" i="15"/>
  <c r="B25" i="15"/>
  <c r="B26" i="15"/>
  <c r="B23" i="15"/>
  <c r="A23" i="15"/>
  <c r="A24" i="9"/>
  <c r="B24" i="9"/>
  <c r="A23" i="9"/>
  <c r="A26" i="15"/>
  <c r="A25" i="15"/>
  <c r="A24" i="15"/>
  <c r="B388" i="14" l="1"/>
  <c r="A389" i="14"/>
  <c r="A32" i="9"/>
  <c r="B32" i="9"/>
  <c r="F32" i="9"/>
  <c r="G32" i="9"/>
  <c r="T32" i="9"/>
  <c r="AL32" i="9"/>
  <c r="A33" i="9"/>
  <c r="B33" i="9"/>
  <c r="F33" i="9"/>
  <c r="G33" i="9"/>
  <c r="T33" i="9"/>
  <c r="AH33" i="9"/>
  <c r="AI33" i="9"/>
  <c r="E33" i="9" s="1"/>
  <c r="AL33" i="9"/>
  <c r="A34" i="9"/>
  <c r="B34" i="9"/>
  <c r="F34" i="9"/>
  <c r="G34" i="9"/>
  <c r="T34" i="9"/>
  <c r="AH34" i="9"/>
  <c r="AI34" i="9"/>
  <c r="E34" i="9" s="1"/>
  <c r="AL34" i="9"/>
  <c r="A35" i="9"/>
  <c r="B35" i="9"/>
  <c r="F35" i="9"/>
  <c r="G35" i="9"/>
  <c r="T35" i="9"/>
  <c r="AH35" i="9"/>
  <c r="AI35" i="9"/>
  <c r="E35" i="9" s="1"/>
  <c r="AL35" i="9"/>
  <c r="A36" i="9"/>
  <c r="B36" i="9"/>
  <c r="F36" i="9"/>
  <c r="G36" i="9"/>
  <c r="T36" i="9"/>
  <c r="AH36" i="9"/>
  <c r="AI36" i="9"/>
  <c r="E36" i="9" s="1"/>
  <c r="AL36" i="9"/>
  <c r="A37" i="9"/>
  <c r="B37" i="9"/>
  <c r="F37" i="9"/>
  <c r="G37" i="9"/>
  <c r="T37" i="9"/>
  <c r="AH37" i="9"/>
  <c r="AI37" i="9"/>
  <c r="E37" i="9" s="1"/>
  <c r="AL37" i="9"/>
  <c r="A38" i="9"/>
  <c r="B38" i="9"/>
  <c r="F38" i="9"/>
  <c r="G38" i="9"/>
  <c r="T38" i="9"/>
  <c r="AH38" i="9"/>
  <c r="AI38" i="9"/>
  <c r="E38" i="9" s="1"/>
  <c r="AL38" i="9"/>
  <c r="A39" i="9"/>
  <c r="B39" i="9"/>
  <c r="F39" i="9"/>
  <c r="G39" i="9"/>
  <c r="T39" i="9"/>
  <c r="AH39" i="9"/>
  <c r="AI39" i="9"/>
  <c r="E39" i="9" s="1"/>
  <c r="AL39" i="9"/>
  <c r="A40" i="9"/>
  <c r="B40" i="9"/>
  <c r="F40" i="9"/>
  <c r="G40" i="9"/>
  <c r="T40" i="9"/>
  <c r="AH40" i="9"/>
  <c r="AI40" i="9"/>
  <c r="E40" i="9" s="1"/>
  <c r="AL40" i="9"/>
  <c r="A41" i="9"/>
  <c r="B41" i="9"/>
  <c r="F41" i="9"/>
  <c r="G41" i="9"/>
  <c r="T41" i="9"/>
  <c r="AH41" i="9"/>
  <c r="AL41" i="9"/>
  <c r="A42" i="9"/>
  <c r="B42" i="9"/>
  <c r="F42" i="9"/>
  <c r="G42" i="9"/>
  <c r="T42" i="9"/>
  <c r="AH42" i="9"/>
  <c r="AL42" i="9"/>
  <c r="A43" i="9"/>
  <c r="B43" i="9"/>
  <c r="F43" i="9"/>
  <c r="G43" i="9"/>
  <c r="T43" i="9"/>
  <c r="AH43" i="9"/>
  <c r="AI43" i="9"/>
  <c r="E43" i="9" s="1"/>
  <c r="AL43" i="9"/>
  <c r="A44" i="9"/>
  <c r="B44" i="9"/>
  <c r="F44" i="9"/>
  <c r="G44" i="9"/>
  <c r="T44" i="9"/>
  <c r="AH44" i="9"/>
  <c r="AI44" i="9"/>
  <c r="E44" i="9" s="1"/>
  <c r="AL44" i="9"/>
  <c r="A45" i="9"/>
  <c r="B45" i="9"/>
  <c r="F45" i="9"/>
  <c r="G45" i="9"/>
  <c r="T45" i="9"/>
  <c r="AH45" i="9"/>
  <c r="AI45" i="9"/>
  <c r="E45" i="9" s="1"/>
  <c r="AL45" i="9"/>
  <c r="A46" i="9"/>
  <c r="B46" i="9"/>
  <c r="F46" i="9"/>
  <c r="G46" i="9"/>
  <c r="T46" i="9"/>
  <c r="AH46" i="9"/>
  <c r="AI46" i="9"/>
  <c r="E46" i="9" s="1"/>
  <c r="AL46" i="9"/>
  <c r="A47" i="9"/>
  <c r="B47" i="9"/>
  <c r="F47" i="9"/>
  <c r="G47" i="9"/>
  <c r="T47" i="9"/>
  <c r="AH47" i="9"/>
  <c r="AI47" i="9"/>
  <c r="E47" i="9" s="1"/>
  <c r="AL47" i="9"/>
  <c r="A48" i="9"/>
  <c r="B48" i="9"/>
  <c r="F48" i="9"/>
  <c r="G48" i="9"/>
  <c r="T48" i="9"/>
  <c r="AH48" i="9"/>
  <c r="AI48" i="9"/>
  <c r="E48" i="9" s="1"/>
  <c r="AL48" i="9"/>
  <c r="A49" i="9"/>
  <c r="B49" i="9"/>
  <c r="F49" i="9"/>
  <c r="G49" i="9"/>
  <c r="T49" i="9"/>
  <c r="AH49" i="9"/>
  <c r="AI49" i="9"/>
  <c r="E49" i="9" s="1"/>
  <c r="AL49" i="9"/>
  <c r="A50" i="9"/>
  <c r="B50" i="9"/>
  <c r="F50" i="9"/>
  <c r="G50" i="9"/>
  <c r="T50" i="9"/>
  <c r="AH50" i="9"/>
  <c r="AI50" i="9"/>
  <c r="E50" i="9" s="1"/>
  <c r="AL50" i="9"/>
  <c r="A51" i="9"/>
  <c r="B51" i="9"/>
  <c r="F51" i="9"/>
  <c r="G51" i="9"/>
  <c r="T51" i="9"/>
  <c r="AH51" i="9"/>
  <c r="AI51" i="9"/>
  <c r="E51" i="9" s="1"/>
  <c r="AL51" i="9"/>
  <c r="A52" i="9"/>
  <c r="B52" i="9"/>
  <c r="F52" i="9"/>
  <c r="G52" i="9"/>
  <c r="T52" i="9"/>
  <c r="AH52" i="9"/>
  <c r="AI52" i="9"/>
  <c r="E52" i="9" s="1"/>
  <c r="AL52" i="9"/>
  <c r="A53" i="9"/>
  <c r="B53" i="9"/>
  <c r="F53" i="9"/>
  <c r="G53" i="9"/>
  <c r="T53" i="9"/>
  <c r="AH53" i="9"/>
  <c r="AI53" i="9"/>
  <c r="E53" i="9" s="1"/>
  <c r="AL53" i="9"/>
  <c r="A54" i="9"/>
  <c r="B54" i="9"/>
  <c r="F54" i="9"/>
  <c r="G54" i="9"/>
  <c r="T54" i="9"/>
  <c r="AH54" i="9"/>
  <c r="AI54" i="9"/>
  <c r="E54" i="9" s="1"/>
  <c r="AL54" i="9"/>
  <c r="A55" i="9"/>
  <c r="B55" i="9"/>
  <c r="F55" i="9"/>
  <c r="G55" i="9"/>
  <c r="T55" i="9"/>
  <c r="AH55" i="9"/>
  <c r="AI55" i="9"/>
  <c r="E55" i="9" s="1"/>
  <c r="AL55" i="9"/>
  <c r="A56" i="9"/>
  <c r="B56" i="9"/>
  <c r="F56" i="9"/>
  <c r="G56" i="9"/>
  <c r="T56" i="9"/>
  <c r="AH56" i="9"/>
  <c r="AI56" i="9"/>
  <c r="E56" i="9" s="1"/>
  <c r="AL56" i="9"/>
  <c r="A57" i="9"/>
  <c r="B57" i="9"/>
  <c r="F57" i="9"/>
  <c r="G57" i="9"/>
  <c r="T57" i="9"/>
  <c r="AH57" i="9"/>
  <c r="AI57" i="9"/>
  <c r="E57" i="9" s="1"/>
  <c r="AL57" i="9"/>
  <c r="A58" i="9"/>
  <c r="B58" i="9"/>
  <c r="F58" i="9"/>
  <c r="G58" i="9"/>
  <c r="T58" i="9"/>
  <c r="AH58" i="9"/>
  <c r="AI58" i="9"/>
  <c r="E58" i="9" s="1"/>
  <c r="AL58" i="9"/>
  <c r="A59" i="9"/>
  <c r="B59" i="9"/>
  <c r="F59" i="9"/>
  <c r="G59" i="9"/>
  <c r="T59" i="9"/>
  <c r="AH59" i="9"/>
  <c r="AI59" i="9"/>
  <c r="E59" i="9" s="1"/>
  <c r="AL59" i="9"/>
  <c r="A60" i="9"/>
  <c r="B60" i="9"/>
  <c r="F60" i="9"/>
  <c r="G60" i="9"/>
  <c r="T60" i="9"/>
  <c r="AH60" i="9"/>
  <c r="AI60" i="9"/>
  <c r="E60" i="9" s="1"/>
  <c r="AL60" i="9"/>
  <c r="A61" i="9"/>
  <c r="B61" i="9"/>
  <c r="F61" i="9"/>
  <c r="G61" i="9"/>
  <c r="T61" i="9"/>
  <c r="AH61" i="9"/>
  <c r="AI61" i="9"/>
  <c r="E61" i="9" s="1"/>
  <c r="AL61" i="9"/>
  <c r="A62" i="9"/>
  <c r="B62" i="9"/>
  <c r="F62" i="9"/>
  <c r="G62" i="9"/>
  <c r="T62" i="9"/>
  <c r="AH62" i="9"/>
  <c r="AI62" i="9"/>
  <c r="E62" i="9" s="1"/>
  <c r="AL62" i="9"/>
  <c r="A63" i="9"/>
  <c r="B63" i="9"/>
  <c r="F63" i="9"/>
  <c r="G63" i="9"/>
  <c r="T63" i="9"/>
  <c r="AH63" i="9"/>
  <c r="AI63" i="9"/>
  <c r="E63" i="9" s="1"/>
  <c r="AL63" i="9"/>
  <c r="A64" i="9"/>
  <c r="B64" i="9"/>
  <c r="F64" i="9"/>
  <c r="G64" i="9"/>
  <c r="T64" i="9"/>
  <c r="AH64" i="9"/>
  <c r="AI64" i="9"/>
  <c r="E64" i="9" s="1"/>
  <c r="AL64" i="9"/>
  <c r="A65" i="9"/>
  <c r="B65" i="9"/>
  <c r="F65" i="9"/>
  <c r="G65" i="9"/>
  <c r="T65" i="9"/>
  <c r="AH65" i="9"/>
  <c r="AI65" i="9"/>
  <c r="E65" i="9" s="1"/>
  <c r="AL65" i="9"/>
  <c r="A66" i="9"/>
  <c r="B66" i="9"/>
  <c r="F66" i="9"/>
  <c r="G66" i="9"/>
  <c r="T66" i="9"/>
  <c r="AH66" i="9"/>
  <c r="AI66" i="9"/>
  <c r="E66" i="9" s="1"/>
  <c r="AL66" i="9"/>
  <c r="A67" i="9"/>
  <c r="B67" i="9"/>
  <c r="F67" i="9"/>
  <c r="G67" i="9"/>
  <c r="T67" i="9"/>
  <c r="AH67" i="9"/>
  <c r="AI67" i="9"/>
  <c r="E67" i="9" s="1"/>
  <c r="AL67" i="9"/>
  <c r="A68" i="9"/>
  <c r="B68" i="9"/>
  <c r="F68" i="9"/>
  <c r="G68" i="9"/>
  <c r="T68" i="9"/>
  <c r="AH68" i="9"/>
  <c r="AI68" i="9"/>
  <c r="E68" i="9" s="1"/>
  <c r="AL68" i="9"/>
  <c r="A69" i="9"/>
  <c r="B69" i="9"/>
  <c r="F69" i="9"/>
  <c r="G69" i="9"/>
  <c r="T69" i="9"/>
  <c r="AH69" i="9"/>
  <c r="AI69" i="9"/>
  <c r="E69" i="9" s="1"/>
  <c r="AL69" i="9"/>
  <c r="A70" i="9"/>
  <c r="B70" i="9"/>
  <c r="F70" i="9"/>
  <c r="G70" i="9"/>
  <c r="T70" i="9"/>
  <c r="AH70" i="9"/>
  <c r="AI70" i="9"/>
  <c r="E70" i="9" s="1"/>
  <c r="AL70" i="9"/>
  <c r="A71" i="9"/>
  <c r="B71" i="9"/>
  <c r="F71" i="9"/>
  <c r="G71" i="9"/>
  <c r="T71" i="9"/>
  <c r="AH71" i="9"/>
  <c r="AI71" i="9"/>
  <c r="E71" i="9" s="1"/>
  <c r="AL71" i="9"/>
  <c r="A72" i="9"/>
  <c r="B72" i="9"/>
  <c r="F72" i="9"/>
  <c r="G72" i="9"/>
  <c r="T72" i="9"/>
  <c r="AH72" i="9"/>
  <c r="AI72" i="9"/>
  <c r="E72" i="9" s="1"/>
  <c r="AL72" i="9"/>
  <c r="A73" i="9"/>
  <c r="B73" i="9"/>
  <c r="F73" i="9"/>
  <c r="G73" i="9"/>
  <c r="T73" i="9"/>
  <c r="AH73" i="9"/>
  <c r="AI73" i="9"/>
  <c r="E73" i="9" s="1"/>
  <c r="AL73" i="9"/>
  <c r="A74" i="9"/>
  <c r="B74" i="9"/>
  <c r="F74" i="9"/>
  <c r="G74" i="9"/>
  <c r="T74" i="9"/>
  <c r="AH74" i="9"/>
  <c r="AI74" i="9"/>
  <c r="E74" i="9" s="1"/>
  <c r="AL74" i="9"/>
  <c r="A75" i="9"/>
  <c r="B75" i="9"/>
  <c r="F75" i="9"/>
  <c r="G75" i="9"/>
  <c r="T75" i="9"/>
  <c r="AH75" i="9"/>
  <c r="AI75" i="9"/>
  <c r="E75" i="9" s="1"/>
  <c r="AL75" i="9"/>
  <c r="A76" i="9"/>
  <c r="B76" i="9"/>
  <c r="F76" i="9"/>
  <c r="G76" i="9"/>
  <c r="T76" i="9"/>
  <c r="AH76" i="9"/>
  <c r="AI76" i="9"/>
  <c r="E76" i="9" s="1"/>
  <c r="AL76" i="9"/>
  <c r="A77" i="9"/>
  <c r="B77" i="9"/>
  <c r="F77" i="9"/>
  <c r="G77" i="9"/>
  <c r="T77" i="9"/>
  <c r="AH77" i="9"/>
  <c r="AI77" i="9"/>
  <c r="E77" i="9" s="1"/>
  <c r="AL77" i="9"/>
  <c r="A78" i="9"/>
  <c r="B78" i="9"/>
  <c r="F78" i="9"/>
  <c r="G78" i="9"/>
  <c r="T78" i="9"/>
  <c r="AH78" i="9"/>
  <c r="AI78" i="9"/>
  <c r="E78" i="9" s="1"/>
  <c r="AL78" i="9"/>
  <c r="A79" i="9"/>
  <c r="B79" i="9"/>
  <c r="F79" i="9"/>
  <c r="G79" i="9"/>
  <c r="T79" i="9"/>
  <c r="AH79" i="9"/>
  <c r="AI79" i="9"/>
  <c r="E79" i="9" s="1"/>
  <c r="AL79" i="9"/>
  <c r="A80" i="9"/>
  <c r="B80" i="9"/>
  <c r="F80" i="9"/>
  <c r="G80" i="9"/>
  <c r="T80" i="9"/>
  <c r="AH80" i="9"/>
  <c r="AI80" i="9"/>
  <c r="E80" i="9" s="1"/>
  <c r="AL80" i="9"/>
  <c r="A81" i="9"/>
  <c r="B81" i="9"/>
  <c r="F81" i="9"/>
  <c r="G81" i="9"/>
  <c r="T81" i="9"/>
  <c r="AH81" i="9"/>
  <c r="AI81" i="9"/>
  <c r="E81" i="9" s="1"/>
  <c r="AL81" i="9"/>
  <c r="A82" i="9"/>
  <c r="B82" i="9"/>
  <c r="F82" i="9"/>
  <c r="G82" i="9"/>
  <c r="T82" i="9"/>
  <c r="AH82" i="9"/>
  <c r="AI82" i="9"/>
  <c r="E82" i="9" s="1"/>
  <c r="AL82" i="9"/>
  <c r="A83" i="9"/>
  <c r="B83" i="9"/>
  <c r="F83" i="9"/>
  <c r="G83" i="9"/>
  <c r="T83" i="9"/>
  <c r="AH83" i="9"/>
  <c r="AI83" i="9"/>
  <c r="E83" i="9" s="1"/>
  <c r="AL83" i="9"/>
  <c r="A84" i="9"/>
  <c r="B84" i="9"/>
  <c r="F84" i="9"/>
  <c r="G84" i="9"/>
  <c r="T84" i="9"/>
  <c r="AH84" i="9"/>
  <c r="AI84" i="9"/>
  <c r="E84" i="9" s="1"/>
  <c r="AL84" i="9"/>
  <c r="A85" i="9"/>
  <c r="B85" i="9"/>
  <c r="F85" i="9"/>
  <c r="G85" i="9"/>
  <c r="T85" i="9"/>
  <c r="AH85" i="9"/>
  <c r="AI85" i="9"/>
  <c r="E85" i="9" s="1"/>
  <c r="AL85" i="9"/>
  <c r="A86" i="9"/>
  <c r="B86" i="9"/>
  <c r="F86" i="9"/>
  <c r="G86" i="9"/>
  <c r="T86" i="9"/>
  <c r="AH86" i="9"/>
  <c r="AI86" i="9"/>
  <c r="E86" i="9" s="1"/>
  <c r="AL86" i="9"/>
  <c r="A87" i="9"/>
  <c r="B87" i="9"/>
  <c r="F87" i="9"/>
  <c r="G87" i="9"/>
  <c r="T87" i="9"/>
  <c r="AH87" i="9"/>
  <c r="AI87" i="9"/>
  <c r="E87" i="9" s="1"/>
  <c r="AL87" i="9"/>
  <c r="A88" i="9"/>
  <c r="B88" i="9"/>
  <c r="F88" i="9"/>
  <c r="G88" i="9"/>
  <c r="T88" i="9"/>
  <c r="AH88" i="9"/>
  <c r="AI88" i="9"/>
  <c r="E88" i="9" s="1"/>
  <c r="AL88" i="9"/>
  <c r="A89" i="9"/>
  <c r="B89" i="9"/>
  <c r="F89" i="9"/>
  <c r="G89" i="9"/>
  <c r="T89" i="9"/>
  <c r="AH89" i="9"/>
  <c r="AI89" i="9"/>
  <c r="E89" i="9" s="1"/>
  <c r="AL89" i="9"/>
  <c r="A90" i="9"/>
  <c r="B90" i="9"/>
  <c r="F90" i="9"/>
  <c r="G90" i="9"/>
  <c r="T90" i="9"/>
  <c r="AH90" i="9"/>
  <c r="AI90" i="9"/>
  <c r="E90" i="9" s="1"/>
  <c r="AL90" i="9"/>
  <c r="A91" i="9"/>
  <c r="B91" i="9"/>
  <c r="F91" i="9"/>
  <c r="G91" i="9"/>
  <c r="T91" i="9"/>
  <c r="AH91" i="9"/>
  <c r="AI91" i="9"/>
  <c r="E91" i="9" s="1"/>
  <c r="AL91" i="9"/>
  <c r="A92" i="9"/>
  <c r="B92" i="9"/>
  <c r="F92" i="9"/>
  <c r="G92" i="9"/>
  <c r="T92" i="9"/>
  <c r="AH92" i="9"/>
  <c r="AI92" i="9"/>
  <c r="E92" i="9" s="1"/>
  <c r="AL92" i="9"/>
  <c r="A93" i="9"/>
  <c r="B93" i="9"/>
  <c r="F93" i="9"/>
  <c r="G93" i="9"/>
  <c r="T93" i="9"/>
  <c r="AH93" i="9"/>
  <c r="AI93" i="9"/>
  <c r="E93" i="9" s="1"/>
  <c r="AL93" i="9"/>
  <c r="A94" i="9"/>
  <c r="B94" i="9"/>
  <c r="F94" i="9"/>
  <c r="G94" i="9"/>
  <c r="T94" i="9"/>
  <c r="AH94" i="9"/>
  <c r="AI94" i="9"/>
  <c r="E94" i="9" s="1"/>
  <c r="AL94" i="9"/>
  <c r="A95" i="9"/>
  <c r="B95" i="9"/>
  <c r="F95" i="9"/>
  <c r="G95" i="9"/>
  <c r="T95" i="9"/>
  <c r="AH95" i="9"/>
  <c r="AI95" i="9"/>
  <c r="E95" i="9" s="1"/>
  <c r="AL95" i="9"/>
  <c r="A96" i="9"/>
  <c r="B96" i="9"/>
  <c r="F96" i="9"/>
  <c r="G96" i="9"/>
  <c r="T96" i="9"/>
  <c r="AH96" i="9"/>
  <c r="AI96" i="9"/>
  <c r="E96" i="9" s="1"/>
  <c r="AL96" i="9"/>
  <c r="A97" i="9"/>
  <c r="B97" i="9"/>
  <c r="F97" i="9"/>
  <c r="G97" i="9"/>
  <c r="D97" i="9" s="1"/>
  <c r="T97" i="9"/>
  <c r="AH97" i="9"/>
  <c r="AI97" i="9"/>
  <c r="E97" i="9" s="1"/>
  <c r="AL97" i="9"/>
  <c r="A98" i="9"/>
  <c r="B98" i="9"/>
  <c r="F98" i="9"/>
  <c r="G98" i="9"/>
  <c r="T98" i="9"/>
  <c r="AH98" i="9"/>
  <c r="AI98" i="9"/>
  <c r="E98" i="9" s="1"/>
  <c r="AL98" i="9"/>
  <c r="A99" i="9"/>
  <c r="B99" i="9"/>
  <c r="F99" i="9"/>
  <c r="G99" i="9"/>
  <c r="T99" i="9"/>
  <c r="AH99" i="9"/>
  <c r="AI99" i="9"/>
  <c r="E99" i="9" s="1"/>
  <c r="AL99" i="9"/>
  <c r="A100" i="9"/>
  <c r="B100" i="9"/>
  <c r="F100" i="9"/>
  <c r="G100" i="9"/>
  <c r="T100" i="9"/>
  <c r="AH100" i="9"/>
  <c r="AI100" i="9"/>
  <c r="E100" i="9" s="1"/>
  <c r="AL100" i="9"/>
  <c r="A101" i="9"/>
  <c r="B101" i="9"/>
  <c r="F101" i="9"/>
  <c r="G101" i="9"/>
  <c r="T101" i="9"/>
  <c r="AH101" i="9"/>
  <c r="AI101" i="9"/>
  <c r="E101" i="9" s="1"/>
  <c r="AL101" i="9"/>
  <c r="A102" i="9"/>
  <c r="B102" i="9"/>
  <c r="F102" i="9"/>
  <c r="G102" i="9"/>
  <c r="T102" i="9"/>
  <c r="AH102" i="9"/>
  <c r="AI102" i="9"/>
  <c r="E102" i="9" s="1"/>
  <c r="AL102" i="9"/>
  <c r="A103" i="9"/>
  <c r="B103" i="9"/>
  <c r="F103" i="9"/>
  <c r="G103" i="9"/>
  <c r="T103" i="9"/>
  <c r="AH103" i="9"/>
  <c r="AI103" i="9"/>
  <c r="E103" i="9" s="1"/>
  <c r="AL103" i="9"/>
  <c r="A104" i="9"/>
  <c r="B104" i="9"/>
  <c r="F104" i="9"/>
  <c r="G104" i="9"/>
  <c r="T104" i="9"/>
  <c r="AH104" i="9"/>
  <c r="AI104" i="9"/>
  <c r="E104" i="9" s="1"/>
  <c r="AL104" i="9"/>
  <c r="A105" i="9"/>
  <c r="B105" i="9"/>
  <c r="F105" i="9"/>
  <c r="G105" i="9"/>
  <c r="T105" i="9"/>
  <c r="AH105" i="9"/>
  <c r="AI105" i="9"/>
  <c r="E105" i="9" s="1"/>
  <c r="AL105" i="9"/>
  <c r="A106" i="9"/>
  <c r="B106" i="9"/>
  <c r="F106" i="9"/>
  <c r="G106" i="9"/>
  <c r="T106" i="9"/>
  <c r="AH106" i="9"/>
  <c r="AI106" i="9"/>
  <c r="E106" i="9" s="1"/>
  <c r="AL106" i="9"/>
  <c r="A107" i="9"/>
  <c r="B107" i="9"/>
  <c r="F107" i="9"/>
  <c r="G107" i="9"/>
  <c r="T107" i="9"/>
  <c r="AH107" i="9"/>
  <c r="AI107" i="9"/>
  <c r="E107" i="9" s="1"/>
  <c r="AL107" i="9"/>
  <c r="A108" i="9"/>
  <c r="B108" i="9"/>
  <c r="F108" i="9"/>
  <c r="G108" i="9"/>
  <c r="T108" i="9"/>
  <c r="AH108" i="9"/>
  <c r="AI108" i="9"/>
  <c r="E108" i="9" s="1"/>
  <c r="AL108" i="9"/>
  <c r="A109" i="9"/>
  <c r="B109" i="9"/>
  <c r="F109" i="9"/>
  <c r="G109" i="9"/>
  <c r="T109" i="9"/>
  <c r="AH109" i="9"/>
  <c r="AI109" i="9"/>
  <c r="E109" i="9" s="1"/>
  <c r="AL109" i="9"/>
  <c r="A110" i="9"/>
  <c r="B110" i="9"/>
  <c r="F110" i="9"/>
  <c r="G110" i="9"/>
  <c r="T110" i="9"/>
  <c r="AH110" i="9"/>
  <c r="AI110" i="9"/>
  <c r="E110" i="9" s="1"/>
  <c r="AL110" i="9"/>
  <c r="A111" i="9"/>
  <c r="B111" i="9"/>
  <c r="F111" i="9"/>
  <c r="G111" i="9"/>
  <c r="T111" i="9"/>
  <c r="AH111" i="9"/>
  <c r="AI111" i="9"/>
  <c r="E111" i="9" s="1"/>
  <c r="AL111" i="9"/>
  <c r="A112" i="9"/>
  <c r="B112" i="9"/>
  <c r="F112" i="9"/>
  <c r="G112" i="9"/>
  <c r="T112" i="9"/>
  <c r="AH112" i="9"/>
  <c r="AI112" i="9"/>
  <c r="E112" i="9" s="1"/>
  <c r="AL112" i="9"/>
  <c r="A113" i="9"/>
  <c r="B113" i="9"/>
  <c r="F113" i="9"/>
  <c r="G113" i="9"/>
  <c r="T113" i="9"/>
  <c r="AH113" i="9"/>
  <c r="AI113" i="9"/>
  <c r="E113" i="9" s="1"/>
  <c r="AL113" i="9"/>
  <c r="A114" i="9"/>
  <c r="B114" i="9"/>
  <c r="F114" i="9"/>
  <c r="G114" i="9"/>
  <c r="T114" i="9"/>
  <c r="AH114" i="9"/>
  <c r="AI114" i="9"/>
  <c r="E114" i="9" s="1"/>
  <c r="AL114" i="9"/>
  <c r="A115" i="9"/>
  <c r="B115" i="9"/>
  <c r="F115" i="9"/>
  <c r="G115" i="9"/>
  <c r="T115" i="9"/>
  <c r="AH115" i="9"/>
  <c r="AI115" i="9"/>
  <c r="E115" i="9" s="1"/>
  <c r="AL115" i="9"/>
  <c r="A116" i="9"/>
  <c r="B116" i="9"/>
  <c r="F116" i="9"/>
  <c r="G116" i="9"/>
  <c r="T116" i="9"/>
  <c r="AH116" i="9"/>
  <c r="AI116" i="9"/>
  <c r="E116" i="9" s="1"/>
  <c r="AL116" i="9"/>
  <c r="A117" i="9"/>
  <c r="B117" i="9"/>
  <c r="F117" i="9"/>
  <c r="G117" i="9"/>
  <c r="T117" i="9"/>
  <c r="AH117" i="9"/>
  <c r="AI117" i="9"/>
  <c r="E117" i="9" s="1"/>
  <c r="AL117" i="9"/>
  <c r="A118" i="9"/>
  <c r="B118" i="9"/>
  <c r="F118" i="9"/>
  <c r="G118" i="9"/>
  <c r="T118" i="9"/>
  <c r="AH118" i="9"/>
  <c r="AI118" i="9"/>
  <c r="E118" i="9" s="1"/>
  <c r="AL118" i="9"/>
  <c r="A119" i="9"/>
  <c r="B119" i="9"/>
  <c r="F119" i="9"/>
  <c r="G119" i="9"/>
  <c r="T119" i="9"/>
  <c r="AH119" i="9"/>
  <c r="AI119" i="9"/>
  <c r="E119" i="9" s="1"/>
  <c r="AL119" i="9"/>
  <c r="A120" i="9"/>
  <c r="B120" i="9"/>
  <c r="F120" i="9"/>
  <c r="G120" i="9"/>
  <c r="T120" i="9"/>
  <c r="AH120" i="9"/>
  <c r="AI120" i="9"/>
  <c r="E120" i="9" s="1"/>
  <c r="AL120" i="9"/>
  <c r="A121" i="9"/>
  <c r="B121" i="9"/>
  <c r="F121" i="9"/>
  <c r="G121" i="9"/>
  <c r="T121" i="9"/>
  <c r="AH121" i="9"/>
  <c r="AI121" i="9"/>
  <c r="E121" i="9" s="1"/>
  <c r="AL121" i="9"/>
  <c r="A122" i="9"/>
  <c r="B122" i="9"/>
  <c r="F122" i="9"/>
  <c r="G122" i="9"/>
  <c r="T122" i="9"/>
  <c r="AH122" i="9"/>
  <c r="AI122" i="9"/>
  <c r="E122" i="9" s="1"/>
  <c r="AL122" i="9"/>
  <c r="A123" i="9"/>
  <c r="B123" i="9"/>
  <c r="F123" i="9"/>
  <c r="G123" i="9"/>
  <c r="T123" i="9"/>
  <c r="AH123" i="9"/>
  <c r="AI123" i="9"/>
  <c r="E123" i="9" s="1"/>
  <c r="AL123" i="9"/>
  <c r="A124" i="9"/>
  <c r="B124" i="9"/>
  <c r="F124" i="9"/>
  <c r="G124" i="9"/>
  <c r="T124" i="9"/>
  <c r="AH124" i="9"/>
  <c r="AI124" i="9"/>
  <c r="E124" i="9" s="1"/>
  <c r="AL124" i="9"/>
  <c r="A125" i="9"/>
  <c r="B125" i="9"/>
  <c r="F125" i="9"/>
  <c r="G125" i="9"/>
  <c r="T125" i="9"/>
  <c r="AH125" i="9"/>
  <c r="AI125" i="9"/>
  <c r="E125" i="9" s="1"/>
  <c r="AL125" i="9"/>
  <c r="A126" i="9"/>
  <c r="B126" i="9"/>
  <c r="F126" i="9"/>
  <c r="G126" i="9"/>
  <c r="T126" i="9"/>
  <c r="AH126" i="9"/>
  <c r="AI126" i="9"/>
  <c r="E126" i="9" s="1"/>
  <c r="AL126" i="9"/>
  <c r="A127" i="9"/>
  <c r="B127" i="9"/>
  <c r="F127" i="9"/>
  <c r="G127" i="9"/>
  <c r="D127" i="9" s="1"/>
  <c r="T127" i="9"/>
  <c r="AH127" i="9"/>
  <c r="AI127" i="9"/>
  <c r="E127" i="9" s="1"/>
  <c r="AL127" i="9"/>
  <c r="A128" i="9"/>
  <c r="B128" i="9"/>
  <c r="F128" i="9"/>
  <c r="G128" i="9"/>
  <c r="T128" i="9"/>
  <c r="AH128" i="9"/>
  <c r="AI128" i="9"/>
  <c r="E128" i="9" s="1"/>
  <c r="AL128" i="9"/>
  <c r="A129" i="9"/>
  <c r="B129" i="9"/>
  <c r="F129" i="9"/>
  <c r="G129" i="9"/>
  <c r="T129" i="9"/>
  <c r="AH129" i="9"/>
  <c r="AI129" i="9"/>
  <c r="E129" i="9" s="1"/>
  <c r="AL129" i="9"/>
  <c r="A130" i="9"/>
  <c r="B130" i="9"/>
  <c r="F130" i="9"/>
  <c r="G130" i="9"/>
  <c r="T130" i="9"/>
  <c r="AH130" i="9"/>
  <c r="AI130" i="9"/>
  <c r="E130" i="9" s="1"/>
  <c r="AL130" i="9"/>
  <c r="A131" i="9"/>
  <c r="B131" i="9"/>
  <c r="F131" i="9"/>
  <c r="G131" i="9"/>
  <c r="T131" i="9"/>
  <c r="AH131" i="9"/>
  <c r="AI131" i="9"/>
  <c r="E131" i="9" s="1"/>
  <c r="AL131" i="9"/>
  <c r="A132" i="9"/>
  <c r="B132" i="9"/>
  <c r="F132" i="9"/>
  <c r="G132" i="9"/>
  <c r="T132" i="9"/>
  <c r="AH132" i="9"/>
  <c r="AI132" i="9"/>
  <c r="E132" i="9" s="1"/>
  <c r="AL132" i="9"/>
  <c r="A133" i="9"/>
  <c r="B133" i="9"/>
  <c r="F133" i="9"/>
  <c r="G133" i="9"/>
  <c r="T133" i="9"/>
  <c r="AH133" i="9"/>
  <c r="AI133" i="9"/>
  <c r="E133" i="9" s="1"/>
  <c r="AL133" i="9"/>
  <c r="A134" i="9"/>
  <c r="B134" i="9"/>
  <c r="F134" i="9"/>
  <c r="G134" i="9"/>
  <c r="T134" i="9"/>
  <c r="AH134" i="9"/>
  <c r="AI134" i="9"/>
  <c r="E134" i="9" s="1"/>
  <c r="AL134" i="9"/>
  <c r="A135" i="9"/>
  <c r="B135" i="9"/>
  <c r="F135" i="9"/>
  <c r="G135" i="9"/>
  <c r="T135" i="9"/>
  <c r="AH135" i="9"/>
  <c r="AI135" i="9"/>
  <c r="E135" i="9" s="1"/>
  <c r="AL135" i="9"/>
  <c r="A136" i="9"/>
  <c r="B136" i="9"/>
  <c r="F136" i="9"/>
  <c r="G136" i="9"/>
  <c r="T136" i="9"/>
  <c r="AH136" i="9"/>
  <c r="AI136" i="9"/>
  <c r="E136" i="9" s="1"/>
  <c r="AL136" i="9"/>
  <c r="A137" i="9"/>
  <c r="B137" i="9"/>
  <c r="F137" i="9"/>
  <c r="G137" i="9"/>
  <c r="T137" i="9"/>
  <c r="AH137" i="9"/>
  <c r="AI137" i="9"/>
  <c r="E137" i="9" s="1"/>
  <c r="AL137" i="9"/>
  <c r="A138" i="9"/>
  <c r="B138" i="9"/>
  <c r="F138" i="9"/>
  <c r="G138" i="9"/>
  <c r="T138" i="9"/>
  <c r="AH138" i="9"/>
  <c r="AI138" i="9"/>
  <c r="E138" i="9" s="1"/>
  <c r="AL138" i="9"/>
  <c r="A139" i="9"/>
  <c r="B139" i="9"/>
  <c r="F139" i="9"/>
  <c r="G139" i="9"/>
  <c r="T139" i="9"/>
  <c r="AH139" i="9"/>
  <c r="AI139" i="9"/>
  <c r="E139" i="9" s="1"/>
  <c r="AL139" i="9"/>
  <c r="A140" i="9"/>
  <c r="B140" i="9"/>
  <c r="F140" i="9"/>
  <c r="G140" i="9"/>
  <c r="T140" i="9"/>
  <c r="AH140" i="9"/>
  <c r="AI140" i="9"/>
  <c r="E140" i="9" s="1"/>
  <c r="AL140" i="9"/>
  <c r="A141" i="9"/>
  <c r="B141" i="9"/>
  <c r="F141" i="9"/>
  <c r="G141" i="9"/>
  <c r="T141" i="9"/>
  <c r="AH141" i="9"/>
  <c r="AI141" i="9"/>
  <c r="E141" i="9" s="1"/>
  <c r="AL141" i="9"/>
  <c r="A142" i="9"/>
  <c r="B142" i="9"/>
  <c r="F142" i="9"/>
  <c r="G142" i="9"/>
  <c r="T142" i="9"/>
  <c r="AH142" i="9"/>
  <c r="AI142" i="9"/>
  <c r="E142" i="9" s="1"/>
  <c r="AL142" i="9"/>
  <c r="A143" i="9"/>
  <c r="B143" i="9"/>
  <c r="F143" i="9"/>
  <c r="G143" i="9"/>
  <c r="D143" i="9" s="1"/>
  <c r="T143" i="9"/>
  <c r="AH143" i="9"/>
  <c r="AI143" i="9"/>
  <c r="E143" i="9" s="1"/>
  <c r="AL143" i="9"/>
  <c r="A144" i="9"/>
  <c r="B144" i="9"/>
  <c r="F144" i="9"/>
  <c r="G144" i="9"/>
  <c r="T144" i="9"/>
  <c r="AH144" i="9"/>
  <c r="AI144" i="9"/>
  <c r="E144" i="9" s="1"/>
  <c r="AL144" i="9"/>
  <c r="A145" i="9"/>
  <c r="B145" i="9"/>
  <c r="F145" i="9"/>
  <c r="G145" i="9"/>
  <c r="T145" i="9"/>
  <c r="AH145" i="9"/>
  <c r="AI145" i="9"/>
  <c r="E145" i="9" s="1"/>
  <c r="AL145" i="9"/>
  <c r="A146" i="9"/>
  <c r="B146" i="9"/>
  <c r="F146" i="9"/>
  <c r="G146" i="9"/>
  <c r="T146" i="9"/>
  <c r="AH146" i="9"/>
  <c r="AI146" i="9"/>
  <c r="E146" i="9" s="1"/>
  <c r="AL146" i="9"/>
  <c r="A147" i="9"/>
  <c r="B147" i="9"/>
  <c r="F147" i="9"/>
  <c r="G147" i="9"/>
  <c r="T147" i="9"/>
  <c r="AH147" i="9"/>
  <c r="AI147" i="9"/>
  <c r="E147" i="9" s="1"/>
  <c r="AL147" i="9"/>
  <c r="A148" i="9"/>
  <c r="B148" i="9"/>
  <c r="F148" i="9"/>
  <c r="G148" i="9"/>
  <c r="T148" i="9"/>
  <c r="AH148" i="9"/>
  <c r="AI148" i="9"/>
  <c r="E148" i="9" s="1"/>
  <c r="AL148" i="9"/>
  <c r="A149" i="9"/>
  <c r="B149" i="9"/>
  <c r="F149" i="9"/>
  <c r="G149" i="9"/>
  <c r="T149" i="9"/>
  <c r="AH149" i="9"/>
  <c r="AI149" i="9"/>
  <c r="E149" i="9" s="1"/>
  <c r="AL149" i="9"/>
  <c r="A150" i="9"/>
  <c r="B150" i="9"/>
  <c r="F150" i="9"/>
  <c r="G150" i="9"/>
  <c r="T150" i="9"/>
  <c r="AH150" i="9"/>
  <c r="AI150" i="9"/>
  <c r="E150" i="9" s="1"/>
  <c r="AL150" i="9"/>
  <c r="A151" i="9"/>
  <c r="B151" i="9"/>
  <c r="F151" i="9"/>
  <c r="G151" i="9"/>
  <c r="T151" i="9"/>
  <c r="AH151" i="9"/>
  <c r="AI151" i="9"/>
  <c r="E151" i="9" s="1"/>
  <c r="AL151" i="9"/>
  <c r="A152" i="9"/>
  <c r="B152" i="9"/>
  <c r="F152" i="9"/>
  <c r="G152" i="9"/>
  <c r="T152" i="9"/>
  <c r="AH152" i="9"/>
  <c r="AI152" i="9"/>
  <c r="E152" i="9" s="1"/>
  <c r="AL152" i="9"/>
  <c r="A153" i="9"/>
  <c r="B153" i="9"/>
  <c r="F153" i="9"/>
  <c r="G153" i="9"/>
  <c r="T153" i="9"/>
  <c r="AH153" i="9"/>
  <c r="AI153" i="9"/>
  <c r="E153" i="9" s="1"/>
  <c r="AL153" i="9"/>
  <c r="A154" i="9"/>
  <c r="B154" i="9"/>
  <c r="F154" i="9"/>
  <c r="G154" i="9"/>
  <c r="T154" i="9"/>
  <c r="AH154" i="9"/>
  <c r="AI154" i="9"/>
  <c r="E154" i="9" s="1"/>
  <c r="AL154" i="9"/>
  <c r="A155" i="9"/>
  <c r="B155" i="9"/>
  <c r="F155" i="9"/>
  <c r="G155" i="9"/>
  <c r="T155" i="9"/>
  <c r="AH155" i="9"/>
  <c r="AI155" i="9"/>
  <c r="E155" i="9" s="1"/>
  <c r="AL155" i="9"/>
  <c r="A156" i="9"/>
  <c r="B156" i="9"/>
  <c r="F156" i="9"/>
  <c r="G156" i="9"/>
  <c r="T156" i="9"/>
  <c r="AH156" i="9"/>
  <c r="AI156" i="9"/>
  <c r="E156" i="9" s="1"/>
  <c r="AL156" i="9"/>
  <c r="A157" i="9"/>
  <c r="B157" i="9"/>
  <c r="F157" i="9"/>
  <c r="G157" i="9"/>
  <c r="T157" i="9"/>
  <c r="AH157" i="9"/>
  <c r="AI157" i="9"/>
  <c r="E157" i="9" s="1"/>
  <c r="AL157" i="9"/>
  <c r="A158" i="9"/>
  <c r="B158" i="9"/>
  <c r="F158" i="9"/>
  <c r="G158" i="9"/>
  <c r="T158" i="9"/>
  <c r="AH158" i="9"/>
  <c r="AI158" i="9"/>
  <c r="E158" i="9" s="1"/>
  <c r="AL158" i="9"/>
  <c r="A159" i="9"/>
  <c r="B159" i="9"/>
  <c r="F159" i="9"/>
  <c r="G159" i="9"/>
  <c r="T159" i="9"/>
  <c r="AH159" i="9"/>
  <c r="AI159" i="9"/>
  <c r="E159" i="9" s="1"/>
  <c r="AL159" i="9"/>
  <c r="A160" i="9"/>
  <c r="B160" i="9"/>
  <c r="F160" i="9"/>
  <c r="G160" i="9"/>
  <c r="T160" i="9"/>
  <c r="AH160" i="9"/>
  <c r="AI160" i="9"/>
  <c r="E160" i="9" s="1"/>
  <c r="AL160" i="9"/>
  <c r="A161" i="9"/>
  <c r="B161" i="9"/>
  <c r="F161" i="9"/>
  <c r="G161" i="9"/>
  <c r="T161" i="9"/>
  <c r="AH161" i="9"/>
  <c r="AI161" i="9"/>
  <c r="E161" i="9" s="1"/>
  <c r="AL161" i="9"/>
  <c r="A162" i="9"/>
  <c r="B162" i="9"/>
  <c r="F162" i="9"/>
  <c r="G162" i="9"/>
  <c r="T162" i="9"/>
  <c r="AH162" i="9"/>
  <c r="AI162" i="9"/>
  <c r="E162" i="9" s="1"/>
  <c r="AL162" i="9"/>
  <c r="A163" i="9"/>
  <c r="B163" i="9"/>
  <c r="F163" i="9"/>
  <c r="G163" i="9"/>
  <c r="T163" i="9"/>
  <c r="AH163" i="9"/>
  <c r="AI163" i="9"/>
  <c r="E163" i="9" s="1"/>
  <c r="AL163" i="9"/>
  <c r="A164" i="9"/>
  <c r="B164" i="9"/>
  <c r="F164" i="9"/>
  <c r="G164" i="9"/>
  <c r="T164" i="9"/>
  <c r="AH164" i="9"/>
  <c r="AI164" i="9"/>
  <c r="E164" i="9" s="1"/>
  <c r="AL164" i="9"/>
  <c r="A165" i="9"/>
  <c r="B165" i="9"/>
  <c r="F165" i="9"/>
  <c r="G165" i="9"/>
  <c r="T165" i="9"/>
  <c r="AH165" i="9"/>
  <c r="AI165" i="9"/>
  <c r="E165" i="9" s="1"/>
  <c r="AL165" i="9"/>
  <c r="A166" i="9"/>
  <c r="B166" i="9"/>
  <c r="F166" i="9"/>
  <c r="G166" i="9"/>
  <c r="T166" i="9"/>
  <c r="AH166" i="9"/>
  <c r="AI166" i="9"/>
  <c r="E166" i="9" s="1"/>
  <c r="AL166" i="9"/>
  <c r="A167" i="9"/>
  <c r="B167" i="9"/>
  <c r="F167" i="9"/>
  <c r="G167" i="9"/>
  <c r="T167" i="9"/>
  <c r="AH167" i="9"/>
  <c r="AI167" i="9"/>
  <c r="E167" i="9" s="1"/>
  <c r="AL167" i="9"/>
  <c r="A168" i="9"/>
  <c r="B168" i="9"/>
  <c r="F168" i="9"/>
  <c r="G168" i="9"/>
  <c r="T168" i="9"/>
  <c r="AH168" i="9"/>
  <c r="AI168" i="9"/>
  <c r="E168" i="9" s="1"/>
  <c r="AL168" i="9"/>
  <c r="A169" i="9"/>
  <c r="B169" i="9"/>
  <c r="F169" i="9"/>
  <c r="G169" i="9"/>
  <c r="T169" i="9"/>
  <c r="AH169" i="9"/>
  <c r="AI169" i="9"/>
  <c r="E169" i="9" s="1"/>
  <c r="AL169" i="9"/>
  <c r="A170" i="9"/>
  <c r="B170" i="9"/>
  <c r="F170" i="9"/>
  <c r="G170" i="9"/>
  <c r="T170" i="9"/>
  <c r="AH170" i="9"/>
  <c r="AI170" i="9"/>
  <c r="E170" i="9" s="1"/>
  <c r="AL170" i="9"/>
  <c r="A171" i="9"/>
  <c r="B171" i="9"/>
  <c r="F171" i="9"/>
  <c r="G171" i="9"/>
  <c r="T171" i="9"/>
  <c r="AH171" i="9"/>
  <c r="AI171" i="9"/>
  <c r="E171" i="9" s="1"/>
  <c r="AL171" i="9"/>
  <c r="A172" i="9"/>
  <c r="B172" i="9"/>
  <c r="F172" i="9"/>
  <c r="G172" i="9"/>
  <c r="T172" i="9"/>
  <c r="AH172" i="9"/>
  <c r="AI172" i="9"/>
  <c r="E172" i="9" s="1"/>
  <c r="AL172" i="9"/>
  <c r="A173" i="9"/>
  <c r="B173" i="9"/>
  <c r="F173" i="9"/>
  <c r="G173" i="9"/>
  <c r="T173" i="9"/>
  <c r="AH173" i="9"/>
  <c r="AI173" i="9"/>
  <c r="E173" i="9" s="1"/>
  <c r="AL173" i="9"/>
  <c r="A174" i="9"/>
  <c r="B174" i="9"/>
  <c r="F174" i="9"/>
  <c r="G174" i="9"/>
  <c r="T174" i="9"/>
  <c r="AH174" i="9"/>
  <c r="AI174" i="9"/>
  <c r="E174" i="9" s="1"/>
  <c r="AL174" i="9"/>
  <c r="A175" i="9"/>
  <c r="B175" i="9"/>
  <c r="F175" i="9"/>
  <c r="G175" i="9"/>
  <c r="D175" i="9" s="1"/>
  <c r="T175" i="9"/>
  <c r="AH175" i="9"/>
  <c r="AI175" i="9"/>
  <c r="E175" i="9" s="1"/>
  <c r="AL175" i="9"/>
  <c r="A176" i="9"/>
  <c r="B176" i="9"/>
  <c r="F176" i="9"/>
  <c r="G176" i="9"/>
  <c r="T176" i="9"/>
  <c r="AH176" i="9"/>
  <c r="AI176" i="9"/>
  <c r="E176" i="9" s="1"/>
  <c r="AL176" i="9"/>
  <c r="A177" i="9"/>
  <c r="B177" i="9"/>
  <c r="F177" i="9"/>
  <c r="G177" i="9"/>
  <c r="T177" i="9"/>
  <c r="AH177" i="9"/>
  <c r="AI177" i="9"/>
  <c r="E177" i="9" s="1"/>
  <c r="AL177" i="9"/>
  <c r="A178" i="9"/>
  <c r="B178" i="9"/>
  <c r="F178" i="9"/>
  <c r="G178" i="9"/>
  <c r="T178" i="9"/>
  <c r="AH178" i="9"/>
  <c r="AI178" i="9"/>
  <c r="E178" i="9" s="1"/>
  <c r="AL178" i="9"/>
  <c r="A179" i="9"/>
  <c r="B179" i="9"/>
  <c r="F179" i="9"/>
  <c r="G179" i="9"/>
  <c r="T179" i="9"/>
  <c r="AH179" i="9"/>
  <c r="AI179" i="9"/>
  <c r="E179" i="9" s="1"/>
  <c r="AL179" i="9"/>
  <c r="A180" i="9"/>
  <c r="B180" i="9"/>
  <c r="F180" i="9"/>
  <c r="G180" i="9"/>
  <c r="T180" i="9"/>
  <c r="AH180" i="9"/>
  <c r="AI180" i="9"/>
  <c r="E180" i="9" s="1"/>
  <c r="AL180" i="9"/>
  <c r="A181" i="9"/>
  <c r="B181" i="9"/>
  <c r="F181" i="9"/>
  <c r="G181" i="9"/>
  <c r="T181" i="9"/>
  <c r="AH181" i="9"/>
  <c r="AI181" i="9"/>
  <c r="E181" i="9" s="1"/>
  <c r="AL181" i="9"/>
  <c r="A182" i="9"/>
  <c r="B182" i="9"/>
  <c r="F182" i="9"/>
  <c r="G182" i="9"/>
  <c r="T182" i="9"/>
  <c r="AH182" i="9"/>
  <c r="AI182" i="9"/>
  <c r="E182" i="9" s="1"/>
  <c r="AL182" i="9"/>
  <c r="A183" i="9"/>
  <c r="B183" i="9"/>
  <c r="F183" i="9"/>
  <c r="G183" i="9"/>
  <c r="T183" i="9"/>
  <c r="AH183" i="9"/>
  <c r="AI183" i="9"/>
  <c r="E183" i="9" s="1"/>
  <c r="AL183" i="9"/>
  <c r="A184" i="9"/>
  <c r="B184" i="9"/>
  <c r="F184" i="9"/>
  <c r="G184" i="9"/>
  <c r="T184" i="9"/>
  <c r="AH184" i="9"/>
  <c r="AI184" i="9"/>
  <c r="E184" i="9" s="1"/>
  <c r="AL184" i="9"/>
  <c r="A185" i="9"/>
  <c r="B185" i="9"/>
  <c r="F185" i="9"/>
  <c r="G185" i="9"/>
  <c r="T185" i="9"/>
  <c r="AH185" i="9"/>
  <c r="AI185" i="9"/>
  <c r="E185" i="9" s="1"/>
  <c r="AL185" i="9"/>
  <c r="A186" i="9"/>
  <c r="B186" i="9"/>
  <c r="F186" i="9"/>
  <c r="G186" i="9"/>
  <c r="T186" i="9"/>
  <c r="AH186" i="9"/>
  <c r="AI186" i="9"/>
  <c r="E186" i="9" s="1"/>
  <c r="AL186" i="9"/>
  <c r="A187" i="9"/>
  <c r="B187" i="9"/>
  <c r="F187" i="9"/>
  <c r="G187" i="9"/>
  <c r="T187" i="9"/>
  <c r="AH187" i="9"/>
  <c r="AI187" i="9"/>
  <c r="E187" i="9" s="1"/>
  <c r="AL187" i="9"/>
  <c r="A188" i="9"/>
  <c r="B188" i="9"/>
  <c r="F188" i="9"/>
  <c r="G188" i="9"/>
  <c r="T188" i="9"/>
  <c r="AH188" i="9"/>
  <c r="AI188" i="9"/>
  <c r="E188" i="9" s="1"/>
  <c r="AL188" i="9"/>
  <c r="A189" i="9"/>
  <c r="B189" i="9"/>
  <c r="F189" i="9"/>
  <c r="G189" i="9"/>
  <c r="T189" i="9"/>
  <c r="AH189" i="9"/>
  <c r="AI189" i="9"/>
  <c r="E189" i="9" s="1"/>
  <c r="AL189" i="9"/>
  <c r="A190" i="9"/>
  <c r="B190" i="9"/>
  <c r="F190" i="9"/>
  <c r="G190" i="9"/>
  <c r="T190" i="9"/>
  <c r="AH190" i="9"/>
  <c r="AI190" i="9"/>
  <c r="E190" i="9" s="1"/>
  <c r="AL190" i="9"/>
  <c r="A191" i="9"/>
  <c r="B191" i="9"/>
  <c r="F191" i="9"/>
  <c r="G191" i="9"/>
  <c r="T191" i="9"/>
  <c r="AH191" i="9"/>
  <c r="AI191" i="9"/>
  <c r="E191" i="9" s="1"/>
  <c r="AL191" i="9"/>
  <c r="A192" i="9"/>
  <c r="B192" i="9"/>
  <c r="F192" i="9"/>
  <c r="G192" i="9"/>
  <c r="T192" i="9"/>
  <c r="AH192" i="9"/>
  <c r="AI192" i="9"/>
  <c r="E192" i="9" s="1"/>
  <c r="AL192" i="9"/>
  <c r="A193" i="9"/>
  <c r="B193" i="9"/>
  <c r="F193" i="9"/>
  <c r="G193" i="9"/>
  <c r="T193" i="9"/>
  <c r="AH193" i="9"/>
  <c r="AI193" i="9"/>
  <c r="E193" i="9" s="1"/>
  <c r="AL193" i="9"/>
  <c r="A194" i="9"/>
  <c r="B194" i="9"/>
  <c r="F194" i="9"/>
  <c r="G194" i="9"/>
  <c r="T194" i="9"/>
  <c r="AH194" i="9"/>
  <c r="AI194" i="9"/>
  <c r="E194" i="9" s="1"/>
  <c r="AL194" i="9"/>
  <c r="A195" i="9"/>
  <c r="B195" i="9"/>
  <c r="F195" i="9"/>
  <c r="G195" i="9"/>
  <c r="T195" i="9"/>
  <c r="AH195" i="9"/>
  <c r="AI195" i="9"/>
  <c r="E195" i="9" s="1"/>
  <c r="AL195" i="9"/>
  <c r="A196" i="9"/>
  <c r="B196" i="9"/>
  <c r="F196" i="9"/>
  <c r="G196" i="9"/>
  <c r="T196" i="9"/>
  <c r="AH196" i="9"/>
  <c r="AI196" i="9"/>
  <c r="E196" i="9" s="1"/>
  <c r="AL196" i="9"/>
  <c r="A197" i="9"/>
  <c r="B197" i="9"/>
  <c r="F197" i="9"/>
  <c r="G197" i="9"/>
  <c r="T197" i="9"/>
  <c r="AH197" i="9"/>
  <c r="AI197" i="9"/>
  <c r="E197" i="9" s="1"/>
  <c r="AL197" i="9"/>
  <c r="A198" i="9"/>
  <c r="B198" i="9"/>
  <c r="F198" i="9"/>
  <c r="G198" i="9"/>
  <c r="T198" i="9"/>
  <c r="AH198" i="9"/>
  <c r="AI198" i="9"/>
  <c r="E198" i="9" s="1"/>
  <c r="AL198" i="9"/>
  <c r="A199" i="9"/>
  <c r="B199" i="9"/>
  <c r="F199" i="9"/>
  <c r="G199" i="9"/>
  <c r="T199" i="9"/>
  <c r="AH199" i="9"/>
  <c r="AI199" i="9"/>
  <c r="E199" i="9" s="1"/>
  <c r="AL199" i="9"/>
  <c r="A200" i="9"/>
  <c r="B200" i="9"/>
  <c r="F200" i="9"/>
  <c r="G200" i="9"/>
  <c r="T200" i="9"/>
  <c r="AH200" i="9"/>
  <c r="AI200" i="9"/>
  <c r="E200" i="9" s="1"/>
  <c r="AL200" i="9"/>
  <c r="A201" i="9"/>
  <c r="B201" i="9"/>
  <c r="F201" i="9"/>
  <c r="G201" i="9"/>
  <c r="T201" i="9"/>
  <c r="AH201" i="9"/>
  <c r="AI201" i="9"/>
  <c r="E201" i="9" s="1"/>
  <c r="AL201" i="9"/>
  <c r="A202" i="9"/>
  <c r="B202" i="9"/>
  <c r="F202" i="9"/>
  <c r="G202" i="9"/>
  <c r="T202" i="9"/>
  <c r="AH202" i="9"/>
  <c r="AI202" i="9"/>
  <c r="E202" i="9" s="1"/>
  <c r="AL202" i="9"/>
  <c r="A203" i="9"/>
  <c r="B203" i="9"/>
  <c r="F203" i="9"/>
  <c r="G203" i="9"/>
  <c r="T203" i="9"/>
  <c r="AH203" i="9"/>
  <c r="AI203" i="9"/>
  <c r="E203" i="9" s="1"/>
  <c r="AL203" i="9"/>
  <c r="A204" i="9"/>
  <c r="B204" i="9"/>
  <c r="F204" i="9"/>
  <c r="G204" i="9"/>
  <c r="T204" i="9"/>
  <c r="AH204" i="9"/>
  <c r="AI204" i="9"/>
  <c r="E204" i="9" s="1"/>
  <c r="AL204" i="9"/>
  <c r="A205" i="9"/>
  <c r="B205" i="9"/>
  <c r="F205" i="9"/>
  <c r="G205" i="9"/>
  <c r="T205" i="9"/>
  <c r="AH205" i="9"/>
  <c r="AI205" i="9"/>
  <c r="E205" i="9" s="1"/>
  <c r="AL205" i="9"/>
  <c r="A206" i="9"/>
  <c r="B206" i="9"/>
  <c r="F206" i="9"/>
  <c r="G206" i="9"/>
  <c r="T206" i="9"/>
  <c r="AH206" i="9"/>
  <c r="AI206" i="9"/>
  <c r="E206" i="9" s="1"/>
  <c r="AL206" i="9"/>
  <c r="A207" i="9"/>
  <c r="B207" i="9"/>
  <c r="F207" i="9"/>
  <c r="G207" i="9"/>
  <c r="T207" i="9"/>
  <c r="AH207" i="9"/>
  <c r="AI207" i="9"/>
  <c r="E207" i="9" s="1"/>
  <c r="AL207" i="9"/>
  <c r="A208" i="9"/>
  <c r="B208" i="9"/>
  <c r="F208" i="9"/>
  <c r="G208" i="9"/>
  <c r="T208" i="9"/>
  <c r="AH208" i="9"/>
  <c r="AI208" i="9"/>
  <c r="E208" i="9" s="1"/>
  <c r="AL208" i="9"/>
  <c r="A209" i="9"/>
  <c r="B209" i="9"/>
  <c r="F209" i="9"/>
  <c r="G209" i="9"/>
  <c r="T209" i="9"/>
  <c r="AH209" i="9"/>
  <c r="AI209" i="9"/>
  <c r="E209" i="9" s="1"/>
  <c r="AL209" i="9"/>
  <c r="A210" i="9"/>
  <c r="B210" i="9"/>
  <c r="F210" i="9"/>
  <c r="G210" i="9"/>
  <c r="T210" i="9"/>
  <c r="AH210" i="9"/>
  <c r="AI210" i="9"/>
  <c r="E210" i="9" s="1"/>
  <c r="AL210" i="9"/>
  <c r="A211" i="9"/>
  <c r="B211" i="9"/>
  <c r="F211" i="9"/>
  <c r="G211" i="9"/>
  <c r="T211" i="9"/>
  <c r="AH211" i="9"/>
  <c r="AI211" i="9"/>
  <c r="E211" i="9" s="1"/>
  <c r="AL211" i="9"/>
  <c r="A212" i="9"/>
  <c r="B212" i="9"/>
  <c r="F212" i="9"/>
  <c r="G212" i="9"/>
  <c r="T212" i="9"/>
  <c r="AH212" i="9"/>
  <c r="AI212" i="9"/>
  <c r="E212" i="9" s="1"/>
  <c r="AL212" i="9"/>
  <c r="A213" i="9"/>
  <c r="B213" i="9"/>
  <c r="F213" i="9"/>
  <c r="G213" i="9"/>
  <c r="T213" i="9"/>
  <c r="AH213" i="9"/>
  <c r="AI213" i="9"/>
  <c r="E213" i="9" s="1"/>
  <c r="AL213" i="9"/>
  <c r="A214" i="9"/>
  <c r="B214" i="9"/>
  <c r="F214" i="9"/>
  <c r="G214" i="9"/>
  <c r="T214" i="9"/>
  <c r="AH214" i="9"/>
  <c r="AI214" i="9"/>
  <c r="E214" i="9" s="1"/>
  <c r="AL214" i="9"/>
  <c r="A215" i="9"/>
  <c r="B215" i="9"/>
  <c r="F215" i="9"/>
  <c r="G215" i="9"/>
  <c r="T215" i="9"/>
  <c r="AH215" i="9"/>
  <c r="AI215" i="9"/>
  <c r="E215" i="9" s="1"/>
  <c r="AL215" i="9"/>
  <c r="A216" i="9"/>
  <c r="B216" i="9"/>
  <c r="F216" i="9"/>
  <c r="G216" i="9"/>
  <c r="T216" i="9"/>
  <c r="AH216" i="9"/>
  <c r="AI216" i="9"/>
  <c r="E216" i="9" s="1"/>
  <c r="AL216" i="9"/>
  <c r="A217" i="9"/>
  <c r="B217" i="9"/>
  <c r="F217" i="9"/>
  <c r="G217" i="9"/>
  <c r="T217" i="9"/>
  <c r="AH217" i="9"/>
  <c r="AI217" i="9"/>
  <c r="E217" i="9" s="1"/>
  <c r="AL217" i="9"/>
  <c r="A218" i="9"/>
  <c r="B218" i="9"/>
  <c r="F218" i="9"/>
  <c r="G218" i="9"/>
  <c r="T218" i="9"/>
  <c r="AH218" i="9"/>
  <c r="AI218" i="9"/>
  <c r="E218" i="9" s="1"/>
  <c r="AL218" i="9"/>
  <c r="A219" i="9"/>
  <c r="B219" i="9"/>
  <c r="F219" i="9"/>
  <c r="G219" i="9"/>
  <c r="T219" i="9"/>
  <c r="AH219" i="9"/>
  <c r="AI219" i="9"/>
  <c r="E219" i="9" s="1"/>
  <c r="AL219" i="9"/>
  <c r="A220" i="9"/>
  <c r="B220" i="9"/>
  <c r="F220" i="9"/>
  <c r="G220" i="9"/>
  <c r="T220" i="9"/>
  <c r="AH220" i="9"/>
  <c r="AI220" i="9"/>
  <c r="E220" i="9" s="1"/>
  <c r="AL220" i="9"/>
  <c r="A221" i="9"/>
  <c r="B221" i="9"/>
  <c r="F221" i="9"/>
  <c r="G221" i="9"/>
  <c r="T221" i="9"/>
  <c r="AH221" i="9"/>
  <c r="AI221" i="9"/>
  <c r="E221" i="9" s="1"/>
  <c r="AL221" i="9"/>
  <c r="A222" i="9"/>
  <c r="B222" i="9"/>
  <c r="F222" i="9"/>
  <c r="G222" i="9"/>
  <c r="T222" i="9"/>
  <c r="AH222" i="9"/>
  <c r="AI222" i="9"/>
  <c r="E222" i="9" s="1"/>
  <c r="AL222" i="9"/>
  <c r="A223" i="9"/>
  <c r="B223" i="9"/>
  <c r="F223" i="9"/>
  <c r="G223" i="9"/>
  <c r="T223" i="9"/>
  <c r="AH223" i="9"/>
  <c r="AI223" i="9"/>
  <c r="E223" i="9" s="1"/>
  <c r="AL223" i="9"/>
  <c r="A224" i="9"/>
  <c r="B224" i="9"/>
  <c r="F224" i="9"/>
  <c r="G224" i="9"/>
  <c r="T224" i="9"/>
  <c r="AH224" i="9"/>
  <c r="AI224" i="9"/>
  <c r="E224" i="9" s="1"/>
  <c r="AL224" i="9"/>
  <c r="A225" i="9"/>
  <c r="B225" i="9"/>
  <c r="F225" i="9"/>
  <c r="G225" i="9"/>
  <c r="T225" i="9"/>
  <c r="AH225" i="9"/>
  <c r="AI225" i="9"/>
  <c r="E225" i="9" s="1"/>
  <c r="AL225" i="9"/>
  <c r="A226" i="9"/>
  <c r="B226" i="9"/>
  <c r="F226" i="9"/>
  <c r="G226" i="9"/>
  <c r="T226" i="9"/>
  <c r="AH226" i="9"/>
  <c r="AI226" i="9"/>
  <c r="E226" i="9" s="1"/>
  <c r="AL226" i="9"/>
  <c r="A227" i="9"/>
  <c r="B227" i="9"/>
  <c r="F227" i="9"/>
  <c r="G227" i="9"/>
  <c r="T227" i="9"/>
  <c r="AH227" i="9"/>
  <c r="AI227" i="9"/>
  <c r="E227" i="9" s="1"/>
  <c r="AL227" i="9"/>
  <c r="A228" i="9"/>
  <c r="B228" i="9"/>
  <c r="F228" i="9"/>
  <c r="G228" i="9"/>
  <c r="T228" i="9"/>
  <c r="AH228" i="9"/>
  <c r="AI228" i="9"/>
  <c r="E228" i="9" s="1"/>
  <c r="AL228" i="9"/>
  <c r="A229" i="9"/>
  <c r="B229" i="9"/>
  <c r="F229" i="9"/>
  <c r="G229" i="9"/>
  <c r="T229" i="9"/>
  <c r="AH229" i="9"/>
  <c r="AI229" i="9"/>
  <c r="E229" i="9" s="1"/>
  <c r="AL229" i="9"/>
  <c r="A230" i="9"/>
  <c r="B230" i="9"/>
  <c r="F230" i="9"/>
  <c r="G230" i="9"/>
  <c r="T230" i="9"/>
  <c r="AH230" i="9"/>
  <c r="AI230" i="9"/>
  <c r="E230" i="9" s="1"/>
  <c r="AL230" i="9"/>
  <c r="A231" i="9"/>
  <c r="B231" i="9"/>
  <c r="F231" i="9"/>
  <c r="G231" i="9"/>
  <c r="T231" i="9"/>
  <c r="AH231" i="9"/>
  <c r="AI231" i="9"/>
  <c r="E231" i="9" s="1"/>
  <c r="AL231" i="9"/>
  <c r="A232" i="9"/>
  <c r="B232" i="9"/>
  <c r="F232" i="9"/>
  <c r="G232" i="9"/>
  <c r="T232" i="9"/>
  <c r="AH232" i="9"/>
  <c r="AI232" i="9"/>
  <c r="E232" i="9" s="1"/>
  <c r="AL232" i="9"/>
  <c r="A233" i="9"/>
  <c r="B233" i="9"/>
  <c r="F233" i="9"/>
  <c r="G233" i="9"/>
  <c r="T233" i="9"/>
  <c r="AH233" i="9"/>
  <c r="AI233" i="9"/>
  <c r="E233" i="9" s="1"/>
  <c r="AL233" i="9"/>
  <c r="A234" i="9"/>
  <c r="B234" i="9"/>
  <c r="F234" i="9"/>
  <c r="G234" i="9"/>
  <c r="T234" i="9"/>
  <c r="AH234" i="9"/>
  <c r="AI234" i="9"/>
  <c r="E234" i="9" s="1"/>
  <c r="AL234" i="9"/>
  <c r="A235" i="9"/>
  <c r="B235" i="9"/>
  <c r="F235" i="9"/>
  <c r="G235" i="9"/>
  <c r="T235" i="9"/>
  <c r="AH235" i="9"/>
  <c r="AI235" i="9"/>
  <c r="E235" i="9" s="1"/>
  <c r="AL235" i="9"/>
  <c r="A236" i="9"/>
  <c r="B236" i="9"/>
  <c r="F236" i="9"/>
  <c r="G236" i="9"/>
  <c r="T236" i="9"/>
  <c r="AH236" i="9"/>
  <c r="AI236" i="9"/>
  <c r="E236" i="9" s="1"/>
  <c r="AL236" i="9"/>
  <c r="A237" i="9"/>
  <c r="B237" i="9"/>
  <c r="F237" i="9"/>
  <c r="G237" i="9"/>
  <c r="T237" i="9"/>
  <c r="AH237" i="9"/>
  <c r="AI237" i="9"/>
  <c r="E237" i="9" s="1"/>
  <c r="AL237" i="9"/>
  <c r="A238" i="9"/>
  <c r="B238" i="9"/>
  <c r="F238" i="9"/>
  <c r="G238" i="9"/>
  <c r="T238" i="9"/>
  <c r="AH238" i="9"/>
  <c r="AI238" i="9"/>
  <c r="E238" i="9" s="1"/>
  <c r="AL238" i="9"/>
  <c r="A239" i="9"/>
  <c r="B239" i="9"/>
  <c r="F239" i="9"/>
  <c r="G239" i="9"/>
  <c r="T239" i="9"/>
  <c r="AH239" i="9"/>
  <c r="AI239" i="9"/>
  <c r="E239" i="9" s="1"/>
  <c r="AL239" i="9"/>
  <c r="A240" i="9"/>
  <c r="B240" i="9"/>
  <c r="F240" i="9"/>
  <c r="G240" i="9"/>
  <c r="T240" i="9"/>
  <c r="AH240" i="9"/>
  <c r="AI240" i="9"/>
  <c r="E240" i="9" s="1"/>
  <c r="AL240" i="9"/>
  <c r="A241" i="9"/>
  <c r="B241" i="9"/>
  <c r="F241" i="9"/>
  <c r="G241" i="9"/>
  <c r="T241" i="9"/>
  <c r="AH241" i="9"/>
  <c r="AI241" i="9"/>
  <c r="E241" i="9" s="1"/>
  <c r="AL241" i="9"/>
  <c r="A242" i="9"/>
  <c r="B242" i="9"/>
  <c r="F242" i="9"/>
  <c r="G242" i="9"/>
  <c r="T242" i="9"/>
  <c r="AH242" i="9"/>
  <c r="AI242" i="9"/>
  <c r="E242" i="9" s="1"/>
  <c r="AL242" i="9"/>
  <c r="A243" i="9"/>
  <c r="B243" i="9"/>
  <c r="F243" i="9"/>
  <c r="G243" i="9"/>
  <c r="T243" i="9"/>
  <c r="AH243" i="9"/>
  <c r="AI243" i="9"/>
  <c r="E243" i="9" s="1"/>
  <c r="AL243" i="9"/>
  <c r="A244" i="9"/>
  <c r="B244" i="9"/>
  <c r="F244" i="9"/>
  <c r="G244" i="9"/>
  <c r="T244" i="9"/>
  <c r="AH244" i="9"/>
  <c r="AI244" i="9"/>
  <c r="E244" i="9" s="1"/>
  <c r="AL244" i="9"/>
  <c r="A245" i="9"/>
  <c r="B245" i="9"/>
  <c r="F245" i="9"/>
  <c r="G245" i="9"/>
  <c r="T245" i="9"/>
  <c r="AH245" i="9"/>
  <c r="AI245" i="9"/>
  <c r="E245" i="9" s="1"/>
  <c r="AL245" i="9"/>
  <c r="A246" i="9"/>
  <c r="B246" i="9"/>
  <c r="F246" i="9"/>
  <c r="G246" i="9"/>
  <c r="T246" i="9"/>
  <c r="AH246" i="9"/>
  <c r="AI246" i="9"/>
  <c r="E246" i="9" s="1"/>
  <c r="AL246" i="9"/>
  <c r="A247" i="9"/>
  <c r="B247" i="9"/>
  <c r="F247" i="9"/>
  <c r="G247" i="9"/>
  <c r="T247" i="9"/>
  <c r="AH247" i="9"/>
  <c r="AI247" i="9"/>
  <c r="E247" i="9" s="1"/>
  <c r="AL247" i="9"/>
  <c r="A248" i="9"/>
  <c r="B248" i="9"/>
  <c r="F248" i="9"/>
  <c r="G248" i="9"/>
  <c r="T248" i="9"/>
  <c r="AH248" i="9"/>
  <c r="AI248" i="9"/>
  <c r="E248" i="9" s="1"/>
  <c r="AL248" i="9"/>
  <c r="A249" i="9"/>
  <c r="B249" i="9"/>
  <c r="F249" i="9"/>
  <c r="G249" i="9"/>
  <c r="T249" i="9"/>
  <c r="AH249" i="9"/>
  <c r="AI249" i="9"/>
  <c r="E249" i="9" s="1"/>
  <c r="AL249" i="9"/>
  <c r="A250" i="9"/>
  <c r="B250" i="9"/>
  <c r="F250" i="9"/>
  <c r="G250" i="9"/>
  <c r="T250" i="9"/>
  <c r="AH250" i="9"/>
  <c r="AI250" i="9"/>
  <c r="E250" i="9" s="1"/>
  <c r="AL250" i="9"/>
  <c r="A251" i="9"/>
  <c r="B251" i="9"/>
  <c r="F251" i="9"/>
  <c r="G251" i="9"/>
  <c r="D251" i="9" s="1"/>
  <c r="T251" i="9"/>
  <c r="AH251" i="9"/>
  <c r="AI251" i="9"/>
  <c r="E251" i="9" s="1"/>
  <c r="AL251" i="9"/>
  <c r="A252" i="9"/>
  <c r="B252" i="9"/>
  <c r="F252" i="9"/>
  <c r="G252" i="9"/>
  <c r="T252" i="9"/>
  <c r="AH252" i="9"/>
  <c r="AI252" i="9"/>
  <c r="E252" i="9" s="1"/>
  <c r="AL252" i="9"/>
  <c r="A253" i="9"/>
  <c r="B253" i="9"/>
  <c r="F253" i="9"/>
  <c r="G253" i="9"/>
  <c r="T253" i="9"/>
  <c r="AH253" i="9"/>
  <c r="AI253" i="9"/>
  <c r="E253" i="9" s="1"/>
  <c r="AL253" i="9"/>
  <c r="A254" i="9"/>
  <c r="B254" i="9"/>
  <c r="F254" i="9"/>
  <c r="G254" i="9"/>
  <c r="T254" i="9"/>
  <c r="AH254" i="9"/>
  <c r="AI254" i="9"/>
  <c r="E254" i="9" s="1"/>
  <c r="AL254" i="9"/>
  <c r="A255" i="9"/>
  <c r="B255" i="9"/>
  <c r="F255" i="9"/>
  <c r="G255" i="9"/>
  <c r="T255" i="9"/>
  <c r="AH255" i="9"/>
  <c r="AI255" i="9"/>
  <c r="E255" i="9" s="1"/>
  <c r="AL255" i="9"/>
  <c r="A256" i="9"/>
  <c r="B256" i="9"/>
  <c r="F256" i="9"/>
  <c r="G256" i="9"/>
  <c r="T256" i="9"/>
  <c r="AH256" i="9"/>
  <c r="AI256" i="9"/>
  <c r="E256" i="9" s="1"/>
  <c r="AL256" i="9"/>
  <c r="A257" i="9"/>
  <c r="B257" i="9"/>
  <c r="F257" i="9"/>
  <c r="G257" i="9"/>
  <c r="T257" i="9"/>
  <c r="AH257" i="9"/>
  <c r="AI257" i="9"/>
  <c r="E257" i="9" s="1"/>
  <c r="AL257" i="9"/>
  <c r="A258" i="9"/>
  <c r="B258" i="9"/>
  <c r="F258" i="9"/>
  <c r="G258" i="9"/>
  <c r="T258" i="9"/>
  <c r="AH258" i="9"/>
  <c r="AI258" i="9"/>
  <c r="E258" i="9" s="1"/>
  <c r="AL258" i="9"/>
  <c r="A259" i="9"/>
  <c r="B259" i="9"/>
  <c r="F259" i="9"/>
  <c r="G259" i="9"/>
  <c r="T259" i="9"/>
  <c r="AH259" i="9"/>
  <c r="AI259" i="9"/>
  <c r="E259" i="9" s="1"/>
  <c r="AL259" i="9"/>
  <c r="A260" i="9"/>
  <c r="B260" i="9"/>
  <c r="F260" i="9"/>
  <c r="G260" i="9"/>
  <c r="T260" i="9"/>
  <c r="AH260" i="9"/>
  <c r="AI260" i="9"/>
  <c r="E260" i="9" s="1"/>
  <c r="AL260" i="9"/>
  <c r="A261" i="9"/>
  <c r="B261" i="9"/>
  <c r="F261" i="9"/>
  <c r="G261" i="9"/>
  <c r="T261" i="9"/>
  <c r="AH261" i="9"/>
  <c r="AI261" i="9"/>
  <c r="E261" i="9" s="1"/>
  <c r="AL261" i="9"/>
  <c r="A262" i="9"/>
  <c r="B262" i="9"/>
  <c r="F262" i="9"/>
  <c r="G262" i="9"/>
  <c r="T262" i="9"/>
  <c r="AH262" i="9"/>
  <c r="AI262" i="9"/>
  <c r="E262" i="9" s="1"/>
  <c r="AL262" i="9"/>
  <c r="A263" i="9"/>
  <c r="B263" i="9"/>
  <c r="F263" i="9"/>
  <c r="G263" i="9"/>
  <c r="T263" i="9"/>
  <c r="AH263" i="9"/>
  <c r="AI263" i="9"/>
  <c r="E263" i="9" s="1"/>
  <c r="AL263" i="9"/>
  <c r="A264" i="9"/>
  <c r="B264" i="9"/>
  <c r="F264" i="9"/>
  <c r="G264" i="9"/>
  <c r="T264" i="9"/>
  <c r="AH264" i="9"/>
  <c r="AI264" i="9"/>
  <c r="E264" i="9" s="1"/>
  <c r="AL264" i="9"/>
  <c r="A265" i="9"/>
  <c r="B265" i="9"/>
  <c r="F265" i="9"/>
  <c r="G265" i="9"/>
  <c r="T265" i="9"/>
  <c r="AH265" i="9"/>
  <c r="AI265" i="9"/>
  <c r="E265" i="9" s="1"/>
  <c r="AL265" i="9"/>
  <c r="A266" i="9"/>
  <c r="B266" i="9"/>
  <c r="F266" i="9"/>
  <c r="G266" i="9"/>
  <c r="T266" i="9"/>
  <c r="AH266" i="9"/>
  <c r="AI266" i="9"/>
  <c r="E266" i="9" s="1"/>
  <c r="AL266" i="9"/>
  <c r="A267" i="9"/>
  <c r="B267" i="9"/>
  <c r="F267" i="9"/>
  <c r="G267" i="9"/>
  <c r="T267" i="9"/>
  <c r="AH267" i="9"/>
  <c r="AI267" i="9"/>
  <c r="E267" i="9" s="1"/>
  <c r="AL267" i="9"/>
  <c r="A268" i="9"/>
  <c r="B268" i="9"/>
  <c r="F268" i="9"/>
  <c r="G268" i="9"/>
  <c r="T268" i="9"/>
  <c r="AH268" i="9"/>
  <c r="AI268" i="9"/>
  <c r="E268" i="9" s="1"/>
  <c r="AL268" i="9"/>
  <c r="A269" i="9"/>
  <c r="B269" i="9"/>
  <c r="F269" i="9"/>
  <c r="G269" i="9"/>
  <c r="T269" i="9"/>
  <c r="AH269" i="9"/>
  <c r="AI269" i="9"/>
  <c r="E269" i="9" s="1"/>
  <c r="AL269" i="9"/>
  <c r="A270" i="9"/>
  <c r="B270" i="9"/>
  <c r="F270" i="9"/>
  <c r="G270" i="9"/>
  <c r="T270" i="9"/>
  <c r="AH270" i="9"/>
  <c r="AI270" i="9"/>
  <c r="E270" i="9" s="1"/>
  <c r="AL270" i="9"/>
  <c r="A271" i="9"/>
  <c r="B271" i="9"/>
  <c r="F271" i="9"/>
  <c r="G271" i="9"/>
  <c r="T271" i="9"/>
  <c r="AH271" i="9"/>
  <c r="AI271" i="9"/>
  <c r="E271" i="9" s="1"/>
  <c r="AL271" i="9"/>
  <c r="A272" i="9"/>
  <c r="B272" i="9"/>
  <c r="F272" i="9"/>
  <c r="G272" i="9"/>
  <c r="T272" i="9"/>
  <c r="AH272" i="9"/>
  <c r="AI272" i="9"/>
  <c r="E272" i="9" s="1"/>
  <c r="AL272" i="9"/>
  <c r="A273" i="9"/>
  <c r="B273" i="9"/>
  <c r="F273" i="9"/>
  <c r="G273" i="9"/>
  <c r="T273" i="9"/>
  <c r="AH273" i="9"/>
  <c r="AI273" i="9"/>
  <c r="E273" i="9" s="1"/>
  <c r="AL273" i="9"/>
  <c r="A274" i="9"/>
  <c r="B274" i="9"/>
  <c r="F274" i="9"/>
  <c r="G274" i="9"/>
  <c r="T274" i="9"/>
  <c r="AH274" i="9"/>
  <c r="AI274" i="9"/>
  <c r="E274" i="9" s="1"/>
  <c r="AL274" i="9"/>
  <c r="A275" i="9"/>
  <c r="B275" i="9"/>
  <c r="F275" i="9"/>
  <c r="G275" i="9"/>
  <c r="T275" i="9"/>
  <c r="AH275" i="9"/>
  <c r="AI275" i="9"/>
  <c r="E275" i="9" s="1"/>
  <c r="AL275" i="9"/>
  <c r="A276" i="9"/>
  <c r="B276" i="9"/>
  <c r="F276" i="9"/>
  <c r="G276" i="9"/>
  <c r="T276" i="9"/>
  <c r="AH276" i="9"/>
  <c r="AI276" i="9"/>
  <c r="E276" i="9" s="1"/>
  <c r="AL276" i="9"/>
  <c r="A277" i="9"/>
  <c r="B277" i="9"/>
  <c r="F277" i="9"/>
  <c r="G277" i="9"/>
  <c r="T277" i="9"/>
  <c r="AH277" i="9"/>
  <c r="AI277" i="9"/>
  <c r="E277" i="9" s="1"/>
  <c r="AL277" i="9"/>
  <c r="A278" i="9"/>
  <c r="B278" i="9"/>
  <c r="F278" i="9"/>
  <c r="G278" i="9"/>
  <c r="T278" i="9"/>
  <c r="AH278" i="9"/>
  <c r="AI278" i="9"/>
  <c r="E278" i="9" s="1"/>
  <c r="AL278" i="9"/>
  <c r="A279" i="9"/>
  <c r="B279" i="9"/>
  <c r="F279" i="9"/>
  <c r="G279" i="9"/>
  <c r="T279" i="9"/>
  <c r="AH279" i="9"/>
  <c r="AI279" i="9"/>
  <c r="E279" i="9" s="1"/>
  <c r="AL279" i="9"/>
  <c r="A280" i="9"/>
  <c r="B280" i="9"/>
  <c r="F280" i="9"/>
  <c r="G280" i="9"/>
  <c r="T280" i="9"/>
  <c r="AH280" i="9"/>
  <c r="AI280" i="9"/>
  <c r="E280" i="9" s="1"/>
  <c r="AL280" i="9"/>
  <c r="A281" i="9"/>
  <c r="B281" i="9"/>
  <c r="F281" i="9"/>
  <c r="G281" i="9"/>
  <c r="T281" i="9"/>
  <c r="AH281" i="9"/>
  <c r="AI281" i="9"/>
  <c r="E281" i="9" s="1"/>
  <c r="AL281" i="9"/>
  <c r="A282" i="9"/>
  <c r="B282" i="9"/>
  <c r="F282" i="9"/>
  <c r="G282" i="9"/>
  <c r="T282" i="9"/>
  <c r="AH282" i="9"/>
  <c r="AI282" i="9"/>
  <c r="E282" i="9" s="1"/>
  <c r="AL282" i="9"/>
  <c r="A283" i="9"/>
  <c r="B283" i="9"/>
  <c r="F283" i="9"/>
  <c r="G283" i="9"/>
  <c r="T283" i="9"/>
  <c r="AH283" i="9"/>
  <c r="AI283" i="9"/>
  <c r="E283" i="9" s="1"/>
  <c r="AL283" i="9"/>
  <c r="A284" i="9"/>
  <c r="B284" i="9"/>
  <c r="F284" i="9"/>
  <c r="G284" i="9"/>
  <c r="T284" i="9"/>
  <c r="AH284" i="9"/>
  <c r="AI284" i="9"/>
  <c r="E284" i="9" s="1"/>
  <c r="AL284" i="9"/>
  <c r="A285" i="9"/>
  <c r="B285" i="9"/>
  <c r="F285" i="9"/>
  <c r="G285" i="9"/>
  <c r="T285" i="9"/>
  <c r="AH285" i="9"/>
  <c r="AI285" i="9"/>
  <c r="E285" i="9" s="1"/>
  <c r="AL285" i="9"/>
  <c r="A286" i="9"/>
  <c r="B286" i="9"/>
  <c r="F286" i="9"/>
  <c r="G286" i="9"/>
  <c r="T286" i="9"/>
  <c r="AH286" i="9"/>
  <c r="AI286" i="9"/>
  <c r="E286" i="9" s="1"/>
  <c r="AL286" i="9"/>
  <c r="A287" i="9"/>
  <c r="B287" i="9"/>
  <c r="F287" i="9"/>
  <c r="G287" i="9"/>
  <c r="T287" i="9"/>
  <c r="AH287" i="9"/>
  <c r="AI287" i="9"/>
  <c r="E287" i="9" s="1"/>
  <c r="AL287" i="9"/>
  <c r="A288" i="9"/>
  <c r="B288" i="9"/>
  <c r="F288" i="9"/>
  <c r="G288" i="9"/>
  <c r="T288" i="9"/>
  <c r="AH288" i="9"/>
  <c r="AI288" i="9"/>
  <c r="E288" i="9" s="1"/>
  <c r="AL288" i="9"/>
  <c r="A289" i="9"/>
  <c r="B289" i="9"/>
  <c r="F289" i="9"/>
  <c r="G289" i="9"/>
  <c r="T289" i="9"/>
  <c r="AH289" i="9"/>
  <c r="AI289" i="9"/>
  <c r="E289" i="9" s="1"/>
  <c r="AL289" i="9"/>
  <c r="A290" i="9"/>
  <c r="B290" i="9"/>
  <c r="F290" i="9"/>
  <c r="G290" i="9"/>
  <c r="T290" i="9"/>
  <c r="AH290" i="9"/>
  <c r="AI290" i="9"/>
  <c r="E290" i="9" s="1"/>
  <c r="AL290" i="9"/>
  <c r="A291" i="9"/>
  <c r="B291" i="9"/>
  <c r="F291" i="9"/>
  <c r="G291" i="9"/>
  <c r="D291" i="9" s="1"/>
  <c r="T291" i="9"/>
  <c r="AH291" i="9"/>
  <c r="AI291" i="9"/>
  <c r="E291" i="9" s="1"/>
  <c r="AL291" i="9"/>
  <c r="A292" i="9"/>
  <c r="B292" i="9"/>
  <c r="F292" i="9"/>
  <c r="G292" i="9"/>
  <c r="T292" i="9"/>
  <c r="AH292" i="9"/>
  <c r="AI292" i="9"/>
  <c r="E292" i="9" s="1"/>
  <c r="AL292" i="9"/>
  <c r="A293" i="9"/>
  <c r="B293" i="9"/>
  <c r="F293" i="9"/>
  <c r="G293" i="9"/>
  <c r="T293" i="9"/>
  <c r="AH293" i="9"/>
  <c r="AI293" i="9"/>
  <c r="E293" i="9" s="1"/>
  <c r="AL293" i="9"/>
  <c r="A294" i="9"/>
  <c r="B294" i="9"/>
  <c r="F294" i="9"/>
  <c r="G294" i="9"/>
  <c r="T294" i="9"/>
  <c r="AH294" i="9"/>
  <c r="AI294" i="9"/>
  <c r="E294" i="9" s="1"/>
  <c r="AL294" i="9"/>
  <c r="A295" i="9"/>
  <c r="B295" i="9"/>
  <c r="F295" i="9"/>
  <c r="G295" i="9"/>
  <c r="T295" i="9"/>
  <c r="AH295" i="9"/>
  <c r="AI295" i="9"/>
  <c r="E295" i="9" s="1"/>
  <c r="AL295" i="9"/>
  <c r="A296" i="9"/>
  <c r="B296" i="9"/>
  <c r="F296" i="9"/>
  <c r="G296" i="9"/>
  <c r="T296" i="9"/>
  <c r="AH296" i="9"/>
  <c r="AI296" i="9"/>
  <c r="E296" i="9" s="1"/>
  <c r="AL296" i="9"/>
  <c r="A297" i="9"/>
  <c r="B297" i="9"/>
  <c r="F297" i="9"/>
  <c r="G297" i="9"/>
  <c r="T297" i="9"/>
  <c r="AH297" i="9"/>
  <c r="AI297" i="9"/>
  <c r="E297" i="9" s="1"/>
  <c r="AL297" i="9"/>
  <c r="A298" i="9"/>
  <c r="B298" i="9"/>
  <c r="F298" i="9"/>
  <c r="G298" i="9"/>
  <c r="T298" i="9"/>
  <c r="AH298" i="9"/>
  <c r="AI298" i="9"/>
  <c r="E298" i="9" s="1"/>
  <c r="AL298" i="9"/>
  <c r="A299" i="9"/>
  <c r="B299" i="9"/>
  <c r="F299" i="9"/>
  <c r="G299" i="9"/>
  <c r="T299" i="9"/>
  <c r="AH299" i="9"/>
  <c r="AI299" i="9"/>
  <c r="E299" i="9" s="1"/>
  <c r="AL299" i="9"/>
  <c r="A300" i="9"/>
  <c r="B300" i="9"/>
  <c r="F300" i="9"/>
  <c r="G300" i="9"/>
  <c r="T300" i="9"/>
  <c r="AH300" i="9"/>
  <c r="AI300" i="9"/>
  <c r="E300" i="9" s="1"/>
  <c r="AL300" i="9"/>
  <c r="A301" i="9"/>
  <c r="B301" i="9"/>
  <c r="F301" i="9"/>
  <c r="G301" i="9"/>
  <c r="T301" i="9"/>
  <c r="AH301" i="9"/>
  <c r="AI301" i="9"/>
  <c r="E301" i="9" s="1"/>
  <c r="AL301" i="9"/>
  <c r="A302" i="9"/>
  <c r="B302" i="9"/>
  <c r="F302" i="9"/>
  <c r="G302" i="9"/>
  <c r="T302" i="9"/>
  <c r="AH302" i="9"/>
  <c r="AI302" i="9"/>
  <c r="E302" i="9" s="1"/>
  <c r="AL302" i="9"/>
  <c r="A303" i="9"/>
  <c r="B303" i="9"/>
  <c r="F303" i="9"/>
  <c r="G303" i="9"/>
  <c r="T303" i="9"/>
  <c r="AH303" i="9"/>
  <c r="AI303" i="9"/>
  <c r="E303" i="9" s="1"/>
  <c r="AL303" i="9"/>
  <c r="A304" i="9"/>
  <c r="B304" i="9"/>
  <c r="F304" i="9"/>
  <c r="G304" i="9"/>
  <c r="T304" i="9"/>
  <c r="AH304" i="9"/>
  <c r="AI304" i="9"/>
  <c r="E304" i="9" s="1"/>
  <c r="AL304" i="9"/>
  <c r="A305" i="9"/>
  <c r="B305" i="9"/>
  <c r="F305" i="9"/>
  <c r="G305" i="9"/>
  <c r="T305" i="9"/>
  <c r="AH305" i="9"/>
  <c r="AI305" i="9"/>
  <c r="E305" i="9" s="1"/>
  <c r="AL305" i="9"/>
  <c r="A306" i="9"/>
  <c r="B306" i="9"/>
  <c r="F306" i="9"/>
  <c r="G306" i="9"/>
  <c r="T306" i="9"/>
  <c r="AH306" i="9"/>
  <c r="AI306" i="9"/>
  <c r="E306" i="9" s="1"/>
  <c r="AL306" i="9"/>
  <c r="A307" i="9"/>
  <c r="B307" i="9"/>
  <c r="F307" i="9"/>
  <c r="G307" i="9"/>
  <c r="T307" i="9"/>
  <c r="AH307" i="9"/>
  <c r="AI307" i="9"/>
  <c r="E307" i="9" s="1"/>
  <c r="AL307" i="9"/>
  <c r="A308" i="9"/>
  <c r="B308" i="9"/>
  <c r="F308" i="9"/>
  <c r="G308" i="9"/>
  <c r="T308" i="9"/>
  <c r="AH308" i="9"/>
  <c r="AI308" i="9"/>
  <c r="E308" i="9" s="1"/>
  <c r="AL308" i="9"/>
  <c r="A309" i="9"/>
  <c r="B309" i="9"/>
  <c r="F309" i="9"/>
  <c r="G309" i="9"/>
  <c r="T309" i="9"/>
  <c r="AH309" i="9"/>
  <c r="AI309" i="9"/>
  <c r="E309" i="9" s="1"/>
  <c r="AL309" i="9"/>
  <c r="A310" i="9"/>
  <c r="B310" i="9"/>
  <c r="F310" i="9"/>
  <c r="G310" i="9"/>
  <c r="T310" i="9"/>
  <c r="AH310" i="9"/>
  <c r="AI310" i="9"/>
  <c r="E310" i="9" s="1"/>
  <c r="AL310" i="9"/>
  <c r="A311" i="9"/>
  <c r="B311" i="9"/>
  <c r="F311" i="9"/>
  <c r="G311" i="9"/>
  <c r="T311" i="9"/>
  <c r="AH311" i="9"/>
  <c r="AI311" i="9"/>
  <c r="E311" i="9" s="1"/>
  <c r="AL311" i="9"/>
  <c r="A312" i="9"/>
  <c r="B312" i="9"/>
  <c r="F312" i="9"/>
  <c r="G312" i="9"/>
  <c r="T312" i="9"/>
  <c r="AH312" i="9"/>
  <c r="AI312" i="9"/>
  <c r="E312" i="9" s="1"/>
  <c r="AL312" i="9"/>
  <c r="A313" i="9"/>
  <c r="B313" i="9"/>
  <c r="F313" i="9"/>
  <c r="G313" i="9"/>
  <c r="T313" i="9"/>
  <c r="AH313" i="9"/>
  <c r="AI313" i="9"/>
  <c r="E313" i="9" s="1"/>
  <c r="AL313" i="9"/>
  <c r="A314" i="9"/>
  <c r="B314" i="9"/>
  <c r="F314" i="9"/>
  <c r="G314" i="9"/>
  <c r="T314" i="9"/>
  <c r="AH314" i="9"/>
  <c r="AI314" i="9"/>
  <c r="E314" i="9" s="1"/>
  <c r="AL314" i="9"/>
  <c r="A315" i="9"/>
  <c r="B315" i="9"/>
  <c r="F315" i="9"/>
  <c r="G315" i="9"/>
  <c r="T315" i="9"/>
  <c r="AH315" i="9"/>
  <c r="AI315" i="9"/>
  <c r="E315" i="9" s="1"/>
  <c r="AL315" i="9"/>
  <c r="A316" i="9"/>
  <c r="B316" i="9"/>
  <c r="F316" i="9"/>
  <c r="G316" i="9"/>
  <c r="T316" i="9"/>
  <c r="AH316" i="9"/>
  <c r="AI316" i="9"/>
  <c r="E316" i="9" s="1"/>
  <c r="AL316" i="9"/>
  <c r="A317" i="9"/>
  <c r="B317" i="9"/>
  <c r="F317" i="9"/>
  <c r="G317" i="9"/>
  <c r="T317" i="9"/>
  <c r="AH317" i="9"/>
  <c r="AI317" i="9"/>
  <c r="E317" i="9" s="1"/>
  <c r="AL317" i="9"/>
  <c r="A318" i="9"/>
  <c r="B318" i="9"/>
  <c r="F318" i="9"/>
  <c r="G318" i="9"/>
  <c r="T318" i="9"/>
  <c r="AH318" i="9"/>
  <c r="AI318" i="9"/>
  <c r="E318" i="9" s="1"/>
  <c r="AL318" i="9"/>
  <c r="A319" i="9"/>
  <c r="B319" i="9"/>
  <c r="F319" i="9"/>
  <c r="G319" i="9"/>
  <c r="T319" i="9"/>
  <c r="AH319" i="9"/>
  <c r="AI319" i="9"/>
  <c r="E319" i="9" s="1"/>
  <c r="AL319" i="9"/>
  <c r="A320" i="9"/>
  <c r="B320" i="9"/>
  <c r="F320" i="9"/>
  <c r="G320" i="9"/>
  <c r="T320" i="9"/>
  <c r="AH320" i="9"/>
  <c r="AI320" i="9"/>
  <c r="E320" i="9" s="1"/>
  <c r="AL320" i="9"/>
  <c r="A321" i="9"/>
  <c r="B321" i="9"/>
  <c r="F321" i="9"/>
  <c r="G321" i="9"/>
  <c r="T321" i="9"/>
  <c r="AH321" i="9"/>
  <c r="AI321" i="9"/>
  <c r="E321" i="9" s="1"/>
  <c r="AL321" i="9"/>
  <c r="A322" i="9"/>
  <c r="B322" i="9"/>
  <c r="F322" i="9"/>
  <c r="G322" i="9"/>
  <c r="T322" i="9"/>
  <c r="AH322" i="9"/>
  <c r="AI322" i="9"/>
  <c r="E322" i="9" s="1"/>
  <c r="AL322" i="9"/>
  <c r="A323" i="9"/>
  <c r="B323" i="9"/>
  <c r="F323" i="9"/>
  <c r="G323" i="9"/>
  <c r="T323" i="9"/>
  <c r="AH323" i="9"/>
  <c r="AI323" i="9"/>
  <c r="E323" i="9" s="1"/>
  <c r="AL323" i="9"/>
  <c r="A324" i="9"/>
  <c r="B324" i="9"/>
  <c r="F324" i="9"/>
  <c r="G324" i="9"/>
  <c r="T324" i="9"/>
  <c r="AH324" i="9"/>
  <c r="AI324" i="9"/>
  <c r="E324" i="9" s="1"/>
  <c r="AL324" i="9"/>
  <c r="A325" i="9"/>
  <c r="B325" i="9"/>
  <c r="F325" i="9"/>
  <c r="G325" i="9"/>
  <c r="T325" i="9"/>
  <c r="AH325" i="9"/>
  <c r="AI325" i="9"/>
  <c r="E325" i="9" s="1"/>
  <c r="AL325" i="9"/>
  <c r="A326" i="9"/>
  <c r="B326" i="9"/>
  <c r="F326" i="9"/>
  <c r="G326" i="9"/>
  <c r="T326" i="9"/>
  <c r="AH326" i="9"/>
  <c r="AI326" i="9"/>
  <c r="E326" i="9" s="1"/>
  <c r="AL326" i="9"/>
  <c r="A327" i="9"/>
  <c r="B327" i="9"/>
  <c r="F327" i="9"/>
  <c r="G327" i="9"/>
  <c r="T327" i="9"/>
  <c r="AH327" i="9"/>
  <c r="AI327" i="9"/>
  <c r="E327" i="9" s="1"/>
  <c r="AL327" i="9"/>
  <c r="A328" i="9"/>
  <c r="B328" i="9"/>
  <c r="F328" i="9"/>
  <c r="G328" i="9"/>
  <c r="T328" i="9"/>
  <c r="AH328" i="9"/>
  <c r="AI328" i="9"/>
  <c r="E328" i="9" s="1"/>
  <c r="AL328" i="9"/>
  <c r="A329" i="9"/>
  <c r="B329" i="9"/>
  <c r="F329" i="9"/>
  <c r="G329" i="9"/>
  <c r="T329" i="9"/>
  <c r="AH329" i="9"/>
  <c r="AI329" i="9"/>
  <c r="E329" i="9" s="1"/>
  <c r="AL329" i="9"/>
  <c r="A330" i="9"/>
  <c r="B330" i="9"/>
  <c r="F330" i="9"/>
  <c r="G330" i="9"/>
  <c r="T330" i="9"/>
  <c r="AH330" i="9"/>
  <c r="AI330" i="9"/>
  <c r="E330" i="9" s="1"/>
  <c r="AL330" i="9"/>
  <c r="A331" i="9"/>
  <c r="B331" i="9"/>
  <c r="F331" i="9"/>
  <c r="G331" i="9"/>
  <c r="T331" i="9"/>
  <c r="AH331" i="9"/>
  <c r="AI331" i="9"/>
  <c r="E331" i="9" s="1"/>
  <c r="AL331" i="9"/>
  <c r="A332" i="9"/>
  <c r="B332" i="9"/>
  <c r="F332" i="9"/>
  <c r="G332" i="9"/>
  <c r="T332" i="9"/>
  <c r="AH332" i="9"/>
  <c r="AI332" i="9"/>
  <c r="E332" i="9" s="1"/>
  <c r="AL332" i="9"/>
  <c r="A333" i="9"/>
  <c r="B333" i="9"/>
  <c r="F333" i="9"/>
  <c r="G333" i="9"/>
  <c r="T333" i="9"/>
  <c r="AH333" i="9"/>
  <c r="AI333" i="9"/>
  <c r="E333" i="9" s="1"/>
  <c r="AL333" i="9"/>
  <c r="A334" i="9"/>
  <c r="B334" i="9"/>
  <c r="F334" i="9"/>
  <c r="G334" i="9"/>
  <c r="T334" i="9"/>
  <c r="AH334" i="9"/>
  <c r="AI334" i="9"/>
  <c r="E334" i="9" s="1"/>
  <c r="AL334" i="9"/>
  <c r="A335" i="9"/>
  <c r="B335" i="9"/>
  <c r="F335" i="9"/>
  <c r="G335" i="9"/>
  <c r="T335" i="9"/>
  <c r="AH335" i="9"/>
  <c r="AI335" i="9"/>
  <c r="E335" i="9" s="1"/>
  <c r="AL335" i="9"/>
  <c r="A336" i="9"/>
  <c r="B336" i="9"/>
  <c r="F336" i="9"/>
  <c r="G336" i="9"/>
  <c r="T336" i="9"/>
  <c r="AH336" i="9"/>
  <c r="AI336" i="9"/>
  <c r="E336" i="9" s="1"/>
  <c r="AL336" i="9"/>
  <c r="A337" i="9"/>
  <c r="B337" i="9"/>
  <c r="F337" i="9"/>
  <c r="G337" i="9"/>
  <c r="T337" i="9"/>
  <c r="AH337" i="9"/>
  <c r="AI337" i="9"/>
  <c r="E337" i="9" s="1"/>
  <c r="AL337" i="9"/>
  <c r="A338" i="9"/>
  <c r="B338" i="9"/>
  <c r="F338" i="9"/>
  <c r="G338" i="9"/>
  <c r="T338" i="9"/>
  <c r="AH338" i="9"/>
  <c r="AI338" i="9"/>
  <c r="E338" i="9" s="1"/>
  <c r="AL338" i="9"/>
  <c r="A339" i="9"/>
  <c r="B339" i="9"/>
  <c r="F339" i="9"/>
  <c r="G339" i="9"/>
  <c r="T339" i="9"/>
  <c r="AH339" i="9"/>
  <c r="AI339" i="9"/>
  <c r="E339" i="9" s="1"/>
  <c r="AL339" i="9"/>
  <c r="A340" i="9"/>
  <c r="B340" i="9"/>
  <c r="F340" i="9"/>
  <c r="G340" i="9"/>
  <c r="T340" i="9"/>
  <c r="AH340" i="9"/>
  <c r="AL340" i="9"/>
  <c r="A341" i="9"/>
  <c r="B341" i="9"/>
  <c r="F341" i="9"/>
  <c r="G341" i="9"/>
  <c r="T341" i="9"/>
  <c r="AH341" i="9"/>
  <c r="AI341" i="9"/>
  <c r="E341" i="9" s="1"/>
  <c r="AL341" i="9"/>
  <c r="A342" i="9"/>
  <c r="B342" i="9"/>
  <c r="F342" i="9"/>
  <c r="G342" i="9"/>
  <c r="T342" i="9"/>
  <c r="AH342" i="9"/>
  <c r="AI342" i="9"/>
  <c r="E342" i="9" s="1"/>
  <c r="AL342" i="9"/>
  <c r="A343" i="9"/>
  <c r="B343" i="9"/>
  <c r="F343" i="9"/>
  <c r="G343" i="9"/>
  <c r="T343" i="9"/>
  <c r="AH343" i="9"/>
  <c r="AI343" i="9"/>
  <c r="E343" i="9" s="1"/>
  <c r="AL343" i="9"/>
  <c r="A344" i="9"/>
  <c r="B344" i="9"/>
  <c r="F344" i="9"/>
  <c r="G344" i="9"/>
  <c r="T344" i="9"/>
  <c r="AH344" i="9"/>
  <c r="AI344" i="9"/>
  <c r="E344" i="9" s="1"/>
  <c r="AL344" i="9"/>
  <c r="A345" i="9"/>
  <c r="B345" i="9"/>
  <c r="F345" i="9"/>
  <c r="G345" i="9"/>
  <c r="T345" i="9"/>
  <c r="AH345" i="9"/>
  <c r="AI345" i="9"/>
  <c r="E345" i="9" s="1"/>
  <c r="AL345" i="9"/>
  <c r="A346" i="9"/>
  <c r="B346" i="9"/>
  <c r="F346" i="9"/>
  <c r="G346" i="9"/>
  <c r="T346" i="9"/>
  <c r="AH346" i="9"/>
  <c r="AI346" i="9"/>
  <c r="E346" i="9" s="1"/>
  <c r="AL346" i="9"/>
  <c r="A347" i="9"/>
  <c r="B347" i="9"/>
  <c r="F347" i="9"/>
  <c r="G347" i="9"/>
  <c r="T347" i="9"/>
  <c r="AH347" i="9"/>
  <c r="AI347" i="9"/>
  <c r="E347" i="9" s="1"/>
  <c r="AL347" i="9"/>
  <c r="A348" i="9"/>
  <c r="B348" i="9"/>
  <c r="F348" i="9"/>
  <c r="G348" i="9"/>
  <c r="T348" i="9"/>
  <c r="AH348" i="9"/>
  <c r="AI348" i="9"/>
  <c r="E348" i="9" s="1"/>
  <c r="AL348" i="9"/>
  <c r="A349" i="9"/>
  <c r="B349" i="9"/>
  <c r="F349" i="9"/>
  <c r="G349" i="9"/>
  <c r="T349" i="9"/>
  <c r="AH349" i="9"/>
  <c r="AI349" i="9"/>
  <c r="E349" i="9" s="1"/>
  <c r="AL349" i="9"/>
  <c r="A350" i="9"/>
  <c r="B350" i="9"/>
  <c r="F350" i="9"/>
  <c r="G350" i="9"/>
  <c r="T350" i="9"/>
  <c r="AH350" i="9"/>
  <c r="AI350" i="9"/>
  <c r="E350" i="9" s="1"/>
  <c r="AL350" i="9"/>
  <c r="A351" i="9"/>
  <c r="B351" i="9"/>
  <c r="F351" i="9"/>
  <c r="G351" i="9"/>
  <c r="T351" i="9"/>
  <c r="AH351" i="9"/>
  <c r="AI351" i="9"/>
  <c r="E351" i="9" s="1"/>
  <c r="AL351" i="9"/>
  <c r="A352" i="9"/>
  <c r="B352" i="9"/>
  <c r="F352" i="9"/>
  <c r="G352" i="9"/>
  <c r="T352" i="9"/>
  <c r="AH352" i="9"/>
  <c r="AI352" i="9"/>
  <c r="E352" i="9" s="1"/>
  <c r="AL352" i="9"/>
  <c r="A353" i="9"/>
  <c r="B353" i="9"/>
  <c r="F353" i="9"/>
  <c r="G353" i="9"/>
  <c r="T353" i="9"/>
  <c r="AH353" i="9"/>
  <c r="AI353" i="9"/>
  <c r="E353" i="9" s="1"/>
  <c r="AL353" i="9"/>
  <c r="A354" i="9"/>
  <c r="B354" i="9"/>
  <c r="F354" i="9"/>
  <c r="G354" i="9"/>
  <c r="T354" i="9"/>
  <c r="AH354" i="9"/>
  <c r="AI354" i="9"/>
  <c r="E354" i="9" s="1"/>
  <c r="AL354" i="9"/>
  <c r="A355" i="9"/>
  <c r="B355" i="9"/>
  <c r="F355" i="9"/>
  <c r="G355" i="9"/>
  <c r="T355" i="9"/>
  <c r="AH355" i="9"/>
  <c r="AI355" i="9"/>
  <c r="E355" i="9" s="1"/>
  <c r="AL355" i="9"/>
  <c r="A356" i="9"/>
  <c r="B356" i="9"/>
  <c r="F356" i="9"/>
  <c r="G356" i="9"/>
  <c r="T356" i="9"/>
  <c r="AH356" i="9"/>
  <c r="AI356" i="9"/>
  <c r="E356" i="9" s="1"/>
  <c r="AL356" i="9"/>
  <c r="A357" i="9"/>
  <c r="B357" i="9"/>
  <c r="F357" i="9"/>
  <c r="G357" i="9"/>
  <c r="T357" i="9"/>
  <c r="AH357" i="9"/>
  <c r="AI357" i="9"/>
  <c r="E357" i="9" s="1"/>
  <c r="AL357" i="9"/>
  <c r="A358" i="9"/>
  <c r="B358" i="9"/>
  <c r="F358" i="9"/>
  <c r="G358" i="9"/>
  <c r="T358" i="9"/>
  <c r="AH358" i="9"/>
  <c r="AI358" i="9"/>
  <c r="E358" i="9" s="1"/>
  <c r="AL358" i="9"/>
  <c r="A359" i="9"/>
  <c r="B359" i="9"/>
  <c r="F359" i="9"/>
  <c r="G359" i="9"/>
  <c r="T359" i="9"/>
  <c r="AH359" i="9"/>
  <c r="AI359" i="9"/>
  <c r="E359" i="9" s="1"/>
  <c r="AL359" i="9"/>
  <c r="A360" i="9"/>
  <c r="B360" i="9"/>
  <c r="F360" i="9"/>
  <c r="G360" i="9"/>
  <c r="T360" i="9"/>
  <c r="AH360" i="9"/>
  <c r="AI360" i="9"/>
  <c r="E360" i="9" s="1"/>
  <c r="AL360" i="9"/>
  <c r="A361" i="9"/>
  <c r="B361" i="9"/>
  <c r="F361" i="9"/>
  <c r="G361" i="9"/>
  <c r="T361" i="9"/>
  <c r="AH361" i="9"/>
  <c r="AI361" i="9"/>
  <c r="E361" i="9" s="1"/>
  <c r="AL361" i="9"/>
  <c r="A362" i="9"/>
  <c r="B362" i="9"/>
  <c r="F362" i="9"/>
  <c r="G362" i="9"/>
  <c r="T362" i="9"/>
  <c r="AH362" i="9"/>
  <c r="AI362" i="9"/>
  <c r="E362" i="9" s="1"/>
  <c r="AL362" i="9"/>
  <c r="A363" i="9"/>
  <c r="B363" i="9"/>
  <c r="F363" i="9"/>
  <c r="G363" i="9"/>
  <c r="T363" i="9"/>
  <c r="AH363" i="9"/>
  <c r="AI363" i="9"/>
  <c r="E363" i="9" s="1"/>
  <c r="AL363" i="9"/>
  <c r="A364" i="9"/>
  <c r="B364" i="9"/>
  <c r="F364" i="9"/>
  <c r="G364" i="9"/>
  <c r="T364" i="9"/>
  <c r="AH364" i="9"/>
  <c r="AI364" i="9"/>
  <c r="E364" i="9" s="1"/>
  <c r="AL364" i="9"/>
  <c r="A365" i="9"/>
  <c r="B365" i="9"/>
  <c r="F365" i="9"/>
  <c r="G365" i="9"/>
  <c r="T365" i="9"/>
  <c r="AH365" i="9"/>
  <c r="AI365" i="9"/>
  <c r="E365" i="9" s="1"/>
  <c r="AL365" i="9"/>
  <c r="A366" i="9"/>
  <c r="B366" i="9"/>
  <c r="F366" i="9"/>
  <c r="G366" i="9"/>
  <c r="T366" i="9"/>
  <c r="AH366" i="9"/>
  <c r="AI366" i="9"/>
  <c r="E366" i="9" s="1"/>
  <c r="AL366" i="9"/>
  <c r="A367" i="9"/>
  <c r="B367" i="9"/>
  <c r="F367" i="9"/>
  <c r="G367" i="9"/>
  <c r="T367" i="9"/>
  <c r="AH367" i="9"/>
  <c r="AI367" i="9"/>
  <c r="E367" i="9" s="1"/>
  <c r="AL367" i="9"/>
  <c r="A368" i="9"/>
  <c r="B368" i="9"/>
  <c r="F368" i="9"/>
  <c r="G368" i="9"/>
  <c r="T368" i="9"/>
  <c r="AH368" i="9"/>
  <c r="AI368" i="9"/>
  <c r="E368" i="9" s="1"/>
  <c r="AL368" i="9"/>
  <c r="A369" i="9"/>
  <c r="B369" i="9"/>
  <c r="F369" i="9"/>
  <c r="G369" i="9"/>
  <c r="T369" i="9"/>
  <c r="AH369" i="9"/>
  <c r="AI369" i="9"/>
  <c r="E369" i="9" s="1"/>
  <c r="AL369" i="9"/>
  <c r="A370" i="9"/>
  <c r="B370" i="9"/>
  <c r="F370" i="9"/>
  <c r="G370" i="9"/>
  <c r="T370" i="9"/>
  <c r="AH370" i="9"/>
  <c r="AI370" i="9"/>
  <c r="E370" i="9" s="1"/>
  <c r="AL370" i="9"/>
  <c r="A371" i="9"/>
  <c r="B371" i="9"/>
  <c r="F371" i="9"/>
  <c r="G371" i="9"/>
  <c r="T371" i="9"/>
  <c r="AH371" i="9"/>
  <c r="AI371" i="9"/>
  <c r="E371" i="9" s="1"/>
  <c r="AL371" i="9"/>
  <c r="A372" i="9"/>
  <c r="B372" i="9"/>
  <c r="F372" i="9"/>
  <c r="G372" i="9"/>
  <c r="T372" i="9"/>
  <c r="AH372" i="9"/>
  <c r="AI372" i="9"/>
  <c r="E372" i="9" s="1"/>
  <c r="AL372" i="9"/>
  <c r="A373" i="9"/>
  <c r="B373" i="9"/>
  <c r="F373" i="9"/>
  <c r="G373" i="9"/>
  <c r="T373" i="9"/>
  <c r="AH373" i="9"/>
  <c r="AI373" i="9"/>
  <c r="E373" i="9" s="1"/>
  <c r="AL373" i="9"/>
  <c r="A374" i="9"/>
  <c r="B374" i="9"/>
  <c r="F374" i="9"/>
  <c r="G374" i="9"/>
  <c r="T374" i="9"/>
  <c r="AH374" i="9"/>
  <c r="AI374" i="9"/>
  <c r="E374" i="9" s="1"/>
  <c r="AL374" i="9"/>
  <c r="A375" i="9"/>
  <c r="B375" i="9"/>
  <c r="F375" i="9"/>
  <c r="G375" i="9"/>
  <c r="T375" i="9"/>
  <c r="AH375" i="9"/>
  <c r="AI375" i="9"/>
  <c r="E375" i="9" s="1"/>
  <c r="AL375" i="9"/>
  <c r="A376" i="9"/>
  <c r="B376" i="9"/>
  <c r="F376" i="9"/>
  <c r="G376" i="9"/>
  <c r="T376" i="9"/>
  <c r="AH376" i="9"/>
  <c r="AI376" i="9"/>
  <c r="E376" i="9" s="1"/>
  <c r="AL376" i="9"/>
  <c r="A377" i="9"/>
  <c r="B377" i="9"/>
  <c r="F377" i="9"/>
  <c r="G377" i="9"/>
  <c r="T377" i="9"/>
  <c r="AH377" i="9"/>
  <c r="AI377" i="9"/>
  <c r="E377" i="9" s="1"/>
  <c r="AL377" i="9"/>
  <c r="A378" i="9"/>
  <c r="B378" i="9"/>
  <c r="F378" i="9"/>
  <c r="G378" i="9"/>
  <c r="T378" i="9"/>
  <c r="AH378" i="9"/>
  <c r="AI378" i="9"/>
  <c r="E378" i="9" s="1"/>
  <c r="AL378" i="9"/>
  <c r="A379" i="9"/>
  <c r="B379" i="9"/>
  <c r="F379" i="9"/>
  <c r="G379" i="9"/>
  <c r="T379" i="9"/>
  <c r="AH379" i="9"/>
  <c r="AI379" i="9"/>
  <c r="E379" i="9" s="1"/>
  <c r="AL379" i="9"/>
  <c r="A380" i="9"/>
  <c r="B380" i="9"/>
  <c r="F380" i="9"/>
  <c r="G380" i="9"/>
  <c r="T380" i="9"/>
  <c r="AH380" i="9"/>
  <c r="AI380" i="9"/>
  <c r="E380" i="9" s="1"/>
  <c r="AL380" i="9"/>
  <c r="A381" i="9"/>
  <c r="B381" i="9"/>
  <c r="F381" i="9"/>
  <c r="G381" i="9"/>
  <c r="T381" i="9"/>
  <c r="AH381" i="9"/>
  <c r="AI381" i="9"/>
  <c r="E381" i="9" s="1"/>
  <c r="AL381" i="9"/>
  <c r="A382" i="9"/>
  <c r="B382" i="9"/>
  <c r="F382" i="9"/>
  <c r="G382" i="9"/>
  <c r="T382" i="9"/>
  <c r="AH382" i="9"/>
  <c r="AI382" i="9"/>
  <c r="E382" i="9" s="1"/>
  <c r="AL382" i="9"/>
  <c r="A383" i="9"/>
  <c r="B383" i="9"/>
  <c r="F383" i="9"/>
  <c r="G383" i="9"/>
  <c r="T383" i="9"/>
  <c r="AH383" i="9"/>
  <c r="AI383" i="9"/>
  <c r="E383" i="9" s="1"/>
  <c r="AL383" i="9"/>
  <c r="A384" i="9"/>
  <c r="B384" i="9"/>
  <c r="F384" i="9"/>
  <c r="G384" i="9"/>
  <c r="T384" i="9"/>
  <c r="AH384" i="9"/>
  <c r="AI384" i="9"/>
  <c r="E384" i="9" s="1"/>
  <c r="AL384" i="9"/>
  <c r="A385" i="9"/>
  <c r="B385" i="9"/>
  <c r="F385" i="9"/>
  <c r="G385" i="9"/>
  <c r="T385" i="9"/>
  <c r="AH385" i="9"/>
  <c r="AI385" i="9"/>
  <c r="E385" i="9" s="1"/>
  <c r="AL385" i="9"/>
  <c r="A386" i="9"/>
  <c r="B386" i="9"/>
  <c r="F386" i="9"/>
  <c r="G386" i="9"/>
  <c r="T386" i="9"/>
  <c r="AH386" i="9"/>
  <c r="AI386" i="9"/>
  <c r="E386" i="9" s="1"/>
  <c r="AL386" i="9"/>
  <c r="A387" i="9"/>
  <c r="B387" i="9"/>
  <c r="F387" i="9"/>
  <c r="G387" i="9"/>
  <c r="T387" i="9"/>
  <c r="AH387" i="9"/>
  <c r="AI387" i="9"/>
  <c r="E387" i="9" s="1"/>
  <c r="AL387" i="9"/>
  <c r="A388" i="9"/>
  <c r="B388" i="9"/>
  <c r="F388" i="9"/>
  <c r="G388" i="9"/>
  <c r="T388" i="9"/>
  <c r="AH388" i="9"/>
  <c r="AI388" i="9"/>
  <c r="E388" i="9" s="1"/>
  <c r="AL388" i="9"/>
  <c r="A389" i="9"/>
  <c r="B389" i="9"/>
  <c r="F389" i="9"/>
  <c r="G389" i="9"/>
  <c r="T389" i="9"/>
  <c r="AH389" i="9"/>
  <c r="AI389" i="9"/>
  <c r="E389" i="9" s="1"/>
  <c r="AL389" i="9"/>
  <c r="A390" i="9"/>
  <c r="B390" i="9"/>
  <c r="F390" i="9"/>
  <c r="G390" i="9"/>
  <c r="T390" i="9"/>
  <c r="AH390" i="9"/>
  <c r="AI390" i="9"/>
  <c r="E390" i="9" s="1"/>
  <c r="AL390" i="9"/>
  <c r="A391" i="9"/>
  <c r="B391" i="9"/>
  <c r="F391" i="9"/>
  <c r="G391" i="9"/>
  <c r="T391" i="9"/>
  <c r="AH391" i="9"/>
  <c r="AI391" i="9"/>
  <c r="E391" i="9" s="1"/>
  <c r="AL391" i="9"/>
  <c r="A392" i="9"/>
  <c r="B392" i="9"/>
  <c r="F392" i="9"/>
  <c r="G392" i="9"/>
  <c r="D392" i="9" s="1"/>
  <c r="T392" i="9"/>
  <c r="AH392" i="9"/>
  <c r="AI392" i="9"/>
  <c r="E392" i="9" s="1"/>
  <c r="AL392" i="9"/>
  <c r="A393" i="9"/>
  <c r="B393" i="9"/>
  <c r="F393" i="9"/>
  <c r="G393" i="9"/>
  <c r="T393" i="9"/>
  <c r="AH393" i="9"/>
  <c r="AI393" i="9"/>
  <c r="E393" i="9" s="1"/>
  <c r="AL393" i="9"/>
  <c r="A394" i="9"/>
  <c r="B394" i="9"/>
  <c r="F394" i="9"/>
  <c r="G394" i="9"/>
  <c r="T394" i="9"/>
  <c r="AH394" i="9"/>
  <c r="AI394" i="9"/>
  <c r="E394" i="9" s="1"/>
  <c r="AL394" i="9"/>
  <c r="A395" i="9"/>
  <c r="B395" i="9"/>
  <c r="F395" i="9"/>
  <c r="G395" i="9"/>
  <c r="T395" i="9"/>
  <c r="AH395" i="9"/>
  <c r="AI395" i="9"/>
  <c r="E395" i="9" s="1"/>
  <c r="AL395" i="9"/>
  <c r="A396" i="9"/>
  <c r="B396" i="9"/>
  <c r="F396" i="9"/>
  <c r="G396" i="9"/>
  <c r="T396" i="9"/>
  <c r="AH396" i="9"/>
  <c r="AI396" i="9"/>
  <c r="E396" i="9" s="1"/>
  <c r="AL396" i="9"/>
  <c r="A397" i="9"/>
  <c r="B397" i="9"/>
  <c r="F397" i="9"/>
  <c r="G397" i="9"/>
  <c r="T397" i="9"/>
  <c r="AH397" i="9"/>
  <c r="AI397" i="9"/>
  <c r="E397" i="9" s="1"/>
  <c r="AL397" i="9"/>
  <c r="A398" i="9"/>
  <c r="B398" i="9"/>
  <c r="F398" i="9"/>
  <c r="G398" i="9"/>
  <c r="T398" i="9"/>
  <c r="AH398" i="9"/>
  <c r="AI398" i="9"/>
  <c r="E398" i="9" s="1"/>
  <c r="AL398" i="9"/>
  <c r="A399" i="9"/>
  <c r="B399" i="9"/>
  <c r="F399" i="9"/>
  <c r="G399" i="9"/>
  <c r="T399" i="9"/>
  <c r="AH399" i="9"/>
  <c r="AI399" i="9"/>
  <c r="E399" i="9" s="1"/>
  <c r="AL399" i="9"/>
  <c r="A400" i="9"/>
  <c r="B400" i="9"/>
  <c r="F400" i="9"/>
  <c r="G400" i="9"/>
  <c r="T400" i="9"/>
  <c r="AH400" i="9"/>
  <c r="AI400" i="9"/>
  <c r="E400" i="9" s="1"/>
  <c r="AL400" i="9"/>
  <c r="A401" i="9"/>
  <c r="B401" i="9"/>
  <c r="F401" i="9"/>
  <c r="G401" i="9"/>
  <c r="T401" i="9"/>
  <c r="AH401" i="9"/>
  <c r="AI401" i="9"/>
  <c r="E401" i="9" s="1"/>
  <c r="AL401" i="9"/>
  <c r="A402" i="9"/>
  <c r="B402" i="9"/>
  <c r="F402" i="9"/>
  <c r="G402" i="9"/>
  <c r="T402" i="9"/>
  <c r="AH402" i="9"/>
  <c r="AI402" i="9"/>
  <c r="E402" i="9" s="1"/>
  <c r="AL402" i="9"/>
  <c r="A403" i="9"/>
  <c r="B403" i="9"/>
  <c r="F403" i="9"/>
  <c r="G403" i="9"/>
  <c r="T403" i="9"/>
  <c r="AH403" i="9"/>
  <c r="AI403" i="9"/>
  <c r="E403" i="9" s="1"/>
  <c r="AL403" i="9"/>
  <c r="A404" i="9"/>
  <c r="B404" i="9"/>
  <c r="F404" i="9"/>
  <c r="G404" i="9"/>
  <c r="T404" i="9"/>
  <c r="AH404" i="9"/>
  <c r="AI404" i="9"/>
  <c r="E404" i="9" s="1"/>
  <c r="AL404" i="9"/>
  <c r="A405" i="9"/>
  <c r="B405" i="9"/>
  <c r="F405" i="9"/>
  <c r="G405" i="9"/>
  <c r="T405" i="9"/>
  <c r="AH405" i="9"/>
  <c r="AI405" i="9"/>
  <c r="E405" i="9" s="1"/>
  <c r="AL405" i="9"/>
  <c r="A406" i="9"/>
  <c r="B406" i="9"/>
  <c r="F406" i="9"/>
  <c r="G406" i="9"/>
  <c r="T406" i="9"/>
  <c r="AH406" i="9"/>
  <c r="AI406" i="9"/>
  <c r="E406" i="9" s="1"/>
  <c r="AL406" i="9"/>
  <c r="A407" i="9"/>
  <c r="B407" i="9"/>
  <c r="F407" i="9"/>
  <c r="G407" i="9"/>
  <c r="T407" i="9"/>
  <c r="AH407" i="9"/>
  <c r="AI407" i="9"/>
  <c r="E407" i="9" s="1"/>
  <c r="AL407" i="9"/>
  <c r="A408" i="9"/>
  <c r="B408" i="9"/>
  <c r="F408" i="9"/>
  <c r="G408" i="9"/>
  <c r="T408" i="9"/>
  <c r="AH408" i="9"/>
  <c r="AI408" i="9"/>
  <c r="E408" i="9" s="1"/>
  <c r="AL408" i="9"/>
  <c r="A409" i="9"/>
  <c r="B409" i="9"/>
  <c r="F409" i="9"/>
  <c r="G409" i="9"/>
  <c r="T409" i="9"/>
  <c r="AH409" i="9"/>
  <c r="AI409" i="9"/>
  <c r="E409" i="9" s="1"/>
  <c r="AL409" i="9"/>
  <c r="A410" i="9"/>
  <c r="B410" i="9"/>
  <c r="F410" i="9"/>
  <c r="G410" i="9"/>
  <c r="T410" i="9"/>
  <c r="AH410" i="9"/>
  <c r="AI410" i="9"/>
  <c r="E410" i="9" s="1"/>
  <c r="AL410" i="9"/>
  <c r="A411" i="9"/>
  <c r="B411" i="9"/>
  <c r="F411" i="9"/>
  <c r="G411" i="9"/>
  <c r="T411" i="9"/>
  <c r="AH411" i="9"/>
  <c r="AI411" i="9"/>
  <c r="E411" i="9" s="1"/>
  <c r="AL411" i="9"/>
  <c r="A412" i="9"/>
  <c r="B412" i="9"/>
  <c r="F412" i="9"/>
  <c r="G412" i="9"/>
  <c r="D412" i="9" s="1"/>
  <c r="T412" i="9"/>
  <c r="AH412" i="9"/>
  <c r="AI412" i="9"/>
  <c r="E412" i="9" s="1"/>
  <c r="AL412" i="9"/>
  <c r="A413" i="9"/>
  <c r="B413" i="9"/>
  <c r="F413" i="9"/>
  <c r="G413" i="9"/>
  <c r="T413" i="9"/>
  <c r="AH413" i="9"/>
  <c r="AI413" i="9"/>
  <c r="E413" i="9" s="1"/>
  <c r="AL413" i="9"/>
  <c r="A414" i="9"/>
  <c r="B414" i="9"/>
  <c r="F414" i="9"/>
  <c r="G414" i="9"/>
  <c r="T414" i="9"/>
  <c r="AH414" i="9"/>
  <c r="AI414" i="9"/>
  <c r="E414" i="9" s="1"/>
  <c r="AL414" i="9"/>
  <c r="A415" i="9"/>
  <c r="B415" i="9"/>
  <c r="F415" i="9"/>
  <c r="G415" i="9"/>
  <c r="T415" i="9"/>
  <c r="AH415" i="9"/>
  <c r="AI415" i="9"/>
  <c r="E415" i="9" s="1"/>
  <c r="AL415" i="9"/>
  <c r="A416" i="9"/>
  <c r="B416" i="9"/>
  <c r="F416" i="9"/>
  <c r="G416" i="9"/>
  <c r="T416" i="9"/>
  <c r="AH416" i="9"/>
  <c r="AI416" i="9"/>
  <c r="E416" i="9" s="1"/>
  <c r="AL416" i="9"/>
  <c r="A417" i="9"/>
  <c r="B417" i="9"/>
  <c r="F417" i="9"/>
  <c r="G417" i="9"/>
  <c r="T417" i="9"/>
  <c r="AH417" i="9"/>
  <c r="AI417" i="9"/>
  <c r="E417" i="9" s="1"/>
  <c r="AL417" i="9"/>
  <c r="A418" i="9"/>
  <c r="B418" i="9"/>
  <c r="F418" i="9"/>
  <c r="G418" i="9"/>
  <c r="T418" i="9"/>
  <c r="AH418" i="9"/>
  <c r="AI418" i="9"/>
  <c r="E418" i="9" s="1"/>
  <c r="AL418" i="9"/>
  <c r="A419" i="9"/>
  <c r="B419" i="9"/>
  <c r="F419" i="9"/>
  <c r="G419" i="9"/>
  <c r="T419" i="9"/>
  <c r="AH419" i="9"/>
  <c r="AI419" i="9"/>
  <c r="E419" i="9" s="1"/>
  <c r="AL419" i="9"/>
  <c r="A420" i="9"/>
  <c r="B420" i="9"/>
  <c r="F420" i="9"/>
  <c r="G420" i="9"/>
  <c r="T420" i="9"/>
  <c r="AH420" i="9"/>
  <c r="AI420" i="9"/>
  <c r="E420" i="9" s="1"/>
  <c r="AL420" i="9"/>
  <c r="A421" i="9"/>
  <c r="B421" i="9"/>
  <c r="F421" i="9"/>
  <c r="G421" i="9"/>
  <c r="T421" i="9"/>
  <c r="AH421" i="9"/>
  <c r="AI421" i="9"/>
  <c r="E421" i="9" s="1"/>
  <c r="AL421" i="9"/>
  <c r="A422" i="9"/>
  <c r="B422" i="9"/>
  <c r="F422" i="9"/>
  <c r="G422" i="9"/>
  <c r="D422" i="9" s="1"/>
  <c r="T422" i="9"/>
  <c r="AH422" i="9"/>
  <c r="AI422" i="9"/>
  <c r="E422" i="9" s="1"/>
  <c r="AL422" i="9"/>
  <c r="A423" i="9"/>
  <c r="B423" i="9"/>
  <c r="F423" i="9"/>
  <c r="G423" i="9"/>
  <c r="T423" i="9"/>
  <c r="AH423" i="9"/>
  <c r="AI423" i="9"/>
  <c r="E423" i="9" s="1"/>
  <c r="AL423" i="9"/>
  <c r="A424" i="9"/>
  <c r="B424" i="9"/>
  <c r="F424" i="9"/>
  <c r="G424" i="9"/>
  <c r="D424" i="9" s="1"/>
  <c r="T424" i="9"/>
  <c r="AH424" i="9"/>
  <c r="AI424" i="9"/>
  <c r="E424" i="9" s="1"/>
  <c r="AL424" i="9"/>
  <c r="A425" i="9"/>
  <c r="B425" i="9"/>
  <c r="F425" i="9"/>
  <c r="G425" i="9"/>
  <c r="T425" i="9"/>
  <c r="AH425" i="9"/>
  <c r="AI425" i="9"/>
  <c r="E425" i="9" s="1"/>
  <c r="AL425" i="9"/>
  <c r="A426" i="9"/>
  <c r="B426" i="9"/>
  <c r="F426" i="9"/>
  <c r="G426" i="9"/>
  <c r="T426" i="9"/>
  <c r="AH426" i="9"/>
  <c r="AI426" i="9"/>
  <c r="E426" i="9" s="1"/>
  <c r="AL426" i="9"/>
  <c r="A427" i="9"/>
  <c r="B427" i="9"/>
  <c r="F427" i="9"/>
  <c r="G427" i="9"/>
  <c r="T427" i="9"/>
  <c r="AH427" i="9"/>
  <c r="AI427" i="9"/>
  <c r="E427" i="9" s="1"/>
  <c r="AL427" i="9"/>
  <c r="A428" i="9"/>
  <c r="B428" i="9"/>
  <c r="F428" i="9"/>
  <c r="G428" i="9"/>
  <c r="T428" i="9"/>
  <c r="AH428" i="9"/>
  <c r="AI428" i="9"/>
  <c r="E428" i="9" s="1"/>
  <c r="AL428" i="9"/>
  <c r="A429" i="9"/>
  <c r="B429" i="9"/>
  <c r="F429" i="9"/>
  <c r="G429" i="9"/>
  <c r="T429" i="9"/>
  <c r="AH429" i="9"/>
  <c r="AI429" i="9"/>
  <c r="E429" i="9" s="1"/>
  <c r="AL429" i="9"/>
  <c r="A430" i="9"/>
  <c r="B430" i="9"/>
  <c r="F430" i="9"/>
  <c r="G430" i="9"/>
  <c r="T430" i="9"/>
  <c r="AH430" i="9"/>
  <c r="AI430" i="9"/>
  <c r="E430" i="9" s="1"/>
  <c r="AL430" i="9"/>
  <c r="A431" i="9"/>
  <c r="B431" i="9"/>
  <c r="F431" i="9"/>
  <c r="G431" i="9"/>
  <c r="T431" i="9"/>
  <c r="AH431" i="9"/>
  <c r="AI431" i="9"/>
  <c r="E431" i="9" s="1"/>
  <c r="AL431" i="9"/>
  <c r="A432" i="9"/>
  <c r="B432" i="9"/>
  <c r="F432" i="9"/>
  <c r="G432" i="9"/>
  <c r="T432" i="9"/>
  <c r="AH432" i="9"/>
  <c r="AI432" i="9"/>
  <c r="E432" i="9" s="1"/>
  <c r="AL432" i="9"/>
  <c r="A433" i="9"/>
  <c r="B433" i="9"/>
  <c r="F433" i="9"/>
  <c r="G433" i="9"/>
  <c r="T433" i="9"/>
  <c r="AH433" i="9"/>
  <c r="AI433" i="9"/>
  <c r="E433" i="9" s="1"/>
  <c r="AL433" i="9"/>
  <c r="A434" i="9"/>
  <c r="B434" i="9"/>
  <c r="F434" i="9"/>
  <c r="G434" i="9"/>
  <c r="T434" i="9"/>
  <c r="AH434" i="9"/>
  <c r="AI434" i="9"/>
  <c r="E434" i="9" s="1"/>
  <c r="AL434" i="9"/>
  <c r="A435" i="9"/>
  <c r="B435" i="9"/>
  <c r="F435" i="9"/>
  <c r="G435" i="9"/>
  <c r="T435" i="9"/>
  <c r="AH435" i="9"/>
  <c r="AI435" i="9"/>
  <c r="E435" i="9" s="1"/>
  <c r="AL435" i="9"/>
  <c r="A436" i="9"/>
  <c r="B436" i="9"/>
  <c r="F436" i="9"/>
  <c r="G436" i="9"/>
  <c r="T436" i="9"/>
  <c r="AH436" i="9"/>
  <c r="AI436" i="9"/>
  <c r="E436" i="9" s="1"/>
  <c r="AL436" i="9"/>
  <c r="A437" i="9"/>
  <c r="B437" i="9"/>
  <c r="F437" i="9"/>
  <c r="G437" i="9"/>
  <c r="T437" i="9"/>
  <c r="AH437" i="9"/>
  <c r="AI437" i="9"/>
  <c r="E437" i="9" s="1"/>
  <c r="AL437" i="9"/>
  <c r="A438" i="9"/>
  <c r="B438" i="9"/>
  <c r="F438" i="9"/>
  <c r="G438" i="9"/>
  <c r="T438" i="9"/>
  <c r="AH438" i="9"/>
  <c r="AI438" i="9"/>
  <c r="E438" i="9" s="1"/>
  <c r="AL438" i="9"/>
  <c r="A439" i="9"/>
  <c r="B439" i="9"/>
  <c r="F439" i="9"/>
  <c r="G439" i="9"/>
  <c r="T439" i="9"/>
  <c r="AH439" i="9"/>
  <c r="AI439" i="9"/>
  <c r="E439" i="9" s="1"/>
  <c r="AL439" i="9"/>
  <c r="A440" i="9"/>
  <c r="B440" i="9"/>
  <c r="F440" i="9"/>
  <c r="G440" i="9"/>
  <c r="T440" i="9"/>
  <c r="AH440" i="9"/>
  <c r="AI440" i="9"/>
  <c r="E440" i="9" s="1"/>
  <c r="AL440" i="9"/>
  <c r="A441" i="9"/>
  <c r="B441" i="9"/>
  <c r="F441" i="9"/>
  <c r="G441" i="9"/>
  <c r="T441" i="9"/>
  <c r="AH441" i="9"/>
  <c r="AI441" i="9"/>
  <c r="E441" i="9" s="1"/>
  <c r="AL441" i="9"/>
  <c r="A442" i="9"/>
  <c r="B442" i="9"/>
  <c r="F442" i="9"/>
  <c r="G442" i="9"/>
  <c r="T442" i="9"/>
  <c r="AH442" i="9"/>
  <c r="AI442" i="9"/>
  <c r="E442" i="9" s="1"/>
  <c r="AL442" i="9"/>
  <c r="A443" i="9"/>
  <c r="B443" i="9"/>
  <c r="F443" i="9"/>
  <c r="G443" i="9"/>
  <c r="T443" i="9"/>
  <c r="AH443" i="9"/>
  <c r="AI443" i="9"/>
  <c r="E443" i="9" s="1"/>
  <c r="AL443" i="9"/>
  <c r="A444" i="9"/>
  <c r="B444" i="9"/>
  <c r="F444" i="9"/>
  <c r="G444" i="9"/>
  <c r="T444" i="9"/>
  <c r="AH444" i="9"/>
  <c r="AI444" i="9"/>
  <c r="E444" i="9" s="1"/>
  <c r="AL444" i="9"/>
  <c r="A445" i="9"/>
  <c r="B445" i="9"/>
  <c r="F445" i="9"/>
  <c r="G445" i="9"/>
  <c r="T445" i="9"/>
  <c r="AH445" i="9"/>
  <c r="AI445" i="9"/>
  <c r="E445" i="9" s="1"/>
  <c r="AL445" i="9"/>
  <c r="A446" i="9"/>
  <c r="B446" i="9"/>
  <c r="F446" i="9"/>
  <c r="G446" i="9"/>
  <c r="T446" i="9"/>
  <c r="AH446" i="9"/>
  <c r="AI446" i="9"/>
  <c r="E446" i="9" s="1"/>
  <c r="AL446" i="9"/>
  <c r="A447" i="9"/>
  <c r="B447" i="9"/>
  <c r="F447" i="9"/>
  <c r="G447" i="9"/>
  <c r="T447" i="9"/>
  <c r="AH447" i="9"/>
  <c r="AI447" i="9"/>
  <c r="E447" i="9" s="1"/>
  <c r="AL447" i="9"/>
  <c r="A448" i="9"/>
  <c r="B448" i="9"/>
  <c r="F448" i="9"/>
  <c r="G448" i="9"/>
  <c r="T448" i="9"/>
  <c r="AH448" i="9"/>
  <c r="AI448" i="9"/>
  <c r="E448" i="9" s="1"/>
  <c r="AL448" i="9"/>
  <c r="A449" i="9"/>
  <c r="B449" i="9"/>
  <c r="F449" i="9"/>
  <c r="G449" i="9"/>
  <c r="T449" i="9"/>
  <c r="AH449" i="9"/>
  <c r="AI449" i="9"/>
  <c r="E449" i="9" s="1"/>
  <c r="AL449" i="9"/>
  <c r="A450" i="9"/>
  <c r="B450" i="9"/>
  <c r="F450" i="9"/>
  <c r="G450" i="9"/>
  <c r="T450" i="9"/>
  <c r="AH450" i="9"/>
  <c r="AI450" i="9"/>
  <c r="E450" i="9" s="1"/>
  <c r="AL450" i="9"/>
  <c r="A451" i="9"/>
  <c r="B451" i="9"/>
  <c r="F451" i="9"/>
  <c r="G451" i="9"/>
  <c r="T451" i="9"/>
  <c r="AH451" i="9"/>
  <c r="AI451" i="9"/>
  <c r="E451" i="9" s="1"/>
  <c r="AL451" i="9"/>
  <c r="A452" i="9"/>
  <c r="B452" i="9"/>
  <c r="F452" i="9"/>
  <c r="G452" i="9"/>
  <c r="T452" i="9"/>
  <c r="AH452" i="9"/>
  <c r="AI452" i="9"/>
  <c r="E452" i="9" s="1"/>
  <c r="AL452" i="9"/>
  <c r="A453" i="9"/>
  <c r="B453" i="9"/>
  <c r="F453" i="9"/>
  <c r="G453" i="9"/>
  <c r="T453" i="9"/>
  <c r="AH453" i="9"/>
  <c r="AI453" i="9"/>
  <c r="E453" i="9" s="1"/>
  <c r="AL453" i="9"/>
  <c r="A454" i="9"/>
  <c r="B454" i="9"/>
  <c r="F454" i="9"/>
  <c r="G454" i="9"/>
  <c r="T454" i="9"/>
  <c r="AH454" i="9"/>
  <c r="AI454" i="9"/>
  <c r="E454" i="9" s="1"/>
  <c r="AL454" i="9"/>
  <c r="A455" i="9"/>
  <c r="B455" i="9"/>
  <c r="F455" i="9"/>
  <c r="G455" i="9"/>
  <c r="T455" i="9"/>
  <c r="AH455" i="9"/>
  <c r="AI455" i="9"/>
  <c r="E455" i="9" s="1"/>
  <c r="AL455" i="9"/>
  <c r="A456" i="9"/>
  <c r="B456" i="9"/>
  <c r="F456" i="9"/>
  <c r="G456" i="9"/>
  <c r="T456" i="9"/>
  <c r="AH456" i="9"/>
  <c r="AI456" i="9"/>
  <c r="E456" i="9" s="1"/>
  <c r="AL456" i="9"/>
  <c r="A457" i="9"/>
  <c r="B457" i="9"/>
  <c r="F457" i="9"/>
  <c r="G457" i="9"/>
  <c r="T457" i="9"/>
  <c r="AH457" i="9"/>
  <c r="AI457" i="9"/>
  <c r="E457" i="9" s="1"/>
  <c r="AL457" i="9"/>
  <c r="A458" i="9"/>
  <c r="B458" i="9"/>
  <c r="F458" i="9"/>
  <c r="G458" i="9"/>
  <c r="T458" i="9"/>
  <c r="AH458" i="9"/>
  <c r="AI458" i="9"/>
  <c r="E458" i="9" s="1"/>
  <c r="AL458" i="9"/>
  <c r="A459" i="9"/>
  <c r="B459" i="9"/>
  <c r="F459" i="9"/>
  <c r="G459" i="9"/>
  <c r="T459" i="9"/>
  <c r="AH459" i="9"/>
  <c r="AI459" i="9"/>
  <c r="E459" i="9" s="1"/>
  <c r="AL459" i="9"/>
  <c r="A460" i="9"/>
  <c r="B460" i="9"/>
  <c r="F460" i="9"/>
  <c r="G460" i="9"/>
  <c r="T460" i="9"/>
  <c r="AH460" i="9"/>
  <c r="AI460" i="9"/>
  <c r="E460" i="9" s="1"/>
  <c r="AL460" i="9"/>
  <c r="A461" i="9"/>
  <c r="B461" i="9"/>
  <c r="F461" i="9"/>
  <c r="G461" i="9"/>
  <c r="T461" i="9"/>
  <c r="AH461" i="9"/>
  <c r="AI461" i="9"/>
  <c r="E461" i="9" s="1"/>
  <c r="AL461" i="9"/>
  <c r="A462" i="9"/>
  <c r="B462" i="9"/>
  <c r="F462" i="9"/>
  <c r="G462" i="9"/>
  <c r="T462" i="9"/>
  <c r="AH462" i="9"/>
  <c r="AI462" i="9"/>
  <c r="E462" i="9" s="1"/>
  <c r="AL462" i="9"/>
  <c r="A463" i="9"/>
  <c r="B463" i="9"/>
  <c r="F463" i="9"/>
  <c r="G463" i="9"/>
  <c r="T463" i="9"/>
  <c r="AH463" i="9"/>
  <c r="AI463" i="9"/>
  <c r="E463" i="9" s="1"/>
  <c r="AL463" i="9"/>
  <c r="A464" i="9"/>
  <c r="B464" i="9"/>
  <c r="F464" i="9"/>
  <c r="G464" i="9"/>
  <c r="T464" i="9"/>
  <c r="AH464" i="9"/>
  <c r="AI464" i="9"/>
  <c r="E464" i="9" s="1"/>
  <c r="AL464" i="9"/>
  <c r="A465" i="9"/>
  <c r="B465" i="9"/>
  <c r="F465" i="9"/>
  <c r="G465" i="9"/>
  <c r="T465" i="9"/>
  <c r="AH465" i="9"/>
  <c r="AI465" i="9"/>
  <c r="E465" i="9" s="1"/>
  <c r="AL465" i="9"/>
  <c r="A466" i="9"/>
  <c r="B466" i="9"/>
  <c r="F466" i="9"/>
  <c r="G466" i="9"/>
  <c r="T466" i="9"/>
  <c r="AH466" i="9"/>
  <c r="AI466" i="9"/>
  <c r="E466" i="9" s="1"/>
  <c r="AL466" i="9"/>
  <c r="A467" i="9"/>
  <c r="B467" i="9"/>
  <c r="F467" i="9"/>
  <c r="G467" i="9"/>
  <c r="T467" i="9"/>
  <c r="AH467" i="9"/>
  <c r="AI467" i="9"/>
  <c r="E467" i="9" s="1"/>
  <c r="AL467" i="9"/>
  <c r="A468" i="9"/>
  <c r="B468" i="9"/>
  <c r="F468" i="9"/>
  <c r="G468" i="9"/>
  <c r="T468" i="9"/>
  <c r="AH468" i="9"/>
  <c r="AI468" i="9"/>
  <c r="E468" i="9" s="1"/>
  <c r="AL468" i="9"/>
  <c r="A469" i="9"/>
  <c r="B469" i="9"/>
  <c r="F469" i="9"/>
  <c r="G469" i="9"/>
  <c r="T469" i="9"/>
  <c r="AH469" i="9"/>
  <c r="AI469" i="9"/>
  <c r="E469" i="9" s="1"/>
  <c r="AL469" i="9"/>
  <c r="A470" i="9"/>
  <c r="B470" i="9"/>
  <c r="F470" i="9"/>
  <c r="G470" i="9"/>
  <c r="T470" i="9"/>
  <c r="AH470" i="9"/>
  <c r="AI470" i="9"/>
  <c r="E470" i="9" s="1"/>
  <c r="AL470" i="9"/>
  <c r="A471" i="9"/>
  <c r="B471" i="9"/>
  <c r="F471" i="9"/>
  <c r="G471" i="9"/>
  <c r="T471" i="9"/>
  <c r="AH471" i="9"/>
  <c r="AI471" i="9"/>
  <c r="E471" i="9" s="1"/>
  <c r="AL471" i="9"/>
  <c r="A472" i="9"/>
  <c r="B472" i="9"/>
  <c r="F472" i="9"/>
  <c r="G472" i="9"/>
  <c r="T472" i="9"/>
  <c r="AH472" i="9"/>
  <c r="AI472" i="9"/>
  <c r="E472" i="9" s="1"/>
  <c r="AL472" i="9"/>
  <c r="A473" i="9"/>
  <c r="B473" i="9"/>
  <c r="F473" i="9"/>
  <c r="G473" i="9"/>
  <c r="T473" i="9"/>
  <c r="AH473" i="9"/>
  <c r="AI473" i="9"/>
  <c r="E473" i="9" s="1"/>
  <c r="AL473" i="9"/>
  <c r="A474" i="9"/>
  <c r="B474" i="9"/>
  <c r="F474" i="9"/>
  <c r="G474" i="9"/>
  <c r="T474" i="9"/>
  <c r="AH474" i="9"/>
  <c r="AI474" i="9"/>
  <c r="E474" i="9" s="1"/>
  <c r="AL474" i="9"/>
  <c r="A475" i="9"/>
  <c r="B475" i="9"/>
  <c r="F475" i="9"/>
  <c r="G475" i="9"/>
  <c r="T475" i="9"/>
  <c r="AH475" i="9"/>
  <c r="AI475" i="9"/>
  <c r="E475" i="9" s="1"/>
  <c r="AL475" i="9"/>
  <c r="A476" i="9"/>
  <c r="B476" i="9"/>
  <c r="F476" i="9"/>
  <c r="G476" i="9"/>
  <c r="T476" i="9"/>
  <c r="AH476" i="9"/>
  <c r="AI476" i="9"/>
  <c r="E476" i="9" s="1"/>
  <c r="AL476" i="9"/>
  <c r="A477" i="9"/>
  <c r="B477" i="9"/>
  <c r="F477" i="9"/>
  <c r="G477" i="9"/>
  <c r="T477" i="9"/>
  <c r="AH477" i="9"/>
  <c r="AI477" i="9"/>
  <c r="E477" i="9" s="1"/>
  <c r="AL477" i="9"/>
  <c r="A478" i="9"/>
  <c r="B478" i="9"/>
  <c r="F478" i="9"/>
  <c r="G478" i="9"/>
  <c r="T478" i="9"/>
  <c r="AH478" i="9"/>
  <c r="AI478" i="9"/>
  <c r="E478" i="9" s="1"/>
  <c r="AL478" i="9"/>
  <c r="A479" i="9"/>
  <c r="B479" i="9"/>
  <c r="F479" i="9"/>
  <c r="G479" i="9"/>
  <c r="T479" i="9"/>
  <c r="AH479" i="9"/>
  <c r="AI479" i="9"/>
  <c r="E479" i="9" s="1"/>
  <c r="AL479" i="9"/>
  <c r="A480" i="9"/>
  <c r="B480" i="9"/>
  <c r="F480" i="9"/>
  <c r="G480" i="9"/>
  <c r="T480" i="9"/>
  <c r="AH480" i="9"/>
  <c r="AI480" i="9"/>
  <c r="E480" i="9" s="1"/>
  <c r="AL480" i="9"/>
  <c r="A481" i="9"/>
  <c r="B481" i="9"/>
  <c r="F481" i="9"/>
  <c r="G481" i="9"/>
  <c r="T481" i="9"/>
  <c r="AH481" i="9"/>
  <c r="AI481" i="9"/>
  <c r="E481" i="9" s="1"/>
  <c r="AL481" i="9"/>
  <c r="A482" i="9"/>
  <c r="B482" i="9"/>
  <c r="F482" i="9"/>
  <c r="G482" i="9"/>
  <c r="T482" i="9"/>
  <c r="AH482" i="9"/>
  <c r="AI482" i="9"/>
  <c r="E482" i="9" s="1"/>
  <c r="AL482" i="9"/>
  <c r="A483" i="9"/>
  <c r="B483" i="9"/>
  <c r="F483" i="9"/>
  <c r="G483" i="9"/>
  <c r="T483" i="9"/>
  <c r="AH483" i="9"/>
  <c r="AI483" i="9"/>
  <c r="E483" i="9" s="1"/>
  <c r="AL483" i="9"/>
  <c r="A484" i="9"/>
  <c r="B484" i="9"/>
  <c r="F484" i="9"/>
  <c r="G484" i="9"/>
  <c r="T484" i="9"/>
  <c r="AH484" i="9"/>
  <c r="AI484" i="9"/>
  <c r="E484" i="9" s="1"/>
  <c r="AL484" i="9"/>
  <c r="A485" i="9"/>
  <c r="B485" i="9"/>
  <c r="F485" i="9"/>
  <c r="G485" i="9"/>
  <c r="T485" i="9"/>
  <c r="AH485" i="9"/>
  <c r="AI485" i="9"/>
  <c r="E485" i="9" s="1"/>
  <c r="AL485" i="9"/>
  <c r="A486" i="9"/>
  <c r="B486" i="9"/>
  <c r="F486" i="9"/>
  <c r="G486" i="9"/>
  <c r="T486" i="9"/>
  <c r="AH486" i="9"/>
  <c r="AI486" i="9"/>
  <c r="E486" i="9" s="1"/>
  <c r="AL486" i="9"/>
  <c r="A487" i="9"/>
  <c r="B487" i="9"/>
  <c r="F487" i="9"/>
  <c r="G487" i="9"/>
  <c r="T487" i="9"/>
  <c r="AH487" i="9"/>
  <c r="AI487" i="9"/>
  <c r="E487" i="9" s="1"/>
  <c r="AL487" i="9"/>
  <c r="A488" i="9"/>
  <c r="B488" i="9"/>
  <c r="F488" i="9"/>
  <c r="G488" i="9"/>
  <c r="T488" i="9"/>
  <c r="AH488" i="9"/>
  <c r="AI488" i="9"/>
  <c r="E488" i="9" s="1"/>
  <c r="AL488" i="9"/>
  <c r="A489" i="9"/>
  <c r="B489" i="9"/>
  <c r="F489" i="9"/>
  <c r="G489" i="9"/>
  <c r="T489" i="9"/>
  <c r="AH489" i="9"/>
  <c r="AI489" i="9"/>
  <c r="E489" i="9" s="1"/>
  <c r="AL489" i="9"/>
  <c r="A490" i="9"/>
  <c r="B490" i="9"/>
  <c r="F490" i="9"/>
  <c r="G490" i="9"/>
  <c r="T490" i="9"/>
  <c r="AH490" i="9"/>
  <c r="AI490" i="9"/>
  <c r="E490" i="9" s="1"/>
  <c r="AL490" i="9"/>
  <c r="A491" i="9"/>
  <c r="B491" i="9"/>
  <c r="F491" i="9"/>
  <c r="G491" i="9"/>
  <c r="T491" i="9"/>
  <c r="AH491" i="9"/>
  <c r="AI491" i="9"/>
  <c r="E491" i="9" s="1"/>
  <c r="AL491" i="9"/>
  <c r="A492" i="9"/>
  <c r="B492" i="9"/>
  <c r="F492" i="9"/>
  <c r="G492" i="9"/>
  <c r="T492" i="9"/>
  <c r="AH492" i="9"/>
  <c r="AI492" i="9"/>
  <c r="E492" i="9" s="1"/>
  <c r="AL492" i="9"/>
  <c r="A493" i="9"/>
  <c r="B493" i="9"/>
  <c r="F493" i="9"/>
  <c r="G493" i="9"/>
  <c r="T493" i="9"/>
  <c r="AH493" i="9"/>
  <c r="AI493" i="9"/>
  <c r="E493" i="9" s="1"/>
  <c r="AL493" i="9"/>
  <c r="A494" i="9"/>
  <c r="B494" i="9"/>
  <c r="F494" i="9"/>
  <c r="G494" i="9"/>
  <c r="T494" i="9"/>
  <c r="AH494" i="9"/>
  <c r="AI494" i="9"/>
  <c r="E494" i="9" s="1"/>
  <c r="AL494" i="9"/>
  <c r="A495" i="9"/>
  <c r="B495" i="9"/>
  <c r="F495" i="9"/>
  <c r="G495" i="9"/>
  <c r="T495" i="9"/>
  <c r="AH495" i="9"/>
  <c r="AI495" i="9"/>
  <c r="E495" i="9" s="1"/>
  <c r="AL495" i="9"/>
  <c r="A496" i="9"/>
  <c r="B496" i="9"/>
  <c r="F496" i="9"/>
  <c r="G496" i="9"/>
  <c r="T496" i="9"/>
  <c r="AH496" i="9"/>
  <c r="AI496" i="9"/>
  <c r="E496" i="9" s="1"/>
  <c r="AL496" i="9"/>
  <c r="A497" i="9"/>
  <c r="B497" i="9"/>
  <c r="F497" i="9"/>
  <c r="G497" i="9"/>
  <c r="T497" i="9"/>
  <c r="AH497" i="9"/>
  <c r="AI497" i="9"/>
  <c r="E497" i="9" s="1"/>
  <c r="AL497" i="9"/>
  <c r="A498" i="9"/>
  <c r="B498" i="9"/>
  <c r="F498" i="9"/>
  <c r="G498" i="9"/>
  <c r="T498" i="9"/>
  <c r="AH498" i="9"/>
  <c r="AI498" i="9"/>
  <c r="E498" i="9" s="1"/>
  <c r="AL498" i="9"/>
  <c r="A499" i="9"/>
  <c r="B499" i="9"/>
  <c r="F499" i="9"/>
  <c r="G499" i="9"/>
  <c r="T499" i="9"/>
  <c r="AH499" i="9"/>
  <c r="AI499" i="9"/>
  <c r="E499" i="9" s="1"/>
  <c r="AL499" i="9"/>
  <c r="A500" i="9"/>
  <c r="B500" i="9"/>
  <c r="F500" i="9"/>
  <c r="G500" i="9"/>
  <c r="T500" i="9"/>
  <c r="AH500" i="9"/>
  <c r="AI500" i="9"/>
  <c r="E500" i="9" s="1"/>
  <c r="AL500" i="9"/>
  <c r="A501" i="9"/>
  <c r="B501" i="9"/>
  <c r="F501" i="9"/>
  <c r="G501" i="9"/>
  <c r="T501" i="9"/>
  <c r="AH501" i="9"/>
  <c r="AI501" i="9"/>
  <c r="E501" i="9" s="1"/>
  <c r="AL501" i="9"/>
  <c r="A502" i="9"/>
  <c r="B502" i="9"/>
  <c r="F502" i="9"/>
  <c r="G502" i="9"/>
  <c r="T502" i="9"/>
  <c r="AH502" i="9"/>
  <c r="AI502" i="9"/>
  <c r="E502" i="9" s="1"/>
  <c r="AL502" i="9"/>
  <c r="A503" i="9"/>
  <c r="B503" i="9"/>
  <c r="F503" i="9"/>
  <c r="G503" i="9"/>
  <c r="T503" i="9"/>
  <c r="AH503" i="9"/>
  <c r="AI503" i="9"/>
  <c r="E503" i="9" s="1"/>
  <c r="AL503" i="9"/>
  <c r="A504" i="9"/>
  <c r="B504" i="9"/>
  <c r="F504" i="9"/>
  <c r="G504" i="9"/>
  <c r="T504" i="9"/>
  <c r="AH504" i="9"/>
  <c r="AI504" i="9"/>
  <c r="E504" i="9" s="1"/>
  <c r="AL504" i="9"/>
  <c r="A505" i="9"/>
  <c r="B505" i="9"/>
  <c r="F505" i="9"/>
  <c r="G505" i="9"/>
  <c r="T505" i="9"/>
  <c r="AH505" i="9"/>
  <c r="AI505" i="9"/>
  <c r="E505" i="9" s="1"/>
  <c r="AL505" i="9"/>
  <c r="A506" i="9"/>
  <c r="B506" i="9"/>
  <c r="F506" i="9"/>
  <c r="G506" i="9"/>
  <c r="T506" i="9"/>
  <c r="AH506" i="9"/>
  <c r="AI506" i="9"/>
  <c r="E506" i="9" s="1"/>
  <c r="AL506" i="9"/>
  <c r="A507" i="9"/>
  <c r="B507" i="9"/>
  <c r="F507" i="9"/>
  <c r="G507" i="9"/>
  <c r="T507" i="9"/>
  <c r="AH507" i="9"/>
  <c r="AI507" i="9"/>
  <c r="E507" i="9" s="1"/>
  <c r="AL507" i="9"/>
  <c r="A508" i="9"/>
  <c r="B508" i="9"/>
  <c r="F508" i="9"/>
  <c r="G508" i="9"/>
  <c r="T508" i="9"/>
  <c r="AH508" i="9"/>
  <c r="AI508" i="9"/>
  <c r="E508" i="9" s="1"/>
  <c r="AL508" i="9"/>
  <c r="A509" i="9"/>
  <c r="B509" i="9"/>
  <c r="F509" i="9"/>
  <c r="G509" i="9"/>
  <c r="T509" i="9"/>
  <c r="AH509" i="9"/>
  <c r="AI509" i="9"/>
  <c r="E509" i="9" s="1"/>
  <c r="AL509" i="9"/>
  <c r="A510" i="9"/>
  <c r="B510" i="9"/>
  <c r="F510" i="9"/>
  <c r="G510" i="9"/>
  <c r="T510" i="9"/>
  <c r="AH510" i="9"/>
  <c r="AI510" i="9"/>
  <c r="E510" i="9" s="1"/>
  <c r="AL510" i="9"/>
  <c r="A511" i="9"/>
  <c r="B511" i="9"/>
  <c r="F511" i="9"/>
  <c r="G511" i="9"/>
  <c r="T511" i="9"/>
  <c r="AH511" i="9"/>
  <c r="AI511" i="9"/>
  <c r="E511" i="9" s="1"/>
  <c r="AL511" i="9"/>
  <c r="A512" i="9"/>
  <c r="B512" i="9"/>
  <c r="F512" i="9"/>
  <c r="G512" i="9"/>
  <c r="T512" i="9"/>
  <c r="AH512" i="9"/>
  <c r="AI512" i="9"/>
  <c r="E512" i="9" s="1"/>
  <c r="AL512" i="9"/>
  <c r="A513" i="9"/>
  <c r="B513" i="9"/>
  <c r="F513" i="9"/>
  <c r="G513" i="9"/>
  <c r="T513" i="9"/>
  <c r="AH513" i="9"/>
  <c r="AI513" i="9"/>
  <c r="E513" i="9" s="1"/>
  <c r="AL513" i="9"/>
  <c r="A514" i="9"/>
  <c r="B514" i="9"/>
  <c r="F514" i="9"/>
  <c r="G514" i="9"/>
  <c r="T514" i="9"/>
  <c r="AH514" i="9"/>
  <c r="AI514" i="9"/>
  <c r="E514" i="9" s="1"/>
  <c r="AL514" i="9"/>
  <c r="A515" i="9"/>
  <c r="B515" i="9"/>
  <c r="F515" i="9"/>
  <c r="G515" i="9"/>
  <c r="T515" i="9"/>
  <c r="AH515" i="9"/>
  <c r="AI515" i="9"/>
  <c r="E515" i="9" s="1"/>
  <c r="AL515" i="9"/>
  <c r="A516" i="9"/>
  <c r="B516" i="9"/>
  <c r="F516" i="9"/>
  <c r="G516" i="9"/>
  <c r="T516" i="9"/>
  <c r="AH516" i="9"/>
  <c r="AI516" i="9"/>
  <c r="E516" i="9" s="1"/>
  <c r="AL516" i="9"/>
  <c r="A517" i="9"/>
  <c r="B517" i="9"/>
  <c r="F517" i="9"/>
  <c r="G517" i="9"/>
  <c r="T517" i="9"/>
  <c r="AH517" i="9"/>
  <c r="AI517" i="9"/>
  <c r="E517" i="9" s="1"/>
  <c r="AL517" i="9"/>
  <c r="A518" i="9"/>
  <c r="B518" i="9"/>
  <c r="F518" i="9"/>
  <c r="G518" i="9"/>
  <c r="T518" i="9"/>
  <c r="AH518" i="9"/>
  <c r="AI518" i="9"/>
  <c r="E518" i="9" s="1"/>
  <c r="AL518" i="9"/>
  <c r="A519" i="9"/>
  <c r="B519" i="9"/>
  <c r="F519" i="9"/>
  <c r="G519" i="9"/>
  <c r="T519" i="9"/>
  <c r="AH519" i="9"/>
  <c r="AI519" i="9"/>
  <c r="E519" i="9" s="1"/>
  <c r="AL519" i="9"/>
  <c r="A520" i="9"/>
  <c r="B520" i="9"/>
  <c r="F520" i="9"/>
  <c r="G520" i="9"/>
  <c r="T520" i="9"/>
  <c r="AH520" i="9"/>
  <c r="AI520" i="9"/>
  <c r="E520" i="9" s="1"/>
  <c r="AL520" i="9"/>
  <c r="A521" i="9"/>
  <c r="B521" i="9"/>
  <c r="F521" i="9"/>
  <c r="G521" i="9"/>
  <c r="T521" i="9"/>
  <c r="AH521" i="9"/>
  <c r="AI521" i="9"/>
  <c r="E521" i="9" s="1"/>
  <c r="AL521" i="9"/>
  <c r="A522" i="9"/>
  <c r="B522" i="9"/>
  <c r="F522" i="9"/>
  <c r="G522" i="9"/>
  <c r="T522" i="9"/>
  <c r="AH522" i="9"/>
  <c r="AI522" i="9"/>
  <c r="E522" i="9" s="1"/>
  <c r="AL522" i="9"/>
  <c r="A523" i="9"/>
  <c r="B523" i="9"/>
  <c r="F523" i="9"/>
  <c r="G523" i="9"/>
  <c r="T523" i="9"/>
  <c r="AH523" i="9"/>
  <c r="AI523" i="9"/>
  <c r="E523" i="9" s="1"/>
  <c r="AL523" i="9"/>
  <c r="A524" i="9"/>
  <c r="B524" i="9"/>
  <c r="F524" i="9"/>
  <c r="G524" i="9"/>
  <c r="T524" i="9"/>
  <c r="AH524" i="9"/>
  <c r="AI524" i="9"/>
  <c r="E524" i="9" s="1"/>
  <c r="AL524" i="9"/>
  <c r="A525" i="9"/>
  <c r="B525" i="9"/>
  <c r="F525" i="9"/>
  <c r="G525" i="9"/>
  <c r="T525" i="9"/>
  <c r="AH525" i="9"/>
  <c r="AI525" i="9"/>
  <c r="E525" i="9" s="1"/>
  <c r="AL525" i="9"/>
  <c r="A526" i="9"/>
  <c r="B526" i="9"/>
  <c r="F526" i="9"/>
  <c r="G526" i="9"/>
  <c r="T526" i="9"/>
  <c r="AH526" i="9"/>
  <c r="AI526" i="9"/>
  <c r="E526" i="9" s="1"/>
  <c r="AL526" i="9"/>
  <c r="A527" i="9"/>
  <c r="B527" i="9"/>
  <c r="F527" i="9"/>
  <c r="G527" i="9"/>
  <c r="T527" i="9"/>
  <c r="AH527" i="9"/>
  <c r="AI527" i="9"/>
  <c r="E527" i="9" s="1"/>
  <c r="AL527" i="9"/>
  <c r="A528" i="9"/>
  <c r="B528" i="9"/>
  <c r="F528" i="9"/>
  <c r="G528" i="9"/>
  <c r="D528" i="9" s="1"/>
  <c r="T528" i="9"/>
  <c r="AH528" i="9"/>
  <c r="AI528" i="9"/>
  <c r="E528" i="9" s="1"/>
  <c r="AL528" i="9"/>
  <c r="A529" i="9"/>
  <c r="B529" i="9"/>
  <c r="F529" i="9"/>
  <c r="G529" i="9"/>
  <c r="T529" i="9"/>
  <c r="AH529" i="9"/>
  <c r="AI529" i="9"/>
  <c r="E529" i="9" s="1"/>
  <c r="AL529" i="9"/>
  <c r="A530" i="9"/>
  <c r="B530" i="9"/>
  <c r="F530" i="9"/>
  <c r="G530" i="9"/>
  <c r="T530" i="9"/>
  <c r="AH530" i="9"/>
  <c r="AI530" i="9"/>
  <c r="E530" i="9" s="1"/>
  <c r="AL530" i="9"/>
  <c r="A531" i="9"/>
  <c r="B531" i="9"/>
  <c r="F531" i="9"/>
  <c r="G531" i="9"/>
  <c r="T531" i="9"/>
  <c r="AH531" i="9"/>
  <c r="AI531" i="9"/>
  <c r="E531" i="9" s="1"/>
  <c r="AL531" i="9"/>
  <c r="A532" i="9"/>
  <c r="B532" i="9"/>
  <c r="F532" i="9"/>
  <c r="G532" i="9"/>
  <c r="T532" i="9"/>
  <c r="AH532" i="9"/>
  <c r="AI532" i="9"/>
  <c r="E532" i="9" s="1"/>
  <c r="AL532" i="9"/>
  <c r="A533" i="9"/>
  <c r="B533" i="9"/>
  <c r="F533" i="9"/>
  <c r="G533" i="9"/>
  <c r="T533" i="9"/>
  <c r="AH533" i="9"/>
  <c r="AI533" i="9"/>
  <c r="E533" i="9" s="1"/>
  <c r="AL533" i="9"/>
  <c r="A534" i="9"/>
  <c r="B534" i="9"/>
  <c r="F534" i="9"/>
  <c r="G534" i="9"/>
  <c r="T534" i="9"/>
  <c r="AH534" i="9"/>
  <c r="AI534" i="9"/>
  <c r="E534" i="9" s="1"/>
  <c r="AL534" i="9"/>
  <c r="A535" i="9"/>
  <c r="B535" i="9"/>
  <c r="F535" i="9"/>
  <c r="G535" i="9"/>
  <c r="T535" i="9"/>
  <c r="AH535" i="9"/>
  <c r="AI535" i="9"/>
  <c r="E535" i="9" s="1"/>
  <c r="AL535" i="9"/>
  <c r="A536" i="9"/>
  <c r="B536" i="9"/>
  <c r="F536" i="9"/>
  <c r="G536" i="9"/>
  <c r="T536" i="9"/>
  <c r="AH536" i="9"/>
  <c r="AI536" i="9"/>
  <c r="E536" i="9" s="1"/>
  <c r="AL536" i="9"/>
  <c r="A537" i="9"/>
  <c r="B537" i="9"/>
  <c r="F537" i="9"/>
  <c r="G537" i="9"/>
  <c r="T537" i="9"/>
  <c r="AH537" i="9"/>
  <c r="AI537" i="9"/>
  <c r="E537" i="9" s="1"/>
  <c r="AL537" i="9"/>
  <c r="A538" i="9"/>
  <c r="B538" i="9"/>
  <c r="F538" i="9"/>
  <c r="G538" i="9"/>
  <c r="T538" i="9"/>
  <c r="AH538" i="9"/>
  <c r="AI538" i="9"/>
  <c r="E538" i="9" s="1"/>
  <c r="AL538" i="9"/>
  <c r="A539" i="9"/>
  <c r="B539" i="9"/>
  <c r="F539" i="9"/>
  <c r="G539" i="9"/>
  <c r="T539" i="9"/>
  <c r="AH539" i="9"/>
  <c r="AI539" i="9"/>
  <c r="E539" i="9" s="1"/>
  <c r="AL539" i="9"/>
  <c r="A540" i="9"/>
  <c r="B540" i="9"/>
  <c r="F540" i="9"/>
  <c r="G540" i="9"/>
  <c r="D540" i="9" s="1"/>
  <c r="T540" i="9"/>
  <c r="AH540" i="9"/>
  <c r="AI540" i="9"/>
  <c r="E540" i="9" s="1"/>
  <c r="AL540" i="9"/>
  <c r="A541" i="9"/>
  <c r="B541" i="9"/>
  <c r="F541" i="9"/>
  <c r="G541" i="9"/>
  <c r="T541" i="9"/>
  <c r="AH541" i="9"/>
  <c r="AI541" i="9"/>
  <c r="E541" i="9" s="1"/>
  <c r="AL541" i="9"/>
  <c r="A542" i="9"/>
  <c r="B542" i="9"/>
  <c r="F542" i="9"/>
  <c r="G542" i="9"/>
  <c r="T542" i="9"/>
  <c r="AH542" i="9"/>
  <c r="AI542" i="9"/>
  <c r="E542" i="9" s="1"/>
  <c r="AL542" i="9"/>
  <c r="A543" i="9"/>
  <c r="B543" i="9"/>
  <c r="F543" i="9"/>
  <c r="G543" i="9"/>
  <c r="T543" i="9"/>
  <c r="AH543" i="9"/>
  <c r="AI543" i="9"/>
  <c r="E543" i="9" s="1"/>
  <c r="AL543" i="9"/>
  <c r="A544" i="9"/>
  <c r="B544" i="9"/>
  <c r="F544" i="9"/>
  <c r="G544" i="9"/>
  <c r="T544" i="9"/>
  <c r="AH544" i="9"/>
  <c r="AI544" i="9"/>
  <c r="E544" i="9" s="1"/>
  <c r="AL544" i="9"/>
  <c r="A545" i="9"/>
  <c r="B545" i="9"/>
  <c r="F545" i="9"/>
  <c r="G545" i="9"/>
  <c r="T545" i="9"/>
  <c r="AH545" i="9"/>
  <c r="AI545" i="9"/>
  <c r="E545" i="9" s="1"/>
  <c r="AL545" i="9"/>
  <c r="A546" i="9"/>
  <c r="B546" i="9"/>
  <c r="F546" i="9"/>
  <c r="G546" i="9"/>
  <c r="T546" i="9"/>
  <c r="AH546" i="9"/>
  <c r="AI546" i="9"/>
  <c r="E546" i="9" s="1"/>
  <c r="AL546" i="9"/>
  <c r="A547" i="9"/>
  <c r="B547" i="9"/>
  <c r="F547" i="9"/>
  <c r="G547" i="9"/>
  <c r="T547" i="9"/>
  <c r="AH547" i="9"/>
  <c r="AI547" i="9"/>
  <c r="E547" i="9" s="1"/>
  <c r="AL547" i="9"/>
  <c r="A548" i="9"/>
  <c r="B548" i="9"/>
  <c r="F548" i="9"/>
  <c r="G548" i="9"/>
  <c r="T548" i="9"/>
  <c r="AH548" i="9"/>
  <c r="AI548" i="9"/>
  <c r="E548" i="9" s="1"/>
  <c r="AL548" i="9"/>
  <c r="A549" i="9"/>
  <c r="B549" i="9"/>
  <c r="F549" i="9"/>
  <c r="G549" i="9"/>
  <c r="T549" i="9"/>
  <c r="AH549" i="9"/>
  <c r="AI549" i="9"/>
  <c r="E549" i="9" s="1"/>
  <c r="AL549" i="9"/>
  <c r="A550" i="9"/>
  <c r="B550" i="9"/>
  <c r="F550" i="9"/>
  <c r="G550" i="9"/>
  <c r="T550" i="9"/>
  <c r="AH550" i="9"/>
  <c r="AI550" i="9"/>
  <c r="E550" i="9" s="1"/>
  <c r="AL550" i="9"/>
  <c r="A551" i="9"/>
  <c r="B551" i="9"/>
  <c r="F551" i="9"/>
  <c r="G551" i="9"/>
  <c r="T551" i="9"/>
  <c r="AH551" i="9"/>
  <c r="AI551" i="9"/>
  <c r="E551" i="9" s="1"/>
  <c r="AL551" i="9"/>
  <c r="A552" i="9"/>
  <c r="B552" i="9"/>
  <c r="F552" i="9"/>
  <c r="G552" i="9"/>
  <c r="T552" i="9"/>
  <c r="AH552" i="9"/>
  <c r="AI552" i="9"/>
  <c r="E552" i="9" s="1"/>
  <c r="AL552" i="9"/>
  <c r="A553" i="9"/>
  <c r="B553" i="9"/>
  <c r="F553" i="9"/>
  <c r="G553" i="9"/>
  <c r="T553" i="9"/>
  <c r="AH553" i="9"/>
  <c r="AI553" i="9"/>
  <c r="E553" i="9" s="1"/>
  <c r="AL553" i="9"/>
  <c r="A554" i="9"/>
  <c r="B554" i="9"/>
  <c r="F554" i="9"/>
  <c r="G554" i="9"/>
  <c r="T554" i="9"/>
  <c r="AH554" i="9"/>
  <c r="AI554" i="9"/>
  <c r="E554" i="9" s="1"/>
  <c r="AL554" i="9"/>
  <c r="A555" i="9"/>
  <c r="B555" i="9"/>
  <c r="F555" i="9"/>
  <c r="G555" i="9"/>
  <c r="T555" i="9"/>
  <c r="AH555" i="9"/>
  <c r="AI555" i="9"/>
  <c r="E555" i="9" s="1"/>
  <c r="AL555" i="9"/>
  <c r="A556" i="9"/>
  <c r="B556" i="9"/>
  <c r="F556" i="9"/>
  <c r="G556" i="9"/>
  <c r="T556" i="9"/>
  <c r="AH556" i="9"/>
  <c r="AI556" i="9"/>
  <c r="E556" i="9" s="1"/>
  <c r="AL556" i="9"/>
  <c r="A557" i="9"/>
  <c r="B557" i="9"/>
  <c r="F557" i="9"/>
  <c r="G557" i="9"/>
  <c r="T557" i="9"/>
  <c r="AH557" i="9"/>
  <c r="AI557" i="9"/>
  <c r="E557" i="9" s="1"/>
  <c r="AL557" i="9"/>
  <c r="A558" i="9"/>
  <c r="B558" i="9"/>
  <c r="F558" i="9"/>
  <c r="G558" i="9"/>
  <c r="T558" i="9"/>
  <c r="AH558" i="9"/>
  <c r="AI558" i="9"/>
  <c r="E558" i="9" s="1"/>
  <c r="AL558" i="9"/>
  <c r="A559" i="9"/>
  <c r="B559" i="9"/>
  <c r="F559" i="9"/>
  <c r="G559" i="9"/>
  <c r="T559" i="9"/>
  <c r="AH559" i="9"/>
  <c r="AI559" i="9"/>
  <c r="E559" i="9" s="1"/>
  <c r="AL559" i="9"/>
  <c r="A560" i="9"/>
  <c r="B560" i="9"/>
  <c r="F560" i="9"/>
  <c r="G560" i="9"/>
  <c r="T560" i="9"/>
  <c r="AH560" i="9"/>
  <c r="AI560" i="9"/>
  <c r="E560" i="9" s="1"/>
  <c r="AL560" i="9"/>
  <c r="A561" i="9"/>
  <c r="B561" i="9"/>
  <c r="F561" i="9"/>
  <c r="G561" i="9"/>
  <c r="T561" i="9"/>
  <c r="AH561" i="9"/>
  <c r="AI561" i="9"/>
  <c r="E561" i="9" s="1"/>
  <c r="AL561" i="9"/>
  <c r="A562" i="9"/>
  <c r="B562" i="9"/>
  <c r="F562" i="9"/>
  <c r="G562" i="9"/>
  <c r="T562" i="9"/>
  <c r="AH562" i="9"/>
  <c r="AI562" i="9"/>
  <c r="E562" i="9" s="1"/>
  <c r="AL562" i="9"/>
  <c r="A563" i="9"/>
  <c r="B563" i="9"/>
  <c r="F563" i="9"/>
  <c r="G563" i="9"/>
  <c r="T563" i="9"/>
  <c r="AH563" i="9"/>
  <c r="AI563" i="9"/>
  <c r="E563" i="9" s="1"/>
  <c r="AL563" i="9"/>
  <c r="A564" i="9"/>
  <c r="B564" i="9"/>
  <c r="F564" i="9"/>
  <c r="G564" i="9"/>
  <c r="T564" i="9"/>
  <c r="AH564" i="9"/>
  <c r="AI564" i="9"/>
  <c r="E564" i="9" s="1"/>
  <c r="AL564" i="9"/>
  <c r="A565" i="9"/>
  <c r="B565" i="9"/>
  <c r="F565" i="9"/>
  <c r="G565" i="9"/>
  <c r="T565" i="9"/>
  <c r="AH565" i="9"/>
  <c r="AI565" i="9"/>
  <c r="E565" i="9" s="1"/>
  <c r="AL565" i="9"/>
  <c r="A566" i="9"/>
  <c r="B566" i="9"/>
  <c r="F566" i="9"/>
  <c r="G566" i="9"/>
  <c r="T566" i="9"/>
  <c r="AH566" i="9"/>
  <c r="AI566" i="9"/>
  <c r="E566" i="9" s="1"/>
  <c r="AL566" i="9"/>
  <c r="A567" i="9"/>
  <c r="B567" i="9"/>
  <c r="F567" i="9"/>
  <c r="G567" i="9"/>
  <c r="T567" i="9"/>
  <c r="AH567" i="9"/>
  <c r="AI567" i="9"/>
  <c r="E567" i="9" s="1"/>
  <c r="AL567" i="9"/>
  <c r="A568" i="9"/>
  <c r="B568" i="9"/>
  <c r="F568" i="9"/>
  <c r="G568" i="9"/>
  <c r="T568" i="9"/>
  <c r="AH568" i="9"/>
  <c r="AI568" i="9"/>
  <c r="E568" i="9" s="1"/>
  <c r="AL568" i="9"/>
  <c r="A569" i="9"/>
  <c r="B569" i="9"/>
  <c r="F569" i="9"/>
  <c r="G569" i="9"/>
  <c r="T569" i="9"/>
  <c r="AH569" i="9"/>
  <c r="AI569" i="9"/>
  <c r="E569" i="9" s="1"/>
  <c r="AL569" i="9"/>
  <c r="A570" i="9"/>
  <c r="B570" i="9"/>
  <c r="F570" i="9"/>
  <c r="G570" i="9"/>
  <c r="T570" i="9"/>
  <c r="AH570" i="9"/>
  <c r="AI570" i="9"/>
  <c r="E570" i="9" s="1"/>
  <c r="AL570" i="9"/>
  <c r="A571" i="9"/>
  <c r="B571" i="9"/>
  <c r="F571" i="9"/>
  <c r="G571" i="9"/>
  <c r="T571" i="9"/>
  <c r="AH571" i="9"/>
  <c r="AI571" i="9"/>
  <c r="E571" i="9" s="1"/>
  <c r="AL571" i="9"/>
  <c r="A572" i="9"/>
  <c r="B572" i="9"/>
  <c r="F572" i="9"/>
  <c r="G572" i="9"/>
  <c r="T572" i="9"/>
  <c r="AH572" i="9"/>
  <c r="AI572" i="9"/>
  <c r="E572" i="9" s="1"/>
  <c r="AL572" i="9"/>
  <c r="A573" i="9"/>
  <c r="B573" i="9"/>
  <c r="F573" i="9"/>
  <c r="G573" i="9"/>
  <c r="T573" i="9"/>
  <c r="AH573" i="9"/>
  <c r="AI573" i="9"/>
  <c r="E573" i="9" s="1"/>
  <c r="AL573" i="9"/>
  <c r="A574" i="9"/>
  <c r="B574" i="9"/>
  <c r="F574" i="9"/>
  <c r="G574" i="9"/>
  <c r="T574" i="9"/>
  <c r="AH574" i="9"/>
  <c r="AI574" i="9"/>
  <c r="E574" i="9" s="1"/>
  <c r="AL574" i="9"/>
  <c r="A575" i="9"/>
  <c r="B575" i="9"/>
  <c r="F575" i="9"/>
  <c r="G575" i="9"/>
  <c r="T575" i="9"/>
  <c r="AH575" i="9"/>
  <c r="AI575" i="9"/>
  <c r="E575" i="9" s="1"/>
  <c r="AL575" i="9"/>
  <c r="A576" i="9"/>
  <c r="B576" i="9"/>
  <c r="F576" i="9"/>
  <c r="G576" i="9"/>
  <c r="T576" i="9"/>
  <c r="AH576" i="9"/>
  <c r="AI576" i="9"/>
  <c r="E576" i="9" s="1"/>
  <c r="AL576" i="9"/>
  <c r="A577" i="9"/>
  <c r="B577" i="9"/>
  <c r="F577" i="9"/>
  <c r="G577" i="9"/>
  <c r="T577" i="9"/>
  <c r="AH577" i="9"/>
  <c r="AI577" i="9"/>
  <c r="E577" i="9" s="1"/>
  <c r="AL577" i="9"/>
  <c r="A578" i="9"/>
  <c r="B578" i="9"/>
  <c r="F578" i="9"/>
  <c r="G578" i="9"/>
  <c r="T578" i="9"/>
  <c r="AH578" i="9"/>
  <c r="AI578" i="9"/>
  <c r="E578" i="9" s="1"/>
  <c r="AL578" i="9"/>
  <c r="A579" i="9"/>
  <c r="B579" i="9"/>
  <c r="F579" i="9"/>
  <c r="G579" i="9"/>
  <c r="T579" i="9"/>
  <c r="AH579" i="9"/>
  <c r="AI579" i="9"/>
  <c r="E579" i="9" s="1"/>
  <c r="AL579" i="9"/>
  <c r="A580" i="9"/>
  <c r="B580" i="9"/>
  <c r="F580" i="9"/>
  <c r="G580" i="9"/>
  <c r="T580" i="9"/>
  <c r="AH580" i="9"/>
  <c r="AI580" i="9"/>
  <c r="E580" i="9" s="1"/>
  <c r="AL580" i="9"/>
  <c r="A581" i="9"/>
  <c r="B581" i="9"/>
  <c r="F581" i="9"/>
  <c r="G581" i="9"/>
  <c r="T581" i="9"/>
  <c r="AH581" i="9"/>
  <c r="AI581" i="9"/>
  <c r="E581" i="9" s="1"/>
  <c r="AL581" i="9"/>
  <c r="A582" i="9"/>
  <c r="B582" i="9"/>
  <c r="F582" i="9"/>
  <c r="G582" i="9"/>
  <c r="T582" i="9"/>
  <c r="AH582" i="9"/>
  <c r="AI582" i="9"/>
  <c r="E582" i="9" s="1"/>
  <c r="AL582" i="9"/>
  <c r="A583" i="9"/>
  <c r="B583" i="9"/>
  <c r="F583" i="9"/>
  <c r="G583" i="9"/>
  <c r="T583" i="9"/>
  <c r="AH583" i="9"/>
  <c r="AI583" i="9"/>
  <c r="E583" i="9" s="1"/>
  <c r="AL583" i="9"/>
  <c r="A584" i="9"/>
  <c r="B584" i="9"/>
  <c r="F584" i="9"/>
  <c r="G584" i="9"/>
  <c r="T584" i="9"/>
  <c r="AH584" i="9"/>
  <c r="AI584" i="9"/>
  <c r="E584" i="9" s="1"/>
  <c r="AL584" i="9"/>
  <c r="A585" i="9"/>
  <c r="B585" i="9"/>
  <c r="F585" i="9"/>
  <c r="G585" i="9"/>
  <c r="T585" i="9"/>
  <c r="AH585" i="9"/>
  <c r="AI585" i="9"/>
  <c r="E585" i="9" s="1"/>
  <c r="AL585" i="9"/>
  <c r="A586" i="9"/>
  <c r="B586" i="9"/>
  <c r="F586" i="9"/>
  <c r="G586" i="9"/>
  <c r="T586" i="9"/>
  <c r="AH586" i="9"/>
  <c r="AI586" i="9"/>
  <c r="E586" i="9" s="1"/>
  <c r="AL586" i="9"/>
  <c r="A587" i="9"/>
  <c r="B587" i="9"/>
  <c r="F587" i="9"/>
  <c r="G587" i="9"/>
  <c r="T587" i="9"/>
  <c r="AH587" i="9"/>
  <c r="AI587" i="9"/>
  <c r="E587" i="9" s="1"/>
  <c r="AL587" i="9"/>
  <c r="A588" i="9"/>
  <c r="B588" i="9"/>
  <c r="F588" i="9"/>
  <c r="G588" i="9"/>
  <c r="T588" i="9"/>
  <c r="AH588" i="9"/>
  <c r="AI588" i="9"/>
  <c r="E588" i="9" s="1"/>
  <c r="AL588" i="9"/>
  <c r="A589" i="9"/>
  <c r="B589" i="9"/>
  <c r="F589" i="9"/>
  <c r="G589" i="9"/>
  <c r="T589" i="9"/>
  <c r="AH589" i="9"/>
  <c r="AI589" i="9"/>
  <c r="E589" i="9" s="1"/>
  <c r="AL589" i="9"/>
  <c r="A590" i="9"/>
  <c r="B590" i="9"/>
  <c r="F590" i="9"/>
  <c r="G590" i="9"/>
  <c r="T590" i="9"/>
  <c r="AH590" i="9"/>
  <c r="AI590" i="9"/>
  <c r="E590" i="9" s="1"/>
  <c r="AL590" i="9"/>
  <c r="A591" i="9"/>
  <c r="B591" i="9"/>
  <c r="F591" i="9"/>
  <c r="G591" i="9"/>
  <c r="T591" i="9"/>
  <c r="AH591" i="9"/>
  <c r="AI591" i="9"/>
  <c r="E591" i="9" s="1"/>
  <c r="AL591" i="9"/>
  <c r="A592" i="9"/>
  <c r="B592" i="9"/>
  <c r="F592" i="9"/>
  <c r="G592" i="9"/>
  <c r="T592" i="9"/>
  <c r="AH592" i="9"/>
  <c r="AI592" i="9"/>
  <c r="E592" i="9" s="1"/>
  <c r="AL592" i="9"/>
  <c r="A593" i="9"/>
  <c r="B593" i="9"/>
  <c r="F593" i="9"/>
  <c r="G593" i="9"/>
  <c r="T593" i="9"/>
  <c r="AH593" i="9"/>
  <c r="AI593" i="9"/>
  <c r="E593" i="9" s="1"/>
  <c r="AL593" i="9"/>
  <c r="A594" i="9"/>
  <c r="B594" i="9"/>
  <c r="F594" i="9"/>
  <c r="G594" i="9"/>
  <c r="T594" i="9"/>
  <c r="AH594" i="9"/>
  <c r="AI594" i="9"/>
  <c r="E594" i="9" s="1"/>
  <c r="AL594" i="9"/>
  <c r="A595" i="9"/>
  <c r="B595" i="9"/>
  <c r="F595" i="9"/>
  <c r="G595" i="9"/>
  <c r="T595" i="9"/>
  <c r="AH595" i="9"/>
  <c r="AI595" i="9"/>
  <c r="E595" i="9" s="1"/>
  <c r="AL595" i="9"/>
  <c r="A596" i="9"/>
  <c r="B596" i="9"/>
  <c r="F596" i="9"/>
  <c r="G596" i="9"/>
  <c r="T596" i="9"/>
  <c r="AH596" i="9"/>
  <c r="AI596" i="9"/>
  <c r="E596" i="9" s="1"/>
  <c r="AL596" i="9"/>
  <c r="A597" i="9"/>
  <c r="B597" i="9"/>
  <c r="F597" i="9"/>
  <c r="G597" i="9"/>
  <c r="T597" i="9"/>
  <c r="AH597" i="9"/>
  <c r="AI597" i="9"/>
  <c r="E597" i="9" s="1"/>
  <c r="AL597" i="9"/>
  <c r="A598" i="9"/>
  <c r="B598" i="9"/>
  <c r="F598" i="9"/>
  <c r="G598" i="9"/>
  <c r="T598" i="9"/>
  <c r="AH598" i="9"/>
  <c r="AI598" i="9"/>
  <c r="E598" i="9" s="1"/>
  <c r="AL598" i="9"/>
  <c r="A599" i="9"/>
  <c r="B599" i="9"/>
  <c r="F599" i="9"/>
  <c r="G599" i="9"/>
  <c r="T599" i="9"/>
  <c r="AH599" i="9"/>
  <c r="AI599" i="9"/>
  <c r="E599" i="9" s="1"/>
  <c r="AL599" i="9"/>
  <c r="A600" i="9"/>
  <c r="B600" i="9"/>
  <c r="F600" i="9"/>
  <c r="G600" i="9"/>
  <c r="T600" i="9"/>
  <c r="AH600" i="9"/>
  <c r="AI600" i="9"/>
  <c r="E600" i="9" s="1"/>
  <c r="AL600" i="9"/>
  <c r="A601" i="9"/>
  <c r="B601" i="9"/>
  <c r="F601" i="9"/>
  <c r="G601" i="9"/>
  <c r="T601" i="9"/>
  <c r="AH601" i="9"/>
  <c r="AI601" i="9"/>
  <c r="E601" i="9" s="1"/>
  <c r="AL601" i="9"/>
  <c r="A602" i="9"/>
  <c r="B602" i="9"/>
  <c r="F602" i="9"/>
  <c r="G602" i="9"/>
  <c r="T602" i="9"/>
  <c r="AH602" i="9"/>
  <c r="AI602" i="9"/>
  <c r="E602" i="9" s="1"/>
  <c r="AL602" i="9"/>
  <c r="A603" i="9"/>
  <c r="B603" i="9"/>
  <c r="F603" i="9"/>
  <c r="G603" i="9"/>
  <c r="T603" i="9"/>
  <c r="AH603" i="9"/>
  <c r="AI603" i="9"/>
  <c r="E603" i="9" s="1"/>
  <c r="AL603" i="9"/>
  <c r="A604" i="9"/>
  <c r="B604" i="9"/>
  <c r="F604" i="9"/>
  <c r="G604" i="9"/>
  <c r="T604" i="9"/>
  <c r="AH604" i="9"/>
  <c r="AI604" i="9"/>
  <c r="E604" i="9" s="1"/>
  <c r="AL604" i="9"/>
  <c r="A605" i="9"/>
  <c r="B605" i="9"/>
  <c r="F605" i="9"/>
  <c r="G605" i="9"/>
  <c r="T605" i="9"/>
  <c r="AH605" i="9"/>
  <c r="AI605" i="9"/>
  <c r="E605" i="9" s="1"/>
  <c r="AL605" i="9"/>
  <c r="A606" i="9"/>
  <c r="B606" i="9"/>
  <c r="F606" i="9"/>
  <c r="G606" i="9"/>
  <c r="T606" i="9"/>
  <c r="AH606" i="9"/>
  <c r="AI606" i="9"/>
  <c r="E606" i="9" s="1"/>
  <c r="AL606" i="9"/>
  <c r="A607" i="9"/>
  <c r="B607" i="9"/>
  <c r="F607" i="9"/>
  <c r="G607" i="9"/>
  <c r="T607" i="9"/>
  <c r="AH607" i="9"/>
  <c r="AI607" i="9"/>
  <c r="E607" i="9" s="1"/>
  <c r="AL607" i="9"/>
  <c r="A608" i="9"/>
  <c r="B608" i="9"/>
  <c r="F608" i="9"/>
  <c r="G608" i="9"/>
  <c r="T608" i="9"/>
  <c r="AH608" i="9"/>
  <c r="AI608" i="9"/>
  <c r="E608" i="9" s="1"/>
  <c r="AL608" i="9"/>
  <c r="A609" i="9"/>
  <c r="B609" i="9"/>
  <c r="F609" i="9"/>
  <c r="G609" i="9"/>
  <c r="T609" i="9"/>
  <c r="AH609" i="9"/>
  <c r="AI609" i="9"/>
  <c r="E609" i="9" s="1"/>
  <c r="AL609" i="9"/>
  <c r="A610" i="9"/>
  <c r="B610" i="9"/>
  <c r="F610" i="9"/>
  <c r="G610" i="9"/>
  <c r="T610" i="9"/>
  <c r="AH610" i="9"/>
  <c r="AI610" i="9"/>
  <c r="E610" i="9" s="1"/>
  <c r="AL610" i="9"/>
  <c r="A611" i="9"/>
  <c r="B611" i="9"/>
  <c r="F611" i="9"/>
  <c r="G611" i="9"/>
  <c r="T611" i="9"/>
  <c r="AH611" i="9"/>
  <c r="AI611" i="9"/>
  <c r="E611" i="9" s="1"/>
  <c r="AL611" i="9"/>
  <c r="A612" i="9"/>
  <c r="B612" i="9"/>
  <c r="F612" i="9"/>
  <c r="G612" i="9"/>
  <c r="T612" i="9"/>
  <c r="AH612" i="9"/>
  <c r="AI612" i="9"/>
  <c r="E612" i="9" s="1"/>
  <c r="AL612" i="9"/>
  <c r="A613" i="9"/>
  <c r="B613" i="9"/>
  <c r="F613" i="9"/>
  <c r="G613" i="9"/>
  <c r="T613" i="9"/>
  <c r="AH613" i="9"/>
  <c r="AI613" i="9"/>
  <c r="E613" i="9" s="1"/>
  <c r="AL613" i="9"/>
  <c r="A614" i="9"/>
  <c r="B614" i="9"/>
  <c r="F614" i="9"/>
  <c r="G614" i="9"/>
  <c r="T614" i="9"/>
  <c r="AH614" i="9"/>
  <c r="AI614" i="9"/>
  <c r="E614" i="9" s="1"/>
  <c r="AL614" i="9"/>
  <c r="A615" i="9"/>
  <c r="B615" i="9"/>
  <c r="F615" i="9"/>
  <c r="G615" i="9"/>
  <c r="T615" i="9"/>
  <c r="AH615" i="9"/>
  <c r="AI615" i="9"/>
  <c r="E615" i="9" s="1"/>
  <c r="AL615" i="9"/>
  <c r="A616" i="9"/>
  <c r="B616" i="9"/>
  <c r="F616" i="9"/>
  <c r="G616" i="9"/>
  <c r="T616" i="9"/>
  <c r="AH616" i="9"/>
  <c r="AI616" i="9"/>
  <c r="E616" i="9" s="1"/>
  <c r="AL616" i="9"/>
  <c r="A617" i="9"/>
  <c r="B617" i="9"/>
  <c r="F617" i="9"/>
  <c r="G617" i="9"/>
  <c r="T617" i="9"/>
  <c r="AH617" i="9"/>
  <c r="AI617" i="9"/>
  <c r="E617" i="9" s="1"/>
  <c r="AL617" i="9"/>
  <c r="A618" i="9"/>
  <c r="B618" i="9"/>
  <c r="F618" i="9"/>
  <c r="G618" i="9"/>
  <c r="T618" i="9"/>
  <c r="AH618" i="9"/>
  <c r="AI618" i="9"/>
  <c r="E618" i="9" s="1"/>
  <c r="AL618" i="9"/>
  <c r="A619" i="9"/>
  <c r="B619" i="9"/>
  <c r="F619" i="9"/>
  <c r="G619" i="9"/>
  <c r="T619" i="9"/>
  <c r="AH619" i="9"/>
  <c r="AI619" i="9"/>
  <c r="E619" i="9" s="1"/>
  <c r="AL619" i="9"/>
  <c r="A620" i="9"/>
  <c r="B620" i="9"/>
  <c r="F620" i="9"/>
  <c r="G620" i="9"/>
  <c r="T620" i="9"/>
  <c r="AH620" i="9"/>
  <c r="AI620" i="9"/>
  <c r="E620" i="9" s="1"/>
  <c r="AL620" i="9"/>
  <c r="A621" i="9"/>
  <c r="B621" i="9"/>
  <c r="F621" i="9"/>
  <c r="G621" i="9"/>
  <c r="T621" i="9"/>
  <c r="AH621" i="9"/>
  <c r="AI621" i="9"/>
  <c r="E621" i="9" s="1"/>
  <c r="AL621" i="9"/>
  <c r="A622" i="9"/>
  <c r="B622" i="9"/>
  <c r="F622" i="9"/>
  <c r="G622" i="9"/>
  <c r="T622" i="9"/>
  <c r="AH622" i="9"/>
  <c r="AI622" i="9"/>
  <c r="E622" i="9" s="1"/>
  <c r="AL622" i="9"/>
  <c r="A623" i="9"/>
  <c r="B623" i="9"/>
  <c r="F623" i="9"/>
  <c r="G623" i="9"/>
  <c r="T623" i="9"/>
  <c r="AH623" i="9"/>
  <c r="AI623" i="9"/>
  <c r="E623" i="9" s="1"/>
  <c r="AL623" i="9"/>
  <c r="A624" i="9"/>
  <c r="B624" i="9"/>
  <c r="F624" i="9"/>
  <c r="G624" i="9"/>
  <c r="T624" i="9"/>
  <c r="AH624" i="9"/>
  <c r="AI624" i="9"/>
  <c r="E624" i="9" s="1"/>
  <c r="AL624" i="9"/>
  <c r="A625" i="9"/>
  <c r="B625" i="9"/>
  <c r="F625" i="9"/>
  <c r="G625" i="9"/>
  <c r="T625" i="9"/>
  <c r="AH625" i="9"/>
  <c r="AI625" i="9"/>
  <c r="E625" i="9" s="1"/>
  <c r="AL625" i="9"/>
  <c r="A626" i="9"/>
  <c r="B626" i="9"/>
  <c r="F626" i="9"/>
  <c r="G626" i="9"/>
  <c r="T626" i="9"/>
  <c r="AH626" i="9"/>
  <c r="AI626" i="9"/>
  <c r="E626" i="9" s="1"/>
  <c r="AL626" i="9"/>
  <c r="A627" i="9"/>
  <c r="B627" i="9"/>
  <c r="F627" i="9"/>
  <c r="G627" i="9"/>
  <c r="T627" i="9"/>
  <c r="AH627" i="9"/>
  <c r="AI627" i="9"/>
  <c r="E627" i="9" s="1"/>
  <c r="AL627" i="9"/>
  <c r="A628" i="9"/>
  <c r="B628" i="9"/>
  <c r="F628" i="9"/>
  <c r="G628" i="9"/>
  <c r="T628" i="9"/>
  <c r="AH628" i="9"/>
  <c r="AI628" i="9"/>
  <c r="E628" i="9" s="1"/>
  <c r="AL628" i="9"/>
  <c r="A629" i="9"/>
  <c r="B629" i="9"/>
  <c r="F629" i="9"/>
  <c r="G629" i="9"/>
  <c r="T629" i="9"/>
  <c r="AH629" i="9"/>
  <c r="AI629" i="9"/>
  <c r="E629" i="9" s="1"/>
  <c r="AL629" i="9"/>
  <c r="A630" i="9"/>
  <c r="B630" i="9"/>
  <c r="F630" i="9"/>
  <c r="G630" i="9"/>
  <c r="T630" i="9"/>
  <c r="AH630" i="9"/>
  <c r="AI630" i="9"/>
  <c r="E630" i="9" s="1"/>
  <c r="AL630" i="9"/>
  <c r="A631" i="9"/>
  <c r="B631" i="9"/>
  <c r="F631" i="9"/>
  <c r="G631" i="9"/>
  <c r="T631" i="9"/>
  <c r="AH631" i="9"/>
  <c r="AI631" i="9"/>
  <c r="E631" i="9" s="1"/>
  <c r="AL631" i="9"/>
  <c r="A632" i="9"/>
  <c r="B632" i="9"/>
  <c r="F632" i="9"/>
  <c r="G632" i="9"/>
  <c r="T632" i="9"/>
  <c r="AH632" i="9"/>
  <c r="AI632" i="9"/>
  <c r="E632" i="9" s="1"/>
  <c r="AL632" i="9"/>
  <c r="A633" i="9"/>
  <c r="B633" i="9"/>
  <c r="F633" i="9"/>
  <c r="G633" i="9"/>
  <c r="T633" i="9"/>
  <c r="AH633" i="9"/>
  <c r="AI633" i="9"/>
  <c r="E633" i="9" s="1"/>
  <c r="AL633" i="9"/>
  <c r="A634" i="9"/>
  <c r="B634" i="9"/>
  <c r="F634" i="9"/>
  <c r="G634" i="9"/>
  <c r="T634" i="9"/>
  <c r="AH634" i="9"/>
  <c r="AI634" i="9"/>
  <c r="E634" i="9" s="1"/>
  <c r="AL634" i="9"/>
  <c r="A635" i="9"/>
  <c r="B635" i="9"/>
  <c r="F635" i="9"/>
  <c r="G635" i="9"/>
  <c r="T635" i="9"/>
  <c r="AH635" i="9"/>
  <c r="AI635" i="9"/>
  <c r="E635" i="9" s="1"/>
  <c r="AL635" i="9"/>
  <c r="A636" i="9"/>
  <c r="B636" i="9"/>
  <c r="F636" i="9"/>
  <c r="G636" i="9"/>
  <c r="T636" i="9"/>
  <c r="AH636" i="9"/>
  <c r="AI636" i="9"/>
  <c r="E636" i="9" s="1"/>
  <c r="AL636" i="9"/>
  <c r="A637" i="9"/>
  <c r="B637" i="9"/>
  <c r="F637" i="9"/>
  <c r="G637" i="9"/>
  <c r="T637" i="9"/>
  <c r="AH637" i="9"/>
  <c r="AI637" i="9"/>
  <c r="E637" i="9" s="1"/>
  <c r="AL637" i="9"/>
  <c r="A638" i="9"/>
  <c r="B638" i="9"/>
  <c r="F638" i="9"/>
  <c r="G638" i="9"/>
  <c r="T638" i="9"/>
  <c r="AH638" i="9"/>
  <c r="AI638" i="9"/>
  <c r="E638" i="9" s="1"/>
  <c r="AL638" i="9"/>
  <c r="A639" i="9"/>
  <c r="B639" i="9"/>
  <c r="F639" i="9"/>
  <c r="G639" i="9"/>
  <c r="T639" i="9"/>
  <c r="AH639" i="9"/>
  <c r="AI639" i="9"/>
  <c r="E639" i="9" s="1"/>
  <c r="AL639" i="9"/>
  <c r="A640" i="9"/>
  <c r="B640" i="9"/>
  <c r="F640" i="9"/>
  <c r="G640" i="9"/>
  <c r="T640" i="9"/>
  <c r="AH640" i="9"/>
  <c r="AI640" i="9"/>
  <c r="E640" i="9" s="1"/>
  <c r="AL640" i="9"/>
  <c r="A641" i="9"/>
  <c r="B641" i="9"/>
  <c r="F641" i="9"/>
  <c r="G641" i="9"/>
  <c r="T641" i="9"/>
  <c r="AH641" i="9"/>
  <c r="AI641" i="9"/>
  <c r="E641" i="9" s="1"/>
  <c r="AL641" i="9"/>
  <c r="A642" i="9"/>
  <c r="B642" i="9"/>
  <c r="F642" i="9"/>
  <c r="G642" i="9"/>
  <c r="T642" i="9"/>
  <c r="AH642" i="9"/>
  <c r="AI642" i="9"/>
  <c r="E642" i="9" s="1"/>
  <c r="AL642" i="9"/>
  <c r="A643" i="9"/>
  <c r="B643" i="9"/>
  <c r="F643" i="9"/>
  <c r="G643" i="9"/>
  <c r="T643" i="9"/>
  <c r="AH643" i="9"/>
  <c r="AI643" i="9"/>
  <c r="E643" i="9" s="1"/>
  <c r="AL643" i="9"/>
  <c r="A644" i="9"/>
  <c r="B644" i="9"/>
  <c r="F644" i="9"/>
  <c r="G644" i="9"/>
  <c r="T644" i="9"/>
  <c r="AH644" i="9"/>
  <c r="AI644" i="9"/>
  <c r="E644" i="9" s="1"/>
  <c r="AL644" i="9"/>
  <c r="A645" i="9"/>
  <c r="B645" i="9"/>
  <c r="F645" i="9"/>
  <c r="G645" i="9"/>
  <c r="T645" i="9"/>
  <c r="AH645" i="9"/>
  <c r="AI645" i="9"/>
  <c r="E645" i="9" s="1"/>
  <c r="AL645" i="9"/>
  <c r="A646" i="9"/>
  <c r="B646" i="9"/>
  <c r="F646" i="9"/>
  <c r="G646" i="9"/>
  <c r="T646" i="9"/>
  <c r="AH646" i="9"/>
  <c r="AI646" i="9"/>
  <c r="E646" i="9" s="1"/>
  <c r="AL646" i="9"/>
  <c r="A647" i="9"/>
  <c r="B647" i="9"/>
  <c r="F647" i="9"/>
  <c r="G647" i="9"/>
  <c r="T647" i="9"/>
  <c r="AH647" i="9"/>
  <c r="AI647" i="9"/>
  <c r="E647" i="9" s="1"/>
  <c r="AL647" i="9"/>
  <c r="A648" i="9"/>
  <c r="B648" i="9"/>
  <c r="F648" i="9"/>
  <c r="G648" i="9"/>
  <c r="T648" i="9"/>
  <c r="AH648" i="9"/>
  <c r="AI648" i="9"/>
  <c r="E648" i="9" s="1"/>
  <c r="AL648" i="9"/>
  <c r="A649" i="9"/>
  <c r="B649" i="9"/>
  <c r="F649" i="9"/>
  <c r="G649" i="9"/>
  <c r="T649" i="9"/>
  <c r="AH649" i="9"/>
  <c r="AI649" i="9"/>
  <c r="E649" i="9" s="1"/>
  <c r="AL649" i="9"/>
  <c r="A650" i="9"/>
  <c r="B650" i="9"/>
  <c r="F650" i="9"/>
  <c r="G650" i="9"/>
  <c r="T650" i="9"/>
  <c r="AH650" i="9"/>
  <c r="AI650" i="9"/>
  <c r="E650" i="9" s="1"/>
  <c r="AL650" i="9"/>
  <c r="A651" i="9"/>
  <c r="B651" i="9"/>
  <c r="F651" i="9"/>
  <c r="G651" i="9"/>
  <c r="T651" i="9"/>
  <c r="AH651" i="9"/>
  <c r="AI651" i="9"/>
  <c r="E651" i="9" s="1"/>
  <c r="AL651" i="9"/>
  <c r="A652" i="9"/>
  <c r="B652" i="9"/>
  <c r="F652" i="9"/>
  <c r="G652" i="9"/>
  <c r="T652" i="9"/>
  <c r="AH652" i="9"/>
  <c r="AI652" i="9"/>
  <c r="E652" i="9" s="1"/>
  <c r="AL652" i="9"/>
  <c r="A653" i="9"/>
  <c r="B653" i="9"/>
  <c r="F653" i="9"/>
  <c r="G653" i="9"/>
  <c r="T653" i="9"/>
  <c r="AH653" i="9"/>
  <c r="AI653" i="9"/>
  <c r="E653" i="9" s="1"/>
  <c r="AL653" i="9"/>
  <c r="A654" i="9"/>
  <c r="B654" i="9"/>
  <c r="F654" i="9"/>
  <c r="G654" i="9"/>
  <c r="T654" i="9"/>
  <c r="AH654" i="9"/>
  <c r="AI654" i="9"/>
  <c r="E654" i="9" s="1"/>
  <c r="AL654" i="9"/>
  <c r="A655" i="9"/>
  <c r="B655" i="9"/>
  <c r="F655" i="9"/>
  <c r="G655" i="9"/>
  <c r="T655" i="9"/>
  <c r="AH655" i="9"/>
  <c r="AI655" i="9"/>
  <c r="E655" i="9" s="1"/>
  <c r="AL655" i="9"/>
  <c r="A656" i="9"/>
  <c r="B656" i="9"/>
  <c r="F656" i="9"/>
  <c r="G656" i="9"/>
  <c r="T656" i="9"/>
  <c r="AH656" i="9"/>
  <c r="AI656" i="9"/>
  <c r="E656" i="9" s="1"/>
  <c r="AL656" i="9"/>
  <c r="A657" i="9"/>
  <c r="B657" i="9"/>
  <c r="F657" i="9"/>
  <c r="G657" i="9"/>
  <c r="T657" i="9"/>
  <c r="AH657" i="9"/>
  <c r="AI657" i="9"/>
  <c r="E657" i="9" s="1"/>
  <c r="AL657" i="9"/>
  <c r="A658" i="9"/>
  <c r="B658" i="9"/>
  <c r="F658" i="9"/>
  <c r="G658" i="9"/>
  <c r="T658" i="9"/>
  <c r="AH658" i="9"/>
  <c r="AI658" i="9"/>
  <c r="E658" i="9" s="1"/>
  <c r="AL658" i="9"/>
  <c r="A659" i="9"/>
  <c r="B659" i="9"/>
  <c r="F659" i="9"/>
  <c r="G659" i="9"/>
  <c r="T659" i="9"/>
  <c r="AH659" i="9"/>
  <c r="AI659" i="9"/>
  <c r="E659" i="9" s="1"/>
  <c r="AL659" i="9"/>
  <c r="A660" i="9"/>
  <c r="B660" i="9"/>
  <c r="F660" i="9"/>
  <c r="G660" i="9"/>
  <c r="T660" i="9"/>
  <c r="AH660" i="9"/>
  <c r="AI660" i="9"/>
  <c r="E660" i="9" s="1"/>
  <c r="AL660" i="9"/>
  <c r="A661" i="9"/>
  <c r="B661" i="9"/>
  <c r="F661" i="9"/>
  <c r="G661" i="9"/>
  <c r="T661" i="9"/>
  <c r="AH661" i="9"/>
  <c r="AI661" i="9"/>
  <c r="E661" i="9" s="1"/>
  <c r="AL661" i="9"/>
  <c r="A662" i="9"/>
  <c r="B662" i="9"/>
  <c r="F662" i="9"/>
  <c r="G662" i="9"/>
  <c r="T662" i="9"/>
  <c r="AH662" i="9"/>
  <c r="AI662" i="9"/>
  <c r="E662" i="9" s="1"/>
  <c r="AL662" i="9"/>
  <c r="A663" i="9"/>
  <c r="B663" i="9"/>
  <c r="F663" i="9"/>
  <c r="G663" i="9"/>
  <c r="T663" i="9"/>
  <c r="AH663" i="9"/>
  <c r="AI663" i="9"/>
  <c r="E663" i="9" s="1"/>
  <c r="AL663" i="9"/>
  <c r="A664" i="9"/>
  <c r="B664" i="9"/>
  <c r="F664" i="9"/>
  <c r="G664" i="9"/>
  <c r="T664" i="9"/>
  <c r="AH664" i="9"/>
  <c r="AI664" i="9"/>
  <c r="E664" i="9" s="1"/>
  <c r="AL664" i="9"/>
  <c r="A665" i="9"/>
  <c r="B665" i="9"/>
  <c r="F665" i="9"/>
  <c r="G665" i="9"/>
  <c r="T665" i="9"/>
  <c r="AH665" i="9"/>
  <c r="AI665" i="9"/>
  <c r="E665" i="9" s="1"/>
  <c r="AL665" i="9"/>
  <c r="A666" i="9"/>
  <c r="B666" i="9"/>
  <c r="F666" i="9"/>
  <c r="G666" i="9"/>
  <c r="T666" i="9"/>
  <c r="AH666" i="9"/>
  <c r="AI666" i="9"/>
  <c r="E666" i="9" s="1"/>
  <c r="AL666" i="9"/>
  <c r="A667" i="9"/>
  <c r="B667" i="9"/>
  <c r="F667" i="9"/>
  <c r="G667" i="9"/>
  <c r="T667" i="9"/>
  <c r="AH667" i="9"/>
  <c r="AI667" i="9"/>
  <c r="E667" i="9" s="1"/>
  <c r="AL667" i="9"/>
  <c r="A668" i="9"/>
  <c r="B668" i="9"/>
  <c r="F668" i="9"/>
  <c r="G668" i="9"/>
  <c r="T668" i="9"/>
  <c r="AH668" i="9"/>
  <c r="AI668" i="9"/>
  <c r="E668" i="9" s="1"/>
  <c r="AL668" i="9"/>
  <c r="A669" i="9"/>
  <c r="B669" i="9"/>
  <c r="F669" i="9"/>
  <c r="G669" i="9"/>
  <c r="T669" i="9"/>
  <c r="AH669" i="9"/>
  <c r="AI669" i="9"/>
  <c r="E669" i="9" s="1"/>
  <c r="AL669" i="9"/>
  <c r="A670" i="9"/>
  <c r="B670" i="9"/>
  <c r="F670" i="9"/>
  <c r="G670" i="9"/>
  <c r="T670" i="9"/>
  <c r="AH670" i="9"/>
  <c r="AI670" i="9"/>
  <c r="E670" i="9" s="1"/>
  <c r="AL670" i="9"/>
  <c r="A671" i="9"/>
  <c r="B671" i="9"/>
  <c r="F671" i="9"/>
  <c r="G671" i="9"/>
  <c r="T671" i="9"/>
  <c r="AH671" i="9"/>
  <c r="AI671" i="9"/>
  <c r="E671" i="9" s="1"/>
  <c r="AL671" i="9"/>
  <c r="A672" i="9"/>
  <c r="B672" i="9"/>
  <c r="F672" i="9"/>
  <c r="G672" i="9"/>
  <c r="T672" i="9"/>
  <c r="AH672" i="9"/>
  <c r="AI672" i="9"/>
  <c r="E672" i="9" s="1"/>
  <c r="AL672" i="9"/>
  <c r="A673" i="9"/>
  <c r="B673" i="9"/>
  <c r="F673" i="9"/>
  <c r="G673" i="9"/>
  <c r="T673" i="9"/>
  <c r="AH673" i="9"/>
  <c r="AI673" i="9"/>
  <c r="E673" i="9" s="1"/>
  <c r="AL673" i="9"/>
  <c r="A674" i="9"/>
  <c r="B674" i="9"/>
  <c r="F674" i="9"/>
  <c r="G674" i="9"/>
  <c r="T674" i="9"/>
  <c r="AH674" i="9"/>
  <c r="AI674" i="9"/>
  <c r="E674" i="9" s="1"/>
  <c r="AL674" i="9"/>
  <c r="A675" i="9"/>
  <c r="B675" i="9"/>
  <c r="F675" i="9"/>
  <c r="G675" i="9"/>
  <c r="T675" i="9"/>
  <c r="AH675" i="9"/>
  <c r="AI675" i="9"/>
  <c r="E675" i="9" s="1"/>
  <c r="AL675" i="9"/>
  <c r="A676" i="9"/>
  <c r="B676" i="9"/>
  <c r="F676" i="9"/>
  <c r="G676" i="9"/>
  <c r="T676" i="9"/>
  <c r="AH676" i="9"/>
  <c r="AI676" i="9"/>
  <c r="E676" i="9" s="1"/>
  <c r="AL676" i="9"/>
  <c r="A677" i="9"/>
  <c r="B677" i="9"/>
  <c r="F677" i="9"/>
  <c r="G677" i="9"/>
  <c r="T677" i="9"/>
  <c r="AH677" i="9"/>
  <c r="AI677" i="9"/>
  <c r="E677" i="9" s="1"/>
  <c r="AL677" i="9"/>
  <c r="A678" i="9"/>
  <c r="B678" i="9"/>
  <c r="F678" i="9"/>
  <c r="G678" i="9"/>
  <c r="T678" i="9"/>
  <c r="AH678" i="9"/>
  <c r="AI678" i="9"/>
  <c r="E678" i="9" s="1"/>
  <c r="AL678" i="9"/>
  <c r="A679" i="9"/>
  <c r="B679" i="9"/>
  <c r="F679" i="9"/>
  <c r="G679" i="9"/>
  <c r="T679" i="9"/>
  <c r="AH679" i="9"/>
  <c r="AI679" i="9"/>
  <c r="E679" i="9" s="1"/>
  <c r="AL679" i="9"/>
  <c r="A680" i="9"/>
  <c r="B680" i="9"/>
  <c r="F680" i="9"/>
  <c r="G680" i="9"/>
  <c r="T680" i="9"/>
  <c r="AH680" i="9"/>
  <c r="AI680" i="9"/>
  <c r="E680" i="9" s="1"/>
  <c r="AL680" i="9"/>
  <c r="A681" i="9"/>
  <c r="B681" i="9"/>
  <c r="F681" i="9"/>
  <c r="G681" i="9"/>
  <c r="T681" i="9"/>
  <c r="AH681" i="9"/>
  <c r="AI681" i="9"/>
  <c r="E681" i="9" s="1"/>
  <c r="AL681" i="9"/>
  <c r="A682" i="9"/>
  <c r="B682" i="9"/>
  <c r="F682" i="9"/>
  <c r="G682" i="9"/>
  <c r="T682" i="9"/>
  <c r="AH682" i="9"/>
  <c r="AI682" i="9"/>
  <c r="E682" i="9" s="1"/>
  <c r="AL682" i="9"/>
  <c r="A683" i="9"/>
  <c r="B683" i="9"/>
  <c r="F683" i="9"/>
  <c r="G683" i="9"/>
  <c r="T683" i="9"/>
  <c r="AH683" i="9"/>
  <c r="AI683" i="9"/>
  <c r="E683" i="9" s="1"/>
  <c r="AL683" i="9"/>
  <c r="A684" i="9"/>
  <c r="B684" i="9"/>
  <c r="F684" i="9"/>
  <c r="G684" i="9"/>
  <c r="T684" i="9"/>
  <c r="AH684" i="9"/>
  <c r="AI684" i="9"/>
  <c r="E684" i="9" s="1"/>
  <c r="AL684" i="9"/>
  <c r="A685" i="9"/>
  <c r="B685" i="9"/>
  <c r="F685" i="9"/>
  <c r="G685" i="9"/>
  <c r="T685" i="9"/>
  <c r="AH685" i="9"/>
  <c r="AI685" i="9"/>
  <c r="E685" i="9" s="1"/>
  <c r="AL685" i="9"/>
  <c r="A686" i="9"/>
  <c r="B686" i="9"/>
  <c r="F686" i="9"/>
  <c r="G686" i="9"/>
  <c r="T686" i="9"/>
  <c r="AH686" i="9"/>
  <c r="AI686" i="9"/>
  <c r="E686" i="9" s="1"/>
  <c r="AL686" i="9"/>
  <c r="A687" i="9"/>
  <c r="B687" i="9"/>
  <c r="F687" i="9"/>
  <c r="G687" i="9"/>
  <c r="T687" i="9"/>
  <c r="AH687" i="9"/>
  <c r="AI687" i="9"/>
  <c r="E687" i="9" s="1"/>
  <c r="AL687" i="9"/>
  <c r="A688" i="9"/>
  <c r="B688" i="9"/>
  <c r="F688" i="9"/>
  <c r="G688" i="9"/>
  <c r="T688" i="9"/>
  <c r="AH688" i="9"/>
  <c r="AI688" i="9"/>
  <c r="E688" i="9" s="1"/>
  <c r="AL688" i="9"/>
  <c r="A689" i="9"/>
  <c r="B689" i="9"/>
  <c r="F689" i="9"/>
  <c r="G689" i="9"/>
  <c r="T689" i="9"/>
  <c r="AH689" i="9"/>
  <c r="AI689" i="9"/>
  <c r="E689" i="9" s="1"/>
  <c r="AL689" i="9"/>
  <c r="A690" i="9"/>
  <c r="B690" i="9"/>
  <c r="F690" i="9"/>
  <c r="G690" i="9"/>
  <c r="T690" i="9"/>
  <c r="AH690" i="9"/>
  <c r="AI690" i="9"/>
  <c r="E690" i="9" s="1"/>
  <c r="AL690" i="9"/>
  <c r="A691" i="9"/>
  <c r="B691" i="9"/>
  <c r="F691" i="9"/>
  <c r="G691" i="9"/>
  <c r="T691" i="9"/>
  <c r="AH691" i="9"/>
  <c r="AI691" i="9"/>
  <c r="E691" i="9" s="1"/>
  <c r="AL691" i="9"/>
  <c r="A692" i="9"/>
  <c r="B692" i="9"/>
  <c r="F692" i="9"/>
  <c r="G692" i="9"/>
  <c r="T692" i="9"/>
  <c r="AH692" i="9"/>
  <c r="AI692" i="9"/>
  <c r="E692" i="9" s="1"/>
  <c r="AL692" i="9"/>
  <c r="A693" i="9"/>
  <c r="B693" i="9"/>
  <c r="F693" i="9"/>
  <c r="G693" i="9"/>
  <c r="T693" i="9"/>
  <c r="AH693" i="9"/>
  <c r="AI693" i="9"/>
  <c r="E693" i="9" s="1"/>
  <c r="AL693" i="9"/>
  <c r="A694" i="9"/>
  <c r="B694" i="9"/>
  <c r="F694" i="9"/>
  <c r="G694" i="9"/>
  <c r="T694" i="9"/>
  <c r="AH694" i="9"/>
  <c r="AI694" i="9"/>
  <c r="E694" i="9" s="1"/>
  <c r="AL694" i="9"/>
  <c r="A695" i="9"/>
  <c r="B695" i="9"/>
  <c r="F695" i="9"/>
  <c r="G695" i="9"/>
  <c r="T695" i="9"/>
  <c r="AH695" i="9"/>
  <c r="AI695" i="9"/>
  <c r="E695" i="9" s="1"/>
  <c r="AL695" i="9"/>
  <c r="A696" i="9"/>
  <c r="B696" i="9"/>
  <c r="F696" i="9"/>
  <c r="G696" i="9"/>
  <c r="T696" i="9"/>
  <c r="AH696" i="9"/>
  <c r="AI696" i="9"/>
  <c r="E696" i="9" s="1"/>
  <c r="AL696" i="9"/>
  <c r="A697" i="9"/>
  <c r="B697" i="9"/>
  <c r="F697" i="9"/>
  <c r="G697" i="9"/>
  <c r="T697" i="9"/>
  <c r="AH697" i="9"/>
  <c r="AI697" i="9"/>
  <c r="E697" i="9" s="1"/>
  <c r="AL697" i="9"/>
  <c r="A698" i="9"/>
  <c r="B698" i="9"/>
  <c r="F698" i="9"/>
  <c r="G698" i="9"/>
  <c r="T698" i="9"/>
  <c r="AH698" i="9"/>
  <c r="AI698" i="9"/>
  <c r="E698" i="9" s="1"/>
  <c r="AL698" i="9"/>
  <c r="A699" i="9"/>
  <c r="B699" i="9"/>
  <c r="F699" i="9"/>
  <c r="G699" i="9"/>
  <c r="T699" i="9"/>
  <c r="AH699" i="9"/>
  <c r="AI699" i="9"/>
  <c r="E699" i="9" s="1"/>
  <c r="AL699" i="9"/>
  <c r="A700" i="9"/>
  <c r="B700" i="9"/>
  <c r="F700" i="9"/>
  <c r="G700" i="9"/>
  <c r="T700" i="9"/>
  <c r="AH700" i="9"/>
  <c r="AI700" i="9"/>
  <c r="E700" i="9" s="1"/>
  <c r="AL700" i="9"/>
  <c r="A701" i="9"/>
  <c r="B701" i="9"/>
  <c r="F701" i="9"/>
  <c r="G701" i="9"/>
  <c r="T701" i="9"/>
  <c r="AH701" i="9"/>
  <c r="AI701" i="9"/>
  <c r="E701" i="9" s="1"/>
  <c r="AL701" i="9"/>
  <c r="A702" i="9"/>
  <c r="B702" i="9"/>
  <c r="F702" i="9"/>
  <c r="G702" i="9"/>
  <c r="T702" i="9"/>
  <c r="AH702" i="9"/>
  <c r="AI702" i="9"/>
  <c r="E702" i="9" s="1"/>
  <c r="AL702" i="9"/>
  <c r="A703" i="9"/>
  <c r="B703" i="9"/>
  <c r="F703" i="9"/>
  <c r="G703" i="9"/>
  <c r="T703" i="9"/>
  <c r="AH703" i="9"/>
  <c r="AI703" i="9"/>
  <c r="E703" i="9" s="1"/>
  <c r="AL703" i="9"/>
  <c r="A704" i="9"/>
  <c r="B704" i="9"/>
  <c r="F704" i="9"/>
  <c r="G704" i="9"/>
  <c r="T704" i="9"/>
  <c r="AH704" i="9"/>
  <c r="AI704" i="9"/>
  <c r="E704" i="9" s="1"/>
  <c r="AL704" i="9"/>
  <c r="A705" i="9"/>
  <c r="B705" i="9"/>
  <c r="F705" i="9"/>
  <c r="G705" i="9"/>
  <c r="T705" i="9"/>
  <c r="AH705" i="9"/>
  <c r="AI705" i="9"/>
  <c r="E705" i="9" s="1"/>
  <c r="AL705" i="9"/>
  <c r="A706" i="9"/>
  <c r="B706" i="9"/>
  <c r="F706" i="9"/>
  <c r="G706" i="9"/>
  <c r="T706" i="9"/>
  <c r="AH706" i="9"/>
  <c r="AI706" i="9"/>
  <c r="E706" i="9" s="1"/>
  <c r="AL706" i="9"/>
  <c r="A707" i="9"/>
  <c r="B707" i="9"/>
  <c r="F707" i="9"/>
  <c r="G707" i="9"/>
  <c r="T707" i="9"/>
  <c r="AH707" i="9"/>
  <c r="AI707" i="9"/>
  <c r="E707" i="9" s="1"/>
  <c r="AL707" i="9"/>
  <c r="A708" i="9"/>
  <c r="B708" i="9"/>
  <c r="F708" i="9"/>
  <c r="G708" i="9"/>
  <c r="T708" i="9"/>
  <c r="AH708" i="9"/>
  <c r="AI708" i="9"/>
  <c r="E708" i="9" s="1"/>
  <c r="AL708" i="9"/>
  <c r="A709" i="9"/>
  <c r="B709" i="9"/>
  <c r="F709" i="9"/>
  <c r="G709" i="9"/>
  <c r="T709" i="9"/>
  <c r="AH709" i="9"/>
  <c r="AI709" i="9"/>
  <c r="E709" i="9" s="1"/>
  <c r="AL709" i="9"/>
  <c r="A710" i="9"/>
  <c r="B710" i="9"/>
  <c r="F710" i="9"/>
  <c r="G710" i="9"/>
  <c r="T710" i="9"/>
  <c r="AH710" i="9"/>
  <c r="AI710" i="9"/>
  <c r="E710" i="9" s="1"/>
  <c r="AL710" i="9"/>
  <c r="A711" i="9"/>
  <c r="B711" i="9"/>
  <c r="F711" i="9"/>
  <c r="G711" i="9"/>
  <c r="T711" i="9"/>
  <c r="AH711" i="9"/>
  <c r="AI711" i="9"/>
  <c r="E711" i="9" s="1"/>
  <c r="AL711" i="9"/>
  <c r="A712" i="9"/>
  <c r="B712" i="9"/>
  <c r="F712" i="9"/>
  <c r="G712" i="9"/>
  <c r="T712" i="9"/>
  <c r="AH712" i="9"/>
  <c r="AI712" i="9"/>
  <c r="E712" i="9" s="1"/>
  <c r="AL712" i="9"/>
  <c r="A713" i="9"/>
  <c r="B713" i="9"/>
  <c r="F713" i="9"/>
  <c r="G713" i="9"/>
  <c r="T713" i="9"/>
  <c r="AH713" i="9"/>
  <c r="AI713" i="9"/>
  <c r="E713" i="9" s="1"/>
  <c r="AL713" i="9"/>
  <c r="A714" i="9"/>
  <c r="B714" i="9"/>
  <c r="F714" i="9"/>
  <c r="G714" i="9"/>
  <c r="T714" i="9"/>
  <c r="AH714" i="9"/>
  <c r="AI714" i="9"/>
  <c r="E714" i="9" s="1"/>
  <c r="AL714" i="9"/>
  <c r="A715" i="9"/>
  <c r="B715" i="9"/>
  <c r="F715" i="9"/>
  <c r="G715" i="9"/>
  <c r="T715" i="9"/>
  <c r="AH715" i="9"/>
  <c r="AI715" i="9"/>
  <c r="E715" i="9" s="1"/>
  <c r="AL715" i="9"/>
  <c r="A716" i="9"/>
  <c r="B716" i="9"/>
  <c r="F716" i="9"/>
  <c r="G716" i="9"/>
  <c r="T716" i="9"/>
  <c r="AH716" i="9"/>
  <c r="AI716" i="9"/>
  <c r="E716" i="9" s="1"/>
  <c r="AL716" i="9"/>
  <c r="A717" i="9"/>
  <c r="B717" i="9"/>
  <c r="F717" i="9"/>
  <c r="G717" i="9"/>
  <c r="T717" i="9"/>
  <c r="AH717" i="9"/>
  <c r="AI717" i="9"/>
  <c r="E717" i="9" s="1"/>
  <c r="AL717" i="9"/>
  <c r="A718" i="9"/>
  <c r="B718" i="9"/>
  <c r="F718" i="9"/>
  <c r="G718" i="9"/>
  <c r="T718" i="9"/>
  <c r="AH718" i="9"/>
  <c r="AI718" i="9"/>
  <c r="E718" i="9" s="1"/>
  <c r="AL718" i="9"/>
  <c r="A719" i="9"/>
  <c r="B719" i="9"/>
  <c r="F719" i="9"/>
  <c r="G719" i="9"/>
  <c r="T719" i="9"/>
  <c r="AH719" i="9"/>
  <c r="AI719" i="9"/>
  <c r="E719" i="9" s="1"/>
  <c r="AL719" i="9"/>
  <c r="A720" i="9"/>
  <c r="B720" i="9"/>
  <c r="F720" i="9"/>
  <c r="G720" i="9"/>
  <c r="T720" i="9"/>
  <c r="AH720" i="9"/>
  <c r="AI720" i="9"/>
  <c r="E720" i="9" s="1"/>
  <c r="AL720" i="9"/>
  <c r="A721" i="9"/>
  <c r="B721" i="9"/>
  <c r="F721" i="9"/>
  <c r="G721" i="9"/>
  <c r="T721" i="9"/>
  <c r="AH721" i="9"/>
  <c r="AI721" i="9"/>
  <c r="E721" i="9" s="1"/>
  <c r="AL721" i="9"/>
  <c r="A722" i="9"/>
  <c r="B722" i="9"/>
  <c r="F722" i="9"/>
  <c r="G722" i="9"/>
  <c r="T722" i="9"/>
  <c r="AH722" i="9"/>
  <c r="AI722" i="9"/>
  <c r="E722" i="9" s="1"/>
  <c r="AL722" i="9"/>
  <c r="A723" i="9"/>
  <c r="B723" i="9"/>
  <c r="F723" i="9"/>
  <c r="G723" i="9"/>
  <c r="T723" i="9"/>
  <c r="AH723" i="9"/>
  <c r="AI723" i="9"/>
  <c r="E723" i="9" s="1"/>
  <c r="AL723" i="9"/>
  <c r="A724" i="9"/>
  <c r="B724" i="9"/>
  <c r="F724" i="9"/>
  <c r="G724" i="9"/>
  <c r="T724" i="9"/>
  <c r="AH724" i="9"/>
  <c r="AI724" i="9"/>
  <c r="E724" i="9" s="1"/>
  <c r="AL724" i="9"/>
  <c r="A725" i="9"/>
  <c r="B725" i="9"/>
  <c r="F725" i="9"/>
  <c r="G725" i="9"/>
  <c r="T725" i="9"/>
  <c r="AH725" i="9"/>
  <c r="AI725" i="9"/>
  <c r="E725" i="9" s="1"/>
  <c r="AL725" i="9"/>
  <c r="A726" i="9"/>
  <c r="B726" i="9"/>
  <c r="F726" i="9"/>
  <c r="G726" i="9"/>
  <c r="T726" i="9"/>
  <c r="AH726" i="9"/>
  <c r="AI726" i="9"/>
  <c r="E726" i="9" s="1"/>
  <c r="AL726" i="9"/>
  <c r="A727" i="9"/>
  <c r="B727" i="9"/>
  <c r="F727" i="9"/>
  <c r="G727" i="9"/>
  <c r="T727" i="9"/>
  <c r="AH727" i="9"/>
  <c r="AI727" i="9"/>
  <c r="E727" i="9" s="1"/>
  <c r="AL727" i="9"/>
  <c r="A728" i="9"/>
  <c r="B728" i="9"/>
  <c r="F728" i="9"/>
  <c r="G728" i="9"/>
  <c r="T728" i="9"/>
  <c r="AH728" i="9"/>
  <c r="AI728" i="9"/>
  <c r="E728" i="9" s="1"/>
  <c r="AL728" i="9"/>
  <c r="A729" i="9"/>
  <c r="B729" i="9"/>
  <c r="F729" i="9"/>
  <c r="G729" i="9"/>
  <c r="T729" i="9"/>
  <c r="AH729" i="9"/>
  <c r="AI729" i="9"/>
  <c r="E729" i="9" s="1"/>
  <c r="AL729" i="9"/>
  <c r="A730" i="9"/>
  <c r="B730" i="9"/>
  <c r="F730" i="9"/>
  <c r="G730" i="9"/>
  <c r="T730" i="9"/>
  <c r="AH730" i="9"/>
  <c r="AI730" i="9"/>
  <c r="E730" i="9" s="1"/>
  <c r="AL730" i="9"/>
  <c r="A731" i="9"/>
  <c r="B731" i="9"/>
  <c r="F731" i="9"/>
  <c r="G731" i="9"/>
  <c r="T731" i="9"/>
  <c r="AH731" i="9"/>
  <c r="AI731" i="9"/>
  <c r="E731" i="9" s="1"/>
  <c r="AL731" i="9"/>
  <c r="A732" i="9"/>
  <c r="B732" i="9"/>
  <c r="F732" i="9"/>
  <c r="G732" i="9"/>
  <c r="T732" i="9"/>
  <c r="AH732" i="9"/>
  <c r="AI732" i="9"/>
  <c r="E732" i="9" s="1"/>
  <c r="AL732" i="9"/>
  <c r="A733" i="9"/>
  <c r="B733" i="9"/>
  <c r="F733" i="9"/>
  <c r="G733" i="9"/>
  <c r="T733" i="9"/>
  <c r="AH733" i="9"/>
  <c r="AI733" i="9"/>
  <c r="E733" i="9" s="1"/>
  <c r="AL733" i="9"/>
  <c r="A734" i="9"/>
  <c r="B734" i="9"/>
  <c r="F734" i="9"/>
  <c r="G734" i="9"/>
  <c r="T734" i="9"/>
  <c r="AH734" i="9"/>
  <c r="AI734" i="9"/>
  <c r="E734" i="9" s="1"/>
  <c r="AL734" i="9"/>
  <c r="A735" i="9"/>
  <c r="B735" i="9"/>
  <c r="F735" i="9"/>
  <c r="G735" i="9"/>
  <c r="T735" i="9"/>
  <c r="AH735" i="9"/>
  <c r="AI735" i="9"/>
  <c r="E735" i="9" s="1"/>
  <c r="AL735" i="9"/>
  <c r="A736" i="9"/>
  <c r="B736" i="9"/>
  <c r="F736" i="9"/>
  <c r="G736" i="9"/>
  <c r="T736" i="9"/>
  <c r="AH736" i="9"/>
  <c r="AI736" i="9"/>
  <c r="E736" i="9" s="1"/>
  <c r="AL736" i="9"/>
  <c r="A737" i="9"/>
  <c r="B737" i="9"/>
  <c r="F737" i="9"/>
  <c r="G737" i="9"/>
  <c r="T737" i="9"/>
  <c r="AH737" i="9"/>
  <c r="AI737" i="9"/>
  <c r="E737" i="9" s="1"/>
  <c r="AL737" i="9"/>
  <c r="A738" i="9"/>
  <c r="B738" i="9"/>
  <c r="F738" i="9"/>
  <c r="G738" i="9"/>
  <c r="T738" i="9"/>
  <c r="AH738" i="9"/>
  <c r="AI738" i="9"/>
  <c r="E738" i="9" s="1"/>
  <c r="AL738" i="9"/>
  <c r="A739" i="9"/>
  <c r="B739" i="9"/>
  <c r="F739" i="9"/>
  <c r="G739" i="9"/>
  <c r="T739" i="9"/>
  <c r="AH739" i="9"/>
  <c r="AI739" i="9"/>
  <c r="E739" i="9" s="1"/>
  <c r="AL739" i="9"/>
  <c r="A740" i="9"/>
  <c r="B740" i="9"/>
  <c r="F740" i="9"/>
  <c r="G740" i="9"/>
  <c r="T740" i="9"/>
  <c r="AH740" i="9"/>
  <c r="AI740" i="9"/>
  <c r="E740" i="9" s="1"/>
  <c r="AL740" i="9"/>
  <c r="A741" i="9"/>
  <c r="B741" i="9"/>
  <c r="F741" i="9"/>
  <c r="G741" i="9"/>
  <c r="T741" i="9"/>
  <c r="AH741" i="9"/>
  <c r="AI741" i="9"/>
  <c r="E741" i="9" s="1"/>
  <c r="AL741" i="9"/>
  <c r="A742" i="9"/>
  <c r="B742" i="9"/>
  <c r="F742" i="9"/>
  <c r="G742" i="9"/>
  <c r="T742" i="9"/>
  <c r="AH742" i="9"/>
  <c r="AI742" i="9"/>
  <c r="E742" i="9" s="1"/>
  <c r="AL742" i="9"/>
  <c r="A743" i="9"/>
  <c r="B743" i="9"/>
  <c r="F743" i="9"/>
  <c r="G743" i="9"/>
  <c r="T743" i="9"/>
  <c r="AH743" i="9"/>
  <c r="AI743" i="9"/>
  <c r="E743" i="9" s="1"/>
  <c r="AL743" i="9"/>
  <c r="A744" i="9"/>
  <c r="B744" i="9"/>
  <c r="F744" i="9"/>
  <c r="G744" i="9"/>
  <c r="T744" i="9"/>
  <c r="AH744" i="9"/>
  <c r="AI744" i="9"/>
  <c r="E744" i="9" s="1"/>
  <c r="AL744" i="9"/>
  <c r="A745" i="9"/>
  <c r="B745" i="9"/>
  <c r="F745" i="9"/>
  <c r="G745" i="9"/>
  <c r="T745" i="9"/>
  <c r="AH745" i="9"/>
  <c r="AI745" i="9"/>
  <c r="E745" i="9" s="1"/>
  <c r="AL745" i="9"/>
  <c r="A746" i="9"/>
  <c r="B746" i="9"/>
  <c r="F746" i="9"/>
  <c r="G746" i="9"/>
  <c r="T746" i="9"/>
  <c r="AH746" i="9"/>
  <c r="AI746" i="9"/>
  <c r="E746" i="9" s="1"/>
  <c r="AL746" i="9"/>
  <c r="A747" i="9"/>
  <c r="B747" i="9"/>
  <c r="F747" i="9"/>
  <c r="G747" i="9"/>
  <c r="T747" i="9"/>
  <c r="AH747" i="9"/>
  <c r="AI747" i="9"/>
  <c r="E747" i="9" s="1"/>
  <c r="AL747" i="9"/>
  <c r="A748" i="9"/>
  <c r="B748" i="9"/>
  <c r="F748" i="9"/>
  <c r="G748" i="9"/>
  <c r="T748" i="9"/>
  <c r="AH748" i="9"/>
  <c r="AI748" i="9"/>
  <c r="E748" i="9" s="1"/>
  <c r="AL748" i="9"/>
  <c r="A749" i="9"/>
  <c r="B749" i="9"/>
  <c r="F749" i="9"/>
  <c r="G749" i="9"/>
  <c r="T749" i="9"/>
  <c r="AH749" i="9"/>
  <c r="AI749" i="9"/>
  <c r="E749" i="9" s="1"/>
  <c r="AL749" i="9"/>
  <c r="A750" i="9"/>
  <c r="B750" i="9"/>
  <c r="F750" i="9"/>
  <c r="G750" i="9"/>
  <c r="T750" i="9"/>
  <c r="AH750" i="9"/>
  <c r="AI750" i="9"/>
  <c r="E750" i="9" s="1"/>
  <c r="AL750" i="9"/>
  <c r="A751" i="9"/>
  <c r="B751" i="9"/>
  <c r="F751" i="9"/>
  <c r="G751" i="9"/>
  <c r="T751" i="9"/>
  <c r="AH751" i="9"/>
  <c r="AI751" i="9"/>
  <c r="E751" i="9" s="1"/>
  <c r="AL751" i="9"/>
  <c r="A752" i="9"/>
  <c r="B752" i="9"/>
  <c r="F752" i="9"/>
  <c r="G752" i="9"/>
  <c r="T752" i="9"/>
  <c r="AH752" i="9"/>
  <c r="AI752" i="9"/>
  <c r="E752" i="9" s="1"/>
  <c r="AL752" i="9"/>
  <c r="A753" i="9"/>
  <c r="B753" i="9"/>
  <c r="F753" i="9"/>
  <c r="G753" i="9"/>
  <c r="T753" i="9"/>
  <c r="AH753" i="9"/>
  <c r="AI753" i="9"/>
  <c r="E753" i="9" s="1"/>
  <c r="AL753" i="9"/>
  <c r="A754" i="9"/>
  <c r="B754" i="9"/>
  <c r="F754" i="9"/>
  <c r="G754" i="9"/>
  <c r="T754" i="9"/>
  <c r="AH754" i="9"/>
  <c r="AI754" i="9"/>
  <c r="E754" i="9" s="1"/>
  <c r="AL754" i="9"/>
  <c r="A755" i="9"/>
  <c r="B755" i="9"/>
  <c r="F755" i="9"/>
  <c r="G755" i="9"/>
  <c r="T755" i="9"/>
  <c r="AH755" i="9"/>
  <c r="AI755" i="9"/>
  <c r="E755" i="9" s="1"/>
  <c r="AL755" i="9"/>
  <c r="A756" i="9"/>
  <c r="B756" i="9"/>
  <c r="F756" i="9"/>
  <c r="G756" i="9"/>
  <c r="T756" i="9"/>
  <c r="AH756" i="9"/>
  <c r="AI756" i="9"/>
  <c r="E756" i="9" s="1"/>
  <c r="AL756" i="9"/>
  <c r="A757" i="9"/>
  <c r="B757" i="9"/>
  <c r="F757" i="9"/>
  <c r="G757" i="9"/>
  <c r="T757" i="9"/>
  <c r="AH757" i="9"/>
  <c r="AI757" i="9"/>
  <c r="E757" i="9" s="1"/>
  <c r="AL757" i="9"/>
  <c r="A758" i="9"/>
  <c r="B758" i="9"/>
  <c r="F758" i="9"/>
  <c r="G758" i="9"/>
  <c r="T758" i="9"/>
  <c r="AH758" i="9"/>
  <c r="AI758" i="9"/>
  <c r="E758" i="9" s="1"/>
  <c r="AL758" i="9"/>
  <c r="A759" i="9"/>
  <c r="B759" i="9"/>
  <c r="F759" i="9"/>
  <c r="G759" i="9"/>
  <c r="T759" i="9"/>
  <c r="AH759" i="9"/>
  <c r="AI759" i="9"/>
  <c r="E759" i="9" s="1"/>
  <c r="AL759" i="9"/>
  <c r="A760" i="9"/>
  <c r="B760" i="9"/>
  <c r="F760" i="9"/>
  <c r="G760" i="9"/>
  <c r="T760" i="9"/>
  <c r="AH760" i="9"/>
  <c r="AI760" i="9"/>
  <c r="E760" i="9" s="1"/>
  <c r="AL760" i="9"/>
  <c r="A761" i="9"/>
  <c r="B761" i="9"/>
  <c r="F761" i="9"/>
  <c r="G761" i="9"/>
  <c r="T761" i="9"/>
  <c r="AH761" i="9"/>
  <c r="AI761" i="9"/>
  <c r="E761" i="9" s="1"/>
  <c r="AL761" i="9"/>
  <c r="A762" i="9"/>
  <c r="B762" i="9"/>
  <c r="F762" i="9"/>
  <c r="G762" i="9"/>
  <c r="T762" i="9"/>
  <c r="AH762" i="9"/>
  <c r="AI762" i="9"/>
  <c r="E762" i="9" s="1"/>
  <c r="AL762" i="9"/>
  <c r="A763" i="9"/>
  <c r="B763" i="9"/>
  <c r="F763" i="9"/>
  <c r="G763" i="9"/>
  <c r="T763" i="9"/>
  <c r="AH763" i="9"/>
  <c r="AI763" i="9"/>
  <c r="E763" i="9" s="1"/>
  <c r="AL763" i="9"/>
  <c r="A764" i="9"/>
  <c r="B764" i="9"/>
  <c r="F764" i="9"/>
  <c r="G764" i="9"/>
  <c r="T764" i="9"/>
  <c r="AH764" i="9"/>
  <c r="AI764" i="9"/>
  <c r="E764" i="9" s="1"/>
  <c r="AL764" i="9"/>
  <c r="A765" i="9"/>
  <c r="B765" i="9"/>
  <c r="F765" i="9"/>
  <c r="G765" i="9"/>
  <c r="T765" i="9"/>
  <c r="AH765" i="9"/>
  <c r="AI765" i="9"/>
  <c r="E765" i="9" s="1"/>
  <c r="AL765" i="9"/>
  <c r="A766" i="9"/>
  <c r="B766" i="9"/>
  <c r="F766" i="9"/>
  <c r="G766" i="9"/>
  <c r="T766" i="9"/>
  <c r="AH766" i="9"/>
  <c r="AI766" i="9"/>
  <c r="E766" i="9" s="1"/>
  <c r="AL766" i="9"/>
  <c r="A767" i="9"/>
  <c r="B767" i="9"/>
  <c r="F767" i="9"/>
  <c r="G767" i="9"/>
  <c r="T767" i="9"/>
  <c r="AH767" i="9"/>
  <c r="AI767" i="9"/>
  <c r="E767" i="9" s="1"/>
  <c r="AL767" i="9"/>
  <c r="A768" i="9"/>
  <c r="B768" i="9"/>
  <c r="F768" i="9"/>
  <c r="G768" i="9"/>
  <c r="T768" i="9"/>
  <c r="AH768" i="9"/>
  <c r="AI768" i="9"/>
  <c r="E768" i="9" s="1"/>
  <c r="AL768" i="9"/>
  <c r="A769" i="9"/>
  <c r="B769" i="9"/>
  <c r="F769" i="9"/>
  <c r="G769" i="9"/>
  <c r="T769" i="9"/>
  <c r="AH769" i="9"/>
  <c r="AI769" i="9"/>
  <c r="E769" i="9" s="1"/>
  <c r="AL769" i="9"/>
  <c r="A770" i="9"/>
  <c r="B770" i="9"/>
  <c r="F770" i="9"/>
  <c r="G770" i="9"/>
  <c r="T770" i="9"/>
  <c r="AH770" i="9"/>
  <c r="AI770" i="9"/>
  <c r="E770" i="9" s="1"/>
  <c r="AL770" i="9"/>
  <c r="A771" i="9"/>
  <c r="B771" i="9"/>
  <c r="F771" i="9"/>
  <c r="G771" i="9"/>
  <c r="T771" i="9"/>
  <c r="AH771" i="9"/>
  <c r="AI771" i="9"/>
  <c r="E771" i="9" s="1"/>
  <c r="AL771" i="9"/>
  <c r="A772" i="9"/>
  <c r="B772" i="9"/>
  <c r="F772" i="9"/>
  <c r="G772" i="9"/>
  <c r="T772" i="9"/>
  <c r="AH772" i="9"/>
  <c r="AI772" i="9"/>
  <c r="E772" i="9" s="1"/>
  <c r="AL772" i="9"/>
  <c r="A773" i="9"/>
  <c r="B773" i="9"/>
  <c r="F773" i="9"/>
  <c r="G773" i="9"/>
  <c r="T773" i="9"/>
  <c r="AH773" i="9"/>
  <c r="AI773" i="9"/>
  <c r="E773" i="9" s="1"/>
  <c r="AL773" i="9"/>
  <c r="A774" i="9"/>
  <c r="B774" i="9"/>
  <c r="F774" i="9"/>
  <c r="G774" i="9"/>
  <c r="T774" i="9"/>
  <c r="AH774" i="9"/>
  <c r="AI774" i="9"/>
  <c r="E774" i="9" s="1"/>
  <c r="AL774" i="9"/>
  <c r="A775" i="9"/>
  <c r="B775" i="9"/>
  <c r="F775" i="9"/>
  <c r="G775" i="9"/>
  <c r="T775" i="9"/>
  <c r="AH775" i="9"/>
  <c r="AI775" i="9"/>
  <c r="E775" i="9" s="1"/>
  <c r="AL775" i="9"/>
  <c r="A776" i="9"/>
  <c r="B776" i="9"/>
  <c r="F776" i="9"/>
  <c r="G776" i="9"/>
  <c r="T776" i="9"/>
  <c r="AH776" i="9"/>
  <c r="AI776" i="9"/>
  <c r="E776" i="9" s="1"/>
  <c r="AL776" i="9"/>
  <c r="A777" i="9"/>
  <c r="B777" i="9"/>
  <c r="F777" i="9"/>
  <c r="G777" i="9"/>
  <c r="T777" i="9"/>
  <c r="AH777" i="9"/>
  <c r="AI777" i="9"/>
  <c r="E777" i="9" s="1"/>
  <c r="AL777" i="9"/>
  <c r="A778" i="9"/>
  <c r="B778" i="9"/>
  <c r="F778" i="9"/>
  <c r="G778" i="9"/>
  <c r="T778" i="9"/>
  <c r="AH778" i="9"/>
  <c r="AI778" i="9"/>
  <c r="E778" i="9" s="1"/>
  <c r="AL778" i="9"/>
  <c r="A779" i="9"/>
  <c r="B779" i="9"/>
  <c r="F779" i="9"/>
  <c r="G779" i="9"/>
  <c r="T779" i="9"/>
  <c r="AH779" i="9"/>
  <c r="AI779" i="9"/>
  <c r="E779" i="9" s="1"/>
  <c r="AL779" i="9"/>
  <c r="A780" i="9"/>
  <c r="B780" i="9"/>
  <c r="F780" i="9"/>
  <c r="G780" i="9"/>
  <c r="T780" i="9"/>
  <c r="AH780" i="9"/>
  <c r="AI780" i="9"/>
  <c r="E780" i="9" s="1"/>
  <c r="AL780" i="9"/>
  <c r="A781" i="9"/>
  <c r="B781" i="9"/>
  <c r="F781" i="9"/>
  <c r="G781" i="9"/>
  <c r="T781" i="9"/>
  <c r="AH781" i="9"/>
  <c r="AI781" i="9"/>
  <c r="E781" i="9" s="1"/>
  <c r="AL781" i="9"/>
  <c r="A782" i="9"/>
  <c r="B782" i="9"/>
  <c r="F782" i="9"/>
  <c r="G782" i="9"/>
  <c r="T782" i="9"/>
  <c r="AH782" i="9"/>
  <c r="AI782" i="9"/>
  <c r="E782" i="9" s="1"/>
  <c r="AL782" i="9"/>
  <c r="A783" i="9"/>
  <c r="B783" i="9"/>
  <c r="F783" i="9"/>
  <c r="G783" i="9"/>
  <c r="T783" i="9"/>
  <c r="AH783" i="9"/>
  <c r="AI783" i="9"/>
  <c r="E783" i="9" s="1"/>
  <c r="AL783" i="9"/>
  <c r="A784" i="9"/>
  <c r="B784" i="9"/>
  <c r="F784" i="9"/>
  <c r="G784" i="9"/>
  <c r="T784" i="9"/>
  <c r="AH784" i="9"/>
  <c r="AI784" i="9"/>
  <c r="E784" i="9" s="1"/>
  <c r="AL784" i="9"/>
  <c r="A785" i="9"/>
  <c r="B785" i="9"/>
  <c r="F785" i="9"/>
  <c r="G785" i="9"/>
  <c r="T785" i="9"/>
  <c r="AH785" i="9"/>
  <c r="AI785" i="9"/>
  <c r="E785" i="9" s="1"/>
  <c r="AL785" i="9"/>
  <c r="A786" i="9"/>
  <c r="B786" i="9"/>
  <c r="F786" i="9"/>
  <c r="G786" i="9"/>
  <c r="T786" i="9"/>
  <c r="AH786" i="9"/>
  <c r="AI786" i="9"/>
  <c r="E786" i="9" s="1"/>
  <c r="AL786" i="9"/>
  <c r="A787" i="9"/>
  <c r="B787" i="9"/>
  <c r="F787" i="9"/>
  <c r="G787" i="9"/>
  <c r="T787" i="9"/>
  <c r="AH787" i="9"/>
  <c r="AI787" i="9"/>
  <c r="E787" i="9" s="1"/>
  <c r="AL787" i="9"/>
  <c r="A788" i="9"/>
  <c r="B788" i="9"/>
  <c r="F788" i="9"/>
  <c r="G788" i="9"/>
  <c r="T788" i="9"/>
  <c r="AH788" i="9"/>
  <c r="AI788" i="9"/>
  <c r="E788" i="9" s="1"/>
  <c r="AL788" i="9"/>
  <c r="A789" i="9"/>
  <c r="B789" i="9"/>
  <c r="F789" i="9"/>
  <c r="G789" i="9"/>
  <c r="T789" i="9"/>
  <c r="AH789" i="9"/>
  <c r="AI789" i="9"/>
  <c r="E789" i="9" s="1"/>
  <c r="AL789" i="9"/>
  <c r="A790" i="9"/>
  <c r="B790" i="9"/>
  <c r="F790" i="9"/>
  <c r="G790" i="9"/>
  <c r="T790" i="9"/>
  <c r="AH790" i="9"/>
  <c r="AI790" i="9"/>
  <c r="E790" i="9" s="1"/>
  <c r="AL790" i="9"/>
  <c r="A791" i="9"/>
  <c r="B791" i="9"/>
  <c r="F791" i="9"/>
  <c r="G791" i="9"/>
  <c r="T791" i="9"/>
  <c r="AH791" i="9"/>
  <c r="AI791" i="9"/>
  <c r="E791" i="9" s="1"/>
  <c r="AL791" i="9"/>
  <c r="A792" i="9"/>
  <c r="B792" i="9"/>
  <c r="F792" i="9"/>
  <c r="G792" i="9"/>
  <c r="T792" i="9"/>
  <c r="AH792" i="9"/>
  <c r="AI792" i="9"/>
  <c r="E792" i="9" s="1"/>
  <c r="AL792" i="9"/>
  <c r="A793" i="9"/>
  <c r="B793" i="9"/>
  <c r="F793" i="9"/>
  <c r="G793" i="9"/>
  <c r="T793" i="9"/>
  <c r="AH793" i="9"/>
  <c r="AI793" i="9"/>
  <c r="E793" i="9" s="1"/>
  <c r="AL793" i="9"/>
  <c r="A794" i="9"/>
  <c r="B794" i="9"/>
  <c r="F794" i="9"/>
  <c r="G794" i="9"/>
  <c r="T794" i="9"/>
  <c r="AH794" i="9"/>
  <c r="AI794" i="9"/>
  <c r="E794" i="9" s="1"/>
  <c r="AL794" i="9"/>
  <c r="A795" i="9"/>
  <c r="B795" i="9"/>
  <c r="F795" i="9"/>
  <c r="G795" i="9"/>
  <c r="T795" i="9"/>
  <c r="AH795" i="9"/>
  <c r="AI795" i="9"/>
  <c r="E795" i="9" s="1"/>
  <c r="AL795" i="9"/>
  <c r="A796" i="9"/>
  <c r="B796" i="9"/>
  <c r="F796" i="9"/>
  <c r="G796" i="9"/>
  <c r="T796" i="9"/>
  <c r="AH796" i="9"/>
  <c r="AI796" i="9"/>
  <c r="E796" i="9" s="1"/>
  <c r="AL796" i="9"/>
  <c r="A797" i="9"/>
  <c r="B797" i="9"/>
  <c r="F797" i="9"/>
  <c r="G797" i="9"/>
  <c r="T797" i="9"/>
  <c r="AH797" i="9"/>
  <c r="AI797" i="9"/>
  <c r="E797" i="9" s="1"/>
  <c r="AL797" i="9"/>
  <c r="A798" i="9"/>
  <c r="B798" i="9"/>
  <c r="F798" i="9"/>
  <c r="G798" i="9"/>
  <c r="T798" i="9"/>
  <c r="AH798" i="9"/>
  <c r="AI798" i="9"/>
  <c r="E798" i="9" s="1"/>
  <c r="AL798" i="9"/>
  <c r="A799" i="9"/>
  <c r="B799" i="9"/>
  <c r="F799" i="9"/>
  <c r="G799" i="9"/>
  <c r="T799" i="9"/>
  <c r="AH799" i="9"/>
  <c r="AI799" i="9"/>
  <c r="E799" i="9" s="1"/>
  <c r="AL799" i="9"/>
  <c r="A800" i="9"/>
  <c r="B800" i="9"/>
  <c r="F800" i="9"/>
  <c r="G800" i="9"/>
  <c r="T800" i="9"/>
  <c r="AH800" i="9"/>
  <c r="AI800" i="9"/>
  <c r="E800" i="9" s="1"/>
  <c r="AL800" i="9"/>
  <c r="A801" i="9"/>
  <c r="B801" i="9"/>
  <c r="F801" i="9"/>
  <c r="G801" i="9"/>
  <c r="T801" i="9"/>
  <c r="AH801" i="9"/>
  <c r="AI801" i="9"/>
  <c r="E801" i="9" s="1"/>
  <c r="AL801" i="9"/>
  <c r="A802" i="9"/>
  <c r="B802" i="9"/>
  <c r="F802" i="9"/>
  <c r="G802" i="9"/>
  <c r="T802" i="9"/>
  <c r="AH802" i="9"/>
  <c r="AI802" i="9"/>
  <c r="E802" i="9" s="1"/>
  <c r="AL802" i="9"/>
  <c r="A803" i="9"/>
  <c r="B803" i="9"/>
  <c r="F803" i="9"/>
  <c r="G803" i="9"/>
  <c r="T803" i="9"/>
  <c r="AH803" i="9"/>
  <c r="AI803" i="9"/>
  <c r="E803" i="9" s="1"/>
  <c r="AL803" i="9"/>
  <c r="A804" i="9"/>
  <c r="B804" i="9"/>
  <c r="F804" i="9"/>
  <c r="G804" i="9"/>
  <c r="T804" i="9"/>
  <c r="AH804" i="9"/>
  <c r="AI804" i="9"/>
  <c r="E804" i="9" s="1"/>
  <c r="AL804" i="9"/>
  <c r="A805" i="9"/>
  <c r="B805" i="9"/>
  <c r="F805" i="9"/>
  <c r="G805" i="9"/>
  <c r="T805" i="9"/>
  <c r="AH805" i="9"/>
  <c r="AI805" i="9"/>
  <c r="E805" i="9" s="1"/>
  <c r="AL805" i="9"/>
  <c r="A806" i="9"/>
  <c r="B806" i="9"/>
  <c r="F806" i="9"/>
  <c r="G806" i="9"/>
  <c r="T806" i="9"/>
  <c r="AH806" i="9"/>
  <c r="AI806" i="9"/>
  <c r="E806" i="9" s="1"/>
  <c r="AL806" i="9"/>
  <c r="A807" i="9"/>
  <c r="B807" i="9"/>
  <c r="F807" i="9"/>
  <c r="G807" i="9"/>
  <c r="T807" i="9"/>
  <c r="AH807" i="9"/>
  <c r="AI807" i="9"/>
  <c r="E807" i="9" s="1"/>
  <c r="AL807" i="9"/>
  <c r="A808" i="9"/>
  <c r="B808" i="9"/>
  <c r="F808" i="9"/>
  <c r="G808" i="9"/>
  <c r="T808" i="9"/>
  <c r="AH808" i="9"/>
  <c r="AI808" i="9"/>
  <c r="E808" i="9" s="1"/>
  <c r="AL808" i="9"/>
  <c r="A809" i="9"/>
  <c r="B809" i="9"/>
  <c r="F809" i="9"/>
  <c r="G809" i="9"/>
  <c r="T809" i="9"/>
  <c r="AH809" i="9"/>
  <c r="AI809" i="9"/>
  <c r="E809" i="9" s="1"/>
  <c r="AL809" i="9"/>
  <c r="A810" i="9"/>
  <c r="B810" i="9"/>
  <c r="F810" i="9"/>
  <c r="G810" i="9"/>
  <c r="T810" i="9"/>
  <c r="AH810" i="9"/>
  <c r="AI810" i="9"/>
  <c r="E810" i="9" s="1"/>
  <c r="AL810" i="9"/>
  <c r="A811" i="9"/>
  <c r="B811" i="9"/>
  <c r="F811" i="9"/>
  <c r="G811" i="9"/>
  <c r="T811" i="9"/>
  <c r="AH811" i="9"/>
  <c r="AI811" i="9"/>
  <c r="E811" i="9" s="1"/>
  <c r="AL811" i="9"/>
  <c r="A812" i="9"/>
  <c r="B812" i="9"/>
  <c r="F812" i="9"/>
  <c r="G812" i="9"/>
  <c r="T812" i="9"/>
  <c r="AH812" i="9"/>
  <c r="AI812" i="9"/>
  <c r="E812" i="9" s="1"/>
  <c r="AL812" i="9"/>
  <c r="A813" i="9"/>
  <c r="B813" i="9"/>
  <c r="F813" i="9"/>
  <c r="G813" i="9"/>
  <c r="T813" i="9"/>
  <c r="AH813" i="9"/>
  <c r="AI813" i="9"/>
  <c r="E813" i="9" s="1"/>
  <c r="AL813" i="9"/>
  <c r="A814" i="9"/>
  <c r="B814" i="9"/>
  <c r="F814" i="9"/>
  <c r="G814" i="9"/>
  <c r="T814" i="9"/>
  <c r="AH814" i="9"/>
  <c r="AI814" i="9"/>
  <c r="E814" i="9" s="1"/>
  <c r="AL814" i="9"/>
  <c r="A815" i="9"/>
  <c r="B815" i="9"/>
  <c r="F815" i="9"/>
  <c r="G815" i="9"/>
  <c r="T815" i="9"/>
  <c r="AH815" i="9"/>
  <c r="AI815" i="9"/>
  <c r="E815" i="9" s="1"/>
  <c r="AL815" i="9"/>
  <c r="A816" i="9"/>
  <c r="B816" i="9"/>
  <c r="F816" i="9"/>
  <c r="G816" i="9"/>
  <c r="T816" i="9"/>
  <c r="AH816" i="9"/>
  <c r="AI816" i="9"/>
  <c r="E816" i="9" s="1"/>
  <c r="AL816" i="9"/>
  <c r="A817" i="9"/>
  <c r="B817" i="9"/>
  <c r="F817" i="9"/>
  <c r="G817" i="9"/>
  <c r="T817" i="9"/>
  <c r="AH817" i="9"/>
  <c r="AI817" i="9"/>
  <c r="E817" i="9" s="1"/>
  <c r="AL817" i="9"/>
  <c r="A818" i="9"/>
  <c r="B818" i="9"/>
  <c r="F818" i="9"/>
  <c r="G818" i="9"/>
  <c r="T818" i="9"/>
  <c r="AH818" i="9"/>
  <c r="AI818" i="9"/>
  <c r="E818" i="9" s="1"/>
  <c r="AL818" i="9"/>
  <c r="A819" i="9"/>
  <c r="B819" i="9"/>
  <c r="F819" i="9"/>
  <c r="G819" i="9"/>
  <c r="T819" i="9"/>
  <c r="AH819" i="9"/>
  <c r="AI819" i="9"/>
  <c r="E819" i="9" s="1"/>
  <c r="AL819" i="9"/>
  <c r="A820" i="9"/>
  <c r="B820" i="9"/>
  <c r="F820" i="9"/>
  <c r="G820" i="9"/>
  <c r="T820" i="9"/>
  <c r="AH820" i="9"/>
  <c r="AI820" i="9"/>
  <c r="E820" i="9" s="1"/>
  <c r="AL820" i="9"/>
  <c r="A821" i="9"/>
  <c r="B821" i="9"/>
  <c r="F821" i="9"/>
  <c r="G821" i="9"/>
  <c r="T821" i="9"/>
  <c r="AH821" i="9"/>
  <c r="AI821" i="9"/>
  <c r="E821" i="9" s="1"/>
  <c r="AL821" i="9"/>
  <c r="A822" i="9"/>
  <c r="B822" i="9"/>
  <c r="F822" i="9"/>
  <c r="G822" i="9"/>
  <c r="T822" i="9"/>
  <c r="AH822" i="9"/>
  <c r="AI822" i="9"/>
  <c r="E822" i="9" s="1"/>
  <c r="AL822" i="9"/>
  <c r="A823" i="9"/>
  <c r="B823" i="9"/>
  <c r="F823" i="9"/>
  <c r="G823" i="9"/>
  <c r="T823" i="9"/>
  <c r="AH823" i="9"/>
  <c r="AI823" i="9"/>
  <c r="E823" i="9" s="1"/>
  <c r="AL823" i="9"/>
  <c r="A824" i="9"/>
  <c r="B824" i="9"/>
  <c r="F824" i="9"/>
  <c r="G824" i="9"/>
  <c r="T824" i="9"/>
  <c r="AH824" i="9"/>
  <c r="AI824" i="9"/>
  <c r="E824" i="9" s="1"/>
  <c r="AL824" i="9"/>
  <c r="A825" i="9"/>
  <c r="B825" i="9"/>
  <c r="F825" i="9"/>
  <c r="G825" i="9"/>
  <c r="T825" i="9"/>
  <c r="AH825" i="9"/>
  <c r="AI825" i="9"/>
  <c r="E825" i="9" s="1"/>
  <c r="AL825" i="9"/>
  <c r="A826" i="9"/>
  <c r="B826" i="9"/>
  <c r="F826" i="9"/>
  <c r="G826" i="9"/>
  <c r="T826" i="9"/>
  <c r="AH826" i="9"/>
  <c r="AI826" i="9"/>
  <c r="E826" i="9" s="1"/>
  <c r="AL826" i="9"/>
  <c r="A827" i="9"/>
  <c r="B827" i="9"/>
  <c r="F827" i="9"/>
  <c r="G827" i="9"/>
  <c r="T827" i="9"/>
  <c r="AH827" i="9"/>
  <c r="AI827" i="9"/>
  <c r="E827" i="9" s="1"/>
  <c r="AL827" i="9"/>
  <c r="A828" i="9"/>
  <c r="B828" i="9"/>
  <c r="F828" i="9"/>
  <c r="G828" i="9"/>
  <c r="T828" i="9"/>
  <c r="AH828" i="9"/>
  <c r="AI828" i="9"/>
  <c r="E828" i="9" s="1"/>
  <c r="AL828" i="9"/>
  <c r="A829" i="9"/>
  <c r="B829" i="9"/>
  <c r="F829" i="9"/>
  <c r="G829" i="9"/>
  <c r="T829" i="9"/>
  <c r="AH829" i="9"/>
  <c r="AI829" i="9"/>
  <c r="E829" i="9" s="1"/>
  <c r="AL829" i="9"/>
  <c r="A830" i="9"/>
  <c r="B830" i="9"/>
  <c r="F830" i="9"/>
  <c r="G830" i="9"/>
  <c r="T830" i="9"/>
  <c r="AH830" i="9"/>
  <c r="AI830" i="9"/>
  <c r="E830" i="9" s="1"/>
  <c r="AL830" i="9"/>
  <c r="A831" i="9"/>
  <c r="B831" i="9"/>
  <c r="F831" i="9"/>
  <c r="G831" i="9"/>
  <c r="T831" i="9"/>
  <c r="AH831" i="9"/>
  <c r="AI831" i="9"/>
  <c r="E831" i="9" s="1"/>
  <c r="AL831" i="9"/>
  <c r="A832" i="9"/>
  <c r="B832" i="9"/>
  <c r="F832" i="9"/>
  <c r="G832" i="9"/>
  <c r="T832" i="9"/>
  <c r="AH832" i="9"/>
  <c r="AI832" i="9"/>
  <c r="E832" i="9" s="1"/>
  <c r="AL832" i="9"/>
  <c r="A833" i="9"/>
  <c r="B833" i="9"/>
  <c r="F833" i="9"/>
  <c r="G833" i="9"/>
  <c r="T833" i="9"/>
  <c r="AH833" i="9"/>
  <c r="AI833" i="9"/>
  <c r="E833" i="9" s="1"/>
  <c r="AL833" i="9"/>
  <c r="A834" i="9"/>
  <c r="B834" i="9"/>
  <c r="F834" i="9"/>
  <c r="G834" i="9"/>
  <c r="T834" i="9"/>
  <c r="AH834" i="9"/>
  <c r="AI834" i="9"/>
  <c r="E834" i="9" s="1"/>
  <c r="AL834" i="9"/>
  <c r="A835" i="9"/>
  <c r="B835" i="9"/>
  <c r="F835" i="9"/>
  <c r="G835" i="9"/>
  <c r="T835" i="9"/>
  <c r="AH835" i="9"/>
  <c r="AI835" i="9"/>
  <c r="E835" i="9" s="1"/>
  <c r="AL835" i="9"/>
  <c r="A836" i="9"/>
  <c r="B836" i="9"/>
  <c r="F836" i="9"/>
  <c r="G836" i="9"/>
  <c r="T836" i="9"/>
  <c r="AH836" i="9"/>
  <c r="AI836" i="9"/>
  <c r="E836" i="9" s="1"/>
  <c r="AL836" i="9"/>
  <c r="A837" i="9"/>
  <c r="B837" i="9"/>
  <c r="F837" i="9"/>
  <c r="G837" i="9"/>
  <c r="T837" i="9"/>
  <c r="AH837" i="9"/>
  <c r="AI837" i="9"/>
  <c r="E837" i="9" s="1"/>
  <c r="AL837" i="9"/>
  <c r="A838" i="9"/>
  <c r="B838" i="9"/>
  <c r="F838" i="9"/>
  <c r="G838" i="9"/>
  <c r="T838" i="9"/>
  <c r="AH838" i="9"/>
  <c r="AI838" i="9"/>
  <c r="E838" i="9" s="1"/>
  <c r="AL838" i="9"/>
  <c r="A839" i="9"/>
  <c r="B839" i="9"/>
  <c r="F839" i="9"/>
  <c r="G839" i="9"/>
  <c r="T839" i="9"/>
  <c r="AH839" i="9"/>
  <c r="AI839" i="9"/>
  <c r="E839" i="9" s="1"/>
  <c r="AL839" i="9"/>
  <c r="A840" i="9"/>
  <c r="B840" i="9"/>
  <c r="F840" i="9"/>
  <c r="G840" i="9"/>
  <c r="T840" i="9"/>
  <c r="AH840" i="9"/>
  <c r="AI840" i="9"/>
  <c r="E840" i="9" s="1"/>
  <c r="AL840" i="9"/>
  <c r="A841" i="9"/>
  <c r="B841" i="9"/>
  <c r="F841" i="9"/>
  <c r="G841" i="9"/>
  <c r="T841" i="9"/>
  <c r="AH841" i="9"/>
  <c r="AI841" i="9"/>
  <c r="E841" i="9" s="1"/>
  <c r="AL841" i="9"/>
  <c r="A842" i="9"/>
  <c r="B842" i="9"/>
  <c r="F842" i="9"/>
  <c r="G842" i="9"/>
  <c r="T842" i="9"/>
  <c r="AH842" i="9"/>
  <c r="AI842" i="9"/>
  <c r="E842" i="9" s="1"/>
  <c r="AL842" i="9"/>
  <c r="A843" i="9"/>
  <c r="B843" i="9"/>
  <c r="F843" i="9"/>
  <c r="G843" i="9"/>
  <c r="T843" i="9"/>
  <c r="AH843" i="9"/>
  <c r="AI843" i="9"/>
  <c r="E843" i="9" s="1"/>
  <c r="AL843" i="9"/>
  <c r="A844" i="9"/>
  <c r="B844" i="9"/>
  <c r="F844" i="9"/>
  <c r="G844" i="9"/>
  <c r="T844" i="9"/>
  <c r="AH844" i="9"/>
  <c r="AI844" i="9"/>
  <c r="E844" i="9" s="1"/>
  <c r="AL844" i="9"/>
  <c r="A845" i="9"/>
  <c r="B845" i="9"/>
  <c r="F845" i="9"/>
  <c r="G845" i="9"/>
  <c r="T845" i="9"/>
  <c r="AH845" i="9"/>
  <c r="AI845" i="9"/>
  <c r="E845" i="9" s="1"/>
  <c r="AL845" i="9"/>
  <c r="A846" i="9"/>
  <c r="B846" i="9"/>
  <c r="F846" i="9"/>
  <c r="G846" i="9"/>
  <c r="T846" i="9"/>
  <c r="AH846" i="9"/>
  <c r="AI846" i="9"/>
  <c r="E846" i="9" s="1"/>
  <c r="AL846" i="9"/>
  <c r="A847" i="9"/>
  <c r="B847" i="9"/>
  <c r="F847" i="9"/>
  <c r="G847" i="9"/>
  <c r="T847" i="9"/>
  <c r="AH847" i="9"/>
  <c r="AI847" i="9"/>
  <c r="E847" i="9" s="1"/>
  <c r="AL847" i="9"/>
  <c r="A848" i="9"/>
  <c r="B848" i="9"/>
  <c r="F848" i="9"/>
  <c r="G848" i="9"/>
  <c r="T848" i="9"/>
  <c r="AH848" i="9"/>
  <c r="AI848" i="9"/>
  <c r="E848" i="9" s="1"/>
  <c r="AL848" i="9"/>
  <c r="A849" i="9"/>
  <c r="B849" i="9"/>
  <c r="F849" i="9"/>
  <c r="G849" i="9"/>
  <c r="T849" i="9"/>
  <c r="AH849" i="9"/>
  <c r="AI849" i="9"/>
  <c r="E849" i="9" s="1"/>
  <c r="AL849" i="9"/>
  <c r="A850" i="9"/>
  <c r="B850" i="9"/>
  <c r="F850" i="9"/>
  <c r="G850" i="9"/>
  <c r="T850" i="9"/>
  <c r="AH850" i="9"/>
  <c r="AI850" i="9"/>
  <c r="E850" i="9" s="1"/>
  <c r="AL850" i="9"/>
  <c r="A851" i="9"/>
  <c r="B851" i="9"/>
  <c r="F851" i="9"/>
  <c r="G851" i="9"/>
  <c r="T851" i="9"/>
  <c r="AH851" i="9"/>
  <c r="AI851" i="9"/>
  <c r="E851" i="9" s="1"/>
  <c r="AL851" i="9"/>
  <c r="A852" i="9"/>
  <c r="B852" i="9"/>
  <c r="F852" i="9"/>
  <c r="G852" i="9"/>
  <c r="T852" i="9"/>
  <c r="AH852" i="9"/>
  <c r="AI852" i="9"/>
  <c r="E852" i="9" s="1"/>
  <c r="AL852" i="9"/>
  <c r="A853" i="9"/>
  <c r="B853" i="9"/>
  <c r="F853" i="9"/>
  <c r="G853" i="9"/>
  <c r="T853" i="9"/>
  <c r="AH853" i="9"/>
  <c r="AI853" i="9"/>
  <c r="E853" i="9" s="1"/>
  <c r="AL853" i="9"/>
  <c r="A854" i="9"/>
  <c r="B854" i="9"/>
  <c r="F854" i="9"/>
  <c r="G854" i="9"/>
  <c r="T854" i="9"/>
  <c r="AH854" i="9"/>
  <c r="AI854" i="9"/>
  <c r="E854" i="9" s="1"/>
  <c r="AL854" i="9"/>
  <c r="A855" i="9"/>
  <c r="B855" i="9"/>
  <c r="F855" i="9"/>
  <c r="G855" i="9"/>
  <c r="T855" i="9"/>
  <c r="AH855" i="9"/>
  <c r="AI855" i="9"/>
  <c r="E855" i="9" s="1"/>
  <c r="AL855" i="9"/>
  <c r="A856" i="9"/>
  <c r="B856" i="9"/>
  <c r="F856" i="9"/>
  <c r="G856" i="9"/>
  <c r="T856" i="9"/>
  <c r="AH856" i="9"/>
  <c r="AI856" i="9"/>
  <c r="E856" i="9" s="1"/>
  <c r="AL856" i="9"/>
  <c r="A857" i="9"/>
  <c r="B857" i="9"/>
  <c r="F857" i="9"/>
  <c r="G857" i="9"/>
  <c r="T857" i="9"/>
  <c r="AH857" i="9"/>
  <c r="AI857" i="9"/>
  <c r="E857" i="9" s="1"/>
  <c r="AL857" i="9"/>
  <c r="A858" i="9"/>
  <c r="B858" i="9"/>
  <c r="F858" i="9"/>
  <c r="G858" i="9"/>
  <c r="T858" i="9"/>
  <c r="AH858" i="9"/>
  <c r="AI858" i="9"/>
  <c r="E858" i="9" s="1"/>
  <c r="AL858" i="9"/>
  <c r="A859" i="9"/>
  <c r="B859" i="9"/>
  <c r="F859" i="9"/>
  <c r="G859" i="9"/>
  <c r="T859" i="9"/>
  <c r="AH859" i="9"/>
  <c r="AI859" i="9"/>
  <c r="E859" i="9" s="1"/>
  <c r="AL859" i="9"/>
  <c r="A860" i="9"/>
  <c r="B860" i="9"/>
  <c r="F860" i="9"/>
  <c r="G860" i="9"/>
  <c r="T860" i="9"/>
  <c r="AH860" i="9"/>
  <c r="AI860" i="9"/>
  <c r="E860" i="9" s="1"/>
  <c r="AL860" i="9"/>
  <c r="A861" i="9"/>
  <c r="B861" i="9"/>
  <c r="F861" i="9"/>
  <c r="G861" i="9"/>
  <c r="T861" i="9"/>
  <c r="AH861" i="9"/>
  <c r="AI861" i="9"/>
  <c r="E861" i="9" s="1"/>
  <c r="AL861" i="9"/>
  <c r="A862" i="9"/>
  <c r="B862" i="9"/>
  <c r="F862" i="9"/>
  <c r="G862" i="9"/>
  <c r="T862" i="9"/>
  <c r="AH862" i="9"/>
  <c r="AI862" i="9"/>
  <c r="E862" i="9" s="1"/>
  <c r="AL862" i="9"/>
  <c r="A863" i="9"/>
  <c r="B863" i="9"/>
  <c r="F863" i="9"/>
  <c r="G863" i="9"/>
  <c r="T863" i="9"/>
  <c r="AH863" i="9"/>
  <c r="AI863" i="9"/>
  <c r="E863" i="9" s="1"/>
  <c r="AL863" i="9"/>
  <c r="A864" i="9"/>
  <c r="B864" i="9"/>
  <c r="F864" i="9"/>
  <c r="G864" i="9"/>
  <c r="T864" i="9"/>
  <c r="AH864" i="9"/>
  <c r="AI864" i="9"/>
  <c r="E864" i="9" s="1"/>
  <c r="AL864" i="9"/>
  <c r="A865" i="9"/>
  <c r="B865" i="9"/>
  <c r="F865" i="9"/>
  <c r="G865" i="9"/>
  <c r="T865" i="9"/>
  <c r="AH865" i="9"/>
  <c r="AI865" i="9"/>
  <c r="E865" i="9" s="1"/>
  <c r="AL865" i="9"/>
  <c r="A866" i="9"/>
  <c r="B866" i="9"/>
  <c r="F866" i="9"/>
  <c r="G866" i="9"/>
  <c r="T866" i="9"/>
  <c r="AH866" i="9"/>
  <c r="AI866" i="9"/>
  <c r="E866" i="9" s="1"/>
  <c r="AL866" i="9"/>
  <c r="A867" i="9"/>
  <c r="B867" i="9"/>
  <c r="F867" i="9"/>
  <c r="G867" i="9"/>
  <c r="T867" i="9"/>
  <c r="AH867" i="9"/>
  <c r="AI867" i="9"/>
  <c r="E867" i="9" s="1"/>
  <c r="AL867" i="9"/>
  <c r="A868" i="9"/>
  <c r="B868" i="9"/>
  <c r="F868" i="9"/>
  <c r="G868" i="9"/>
  <c r="T868" i="9"/>
  <c r="AH868" i="9"/>
  <c r="AI868" i="9"/>
  <c r="E868" i="9" s="1"/>
  <c r="AL868" i="9"/>
  <c r="A869" i="9"/>
  <c r="B869" i="9"/>
  <c r="F869" i="9"/>
  <c r="G869" i="9"/>
  <c r="T869" i="9"/>
  <c r="AH869" i="9"/>
  <c r="AI869" i="9"/>
  <c r="E869" i="9" s="1"/>
  <c r="AL869" i="9"/>
  <c r="A870" i="9"/>
  <c r="B870" i="9"/>
  <c r="F870" i="9"/>
  <c r="G870" i="9"/>
  <c r="T870" i="9"/>
  <c r="AH870" i="9"/>
  <c r="AI870" i="9"/>
  <c r="E870" i="9" s="1"/>
  <c r="AL870" i="9"/>
  <c r="A871" i="9"/>
  <c r="B871" i="9"/>
  <c r="F871" i="9"/>
  <c r="G871" i="9"/>
  <c r="T871" i="9"/>
  <c r="AH871" i="9"/>
  <c r="AI871" i="9"/>
  <c r="E871" i="9" s="1"/>
  <c r="AL871" i="9"/>
  <c r="A872" i="9"/>
  <c r="B872" i="9"/>
  <c r="F872" i="9"/>
  <c r="G872" i="9"/>
  <c r="T872" i="9"/>
  <c r="AH872" i="9"/>
  <c r="AI872" i="9"/>
  <c r="E872" i="9" s="1"/>
  <c r="AL872" i="9"/>
  <c r="A873" i="9"/>
  <c r="B873" i="9"/>
  <c r="F873" i="9"/>
  <c r="G873" i="9"/>
  <c r="T873" i="9"/>
  <c r="AH873" i="9"/>
  <c r="AI873" i="9"/>
  <c r="E873" i="9" s="1"/>
  <c r="AL873" i="9"/>
  <c r="A874" i="9"/>
  <c r="B874" i="9"/>
  <c r="F874" i="9"/>
  <c r="G874" i="9"/>
  <c r="T874" i="9"/>
  <c r="AH874" i="9"/>
  <c r="AI874" i="9"/>
  <c r="E874" i="9" s="1"/>
  <c r="AL874" i="9"/>
  <c r="A875" i="9"/>
  <c r="B875" i="9"/>
  <c r="F875" i="9"/>
  <c r="G875" i="9"/>
  <c r="T875" i="9"/>
  <c r="AH875" i="9"/>
  <c r="AI875" i="9"/>
  <c r="E875" i="9" s="1"/>
  <c r="AL875" i="9"/>
  <c r="A876" i="9"/>
  <c r="B876" i="9"/>
  <c r="F876" i="9"/>
  <c r="G876" i="9"/>
  <c r="T876" i="9"/>
  <c r="AH876" i="9"/>
  <c r="AI876" i="9"/>
  <c r="E876" i="9" s="1"/>
  <c r="AL876" i="9"/>
  <c r="A877" i="9"/>
  <c r="B877" i="9"/>
  <c r="F877" i="9"/>
  <c r="G877" i="9"/>
  <c r="T877" i="9"/>
  <c r="AH877" i="9"/>
  <c r="AI877" i="9"/>
  <c r="E877" i="9" s="1"/>
  <c r="AL877" i="9"/>
  <c r="A878" i="9"/>
  <c r="B878" i="9"/>
  <c r="F878" i="9"/>
  <c r="G878" i="9"/>
  <c r="T878" i="9"/>
  <c r="AH878" i="9"/>
  <c r="AI878" i="9"/>
  <c r="E878" i="9" s="1"/>
  <c r="AL878" i="9"/>
  <c r="A879" i="9"/>
  <c r="B879" i="9"/>
  <c r="F879" i="9"/>
  <c r="G879" i="9"/>
  <c r="T879" i="9"/>
  <c r="AH879" i="9"/>
  <c r="AI879" i="9"/>
  <c r="E879" i="9" s="1"/>
  <c r="AL879" i="9"/>
  <c r="A880" i="9"/>
  <c r="B880" i="9"/>
  <c r="F880" i="9"/>
  <c r="G880" i="9"/>
  <c r="T880" i="9"/>
  <c r="AH880" i="9"/>
  <c r="AI880" i="9"/>
  <c r="E880" i="9" s="1"/>
  <c r="AL880" i="9"/>
  <c r="A881" i="9"/>
  <c r="B881" i="9"/>
  <c r="F881" i="9"/>
  <c r="G881" i="9"/>
  <c r="T881" i="9"/>
  <c r="AH881" i="9"/>
  <c r="AI881" i="9"/>
  <c r="E881" i="9" s="1"/>
  <c r="AL881" i="9"/>
  <c r="A882" i="9"/>
  <c r="B882" i="9"/>
  <c r="F882" i="9"/>
  <c r="G882" i="9"/>
  <c r="T882" i="9"/>
  <c r="AH882" i="9"/>
  <c r="AI882" i="9"/>
  <c r="E882" i="9" s="1"/>
  <c r="AL882" i="9"/>
  <c r="A883" i="9"/>
  <c r="B883" i="9"/>
  <c r="F883" i="9"/>
  <c r="G883" i="9"/>
  <c r="T883" i="9"/>
  <c r="AH883" i="9"/>
  <c r="AI883" i="9"/>
  <c r="E883" i="9" s="1"/>
  <c r="AL883" i="9"/>
  <c r="A884" i="9"/>
  <c r="B884" i="9"/>
  <c r="F884" i="9"/>
  <c r="G884" i="9"/>
  <c r="T884" i="9"/>
  <c r="AH884" i="9"/>
  <c r="AI884" i="9"/>
  <c r="E884" i="9" s="1"/>
  <c r="AL884" i="9"/>
  <c r="A885" i="9"/>
  <c r="B885" i="9"/>
  <c r="F885" i="9"/>
  <c r="G885" i="9"/>
  <c r="T885" i="9"/>
  <c r="AH885" i="9"/>
  <c r="AI885" i="9"/>
  <c r="E885" i="9" s="1"/>
  <c r="AL885" i="9"/>
  <c r="A886" i="9"/>
  <c r="B886" i="9"/>
  <c r="F886" i="9"/>
  <c r="G886" i="9"/>
  <c r="T886" i="9"/>
  <c r="AH886" i="9"/>
  <c r="AI886" i="9"/>
  <c r="E886" i="9" s="1"/>
  <c r="AL886" i="9"/>
  <c r="A887" i="9"/>
  <c r="B887" i="9"/>
  <c r="F887" i="9"/>
  <c r="G887" i="9"/>
  <c r="T887" i="9"/>
  <c r="AH887" i="9"/>
  <c r="AI887" i="9"/>
  <c r="E887" i="9" s="1"/>
  <c r="AL887" i="9"/>
  <c r="A888" i="9"/>
  <c r="B888" i="9"/>
  <c r="F888" i="9"/>
  <c r="G888" i="9"/>
  <c r="T888" i="9"/>
  <c r="AH888" i="9"/>
  <c r="AI888" i="9"/>
  <c r="E888" i="9" s="1"/>
  <c r="AL888" i="9"/>
  <c r="A889" i="9"/>
  <c r="B889" i="9"/>
  <c r="F889" i="9"/>
  <c r="G889" i="9"/>
  <c r="T889" i="9"/>
  <c r="AH889" i="9"/>
  <c r="AI889" i="9"/>
  <c r="E889" i="9" s="1"/>
  <c r="AL889" i="9"/>
  <c r="A890" i="9"/>
  <c r="B890" i="9"/>
  <c r="F890" i="9"/>
  <c r="G890" i="9"/>
  <c r="T890" i="9"/>
  <c r="AH890" i="9"/>
  <c r="AI890" i="9"/>
  <c r="E890" i="9" s="1"/>
  <c r="AL890" i="9"/>
  <c r="A891" i="9"/>
  <c r="B891" i="9"/>
  <c r="F891" i="9"/>
  <c r="G891" i="9"/>
  <c r="T891" i="9"/>
  <c r="AH891" i="9"/>
  <c r="AI891" i="9"/>
  <c r="E891" i="9" s="1"/>
  <c r="AL891" i="9"/>
  <c r="A892" i="9"/>
  <c r="B892" i="9"/>
  <c r="F892" i="9"/>
  <c r="G892" i="9"/>
  <c r="T892" i="9"/>
  <c r="AH892" i="9"/>
  <c r="AI892" i="9"/>
  <c r="E892" i="9" s="1"/>
  <c r="AL892" i="9"/>
  <c r="A893" i="9"/>
  <c r="B893" i="9"/>
  <c r="F893" i="9"/>
  <c r="G893" i="9"/>
  <c r="T893" i="9"/>
  <c r="AH893" i="9"/>
  <c r="AI893" i="9"/>
  <c r="E893" i="9" s="1"/>
  <c r="AL893" i="9"/>
  <c r="A894" i="9"/>
  <c r="B894" i="9"/>
  <c r="F894" i="9"/>
  <c r="G894" i="9"/>
  <c r="T894" i="9"/>
  <c r="AH894" i="9"/>
  <c r="AI894" i="9"/>
  <c r="E894" i="9" s="1"/>
  <c r="AL894" i="9"/>
  <c r="A895" i="9"/>
  <c r="B895" i="9"/>
  <c r="F895" i="9"/>
  <c r="G895" i="9"/>
  <c r="T895" i="9"/>
  <c r="AH895" i="9"/>
  <c r="AI895" i="9"/>
  <c r="E895" i="9" s="1"/>
  <c r="AL895" i="9"/>
  <c r="A896" i="9"/>
  <c r="B896" i="9"/>
  <c r="F896" i="9"/>
  <c r="G896" i="9"/>
  <c r="T896" i="9"/>
  <c r="AH896" i="9"/>
  <c r="AI896" i="9"/>
  <c r="E896" i="9" s="1"/>
  <c r="AL896" i="9"/>
  <c r="A897" i="9"/>
  <c r="B897" i="9"/>
  <c r="F897" i="9"/>
  <c r="G897" i="9"/>
  <c r="T897" i="9"/>
  <c r="AH897" i="9"/>
  <c r="AI897" i="9"/>
  <c r="E897" i="9" s="1"/>
  <c r="AL897" i="9"/>
  <c r="A898" i="9"/>
  <c r="B898" i="9"/>
  <c r="F898" i="9"/>
  <c r="G898" i="9"/>
  <c r="T898" i="9"/>
  <c r="AH898" i="9"/>
  <c r="AI898" i="9"/>
  <c r="E898" i="9" s="1"/>
  <c r="AL898" i="9"/>
  <c r="A899" i="9"/>
  <c r="B899" i="9"/>
  <c r="F899" i="9"/>
  <c r="G899" i="9"/>
  <c r="T899" i="9"/>
  <c r="AH899" i="9"/>
  <c r="AI899" i="9"/>
  <c r="E899" i="9" s="1"/>
  <c r="AL899" i="9"/>
  <c r="A900" i="9"/>
  <c r="B900" i="9"/>
  <c r="F900" i="9"/>
  <c r="G900" i="9"/>
  <c r="T900" i="9"/>
  <c r="AH900" i="9"/>
  <c r="AI900" i="9"/>
  <c r="E900" i="9" s="1"/>
  <c r="AL900" i="9"/>
  <c r="A901" i="9"/>
  <c r="B901" i="9"/>
  <c r="F901" i="9"/>
  <c r="G901" i="9"/>
  <c r="T901" i="9"/>
  <c r="AH901" i="9"/>
  <c r="AI901" i="9"/>
  <c r="E901" i="9" s="1"/>
  <c r="AL901" i="9"/>
  <c r="A902" i="9"/>
  <c r="B902" i="9"/>
  <c r="F902" i="9"/>
  <c r="G902" i="9"/>
  <c r="T902" i="9"/>
  <c r="AH902" i="9"/>
  <c r="AI902" i="9"/>
  <c r="E902" i="9" s="1"/>
  <c r="AL902" i="9"/>
  <c r="A903" i="9"/>
  <c r="B903" i="9"/>
  <c r="F903" i="9"/>
  <c r="G903" i="9"/>
  <c r="T903" i="9"/>
  <c r="AH903" i="9"/>
  <c r="AI903" i="9"/>
  <c r="E903" i="9" s="1"/>
  <c r="AL903" i="9"/>
  <c r="A904" i="9"/>
  <c r="B904" i="9"/>
  <c r="F904" i="9"/>
  <c r="G904" i="9"/>
  <c r="T904" i="9"/>
  <c r="AH904" i="9"/>
  <c r="AI904" i="9"/>
  <c r="E904" i="9" s="1"/>
  <c r="AL904" i="9"/>
  <c r="A905" i="9"/>
  <c r="B905" i="9"/>
  <c r="F905" i="9"/>
  <c r="G905" i="9"/>
  <c r="T905" i="9"/>
  <c r="AH905" i="9"/>
  <c r="AI905" i="9"/>
  <c r="E905" i="9" s="1"/>
  <c r="AL905" i="9"/>
  <c r="A906" i="9"/>
  <c r="B906" i="9"/>
  <c r="F906" i="9"/>
  <c r="G906" i="9"/>
  <c r="T906" i="9"/>
  <c r="AH906" i="9"/>
  <c r="AI906" i="9"/>
  <c r="E906" i="9" s="1"/>
  <c r="AL906" i="9"/>
  <c r="A907" i="9"/>
  <c r="B907" i="9"/>
  <c r="F907" i="9"/>
  <c r="G907" i="9"/>
  <c r="T907" i="9"/>
  <c r="AH907" i="9"/>
  <c r="AI907" i="9"/>
  <c r="E907" i="9" s="1"/>
  <c r="AL907" i="9"/>
  <c r="A908" i="9"/>
  <c r="B908" i="9"/>
  <c r="F908" i="9"/>
  <c r="G908" i="9"/>
  <c r="T908" i="9"/>
  <c r="AH908" i="9"/>
  <c r="AI908" i="9"/>
  <c r="E908" i="9" s="1"/>
  <c r="AL908" i="9"/>
  <c r="A909" i="9"/>
  <c r="B909" i="9"/>
  <c r="F909" i="9"/>
  <c r="G909" i="9"/>
  <c r="T909" i="9"/>
  <c r="AH909" i="9"/>
  <c r="AI909" i="9"/>
  <c r="E909" i="9" s="1"/>
  <c r="AL909" i="9"/>
  <c r="A910" i="9"/>
  <c r="B910" i="9"/>
  <c r="F910" i="9"/>
  <c r="G910" i="9"/>
  <c r="T910" i="9"/>
  <c r="AH910" i="9"/>
  <c r="AI910" i="9"/>
  <c r="E910" i="9" s="1"/>
  <c r="AL910" i="9"/>
  <c r="A911" i="9"/>
  <c r="B911" i="9"/>
  <c r="F911" i="9"/>
  <c r="G911" i="9"/>
  <c r="T911" i="9"/>
  <c r="AH911" i="9"/>
  <c r="AI911" i="9"/>
  <c r="E911" i="9" s="1"/>
  <c r="AL911" i="9"/>
  <c r="A912" i="9"/>
  <c r="B912" i="9"/>
  <c r="F912" i="9"/>
  <c r="G912" i="9"/>
  <c r="D912" i="9" s="1"/>
  <c r="T912" i="9"/>
  <c r="AH912" i="9"/>
  <c r="AI912" i="9"/>
  <c r="E912" i="9" s="1"/>
  <c r="AL912" i="9"/>
  <c r="A913" i="9"/>
  <c r="B913" i="9"/>
  <c r="F913" i="9"/>
  <c r="G913" i="9"/>
  <c r="T913" i="9"/>
  <c r="AH913" i="9"/>
  <c r="AI913" i="9"/>
  <c r="E913" i="9" s="1"/>
  <c r="AL913" i="9"/>
  <c r="A914" i="9"/>
  <c r="B914" i="9"/>
  <c r="F914" i="9"/>
  <c r="G914" i="9"/>
  <c r="T914" i="9"/>
  <c r="AH914" i="9"/>
  <c r="AI914" i="9"/>
  <c r="E914" i="9" s="1"/>
  <c r="AL914" i="9"/>
  <c r="A915" i="9"/>
  <c r="B915" i="9"/>
  <c r="F915" i="9"/>
  <c r="G915" i="9"/>
  <c r="T915" i="9"/>
  <c r="AH915" i="9"/>
  <c r="AI915" i="9"/>
  <c r="E915" i="9" s="1"/>
  <c r="AL915" i="9"/>
  <c r="A916" i="9"/>
  <c r="B916" i="9"/>
  <c r="F916" i="9"/>
  <c r="G916" i="9"/>
  <c r="T916" i="9"/>
  <c r="AH916" i="9"/>
  <c r="AI916" i="9"/>
  <c r="E916" i="9" s="1"/>
  <c r="AL916" i="9"/>
  <c r="A917" i="9"/>
  <c r="B917" i="9"/>
  <c r="F917" i="9"/>
  <c r="G917" i="9"/>
  <c r="T917" i="9"/>
  <c r="AH917" i="9"/>
  <c r="AI917" i="9"/>
  <c r="E917" i="9" s="1"/>
  <c r="AL917" i="9"/>
  <c r="A918" i="9"/>
  <c r="B918" i="9"/>
  <c r="F918" i="9"/>
  <c r="G918" i="9"/>
  <c r="T918" i="9"/>
  <c r="AH918" i="9"/>
  <c r="AI918" i="9"/>
  <c r="E918" i="9" s="1"/>
  <c r="AL918" i="9"/>
  <c r="A919" i="9"/>
  <c r="B919" i="9"/>
  <c r="F919" i="9"/>
  <c r="G919" i="9"/>
  <c r="T919" i="9"/>
  <c r="AH919" i="9"/>
  <c r="AI919" i="9"/>
  <c r="E919" i="9" s="1"/>
  <c r="AL919" i="9"/>
  <c r="A920" i="9"/>
  <c r="B920" i="9"/>
  <c r="F920" i="9"/>
  <c r="G920" i="9"/>
  <c r="T920" i="9"/>
  <c r="AH920" i="9"/>
  <c r="AI920" i="9"/>
  <c r="E920" i="9" s="1"/>
  <c r="AL920" i="9"/>
  <c r="A921" i="9"/>
  <c r="B921" i="9"/>
  <c r="F921" i="9"/>
  <c r="G921" i="9"/>
  <c r="T921" i="9"/>
  <c r="AH921" i="9"/>
  <c r="AI921" i="9"/>
  <c r="E921" i="9" s="1"/>
  <c r="AL921" i="9"/>
  <c r="A922" i="9"/>
  <c r="B922" i="9"/>
  <c r="F922" i="9"/>
  <c r="G922" i="9"/>
  <c r="T922" i="9"/>
  <c r="AH922" i="9"/>
  <c r="AI922" i="9"/>
  <c r="E922" i="9" s="1"/>
  <c r="AL922" i="9"/>
  <c r="A923" i="9"/>
  <c r="B923" i="9"/>
  <c r="F923" i="9"/>
  <c r="G923" i="9"/>
  <c r="T923" i="9"/>
  <c r="AH923" i="9"/>
  <c r="AI923" i="9"/>
  <c r="E923" i="9" s="1"/>
  <c r="AL923" i="9"/>
  <c r="A924" i="9"/>
  <c r="B924" i="9"/>
  <c r="F924" i="9"/>
  <c r="G924" i="9"/>
  <c r="T924" i="9"/>
  <c r="AH924" i="9"/>
  <c r="AI924" i="9"/>
  <c r="E924" i="9" s="1"/>
  <c r="AL924" i="9"/>
  <c r="A925" i="9"/>
  <c r="B925" i="9"/>
  <c r="F925" i="9"/>
  <c r="G925" i="9"/>
  <c r="T925" i="9"/>
  <c r="AH925" i="9"/>
  <c r="AI925" i="9"/>
  <c r="E925" i="9" s="1"/>
  <c r="AL925" i="9"/>
  <c r="A926" i="9"/>
  <c r="B926" i="9"/>
  <c r="F926" i="9"/>
  <c r="G926" i="9"/>
  <c r="T926" i="9"/>
  <c r="AH926" i="9"/>
  <c r="AI926" i="9"/>
  <c r="E926" i="9" s="1"/>
  <c r="AL926" i="9"/>
  <c r="A927" i="9"/>
  <c r="B927" i="9"/>
  <c r="F927" i="9"/>
  <c r="G927" i="9"/>
  <c r="T927" i="9"/>
  <c r="AH927" i="9"/>
  <c r="AI927" i="9"/>
  <c r="E927" i="9" s="1"/>
  <c r="AL927" i="9"/>
  <c r="A928" i="9"/>
  <c r="B928" i="9"/>
  <c r="F928" i="9"/>
  <c r="G928" i="9"/>
  <c r="T928" i="9"/>
  <c r="AH928" i="9"/>
  <c r="AI928" i="9"/>
  <c r="E928" i="9" s="1"/>
  <c r="AL928" i="9"/>
  <c r="A929" i="9"/>
  <c r="B929" i="9"/>
  <c r="F929" i="9"/>
  <c r="G929" i="9"/>
  <c r="T929" i="9"/>
  <c r="AH929" i="9"/>
  <c r="AI929" i="9"/>
  <c r="E929" i="9" s="1"/>
  <c r="AL929" i="9"/>
  <c r="A930" i="9"/>
  <c r="B930" i="9"/>
  <c r="F930" i="9"/>
  <c r="G930" i="9"/>
  <c r="T930" i="9"/>
  <c r="AH930" i="9"/>
  <c r="AI930" i="9"/>
  <c r="E930" i="9" s="1"/>
  <c r="AL930" i="9"/>
  <c r="A931" i="9"/>
  <c r="B931" i="9"/>
  <c r="F931" i="9"/>
  <c r="G931" i="9"/>
  <c r="T931" i="9"/>
  <c r="AH931" i="9"/>
  <c r="AI931" i="9"/>
  <c r="E931" i="9" s="1"/>
  <c r="AL931" i="9"/>
  <c r="A932" i="9"/>
  <c r="B932" i="9"/>
  <c r="F932" i="9"/>
  <c r="G932" i="9"/>
  <c r="T932" i="9"/>
  <c r="AH932" i="9"/>
  <c r="AI932" i="9"/>
  <c r="E932" i="9" s="1"/>
  <c r="AL932" i="9"/>
  <c r="A933" i="9"/>
  <c r="B933" i="9"/>
  <c r="F933" i="9"/>
  <c r="G933" i="9"/>
  <c r="T933" i="9"/>
  <c r="AH933" i="9"/>
  <c r="AI933" i="9"/>
  <c r="E933" i="9" s="1"/>
  <c r="AL933" i="9"/>
  <c r="A934" i="9"/>
  <c r="B934" i="9"/>
  <c r="F934" i="9"/>
  <c r="G934" i="9"/>
  <c r="T934" i="9"/>
  <c r="AH934" i="9"/>
  <c r="AI934" i="9"/>
  <c r="E934" i="9" s="1"/>
  <c r="AL934" i="9"/>
  <c r="A935" i="9"/>
  <c r="B935" i="9"/>
  <c r="F935" i="9"/>
  <c r="G935" i="9"/>
  <c r="T935" i="9"/>
  <c r="AH935" i="9"/>
  <c r="AI935" i="9"/>
  <c r="E935" i="9" s="1"/>
  <c r="AL935" i="9"/>
  <c r="A936" i="9"/>
  <c r="B936" i="9"/>
  <c r="F936" i="9"/>
  <c r="G936" i="9"/>
  <c r="T936" i="9"/>
  <c r="AH936" i="9"/>
  <c r="AI936" i="9"/>
  <c r="E936" i="9" s="1"/>
  <c r="AL936" i="9"/>
  <c r="A937" i="9"/>
  <c r="B937" i="9"/>
  <c r="F937" i="9"/>
  <c r="G937" i="9"/>
  <c r="T937" i="9"/>
  <c r="AH937" i="9"/>
  <c r="AI937" i="9"/>
  <c r="E937" i="9" s="1"/>
  <c r="AL937" i="9"/>
  <c r="A938" i="9"/>
  <c r="B938" i="9"/>
  <c r="F938" i="9"/>
  <c r="G938" i="9"/>
  <c r="T938" i="9"/>
  <c r="AH938" i="9"/>
  <c r="AI938" i="9"/>
  <c r="E938" i="9" s="1"/>
  <c r="AL938" i="9"/>
  <c r="A939" i="9"/>
  <c r="B939" i="9"/>
  <c r="F939" i="9"/>
  <c r="G939" i="9"/>
  <c r="T939" i="9"/>
  <c r="AH939" i="9"/>
  <c r="AI939" i="9"/>
  <c r="E939" i="9" s="1"/>
  <c r="AL939" i="9"/>
  <c r="A940" i="9"/>
  <c r="B940" i="9"/>
  <c r="F940" i="9"/>
  <c r="G940" i="9"/>
  <c r="T940" i="9"/>
  <c r="AH940" i="9"/>
  <c r="AI940" i="9"/>
  <c r="E940" i="9" s="1"/>
  <c r="AL940" i="9"/>
  <c r="A941" i="9"/>
  <c r="B941" i="9"/>
  <c r="F941" i="9"/>
  <c r="G941" i="9"/>
  <c r="T941" i="9"/>
  <c r="AH941" i="9"/>
  <c r="AI941" i="9"/>
  <c r="E941" i="9" s="1"/>
  <c r="AL941" i="9"/>
  <c r="A942" i="9"/>
  <c r="B942" i="9"/>
  <c r="F942" i="9"/>
  <c r="G942" i="9"/>
  <c r="T942" i="9"/>
  <c r="AH942" i="9"/>
  <c r="AI942" i="9"/>
  <c r="E942" i="9" s="1"/>
  <c r="AL942" i="9"/>
  <c r="A943" i="9"/>
  <c r="B943" i="9"/>
  <c r="F943" i="9"/>
  <c r="G943" i="9"/>
  <c r="T943" i="9"/>
  <c r="AH943" i="9"/>
  <c r="AI943" i="9"/>
  <c r="E943" i="9" s="1"/>
  <c r="AL943" i="9"/>
  <c r="A944" i="9"/>
  <c r="B944" i="9"/>
  <c r="F944" i="9"/>
  <c r="G944" i="9"/>
  <c r="T944" i="9"/>
  <c r="AH944" i="9"/>
  <c r="AI944" i="9"/>
  <c r="E944" i="9" s="1"/>
  <c r="AL944" i="9"/>
  <c r="A945" i="9"/>
  <c r="B945" i="9"/>
  <c r="F945" i="9"/>
  <c r="G945" i="9"/>
  <c r="T945" i="9"/>
  <c r="AH945" i="9"/>
  <c r="AI945" i="9"/>
  <c r="E945" i="9" s="1"/>
  <c r="AL945" i="9"/>
  <c r="A946" i="9"/>
  <c r="B946" i="9"/>
  <c r="F946" i="9"/>
  <c r="G946" i="9"/>
  <c r="T946" i="9"/>
  <c r="AH946" i="9"/>
  <c r="AI946" i="9"/>
  <c r="E946" i="9" s="1"/>
  <c r="AL946" i="9"/>
  <c r="A947" i="9"/>
  <c r="B947" i="9"/>
  <c r="F947" i="9"/>
  <c r="G947" i="9"/>
  <c r="T947" i="9"/>
  <c r="AH947" i="9"/>
  <c r="AI947" i="9"/>
  <c r="E947" i="9" s="1"/>
  <c r="AL947" i="9"/>
  <c r="A948" i="9"/>
  <c r="B948" i="9"/>
  <c r="F948" i="9"/>
  <c r="G948" i="9"/>
  <c r="T948" i="9"/>
  <c r="AH948" i="9"/>
  <c r="AI948" i="9"/>
  <c r="E948" i="9" s="1"/>
  <c r="AL948" i="9"/>
  <c r="A949" i="9"/>
  <c r="B949" i="9"/>
  <c r="F949" i="9"/>
  <c r="G949" i="9"/>
  <c r="T949" i="9"/>
  <c r="AH949" i="9"/>
  <c r="AI949" i="9"/>
  <c r="E949" i="9" s="1"/>
  <c r="AL949" i="9"/>
  <c r="A950" i="9"/>
  <c r="B950" i="9"/>
  <c r="F950" i="9"/>
  <c r="G950" i="9"/>
  <c r="T950" i="9"/>
  <c r="AH950" i="9"/>
  <c r="AI950" i="9"/>
  <c r="E950" i="9" s="1"/>
  <c r="AL950" i="9"/>
  <c r="A951" i="9"/>
  <c r="B951" i="9"/>
  <c r="F951" i="9"/>
  <c r="G951" i="9"/>
  <c r="T951" i="9"/>
  <c r="AH951" i="9"/>
  <c r="AI951" i="9"/>
  <c r="E951" i="9" s="1"/>
  <c r="AL951" i="9"/>
  <c r="A952" i="9"/>
  <c r="B952" i="9"/>
  <c r="F952" i="9"/>
  <c r="G952" i="9"/>
  <c r="T952" i="9"/>
  <c r="AH952" i="9"/>
  <c r="AI952" i="9"/>
  <c r="E952" i="9" s="1"/>
  <c r="AL952" i="9"/>
  <c r="A953" i="9"/>
  <c r="B953" i="9"/>
  <c r="F953" i="9"/>
  <c r="G953" i="9"/>
  <c r="T953" i="9"/>
  <c r="AH953" i="9"/>
  <c r="AI953" i="9"/>
  <c r="E953" i="9" s="1"/>
  <c r="AL953" i="9"/>
  <c r="A954" i="9"/>
  <c r="B954" i="9"/>
  <c r="F954" i="9"/>
  <c r="G954" i="9"/>
  <c r="T954" i="9"/>
  <c r="AH954" i="9"/>
  <c r="AI954" i="9"/>
  <c r="E954" i="9" s="1"/>
  <c r="AL954" i="9"/>
  <c r="A955" i="9"/>
  <c r="B955" i="9"/>
  <c r="F955" i="9"/>
  <c r="G955" i="9"/>
  <c r="T955" i="9"/>
  <c r="AH955" i="9"/>
  <c r="AI955" i="9"/>
  <c r="E955" i="9" s="1"/>
  <c r="AL955" i="9"/>
  <c r="A956" i="9"/>
  <c r="B956" i="9"/>
  <c r="F956" i="9"/>
  <c r="G956" i="9"/>
  <c r="T956" i="9"/>
  <c r="AH956" i="9"/>
  <c r="AI956" i="9"/>
  <c r="E956" i="9" s="1"/>
  <c r="AL956" i="9"/>
  <c r="A957" i="9"/>
  <c r="B957" i="9"/>
  <c r="F957" i="9"/>
  <c r="G957" i="9"/>
  <c r="T957" i="9"/>
  <c r="AH957" i="9"/>
  <c r="AI957" i="9"/>
  <c r="E957" i="9" s="1"/>
  <c r="AL957" i="9"/>
  <c r="A958" i="9"/>
  <c r="B958" i="9"/>
  <c r="F958" i="9"/>
  <c r="G958" i="9"/>
  <c r="T958" i="9"/>
  <c r="AH958" i="9"/>
  <c r="AI958" i="9"/>
  <c r="E958" i="9" s="1"/>
  <c r="AL958" i="9"/>
  <c r="A959" i="9"/>
  <c r="B959" i="9"/>
  <c r="F959" i="9"/>
  <c r="G959" i="9"/>
  <c r="T959" i="9"/>
  <c r="AH959" i="9"/>
  <c r="AI959" i="9"/>
  <c r="E959" i="9" s="1"/>
  <c r="AL959" i="9"/>
  <c r="A960" i="9"/>
  <c r="B960" i="9"/>
  <c r="F960" i="9"/>
  <c r="G960" i="9"/>
  <c r="T960" i="9"/>
  <c r="AH960" i="9"/>
  <c r="AI960" i="9"/>
  <c r="E960" i="9" s="1"/>
  <c r="AL960" i="9"/>
  <c r="A961" i="9"/>
  <c r="B961" i="9"/>
  <c r="F961" i="9"/>
  <c r="G961" i="9"/>
  <c r="T961" i="9"/>
  <c r="AH961" i="9"/>
  <c r="AI961" i="9"/>
  <c r="E961" i="9" s="1"/>
  <c r="AL961" i="9"/>
  <c r="A962" i="9"/>
  <c r="B962" i="9"/>
  <c r="F962" i="9"/>
  <c r="G962" i="9"/>
  <c r="T962" i="9"/>
  <c r="AH962" i="9"/>
  <c r="AI962" i="9"/>
  <c r="E962" i="9" s="1"/>
  <c r="AL962" i="9"/>
  <c r="A963" i="9"/>
  <c r="B963" i="9"/>
  <c r="F963" i="9"/>
  <c r="G963" i="9"/>
  <c r="T963" i="9"/>
  <c r="AH963" i="9"/>
  <c r="AI963" i="9"/>
  <c r="E963" i="9" s="1"/>
  <c r="AL963" i="9"/>
  <c r="A964" i="9"/>
  <c r="B964" i="9"/>
  <c r="F964" i="9"/>
  <c r="G964" i="9"/>
  <c r="T964" i="9"/>
  <c r="AH964" i="9"/>
  <c r="AI964" i="9"/>
  <c r="E964" i="9" s="1"/>
  <c r="AL964" i="9"/>
  <c r="A965" i="9"/>
  <c r="B965" i="9"/>
  <c r="F965" i="9"/>
  <c r="G965" i="9"/>
  <c r="T965" i="9"/>
  <c r="AH965" i="9"/>
  <c r="AI965" i="9"/>
  <c r="E965" i="9" s="1"/>
  <c r="AL965" i="9"/>
  <c r="A966" i="9"/>
  <c r="B966" i="9"/>
  <c r="F966" i="9"/>
  <c r="G966" i="9"/>
  <c r="T966" i="9"/>
  <c r="AH966" i="9"/>
  <c r="AI966" i="9"/>
  <c r="E966" i="9" s="1"/>
  <c r="AL966" i="9"/>
  <c r="A967" i="9"/>
  <c r="B967" i="9"/>
  <c r="F967" i="9"/>
  <c r="G967" i="9"/>
  <c r="T967" i="9"/>
  <c r="AH967" i="9"/>
  <c r="AI967" i="9"/>
  <c r="E967" i="9" s="1"/>
  <c r="AL967" i="9"/>
  <c r="A968" i="9"/>
  <c r="B968" i="9"/>
  <c r="F968" i="9"/>
  <c r="G968" i="9"/>
  <c r="T968" i="9"/>
  <c r="AH968" i="9"/>
  <c r="AI968" i="9"/>
  <c r="E968" i="9" s="1"/>
  <c r="AL968" i="9"/>
  <c r="A969" i="9"/>
  <c r="B969" i="9"/>
  <c r="F969" i="9"/>
  <c r="G969" i="9"/>
  <c r="T969" i="9"/>
  <c r="AH969" i="9"/>
  <c r="AI969" i="9"/>
  <c r="E969" i="9" s="1"/>
  <c r="AL969" i="9"/>
  <c r="A970" i="9"/>
  <c r="B970" i="9"/>
  <c r="F970" i="9"/>
  <c r="G970" i="9"/>
  <c r="T970" i="9"/>
  <c r="AH970" i="9"/>
  <c r="AI970" i="9"/>
  <c r="E970" i="9" s="1"/>
  <c r="AL970" i="9"/>
  <c r="A971" i="9"/>
  <c r="B971" i="9"/>
  <c r="F971" i="9"/>
  <c r="G971" i="9"/>
  <c r="T971" i="9"/>
  <c r="AH971" i="9"/>
  <c r="AI971" i="9"/>
  <c r="E971" i="9" s="1"/>
  <c r="AL971" i="9"/>
  <c r="A972" i="9"/>
  <c r="B972" i="9"/>
  <c r="F972" i="9"/>
  <c r="G972" i="9"/>
  <c r="T972" i="9"/>
  <c r="AH972" i="9"/>
  <c r="AI972" i="9"/>
  <c r="E972" i="9" s="1"/>
  <c r="AL972" i="9"/>
  <c r="A973" i="9"/>
  <c r="B973" i="9"/>
  <c r="F973" i="9"/>
  <c r="G973" i="9"/>
  <c r="T973" i="9"/>
  <c r="AH973" i="9"/>
  <c r="AI973" i="9"/>
  <c r="E973" i="9" s="1"/>
  <c r="AL973" i="9"/>
  <c r="A974" i="9"/>
  <c r="B974" i="9"/>
  <c r="F974" i="9"/>
  <c r="G974" i="9"/>
  <c r="T974" i="9"/>
  <c r="AH974" i="9"/>
  <c r="AI974" i="9"/>
  <c r="E974" i="9" s="1"/>
  <c r="AL974" i="9"/>
  <c r="A975" i="9"/>
  <c r="B975" i="9"/>
  <c r="F975" i="9"/>
  <c r="G975" i="9"/>
  <c r="T975" i="9"/>
  <c r="AH975" i="9"/>
  <c r="AI975" i="9"/>
  <c r="E975" i="9" s="1"/>
  <c r="AL975" i="9"/>
  <c r="A976" i="9"/>
  <c r="B976" i="9"/>
  <c r="F976" i="9"/>
  <c r="G976" i="9"/>
  <c r="T976" i="9"/>
  <c r="AH976" i="9"/>
  <c r="AI976" i="9"/>
  <c r="E976" i="9" s="1"/>
  <c r="AL976" i="9"/>
  <c r="A977" i="9"/>
  <c r="B977" i="9"/>
  <c r="F977" i="9"/>
  <c r="G977" i="9"/>
  <c r="T977" i="9"/>
  <c r="AH977" i="9"/>
  <c r="AI977" i="9"/>
  <c r="E977" i="9" s="1"/>
  <c r="AL977" i="9"/>
  <c r="A978" i="9"/>
  <c r="B978" i="9"/>
  <c r="F978" i="9"/>
  <c r="G978" i="9"/>
  <c r="T978" i="9"/>
  <c r="AH978" i="9"/>
  <c r="AI978" i="9"/>
  <c r="E978" i="9" s="1"/>
  <c r="AL978" i="9"/>
  <c r="A979" i="9"/>
  <c r="B979" i="9"/>
  <c r="F979" i="9"/>
  <c r="G979" i="9"/>
  <c r="T979" i="9"/>
  <c r="AH979" i="9"/>
  <c r="AI979" i="9"/>
  <c r="E979" i="9" s="1"/>
  <c r="AL979" i="9"/>
  <c r="A980" i="9"/>
  <c r="B980" i="9"/>
  <c r="F980" i="9"/>
  <c r="G980" i="9"/>
  <c r="T980" i="9"/>
  <c r="AH980" i="9"/>
  <c r="AI980" i="9"/>
  <c r="E980" i="9" s="1"/>
  <c r="AL980" i="9"/>
  <c r="A981" i="9"/>
  <c r="B981" i="9"/>
  <c r="F981" i="9"/>
  <c r="G981" i="9"/>
  <c r="T981" i="9"/>
  <c r="AH981" i="9"/>
  <c r="AI981" i="9"/>
  <c r="E981" i="9" s="1"/>
  <c r="AL981" i="9"/>
  <c r="A982" i="9"/>
  <c r="B982" i="9"/>
  <c r="F982" i="9"/>
  <c r="G982" i="9"/>
  <c r="T982" i="9"/>
  <c r="AH982" i="9"/>
  <c r="AI982" i="9"/>
  <c r="E982" i="9" s="1"/>
  <c r="AL982" i="9"/>
  <c r="A983" i="9"/>
  <c r="B983" i="9"/>
  <c r="F983" i="9"/>
  <c r="G983" i="9"/>
  <c r="T983" i="9"/>
  <c r="AH983" i="9"/>
  <c r="AI983" i="9"/>
  <c r="E983" i="9" s="1"/>
  <c r="AL983" i="9"/>
  <c r="A984" i="9"/>
  <c r="B984" i="9"/>
  <c r="F984" i="9"/>
  <c r="G984" i="9"/>
  <c r="T984" i="9"/>
  <c r="AH984" i="9"/>
  <c r="AI984" i="9"/>
  <c r="E984" i="9" s="1"/>
  <c r="AL984" i="9"/>
  <c r="A985" i="9"/>
  <c r="B985" i="9"/>
  <c r="F985" i="9"/>
  <c r="G985" i="9"/>
  <c r="T985" i="9"/>
  <c r="AH985" i="9"/>
  <c r="AI985" i="9"/>
  <c r="E985" i="9" s="1"/>
  <c r="AL985" i="9"/>
  <c r="A986" i="9"/>
  <c r="B986" i="9"/>
  <c r="F986" i="9"/>
  <c r="G986" i="9"/>
  <c r="T986" i="9"/>
  <c r="AH986" i="9"/>
  <c r="AI986" i="9"/>
  <c r="E986" i="9" s="1"/>
  <c r="AL986" i="9"/>
  <c r="A987" i="9"/>
  <c r="B987" i="9"/>
  <c r="F987" i="9"/>
  <c r="G987" i="9"/>
  <c r="T987" i="9"/>
  <c r="AH987" i="9"/>
  <c r="AI987" i="9"/>
  <c r="E987" i="9" s="1"/>
  <c r="AL987" i="9"/>
  <c r="A988" i="9"/>
  <c r="B988" i="9"/>
  <c r="F988" i="9"/>
  <c r="G988" i="9"/>
  <c r="T988" i="9"/>
  <c r="AH988" i="9"/>
  <c r="AI988" i="9"/>
  <c r="E988" i="9" s="1"/>
  <c r="AL988" i="9"/>
  <c r="A989" i="9"/>
  <c r="B989" i="9"/>
  <c r="F989" i="9"/>
  <c r="G989" i="9"/>
  <c r="T989" i="9"/>
  <c r="AH989" i="9"/>
  <c r="AI989" i="9"/>
  <c r="E989" i="9" s="1"/>
  <c r="AL989" i="9"/>
  <c r="A990" i="9"/>
  <c r="B990" i="9"/>
  <c r="F990" i="9"/>
  <c r="G990" i="9"/>
  <c r="T990" i="9"/>
  <c r="AH990" i="9"/>
  <c r="AI990" i="9"/>
  <c r="E990" i="9" s="1"/>
  <c r="AL990" i="9"/>
  <c r="A991" i="9"/>
  <c r="B991" i="9"/>
  <c r="F991" i="9"/>
  <c r="G991" i="9"/>
  <c r="T991" i="9"/>
  <c r="AH991" i="9"/>
  <c r="AI991" i="9"/>
  <c r="E991" i="9" s="1"/>
  <c r="AL991" i="9"/>
  <c r="A992" i="9"/>
  <c r="B992" i="9"/>
  <c r="F992" i="9"/>
  <c r="G992" i="9"/>
  <c r="T992" i="9"/>
  <c r="AH992" i="9"/>
  <c r="AI992" i="9"/>
  <c r="E992" i="9" s="1"/>
  <c r="AL992" i="9"/>
  <c r="A993" i="9"/>
  <c r="B993" i="9"/>
  <c r="F993" i="9"/>
  <c r="G993" i="9"/>
  <c r="T993" i="9"/>
  <c r="AH993" i="9"/>
  <c r="AI993" i="9"/>
  <c r="E993" i="9" s="1"/>
  <c r="AL993" i="9"/>
  <c r="A994" i="9"/>
  <c r="B994" i="9"/>
  <c r="F994" i="9"/>
  <c r="G994" i="9"/>
  <c r="T994" i="9"/>
  <c r="AH994" i="9"/>
  <c r="AI994" i="9"/>
  <c r="E994" i="9" s="1"/>
  <c r="AL994" i="9"/>
  <c r="A995" i="9"/>
  <c r="B995" i="9"/>
  <c r="F995" i="9"/>
  <c r="G995" i="9"/>
  <c r="T995" i="9"/>
  <c r="AH995" i="9"/>
  <c r="AI995" i="9"/>
  <c r="E995" i="9" s="1"/>
  <c r="AL995" i="9"/>
  <c r="A996" i="9"/>
  <c r="B996" i="9"/>
  <c r="F996" i="9"/>
  <c r="G996" i="9"/>
  <c r="T996" i="9"/>
  <c r="AH996" i="9"/>
  <c r="AI996" i="9"/>
  <c r="E996" i="9" s="1"/>
  <c r="AL996" i="9"/>
  <c r="A997" i="9"/>
  <c r="B997" i="9"/>
  <c r="F997" i="9"/>
  <c r="G997" i="9"/>
  <c r="T997" i="9"/>
  <c r="AH997" i="9"/>
  <c r="AI997" i="9"/>
  <c r="E997" i="9" s="1"/>
  <c r="AL997" i="9"/>
  <c r="A998" i="9"/>
  <c r="B998" i="9"/>
  <c r="F998" i="9"/>
  <c r="G998" i="9"/>
  <c r="T998" i="9"/>
  <c r="AH998" i="9"/>
  <c r="AI998" i="9"/>
  <c r="E998" i="9" s="1"/>
  <c r="AL998" i="9"/>
  <c r="A999" i="9"/>
  <c r="B999" i="9"/>
  <c r="F999" i="9"/>
  <c r="G999" i="9"/>
  <c r="T999" i="9"/>
  <c r="AH999" i="9"/>
  <c r="AI999" i="9"/>
  <c r="E999" i="9" s="1"/>
  <c r="AL999" i="9"/>
  <c r="A1000" i="9"/>
  <c r="B1000" i="9"/>
  <c r="F1000" i="9"/>
  <c r="G1000" i="9"/>
  <c r="T1000" i="9"/>
  <c r="AH1000" i="9"/>
  <c r="AI1000" i="9"/>
  <c r="E1000" i="9" s="1"/>
  <c r="AL1000" i="9"/>
  <c r="A1001" i="9"/>
  <c r="B1001" i="9"/>
  <c r="F1001" i="9"/>
  <c r="G1001" i="9"/>
  <c r="T1001" i="9"/>
  <c r="AH1001" i="9"/>
  <c r="AI1001" i="9"/>
  <c r="E1001" i="9" s="1"/>
  <c r="AL1001" i="9"/>
  <c r="A1002" i="9"/>
  <c r="B1002" i="9"/>
  <c r="F1002" i="9"/>
  <c r="G1002" i="9"/>
  <c r="T1002" i="9"/>
  <c r="AH1002" i="9"/>
  <c r="AI1002" i="9"/>
  <c r="E1002" i="9" s="1"/>
  <c r="AL1002" i="9"/>
  <c r="A1003" i="9"/>
  <c r="B1003" i="9"/>
  <c r="F1003" i="9"/>
  <c r="G1003" i="9"/>
  <c r="T1003" i="9"/>
  <c r="AH1003" i="9"/>
  <c r="AI1003" i="9"/>
  <c r="E1003" i="9" s="1"/>
  <c r="AL1003" i="9"/>
  <c r="A1004" i="9"/>
  <c r="B1004" i="9"/>
  <c r="F1004" i="9"/>
  <c r="G1004" i="9"/>
  <c r="T1004" i="9"/>
  <c r="AH1004" i="9"/>
  <c r="AI1004" i="9"/>
  <c r="E1004" i="9" s="1"/>
  <c r="AL1004" i="9"/>
  <c r="A1005" i="9"/>
  <c r="B1005" i="9"/>
  <c r="F1005" i="9"/>
  <c r="G1005" i="9"/>
  <c r="T1005" i="9"/>
  <c r="AH1005" i="9"/>
  <c r="AI1005" i="9"/>
  <c r="E1005" i="9" s="1"/>
  <c r="AL1005" i="9"/>
  <c r="A1006" i="9"/>
  <c r="B1006" i="9"/>
  <c r="F1006" i="9"/>
  <c r="G1006" i="9"/>
  <c r="T1006" i="9"/>
  <c r="AH1006" i="9"/>
  <c r="AI1006" i="9"/>
  <c r="E1006" i="9" s="1"/>
  <c r="AL1006" i="9"/>
  <c r="A1007" i="9"/>
  <c r="B1007" i="9"/>
  <c r="F1007" i="9"/>
  <c r="G1007" i="9"/>
  <c r="T1007" i="9"/>
  <c r="AH1007" i="9"/>
  <c r="AI1007" i="9"/>
  <c r="E1007" i="9" s="1"/>
  <c r="AL1007" i="9"/>
  <c r="A1008" i="9"/>
  <c r="B1008" i="9"/>
  <c r="F1008" i="9"/>
  <c r="G1008" i="9"/>
  <c r="T1008" i="9"/>
  <c r="AH1008" i="9"/>
  <c r="AI1008" i="9"/>
  <c r="E1008" i="9" s="1"/>
  <c r="AL1008" i="9"/>
  <c r="A1009" i="9"/>
  <c r="B1009" i="9"/>
  <c r="F1009" i="9"/>
  <c r="G1009" i="9"/>
  <c r="T1009" i="9"/>
  <c r="AH1009" i="9"/>
  <c r="AI1009" i="9"/>
  <c r="E1009" i="9" s="1"/>
  <c r="AL1009" i="9"/>
  <c r="A1010" i="9"/>
  <c r="B1010" i="9"/>
  <c r="F1010" i="9"/>
  <c r="G1010" i="9"/>
  <c r="T1010" i="9"/>
  <c r="AH1010" i="9"/>
  <c r="AI1010" i="9"/>
  <c r="E1010" i="9" s="1"/>
  <c r="AL1010" i="9"/>
  <c r="A1011" i="9"/>
  <c r="B1011" i="9"/>
  <c r="F1011" i="9"/>
  <c r="G1011" i="9"/>
  <c r="T1011" i="9"/>
  <c r="AH1011" i="9"/>
  <c r="AI1011" i="9"/>
  <c r="E1011" i="9" s="1"/>
  <c r="AL1011" i="9"/>
  <c r="A1012" i="9"/>
  <c r="B1012" i="9"/>
  <c r="F1012" i="9"/>
  <c r="G1012" i="9"/>
  <c r="T1012" i="9"/>
  <c r="AH1012" i="9"/>
  <c r="AI1012" i="9"/>
  <c r="E1012" i="9" s="1"/>
  <c r="AL1012" i="9"/>
  <c r="A1013" i="9"/>
  <c r="B1013" i="9"/>
  <c r="F1013" i="9"/>
  <c r="G1013" i="9"/>
  <c r="T1013" i="9"/>
  <c r="AH1013" i="9"/>
  <c r="AI1013" i="9"/>
  <c r="E1013" i="9" s="1"/>
  <c r="AL1013" i="9"/>
  <c r="A1014" i="9"/>
  <c r="B1014" i="9"/>
  <c r="F1014" i="9"/>
  <c r="G1014" i="9"/>
  <c r="T1014" i="9"/>
  <c r="AH1014" i="9"/>
  <c r="AI1014" i="9"/>
  <c r="E1014" i="9" s="1"/>
  <c r="AL1014" i="9"/>
  <c r="A1015" i="9"/>
  <c r="B1015" i="9"/>
  <c r="F1015" i="9"/>
  <c r="G1015" i="9"/>
  <c r="T1015" i="9"/>
  <c r="AH1015" i="9"/>
  <c r="AI1015" i="9"/>
  <c r="E1015" i="9" s="1"/>
  <c r="AL1015" i="9"/>
  <c r="A1016" i="9"/>
  <c r="B1016" i="9"/>
  <c r="F1016" i="9"/>
  <c r="G1016" i="9"/>
  <c r="T1016" i="9"/>
  <c r="AH1016" i="9"/>
  <c r="AI1016" i="9"/>
  <c r="E1016" i="9" s="1"/>
  <c r="AL1016" i="9"/>
  <c r="A1017" i="9"/>
  <c r="B1017" i="9"/>
  <c r="F1017" i="9"/>
  <c r="G1017" i="9"/>
  <c r="T1017" i="9"/>
  <c r="AH1017" i="9"/>
  <c r="AI1017" i="9"/>
  <c r="E1017" i="9" s="1"/>
  <c r="AL1017" i="9"/>
  <c r="A1018" i="9"/>
  <c r="B1018" i="9"/>
  <c r="F1018" i="9"/>
  <c r="G1018" i="9"/>
  <c r="T1018" i="9"/>
  <c r="AH1018" i="9"/>
  <c r="AI1018" i="9"/>
  <c r="E1018" i="9" s="1"/>
  <c r="AL1018" i="9"/>
  <c r="A1019" i="9"/>
  <c r="B1019" i="9"/>
  <c r="F1019" i="9"/>
  <c r="G1019" i="9"/>
  <c r="T1019" i="9"/>
  <c r="AH1019" i="9"/>
  <c r="AI1019" i="9"/>
  <c r="E1019" i="9" s="1"/>
  <c r="AL1019" i="9"/>
  <c r="A1020" i="9"/>
  <c r="B1020" i="9"/>
  <c r="F1020" i="9"/>
  <c r="G1020" i="9"/>
  <c r="T1020" i="9"/>
  <c r="AH1020" i="9"/>
  <c r="AI1020" i="9"/>
  <c r="E1020" i="9" s="1"/>
  <c r="AL1020" i="9"/>
  <c r="A1021" i="9"/>
  <c r="B1021" i="9"/>
  <c r="F1021" i="9"/>
  <c r="G1021" i="9"/>
  <c r="T1021" i="9"/>
  <c r="AH1021" i="9"/>
  <c r="AI1021" i="9"/>
  <c r="E1021" i="9" s="1"/>
  <c r="AL1021" i="9"/>
  <c r="A1022" i="9"/>
  <c r="B1022" i="9"/>
  <c r="F1022" i="9"/>
  <c r="G1022" i="9"/>
  <c r="T1022" i="9"/>
  <c r="AH1022" i="9"/>
  <c r="AI1022" i="9"/>
  <c r="E1022" i="9" s="1"/>
  <c r="AL1022" i="9"/>
  <c r="F2" i="1"/>
  <c r="E9" i="1" s="1"/>
  <c r="F9" i="1" s="1"/>
  <c r="E8" i="1" s="1"/>
  <c r="F8" i="1" s="1"/>
  <c r="E10" i="1" s="1"/>
  <c r="F10" i="1" s="1"/>
  <c r="E11" i="1" s="1"/>
  <c r="F11" i="1" s="1"/>
  <c r="E12" i="1" s="1"/>
  <c r="F12" i="1" s="1"/>
  <c r="E17" i="1" s="1"/>
  <c r="F17" i="1" s="1"/>
  <c r="E13" i="1" s="1"/>
  <c r="F13" i="1" s="1"/>
  <c r="E15" i="1" s="1"/>
  <c r="F15" i="1" s="1"/>
  <c r="E14" i="1" s="1"/>
  <c r="F14" i="1" s="1"/>
  <c r="E16" i="1" s="1"/>
  <c r="F16" i="1" s="1"/>
  <c r="E18" i="1" s="1"/>
  <c r="F18" i="1" s="1"/>
  <c r="E20" i="1" s="1"/>
  <c r="F20" i="1" s="1"/>
  <c r="D8" i="10"/>
  <c r="H24" i="9"/>
  <c r="H25" i="9" s="1"/>
  <c r="H26" i="9" s="1"/>
  <c r="H27" i="9" s="1"/>
  <c r="H28" i="9" s="1"/>
  <c r="H29" i="9" s="1"/>
  <c r="H30" i="9" s="1"/>
  <c r="H31" i="9" s="1"/>
  <c r="H32" i="9" s="1"/>
  <c r="H33" i="9" s="1"/>
  <c r="H34" i="9" s="1"/>
  <c r="H35" i="9" s="1"/>
  <c r="H36" i="9" s="1"/>
  <c r="H37" i="9" s="1"/>
  <c r="H38" i="9" s="1"/>
  <c r="H39" i="9" s="1"/>
  <c r="H40" i="9" s="1"/>
  <c r="H41" i="9" s="1"/>
  <c r="H42" i="9" s="1"/>
  <c r="H43" i="9" s="1"/>
  <c r="H44" i="9" s="1"/>
  <c r="H45" i="9" s="1"/>
  <c r="H46" i="9" s="1"/>
  <c r="H47" i="9" s="1"/>
  <c r="H48" i="9" s="1"/>
  <c r="H49" i="9" s="1"/>
  <c r="H50" i="9" s="1"/>
  <c r="H51" i="9" s="1"/>
  <c r="H52" i="9" s="1"/>
  <c r="H53" i="9" s="1"/>
  <c r="H54" i="9" s="1"/>
  <c r="H55" i="9" s="1"/>
  <c r="H56" i="9" s="1"/>
  <c r="H57" i="9" s="1"/>
  <c r="H58" i="9" s="1"/>
  <c r="H59" i="9" s="1"/>
  <c r="H60" i="9" s="1"/>
  <c r="H61" i="9" s="1"/>
  <c r="H62" i="9" s="1"/>
  <c r="H63" i="9" s="1"/>
  <c r="H64" i="9" s="1"/>
  <c r="H65" i="9" s="1"/>
  <c r="H66" i="9" s="1"/>
  <c r="H67" i="9" s="1"/>
  <c r="H68" i="9" s="1"/>
  <c r="H69" i="9" s="1"/>
  <c r="H70" i="9" s="1"/>
  <c r="H71" i="9" s="1"/>
  <c r="H72" i="9" s="1"/>
  <c r="H73" i="9" s="1"/>
  <c r="H74" i="9" s="1"/>
  <c r="H75" i="9" s="1"/>
  <c r="H76" i="9" s="1"/>
  <c r="H77" i="9" s="1"/>
  <c r="H78" i="9" s="1"/>
  <c r="H79" i="9" s="1"/>
  <c r="H80" i="9" s="1"/>
  <c r="H81" i="9" s="1"/>
  <c r="H82" i="9" s="1"/>
  <c r="H83" i="9" s="1"/>
  <c r="H84" i="9" s="1"/>
  <c r="H85" i="9" s="1"/>
  <c r="H86" i="9" s="1"/>
  <c r="H87" i="9" s="1"/>
  <c r="H88" i="9" s="1"/>
  <c r="H89" i="9" s="1"/>
  <c r="H90" i="9" s="1"/>
  <c r="H91" i="9" s="1"/>
  <c r="H92" i="9" s="1"/>
  <c r="H93" i="9" s="1"/>
  <c r="H94" i="9" s="1"/>
  <c r="H95" i="9" s="1"/>
  <c r="H96" i="9" s="1"/>
  <c r="H97" i="9" s="1"/>
  <c r="H98" i="9" s="1"/>
  <c r="H99" i="9" s="1"/>
  <c r="H100" i="9" s="1"/>
  <c r="H101" i="9" s="1"/>
  <c r="H102" i="9" s="1"/>
  <c r="H103" i="9" s="1"/>
  <c r="H104" i="9" s="1"/>
  <c r="H105" i="9" s="1"/>
  <c r="H106" i="9" s="1"/>
  <c r="H107" i="9" s="1"/>
  <c r="H108" i="9" s="1"/>
  <c r="H109" i="9" s="1"/>
  <c r="H110" i="9" s="1"/>
  <c r="H111" i="9" s="1"/>
  <c r="H112" i="9" s="1"/>
  <c r="H113" i="9" s="1"/>
  <c r="H114" i="9" s="1"/>
  <c r="H115" i="9" s="1"/>
  <c r="H116" i="9" s="1"/>
  <c r="H117" i="9" s="1"/>
  <c r="H118" i="9" s="1"/>
  <c r="H119" i="9" s="1"/>
  <c r="H120" i="9" s="1"/>
  <c r="H121" i="9" s="1"/>
  <c r="H122" i="9" s="1"/>
  <c r="H123" i="9" s="1"/>
  <c r="H124" i="9" s="1"/>
  <c r="H125" i="9" s="1"/>
  <c r="H126" i="9" s="1"/>
  <c r="H127" i="9" s="1"/>
  <c r="H128" i="9" s="1"/>
  <c r="H129" i="9" s="1"/>
  <c r="H130" i="9" s="1"/>
  <c r="H131" i="9" s="1"/>
  <c r="H132" i="9" s="1"/>
  <c r="H133" i="9" s="1"/>
  <c r="H134" i="9" s="1"/>
  <c r="H135" i="9" s="1"/>
  <c r="H136" i="9" s="1"/>
  <c r="H137" i="9" s="1"/>
  <c r="H138" i="9" s="1"/>
  <c r="H139" i="9" s="1"/>
  <c r="H140" i="9" s="1"/>
  <c r="H141" i="9" s="1"/>
  <c r="H142" i="9" s="1"/>
  <c r="H143" i="9" s="1"/>
  <c r="H144" i="9" s="1"/>
  <c r="H145" i="9" s="1"/>
  <c r="H146" i="9" s="1"/>
  <c r="H147" i="9" s="1"/>
  <c r="H148" i="9" s="1"/>
  <c r="H149" i="9" s="1"/>
  <c r="H150" i="9" s="1"/>
  <c r="H151" i="9" s="1"/>
  <c r="H152" i="9" s="1"/>
  <c r="H153" i="9" s="1"/>
  <c r="H154" i="9" s="1"/>
  <c r="H155" i="9" s="1"/>
  <c r="H156" i="9" s="1"/>
  <c r="H157" i="9" s="1"/>
  <c r="H158" i="9" s="1"/>
  <c r="H159" i="9" s="1"/>
  <c r="H160" i="9" s="1"/>
  <c r="H161" i="9" s="1"/>
  <c r="H162" i="9" s="1"/>
  <c r="H163" i="9" s="1"/>
  <c r="H164" i="9" s="1"/>
  <c r="H165" i="9" s="1"/>
  <c r="H166" i="9" s="1"/>
  <c r="H167" i="9" s="1"/>
  <c r="H168" i="9" s="1"/>
  <c r="H169" i="9" s="1"/>
  <c r="H170" i="9" s="1"/>
  <c r="H171" i="9" s="1"/>
  <c r="H172" i="9" s="1"/>
  <c r="H173" i="9" s="1"/>
  <c r="H174" i="9" s="1"/>
  <c r="H175" i="9" s="1"/>
  <c r="H176" i="9" s="1"/>
  <c r="H177" i="9" s="1"/>
  <c r="H178" i="9" s="1"/>
  <c r="H179" i="9" s="1"/>
  <c r="H180" i="9" s="1"/>
  <c r="H181" i="9" s="1"/>
  <c r="H182" i="9" s="1"/>
  <c r="H183" i="9" s="1"/>
  <c r="H184" i="9" s="1"/>
  <c r="H185" i="9" s="1"/>
  <c r="H186" i="9" s="1"/>
  <c r="H187" i="9" s="1"/>
  <c r="H188" i="9" s="1"/>
  <c r="H189" i="9" s="1"/>
  <c r="H190" i="9" s="1"/>
  <c r="H191" i="9" s="1"/>
  <c r="H192" i="9" s="1"/>
  <c r="H193" i="9" s="1"/>
  <c r="H194" i="9" s="1"/>
  <c r="H195" i="9" s="1"/>
  <c r="H196" i="9" s="1"/>
  <c r="H197" i="9" s="1"/>
  <c r="H198" i="9" s="1"/>
  <c r="H199" i="9" s="1"/>
  <c r="H200" i="9" s="1"/>
  <c r="H201" i="9" s="1"/>
  <c r="H202" i="9" s="1"/>
  <c r="H203" i="9" s="1"/>
  <c r="H204" i="9" s="1"/>
  <c r="H205" i="9" s="1"/>
  <c r="H206" i="9" s="1"/>
  <c r="H207" i="9" s="1"/>
  <c r="H208" i="9" s="1"/>
  <c r="H209" i="9" s="1"/>
  <c r="H210" i="9" s="1"/>
  <c r="H211" i="9" s="1"/>
  <c r="H212" i="9" s="1"/>
  <c r="H213" i="9" s="1"/>
  <c r="H214" i="9" s="1"/>
  <c r="H215" i="9" s="1"/>
  <c r="H216" i="9" s="1"/>
  <c r="H217" i="9" s="1"/>
  <c r="H218" i="9" s="1"/>
  <c r="H219" i="9" s="1"/>
  <c r="H220" i="9" s="1"/>
  <c r="H221" i="9" s="1"/>
  <c r="H222" i="9" s="1"/>
  <c r="H223" i="9" s="1"/>
  <c r="H224" i="9" s="1"/>
  <c r="H225" i="9" s="1"/>
  <c r="H226" i="9" s="1"/>
  <c r="H227" i="9" s="1"/>
  <c r="H228" i="9" s="1"/>
  <c r="H229" i="9" s="1"/>
  <c r="H230" i="9" s="1"/>
  <c r="H231" i="9" s="1"/>
  <c r="H232" i="9" s="1"/>
  <c r="H233" i="9" s="1"/>
  <c r="H234" i="9" s="1"/>
  <c r="H235" i="9" s="1"/>
  <c r="H236" i="9" s="1"/>
  <c r="H237" i="9" s="1"/>
  <c r="H238" i="9" s="1"/>
  <c r="H239" i="9" s="1"/>
  <c r="H240" i="9" s="1"/>
  <c r="H241" i="9" s="1"/>
  <c r="H242" i="9" s="1"/>
  <c r="H243" i="9" s="1"/>
  <c r="H244" i="9" s="1"/>
  <c r="H245" i="9" s="1"/>
  <c r="H246" i="9" s="1"/>
  <c r="H247" i="9" s="1"/>
  <c r="H248" i="9" s="1"/>
  <c r="H249" i="9" s="1"/>
  <c r="H250" i="9" s="1"/>
  <c r="H251" i="9" s="1"/>
  <c r="H252" i="9" s="1"/>
  <c r="H253" i="9" s="1"/>
  <c r="H254" i="9" s="1"/>
  <c r="H255" i="9" s="1"/>
  <c r="H256" i="9" s="1"/>
  <c r="H257" i="9" s="1"/>
  <c r="H258" i="9" s="1"/>
  <c r="H259" i="9" s="1"/>
  <c r="H260" i="9" s="1"/>
  <c r="H261" i="9" s="1"/>
  <c r="H262" i="9" s="1"/>
  <c r="H263" i="9" s="1"/>
  <c r="H264" i="9" s="1"/>
  <c r="H265" i="9" s="1"/>
  <c r="H266" i="9" s="1"/>
  <c r="H267" i="9" s="1"/>
  <c r="H268" i="9" s="1"/>
  <c r="H269" i="9" s="1"/>
  <c r="H270" i="9" s="1"/>
  <c r="H271" i="9" s="1"/>
  <c r="H272" i="9" s="1"/>
  <c r="H273" i="9" s="1"/>
  <c r="H274" i="9" s="1"/>
  <c r="H275" i="9" s="1"/>
  <c r="H276" i="9" s="1"/>
  <c r="H277" i="9" s="1"/>
  <c r="H278" i="9" s="1"/>
  <c r="H279" i="9" s="1"/>
  <c r="H280" i="9" s="1"/>
  <c r="H281" i="9" s="1"/>
  <c r="H282" i="9" s="1"/>
  <c r="H283" i="9" s="1"/>
  <c r="H284" i="9" s="1"/>
  <c r="H285" i="9" s="1"/>
  <c r="H286" i="9" s="1"/>
  <c r="H287" i="9" s="1"/>
  <c r="H288" i="9" s="1"/>
  <c r="H289" i="9" s="1"/>
  <c r="H290" i="9" s="1"/>
  <c r="H291" i="9" s="1"/>
  <c r="H292" i="9" s="1"/>
  <c r="H293" i="9" s="1"/>
  <c r="H294" i="9" s="1"/>
  <c r="H295" i="9" s="1"/>
  <c r="H296" i="9" s="1"/>
  <c r="H297" i="9" s="1"/>
  <c r="H298" i="9" s="1"/>
  <c r="H299" i="9" s="1"/>
  <c r="H300" i="9" s="1"/>
  <c r="H301" i="9" s="1"/>
  <c r="H302" i="9" s="1"/>
  <c r="H303" i="9" s="1"/>
  <c r="H304" i="9" s="1"/>
  <c r="H305" i="9" s="1"/>
  <c r="H306" i="9" s="1"/>
  <c r="H307" i="9" s="1"/>
  <c r="H308" i="9" s="1"/>
  <c r="H309" i="9" s="1"/>
  <c r="H310" i="9" s="1"/>
  <c r="H311" i="9" s="1"/>
  <c r="H312" i="9" s="1"/>
  <c r="H313" i="9" s="1"/>
  <c r="H314" i="9" s="1"/>
  <c r="H315" i="9" s="1"/>
  <c r="H316" i="9" s="1"/>
  <c r="H317" i="9" s="1"/>
  <c r="H318" i="9" s="1"/>
  <c r="H319" i="9" s="1"/>
  <c r="H320" i="9" s="1"/>
  <c r="H321" i="9" s="1"/>
  <c r="H322" i="9" s="1"/>
  <c r="H323" i="9" s="1"/>
  <c r="H324" i="9" s="1"/>
  <c r="H325" i="9" s="1"/>
  <c r="H326" i="9" s="1"/>
  <c r="H327" i="9" s="1"/>
  <c r="H328" i="9" s="1"/>
  <c r="H329" i="9" s="1"/>
  <c r="H330" i="9" s="1"/>
  <c r="H331" i="9" s="1"/>
  <c r="H332" i="9" s="1"/>
  <c r="H333" i="9" s="1"/>
  <c r="H334" i="9" s="1"/>
  <c r="H335" i="9" s="1"/>
  <c r="H336" i="9" s="1"/>
  <c r="H337" i="9" s="1"/>
  <c r="H338" i="9" s="1"/>
  <c r="H339" i="9" s="1"/>
  <c r="H340" i="9" s="1"/>
  <c r="H341" i="9" s="1"/>
  <c r="H342" i="9" s="1"/>
  <c r="H343" i="9" s="1"/>
  <c r="H344" i="9" s="1"/>
  <c r="H345" i="9" s="1"/>
  <c r="H346" i="9" s="1"/>
  <c r="H347" i="9" s="1"/>
  <c r="H348" i="9" s="1"/>
  <c r="H349" i="9" s="1"/>
  <c r="H350" i="9" s="1"/>
  <c r="H351" i="9" s="1"/>
  <c r="H352" i="9" s="1"/>
  <c r="H353" i="9" s="1"/>
  <c r="H354" i="9" s="1"/>
  <c r="H355" i="9" s="1"/>
  <c r="H356" i="9" s="1"/>
  <c r="H357" i="9" s="1"/>
  <c r="H358" i="9" s="1"/>
  <c r="H359" i="9" s="1"/>
  <c r="H360" i="9" s="1"/>
  <c r="H361" i="9" s="1"/>
  <c r="H362" i="9" s="1"/>
  <c r="H363" i="9" s="1"/>
  <c r="H364" i="9" s="1"/>
  <c r="H365" i="9" s="1"/>
  <c r="H366" i="9" s="1"/>
  <c r="H367" i="9" s="1"/>
  <c r="H368" i="9" s="1"/>
  <c r="H369" i="9" s="1"/>
  <c r="H370" i="9" s="1"/>
  <c r="H371" i="9" s="1"/>
  <c r="H372" i="9" s="1"/>
  <c r="H373" i="9" s="1"/>
  <c r="H374" i="9" s="1"/>
  <c r="H375" i="9" s="1"/>
  <c r="H376" i="9" s="1"/>
  <c r="H377" i="9" s="1"/>
  <c r="H378" i="9" s="1"/>
  <c r="H379" i="9" s="1"/>
  <c r="H380" i="9" s="1"/>
  <c r="H381" i="9" s="1"/>
  <c r="H382" i="9" s="1"/>
  <c r="H383" i="9" s="1"/>
  <c r="H384" i="9" s="1"/>
  <c r="H385" i="9" s="1"/>
  <c r="H386" i="9" s="1"/>
  <c r="H387" i="9" s="1"/>
  <c r="H388" i="9" s="1"/>
  <c r="H389" i="9" s="1"/>
  <c r="H390" i="9" s="1"/>
  <c r="H391" i="9" s="1"/>
  <c r="H392" i="9" s="1"/>
  <c r="H393" i="9" s="1"/>
  <c r="H394" i="9" s="1"/>
  <c r="H395" i="9" s="1"/>
  <c r="H396" i="9" s="1"/>
  <c r="H397" i="9" s="1"/>
  <c r="H398" i="9" s="1"/>
  <c r="H399" i="9" s="1"/>
  <c r="H400" i="9" s="1"/>
  <c r="H401" i="9" s="1"/>
  <c r="H402" i="9" s="1"/>
  <c r="H403" i="9" s="1"/>
  <c r="H404" i="9" s="1"/>
  <c r="H405" i="9" s="1"/>
  <c r="H406" i="9" s="1"/>
  <c r="H407" i="9" s="1"/>
  <c r="H408" i="9" s="1"/>
  <c r="H409" i="9" s="1"/>
  <c r="H410" i="9" s="1"/>
  <c r="H411" i="9" s="1"/>
  <c r="H412" i="9" s="1"/>
  <c r="H413" i="9" s="1"/>
  <c r="H414" i="9" s="1"/>
  <c r="H415" i="9" s="1"/>
  <c r="H416" i="9" s="1"/>
  <c r="H417" i="9" s="1"/>
  <c r="H418" i="9" s="1"/>
  <c r="H419" i="9" s="1"/>
  <c r="H420" i="9" s="1"/>
  <c r="H421" i="9" s="1"/>
  <c r="H422" i="9" s="1"/>
  <c r="H423" i="9" s="1"/>
  <c r="H424" i="9" s="1"/>
  <c r="H425" i="9" s="1"/>
  <c r="H426" i="9" s="1"/>
  <c r="H427" i="9" s="1"/>
  <c r="H428" i="9" s="1"/>
  <c r="H429" i="9" s="1"/>
  <c r="H430" i="9" s="1"/>
  <c r="H431" i="9" s="1"/>
  <c r="H432" i="9" s="1"/>
  <c r="H433" i="9" s="1"/>
  <c r="H434" i="9" s="1"/>
  <c r="H435" i="9" s="1"/>
  <c r="H436" i="9" s="1"/>
  <c r="H437" i="9" s="1"/>
  <c r="H438" i="9" s="1"/>
  <c r="H439" i="9" s="1"/>
  <c r="H440" i="9" s="1"/>
  <c r="H441" i="9" s="1"/>
  <c r="H442" i="9" s="1"/>
  <c r="H443" i="9" s="1"/>
  <c r="H444" i="9" s="1"/>
  <c r="H445" i="9" s="1"/>
  <c r="H446" i="9" s="1"/>
  <c r="H447" i="9" s="1"/>
  <c r="H448" i="9" s="1"/>
  <c r="H449" i="9" s="1"/>
  <c r="H450" i="9" s="1"/>
  <c r="H451" i="9" s="1"/>
  <c r="H452" i="9" s="1"/>
  <c r="H453" i="9" s="1"/>
  <c r="H454" i="9" s="1"/>
  <c r="H455" i="9" s="1"/>
  <c r="H456" i="9" s="1"/>
  <c r="H457" i="9" s="1"/>
  <c r="H458" i="9" s="1"/>
  <c r="H459" i="9" s="1"/>
  <c r="H460" i="9" s="1"/>
  <c r="H461" i="9" s="1"/>
  <c r="H462" i="9" s="1"/>
  <c r="H463" i="9" s="1"/>
  <c r="H464" i="9" s="1"/>
  <c r="H465" i="9" s="1"/>
  <c r="H466" i="9" s="1"/>
  <c r="H467" i="9" s="1"/>
  <c r="H468" i="9" s="1"/>
  <c r="H469" i="9" s="1"/>
  <c r="H470" i="9" s="1"/>
  <c r="H471" i="9" s="1"/>
  <c r="H472" i="9" s="1"/>
  <c r="H473" i="9" s="1"/>
  <c r="H474" i="9" s="1"/>
  <c r="H475" i="9" s="1"/>
  <c r="H476" i="9" s="1"/>
  <c r="H477" i="9" s="1"/>
  <c r="H478" i="9" s="1"/>
  <c r="H479" i="9" s="1"/>
  <c r="H480" i="9" s="1"/>
  <c r="H481" i="9" s="1"/>
  <c r="H482" i="9" s="1"/>
  <c r="H483" i="9" s="1"/>
  <c r="H484" i="9" s="1"/>
  <c r="H485" i="9" s="1"/>
  <c r="H486" i="9" s="1"/>
  <c r="H487" i="9" s="1"/>
  <c r="H488" i="9" s="1"/>
  <c r="H489" i="9" s="1"/>
  <c r="H490" i="9" s="1"/>
  <c r="H491" i="9" s="1"/>
  <c r="H492" i="9" s="1"/>
  <c r="H493" i="9" s="1"/>
  <c r="H494" i="9" s="1"/>
  <c r="H495" i="9" s="1"/>
  <c r="H496" i="9" s="1"/>
  <c r="H497" i="9" s="1"/>
  <c r="H498" i="9" s="1"/>
  <c r="H499" i="9" s="1"/>
  <c r="H500" i="9" s="1"/>
  <c r="H501" i="9" s="1"/>
  <c r="H502" i="9" s="1"/>
  <c r="H503" i="9" s="1"/>
  <c r="H504" i="9" s="1"/>
  <c r="H505" i="9" s="1"/>
  <c r="H506" i="9" s="1"/>
  <c r="H507" i="9" s="1"/>
  <c r="H508" i="9" s="1"/>
  <c r="H509" i="9" s="1"/>
  <c r="H510" i="9" s="1"/>
  <c r="H511" i="9" s="1"/>
  <c r="H512" i="9" s="1"/>
  <c r="H513" i="9" s="1"/>
  <c r="H514" i="9" s="1"/>
  <c r="H515" i="9" s="1"/>
  <c r="H516" i="9" s="1"/>
  <c r="H517" i="9" s="1"/>
  <c r="H518" i="9" s="1"/>
  <c r="H519" i="9" s="1"/>
  <c r="H520" i="9" s="1"/>
  <c r="H521" i="9" s="1"/>
  <c r="H522" i="9" s="1"/>
  <c r="H523" i="9" s="1"/>
  <c r="H524" i="9" s="1"/>
  <c r="H525" i="9" s="1"/>
  <c r="H526" i="9" s="1"/>
  <c r="H527" i="9" s="1"/>
  <c r="H528" i="9" s="1"/>
  <c r="H529" i="9" s="1"/>
  <c r="H530" i="9" s="1"/>
  <c r="H531" i="9" s="1"/>
  <c r="H532" i="9" s="1"/>
  <c r="H533" i="9" s="1"/>
  <c r="H534" i="9" s="1"/>
  <c r="H535" i="9" s="1"/>
  <c r="H536" i="9" s="1"/>
  <c r="H537" i="9" s="1"/>
  <c r="H538" i="9" s="1"/>
  <c r="H539" i="9" s="1"/>
  <c r="H540" i="9" s="1"/>
  <c r="H541" i="9" s="1"/>
  <c r="H542" i="9" s="1"/>
  <c r="H543" i="9" s="1"/>
  <c r="H544" i="9" s="1"/>
  <c r="H545" i="9" s="1"/>
  <c r="H546" i="9" s="1"/>
  <c r="H547" i="9" s="1"/>
  <c r="H548" i="9" s="1"/>
  <c r="H549" i="9" s="1"/>
  <c r="H550" i="9" s="1"/>
  <c r="H551" i="9" s="1"/>
  <c r="H552" i="9" s="1"/>
  <c r="H553" i="9" s="1"/>
  <c r="H554" i="9" s="1"/>
  <c r="H555" i="9" s="1"/>
  <c r="H556" i="9" s="1"/>
  <c r="H557" i="9" s="1"/>
  <c r="H558" i="9" s="1"/>
  <c r="H559" i="9" s="1"/>
  <c r="H560" i="9" s="1"/>
  <c r="H561" i="9" s="1"/>
  <c r="H562" i="9" s="1"/>
  <c r="H563" i="9" s="1"/>
  <c r="H564" i="9" s="1"/>
  <c r="H565" i="9" s="1"/>
  <c r="H566" i="9" s="1"/>
  <c r="H567" i="9" s="1"/>
  <c r="H568" i="9" s="1"/>
  <c r="H569" i="9" s="1"/>
  <c r="H570" i="9" s="1"/>
  <c r="H571" i="9" s="1"/>
  <c r="H572" i="9" s="1"/>
  <c r="H573" i="9" s="1"/>
  <c r="H574" i="9" s="1"/>
  <c r="H575" i="9" s="1"/>
  <c r="H576" i="9" s="1"/>
  <c r="H577" i="9" s="1"/>
  <c r="H578" i="9" s="1"/>
  <c r="H579" i="9" s="1"/>
  <c r="H580" i="9" s="1"/>
  <c r="H581" i="9" s="1"/>
  <c r="H582" i="9" s="1"/>
  <c r="H583" i="9" s="1"/>
  <c r="H584" i="9" s="1"/>
  <c r="H585" i="9" s="1"/>
  <c r="H586" i="9" s="1"/>
  <c r="H587" i="9" s="1"/>
  <c r="H588" i="9" s="1"/>
  <c r="H589" i="9" s="1"/>
  <c r="H590" i="9" s="1"/>
  <c r="H591" i="9" s="1"/>
  <c r="H592" i="9" s="1"/>
  <c r="H593" i="9" s="1"/>
  <c r="H594" i="9" s="1"/>
  <c r="H595" i="9" s="1"/>
  <c r="H596" i="9" s="1"/>
  <c r="H597" i="9" s="1"/>
  <c r="H598" i="9" s="1"/>
  <c r="H599" i="9" s="1"/>
  <c r="H600" i="9" s="1"/>
  <c r="H601" i="9" s="1"/>
  <c r="H602" i="9" s="1"/>
  <c r="H603" i="9" s="1"/>
  <c r="H604" i="9" s="1"/>
  <c r="H605" i="9" s="1"/>
  <c r="H606" i="9" s="1"/>
  <c r="H607" i="9" s="1"/>
  <c r="H608" i="9" s="1"/>
  <c r="H609" i="9" s="1"/>
  <c r="H610" i="9" s="1"/>
  <c r="H611" i="9" s="1"/>
  <c r="H612" i="9" s="1"/>
  <c r="H613" i="9" s="1"/>
  <c r="H614" i="9" s="1"/>
  <c r="H615" i="9" s="1"/>
  <c r="H616" i="9" s="1"/>
  <c r="H617" i="9" s="1"/>
  <c r="H618" i="9" s="1"/>
  <c r="H619" i="9" s="1"/>
  <c r="H620" i="9" s="1"/>
  <c r="H621" i="9" s="1"/>
  <c r="H622" i="9" s="1"/>
  <c r="H623" i="9" s="1"/>
  <c r="H624" i="9" s="1"/>
  <c r="H625" i="9" s="1"/>
  <c r="H626" i="9" s="1"/>
  <c r="H627" i="9" s="1"/>
  <c r="H628" i="9" s="1"/>
  <c r="H629" i="9" s="1"/>
  <c r="H630" i="9" s="1"/>
  <c r="H631" i="9" s="1"/>
  <c r="H632" i="9" s="1"/>
  <c r="H633" i="9" s="1"/>
  <c r="H634" i="9" s="1"/>
  <c r="H635" i="9" s="1"/>
  <c r="H636" i="9" s="1"/>
  <c r="H637" i="9" s="1"/>
  <c r="H638" i="9" s="1"/>
  <c r="H639" i="9" s="1"/>
  <c r="H640" i="9" s="1"/>
  <c r="H641" i="9" s="1"/>
  <c r="H642" i="9" s="1"/>
  <c r="H643" i="9" s="1"/>
  <c r="H644" i="9" s="1"/>
  <c r="H645" i="9" s="1"/>
  <c r="H646" i="9" s="1"/>
  <c r="H647" i="9" s="1"/>
  <c r="H648" i="9" s="1"/>
  <c r="H649" i="9" s="1"/>
  <c r="H650" i="9" s="1"/>
  <c r="H651" i="9" s="1"/>
  <c r="H652" i="9" s="1"/>
  <c r="H653" i="9" s="1"/>
  <c r="H654" i="9" s="1"/>
  <c r="H655" i="9" s="1"/>
  <c r="H656" i="9" s="1"/>
  <c r="H657" i="9" s="1"/>
  <c r="H658" i="9" s="1"/>
  <c r="H659" i="9" s="1"/>
  <c r="H660" i="9" s="1"/>
  <c r="H661" i="9" s="1"/>
  <c r="H662" i="9" s="1"/>
  <c r="H663" i="9" s="1"/>
  <c r="H664" i="9" s="1"/>
  <c r="H665" i="9" s="1"/>
  <c r="H666" i="9" s="1"/>
  <c r="H667" i="9" s="1"/>
  <c r="H668" i="9" s="1"/>
  <c r="H669" i="9" s="1"/>
  <c r="H670" i="9" s="1"/>
  <c r="H671" i="9" s="1"/>
  <c r="H672" i="9" s="1"/>
  <c r="H673" i="9" s="1"/>
  <c r="H674" i="9" s="1"/>
  <c r="H675" i="9" s="1"/>
  <c r="H676" i="9" s="1"/>
  <c r="H677" i="9" s="1"/>
  <c r="H678" i="9" s="1"/>
  <c r="H679" i="9" s="1"/>
  <c r="H680" i="9" s="1"/>
  <c r="H681" i="9" s="1"/>
  <c r="H682" i="9" s="1"/>
  <c r="H683" i="9" s="1"/>
  <c r="H684" i="9" s="1"/>
  <c r="H685" i="9" s="1"/>
  <c r="H686" i="9" s="1"/>
  <c r="H687" i="9" s="1"/>
  <c r="H688" i="9" s="1"/>
  <c r="H689" i="9" s="1"/>
  <c r="H690" i="9" s="1"/>
  <c r="H691" i="9" s="1"/>
  <c r="H692" i="9" s="1"/>
  <c r="H693" i="9" s="1"/>
  <c r="H694" i="9" s="1"/>
  <c r="H695" i="9" s="1"/>
  <c r="H696" i="9" s="1"/>
  <c r="H697" i="9" s="1"/>
  <c r="H698" i="9" s="1"/>
  <c r="H699" i="9" s="1"/>
  <c r="H700" i="9" s="1"/>
  <c r="H701" i="9" s="1"/>
  <c r="H702" i="9" s="1"/>
  <c r="H703" i="9" s="1"/>
  <c r="H704" i="9" s="1"/>
  <c r="H705" i="9" s="1"/>
  <c r="H706" i="9" s="1"/>
  <c r="H707" i="9" s="1"/>
  <c r="H708" i="9" s="1"/>
  <c r="H709" i="9" s="1"/>
  <c r="H710" i="9" s="1"/>
  <c r="H711" i="9" s="1"/>
  <c r="H712" i="9" s="1"/>
  <c r="H713" i="9" s="1"/>
  <c r="H714" i="9" s="1"/>
  <c r="H715" i="9" s="1"/>
  <c r="H716" i="9" s="1"/>
  <c r="H717" i="9" s="1"/>
  <c r="H718" i="9" s="1"/>
  <c r="H719" i="9" s="1"/>
  <c r="H720" i="9" s="1"/>
  <c r="H721" i="9" s="1"/>
  <c r="H722" i="9" s="1"/>
  <c r="H723" i="9" s="1"/>
  <c r="H724" i="9" s="1"/>
  <c r="H725" i="9" s="1"/>
  <c r="H726" i="9" s="1"/>
  <c r="H727" i="9" s="1"/>
  <c r="H728" i="9" s="1"/>
  <c r="H729" i="9" s="1"/>
  <c r="H730" i="9" s="1"/>
  <c r="H731" i="9" s="1"/>
  <c r="H732" i="9" s="1"/>
  <c r="H733" i="9" s="1"/>
  <c r="H734" i="9" s="1"/>
  <c r="H735" i="9" s="1"/>
  <c r="H736" i="9" s="1"/>
  <c r="H737" i="9" s="1"/>
  <c r="H738" i="9" s="1"/>
  <c r="H739" i="9" s="1"/>
  <c r="H740" i="9" s="1"/>
  <c r="H741" i="9" s="1"/>
  <c r="H742" i="9" s="1"/>
  <c r="H743" i="9" s="1"/>
  <c r="H744" i="9" s="1"/>
  <c r="H745" i="9" s="1"/>
  <c r="H746" i="9" s="1"/>
  <c r="H747" i="9" s="1"/>
  <c r="H748" i="9" s="1"/>
  <c r="H749" i="9" s="1"/>
  <c r="H750" i="9" s="1"/>
  <c r="H751" i="9" s="1"/>
  <c r="H752" i="9" s="1"/>
  <c r="H753" i="9" s="1"/>
  <c r="H754" i="9" s="1"/>
  <c r="H755" i="9" s="1"/>
  <c r="H756" i="9" s="1"/>
  <c r="H757" i="9" s="1"/>
  <c r="H758" i="9" s="1"/>
  <c r="H759" i="9" s="1"/>
  <c r="H760" i="9" s="1"/>
  <c r="H761" i="9" s="1"/>
  <c r="H762" i="9" s="1"/>
  <c r="H763" i="9" s="1"/>
  <c r="H764" i="9" s="1"/>
  <c r="H765" i="9" s="1"/>
  <c r="H766" i="9" s="1"/>
  <c r="H767" i="9" s="1"/>
  <c r="H768" i="9" s="1"/>
  <c r="H769" i="9" s="1"/>
  <c r="H770" i="9" s="1"/>
  <c r="H771" i="9" s="1"/>
  <c r="H772" i="9" s="1"/>
  <c r="H773" i="9" s="1"/>
  <c r="H774" i="9" s="1"/>
  <c r="H775" i="9" s="1"/>
  <c r="H776" i="9" s="1"/>
  <c r="H777" i="9" s="1"/>
  <c r="H778" i="9" s="1"/>
  <c r="H779" i="9" s="1"/>
  <c r="H780" i="9" s="1"/>
  <c r="H781" i="9" s="1"/>
  <c r="H782" i="9" s="1"/>
  <c r="H783" i="9" s="1"/>
  <c r="H784" i="9" s="1"/>
  <c r="H785" i="9" s="1"/>
  <c r="H786" i="9" s="1"/>
  <c r="H787" i="9" s="1"/>
  <c r="H788" i="9" s="1"/>
  <c r="H789" i="9" s="1"/>
  <c r="H790" i="9" s="1"/>
  <c r="H791" i="9" s="1"/>
  <c r="H792" i="9" s="1"/>
  <c r="H793" i="9" s="1"/>
  <c r="H794" i="9" s="1"/>
  <c r="H795" i="9" s="1"/>
  <c r="H796" i="9" s="1"/>
  <c r="H797" i="9" s="1"/>
  <c r="H798" i="9" s="1"/>
  <c r="H799" i="9" s="1"/>
  <c r="H800" i="9" s="1"/>
  <c r="H801" i="9" s="1"/>
  <c r="H802" i="9" s="1"/>
  <c r="H803" i="9" s="1"/>
  <c r="H804" i="9" s="1"/>
  <c r="H805" i="9" s="1"/>
  <c r="H806" i="9" s="1"/>
  <c r="H807" i="9" s="1"/>
  <c r="H808" i="9" s="1"/>
  <c r="H809" i="9" s="1"/>
  <c r="H810" i="9" s="1"/>
  <c r="H811" i="9" s="1"/>
  <c r="H812" i="9" s="1"/>
  <c r="H813" i="9" s="1"/>
  <c r="H814" i="9" s="1"/>
  <c r="H815" i="9" s="1"/>
  <c r="H816" i="9" s="1"/>
  <c r="H817" i="9" s="1"/>
  <c r="H818" i="9" s="1"/>
  <c r="H819" i="9" s="1"/>
  <c r="H820" i="9" s="1"/>
  <c r="H821" i="9" s="1"/>
  <c r="H822" i="9" s="1"/>
  <c r="H823" i="9" s="1"/>
  <c r="H824" i="9" s="1"/>
  <c r="H825" i="9" s="1"/>
  <c r="H826" i="9" s="1"/>
  <c r="H827" i="9" s="1"/>
  <c r="H828" i="9" s="1"/>
  <c r="H829" i="9" s="1"/>
  <c r="H830" i="9" s="1"/>
  <c r="H831" i="9" s="1"/>
  <c r="H832" i="9" s="1"/>
  <c r="H833" i="9" s="1"/>
  <c r="H834" i="9" s="1"/>
  <c r="H835" i="9" s="1"/>
  <c r="H836" i="9" s="1"/>
  <c r="H837" i="9" s="1"/>
  <c r="H838" i="9" s="1"/>
  <c r="H839" i="9" s="1"/>
  <c r="H840" i="9" s="1"/>
  <c r="H841" i="9" s="1"/>
  <c r="H842" i="9" s="1"/>
  <c r="H843" i="9" s="1"/>
  <c r="H844" i="9" s="1"/>
  <c r="H845" i="9" s="1"/>
  <c r="H846" i="9" s="1"/>
  <c r="H847" i="9" s="1"/>
  <c r="H848" i="9" s="1"/>
  <c r="H849" i="9" s="1"/>
  <c r="H850" i="9" s="1"/>
  <c r="H851" i="9" s="1"/>
  <c r="H852" i="9" s="1"/>
  <c r="H853" i="9" s="1"/>
  <c r="H854" i="9" s="1"/>
  <c r="H855" i="9" s="1"/>
  <c r="H856" i="9" s="1"/>
  <c r="H857" i="9" s="1"/>
  <c r="H858" i="9" s="1"/>
  <c r="H859" i="9" s="1"/>
  <c r="H860" i="9" s="1"/>
  <c r="H861" i="9" s="1"/>
  <c r="H862" i="9" s="1"/>
  <c r="H863" i="9" s="1"/>
  <c r="H864" i="9" s="1"/>
  <c r="H865" i="9" s="1"/>
  <c r="H866" i="9" s="1"/>
  <c r="H867" i="9" s="1"/>
  <c r="H868" i="9" s="1"/>
  <c r="H869" i="9" s="1"/>
  <c r="H870" i="9" s="1"/>
  <c r="H871" i="9" s="1"/>
  <c r="H872" i="9" s="1"/>
  <c r="H873" i="9" s="1"/>
  <c r="H874" i="9" s="1"/>
  <c r="H875" i="9" s="1"/>
  <c r="H876" i="9" s="1"/>
  <c r="H877" i="9" s="1"/>
  <c r="H878" i="9" s="1"/>
  <c r="H879" i="9" s="1"/>
  <c r="H880" i="9" s="1"/>
  <c r="H881" i="9" s="1"/>
  <c r="H882" i="9" s="1"/>
  <c r="H883" i="9" s="1"/>
  <c r="H884" i="9" s="1"/>
  <c r="H885" i="9" s="1"/>
  <c r="H886" i="9" s="1"/>
  <c r="H887" i="9" s="1"/>
  <c r="H888" i="9" s="1"/>
  <c r="H889" i="9" s="1"/>
  <c r="H890" i="9" s="1"/>
  <c r="H891" i="9" s="1"/>
  <c r="H892" i="9" s="1"/>
  <c r="H893" i="9" s="1"/>
  <c r="H894" i="9" s="1"/>
  <c r="H895" i="9" s="1"/>
  <c r="H896" i="9" s="1"/>
  <c r="H897" i="9" s="1"/>
  <c r="H898" i="9" s="1"/>
  <c r="H899" i="9" s="1"/>
  <c r="H900" i="9" s="1"/>
  <c r="H901" i="9" s="1"/>
  <c r="H902" i="9" s="1"/>
  <c r="H903" i="9" s="1"/>
  <c r="H904" i="9" s="1"/>
  <c r="H905" i="9" s="1"/>
  <c r="H906" i="9" s="1"/>
  <c r="H907" i="9" s="1"/>
  <c r="H908" i="9" s="1"/>
  <c r="H909" i="9" s="1"/>
  <c r="H910" i="9" s="1"/>
  <c r="H911" i="9" s="1"/>
  <c r="H912" i="9" s="1"/>
  <c r="H913" i="9" s="1"/>
  <c r="H914" i="9" s="1"/>
  <c r="H915" i="9" s="1"/>
  <c r="H916" i="9" s="1"/>
  <c r="H917" i="9" s="1"/>
  <c r="H918" i="9" s="1"/>
  <c r="H919" i="9" s="1"/>
  <c r="H920" i="9" s="1"/>
  <c r="H921" i="9" s="1"/>
  <c r="H922" i="9" s="1"/>
  <c r="H923" i="9" s="1"/>
  <c r="H924" i="9" s="1"/>
  <c r="H925" i="9" s="1"/>
  <c r="H926" i="9" s="1"/>
  <c r="H927" i="9" s="1"/>
  <c r="H928" i="9" s="1"/>
  <c r="H929" i="9" s="1"/>
  <c r="H930" i="9" s="1"/>
  <c r="H931" i="9" s="1"/>
  <c r="H932" i="9" s="1"/>
  <c r="H933" i="9" s="1"/>
  <c r="H934" i="9" s="1"/>
  <c r="H935" i="9" s="1"/>
  <c r="H936" i="9" s="1"/>
  <c r="H937" i="9" s="1"/>
  <c r="H938" i="9" s="1"/>
  <c r="H939" i="9" s="1"/>
  <c r="H940" i="9" s="1"/>
  <c r="H941" i="9" s="1"/>
  <c r="H942" i="9" s="1"/>
  <c r="H943" i="9" s="1"/>
  <c r="H944" i="9" s="1"/>
  <c r="H945" i="9" s="1"/>
  <c r="H946" i="9" s="1"/>
  <c r="H947" i="9" s="1"/>
  <c r="H948" i="9" s="1"/>
  <c r="H949" i="9" s="1"/>
  <c r="H950" i="9" s="1"/>
  <c r="H951" i="9" s="1"/>
  <c r="H952" i="9" s="1"/>
  <c r="H953" i="9" s="1"/>
  <c r="H954" i="9" s="1"/>
  <c r="H955" i="9" s="1"/>
  <c r="H956" i="9" s="1"/>
  <c r="H957" i="9" s="1"/>
  <c r="H958" i="9" s="1"/>
  <c r="H959" i="9" s="1"/>
  <c r="H960" i="9" s="1"/>
  <c r="H961" i="9" s="1"/>
  <c r="H962" i="9" s="1"/>
  <c r="H963" i="9" s="1"/>
  <c r="H964" i="9" s="1"/>
  <c r="H965" i="9" s="1"/>
  <c r="H966" i="9" s="1"/>
  <c r="H967" i="9" s="1"/>
  <c r="H968" i="9" s="1"/>
  <c r="H969" i="9" s="1"/>
  <c r="H970" i="9" s="1"/>
  <c r="H971" i="9" s="1"/>
  <c r="H972" i="9" s="1"/>
  <c r="H973" i="9" s="1"/>
  <c r="H974" i="9" s="1"/>
  <c r="H975" i="9" s="1"/>
  <c r="H976" i="9" s="1"/>
  <c r="H977" i="9" s="1"/>
  <c r="H978" i="9" s="1"/>
  <c r="H979" i="9" s="1"/>
  <c r="H980" i="9" s="1"/>
  <c r="H981" i="9" s="1"/>
  <c r="H982" i="9" s="1"/>
  <c r="H983" i="9" s="1"/>
  <c r="H984" i="9" s="1"/>
  <c r="H985" i="9" s="1"/>
  <c r="H986" i="9" s="1"/>
  <c r="H987" i="9" s="1"/>
  <c r="H988" i="9" s="1"/>
  <c r="H989" i="9" s="1"/>
  <c r="H990" i="9" s="1"/>
  <c r="H991" i="9" s="1"/>
  <c r="H992" i="9" s="1"/>
  <c r="H993" i="9" s="1"/>
  <c r="H994" i="9" s="1"/>
  <c r="H995" i="9" s="1"/>
  <c r="H996" i="9" s="1"/>
  <c r="H997" i="9" s="1"/>
  <c r="H998" i="9" s="1"/>
  <c r="H999" i="9" s="1"/>
  <c r="H1000" i="9" s="1"/>
  <c r="H1001" i="9" s="1"/>
  <c r="H1002" i="9" s="1"/>
  <c r="H1003" i="9" s="1"/>
  <c r="H1004" i="9" s="1"/>
  <c r="H1005" i="9" s="1"/>
  <c r="H1006" i="9" s="1"/>
  <c r="H1007" i="9" s="1"/>
  <c r="H1008" i="9" s="1"/>
  <c r="H1009" i="9" s="1"/>
  <c r="H1010" i="9" s="1"/>
  <c r="H1011" i="9" s="1"/>
  <c r="H1012" i="9" s="1"/>
  <c r="H1013" i="9" s="1"/>
  <c r="H1014" i="9" s="1"/>
  <c r="H1015" i="9" s="1"/>
  <c r="H1016" i="9" s="1"/>
  <c r="H1017" i="9" s="1"/>
  <c r="H1018" i="9" s="1"/>
  <c r="H1019" i="9" s="1"/>
  <c r="H1020" i="9" s="1"/>
  <c r="H1021" i="9" s="1"/>
  <c r="H1022" i="9" s="1"/>
  <c r="B387" i="14" l="1"/>
  <c r="A388" i="14"/>
  <c r="D453" i="9"/>
  <c r="D445" i="9"/>
  <c r="D256" i="9"/>
  <c r="D252" i="9"/>
  <c r="D627" i="9"/>
  <c r="D579" i="9"/>
  <c r="D539" i="9"/>
  <c r="D495" i="9"/>
  <c r="D411" i="9"/>
  <c r="D359" i="9"/>
  <c r="D347" i="9"/>
  <c r="AR235" i="9"/>
  <c r="AR234" i="9"/>
  <c r="AR233" i="9"/>
  <c r="AR232" i="9"/>
  <c r="AR231" i="9"/>
  <c r="AR230" i="9"/>
  <c r="AR229" i="9"/>
  <c r="AR228" i="9"/>
  <c r="AR227" i="9"/>
  <c r="AR226" i="9"/>
  <c r="AR225" i="9"/>
  <c r="AR224" i="9"/>
  <c r="AR223" i="9"/>
  <c r="AR222" i="9"/>
  <c r="AR221" i="9"/>
  <c r="AR220" i="9"/>
  <c r="AR219" i="9"/>
  <c r="AR218" i="9"/>
  <c r="AR217" i="9"/>
  <c r="AR216" i="9"/>
  <c r="AR215" i="9"/>
  <c r="D967" i="9"/>
  <c r="D815" i="9"/>
  <c r="D463" i="9"/>
  <c r="AR966" i="9"/>
  <c r="AR965" i="9"/>
  <c r="AR964" i="9"/>
  <c r="AR962" i="9"/>
  <c r="AR961" i="9"/>
  <c r="AR960" i="9"/>
  <c r="AR958" i="9"/>
  <c r="AR957" i="9"/>
  <c r="AR956" i="9"/>
  <c r="AR955" i="9"/>
  <c r="AR954" i="9"/>
  <c r="AR953" i="9"/>
  <c r="AR952" i="9"/>
  <c r="AR950" i="9"/>
  <c r="AR949" i="9"/>
  <c r="AR948" i="9"/>
  <c r="AR947" i="9"/>
  <c r="AR946" i="9"/>
  <c r="AR945" i="9"/>
  <c r="AR944" i="9"/>
  <c r="AR942" i="9"/>
  <c r="AR941" i="9"/>
  <c r="AR940" i="9"/>
  <c r="AR939" i="9"/>
  <c r="AR938" i="9"/>
  <c r="AR937" i="9"/>
  <c r="AR936" i="9"/>
  <c r="AR934" i="9"/>
  <c r="AR933" i="9"/>
  <c r="AR932" i="9"/>
  <c r="AR930" i="9"/>
  <c r="AR929" i="9"/>
  <c r="AR928" i="9"/>
  <c r="AR927" i="9"/>
  <c r="AR926" i="9"/>
  <c r="AR925" i="9"/>
  <c r="AR924" i="9"/>
  <c r="AR923" i="9"/>
  <c r="AR922" i="9"/>
  <c r="AR921" i="9"/>
  <c r="AR920" i="9"/>
  <c r="AR918" i="9"/>
  <c r="AR917" i="9"/>
  <c r="AR916" i="9"/>
  <c r="AR915" i="9"/>
  <c r="AR814" i="9"/>
  <c r="AR813" i="9"/>
  <c r="AR812" i="9"/>
  <c r="AR811" i="9"/>
  <c r="AR809" i="9"/>
  <c r="AR808" i="9"/>
  <c r="AR807" i="9"/>
  <c r="AR806" i="9"/>
  <c r="AR805" i="9"/>
  <c r="AR804" i="9"/>
  <c r="AR803" i="9"/>
  <c r="AR801" i="9"/>
  <c r="AR800" i="9"/>
  <c r="AR798" i="9"/>
  <c r="AR797" i="9"/>
  <c r="AR796" i="9"/>
  <c r="AR795" i="9"/>
  <c r="AR794" i="9"/>
  <c r="AR793" i="9"/>
  <c r="AR792" i="9"/>
  <c r="AR791" i="9"/>
  <c r="AR790" i="9"/>
  <c r="AR789" i="9"/>
  <c r="AR788" i="9"/>
  <c r="AR787" i="9"/>
  <c r="AR785" i="9"/>
  <c r="AR784" i="9"/>
  <c r="AR782" i="9"/>
  <c r="AR781" i="9"/>
  <c r="AR780" i="9"/>
  <c r="AR779" i="9"/>
  <c r="AR777" i="9"/>
  <c r="AR776" i="9"/>
  <c r="AR775" i="9"/>
  <c r="AR774" i="9"/>
  <c r="AR773" i="9"/>
  <c r="AR772" i="9"/>
  <c r="AR771" i="9"/>
  <c r="AR769" i="9"/>
  <c r="AR768" i="9"/>
  <c r="AR767" i="9"/>
  <c r="AR766" i="9"/>
  <c r="AR765" i="9"/>
  <c r="AR764" i="9"/>
  <c r="AR763" i="9"/>
  <c r="AR762" i="9"/>
  <c r="AR761" i="9"/>
  <c r="AR760" i="9"/>
  <c r="AR759" i="9"/>
  <c r="AR758" i="9"/>
  <c r="AR757" i="9"/>
  <c r="AR756" i="9"/>
  <c r="AR755" i="9"/>
  <c r="AR754" i="9"/>
  <c r="AR753" i="9"/>
  <c r="AR750" i="9"/>
  <c r="AR749" i="9"/>
  <c r="AR747" i="9"/>
  <c r="AR746" i="9"/>
  <c r="AR745" i="9"/>
  <c r="AR744" i="9"/>
  <c r="AR743" i="9"/>
  <c r="AR742" i="9"/>
  <c r="AR741" i="9"/>
  <c r="AR740" i="9"/>
  <c r="AR739" i="9"/>
  <c r="AR737" i="9"/>
  <c r="AR735" i="9"/>
  <c r="AR734" i="9"/>
  <c r="AR733" i="9"/>
  <c r="AR732" i="9"/>
  <c r="AR731" i="9"/>
  <c r="AR730" i="9"/>
  <c r="AR729" i="9"/>
  <c r="AR728" i="9"/>
  <c r="AR727" i="9"/>
  <c r="AR726" i="9"/>
  <c r="AR725" i="9"/>
  <c r="AR724" i="9"/>
  <c r="AR723" i="9"/>
  <c r="AR722" i="9"/>
  <c r="AR721" i="9"/>
  <c r="AR720" i="9"/>
  <c r="AR719" i="9"/>
  <c r="AR718" i="9"/>
  <c r="AR717" i="9"/>
  <c r="AR716" i="9"/>
  <c r="AR715" i="9"/>
  <c r="AR714" i="9"/>
  <c r="AR713" i="9"/>
  <c r="AR712" i="9"/>
  <c r="AR711" i="9"/>
  <c r="AR710" i="9"/>
  <c r="AR709" i="9"/>
  <c r="AR708" i="9"/>
  <c r="AR707" i="9"/>
  <c r="AR706" i="9"/>
  <c r="AR705" i="9"/>
  <c r="AR704" i="9"/>
  <c r="AR703" i="9"/>
  <c r="AR702" i="9"/>
  <c r="AR701" i="9"/>
  <c r="AR700" i="9"/>
  <c r="AR699" i="9"/>
  <c r="AR698" i="9"/>
  <c r="AR697" i="9"/>
  <c r="AR696" i="9"/>
  <c r="AR695" i="9"/>
  <c r="AR694" i="9"/>
  <c r="AR693" i="9"/>
  <c r="AR692" i="9"/>
  <c r="AR691" i="9"/>
  <c r="AR690" i="9"/>
  <c r="AR689" i="9"/>
  <c r="AR687" i="9"/>
  <c r="AR686" i="9"/>
  <c r="D243" i="9"/>
  <c r="AR685" i="9"/>
  <c r="AR684" i="9"/>
  <c r="AR683" i="9"/>
  <c r="AR682" i="9"/>
  <c r="AR681" i="9"/>
  <c r="AR679" i="9"/>
  <c r="AR678" i="9"/>
  <c r="AR677" i="9"/>
  <c r="AR676" i="9"/>
  <c r="AR675" i="9"/>
  <c r="AR674" i="9"/>
  <c r="AR673" i="9"/>
  <c r="AR672" i="9"/>
  <c r="AR671" i="9"/>
  <c r="AR670" i="9"/>
  <c r="AR669" i="9"/>
  <c r="AR666" i="9"/>
  <c r="AR665" i="9"/>
  <c r="AR664" i="9"/>
  <c r="AR663" i="9"/>
  <c r="AR662" i="9"/>
  <c r="AR661" i="9"/>
  <c r="AR660" i="9"/>
  <c r="AR659" i="9"/>
  <c r="AR658" i="9"/>
  <c r="AR657" i="9"/>
  <c r="AR656" i="9"/>
  <c r="AR655" i="9"/>
  <c r="AR654" i="9"/>
  <c r="AR653" i="9"/>
  <c r="AR652" i="9"/>
  <c r="AR651" i="9"/>
  <c r="AR650" i="9"/>
  <c r="AR649" i="9"/>
  <c r="AR647" i="9"/>
  <c r="AR646" i="9"/>
  <c r="AR645" i="9"/>
  <c r="AR644" i="9"/>
  <c r="AR643" i="9"/>
  <c r="AR642" i="9"/>
  <c r="AR641" i="9"/>
  <c r="AR640" i="9"/>
  <c r="AR639" i="9"/>
  <c r="AR638" i="9"/>
  <c r="AR637" i="9"/>
  <c r="AR636" i="9"/>
  <c r="AR635" i="9"/>
  <c r="AR634" i="9"/>
  <c r="AR537" i="9"/>
  <c r="AR535" i="9"/>
  <c r="AR534" i="9"/>
  <c r="AR533" i="9"/>
  <c r="AR532" i="9"/>
  <c r="AR531" i="9"/>
  <c r="AR340" i="9"/>
  <c r="AR339" i="9"/>
  <c r="AR337" i="9"/>
  <c r="AR336" i="9"/>
  <c r="AR335" i="9"/>
  <c r="AR333" i="9"/>
  <c r="AR332" i="9"/>
  <c r="AR331" i="9"/>
  <c r="AR330" i="9"/>
  <c r="AR329" i="9"/>
  <c r="AR328" i="9"/>
  <c r="AR327" i="9"/>
  <c r="AR326" i="9"/>
  <c r="AR325" i="9"/>
  <c r="AR324" i="9"/>
  <c r="AR323" i="9"/>
  <c r="AR322" i="9"/>
  <c r="AR321" i="9"/>
  <c r="AR320" i="9"/>
  <c r="AR319" i="9"/>
  <c r="AR318" i="9"/>
  <c r="AR317" i="9"/>
  <c r="AR316" i="9"/>
  <c r="AR315" i="9"/>
  <c r="AR314" i="9"/>
  <c r="AR313" i="9"/>
  <c r="AR311" i="9"/>
  <c r="AR310" i="9"/>
  <c r="AR309" i="9"/>
  <c r="AR308" i="9"/>
  <c r="AR307" i="9"/>
  <c r="AR667" i="9"/>
  <c r="D1016" i="9"/>
  <c r="D1012" i="9"/>
  <c r="D1008" i="9"/>
  <c r="D1000" i="9"/>
  <c r="D992" i="9"/>
  <c r="D988" i="9"/>
  <c r="D980" i="9"/>
  <c r="D979" i="9"/>
  <c r="D972" i="9"/>
  <c r="D968" i="9"/>
  <c r="AR462" i="9"/>
  <c r="AR461" i="9"/>
  <c r="AR460" i="9"/>
  <c r="AR459" i="9"/>
  <c r="AR458" i="9"/>
  <c r="AR457" i="9"/>
  <c r="D899" i="9"/>
  <c r="D896" i="9"/>
  <c r="D892" i="9"/>
  <c r="D880" i="9"/>
  <c r="D866" i="9"/>
  <c r="D836" i="9"/>
  <c r="D830" i="9"/>
  <c r="D215" i="9"/>
  <c r="D783" i="9"/>
  <c r="AR783" i="9"/>
  <c r="D752" i="9"/>
  <c r="AR752" i="9"/>
  <c r="D751" i="9"/>
  <c r="AR751" i="9"/>
  <c r="D738" i="9"/>
  <c r="AR738" i="9"/>
  <c r="D736" i="9"/>
  <c r="AR736" i="9"/>
  <c r="D688" i="9"/>
  <c r="AR688" i="9"/>
  <c r="D536" i="9"/>
  <c r="AR536" i="9"/>
  <c r="AR1022" i="9"/>
  <c r="AR1021" i="9"/>
  <c r="AR1018" i="9"/>
  <c r="AR1017" i="9"/>
  <c r="AR1016" i="9"/>
  <c r="AR1015" i="9"/>
  <c r="AR1014" i="9"/>
  <c r="AR1013" i="9"/>
  <c r="AR1012" i="9"/>
  <c r="AR1011" i="9"/>
  <c r="AR1010" i="9"/>
  <c r="AR1009" i="9"/>
  <c r="AR1008" i="9"/>
  <c r="D1007" i="9"/>
  <c r="AR1007" i="9"/>
  <c r="AR1006" i="9"/>
  <c r="AR1005" i="9"/>
  <c r="AR1004" i="9"/>
  <c r="AR1003" i="9"/>
  <c r="AR1002" i="9"/>
  <c r="AR1001" i="9"/>
  <c r="AR1000" i="9"/>
  <c r="D999" i="9"/>
  <c r="AR999" i="9"/>
  <c r="AR998" i="9"/>
  <c r="AR997" i="9"/>
  <c r="AR996" i="9"/>
  <c r="D995" i="9"/>
  <c r="AR995" i="9"/>
  <c r="AR994" i="9"/>
  <c r="AR993" i="9"/>
  <c r="AR992" i="9"/>
  <c r="AR991" i="9"/>
  <c r="AR990" i="9"/>
  <c r="AR989" i="9"/>
  <c r="AR988" i="9"/>
  <c r="AR987" i="9"/>
  <c r="AR986" i="9"/>
  <c r="AR985" i="9"/>
  <c r="AR984" i="9"/>
  <c r="D983" i="9"/>
  <c r="AR983" i="9"/>
  <c r="AR982" i="9"/>
  <c r="AR981" i="9"/>
  <c r="D923" i="9"/>
  <c r="AR914" i="9"/>
  <c r="AR913" i="9"/>
  <c r="AR912" i="9"/>
  <c r="D911" i="9"/>
  <c r="AR911" i="9"/>
  <c r="AR910" i="9"/>
  <c r="AR909" i="9"/>
  <c r="AR908" i="9"/>
  <c r="D907" i="9"/>
  <c r="AR907" i="9"/>
  <c r="AR906" i="9"/>
  <c r="AR905" i="9"/>
  <c r="AR904" i="9"/>
  <c r="AR903" i="9"/>
  <c r="AR902" i="9"/>
  <c r="D791" i="9"/>
  <c r="D338" i="9"/>
  <c r="AR338" i="9"/>
  <c r="D334" i="9"/>
  <c r="AR334" i="9"/>
  <c r="D312" i="9"/>
  <c r="AR312" i="9"/>
  <c r="AR306" i="9"/>
  <c r="D306" i="9"/>
  <c r="D748" i="9"/>
  <c r="AR748" i="9"/>
  <c r="D680" i="9"/>
  <c r="AR680" i="9"/>
  <c r="D648" i="9"/>
  <c r="AR648" i="9"/>
  <c r="AR1020" i="9"/>
  <c r="AR1019" i="9"/>
  <c r="AR980" i="9"/>
  <c r="AR979" i="9"/>
  <c r="AR901" i="9"/>
  <c r="AR900" i="9"/>
  <c r="AR899" i="9"/>
  <c r="AR978" i="9"/>
  <c r="AR977" i="9"/>
  <c r="AR976" i="9"/>
  <c r="D975" i="9"/>
  <c r="AR975" i="9"/>
  <c r="AR974" i="9"/>
  <c r="AR973" i="9"/>
  <c r="AR972" i="9"/>
  <c r="D971" i="9"/>
  <c r="AR971" i="9"/>
  <c r="AR970" i="9"/>
  <c r="AR969" i="9"/>
  <c r="AR968" i="9"/>
  <c r="AR967" i="9"/>
  <c r="D960" i="9"/>
  <c r="D948" i="9"/>
  <c r="D932" i="9"/>
  <c r="D915" i="9"/>
  <c r="AR898" i="9"/>
  <c r="AR897" i="9"/>
  <c r="AR896" i="9"/>
  <c r="AR895" i="9"/>
  <c r="AR894" i="9"/>
  <c r="AR893" i="9"/>
  <c r="AR892" i="9"/>
  <c r="AR891" i="9"/>
  <c r="AR890" i="9"/>
  <c r="AR889" i="9"/>
  <c r="AR888" i="9"/>
  <c r="AR887" i="9"/>
  <c r="AR886" i="9"/>
  <c r="AR885" i="9"/>
  <c r="AR884" i="9"/>
  <c r="AR883" i="9"/>
  <c r="AR882" i="9"/>
  <c r="AR881" i="9"/>
  <c r="AR880" i="9"/>
  <c r="D879" i="9"/>
  <c r="AR879" i="9"/>
  <c r="AR878" i="9"/>
  <c r="AR877" i="9"/>
  <c r="AR876" i="9"/>
  <c r="D875" i="9"/>
  <c r="AR875" i="9"/>
  <c r="AR874" i="9"/>
  <c r="AR873" i="9"/>
  <c r="D872" i="9"/>
  <c r="AR872" i="9"/>
  <c r="D871" i="9"/>
  <c r="AR871" i="9"/>
  <c r="AR870" i="9"/>
  <c r="AR869" i="9"/>
  <c r="AR868" i="9"/>
  <c r="AR867" i="9"/>
  <c r="AR866" i="9"/>
  <c r="AR865" i="9"/>
  <c r="AR864" i="9"/>
  <c r="AR863" i="9"/>
  <c r="AR862" i="9"/>
  <c r="AR861" i="9"/>
  <c r="D860" i="9"/>
  <c r="AR860" i="9"/>
  <c r="AR859" i="9"/>
  <c r="AR858" i="9"/>
  <c r="AR857" i="9"/>
  <c r="D856" i="9"/>
  <c r="AR856" i="9"/>
  <c r="AR855" i="9"/>
  <c r="AR854" i="9"/>
  <c r="AR853" i="9"/>
  <c r="AR852" i="9"/>
  <c r="AR851" i="9"/>
  <c r="AR850" i="9"/>
  <c r="AR849" i="9"/>
  <c r="AR848" i="9"/>
  <c r="AR847" i="9"/>
  <c r="AR846" i="9"/>
  <c r="AR845" i="9"/>
  <c r="AR844" i="9"/>
  <c r="AR843" i="9"/>
  <c r="D842" i="9"/>
  <c r="AR842" i="9"/>
  <c r="AR841" i="9"/>
  <c r="AR840" i="9"/>
  <c r="AR839" i="9"/>
  <c r="AR838" i="9"/>
  <c r="AR837" i="9"/>
  <c r="AR836" i="9"/>
  <c r="AR835" i="9"/>
  <c r="D834" i="9"/>
  <c r="AR834" i="9"/>
  <c r="AR833" i="9"/>
  <c r="D832" i="9"/>
  <c r="AR832" i="9"/>
  <c r="D831" i="9"/>
  <c r="AR831" i="9"/>
  <c r="AR830" i="9"/>
  <c r="AR829" i="9"/>
  <c r="AR828" i="9"/>
  <c r="AR827" i="9"/>
  <c r="AR826" i="9"/>
  <c r="AR825" i="9"/>
  <c r="AR824" i="9"/>
  <c r="AR823" i="9"/>
  <c r="AR822" i="9"/>
  <c r="AR821" i="9"/>
  <c r="AR820" i="9"/>
  <c r="AR819" i="9"/>
  <c r="AR818" i="9"/>
  <c r="AR817" i="9"/>
  <c r="AR816" i="9"/>
  <c r="AR815" i="9"/>
  <c r="D804" i="9"/>
  <c r="D531" i="9"/>
  <c r="AR456" i="9"/>
  <c r="D456" i="9"/>
  <c r="D919" i="9"/>
  <c r="AR919" i="9"/>
  <c r="D786" i="9"/>
  <c r="AR786" i="9"/>
  <c r="D778" i="9"/>
  <c r="AR778" i="9"/>
  <c r="D770" i="9"/>
  <c r="AR770" i="9"/>
  <c r="D668" i="9"/>
  <c r="AR668" i="9"/>
  <c r="D963" i="9"/>
  <c r="AR963" i="9"/>
  <c r="D959" i="9"/>
  <c r="AR959" i="9"/>
  <c r="D951" i="9"/>
  <c r="AR951" i="9"/>
  <c r="D943" i="9"/>
  <c r="AR943" i="9"/>
  <c r="D935" i="9"/>
  <c r="AR935" i="9"/>
  <c r="D931" i="9"/>
  <c r="AR931" i="9"/>
  <c r="D810" i="9"/>
  <c r="AR810" i="9"/>
  <c r="D802" i="9"/>
  <c r="AR802" i="9"/>
  <c r="D799" i="9"/>
  <c r="AR799" i="9"/>
  <c r="D772" i="9"/>
  <c r="D708" i="9"/>
  <c r="D706" i="9"/>
  <c r="D696" i="9"/>
  <c r="D686" i="9"/>
  <c r="D670" i="9"/>
  <c r="D634" i="9"/>
  <c r="AR633" i="9"/>
  <c r="D632" i="9"/>
  <c r="AR632" i="9"/>
  <c r="AR631" i="9"/>
  <c r="AR630" i="9"/>
  <c r="AR629" i="9"/>
  <c r="AR628" i="9"/>
  <c r="AR627" i="9"/>
  <c r="AR626" i="9"/>
  <c r="AR625" i="9"/>
  <c r="D624" i="9"/>
  <c r="AR624" i="9"/>
  <c r="AR623" i="9"/>
  <c r="AR622" i="9"/>
  <c r="AR621" i="9"/>
  <c r="AR620" i="9"/>
  <c r="AR619" i="9"/>
  <c r="AR618" i="9"/>
  <c r="AR617" i="9"/>
  <c r="D616" i="9"/>
  <c r="AR616" i="9"/>
  <c r="AR615" i="9"/>
  <c r="D614" i="9"/>
  <c r="AR614" i="9"/>
  <c r="AR613" i="9"/>
  <c r="AR612" i="9"/>
  <c r="AR611" i="9"/>
  <c r="AR610" i="9"/>
  <c r="AR609" i="9"/>
  <c r="AR608" i="9"/>
  <c r="AR607" i="9"/>
  <c r="D606" i="9"/>
  <c r="AR606" i="9"/>
  <c r="AR605" i="9"/>
  <c r="AR604" i="9"/>
  <c r="AR603" i="9"/>
  <c r="AR602" i="9"/>
  <c r="AR601" i="9"/>
  <c r="AR600" i="9"/>
  <c r="AR599" i="9"/>
  <c r="AR598" i="9"/>
  <c r="AR597" i="9"/>
  <c r="AR596" i="9"/>
  <c r="AR595" i="9"/>
  <c r="D594" i="9"/>
  <c r="AR594" i="9"/>
  <c r="AR593" i="9"/>
  <c r="AR592" i="9"/>
  <c r="D591" i="9"/>
  <c r="AR591" i="9"/>
  <c r="AR590" i="9"/>
  <c r="AR589" i="9"/>
  <c r="AR588" i="9"/>
  <c r="AR587" i="9"/>
  <c r="AR586" i="9"/>
  <c r="AR585" i="9"/>
  <c r="AR584" i="9"/>
  <c r="AR583" i="9"/>
  <c r="AR582" i="9"/>
  <c r="AR581" i="9"/>
  <c r="AR580" i="9"/>
  <c r="AR579" i="9"/>
  <c r="D578" i="9"/>
  <c r="AR578" i="9"/>
  <c r="AR577" i="9"/>
  <c r="AR576" i="9"/>
  <c r="AR575" i="9"/>
  <c r="AR574" i="9"/>
  <c r="AR573" i="9"/>
  <c r="AR572" i="9"/>
  <c r="AR571" i="9"/>
  <c r="AR570" i="9"/>
  <c r="AR569" i="9"/>
  <c r="AR568" i="9"/>
  <c r="AR567" i="9"/>
  <c r="AR566" i="9"/>
  <c r="AR565" i="9"/>
  <c r="AR564" i="9"/>
  <c r="AR563" i="9"/>
  <c r="AR562" i="9"/>
  <c r="AR561" i="9"/>
  <c r="AR560" i="9"/>
  <c r="AR559" i="9"/>
  <c r="AR558" i="9"/>
  <c r="AR557" i="9"/>
  <c r="AR556" i="9"/>
  <c r="AR555" i="9"/>
  <c r="D554" i="9"/>
  <c r="AR554" i="9"/>
  <c r="AR553" i="9"/>
  <c r="AR552" i="9"/>
  <c r="AR551" i="9"/>
  <c r="AR550" i="9"/>
  <c r="AR549" i="9"/>
  <c r="AR548" i="9"/>
  <c r="AR547" i="9"/>
  <c r="AR546" i="9"/>
  <c r="AR545" i="9"/>
  <c r="AR544" i="9"/>
  <c r="AR543" i="9"/>
  <c r="AR542" i="9"/>
  <c r="AR541" i="9"/>
  <c r="AR540" i="9"/>
  <c r="AR539" i="9"/>
  <c r="AR538" i="9"/>
  <c r="AR455" i="9"/>
  <c r="AR454" i="9"/>
  <c r="AR453" i="9"/>
  <c r="AR452" i="9"/>
  <c r="AR451" i="9"/>
  <c r="AR450" i="9"/>
  <c r="AR449" i="9"/>
  <c r="AR448" i="9"/>
  <c r="AR447" i="9"/>
  <c r="AR446" i="9"/>
  <c r="AR445" i="9"/>
  <c r="D444" i="9"/>
  <c r="AR444" i="9"/>
  <c r="AR443" i="9"/>
  <c r="AR442" i="9"/>
  <c r="AR441" i="9"/>
  <c r="AR440" i="9"/>
  <c r="AR439" i="9"/>
  <c r="AR438" i="9"/>
  <c r="AR437" i="9"/>
  <c r="AR436" i="9"/>
  <c r="AR435" i="9"/>
  <c r="AR434" i="9"/>
  <c r="AR433" i="9"/>
  <c r="AR432" i="9"/>
  <c r="AR431" i="9"/>
  <c r="AR430" i="9"/>
  <c r="AR429" i="9"/>
  <c r="D428" i="9"/>
  <c r="AR428" i="9"/>
  <c r="D427" i="9"/>
  <c r="AR427" i="9"/>
  <c r="AR426" i="9"/>
  <c r="AR425" i="9"/>
  <c r="AR424" i="9"/>
  <c r="AR423" i="9"/>
  <c r="AR422" i="9"/>
  <c r="AR421" i="9"/>
  <c r="AR420" i="9"/>
  <c r="AR419" i="9"/>
  <c r="D418" i="9"/>
  <c r="AR418" i="9"/>
  <c r="AR417" i="9"/>
  <c r="AR416" i="9"/>
  <c r="AR415" i="9"/>
  <c r="AR414" i="9"/>
  <c r="AR413" i="9"/>
  <c r="AR412" i="9"/>
  <c r="AR411" i="9"/>
  <c r="AR410" i="9"/>
  <c r="AR409" i="9"/>
  <c r="AR408" i="9"/>
  <c r="AR407" i="9"/>
  <c r="AR406" i="9"/>
  <c r="AR405" i="9"/>
  <c r="AR404" i="9"/>
  <c r="AR403" i="9"/>
  <c r="AR402" i="9"/>
  <c r="AR401" i="9"/>
  <c r="AR400" i="9"/>
  <c r="AR399" i="9"/>
  <c r="AR398" i="9"/>
  <c r="AR397" i="9"/>
  <c r="AR396" i="9"/>
  <c r="AR395" i="9"/>
  <c r="AR394" i="9"/>
  <c r="AR393" i="9"/>
  <c r="AR392" i="9"/>
  <c r="AR391" i="9"/>
  <c r="AR390" i="9"/>
  <c r="AR389" i="9"/>
  <c r="AR388" i="9"/>
  <c r="AR387" i="9"/>
  <c r="AR386" i="9"/>
  <c r="AR385" i="9"/>
  <c r="AR384" i="9"/>
  <c r="AR383" i="9"/>
  <c r="AR382" i="9"/>
  <c r="AR381" i="9"/>
  <c r="AR380" i="9"/>
  <c r="AR379" i="9"/>
  <c r="AR378" i="9"/>
  <c r="AR377" i="9"/>
  <c r="AR376" i="9"/>
  <c r="AR375" i="9"/>
  <c r="AR374" i="9"/>
  <c r="AR373" i="9"/>
  <c r="D538" i="9"/>
  <c r="AR530" i="9"/>
  <c r="AR529" i="9"/>
  <c r="AR528" i="9"/>
  <c r="AR527" i="9"/>
  <c r="AR526" i="9"/>
  <c r="AR525" i="9"/>
  <c r="D524" i="9"/>
  <c r="AR524" i="9"/>
  <c r="AR523" i="9"/>
  <c r="D522" i="9"/>
  <c r="AR522" i="9"/>
  <c r="AR521" i="9"/>
  <c r="AR520" i="9"/>
  <c r="D519" i="9"/>
  <c r="AR519" i="9"/>
  <c r="AR518" i="9"/>
  <c r="AR517" i="9"/>
  <c r="AR516" i="9"/>
  <c r="AR515" i="9"/>
  <c r="D514" i="9"/>
  <c r="AR514" i="9"/>
  <c r="AR513" i="9"/>
  <c r="AR512" i="9"/>
  <c r="AR511" i="9"/>
  <c r="D510" i="9"/>
  <c r="AR510" i="9"/>
  <c r="AR509" i="9"/>
  <c r="AR508" i="9"/>
  <c r="AR507" i="9"/>
  <c r="AR506" i="9"/>
  <c r="AR505" i="9"/>
  <c r="AR504" i="9"/>
  <c r="AR503" i="9"/>
  <c r="AR502" i="9"/>
  <c r="AR501" i="9"/>
  <c r="AR500" i="9"/>
  <c r="AR499" i="9"/>
  <c r="AR498" i="9"/>
  <c r="AR497" i="9"/>
  <c r="AR496" i="9"/>
  <c r="AR495" i="9"/>
  <c r="AR494" i="9"/>
  <c r="AR493" i="9"/>
  <c r="D492" i="9"/>
  <c r="AR492" i="9"/>
  <c r="AR491" i="9"/>
  <c r="D490" i="9"/>
  <c r="AR490" i="9"/>
  <c r="AR489" i="9"/>
  <c r="AR488" i="9"/>
  <c r="AR487" i="9"/>
  <c r="AR486" i="9"/>
  <c r="AR485" i="9"/>
  <c r="AR484" i="9"/>
  <c r="D483" i="9"/>
  <c r="AR483" i="9"/>
  <c r="AR482" i="9"/>
  <c r="AR481" i="9"/>
  <c r="AR480" i="9"/>
  <c r="AR479" i="9"/>
  <c r="AR478" i="9"/>
  <c r="AR477" i="9"/>
  <c r="AR476" i="9"/>
  <c r="AR475" i="9"/>
  <c r="AR372" i="9"/>
  <c r="AR371" i="9"/>
  <c r="D370" i="9"/>
  <c r="AR370" i="9"/>
  <c r="AR369" i="9"/>
  <c r="D368" i="9"/>
  <c r="AR368" i="9"/>
  <c r="AR367" i="9"/>
  <c r="AR366" i="9"/>
  <c r="AR365" i="9"/>
  <c r="AR364" i="9"/>
  <c r="AR363" i="9"/>
  <c r="AR362" i="9"/>
  <c r="AR361" i="9"/>
  <c r="AR360" i="9"/>
  <c r="AR359" i="9"/>
  <c r="AR358" i="9"/>
  <c r="D357" i="9"/>
  <c r="AR357" i="9"/>
  <c r="AR356" i="9"/>
  <c r="AR355" i="9"/>
  <c r="AR354" i="9"/>
  <c r="AR353" i="9"/>
  <c r="AR352" i="9"/>
  <c r="AR351" i="9"/>
  <c r="AR350" i="9"/>
  <c r="AR349" i="9"/>
  <c r="AR348" i="9"/>
  <c r="AR347" i="9"/>
  <c r="AR346" i="9"/>
  <c r="AR345" i="9"/>
  <c r="D344" i="9"/>
  <c r="AR344" i="9"/>
  <c r="AR343" i="9"/>
  <c r="AR342" i="9"/>
  <c r="AR341" i="9"/>
  <c r="AR305" i="9"/>
  <c r="AR304" i="9"/>
  <c r="AR303" i="9"/>
  <c r="AR302" i="9"/>
  <c r="AR301" i="9"/>
  <c r="AR300" i="9"/>
  <c r="AR299" i="9"/>
  <c r="AR298" i="9"/>
  <c r="AR297" i="9"/>
  <c r="AR296" i="9"/>
  <c r="AR295" i="9"/>
  <c r="AR294" i="9"/>
  <c r="AR293" i="9"/>
  <c r="AR292" i="9"/>
  <c r="AR291" i="9"/>
  <c r="AR290" i="9"/>
  <c r="AR289" i="9"/>
  <c r="AR288" i="9"/>
  <c r="AR287" i="9"/>
  <c r="AR286" i="9"/>
  <c r="AR285" i="9"/>
  <c r="AR284" i="9"/>
  <c r="AR283" i="9"/>
  <c r="AR282" i="9"/>
  <c r="AR281" i="9"/>
  <c r="AR280" i="9"/>
  <c r="AR279" i="9"/>
  <c r="D278" i="9"/>
  <c r="AR278" i="9"/>
  <c r="AR277" i="9"/>
  <c r="AR276" i="9"/>
  <c r="AR275" i="9"/>
  <c r="AR274" i="9"/>
  <c r="AR273" i="9"/>
  <c r="AR272" i="9"/>
  <c r="AR271" i="9"/>
  <c r="AR270" i="9"/>
  <c r="AR269" i="9"/>
  <c r="AR268" i="9"/>
  <c r="AR267" i="9"/>
  <c r="AR266" i="9"/>
  <c r="D265" i="9"/>
  <c r="AR265" i="9"/>
  <c r="AR264" i="9"/>
  <c r="AR263" i="9"/>
  <c r="AR262" i="9"/>
  <c r="AR261" i="9"/>
  <c r="AR260" i="9"/>
  <c r="AR259" i="9"/>
  <c r="AR258" i="9"/>
  <c r="AR257" i="9"/>
  <c r="AR256" i="9"/>
  <c r="AR255" i="9"/>
  <c r="AR254" i="9"/>
  <c r="AR253" i="9"/>
  <c r="AR252" i="9"/>
  <c r="AR251" i="9"/>
  <c r="AR250" i="9"/>
  <c r="AR249" i="9"/>
  <c r="AR248" i="9"/>
  <c r="AR247" i="9"/>
  <c r="D246" i="9"/>
  <c r="AR246" i="9"/>
  <c r="AR245" i="9"/>
  <c r="AR244" i="9"/>
  <c r="AR243" i="9"/>
  <c r="AR242" i="9"/>
  <c r="AR241" i="9"/>
  <c r="AR240" i="9"/>
  <c r="AR239" i="9"/>
  <c r="AR238" i="9"/>
  <c r="AR237" i="9"/>
  <c r="AR236" i="9"/>
  <c r="D232" i="9"/>
  <c r="D221" i="9"/>
  <c r="AR41" i="9"/>
  <c r="AR40" i="9"/>
  <c r="D39" i="9"/>
  <c r="AR39" i="9"/>
  <c r="AR38" i="9"/>
  <c r="D36" i="9"/>
  <c r="AR36" i="9"/>
  <c r="AR35" i="9"/>
  <c r="AR34" i="9"/>
  <c r="AR33" i="9"/>
  <c r="D32" i="9"/>
  <c r="AR32" i="9"/>
  <c r="AR42" i="9"/>
  <c r="AR474" i="9"/>
  <c r="AR473" i="9"/>
  <c r="D472" i="9"/>
  <c r="AR472" i="9"/>
  <c r="AR471" i="9"/>
  <c r="AR470" i="9"/>
  <c r="AR469" i="9"/>
  <c r="AR468" i="9"/>
  <c r="AR467" i="9"/>
  <c r="AR466" i="9"/>
  <c r="AR465" i="9"/>
  <c r="AR464" i="9"/>
  <c r="AR463" i="9"/>
  <c r="D323" i="9"/>
  <c r="D236" i="9"/>
  <c r="D214" i="9"/>
  <c r="AR214" i="9"/>
  <c r="AR213" i="9"/>
  <c r="AR212" i="9"/>
  <c r="AR211" i="9"/>
  <c r="AR210" i="9"/>
  <c r="AR209" i="9"/>
  <c r="AR208" i="9"/>
  <c r="AR207" i="9"/>
  <c r="AR206" i="9"/>
  <c r="D205" i="9"/>
  <c r="AR205" i="9"/>
  <c r="AR204" i="9"/>
  <c r="AR203" i="9"/>
  <c r="AR202" i="9"/>
  <c r="AR201" i="9"/>
  <c r="AR200" i="9"/>
  <c r="AR199" i="9"/>
  <c r="AR198" i="9"/>
  <c r="AR197" i="9"/>
  <c r="AR196" i="9"/>
  <c r="AR195" i="9"/>
  <c r="AR194" i="9"/>
  <c r="AR193" i="9"/>
  <c r="AR192" i="9"/>
  <c r="D191" i="9"/>
  <c r="AR191" i="9"/>
  <c r="AR190" i="9"/>
  <c r="AR189" i="9"/>
  <c r="AR188" i="9"/>
  <c r="AR187" i="9"/>
  <c r="AR186" i="9"/>
  <c r="AR185" i="9"/>
  <c r="AR184" i="9"/>
  <c r="AR183" i="9"/>
  <c r="AR182" i="9"/>
  <c r="AR181" i="9"/>
  <c r="AR180" i="9"/>
  <c r="AR179" i="9"/>
  <c r="AR178" i="9"/>
  <c r="D177" i="9"/>
  <c r="AR177" i="9"/>
  <c r="AR176" i="9"/>
  <c r="AR175" i="9"/>
  <c r="AR174" i="9"/>
  <c r="D173" i="9"/>
  <c r="AR173" i="9"/>
  <c r="AR172" i="9"/>
  <c r="AR171" i="9"/>
  <c r="AR170" i="9"/>
  <c r="AR169" i="9"/>
  <c r="AR168" i="9"/>
  <c r="AR167" i="9"/>
  <c r="AR166" i="9"/>
  <c r="AR165" i="9"/>
  <c r="AR164" i="9"/>
  <c r="D163" i="9"/>
  <c r="AR163" i="9"/>
  <c r="AR162" i="9"/>
  <c r="AR161" i="9"/>
  <c r="AR160" i="9"/>
  <c r="D159" i="9"/>
  <c r="AR159" i="9"/>
  <c r="AR158" i="9"/>
  <c r="D157" i="9"/>
  <c r="AR157" i="9"/>
  <c r="AR156" i="9"/>
  <c r="AR155" i="9"/>
  <c r="AR154" i="9"/>
  <c r="AR153" i="9"/>
  <c r="AR152" i="9"/>
  <c r="AR151" i="9"/>
  <c r="AR150" i="9"/>
  <c r="AR149" i="9"/>
  <c r="AR148" i="9"/>
  <c r="D147" i="9"/>
  <c r="AR147" i="9"/>
  <c r="AR146" i="9"/>
  <c r="AR145" i="9"/>
  <c r="AR144" i="9"/>
  <c r="AR143" i="9"/>
  <c r="AR142" i="9"/>
  <c r="AR141" i="9"/>
  <c r="AR140" i="9"/>
  <c r="AR139" i="9"/>
  <c r="AR138" i="9"/>
  <c r="AR137" i="9"/>
  <c r="AR136" i="9"/>
  <c r="AR135" i="9"/>
  <c r="AR134" i="9"/>
  <c r="AR133" i="9"/>
  <c r="AR132" i="9"/>
  <c r="AR131" i="9"/>
  <c r="AR130" i="9"/>
  <c r="AR129" i="9"/>
  <c r="AR128" i="9"/>
  <c r="AR127" i="9"/>
  <c r="AR126" i="9"/>
  <c r="AR125" i="9"/>
  <c r="AR124" i="9"/>
  <c r="AR123" i="9"/>
  <c r="AR122" i="9"/>
  <c r="AR121" i="9"/>
  <c r="AR120" i="9"/>
  <c r="AR119" i="9"/>
  <c r="AR118" i="9"/>
  <c r="D117" i="9"/>
  <c r="AR117" i="9"/>
  <c r="AR116" i="9"/>
  <c r="AR115" i="9"/>
  <c r="D114" i="9"/>
  <c r="AR114" i="9"/>
  <c r="AR113" i="9"/>
  <c r="AR112" i="9"/>
  <c r="AR111" i="9"/>
  <c r="AR110" i="9"/>
  <c r="AR109" i="9"/>
  <c r="AR108" i="9"/>
  <c r="AR107" i="9"/>
  <c r="D106" i="9"/>
  <c r="AR106" i="9"/>
  <c r="AR105" i="9"/>
  <c r="AR104" i="9"/>
  <c r="AR103" i="9"/>
  <c r="D102" i="9"/>
  <c r="AR102" i="9"/>
  <c r="AR101" i="9"/>
  <c r="AR100" i="9"/>
  <c r="AR99" i="9"/>
  <c r="AR98" i="9"/>
  <c r="AR97" i="9"/>
  <c r="AR96" i="9"/>
  <c r="AR95" i="9"/>
  <c r="AR94" i="9"/>
  <c r="AR93" i="9"/>
  <c r="AR92" i="9"/>
  <c r="AR91" i="9"/>
  <c r="D90" i="9"/>
  <c r="AR90" i="9"/>
  <c r="AR89" i="9"/>
  <c r="AR88" i="9"/>
  <c r="AR87" i="9"/>
  <c r="AR86" i="9"/>
  <c r="AR85" i="9"/>
  <c r="AR84" i="9"/>
  <c r="AR83" i="9"/>
  <c r="AR82" i="9"/>
  <c r="AR81" i="9"/>
  <c r="AR80" i="9"/>
  <c r="AR79" i="9"/>
  <c r="AR78" i="9"/>
  <c r="AR77" i="9"/>
  <c r="AR76" i="9"/>
  <c r="AR75" i="9"/>
  <c r="AR74" i="9"/>
  <c r="D73" i="9"/>
  <c r="AR73" i="9"/>
  <c r="AR72" i="9"/>
  <c r="AR71" i="9"/>
  <c r="D70" i="9"/>
  <c r="AR70" i="9"/>
  <c r="D69" i="9"/>
  <c r="AR69" i="9"/>
  <c r="D68" i="9"/>
  <c r="AR68" i="9"/>
  <c r="AR67" i="9"/>
  <c r="AR66" i="9"/>
  <c r="D65" i="9"/>
  <c r="AR65" i="9"/>
  <c r="AR64" i="9"/>
  <c r="AR63" i="9"/>
  <c r="AR62" i="9"/>
  <c r="AR61" i="9"/>
  <c r="AR60" i="9"/>
  <c r="AR59" i="9"/>
  <c r="AR58" i="9"/>
  <c r="AR57" i="9"/>
  <c r="AR56" i="9"/>
  <c r="AR55" i="9"/>
  <c r="AR54" i="9"/>
  <c r="AR53" i="9"/>
  <c r="AR52" i="9"/>
  <c r="AR51" i="9"/>
  <c r="D50" i="9"/>
  <c r="AR50" i="9"/>
  <c r="D49" i="9"/>
  <c r="AR49" i="9"/>
  <c r="D48" i="9"/>
  <c r="AR48" i="9"/>
  <c r="AR47" i="9"/>
  <c r="AR46" i="9"/>
  <c r="D45" i="9"/>
  <c r="AR45" i="9"/>
  <c r="AR44" i="9"/>
  <c r="AR43" i="9"/>
  <c r="D37" i="9"/>
  <c r="AR37" i="9"/>
  <c r="D683" i="9"/>
  <c r="D436" i="9"/>
  <c r="D947" i="9"/>
  <c r="D903" i="9"/>
  <c r="D854" i="9"/>
  <c r="D845" i="9"/>
  <c r="D840" i="9"/>
  <c r="D808" i="9"/>
  <c r="D784" i="9"/>
  <c r="D719" i="9"/>
  <c r="D653" i="9"/>
  <c r="D652" i="9"/>
  <c r="D589" i="9"/>
  <c r="D583" i="9"/>
  <c r="D576" i="9"/>
  <c r="D559" i="9"/>
  <c r="D556" i="9"/>
  <c r="D547" i="9"/>
  <c r="D543" i="9"/>
  <c r="D503" i="9"/>
  <c r="D499" i="9"/>
  <c r="D956" i="9"/>
  <c r="D924" i="9"/>
  <c r="D916" i="9"/>
  <c r="D900" i="9"/>
  <c r="D887" i="9"/>
  <c r="D823" i="9"/>
  <c r="D805" i="9"/>
  <c r="D797" i="9"/>
  <c r="D610" i="9"/>
  <c r="D607" i="9"/>
  <c r="D595" i="9"/>
  <c r="D590" i="9"/>
  <c r="D566" i="9"/>
  <c r="D563" i="9"/>
  <c r="D560" i="9"/>
  <c r="D512" i="9"/>
  <c r="D506" i="9"/>
  <c r="D415" i="9"/>
  <c r="D991" i="9"/>
  <c r="D1011" i="9"/>
  <c r="D1020" i="9"/>
  <c r="D1019" i="9"/>
  <c r="D1015" i="9"/>
  <c r="D1003" i="9"/>
  <c r="D996" i="9"/>
  <c r="D987" i="9"/>
  <c r="D976" i="9"/>
  <c r="D964" i="9"/>
  <c r="D952" i="9"/>
  <c r="D944" i="9"/>
  <c r="D940" i="9"/>
  <c r="D920" i="9"/>
  <c r="D884" i="9"/>
  <c r="D851" i="9"/>
  <c r="D843" i="9"/>
  <c r="D824" i="9"/>
  <c r="D811" i="9"/>
  <c r="D782" i="9"/>
  <c r="D643" i="9"/>
  <c r="D523" i="9"/>
  <c r="D388" i="9"/>
  <c r="D375" i="9"/>
  <c r="D275" i="9"/>
  <c r="D264" i="9"/>
  <c r="D260" i="9"/>
  <c r="D162" i="9"/>
  <c r="D113" i="9"/>
  <c r="D86" i="9"/>
  <c r="D183" i="9"/>
  <c r="D527" i="9"/>
  <c r="D474" i="9"/>
  <c r="D460" i="9"/>
  <c r="D452" i="9"/>
  <c r="D450" i="9"/>
  <c r="D446" i="9"/>
  <c r="D376" i="9"/>
  <c r="D341" i="9"/>
  <c r="D336" i="9"/>
  <c r="D317" i="9"/>
  <c r="D228" i="9"/>
  <c r="D186" i="9"/>
  <c r="D179" i="9"/>
  <c r="D153" i="9"/>
  <c r="D146" i="9"/>
  <c r="D125" i="9"/>
  <c r="D112" i="9"/>
  <c r="D110" i="9"/>
  <c r="D109" i="9"/>
  <c r="D98" i="9"/>
  <c r="D53" i="9"/>
  <c r="D34" i="9"/>
  <c r="D746" i="9"/>
  <c r="D740" i="9"/>
  <c r="D733" i="9"/>
  <c r="D728" i="9"/>
  <c r="D718" i="9"/>
  <c r="D716" i="9"/>
  <c r="D672" i="9"/>
  <c r="D654" i="9"/>
  <c r="D636" i="9"/>
  <c r="D628" i="9"/>
  <c r="D622" i="9"/>
  <c r="D618" i="9"/>
  <c r="D603" i="9"/>
  <c r="D600" i="9"/>
  <c r="D599" i="9"/>
  <c r="D582" i="9"/>
  <c r="D570" i="9"/>
  <c r="D567" i="9"/>
  <c r="D551" i="9"/>
  <c r="D550" i="9"/>
  <c r="D544" i="9"/>
  <c r="D535" i="9"/>
  <c r="D533" i="9"/>
  <c r="D496" i="9"/>
  <c r="D485" i="9"/>
  <c r="D479" i="9"/>
  <c r="D443" i="9"/>
  <c r="D423" i="9"/>
  <c r="D405" i="9"/>
  <c r="D402" i="9"/>
  <c r="D398" i="9"/>
  <c r="D387" i="9"/>
  <c r="D381" i="9"/>
  <c r="D379" i="9"/>
  <c r="D356" i="9"/>
  <c r="D355" i="9"/>
  <c r="D354" i="9"/>
  <c r="D343" i="9"/>
  <c r="D324" i="9"/>
  <c r="D318" i="9"/>
  <c r="D296" i="9"/>
  <c r="D295" i="9"/>
  <c r="D292" i="9"/>
  <c r="D283" i="9"/>
  <c r="D249" i="9"/>
  <c r="D244" i="9"/>
  <c r="D235" i="9"/>
  <c r="D222" i="9"/>
  <c r="D218" i="9"/>
  <c r="D195" i="9"/>
  <c r="D150" i="9"/>
  <c r="D79" i="9"/>
  <c r="D61" i="9"/>
  <c r="D57" i="9"/>
  <c r="D42" i="9"/>
  <c r="D41" i="9"/>
  <c r="D40" i="9"/>
  <c r="D955" i="9"/>
  <c r="D928" i="9"/>
  <c r="D927" i="9"/>
  <c r="D904" i="9"/>
  <c r="D895" i="9"/>
  <c r="D874" i="9"/>
  <c r="D891" i="9"/>
  <c r="D868" i="9"/>
  <c r="D939" i="9"/>
  <c r="D908" i="9"/>
  <c r="D869" i="9"/>
  <c r="D867" i="9"/>
  <c r="D863" i="9"/>
  <c r="D847" i="9"/>
  <c r="D839" i="9"/>
  <c r="D818" i="9"/>
  <c r="D806" i="9"/>
  <c r="D780" i="9"/>
  <c r="D774" i="9"/>
  <c r="D773" i="9"/>
  <c r="D768" i="9"/>
  <c r="D760" i="9"/>
  <c r="D759" i="9"/>
  <c r="D750" i="9"/>
  <c r="D747" i="9"/>
  <c r="D744" i="9"/>
  <c r="D727" i="9"/>
  <c r="D714" i="9"/>
  <c r="D712" i="9"/>
  <c r="D710" i="9"/>
  <c r="D709" i="9"/>
  <c r="D701" i="9"/>
  <c r="D695" i="9"/>
  <c r="D684" i="9"/>
  <c r="D682" i="9"/>
  <c r="D674" i="9"/>
  <c r="D664" i="9"/>
  <c r="D650" i="9"/>
  <c r="D626" i="9"/>
  <c r="D604" i="9"/>
  <c r="D602" i="9"/>
  <c r="D598" i="9"/>
  <c r="D587" i="9"/>
  <c r="D574" i="9"/>
  <c r="D549" i="9"/>
  <c r="D511" i="9"/>
  <c r="D502" i="9"/>
  <c r="D467" i="9"/>
  <c r="D282" i="9"/>
  <c r="D280" i="9"/>
  <c r="D276" i="9"/>
  <c r="D204" i="9"/>
  <c r="D203" i="9"/>
  <c r="D470" i="9"/>
  <c r="D442" i="9"/>
  <c r="D349" i="9"/>
  <c r="D340" i="9"/>
  <c r="D315" i="9"/>
  <c r="D304" i="9"/>
  <c r="D257" i="9"/>
  <c r="D240" i="9"/>
  <c r="D227" i="9"/>
  <c r="D223" i="9"/>
  <c r="D170" i="9"/>
  <c r="D166" i="9"/>
  <c r="D141" i="9"/>
  <c r="D1004" i="9"/>
  <c r="D984" i="9"/>
  <c r="D936" i="9"/>
  <c r="D888" i="9"/>
  <c r="D883" i="9"/>
  <c r="D876" i="9"/>
  <c r="D862" i="9"/>
  <c r="D855" i="9"/>
  <c r="D852" i="9"/>
  <c r="D837" i="9"/>
  <c r="D820" i="9"/>
  <c r="D819" i="9"/>
  <c r="D814" i="9"/>
  <c r="D795" i="9"/>
  <c r="D792" i="9"/>
  <c r="D779" i="9"/>
  <c r="D776" i="9"/>
  <c r="D765" i="9"/>
  <c r="D764" i="9"/>
  <c r="D758" i="9"/>
  <c r="D756" i="9"/>
  <c r="D754" i="9"/>
  <c r="D742" i="9"/>
  <c r="D741" i="9"/>
  <c r="D726" i="9"/>
  <c r="D722" i="9"/>
  <c r="D720" i="9"/>
  <c r="D715" i="9"/>
  <c r="D704" i="9"/>
  <c r="D694" i="9"/>
  <c r="D687" i="9"/>
  <c r="D676" i="9"/>
  <c r="D671" i="9"/>
  <c r="D662" i="9"/>
  <c r="D659" i="9"/>
  <c r="D638" i="9"/>
  <c r="D637" i="9"/>
  <c r="D623" i="9"/>
  <c r="D620" i="9"/>
  <c r="D612" i="9"/>
  <c r="D611" i="9"/>
  <c r="D608" i="9"/>
  <c r="D597" i="9"/>
  <c r="D581" i="9"/>
  <c r="D580" i="9"/>
  <c r="D572" i="9"/>
  <c r="D564" i="9"/>
  <c r="D555" i="9"/>
  <c r="D520" i="9"/>
  <c r="D516" i="9"/>
  <c r="D486" i="9"/>
  <c r="D454" i="9"/>
  <c r="D426" i="9"/>
  <c r="D386" i="9"/>
  <c r="D382" i="9"/>
  <c r="D328" i="9"/>
  <c r="D87" i="9"/>
  <c r="D85" i="9"/>
  <c r="D80" i="9"/>
  <c r="D431" i="9"/>
  <c r="D408" i="9"/>
  <c r="D407" i="9"/>
  <c r="D389" i="9"/>
  <c r="D366" i="9"/>
  <c r="D350" i="9"/>
  <c r="D325" i="9"/>
  <c r="D310" i="9"/>
  <c r="D309" i="9"/>
  <c r="D308" i="9"/>
  <c r="D290" i="9"/>
  <c r="D285" i="9"/>
  <c r="D272" i="9"/>
  <c r="D237" i="9"/>
  <c r="D219" i="9"/>
  <c r="D211" i="9"/>
  <c r="D197" i="9"/>
  <c r="D189" i="9"/>
  <c r="D181" i="9"/>
  <c r="D180" i="9"/>
  <c r="D148" i="9"/>
  <c r="D104" i="9"/>
  <c r="D103" i="9"/>
  <c r="D96" i="9"/>
  <c r="D71" i="9"/>
  <c r="D64" i="9"/>
  <c r="D56" i="9"/>
  <c r="D52" i="9"/>
  <c r="D500" i="9"/>
  <c r="D498" i="9"/>
  <c r="D476" i="9"/>
  <c r="D475" i="9"/>
  <c r="D471" i="9"/>
  <c r="D469" i="9"/>
  <c r="D458" i="9"/>
  <c r="D421" i="9"/>
  <c r="D404" i="9"/>
  <c r="D400" i="9"/>
  <c r="D391" i="9"/>
  <c r="D374" i="9"/>
  <c r="D373" i="9"/>
  <c r="D372" i="9"/>
  <c r="D360" i="9"/>
  <c r="D342" i="9"/>
  <c r="D327" i="9"/>
  <c r="D322" i="9"/>
  <c r="D311" i="9"/>
  <c r="D302" i="9"/>
  <c r="D293" i="9"/>
  <c r="D287" i="9"/>
  <c r="D284" i="9"/>
  <c r="D277" i="9"/>
  <c r="D261" i="9"/>
  <c r="D254" i="9"/>
  <c r="D253" i="9"/>
  <c r="D248" i="9"/>
  <c r="D239" i="9"/>
  <c r="D207" i="9"/>
  <c r="D202" i="9"/>
  <c r="D199" i="9"/>
  <c r="D198" i="9"/>
  <c r="D188" i="9"/>
  <c r="D187" i="9"/>
  <c r="D178" i="9"/>
  <c r="D169" i="9"/>
  <c r="D145" i="9"/>
  <c r="D137" i="9"/>
  <c r="D135" i="9"/>
  <c r="D133" i="9"/>
  <c r="D123" i="9"/>
  <c r="D118" i="9"/>
  <c r="D82" i="9"/>
  <c r="D78" i="9"/>
  <c r="D77" i="9"/>
  <c r="D76" i="9"/>
  <c r="D58" i="9"/>
  <c r="D33" i="9"/>
  <c r="D890" i="9"/>
  <c r="D886" i="9"/>
  <c r="D882" i="9"/>
  <c r="D878" i="9"/>
  <c r="D850" i="9"/>
  <c r="D846" i="9"/>
  <c r="D835" i="9"/>
  <c r="D828" i="9"/>
  <c r="D822" i="9"/>
  <c r="D788" i="9"/>
  <c r="D1018" i="9"/>
  <c r="D1002" i="9"/>
  <c r="D994" i="9"/>
  <c r="D990" i="9"/>
  <c r="D986" i="9"/>
  <c r="D978" i="9"/>
  <c r="D974" i="9"/>
  <c r="D962" i="9"/>
  <c r="D954" i="9"/>
  <c r="D922" i="9"/>
  <c r="D898" i="9"/>
  <c r="D894" i="9"/>
  <c r="D1022" i="9"/>
  <c r="D1014" i="9"/>
  <c r="D1010" i="9"/>
  <c r="D1006" i="9"/>
  <c r="D998" i="9"/>
  <c r="D982" i="9"/>
  <c r="D970" i="9"/>
  <c r="D966" i="9"/>
  <c r="D958" i="9"/>
  <c r="D950" i="9"/>
  <c r="D946" i="9"/>
  <c r="D942" i="9"/>
  <c r="D938" i="9"/>
  <c r="D934" i="9"/>
  <c r="D930" i="9"/>
  <c r="D926" i="9"/>
  <c r="D918" i="9"/>
  <c r="D914" i="9"/>
  <c r="D910" i="9"/>
  <c r="D906" i="9"/>
  <c r="D902" i="9"/>
  <c r="D1021" i="9"/>
  <c r="D1017" i="9"/>
  <c r="D864" i="9"/>
  <c r="D813" i="9"/>
  <c r="D796" i="9"/>
  <c r="D767" i="9"/>
  <c r="D690" i="9"/>
  <c r="D666" i="9"/>
  <c r="D735" i="9"/>
  <c r="D732" i="9"/>
  <c r="D724" i="9"/>
  <c r="D703" i="9"/>
  <c r="D700" i="9"/>
  <c r="D692" i="9"/>
  <c r="D678" i="9"/>
  <c r="D669" i="9"/>
  <c r="D644" i="9"/>
  <c r="D642" i="9"/>
  <c r="D640" i="9"/>
  <c r="D630" i="9"/>
  <c r="D605" i="9"/>
  <c r="D588" i="9"/>
  <c r="D584" i="9"/>
  <c r="D575" i="9"/>
  <c r="D568" i="9"/>
  <c r="D565" i="9"/>
  <c r="D518" i="9"/>
  <c r="D515" i="9"/>
  <c r="D508" i="9"/>
  <c r="D430" i="9"/>
  <c r="D858" i="9"/>
  <c r="D853" i="9"/>
  <c r="D826" i="9"/>
  <c r="D821" i="9"/>
  <c r="D807" i="9"/>
  <c r="D781" i="9"/>
  <c r="D775" i="9"/>
  <c r="D763" i="9"/>
  <c r="D749" i="9"/>
  <c r="D743" i="9"/>
  <c r="D731" i="9"/>
  <c r="D717" i="9"/>
  <c r="D711" i="9"/>
  <c r="D699" i="9"/>
  <c r="D685" i="9"/>
  <c r="D660" i="9"/>
  <c r="D658" i="9"/>
  <c r="D656" i="9"/>
  <c r="D646" i="9"/>
  <c r="D639" i="9"/>
  <c r="D621" i="9"/>
  <c r="D586" i="9"/>
  <c r="D571" i="9"/>
  <c r="D534" i="9"/>
  <c r="D487" i="9"/>
  <c r="D480" i="9"/>
  <c r="D464" i="9"/>
  <c r="D1013" i="9"/>
  <c r="D1009" i="9"/>
  <c r="D1005" i="9"/>
  <c r="D1001" i="9"/>
  <c r="D997" i="9"/>
  <c r="D993" i="9"/>
  <c r="D989" i="9"/>
  <c r="D985" i="9"/>
  <c r="D981" i="9"/>
  <c r="D977" i="9"/>
  <c r="D973" i="9"/>
  <c r="D969" i="9"/>
  <c r="D965" i="9"/>
  <c r="D961" i="9"/>
  <c r="D957" i="9"/>
  <c r="D953" i="9"/>
  <c r="D949" i="9"/>
  <c r="D945" i="9"/>
  <c r="D941" i="9"/>
  <c r="D937" i="9"/>
  <c r="D933" i="9"/>
  <c r="D929" i="9"/>
  <c r="D925" i="9"/>
  <c r="D921" i="9"/>
  <c r="D917" i="9"/>
  <c r="D913" i="9"/>
  <c r="D909" i="9"/>
  <c r="D905" i="9"/>
  <c r="D901" i="9"/>
  <c r="D897" i="9"/>
  <c r="D893" i="9"/>
  <c r="D889" i="9"/>
  <c r="D885" i="9"/>
  <c r="D881" i="9"/>
  <c r="D877" i="9"/>
  <c r="D870" i="9"/>
  <c r="D861" i="9"/>
  <c r="D859" i="9"/>
  <c r="D848" i="9"/>
  <c r="D844" i="9"/>
  <c r="D838" i="9"/>
  <c r="D829" i="9"/>
  <c r="D827" i="9"/>
  <c r="D816" i="9"/>
  <c r="D812" i="9"/>
  <c r="D803" i="9"/>
  <c r="D800" i="9"/>
  <c r="D790" i="9"/>
  <c r="D771" i="9"/>
  <c r="D739" i="9"/>
  <c r="D707" i="9"/>
  <c r="D655" i="9"/>
  <c r="D552" i="9"/>
  <c r="D546" i="9"/>
  <c r="D530" i="9"/>
  <c r="D484" i="9"/>
  <c r="D478" i="9"/>
  <c r="D468" i="9"/>
  <c r="D440" i="9"/>
  <c r="D438" i="9"/>
  <c r="D432" i="9"/>
  <c r="D420" i="9"/>
  <c r="D397" i="9"/>
  <c r="D383" i="9"/>
  <c r="D333" i="9"/>
  <c r="D319" i="9"/>
  <c r="D220" i="9"/>
  <c r="D562" i="9"/>
  <c r="D798" i="9"/>
  <c r="D794" i="9"/>
  <c r="D789" i="9"/>
  <c r="D787" i="9"/>
  <c r="D766" i="9"/>
  <c r="D762" i="9"/>
  <c r="D757" i="9"/>
  <c r="D755" i="9"/>
  <c r="D734" i="9"/>
  <c r="D730" i="9"/>
  <c r="D725" i="9"/>
  <c r="D723" i="9"/>
  <c r="D702" i="9"/>
  <c r="D698" i="9"/>
  <c r="D693" i="9"/>
  <c r="D691" i="9"/>
  <c r="D679" i="9"/>
  <c r="D677" i="9"/>
  <c r="D675" i="9"/>
  <c r="D667" i="9"/>
  <c r="D663" i="9"/>
  <c r="D661" i="9"/>
  <c r="D651" i="9"/>
  <c r="D647" i="9"/>
  <c r="D645" i="9"/>
  <c r="D635" i="9"/>
  <c r="D631" i="9"/>
  <c r="D629" i="9"/>
  <c r="D619" i="9"/>
  <c r="D615" i="9"/>
  <c r="D613" i="9"/>
  <c r="D596" i="9"/>
  <c r="D592" i="9"/>
  <c r="D548" i="9"/>
  <c r="D542" i="9"/>
  <c r="D532" i="9"/>
  <c r="D517" i="9"/>
  <c r="D507" i="9"/>
  <c r="D504" i="9"/>
  <c r="D501" i="9"/>
  <c r="D491" i="9"/>
  <c r="D488" i="9"/>
  <c r="D482" i="9"/>
  <c r="D466" i="9"/>
  <c r="D459" i="9"/>
  <c r="D457" i="9"/>
  <c r="D448" i="9"/>
  <c r="D433" i="9"/>
  <c r="D410" i="9"/>
  <c r="D365" i="9"/>
  <c r="D351" i="9"/>
  <c r="D301" i="9"/>
  <c r="D434" i="9"/>
  <c r="D429" i="9"/>
  <c r="D414" i="9"/>
  <c r="D413" i="9"/>
  <c r="D399" i="9"/>
  <c r="D390" i="9"/>
  <c r="D384" i="9"/>
  <c r="D367" i="9"/>
  <c r="D358" i="9"/>
  <c r="D352" i="9"/>
  <c r="D335" i="9"/>
  <c r="D326" i="9"/>
  <c r="D320" i="9"/>
  <c r="D303" i="9"/>
  <c r="D294" i="9"/>
  <c r="D288" i="9"/>
  <c r="D225" i="9"/>
  <c r="D406" i="9"/>
  <c r="D403" i="9"/>
  <c r="D395" i="9"/>
  <c r="D371" i="9"/>
  <c r="D363" i="9"/>
  <c r="D339" i="9"/>
  <c r="D331" i="9"/>
  <c r="D307" i="9"/>
  <c r="D299" i="9"/>
  <c r="D268" i="9"/>
  <c r="D245" i="9"/>
  <c r="D241" i="9"/>
  <c r="D273" i="9"/>
  <c r="D270" i="9"/>
  <c r="D229" i="9"/>
  <c r="D213" i="9"/>
  <c r="D161" i="9"/>
  <c r="D449" i="9"/>
  <c r="D441" i="9"/>
  <c r="D439" i="9"/>
  <c r="D437" i="9"/>
  <c r="D435" i="9"/>
  <c r="D419" i="9"/>
  <c r="D416" i="9"/>
  <c r="D396" i="9"/>
  <c r="D394" i="9"/>
  <c r="D380" i="9"/>
  <c r="D378" i="9"/>
  <c r="D364" i="9"/>
  <c r="D362" i="9"/>
  <c r="D348" i="9"/>
  <c r="D346" i="9"/>
  <c r="D332" i="9"/>
  <c r="D330" i="9"/>
  <c r="D316" i="9"/>
  <c r="D314" i="9"/>
  <c r="D300" i="9"/>
  <c r="D298" i="9"/>
  <c r="D286" i="9"/>
  <c r="D255" i="9"/>
  <c r="D233" i="9"/>
  <c r="D231" i="9"/>
  <c r="D217" i="9"/>
  <c r="D209" i="9"/>
  <c r="D206" i="9"/>
  <c r="D201" i="9"/>
  <c r="D193" i="9"/>
  <c r="D190" i="9"/>
  <c r="D185" i="9"/>
  <c r="D182" i="9"/>
  <c r="D164" i="9"/>
  <c r="D154" i="9"/>
  <c r="D142" i="9"/>
  <c r="D139" i="9"/>
  <c r="D126" i="9"/>
  <c r="D115" i="9"/>
  <c r="D101" i="9"/>
  <c r="D93" i="9"/>
  <c r="D88" i="9"/>
  <c r="D62" i="9"/>
  <c r="D279" i="9"/>
  <c r="D271" i="9"/>
  <c r="D269" i="9"/>
  <c r="D267" i="9"/>
  <c r="D262" i="9"/>
  <c r="D259" i="9"/>
  <c r="D238" i="9"/>
  <c r="D230" i="9"/>
  <c r="D210" i="9"/>
  <c r="D194" i="9"/>
  <c r="D174" i="9"/>
  <c r="D171" i="9"/>
  <c r="D167" i="9"/>
  <c r="D165" i="9"/>
  <c r="D158" i="9"/>
  <c r="D155" i="9"/>
  <c r="D151" i="9"/>
  <c r="D149" i="9"/>
  <c r="D130" i="9"/>
  <c r="D121" i="9"/>
  <c r="D94" i="9"/>
  <c r="D54" i="9"/>
  <c r="D111" i="9"/>
  <c r="D107" i="9"/>
  <c r="D99" i="9"/>
  <c r="D95" i="9"/>
  <c r="D91" i="9"/>
  <c r="D83" i="9"/>
  <c r="D81" i="9"/>
  <c r="D74" i="9"/>
  <c r="D66" i="9"/>
  <c r="D60" i="9"/>
  <c r="D55" i="9"/>
  <c r="D46" i="9"/>
  <c r="D38" i="9"/>
  <c r="D134" i="9"/>
  <c r="D131" i="9"/>
  <c r="D129" i="9"/>
  <c r="D122" i="9"/>
  <c r="D105" i="9"/>
  <c r="D89" i="9"/>
  <c r="D72" i="9"/>
  <c r="D44" i="9"/>
  <c r="D873" i="9"/>
  <c r="D857" i="9"/>
  <c r="D841" i="9"/>
  <c r="D825" i="9"/>
  <c r="D809" i="9"/>
  <c r="D793" i="9"/>
  <c r="D777" i="9"/>
  <c r="D761" i="9"/>
  <c r="D745" i="9"/>
  <c r="D729" i="9"/>
  <c r="D713" i="9"/>
  <c r="D697" i="9"/>
  <c r="D681" i="9"/>
  <c r="D665" i="9"/>
  <c r="D649" i="9"/>
  <c r="D633" i="9"/>
  <c r="D617" i="9"/>
  <c r="D593" i="9"/>
  <c r="D558" i="9"/>
  <c r="D494" i="9"/>
  <c r="D865" i="9"/>
  <c r="D849" i="9"/>
  <c r="D833" i="9"/>
  <c r="D817" i="9"/>
  <c r="D801" i="9"/>
  <c r="D785" i="9"/>
  <c r="D769" i="9"/>
  <c r="D753" i="9"/>
  <c r="D737" i="9"/>
  <c r="D721" i="9"/>
  <c r="D705" i="9"/>
  <c r="D689" i="9"/>
  <c r="D673" i="9"/>
  <c r="D657" i="9"/>
  <c r="D641" i="9"/>
  <c r="D625" i="9"/>
  <c r="D609" i="9"/>
  <c r="D601" i="9"/>
  <c r="D585" i="9"/>
  <c r="D526" i="9"/>
  <c r="D462" i="9"/>
  <c r="D577" i="9"/>
  <c r="D561" i="9"/>
  <c r="D545" i="9"/>
  <c r="D529" i="9"/>
  <c r="D513" i="9"/>
  <c r="D497" i="9"/>
  <c r="D481" i="9"/>
  <c r="D465" i="9"/>
  <c r="D447" i="9"/>
  <c r="D573" i="9"/>
  <c r="D557" i="9"/>
  <c r="D541" i="9"/>
  <c r="D525" i="9"/>
  <c r="D509" i="9"/>
  <c r="D493" i="9"/>
  <c r="D477" i="9"/>
  <c r="D461" i="9"/>
  <c r="D451" i="9"/>
  <c r="D569" i="9"/>
  <c r="D553" i="9"/>
  <c r="D537" i="9"/>
  <c r="D521" i="9"/>
  <c r="D505" i="9"/>
  <c r="D489" i="9"/>
  <c r="D473" i="9"/>
  <c r="D455" i="9"/>
  <c r="D425" i="9"/>
  <c r="D409" i="9"/>
  <c r="D401" i="9"/>
  <c r="D385" i="9"/>
  <c r="D369" i="9"/>
  <c r="D353" i="9"/>
  <c r="D337" i="9"/>
  <c r="D321" i="9"/>
  <c r="D305" i="9"/>
  <c r="D289" i="9"/>
  <c r="D263" i="9"/>
  <c r="D417" i="9"/>
  <c r="D393" i="9"/>
  <c r="D377" i="9"/>
  <c r="D361" i="9"/>
  <c r="D345" i="9"/>
  <c r="D329" i="9"/>
  <c r="D313" i="9"/>
  <c r="D297" i="9"/>
  <c r="D281" i="9"/>
  <c r="D247" i="9"/>
  <c r="D274" i="9"/>
  <c r="D258" i="9"/>
  <c r="D242" i="9"/>
  <c r="D226" i="9"/>
  <c r="D216" i="9"/>
  <c r="D184" i="9"/>
  <c r="D168" i="9"/>
  <c r="D266" i="9"/>
  <c r="D250" i="9"/>
  <c r="D234" i="9"/>
  <c r="D200" i="9"/>
  <c r="D152" i="9"/>
  <c r="D212" i="9"/>
  <c r="D196" i="9"/>
  <c r="D172" i="9"/>
  <c r="D156" i="9"/>
  <c r="D140" i="9"/>
  <c r="D224" i="9"/>
  <c r="D208" i="9"/>
  <c r="D192" i="9"/>
  <c r="D176" i="9"/>
  <c r="D160" i="9"/>
  <c r="D144" i="9"/>
  <c r="D132" i="9"/>
  <c r="D124" i="9"/>
  <c r="D138" i="9"/>
  <c r="D136" i="9"/>
  <c r="D128" i="9"/>
  <c r="D120" i="9"/>
  <c r="D119" i="9"/>
  <c r="D116" i="9"/>
  <c r="D100" i="9"/>
  <c r="D84" i="9"/>
  <c r="D75" i="9"/>
  <c r="D59" i="9"/>
  <c r="D43" i="9"/>
  <c r="D108" i="9"/>
  <c r="D92" i="9"/>
  <c r="D63" i="9"/>
  <c r="D47" i="9"/>
  <c r="D67" i="9"/>
  <c r="D51" i="9"/>
  <c r="D35" i="9"/>
  <c r="A168" i="1"/>
  <c r="AL26" i="9"/>
  <c r="AL27" i="9"/>
  <c r="AL28" i="9"/>
  <c r="AL29" i="9"/>
  <c r="AL30" i="9"/>
  <c r="AL31" i="9"/>
  <c r="AL24" i="9"/>
  <c r="AL25" i="9"/>
  <c r="G24" i="9"/>
  <c r="X34" i="1"/>
  <c r="A34" i="1"/>
  <c r="T30" i="9"/>
  <c r="T29" i="9"/>
  <c r="A387" i="14" l="1"/>
  <c r="B386" i="14"/>
  <c r="AB27" i="9"/>
  <c r="B385" i="14" l="1"/>
  <c r="A386" i="14"/>
  <c r="A31" i="9"/>
  <c r="A29" i="9"/>
  <c r="A28" i="9"/>
  <c r="A27" i="9"/>
  <c r="A26" i="9"/>
  <c r="A25" i="9"/>
  <c r="A30" i="9"/>
  <c r="B384" i="14" l="1"/>
  <c r="A385" i="14"/>
  <c r="A246" i="1"/>
  <c r="B25" i="9"/>
  <c r="B26" i="9"/>
  <c r="B27" i="9"/>
  <c r="B28" i="9"/>
  <c r="B29" i="9"/>
  <c r="B31" i="9"/>
  <c r="B383" i="14" l="1"/>
  <c r="A384" i="14"/>
  <c r="B30" i="9"/>
  <c r="M28" i="14"/>
  <c r="N28" i="14"/>
  <c r="O28" i="14"/>
  <c r="M29" i="1"/>
  <c r="N29" i="1"/>
  <c r="W29" i="1"/>
  <c r="X29" i="1"/>
  <c r="B382" i="14" l="1"/>
  <c r="A383" i="14"/>
  <c r="AJ43" i="9"/>
  <c r="AJ59" i="9"/>
  <c r="AJ75" i="9"/>
  <c r="AJ91" i="9"/>
  <c r="AJ107" i="9"/>
  <c r="AJ123" i="9"/>
  <c r="AJ139" i="9"/>
  <c r="AJ155" i="9"/>
  <c r="AJ171" i="9"/>
  <c r="AJ187" i="9"/>
  <c r="AJ203" i="9"/>
  <c r="AJ219" i="9"/>
  <c r="AJ235" i="9"/>
  <c r="AJ251" i="9"/>
  <c r="AJ267" i="9"/>
  <c r="AJ283" i="9"/>
  <c r="AJ299" i="9"/>
  <c r="AJ315" i="9"/>
  <c r="AJ331" i="9"/>
  <c r="AJ348" i="9"/>
  <c r="AJ364" i="9"/>
  <c r="AJ57" i="9"/>
  <c r="AJ73" i="9"/>
  <c r="AJ89" i="9"/>
  <c r="AJ105" i="9"/>
  <c r="AJ121" i="9"/>
  <c r="AJ137" i="9"/>
  <c r="AJ153" i="9"/>
  <c r="AJ169" i="9"/>
  <c r="AJ185" i="9"/>
  <c r="AJ201" i="9"/>
  <c r="AJ217" i="9"/>
  <c r="AJ233" i="9"/>
  <c r="AJ249" i="9"/>
  <c r="AJ265" i="9"/>
  <c r="AJ281" i="9"/>
  <c r="AJ297" i="9"/>
  <c r="AJ313" i="9"/>
  <c r="AJ329" i="9"/>
  <c r="AJ346" i="9"/>
  <c r="AJ362" i="9"/>
  <c r="AJ44" i="9"/>
  <c r="AJ76" i="9"/>
  <c r="AJ108" i="9"/>
  <c r="AJ140" i="9"/>
  <c r="AJ172" i="9"/>
  <c r="AJ204" i="9"/>
  <c r="AJ236" i="9"/>
  <c r="AJ268" i="9"/>
  <c r="AJ300" i="9"/>
  <c r="AJ332" i="9"/>
  <c r="AJ365" i="9"/>
  <c r="AJ382" i="9"/>
  <c r="AJ398" i="9"/>
  <c r="AJ414" i="9"/>
  <c r="AJ430" i="9"/>
  <c r="AJ446" i="9"/>
  <c r="AJ462" i="9"/>
  <c r="AJ478" i="9"/>
  <c r="AJ40" i="9"/>
  <c r="AJ72" i="9"/>
  <c r="AJ104" i="9"/>
  <c r="AJ136" i="9"/>
  <c r="AJ168" i="9"/>
  <c r="AJ200" i="9"/>
  <c r="AJ232" i="9"/>
  <c r="AJ264" i="9"/>
  <c r="AJ296" i="9"/>
  <c r="AJ328" i="9"/>
  <c r="AJ361" i="9"/>
  <c r="AJ380" i="9"/>
  <c r="AJ396" i="9"/>
  <c r="AJ412" i="9"/>
  <c r="AJ428" i="9"/>
  <c r="AJ444" i="9"/>
  <c r="AJ460" i="9"/>
  <c r="AJ476" i="9"/>
  <c r="AJ492" i="9"/>
  <c r="AJ508" i="9"/>
  <c r="AJ524" i="9"/>
  <c r="AJ94" i="9"/>
  <c r="AJ158" i="9"/>
  <c r="AJ222" i="9"/>
  <c r="AJ286" i="9"/>
  <c r="AJ351" i="9"/>
  <c r="AJ391" i="9"/>
  <c r="AJ423" i="9"/>
  <c r="AJ455" i="9"/>
  <c r="AJ487" i="9"/>
  <c r="AJ509" i="9"/>
  <c r="AJ530" i="9"/>
  <c r="AJ548" i="9"/>
  <c r="AJ564" i="9"/>
  <c r="AJ580" i="9"/>
  <c r="AJ596" i="9"/>
  <c r="AJ612" i="9"/>
  <c r="AJ628" i="9"/>
  <c r="AJ644" i="9"/>
  <c r="AJ660" i="9"/>
  <c r="AJ676" i="9"/>
  <c r="AJ692" i="9"/>
  <c r="AJ708" i="9"/>
  <c r="AJ724" i="9"/>
  <c r="AJ740" i="9"/>
  <c r="AJ756" i="9"/>
  <c r="AJ772" i="9"/>
  <c r="AJ788" i="9"/>
  <c r="AJ804" i="9"/>
  <c r="AJ820" i="9"/>
  <c r="AJ836" i="9"/>
  <c r="AJ852" i="9"/>
  <c r="AJ868" i="9"/>
  <c r="AJ884" i="9"/>
  <c r="AJ900" i="9"/>
  <c r="AJ916" i="9"/>
  <c r="AJ932" i="9"/>
  <c r="AJ948" i="9"/>
  <c r="AJ964" i="9"/>
  <c r="AJ980" i="9"/>
  <c r="AJ996" i="9"/>
  <c r="AJ1012" i="9"/>
  <c r="AJ54" i="9"/>
  <c r="AJ118" i="9"/>
  <c r="AJ182" i="9"/>
  <c r="AJ246" i="9"/>
  <c r="AJ310" i="9"/>
  <c r="AJ371" i="9"/>
  <c r="AJ403" i="9"/>
  <c r="AJ435" i="9"/>
  <c r="AJ467" i="9"/>
  <c r="AJ495" i="9"/>
  <c r="AJ517" i="9"/>
  <c r="AJ538" i="9"/>
  <c r="AJ554" i="9"/>
  <c r="AJ570" i="9"/>
  <c r="AJ47" i="9"/>
  <c r="AJ63" i="9"/>
  <c r="AJ79" i="9"/>
  <c r="AJ95" i="9"/>
  <c r="AJ111" i="9"/>
  <c r="AJ127" i="9"/>
  <c r="AJ143" i="9"/>
  <c r="AJ159" i="9"/>
  <c r="AJ175" i="9"/>
  <c r="AJ191" i="9"/>
  <c r="AJ207" i="9"/>
  <c r="AJ223" i="9"/>
  <c r="AJ239" i="9"/>
  <c r="AJ255" i="9"/>
  <c r="AJ271" i="9"/>
  <c r="AJ287" i="9"/>
  <c r="AJ303" i="9"/>
  <c r="AJ319" i="9"/>
  <c r="AJ335" i="9"/>
  <c r="AJ352" i="9"/>
  <c r="AJ45" i="9"/>
  <c r="AJ61" i="9"/>
  <c r="AJ77" i="9"/>
  <c r="AJ93" i="9"/>
  <c r="AJ109" i="9"/>
  <c r="AJ125" i="9"/>
  <c r="AJ141" i="9"/>
  <c r="AJ157" i="9"/>
  <c r="AJ173" i="9"/>
  <c r="AJ189" i="9"/>
  <c r="AJ205" i="9"/>
  <c r="AJ221" i="9"/>
  <c r="AJ237" i="9"/>
  <c r="AJ253" i="9"/>
  <c r="AJ269" i="9"/>
  <c r="AJ285" i="9"/>
  <c r="AJ301" i="9"/>
  <c r="AJ317" i="9"/>
  <c r="AJ333" i="9"/>
  <c r="AJ350" i="9"/>
  <c r="AJ366" i="9"/>
  <c r="AJ52" i="9"/>
  <c r="AJ84" i="9"/>
  <c r="AJ116" i="9"/>
  <c r="AJ148" i="9"/>
  <c r="AJ180" i="9"/>
  <c r="AJ212" i="9"/>
  <c r="AJ244" i="9"/>
  <c r="AJ276" i="9"/>
  <c r="AJ308" i="9"/>
  <c r="AJ341" i="9"/>
  <c r="AJ370" i="9"/>
  <c r="AJ386" i="9"/>
  <c r="AJ402" i="9"/>
  <c r="AJ418" i="9"/>
  <c r="AJ434" i="9"/>
  <c r="AJ450" i="9"/>
  <c r="AJ466" i="9"/>
  <c r="AJ482" i="9"/>
  <c r="AJ48" i="9"/>
  <c r="AJ80" i="9"/>
  <c r="AJ112" i="9"/>
  <c r="AJ144" i="9"/>
  <c r="AJ176" i="9"/>
  <c r="AJ208" i="9"/>
  <c r="AJ240" i="9"/>
  <c r="AJ272" i="9"/>
  <c r="AJ304" i="9"/>
  <c r="AJ336" i="9"/>
  <c r="AJ368" i="9"/>
  <c r="AJ384" i="9"/>
  <c r="AJ400" i="9"/>
  <c r="AJ416" i="9"/>
  <c r="AJ432" i="9"/>
  <c r="AJ448" i="9"/>
  <c r="AJ464" i="9"/>
  <c r="AJ480" i="9"/>
  <c r="AJ496" i="9"/>
  <c r="AJ512" i="9"/>
  <c r="AJ528" i="9"/>
  <c r="AJ46" i="9"/>
  <c r="AJ110" i="9"/>
  <c r="AJ174" i="9"/>
  <c r="AJ238" i="9"/>
  <c r="AJ302" i="9"/>
  <c r="AJ367" i="9"/>
  <c r="AJ399" i="9"/>
  <c r="AJ431" i="9"/>
  <c r="AJ463" i="9"/>
  <c r="AJ493" i="9"/>
  <c r="AJ514" i="9"/>
  <c r="AJ535" i="9"/>
  <c r="AJ552" i="9"/>
  <c r="AJ568" i="9"/>
  <c r="AJ584" i="9"/>
  <c r="AJ600" i="9"/>
  <c r="AJ616" i="9"/>
  <c r="AJ632" i="9"/>
  <c r="AJ648" i="9"/>
  <c r="AJ664" i="9"/>
  <c r="AJ680" i="9"/>
  <c r="AJ696" i="9"/>
  <c r="AJ712" i="9"/>
  <c r="AJ728" i="9"/>
  <c r="AJ744" i="9"/>
  <c r="AJ760" i="9"/>
  <c r="AJ776" i="9"/>
  <c r="AJ792" i="9"/>
  <c r="AJ808" i="9"/>
  <c r="AJ824" i="9"/>
  <c r="AJ840" i="9"/>
  <c r="AJ856" i="9"/>
  <c r="AJ872" i="9"/>
  <c r="AJ888" i="9"/>
  <c r="AJ904" i="9"/>
  <c r="AJ920" i="9"/>
  <c r="AJ936" i="9"/>
  <c r="AJ952" i="9"/>
  <c r="AJ968" i="9"/>
  <c r="AJ984" i="9"/>
  <c r="AJ1000" i="9"/>
  <c r="AJ1016" i="9"/>
  <c r="AJ70" i="9"/>
  <c r="AJ134" i="9"/>
  <c r="AJ198" i="9"/>
  <c r="AJ262" i="9"/>
  <c r="AJ326" i="9"/>
  <c r="AJ379" i="9"/>
  <c r="AJ411" i="9"/>
  <c r="AJ443" i="9"/>
  <c r="AJ475" i="9"/>
  <c r="AJ501" i="9"/>
  <c r="AJ522" i="9"/>
  <c r="AJ542" i="9"/>
  <c r="AJ558" i="9"/>
  <c r="AJ574" i="9"/>
  <c r="AJ590" i="9"/>
  <c r="AJ606" i="9"/>
  <c r="AJ622" i="9"/>
  <c r="AJ638" i="9"/>
  <c r="AJ654" i="9"/>
  <c r="AJ670" i="9"/>
  <c r="AJ686" i="9"/>
  <c r="AJ702" i="9"/>
  <c r="AJ718" i="9"/>
  <c r="AJ734" i="9"/>
  <c r="AJ750" i="9"/>
  <c r="AJ766" i="9"/>
  <c r="AJ782" i="9"/>
  <c r="AJ798" i="9"/>
  <c r="AJ814" i="9"/>
  <c r="AJ830" i="9"/>
  <c r="AJ846" i="9"/>
  <c r="AJ862" i="9"/>
  <c r="AJ878" i="9"/>
  <c r="AJ894" i="9"/>
  <c r="AJ910" i="9"/>
  <c r="AJ926" i="9"/>
  <c r="AJ942" i="9"/>
  <c r="AJ958" i="9"/>
  <c r="AJ974" i="9"/>
  <c r="AJ990" i="9"/>
  <c r="AJ1006" i="9"/>
  <c r="AJ1022" i="9"/>
  <c r="AJ34" i="9"/>
  <c r="AJ186" i="9"/>
  <c r="AJ314" i="9"/>
  <c r="AJ405" i="9"/>
  <c r="AJ35" i="9"/>
  <c r="AJ67" i="9"/>
  <c r="AJ99" i="9"/>
  <c r="AJ131" i="9"/>
  <c r="AJ163" i="9"/>
  <c r="AJ195" i="9"/>
  <c r="AJ227" i="9"/>
  <c r="AJ259" i="9"/>
  <c r="AJ291" i="9"/>
  <c r="AJ323" i="9"/>
  <c r="AJ356" i="9"/>
  <c r="AJ49" i="9"/>
  <c r="AJ81" i="9"/>
  <c r="AJ113" i="9"/>
  <c r="AJ145" i="9"/>
  <c r="AJ177" i="9"/>
  <c r="AJ209" i="9"/>
  <c r="AJ241" i="9"/>
  <c r="AJ273" i="9"/>
  <c r="AJ305" i="9"/>
  <c r="AJ337" i="9"/>
  <c r="AJ92" i="9"/>
  <c r="AJ156" i="9"/>
  <c r="AJ220" i="9"/>
  <c r="AJ284" i="9"/>
  <c r="AJ349" i="9"/>
  <c r="AJ390" i="9"/>
  <c r="AJ422" i="9"/>
  <c r="AJ454" i="9"/>
  <c r="AJ486" i="9"/>
  <c r="AJ88" i="9"/>
  <c r="AJ152" i="9"/>
  <c r="AJ216" i="9"/>
  <c r="AJ280" i="9"/>
  <c r="AJ345" i="9"/>
  <c r="AJ388" i="9"/>
  <c r="AJ420" i="9"/>
  <c r="AJ452" i="9"/>
  <c r="AJ484" i="9"/>
  <c r="AJ516" i="9"/>
  <c r="AJ62" i="9"/>
  <c r="AJ190" i="9"/>
  <c r="AJ318" i="9"/>
  <c r="AJ407" i="9"/>
  <c r="AJ471" i="9"/>
  <c r="AJ519" i="9"/>
  <c r="AJ556" i="9"/>
  <c r="AJ588" i="9"/>
  <c r="AJ620" i="9"/>
  <c r="AJ652" i="9"/>
  <c r="AJ684" i="9"/>
  <c r="AJ716" i="9"/>
  <c r="AJ748" i="9"/>
  <c r="AJ780" i="9"/>
  <c r="AJ812" i="9"/>
  <c r="AJ844" i="9"/>
  <c r="AJ876" i="9"/>
  <c r="AJ908" i="9"/>
  <c r="AJ940" i="9"/>
  <c r="AJ972" i="9"/>
  <c r="AJ1004" i="9"/>
  <c r="AJ86" i="9"/>
  <c r="AJ214" i="9"/>
  <c r="AJ343" i="9"/>
  <c r="AJ419" i="9"/>
  <c r="AJ483" i="9"/>
  <c r="AJ527" i="9"/>
  <c r="AJ562" i="9"/>
  <c r="AJ586" i="9"/>
  <c r="AJ610" i="9"/>
  <c r="AJ630" i="9"/>
  <c r="AJ650" i="9"/>
  <c r="AJ674" i="9"/>
  <c r="AJ694" i="9"/>
  <c r="AJ714" i="9"/>
  <c r="AJ738" i="9"/>
  <c r="AJ758" i="9"/>
  <c r="AJ778" i="9"/>
  <c r="AJ802" i="9"/>
  <c r="AJ822" i="9"/>
  <c r="AJ842" i="9"/>
  <c r="AJ866" i="9"/>
  <c r="AJ886" i="9"/>
  <c r="AJ906" i="9"/>
  <c r="AJ930" i="9"/>
  <c r="AJ950" i="9"/>
  <c r="AJ970" i="9"/>
  <c r="AJ994" i="9"/>
  <c r="AJ1014" i="9"/>
  <c r="AJ74" i="9"/>
  <c r="AJ218" i="9"/>
  <c r="AJ373" i="9"/>
  <c r="AJ453" i="9"/>
  <c r="AJ507" i="9"/>
  <c r="AJ547" i="9"/>
  <c r="AJ579" i="9"/>
  <c r="AJ611" i="9"/>
  <c r="AJ643" i="9"/>
  <c r="AJ675" i="9"/>
  <c r="AJ707" i="9"/>
  <c r="AJ739" i="9"/>
  <c r="AJ771" i="9"/>
  <c r="AJ803" i="9"/>
  <c r="AJ835" i="9"/>
  <c r="AJ867" i="9"/>
  <c r="AJ899" i="9"/>
  <c r="AJ931" i="9"/>
  <c r="AJ963" i="9"/>
  <c r="AJ995" i="9"/>
  <c r="AJ50" i="9"/>
  <c r="AJ194" i="9"/>
  <c r="AJ322" i="9"/>
  <c r="AJ409" i="9"/>
  <c r="AJ473" i="9"/>
  <c r="AJ521" i="9"/>
  <c r="AJ557" i="9"/>
  <c r="AJ589" i="9"/>
  <c r="AJ621" i="9"/>
  <c r="AJ653" i="9"/>
  <c r="AJ685" i="9"/>
  <c r="AJ717" i="9"/>
  <c r="AJ749" i="9"/>
  <c r="AJ781" i="9"/>
  <c r="AJ813" i="9"/>
  <c r="AJ845" i="9"/>
  <c r="AJ877" i="9"/>
  <c r="AJ909" i="9"/>
  <c r="AJ941" i="9"/>
  <c r="AJ973" i="9"/>
  <c r="AJ1005" i="9"/>
  <c r="AJ106" i="9"/>
  <c r="AJ298" i="9"/>
  <c r="AJ461" i="9"/>
  <c r="AJ551" i="9"/>
  <c r="AJ615" i="9"/>
  <c r="AJ679" i="9"/>
  <c r="AJ743" i="9"/>
  <c r="AJ807" i="9"/>
  <c r="AJ871" i="9"/>
  <c r="AJ935" i="9"/>
  <c r="AJ999" i="9"/>
  <c r="AJ242" i="9"/>
  <c r="AJ433" i="9"/>
  <c r="AJ537" i="9"/>
  <c r="AJ601" i="9"/>
  <c r="AJ665" i="9"/>
  <c r="AJ729" i="9"/>
  <c r="AJ793" i="9"/>
  <c r="AJ857" i="9"/>
  <c r="AJ921" i="9"/>
  <c r="AJ985" i="9"/>
  <c r="AJ385" i="9"/>
  <c r="AJ577" i="9"/>
  <c r="AJ689" i="9"/>
  <c r="AJ801" i="9"/>
  <c r="AJ929" i="9"/>
  <c r="AJ202" i="9"/>
  <c r="AJ413" i="9"/>
  <c r="AJ523" i="9"/>
  <c r="AJ591" i="9"/>
  <c r="AJ655" i="9"/>
  <c r="AJ719" i="9"/>
  <c r="AJ783" i="9"/>
  <c r="AJ847" i="9"/>
  <c r="AJ911" i="9"/>
  <c r="AJ975" i="9"/>
  <c r="AJ210" i="9"/>
  <c r="AJ526" i="9"/>
  <c r="AJ673" i="9"/>
  <c r="AJ51" i="9"/>
  <c r="AJ83" i="9"/>
  <c r="AJ115" i="9"/>
  <c r="AJ147" i="9"/>
  <c r="AJ179" i="9"/>
  <c r="AJ211" i="9"/>
  <c r="AJ243" i="9"/>
  <c r="AJ275" i="9"/>
  <c r="AJ307" i="9"/>
  <c r="AJ339" i="9"/>
  <c r="AJ33" i="9"/>
  <c r="AJ65" i="9"/>
  <c r="AJ97" i="9"/>
  <c r="AJ129" i="9"/>
  <c r="AJ161" i="9"/>
  <c r="AJ193" i="9"/>
  <c r="AJ225" i="9"/>
  <c r="AJ257" i="9"/>
  <c r="AJ289" i="9"/>
  <c r="AJ321" i="9"/>
  <c r="AJ354" i="9"/>
  <c r="AJ60" i="9"/>
  <c r="AJ124" i="9"/>
  <c r="AJ188" i="9"/>
  <c r="AJ252" i="9"/>
  <c r="AJ316" i="9"/>
  <c r="AJ374" i="9"/>
  <c r="AJ406" i="9"/>
  <c r="AJ438" i="9"/>
  <c r="AJ470" i="9"/>
  <c r="AJ56" i="9"/>
  <c r="AJ120" i="9"/>
  <c r="AJ184" i="9"/>
  <c r="AJ248" i="9"/>
  <c r="AJ312" i="9"/>
  <c r="AJ372" i="9"/>
  <c r="AJ404" i="9"/>
  <c r="AJ436" i="9"/>
  <c r="AJ468" i="9"/>
  <c r="AJ500" i="9"/>
  <c r="AJ532" i="9"/>
  <c r="AJ126" i="9"/>
  <c r="AJ254" i="9"/>
  <c r="AJ375" i="9"/>
  <c r="AJ439" i="9"/>
  <c r="AJ498" i="9"/>
  <c r="AJ540" i="9"/>
  <c r="AJ572" i="9"/>
  <c r="AJ604" i="9"/>
  <c r="AJ636" i="9"/>
  <c r="AJ668" i="9"/>
  <c r="AJ700" i="9"/>
  <c r="AJ732" i="9"/>
  <c r="AJ764" i="9"/>
  <c r="AJ796" i="9"/>
  <c r="AJ828" i="9"/>
  <c r="AJ860" i="9"/>
  <c r="AJ892" i="9"/>
  <c r="AJ924" i="9"/>
  <c r="AJ956" i="9"/>
  <c r="AJ988" i="9"/>
  <c r="AJ1020" i="9"/>
  <c r="AJ150" i="9"/>
  <c r="AJ278" i="9"/>
  <c r="AJ387" i="9"/>
  <c r="AJ451" i="9"/>
  <c r="AJ506" i="9"/>
  <c r="AJ546" i="9"/>
  <c r="AJ578" i="9"/>
  <c r="AJ598" i="9"/>
  <c r="AJ618" i="9"/>
  <c r="AJ642" i="9"/>
  <c r="AJ662" i="9"/>
  <c r="AJ682" i="9"/>
  <c r="AJ706" i="9"/>
  <c r="AJ726" i="9"/>
  <c r="AJ746" i="9"/>
  <c r="AJ770" i="9"/>
  <c r="AJ790" i="9"/>
  <c r="AJ810" i="9"/>
  <c r="AJ834" i="9"/>
  <c r="AJ854" i="9"/>
  <c r="AJ874" i="9"/>
  <c r="AJ898" i="9"/>
  <c r="AJ918" i="9"/>
  <c r="AJ938" i="9"/>
  <c r="AJ962" i="9"/>
  <c r="AJ982" i="9"/>
  <c r="AJ1002" i="9"/>
  <c r="AJ122" i="9"/>
  <c r="AJ282" i="9"/>
  <c r="AJ421" i="9"/>
  <c r="AJ485" i="9"/>
  <c r="AJ529" i="9"/>
  <c r="AJ563" i="9"/>
  <c r="AJ595" i="9"/>
  <c r="AJ627" i="9"/>
  <c r="AJ659" i="9"/>
  <c r="AJ691" i="9"/>
  <c r="AJ723" i="9"/>
  <c r="AJ755" i="9"/>
  <c r="AJ787" i="9"/>
  <c r="AJ819" i="9"/>
  <c r="AJ851" i="9"/>
  <c r="AJ883" i="9"/>
  <c r="AJ915" i="9"/>
  <c r="AJ947" i="9"/>
  <c r="AJ979" i="9"/>
  <c r="AJ1011" i="9"/>
  <c r="AJ130" i="9"/>
  <c r="AJ258" i="9"/>
  <c r="AJ377" i="9"/>
  <c r="AJ441" i="9"/>
  <c r="AJ499" i="9"/>
  <c r="AJ541" i="9"/>
  <c r="AJ573" i="9"/>
  <c r="AJ605" i="9"/>
  <c r="AJ637" i="9"/>
  <c r="AJ669" i="9"/>
  <c r="AJ701" i="9"/>
  <c r="AJ733" i="9"/>
  <c r="AJ765" i="9"/>
  <c r="AJ797" i="9"/>
  <c r="AJ829" i="9"/>
  <c r="AJ861" i="9"/>
  <c r="AJ893" i="9"/>
  <c r="AJ925" i="9"/>
  <c r="AJ957" i="9"/>
  <c r="AJ989" i="9"/>
  <c r="AJ1021" i="9"/>
  <c r="AJ170" i="9"/>
  <c r="AJ397" i="9"/>
  <c r="AJ513" i="9"/>
  <c r="AJ583" i="9"/>
  <c r="AJ647" i="9"/>
  <c r="AJ711" i="9"/>
  <c r="AJ775" i="9"/>
  <c r="AJ839" i="9"/>
  <c r="AJ903" i="9"/>
  <c r="AJ967" i="9"/>
  <c r="AJ114" i="9"/>
  <c r="AJ369" i="9"/>
  <c r="AJ494" i="9"/>
  <c r="AJ569" i="9"/>
  <c r="AJ633" i="9"/>
  <c r="AJ697" i="9"/>
  <c r="AJ761" i="9"/>
  <c r="AJ825" i="9"/>
  <c r="AJ889" i="9"/>
  <c r="AJ953" i="9"/>
  <c r="AJ1017" i="9"/>
  <c r="AJ505" i="9"/>
  <c r="AJ625" i="9"/>
  <c r="AJ753" i="9"/>
  <c r="AJ865" i="9"/>
  <c r="AJ993" i="9"/>
  <c r="AJ330" i="9"/>
  <c r="AJ477" i="9"/>
  <c r="AJ559" i="9"/>
  <c r="AJ623" i="9"/>
  <c r="AJ687" i="9"/>
  <c r="AJ751" i="9"/>
  <c r="AJ815" i="9"/>
  <c r="AJ879" i="9"/>
  <c r="AJ943" i="9"/>
  <c r="AJ1007" i="9"/>
  <c r="AJ417" i="9"/>
  <c r="AJ593" i="9"/>
  <c r="AJ737" i="9"/>
  <c r="AJ881" i="9"/>
  <c r="AJ1009" i="9"/>
  <c r="AJ39" i="9"/>
  <c r="AJ103" i="9"/>
  <c r="AJ167" i="9"/>
  <c r="AJ231" i="9"/>
  <c r="AJ295" i="9"/>
  <c r="AJ360" i="9"/>
  <c r="AJ85" i="9"/>
  <c r="AJ149" i="9"/>
  <c r="AJ213" i="9"/>
  <c r="AJ277" i="9"/>
  <c r="AJ342" i="9"/>
  <c r="AJ100" i="9"/>
  <c r="AJ228" i="9"/>
  <c r="AJ357" i="9"/>
  <c r="AJ426" i="9"/>
  <c r="AJ160" i="9"/>
  <c r="AJ288" i="9"/>
  <c r="AJ392" i="9"/>
  <c r="AJ456" i="9"/>
  <c r="AJ520" i="9"/>
  <c r="AJ206" i="9"/>
  <c r="AJ415" i="9"/>
  <c r="AJ525" i="9"/>
  <c r="AJ592" i="9"/>
  <c r="AJ656" i="9"/>
  <c r="AJ720" i="9"/>
  <c r="AJ784" i="9"/>
  <c r="AJ848" i="9"/>
  <c r="AJ912" i="9"/>
  <c r="AJ976" i="9"/>
  <c r="AJ102" i="9"/>
  <c r="AJ359" i="9"/>
  <c r="AJ490" i="9"/>
  <c r="AJ566" i="9"/>
  <c r="AJ614" i="9"/>
  <c r="AJ658" i="9"/>
  <c r="AJ698" i="9"/>
  <c r="AJ742" i="9"/>
  <c r="AJ786" i="9"/>
  <c r="AJ826" i="9"/>
  <c r="AJ870" i="9"/>
  <c r="AJ914" i="9"/>
  <c r="AJ954" i="9"/>
  <c r="AJ998" i="9"/>
  <c r="AJ90" i="9"/>
  <c r="AJ389" i="9"/>
  <c r="AJ518" i="9"/>
  <c r="AJ587" i="9"/>
  <c r="AJ651" i="9"/>
  <c r="AJ715" i="9"/>
  <c r="AJ779" i="9"/>
  <c r="AJ843" i="9"/>
  <c r="AJ907" i="9"/>
  <c r="AJ971" i="9"/>
  <c r="AJ98" i="9"/>
  <c r="AJ355" i="9"/>
  <c r="AJ489" i="9"/>
  <c r="AJ565" i="9"/>
  <c r="AJ629" i="9"/>
  <c r="AJ693" i="9"/>
  <c r="AJ757" i="9"/>
  <c r="AJ821" i="9"/>
  <c r="AJ885" i="9"/>
  <c r="AJ949" i="9"/>
  <c r="AJ1013" i="9"/>
  <c r="AJ363" i="9"/>
  <c r="AJ567" i="9"/>
  <c r="AJ695" i="9"/>
  <c r="AJ823" i="9"/>
  <c r="AJ951" i="9"/>
  <c r="AJ306" i="9"/>
  <c r="AJ553" i="9"/>
  <c r="AJ681" i="9"/>
  <c r="AJ809" i="9"/>
  <c r="AJ937" i="9"/>
  <c r="AJ449" i="9"/>
  <c r="AJ721" i="9"/>
  <c r="AJ961" i="9"/>
  <c r="AJ445" i="9"/>
  <c r="AJ607" i="9"/>
  <c r="AJ735" i="9"/>
  <c r="AJ863" i="9"/>
  <c r="AJ991" i="9"/>
  <c r="AJ561" i="9"/>
  <c r="AJ817" i="9"/>
  <c r="AJ977" i="9"/>
  <c r="AJ55" i="9"/>
  <c r="AJ119" i="9"/>
  <c r="AJ183" i="9"/>
  <c r="AJ247" i="9"/>
  <c r="AJ311" i="9"/>
  <c r="AJ37" i="9"/>
  <c r="AJ101" i="9"/>
  <c r="AJ165" i="9"/>
  <c r="AJ229" i="9"/>
  <c r="AJ293" i="9"/>
  <c r="AJ358" i="9"/>
  <c r="AJ132" i="9"/>
  <c r="AJ260" i="9"/>
  <c r="AJ378" i="9"/>
  <c r="AJ442" i="9"/>
  <c r="AJ64" i="9"/>
  <c r="AJ192" i="9"/>
  <c r="AJ320" i="9"/>
  <c r="AJ408" i="9"/>
  <c r="AJ472" i="9"/>
  <c r="AJ536" i="9"/>
  <c r="AJ270" i="9"/>
  <c r="AJ447" i="9"/>
  <c r="AJ544" i="9"/>
  <c r="AJ608" i="9"/>
  <c r="AJ672" i="9"/>
  <c r="AJ736" i="9"/>
  <c r="AJ800" i="9"/>
  <c r="AJ864" i="9"/>
  <c r="AJ928" i="9"/>
  <c r="AJ992" i="9"/>
  <c r="AJ166" i="9"/>
  <c r="AJ395" i="9"/>
  <c r="AJ511" i="9"/>
  <c r="AJ582" i="9"/>
  <c r="AJ626" i="9"/>
  <c r="AJ666" i="9"/>
  <c r="AJ710" i="9"/>
  <c r="AJ754" i="9"/>
  <c r="AJ794" i="9"/>
  <c r="AJ838" i="9"/>
  <c r="AJ882" i="9"/>
  <c r="AJ922" i="9"/>
  <c r="AJ966" i="9"/>
  <c r="AJ1010" i="9"/>
  <c r="AJ154" i="9"/>
  <c r="AJ437" i="9"/>
  <c r="AJ539" i="9"/>
  <c r="AJ603" i="9"/>
  <c r="AJ667" i="9"/>
  <c r="AJ731" i="9"/>
  <c r="AJ795" i="9"/>
  <c r="AJ859" i="9"/>
  <c r="AJ923" i="9"/>
  <c r="AJ987" i="9"/>
  <c r="AJ162" i="9"/>
  <c r="AJ393" i="9"/>
  <c r="AJ510" i="9"/>
  <c r="AJ581" i="9"/>
  <c r="AJ645" i="9"/>
  <c r="AJ709" i="9"/>
  <c r="AJ773" i="9"/>
  <c r="AJ837" i="9"/>
  <c r="AJ901" i="9"/>
  <c r="AJ965" i="9"/>
  <c r="AJ66" i="9"/>
  <c r="AJ429" i="9"/>
  <c r="AJ599" i="9"/>
  <c r="AJ727" i="9"/>
  <c r="AJ855" i="9"/>
  <c r="AJ983" i="9"/>
  <c r="AJ401" i="9"/>
  <c r="AJ585" i="9"/>
  <c r="AJ713" i="9"/>
  <c r="AJ841" i="9"/>
  <c r="AJ969" i="9"/>
  <c r="AJ545" i="9"/>
  <c r="AJ785" i="9"/>
  <c r="AJ138" i="9"/>
  <c r="AJ502" i="9"/>
  <c r="AJ639" i="9"/>
  <c r="AJ767" i="9"/>
  <c r="AJ895" i="9"/>
  <c r="AJ146" i="9"/>
  <c r="AJ641" i="9"/>
  <c r="AJ849" i="9"/>
  <c r="AJ71" i="9"/>
  <c r="AJ135" i="9"/>
  <c r="AJ199" i="9"/>
  <c r="AJ263" i="9"/>
  <c r="AJ327" i="9"/>
  <c r="AJ53" i="9"/>
  <c r="AJ117" i="9"/>
  <c r="AJ181" i="9"/>
  <c r="AJ245" i="9"/>
  <c r="AJ309" i="9"/>
  <c r="AJ36" i="9"/>
  <c r="AJ164" i="9"/>
  <c r="AJ292" i="9"/>
  <c r="AJ394" i="9"/>
  <c r="AJ458" i="9"/>
  <c r="AJ96" i="9"/>
  <c r="AJ224" i="9"/>
  <c r="AJ353" i="9"/>
  <c r="AJ424" i="9"/>
  <c r="AJ488" i="9"/>
  <c r="AJ78" i="9"/>
  <c r="AJ334" i="9"/>
  <c r="AJ479" i="9"/>
  <c r="AJ560" i="9"/>
  <c r="AJ624" i="9"/>
  <c r="AJ688" i="9"/>
  <c r="AJ752" i="9"/>
  <c r="AJ816" i="9"/>
  <c r="AJ880" i="9"/>
  <c r="AJ944" i="9"/>
  <c r="AJ1008" i="9"/>
  <c r="AJ230" i="9"/>
  <c r="AJ427" i="9"/>
  <c r="AJ533" i="9"/>
  <c r="AJ594" i="9"/>
  <c r="AJ634" i="9"/>
  <c r="AJ678" i="9"/>
  <c r="AJ722" i="9"/>
  <c r="AJ762" i="9"/>
  <c r="AJ806" i="9"/>
  <c r="AJ850" i="9"/>
  <c r="AJ890" i="9"/>
  <c r="AJ934" i="9"/>
  <c r="AJ978" i="9"/>
  <c r="AJ1018" i="9"/>
  <c r="AJ250" i="9"/>
  <c r="AJ469" i="9"/>
  <c r="AJ555" i="9"/>
  <c r="AJ619" i="9"/>
  <c r="AJ683" i="9"/>
  <c r="AJ747" i="9"/>
  <c r="AJ811" i="9"/>
  <c r="AJ875" i="9"/>
  <c r="AJ939" i="9"/>
  <c r="AJ1003" i="9"/>
  <c r="AJ226" i="9"/>
  <c r="AJ425" i="9"/>
  <c r="AJ531" i="9"/>
  <c r="AJ597" i="9"/>
  <c r="AJ661" i="9"/>
  <c r="AJ725" i="9"/>
  <c r="AJ789" i="9"/>
  <c r="AJ853" i="9"/>
  <c r="AJ917" i="9"/>
  <c r="AJ981" i="9"/>
  <c r="AJ82" i="9"/>
  <c r="AJ491" i="9"/>
  <c r="AJ631" i="9"/>
  <c r="AJ759" i="9"/>
  <c r="AJ887" i="9"/>
  <c r="AJ1015" i="9"/>
  <c r="AJ465" i="9"/>
  <c r="AJ617" i="9"/>
  <c r="AJ745" i="9"/>
  <c r="AJ873" i="9"/>
  <c r="AJ1001" i="9"/>
  <c r="AJ609" i="9"/>
  <c r="AJ833" i="9"/>
  <c r="AJ266" i="9"/>
  <c r="AJ543" i="9"/>
  <c r="AJ671" i="9"/>
  <c r="AJ799" i="9"/>
  <c r="AJ927" i="9"/>
  <c r="AJ338" i="9"/>
  <c r="AJ705" i="9"/>
  <c r="AJ897" i="9"/>
  <c r="AJ87" i="9"/>
  <c r="AJ151" i="9"/>
  <c r="AJ215" i="9"/>
  <c r="AJ279" i="9"/>
  <c r="AJ344" i="9"/>
  <c r="AJ69" i="9"/>
  <c r="AJ133" i="9"/>
  <c r="AJ197" i="9"/>
  <c r="AJ261" i="9"/>
  <c r="AJ325" i="9"/>
  <c r="AJ68" i="9"/>
  <c r="AJ196" i="9"/>
  <c r="AJ324" i="9"/>
  <c r="AJ410" i="9"/>
  <c r="AJ474" i="9"/>
  <c r="AJ128" i="9"/>
  <c r="AJ256" i="9"/>
  <c r="AJ376" i="9"/>
  <c r="AJ440" i="9"/>
  <c r="AJ504" i="9"/>
  <c r="AJ142" i="9"/>
  <c r="AJ383" i="9"/>
  <c r="AJ503" i="9"/>
  <c r="AJ576" i="9"/>
  <c r="AJ640" i="9"/>
  <c r="AJ704" i="9"/>
  <c r="AJ768" i="9"/>
  <c r="AJ832" i="9"/>
  <c r="AJ896" i="9"/>
  <c r="AJ960" i="9"/>
  <c r="AJ38" i="9"/>
  <c r="AJ294" i="9"/>
  <c r="AJ459" i="9"/>
  <c r="AJ550" i="9"/>
  <c r="AJ602" i="9"/>
  <c r="AJ646" i="9"/>
  <c r="AJ690" i="9"/>
  <c r="AJ730" i="9"/>
  <c r="AJ774" i="9"/>
  <c r="AJ818" i="9"/>
  <c r="AJ858" i="9"/>
  <c r="AJ902" i="9"/>
  <c r="AJ946" i="9"/>
  <c r="AJ986" i="9"/>
  <c r="AJ58" i="9"/>
  <c r="AJ347" i="9"/>
  <c r="AJ497" i="9"/>
  <c r="AJ571" i="9"/>
  <c r="AJ635" i="9"/>
  <c r="AJ699" i="9"/>
  <c r="AJ763" i="9"/>
  <c r="AJ827" i="9"/>
  <c r="AJ891" i="9"/>
  <c r="AJ955" i="9"/>
  <c r="AJ1019" i="9"/>
  <c r="AJ290" i="9"/>
  <c r="AJ457" i="9"/>
  <c r="AJ549" i="9"/>
  <c r="AJ613" i="9"/>
  <c r="AJ677" i="9"/>
  <c r="AJ741" i="9"/>
  <c r="AJ805" i="9"/>
  <c r="AJ869" i="9"/>
  <c r="AJ933" i="9"/>
  <c r="AJ997" i="9"/>
  <c r="AJ234" i="9"/>
  <c r="AJ534" i="9"/>
  <c r="AJ663" i="9"/>
  <c r="AJ791" i="9"/>
  <c r="AJ919" i="9"/>
  <c r="AJ178" i="9"/>
  <c r="AJ515" i="9"/>
  <c r="AJ649" i="9"/>
  <c r="AJ777" i="9"/>
  <c r="AJ905" i="9"/>
  <c r="AJ274" i="9"/>
  <c r="AJ657" i="9"/>
  <c r="AJ913" i="9"/>
  <c r="AJ381" i="9"/>
  <c r="AJ575" i="9"/>
  <c r="AJ703" i="9"/>
  <c r="AJ831" i="9"/>
  <c r="AJ959" i="9"/>
  <c r="AJ481" i="9"/>
  <c r="AJ769" i="9"/>
  <c r="AJ945" i="9"/>
  <c r="B381" i="14" l="1"/>
  <c r="A382" i="14"/>
  <c r="T28" i="9"/>
  <c r="B3" i="17"/>
  <c r="B2" i="17" s="1"/>
  <c r="E11" i="16" s="1"/>
  <c r="K6" i="8" l="1"/>
  <c r="U6" i="8" s="1"/>
  <c r="D9" i="10"/>
  <c r="C12" i="16"/>
  <c r="C1" i="13"/>
  <c r="C2" i="13" s="1"/>
  <c r="B380" i="14"/>
  <c r="A381" i="14"/>
  <c r="AI41" i="9"/>
  <c r="K7" i="8" l="1"/>
  <c r="C14" i="8"/>
  <c r="E14" i="8" s="1"/>
  <c r="C15" i="8" s="1"/>
  <c r="E15" i="8" s="1"/>
  <c r="C16" i="8" s="1"/>
  <c r="E16" i="8" s="1"/>
  <c r="F9" i="10"/>
  <c r="D10" i="10"/>
  <c r="H2" i="9" s="1"/>
  <c r="V6" i="8"/>
  <c r="U7" i="8"/>
  <c r="C4" i="13"/>
  <c r="C5" i="13" s="1"/>
  <c r="C6" i="13" s="1"/>
  <c r="C7" i="13" s="1"/>
  <c r="C8" i="13" s="1"/>
  <c r="C9" i="13" s="1"/>
  <c r="C10" i="13" s="1"/>
  <c r="C11" i="13" s="1"/>
  <c r="C12" i="13" s="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B379" i="14"/>
  <c r="A380" i="14"/>
  <c r="E41" i="9"/>
  <c r="AJ41" i="9" s="1"/>
  <c r="F29" i="9"/>
  <c r="G29" i="9"/>
  <c r="F30" i="9"/>
  <c r="G30" i="9"/>
  <c r="F31" i="9"/>
  <c r="G31" i="9"/>
  <c r="F28" i="9"/>
  <c r="G28" i="9"/>
  <c r="H2" i="15" l="1"/>
  <c r="U8" i="8"/>
  <c r="V7" i="8"/>
  <c r="D2" i="13"/>
  <c r="A379" i="14"/>
  <c r="B378" i="14"/>
  <c r="AR28" i="9"/>
  <c r="AR30" i="9"/>
  <c r="AR31" i="9"/>
  <c r="AR29" i="9"/>
  <c r="T31" i="9"/>
  <c r="D31" i="9"/>
  <c r="D28" i="9"/>
  <c r="D29" i="9"/>
  <c r="D30" i="9"/>
  <c r="A99" i="1"/>
  <c r="A98" i="1"/>
  <c r="A97" i="1"/>
  <c r="A96" i="1"/>
  <c r="A95" i="1"/>
  <c r="A94" i="1"/>
  <c r="A93" i="1"/>
  <c r="A92" i="1"/>
  <c r="A91" i="1"/>
  <c r="A90" i="1"/>
  <c r="A89" i="1"/>
  <c r="V23" i="15"/>
  <c r="V26" i="15"/>
  <c r="V25" i="15"/>
  <c r="V24" i="15"/>
  <c r="V8" i="8" l="1"/>
  <c r="U9" i="8"/>
  <c r="B377" i="14"/>
  <c r="A378" i="14"/>
  <c r="G26" i="15"/>
  <c r="F26" i="15"/>
  <c r="G25" i="15"/>
  <c r="F25" i="15"/>
  <c r="G24" i="15"/>
  <c r="F24" i="15"/>
  <c r="G23" i="15"/>
  <c r="F23" i="15"/>
  <c r="U10" i="8" l="1"/>
  <c r="V9" i="8"/>
  <c r="AQ25" i="15"/>
  <c r="B376" i="14"/>
  <c r="A377" i="14"/>
  <c r="AQ26" i="15"/>
  <c r="AQ23" i="15"/>
  <c r="D23" i="15"/>
  <c r="AQ24" i="15"/>
  <c r="D24" i="15"/>
  <c r="D26" i="15"/>
  <c r="D25" i="15"/>
  <c r="V10" i="8" l="1"/>
  <c r="U11" i="8"/>
  <c r="V11" i="8" s="1"/>
  <c r="B375" i="14"/>
  <c r="A376" i="14"/>
  <c r="N15" i="8"/>
  <c r="I15" i="8"/>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9" i="1"/>
  <c r="A170" i="1"/>
  <c r="A171" i="1"/>
  <c r="A172" i="1"/>
  <c r="A173" i="1"/>
  <c r="A174" i="1"/>
  <c r="A175" i="1"/>
  <c r="A176" i="1"/>
  <c r="A177" i="1"/>
  <c r="A178" i="1"/>
  <c r="A179" i="1"/>
  <c r="A180" i="1"/>
  <c r="A181" i="1"/>
  <c r="A182" i="1"/>
  <c r="A183" i="1"/>
  <c r="A184" i="1"/>
  <c r="A185" i="1"/>
  <c r="A186" i="1"/>
  <c r="A187" i="1"/>
  <c r="A188" i="1"/>
  <c r="A189" i="1"/>
  <c r="A195" i="1"/>
  <c r="A196" i="1"/>
  <c r="A197" i="1"/>
  <c r="A198" i="1"/>
  <c r="A199" i="1"/>
  <c r="A200" i="1"/>
  <c r="A201" i="1"/>
  <c r="A202" i="1"/>
  <c r="A203" i="1"/>
  <c r="A204" i="1"/>
  <c r="A205" i="1"/>
  <c r="A206" i="1"/>
  <c r="A207" i="1"/>
  <c r="A208"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I16" i="8" l="1"/>
  <c r="N16" i="8"/>
  <c r="B374" i="14"/>
  <c r="A375" i="14"/>
  <c r="A33" i="14"/>
  <c r="L28" i="14"/>
  <c r="K28" i="14"/>
  <c r="J28" i="14"/>
  <c r="I28" i="14"/>
  <c r="H28" i="14"/>
  <c r="G28" i="14"/>
  <c r="F28" i="14"/>
  <c r="E28" i="14"/>
  <c r="D28" i="14"/>
  <c r="C28" i="14"/>
  <c r="B28" i="14"/>
  <c r="A28" i="14"/>
  <c r="G27" i="9"/>
  <c r="F27" i="9"/>
  <c r="G26" i="9"/>
  <c r="F26" i="9"/>
  <c r="G25" i="9"/>
  <c r="F25" i="9"/>
  <c r="F24" i="9"/>
  <c r="AR24" i="9" s="1"/>
  <c r="G23" i="9"/>
  <c r="F23" i="9"/>
  <c r="B373" i="14" l="1"/>
  <c r="A374" i="14"/>
  <c r="AB1021" i="15"/>
  <c r="AB1017" i="15"/>
  <c r="AB1013" i="15"/>
  <c r="AB1009" i="15"/>
  <c r="AB1005" i="15"/>
  <c r="AB1001" i="15"/>
  <c r="AB997" i="15"/>
  <c r="AB993" i="15"/>
  <c r="AB989" i="15"/>
  <c r="AB985" i="15"/>
  <c r="AB981" i="15"/>
  <c r="AB977" i="15"/>
  <c r="AB973" i="15"/>
  <c r="AB969" i="15"/>
  <c r="AB965" i="15"/>
  <c r="AB961" i="15"/>
  <c r="AB957" i="15"/>
  <c r="AB953" i="15"/>
  <c r="AB949" i="15"/>
  <c r="AB945" i="15"/>
  <c r="AB941" i="15"/>
  <c r="AB937" i="15"/>
  <c r="AB933" i="15"/>
  <c r="AB929" i="15"/>
  <c r="AB925" i="15"/>
  <c r="AB921" i="15"/>
  <c r="AB917" i="15"/>
  <c r="AB913" i="15"/>
  <c r="AB908" i="15"/>
  <c r="AB904" i="15"/>
  <c r="AB900" i="15"/>
  <c r="AB896" i="15"/>
  <c r="AB892" i="15"/>
  <c r="AB888" i="15"/>
  <c r="AB884" i="15"/>
  <c r="AB880" i="15"/>
  <c r="AB876" i="15"/>
  <c r="AB872" i="15"/>
  <c r="AB868" i="15"/>
  <c r="AB864" i="15"/>
  <c r="AB860" i="15"/>
  <c r="AB856" i="15"/>
  <c r="AB852" i="15"/>
  <c r="AB848" i="15"/>
  <c r="AB844" i="15"/>
  <c r="AB840" i="15"/>
  <c r="AB836" i="15"/>
  <c r="AB832" i="15"/>
  <c r="AB828" i="15"/>
  <c r="AB824" i="15"/>
  <c r="AB820" i="15"/>
  <c r="AB816" i="15"/>
  <c r="AB812" i="15"/>
  <c r="AB808" i="15"/>
  <c r="AB804" i="15"/>
  <c r="AB800" i="15"/>
  <c r="AB796" i="15"/>
  <c r="AB792" i="15"/>
  <c r="AB788" i="15"/>
  <c r="AB784" i="15"/>
  <c r="AB780" i="15"/>
  <c r="AB776" i="15"/>
  <c r="AB772" i="15"/>
  <c r="AB768" i="15"/>
  <c r="AB764" i="15"/>
  <c r="AB760" i="15"/>
  <c r="AB756" i="15"/>
  <c r="AB752" i="15"/>
  <c r="AB748" i="15"/>
  <c r="AB744" i="15"/>
  <c r="AB740" i="15"/>
  <c r="AB736" i="15"/>
  <c r="AB732" i="15"/>
  <c r="AB728" i="15"/>
  <c r="AB724" i="15"/>
  <c r="AB720" i="15"/>
  <c r="AB716" i="15"/>
  <c r="AB712" i="15"/>
  <c r="AB708" i="15"/>
  <c r="AB704" i="15"/>
  <c r="AB700" i="15"/>
  <c r="AB696" i="15"/>
  <c r="AB692" i="15"/>
  <c r="AB688" i="15"/>
  <c r="AB684" i="15"/>
  <c r="AB1020" i="15"/>
  <c r="AB1015" i="15"/>
  <c r="AB1010" i="15"/>
  <c r="AB1004" i="15"/>
  <c r="AB999" i="15"/>
  <c r="AB994" i="15"/>
  <c r="AB988" i="15"/>
  <c r="AB983" i="15"/>
  <c r="AB978" i="15"/>
  <c r="AB972" i="15"/>
  <c r="AB967" i="15"/>
  <c r="AB962" i="15"/>
  <c r="AB956" i="15"/>
  <c r="AB951" i="15"/>
  <c r="AB946" i="15"/>
  <c r="AB940" i="15"/>
  <c r="AB935" i="15"/>
  <c r="AB930" i="15"/>
  <c r="AB924" i="15"/>
  <c r="AB919" i="15"/>
  <c r="AB914" i="15"/>
  <c r="AB907" i="15"/>
  <c r="AB902" i="15"/>
  <c r="AB897" i="15"/>
  <c r="AB891" i="15"/>
  <c r="AB886" i="15"/>
  <c r="AB881" i="15"/>
  <c r="AB875" i="15"/>
  <c r="AB870" i="15"/>
  <c r="AB865" i="15"/>
  <c r="AB859" i="15"/>
  <c r="AB854" i="15"/>
  <c r="AB849" i="15"/>
  <c r="AB843" i="15"/>
  <c r="AB838" i="15"/>
  <c r="AB833" i="15"/>
  <c r="AB827" i="15"/>
  <c r="AB822" i="15"/>
  <c r="AB817" i="15"/>
  <c r="AB811" i="15"/>
  <c r="AB806" i="15"/>
  <c r="AB801" i="15"/>
  <c r="AB795" i="15"/>
  <c r="AB790" i="15"/>
  <c r="AB785" i="15"/>
  <c r="AB779" i="15"/>
  <c r="AB774" i="15"/>
  <c r="AB769" i="15"/>
  <c r="AB763" i="15"/>
  <c r="AB758" i="15"/>
  <c r="AB753" i="15"/>
  <c r="AB747" i="15"/>
  <c r="AB742" i="15"/>
  <c r="AB737" i="15"/>
  <c r="AB731" i="15"/>
  <c r="AB726" i="15"/>
  <c r="AB721" i="15"/>
  <c r="AB715" i="15"/>
  <c r="AB710" i="15"/>
  <c r="AB705" i="15"/>
  <c r="AB699" i="15"/>
  <c r="AB694" i="15"/>
  <c r="AB689" i="15"/>
  <c r="AB683" i="15"/>
  <c r="AB679" i="15"/>
  <c r="AB675" i="15"/>
  <c r="AB671" i="15"/>
  <c r="AB667" i="15"/>
  <c r="AB663" i="15"/>
  <c r="AB659" i="15"/>
  <c r="AB655" i="15"/>
  <c r="AB651" i="15"/>
  <c r="AB647" i="15"/>
  <c r="AB643" i="15"/>
  <c r="AB639" i="15"/>
  <c r="AB635" i="15"/>
  <c r="AB631" i="15"/>
  <c r="AB627" i="15"/>
  <c r="AB623" i="15"/>
  <c r="AB619" i="15"/>
  <c r="AB615" i="15"/>
  <c r="AB611" i="15"/>
  <c r="AB607" i="15"/>
  <c r="AB603" i="15"/>
  <c r="AB599" i="15"/>
  <c r="AB595" i="15"/>
  <c r="AB591" i="15"/>
  <c r="AB587" i="15"/>
  <c r="AB583" i="15"/>
  <c r="AB579" i="15"/>
  <c r="AB575" i="15"/>
  <c r="AB571" i="15"/>
  <c r="AB567" i="15"/>
  <c r="AB563" i="15"/>
  <c r="AB559" i="15"/>
  <c r="AB555" i="15"/>
  <c r="AB551" i="15"/>
  <c r="AB547" i="15"/>
  <c r="AB543" i="15"/>
  <c r="AB539" i="15"/>
  <c r="AB535" i="15"/>
  <c r="AB531" i="15"/>
  <c r="AB527" i="15"/>
  <c r="AB523" i="15"/>
  <c r="AB519" i="15"/>
  <c r="AB515" i="15"/>
  <c r="AB511" i="15"/>
  <c r="AB507" i="15"/>
  <c r="AB503" i="15"/>
  <c r="AB499" i="15"/>
  <c r="AB495" i="15"/>
  <c r="AB491" i="15"/>
  <c r="AB487" i="15"/>
  <c r="AB483" i="15"/>
  <c r="AB479" i="15"/>
  <c r="AB475" i="15"/>
  <c r="AB471" i="15"/>
  <c r="AB467" i="15"/>
  <c r="AB463" i="15"/>
  <c r="AB459" i="15"/>
  <c r="AB455" i="15"/>
  <c r="AB451" i="15"/>
  <c r="AB447" i="15"/>
  <c r="AB443" i="15"/>
  <c r="AB439" i="15"/>
  <c r="AB435" i="15"/>
  <c r="AB431" i="15"/>
  <c r="AB427" i="15"/>
  <c r="AB423" i="15"/>
  <c r="AB419" i="15"/>
  <c r="AB415" i="15"/>
  <c r="AB411" i="15"/>
  <c r="AB407" i="15"/>
  <c r="AB403" i="15"/>
  <c r="AB399" i="15"/>
  <c r="AB395" i="15"/>
  <c r="AB391" i="15"/>
  <c r="AB387" i="15"/>
  <c r="AB383" i="15"/>
  <c r="AB379" i="15"/>
  <c r="AB375" i="15"/>
  <c r="AB371" i="15"/>
  <c r="AB367" i="15"/>
  <c r="AB363" i="15"/>
  <c r="AB359" i="15"/>
  <c r="AB355" i="15"/>
  <c r="AB351" i="15"/>
  <c r="AB347" i="15"/>
  <c r="AB343" i="15"/>
  <c r="AB339" i="15"/>
  <c r="AB335" i="15"/>
  <c r="AB331" i="15"/>
  <c r="AB327" i="15"/>
  <c r="AB323" i="15"/>
  <c r="AB319" i="15"/>
  <c r="AB315" i="15"/>
  <c r="AB311" i="15"/>
  <c r="AB307" i="15"/>
  <c r="AB303" i="15"/>
  <c r="AB299" i="15"/>
  <c r="AB295" i="15"/>
  <c r="AB291" i="15"/>
  <c r="AB287" i="15"/>
  <c r="AB283" i="15"/>
  <c r="AB279" i="15"/>
  <c r="AB275" i="15"/>
  <c r="AB271" i="15"/>
  <c r="AB267" i="15"/>
  <c r="AB263" i="15"/>
  <c r="AB259" i="15"/>
  <c r="AB1019" i="15"/>
  <c r="AB1012" i="15"/>
  <c r="AB1006" i="15"/>
  <c r="AB998" i="15"/>
  <c r="AB991" i="15"/>
  <c r="AB984" i="15"/>
  <c r="AB976" i="15"/>
  <c r="AB970" i="15"/>
  <c r="AB963" i="15"/>
  <c r="AB955" i="15"/>
  <c r="AB948" i="15"/>
  <c r="AB942" i="15"/>
  <c r="AB934" i="15"/>
  <c r="AB927" i="15"/>
  <c r="AB920" i="15"/>
  <c r="AB911" i="15"/>
  <c r="AB905" i="15"/>
  <c r="AB898" i="15"/>
  <c r="AB890" i="15"/>
  <c r="AB883" i="15"/>
  <c r="AB877" i="15"/>
  <c r="AB869" i="15"/>
  <c r="AB862" i="15"/>
  <c r="AB855" i="15"/>
  <c r="AB847" i="15"/>
  <c r="AB841" i="15"/>
  <c r="AB834" i="15"/>
  <c r="AB826" i="15"/>
  <c r="AB819" i="15"/>
  <c r="AB813" i="15"/>
  <c r="AB805" i="15"/>
  <c r="AB798" i="15"/>
  <c r="AB791" i="15"/>
  <c r="AB783" i="15"/>
  <c r="AB777" i="15"/>
  <c r="AB770" i="15"/>
  <c r="AB762" i="15"/>
  <c r="AB755" i="15"/>
  <c r="AB749" i="15"/>
  <c r="AB741" i="15"/>
  <c r="AB734" i="15"/>
  <c r="AB727" i="15"/>
  <c r="AB719" i="15"/>
  <c r="AB713" i="15"/>
  <c r="AB706" i="15"/>
  <c r="AB698" i="15"/>
  <c r="AB691" i="15"/>
  <c r="AB685" i="15"/>
  <c r="AB678" i="15"/>
  <c r="AB673" i="15"/>
  <c r="AB668" i="15"/>
  <c r="AB662" i="15"/>
  <c r="AB657" i="15"/>
  <c r="AB652" i="15"/>
  <c r="AB646" i="15"/>
  <c r="AB641" i="15"/>
  <c r="AB636" i="15"/>
  <c r="AB630" i="15"/>
  <c r="AB625" i="15"/>
  <c r="AB620" i="15"/>
  <c r="AB614" i="15"/>
  <c r="AB609" i="15"/>
  <c r="AB604" i="15"/>
  <c r="AB598" i="15"/>
  <c r="AB593" i="15"/>
  <c r="AB588" i="15"/>
  <c r="AB582" i="15"/>
  <c r="AB577" i="15"/>
  <c r="AB572" i="15"/>
  <c r="AB566" i="15"/>
  <c r="AB561" i="15"/>
  <c r="AB556" i="15"/>
  <c r="AB550" i="15"/>
  <c r="AB545" i="15"/>
  <c r="AB540" i="15"/>
  <c r="AB534" i="15"/>
  <c r="AB529" i="15"/>
  <c r="AB524" i="15"/>
  <c r="AB518" i="15"/>
  <c r="AB513" i="15"/>
  <c r="AB508" i="15"/>
  <c r="AB502" i="15"/>
  <c r="AB497" i="15"/>
  <c r="AB492" i="15"/>
  <c r="AB486" i="15"/>
  <c r="AB481" i="15"/>
  <c r="AB476" i="15"/>
  <c r="AB470" i="15"/>
  <c r="AB465" i="15"/>
  <c r="AB460" i="15"/>
  <c r="AB454" i="15"/>
  <c r="AB449" i="15"/>
  <c r="AB444" i="15"/>
  <c r="AB438" i="15"/>
  <c r="AB433" i="15"/>
  <c r="AB428" i="15"/>
  <c r="AB422" i="15"/>
  <c r="AB417" i="15"/>
  <c r="AB412" i="15"/>
  <c r="AB406" i="15"/>
  <c r="AB401" i="15"/>
  <c r="AB396" i="15"/>
  <c r="AB390" i="15"/>
  <c r="AB385" i="15"/>
  <c r="AB380" i="15"/>
  <c r="AB374" i="15"/>
  <c r="AB369" i="15"/>
  <c r="AB364" i="15"/>
  <c r="AB358" i="15"/>
  <c r="AB353" i="15"/>
  <c r="AB348" i="15"/>
  <c r="AB342" i="15"/>
  <c r="AB337" i="15"/>
  <c r="AB332" i="15"/>
  <c r="AB326" i="15"/>
  <c r="AB321" i="15"/>
  <c r="AB316" i="15"/>
  <c r="AB310" i="15"/>
  <c r="AB305" i="15"/>
  <c r="AB300" i="15"/>
  <c r="AB294" i="15"/>
  <c r="AB289" i="15"/>
  <c r="AB284" i="15"/>
  <c r="AB278" i="15"/>
  <c r="AB273" i="15"/>
  <c r="AB268" i="15"/>
  <c r="AB262" i="15"/>
  <c r="AB257" i="15"/>
  <c r="AB253" i="15"/>
  <c r="AB249" i="15"/>
  <c r="AB245" i="15"/>
  <c r="AB241" i="15"/>
  <c r="AB237" i="15"/>
  <c r="AB233" i="15"/>
  <c r="AB229" i="15"/>
  <c r="AB225" i="15"/>
  <c r="AB221" i="15"/>
  <c r="AB217" i="15"/>
  <c r="AB213" i="15"/>
  <c r="AB209" i="15"/>
  <c r="AB205" i="15"/>
  <c r="AB201" i="15"/>
  <c r="AB197" i="15"/>
  <c r="AB193" i="15"/>
  <c r="AB189" i="15"/>
  <c r="AB185" i="15"/>
  <c r="AB181" i="15"/>
  <c r="AB177" i="15"/>
  <c r="AB173" i="15"/>
  <c r="AB169" i="15"/>
  <c r="AB165" i="15"/>
  <c r="AB161" i="15"/>
  <c r="AB157" i="15"/>
  <c r="AB153" i="15"/>
  <c r="AB149" i="15"/>
  <c r="AB145" i="15"/>
  <c r="AB141" i="15"/>
  <c r="AB137" i="15"/>
  <c r="AB133" i="15"/>
  <c r="AB129" i="15"/>
  <c r="AB125" i="15"/>
  <c r="AB121" i="15"/>
  <c r="AB117" i="15"/>
  <c r="AB113" i="15"/>
  <c r="AB109" i="15"/>
  <c r="AB105" i="15"/>
  <c r="AB101" i="15"/>
  <c r="AB97" i="15"/>
  <c r="AB93" i="15"/>
  <c r="AB89" i="15"/>
  <c r="AB85" i="15"/>
  <c r="AB81" i="15"/>
  <c r="AB77" i="15"/>
  <c r="AB73" i="15"/>
  <c r="AB69" i="15"/>
  <c r="AB65" i="15"/>
  <c r="AB61" i="15"/>
  <c r="AB57" i="15"/>
  <c r="AB53" i="15"/>
  <c r="AB49" i="15"/>
  <c r="AB45" i="15"/>
  <c r="AB41" i="15"/>
  <c r="AB37" i="15"/>
  <c r="AB33" i="15"/>
  <c r="AB29" i="15"/>
  <c r="Z30" i="15"/>
  <c r="Z34" i="15"/>
  <c r="Z38" i="15"/>
  <c r="Z42" i="15"/>
  <c r="Z46" i="15"/>
  <c r="Z50" i="15"/>
  <c r="Z54" i="15"/>
  <c r="Z58" i="15"/>
  <c r="Z62" i="15"/>
  <c r="Z66" i="15"/>
  <c r="Z70" i="15"/>
  <c r="Z74" i="15"/>
  <c r="Z78" i="15"/>
  <c r="Z82" i="15"/>
  <c r="Z86" i="15"/>
  <c r="Z90" i="15"/>
  <c r="Z94" i="15"/>
  <c r="Z98" i="15"/>
  <c r="Z102" i="15"/>
  <c r="Z106" i="15"/>
  <c r="Z110" i="15"/>
  <c r="Z114" i="15"/>
  <c r="Z118" i="15"/>
  <c r="Z122" i="15"/>
  <c r="Z126" i="15"/>
  <c r="Z130" i="15"/>
  <c r="Z134" i="15"/>
  <c r="Z138" i="15"/>
  <c r="Z142" i="15"/>
  <c r="Z146" i="15"/>
  <c r="Z150" i="15"/>
  <c r="Z154" i="15"/>
  <c r="Z158" i="15"/>
  <c r="Z162" i="15"/>
  <c r="Z166" i="15"/>
  <c r="Z170" i="15"/>
  <c r="Z174" i="15"/>
  <c r="Z178" i="15"/>
  <c r="Z182" i="15"/>
  <c r="Z186" i="15"/>
  <c r="Z190" i="15"/>
  <c r="Z194" i="15"/>
  <c r="Z198" i="15"/>
  <c r="Z202" i="15"/>
  <c r="Z206" i="15"/>
  <c r="Z210" i="15"/>
  <c r="Z214" i="15"/>
  <c r="Z218" i="15"/>
  <c r="Z222" i="15"/>
  <c r="Z226" i="15"/>
  <c r="Z230" i="15"/>
  <c r="Z234" i="15"/>
  <c r="Z238" i="15"/>
  <c r="Z242" i="15"/>
  <c r="Z246" i="15"/>
  <c r="Z250" i="15"/>
  <c r="Z254" i="15"/>
  <c r="Z258" i="15"/>
  <c r="Z262" i="15"/>
  <c r="Z266" i="15"/>
  <c r="Z270" i="15"/>
  <c r="Z274" i="15"/>
  <c r="Z278" i="15"/>
  <c r="AN278" i="15" s="1"/>
  <c r="Z282" i="15"/>
  <c r="Z286" i="15"/>
  <c r="Z290" i="15"/>
  <c r="Z294" i="15"/>
  <c r="Z298" i="15"/>
  <c r="Z302" i="15"/>
  <c r="Z306" i="15"/>
  <c r="Z310" i="15"/>
  <c r="Z314" i="15"/>
  <c r="Z318" i="15"/>
  <c r="Z322" i="15"/>
  <c r="Z326" i="15"/>
  <c r="Z330" i="15"/>
  <c r="Z334" i="15"/>
  <c r="Z338" i="15"/>
  <c r="Z342" i="15"/>
  <c r="AN342" i="15" s="1"/>
  <c r="Z346" i="15"/>
  <c r="Z350" i="15"/>
  <c r="Z354" i="15"/>
  <c r="Z358" i="15"/>
  <c r="Z362" i="15"/>
  <c r="Z366" i="15"/>
  <c r="Z370" i="15"/>
  <c r="Z374" i="15"/>
  <c r="Z378" i="15"/>
  <c r="Z382" i="15"/>
  <c r="Z386" i="15"/>
  <c r="Z390" i="15"/>
  <c r="Z394" i="15"/>
  <c r="Z398" i="15"/>
  <c r="Z402" i="15"/>
  <c r="Z406" i="15"/>
  <c r="AN406" i="15" s="1"/>
  <c r="Z410" i="15"/>
  <c r="Z414" i="15"/>
  <c r="Z418" i="15"/>
  <c r="Z422" i="15"/>
  <c r="Z426" i="15"/>
  <c r="Z430" i="15"/>
  <c r="Z434" i="15"/>
  <c r="Z438" i="15"/>
  <c r="Z442" i="15"/>
  <c r="Z446" i="15"/>
  <c r="Z450" i="15"/>
  <c r="Z454" i="15"/>
  <c r="Z458" i="15"/>
  <c r="Z462" i="15"/>
  <c r="Z466" i="15"/>
  <c r="Z470" i="15"/>
  <c r="AN470" i="15" s="1"/>
  <c r="Z474" i="15"/>
  <c r="Z478" i="15"/>
  <c r="Z482" i="15"/>
  <c r="Z486" i="15"/>
  <c r="Z490" i="15"/>
  <c r="Z494" i="15"/>
  <c r="Z498" i="15"/>
  <c r="Z502" i="15"/>
  <c r="Z506" i="15"/>
  <c r="Z510" i="15"/>
  <c r="Z514" i="15"/>
  <c r="Z518" i="15"/>
  <c r="Z522" i="15"/>
  <c r="Z526" i="15"/>
  <c r="Z530" i="15"/>
  <c r="Z534" i="15"/>
  <c r="AN534" i="15" s="1"/>
  <c r="Z538" i="15"/>
  <c r="Z542" i="15"/>
  <c r="Z546" i="15"/>
  <c r="Z550" i="15"/>
  <c r="Z554" i="15"/>
  <c r="Z558" i="15"/>
  <c r="Z562" i="15"/>
  <c r="Z566" i="15"/>
  <c r="Z570" i="15"/>
  <c r="Z574" i="15"/>
  <c r="Z578" i="15"/>
  <c r="Z582" i="15"/>
  <c r="Z586" i="15"/>
  <c r="Z590" i="15"/>
  <c r="Z594" i="15"/>
  <c r="Z598" i="15"/>
  <c r="AN598" i="15" s="1"/>
  <c r="Z602" i="15"/>
  <c r="Z606" i="15"/>
  <c r="Z610" i="15"/>
  <c r="Z614" i="15"/>
  <c r="Z618" i="15"/>
  <c r="Z622" i="15"/>
  <c r="Z626" i="15"/>
  <c r="Z630" i="15"/>
  <c r="Z634" i="15"/>
  <c r="Z638" i="15"/>
  <c r="Z642" i="15"/>
  <c r="Z646" i="15"/>
  <c r="Z650" i="15"/>
  <c r="AB1018" i="15"/>
  <c r="AB1008" i="15"/>
  <c r="AB1000" i="15"/>
  <c r="AB990" i="15"/>
  <c r="AB980" i="15"/>
  <c r="AB971" i="15"/>
  <c r="AB960" i="15"/>
  <c r="AB952" i="15"/>
  <c r="AB943" i="15"/>
  <c r="AB932" i="15"/>
  <c r="AB923" i="15"/>
  <c r="AB915" i="15"/>
  <c r="AB903" i="15"/>
  <c r="AB894" i="15"/>
  <c r="AB885" i="15"/>
  <c r="AB874" i="15"/>
  <c r="AB866" i="15"/>
  <c r="AB857" i="15"/>
  <c r="AB846" i="15"/>
  <c r="AB837" i="15"/>
  <c r="AB829" i="15"/>
  <c r="AB818" i="15"/>
  <c r="AB809" i="15"/>
  <c r="AB799" i="15"/>
  <c r="AB789" i="15"/>
  <c r="AB781" i="15"/>
  <c r="AB771" i="15"/>
  <c r="AB761" i="15"/>
  <c r="AB751" i="15"/>
  <c r="AB743" i="15"/>
  <c r="AB733" i="15"/>
  <c r="AB723" i="15"/>
  <c r="AB714" i="15"/>
  <c r="AB703" i="15"/>
  <c r="AB695" i="15"/>
  <c r="AB686" i="15"/>
  <c r="AB677" i="15"/>
  <c r="AB670" i="15"/>
  <c r="AB664" i="15"/>
  <c r="AB656" i="15"/>
  <c r="AB649" i="15"/>
  <c r="AB642" i="15"/>
  <c r="AB634" i="15"/>
  <c r="AB628" i="15"/>
  <c r="AB621" i="15"/>
  <c r="AB613" i="15"/>
  <c r="AB606" i="15"/>
  <c r="AB600" i="15"/>
  <c r="AB592" i="15"/>
  <c r="AB585" i="15"/>
  <c r="AB578" i="15"/>
  <c r="AB570" i="15"/>
  <c r="AB564" i="15"/>
  <c r="AB557" i="15"/>
  <c r="AB549" i="15"/>
  <c r="AB542" i="15"/>
  <c r="AB536" i="15"/>
  <c r="AB528" i="15"/>
  <c r="AB521" i="15"/>
  <c r="AB514" i="15"/>
  <c r="AB506" i="15"/>
  <c r="AB500" i="15"/>
  <c r="AB493" i="15"/>
  <c r="AB485" i="15"/>
  <c r="AB478" i="15"/>
  <c r="AB472" i="15"/>
  <c r="AB464" i="15"/>
  <c r="AB457" i="15"/>
  <c r="AB450" i="15"/>
  <c r="AB442" i="15"/>
  <c r="AB436" i="15"/>
  <c r="AB429" i="15"/>
  <c r="AB421" i="15"/>
  <c r="AB414" i="15"/>
  <c r="AB408" i="15"/>
  <c r="AB400" i="15"/>
  <c r="AB393" i="15"/>
  <c r="AB386" i="15"/>
  <c r="AB378" i="15"/>
  <c r="AB372" i="15"/>
  <c r="AB365" i="15"/>
  <c r="AB357" i="15"/>
  <c r="AB350" i="15"/>
  <c r="AB344" i="15"/>
  <c r="AB336" i="15"/>
  <c r="AB329" i="15"/>
  <c r="AB322" i="15"/>
  <c r="AB314" i="15"/>
  <c r="AB308" i="15"/>
  <c r="AB301" i="15"/>
  <c r="AB293" i="15"/>
  <c r="AB286" i="15"/>
  <c r="AB280" i="15"/>
  <c r="AB272" i="15"/>
  <c r="AB265" i="15"/>
  <c r="AB258" i="15"/>
  <c r="AB252" i="15"/>
  <c r="AB247" i="15"/>
  <c r="AB242" i="15"/>
  <c r="AB236" i="15"/>
  <c r="AB231" i="15"/>
  <c r="AB226" i="15"/>
  <c r="AB220" i="15"/>
  <c r="AB215" i="15"/>
  <c r="AB210" i="15"/>
  <c r="AB204" i="15"/>
  <c r="AB199" i="15"/>
  <c r="AB194" i="15"/>
  <c r="AB188" i="15"/>
  <c r="AB183" i="15"/>
  <c r="AB178" i="15"/>
  <c r="AB172" i="15"/>
  <c r="AB167" i="15"/>
  <c r="AB162" i="15"/>
  <c r="AB156" i="15"/>
  <c r="AB151" i="15"/>
  <c r="AB146" i="15"/>
  <c r="AB140" i="15"/>
  <c r="AB135" i="15"/>
  <c r="AB130" i="15"/>
  <c r="AB124" i="15"/>
  <c r="AB119" i="15"/>
  <c r="AB114" i="15"/>
  <c r="AB108" i="15"/>
  <c r="AB103" i="15"/>
  <c r="AB98" i="15"/>
  <c r="AB92" i="15"/>
  <c r="AB87" i="15"/>
  <c r="AB82" i="15"/>
  <c r="AB76" i="15"/>
  <c r="AB71" i="15"/>
  <c r="AB66" i="15"/>
  <c r="AB60" i="15"/>
  <c r="AB55" i="15"/>
  <c r="AB50" i="15"/>
  <c r="AB44" i="15"/>
  <c r="AB39" i="15"/>
  <c r="AB34" i="15"/>
  <c r="AB28" i="15"/>
  <c r="Z32" i="15"/>
  <c r="Z37" i="15"/>
  <c r="Z43" i="15"/>
  <c r="Z48" i="15"/>
  <c r="Z53" i="15"/>
  <c r="Z59" i="15"/>
  <c r="Z64" i="15"/>
  <c r="Z69" i="15"/>
  <c r="Z75" i="15"/>
  <c r="Z80" i="15"/>
  <c r="Z85" i="15"/>
  <c r="AN85" i="15" s="1"/>
  <c r="Z91" i="15"/>
  <c r="Z96" i="15"/>
  <c r="Z101" i="15"/>
  <c r="Z107" i="15"/>
  <c r="Z112" i="15"/>
  <c r="Z117" i="15"/>
  <c r="Z123" i="15"/>
  <c r="Z128" i="15"/>
  <c r="Z133" i="15"/>
  <c r="Z139" i="15"/>
  <c r="Z144" i="15"/>
  <c r="Z149" i="15"/>
  <c r="AN149" i="15" s="1"/>
  <c r="Z155" i="15"/>
  <c r="Z160" i="15"/>
  <c r="Z165" i="15"/>
  <c r="Z171" i="15"/>
  <c r="Z176" i="15"/>
  <c r="Z181" i="15"/>
  <c r="Z187" i="15"/>
  <c r="Z192" i="15"/>
  <c r="Z197" i="15"/>
  <c r="Z203" i="15"/>
  <c r="Z208" i="15"/>
  <c r="Z213" i="15"/>
  <c r="AN213" i="15" s="1"/>
  <c r="Z219" i="15"/>
  <c r="Z224" i="15"/>
  <c r="Z229" i="15"/>
  <c r="Z235" i="15"/>
  <c r="Z240" i="15"/>
  <c r="Z245" i="15"/>
  <c r="Z251" i="15"/>
  <c r="Z256" i="15"/>
  <c r="Z261" i="15"/>
  <c r="Z267" i="15"/>
  <c r="Z272" i="15"/>
  <c r="Z277" i="15"/>
  <c r="Z283" i="15"/>
  <c r="Z288" i="15"/>
  <c r="Z293" i="15"/>
  <c r="Z299" i="15"/>
  <c r="Z304" i="15"/>
  <c r="Z309" i="15"/>
  <c r="Z315" i="15"/>
  <c r="AN315" i="15" s="1"/>
  <c r="Z320" i="15"/>
  <c r="Z325" i="15"/>
  <c r="Z331" i="15"/>
  <c r="Z336" i="15"/>
  <c r="AN336" i="15" s="1"/>
  <c r="Z341" i="15"/>
  <c r="Z347" i="15"/>
  <c r="Z352" i="15"/>
  <c r="Z357" i="15"/>
  <c r="Z363" i="15"/>
  <c r="Z368" i="15"/>
  <c r="Z373" i="15"/>
  <c r="Z379" i="15"/>
  <c r="AN379" i="15" s="1"/>
  <c r="Z384" i="15"/>
  <c r="Z389" i="15"/>
  <c r="Z395" i="15"/>
  <c r="Z400" i="15"/>
  <c r="Z405" i="15"/>
  <c r="Z411" i="15"/>
  <c r="Z416" i="15"/>
  <c r="Z421" i="15"/>
  <c r="AN421" i="15" s="1"/>
  <c r="Z427" i="15"/>
  <c r="Z432" i="15"/>
  <c r="Z437" i="15"/>
  <c r="Z443" i="15"/>
  <c r="AN443" i="15" s="1"/>
  <c r="Z448" i="15"/>
  <c r="Z453" i="15"/>
  <c r="Z459" i="15"/>
  <c r="Z464" i="15"/>
  <c r="Z469" i="15"/>
  <c r="Z475" i="15"/>
  <c r="Z480" i="15"/>
  <c r="Z485" i="15"/>
  <c r="Z491" i="15"/>
  <c r="Z496" i="15"/>
  <c r="Z501" i="15"/>
  <c r="Z507" i="15"/>
  <c r="AN507" i="15" s="1"/>
  <c r="Z512" i="15"/>
  <c r="Z517" i="15"/>
  <c r="Z523" i="15"/>
  <c r="Z528" i="15"/>
  <c r="Z533" i="15"/>
  <c r="Z539" i="15"/>
  <c r="Z544" i="15"/>
  <c r="Z549" i="15"/>
  <c r="Z555" i="15"/>
  <c r="Z560" i="15"/>
  <c r="Z565" i="15"/>
  <c r="Z571" i="15"/>
  <c r="AN571" i="15" s="1"/>
  <c r="Z576" i="15"/>
  <c r="Z581" i="15"/>
  <c r="Z587" i="15"/>
  <c r="Z592" i="15"/>
  <c r="AN592" i="15" s="1"/>
  <c r="Z597" i="15"/>
  <c r="Z603" i="15"/>
  <c r="Z608" i="15"/>
  <c r="Z613" i="15"/>
  <c r="Z619" i="15"/>
  <c r="Z624" i="15"/>
  <c r="Z629" i="15"/>
  <c r="Z635" i="15"/>
  <c r="AN635" i="15" s="1"/>
  <c r="Z640" i="15"/>
  <c r="Z645" i="15"/>
  <c r="Z651" i="15"/>
  <c r="Z655" i="15"/>
  <c r="Z659" i="15"/>
  <c r="Z663" i="15"/>
  <c r="Z667" i="15"/>
  <c r="Z671" i="15"/>
  <c r="Z675" i="15"/>
  <c r="Z679" i="15"/>
  <c r="Z683" i="15"/>
  <c r="Z687" i="15"/>
  <c r="Z691" i="15"/>
  <c r="AN691" i="15" s="1"/>
  <c r="Z695" i="15"/>
  <c r="AN695" i="15" s="1"/>
  <c r="Z699" i="15"/>
  <c r="Z703" i="15"/>
  <c r="Z707" i="15"/>
  <c r="Z711" i="15"/>
  <c r="Z715" i="15"/>
  <c r="Z719" i="15"/>
  <c r="Z723" i="15"/>
  <c r="Z727" i="15"/>
  <c r="Z731" i="15"/>
  <c r="AN731" i="15" s="1"/>
  <c r="Z735" i="15"/>
  <c r="Z739" i="15"/>
  <c r="Z743" i="15"/>
  <c r="Z747" i="15"/>
  <c r="Z751" i="15"/>
  <c r="AN751" i="15" s="1"/>
  <c r="Z755" i="15"/>
  <c r="Z759" i="15"/>
  <c r="Z763" i="15"/>
  <c r="Z767" i="15"/>
  <c r="Z771" i="15"/>
  <c r="Z775" i="15"/>
  <c r="Z779" i="15"/>
  <c r="Z783" i="15"/>
  <c r="AN783" i="15" s="1"/>
  <c r="Z787" i="15"/>
  <c r="Z791" i="15"/>
  <c r="Z795" i="15"/>
  <c r="AN795" i="15" s="1"/>
  <c r="Z799" i="15"/>
  <c r="Z803" i="15"/>
  <c r="Z807" i="15"/>
  <c r="Z811" i="15"/>
  <c r="Z815" i="15"/>
  <c r="Z819" i="15"/>
  <c r="Z823" i="15"/>
  <c r="Z827" i="15"/>
  <c r="Z831" i="15"/>
  <c r="Z835" i="15"/>
  <c r="Z839" i="15"/>
  <c r="Z843" i="15"/>
  <c r="Z847" i="15"/>
  <c r="Z851" i="15"/>
  <c r="Z855" i="15"/>
  <c r="AN855" i="15" s="1"/>
  <c r="Z859" i="15"/>
  <c r="Z863" i="15"/>
  <c r="Z867" i="15"/>
  <c r="Z871" i="15"/>
  <c r="Z875" i="15"/>
  <c r="Z879" i="15"/>
  <c r="Z883" i="15"/>
  <c r="Z887" i="15"/>
  <c r="Z891" i="15"/>
  <c r="Z895" i="15"/>
  <c r="Z899" i="15"/>
  <c r="Z903" i="15"/>
  <c r="Z907" i="15"/>
  <c r="Z911" i="15"/>
  <c r="Z916" i="15"/>
  <c r="Z920" i="15"/>
  <c r="Z924" i="15"/>
  <c r="AN924" i="15" s="1"/>
  <c r="Z928" i="15"/>
  <c r="Z932" i="15"/>
  <c r="AN932" i="15" s="1"/>
  <c r="Z936" i="15"/>
  <c r="Z940" i="15"/>
  <c r="Z944" i="15"/>
  <c r="Z948" i="15"/>
  <c r="AN948" i="15" s="1"/>
  <c r="Z952" i="15"/>
  <c r="Z956" i="15"/>
  <c r="Z960" i="15"/>
  <c r="Z964" i="15"/>
  <c r="Z968" i="15"/>
  <c r="Z972" i="15"/>
  <c r="Z976" i="15"/>
  <c r="Z980" i="15"/>
  <c r="Z984" i="15"/>
  <c r="Z988" i="15"/>
  <c r="AN988" i="15" s="1"/>
  <c r="Z992" i="15"/>
  <c r="Z996" i="15"/>
  <c r="Z1000" i="15"/>
  <c r="AN1000" i="15" s="1"/>
  <c r="Z1004" i="15"/>
  <c r="Z1008" i="15"/>
  <c r="Z1012" i="15"/>
  <c r="Z1016" i="15"/>
  <c r="Z1020" i="15"/>
  <c r="AB1016" i="15"/>
  <c r="AB1007" i="15"/>
  <c r="AB996" i="15"/>
  <c r="AB987" i="15"/>
  <c r="AB979" i="15"/>
  <c r="AB968" i="15"/>
  <c r="AB959" i="15"/>
  <c r="AB950" i="15"/>
  <c r="AB939" i="15"/>
  <c r="AB931" i="15"/>
  <c r="AB922" i="15"/>
  <c r="AB910" i="15"/>
  <c r="AB901" i="15"/>
  <c r="AB893" i="15"/>
  <c r="AB882" i="15"/>
  <c r="AB873" i="15"/>
  <c r="AB863" i="15"/>
  <c r="AB853" i="15"/>
  <c r="AB845" i="15"/>
  <c r="AB835" i="15"/>
  <c r="AB825" i="15"/>
  <c r="AB815" i="15"/>
  <c r="AB807" i="15"/>
  <c r="AB797" i="15"/>
  <c r="AB787" i="15"/>
  <c r="AB778" i="15"/>
  <c r="AB767" i="15"/>
  <c r="AB759" i="15"/>
  <c r="AB750" i="15"/>
  <c r="AB739" i="15"/>
  <c r="AB730" i="15"/>
  <c r="AB722" i="15"/>
  <c r="AB711" i="15"/>
  <c r="AB702" i="15"/>
  <c r="AB693" i="15"/>
  <c r="AB682" i="15"/>
  <c r="AB676" i="15"/>
  <c r="AB669" i="15"/>
  <c r="AB661" i="15"/>
  <c r="AB654" i="15"/>
  <c r="AB648" i="15"/>
  <c r="AB640" i="15"/>
  <c r="AB633" i="15"/>
  <c r="AB626" i="15"/>
  <c r="AB618" i="15"/>
  <c r="AB612" i="15"/>
  <c r="AB605" i="15"/>
  <c r="AB597" i="15"/>
  <c r="AB590" i="15"/>
  <c r="AB584" i="15"/>
  <c r="AB576" i="15"/>
  <c r="AB569" i="15"/>
  <c r="AB562" i="15"/>
  <c r="AB554" i="15"/>
  <c r="AB548" i="15"/>
  <c r="AB541" i="15"/>
  <c r="AB533" i="15"/>
  <c r="AB526" i="15"/>
  <c r="AB520" i="15"/>
  <c r="AB512" i="15"/>
  <c r="AB505" i="15"/>
  <c r="AB498" i="15"/>
  <c r="AB490" i="15"/>
  <c r="AB484" i="15"/>
  <c r="AB477" i="15"/>
  <c r="AB469" i="15"/>
  <c r="AB462" i="15"/>
  <c r="AB456" i="15"/>
  <c r="AB448" i="15"/>
  <c r="AB441" i="15"/>
  <c r="AB434" i="15"/>
  <c r="AB426" i="15"/>
  <c r="AB420" i="15"/>
  <c r="AB413" i="15"/>
  <c r="AB405" i="15"/>
  <c r="AB398" i="15"/>
  <c r="AB392" i="15"/>
  <c r="AB384" i="15"/>
  <c r="AB377" i="15"/>
  <c r="AB370" i="15"/>
  <c r="AB362" i="15"/>
  <c r="AB356" i="15"/>
  <c r="AB349" i="15"/>
  <c r="AB341" i="15"/>
  <c r="AB334" i="15"/>
  <c r="AB328" i="15"/>
  <c r="AB320" i="15"/>
  <c r="AB313" i="15"/>
  <c r="AB306" i="15"/>
  <c r="AB298" i="15"/>
  <c r="AB292" i="15"/>
  <c r="AB285" i="15"/>
  <c r="AB277" i="15"/>
  <c r="AB270" i="15"/>
  <c r="AB264" i="15"/>
  <c r="AB256" i="15"/>
  <c r="AB251" i="15"/>
  <c r="AB246" i="15"/>
  <c r="AB240" i="15"/>
  <c r="AB235" i="15"/>
  <c r="AB230" i="15"/>
  <c r="AB224" i="15"/>
  <c r="AB219" i="15"/>
  <c r="AB214" i="15"/>
  <c r="AB208" i="15"/>
  <c r="AB203" i="15"/>
  <c r="AB198" i="15"/>
  <c r="AB192" i="15"/>
  <c r="AB187" i="15"/>
  <c r="AB182" i="15"/>
  <c r="AB176" i="15"/>
  <c r="AB171" i="15"/>
  <c r="AB166" i="15"/>
  <c r="AB160" i="15"/>
  <c r="AB155" i="15"/>
  <c r="AB150" i="15"/>
  <c r="AB144" i="15"/>
  <c r="AB139" i="15"/>
  <c r="AB134" i="15"/>
  <c r="AB128" i="15"/>
  <c r="AB123" i="15"/>
  <c r="AB118" i="15"/>
  <c r="AB112" i="15"/>
  <c r="AB107" i="15"/>
  <c r="AB102" i="15"/>
  <c r="AB96" i="15"/>
  <c r="AB91" i="15"/>
  <c r="AB86" i="15"/>
  <c r="AB80" i="15"/>
  <c r="AB75" i="15"/>
  <c r="AB70" i="15"/>
  <c r="AB64" i="15"/>
  <c r="AB59" i="15"/>
  <c r="AB54" i="15"/>
  <c r="AB48" i="15"/>
  <c r="AB43" i="15"/>
  <c r="AB38" i="15"/>
  <c r="AB32" i="15"/>
  <c r="Z28" i="15"/>
  <c r="AN28" i="15" s="1"/>
  <c r="Z33" i="15"/>
  <c r="Z39" i="15"/>
  <c r="AN39" i="15" s="1"/>
  <c r="Z44" i="15"/>
  <c r="Z49" i="15"/>
  <c r="AN49" i="15" s="1"/>
  <c r="Z55" i="15"/>
  <c r="Z60" i="15"/>
  <c r="AN60" i="15" s="1"/>
  <c r="Z65" i="15"/>
  <c r="Z71" i="15"/>
  <c r="AN71" i="15" s="1"/>
  <c r="Z76" i="15"/>
  <c r="Z81" i="15"/>
  <c r="Z87" i="15"/>
  <c r="Z92" i="15"/>
  <c r="AN92" i="15" s="1"/>
  <c r="Z97" i="15"/>
  <c r="Z103" i="15"/>
  <c r="AN103" i="15" s="1"/>
  <c r="Z108" i="15"/>
  <c r="Z113" i="15"/>
  <c r="AN113" i="15" s="1"/>
  <c r="Z119" i="15"/>
  <c r="Z124" i="15"/>
  <c r="AN124" i="15" s="1"/>
  <c r="Z129" i="15"/>
  <c r="Z135" i="15"/>
  <c r="AN135" i="15" s="1"/>
  <c r="Z140" i="15"/>
  <c r="Z145" i="15"/>
  <c r="Z151" i="15"/>
  <c r="Z156" i="15"/>
  <c r="AN156" i="15" s="1"/>
  <c r="Z161" i="15"/>
  <c r="Z167" i="15"/>
  <c r="AN167" i="15" s="1"/>
  <c r="Z172" i="15"/>
  <c r="Z177" i="15"/>
  <c r="AN177" i="15" s="1"/>
  <c r="Z183" i="15"/>
  <c r="Z188" i="15"/>
  <c r="AN188" i="15" s="1"/>
  <c r="Z193" i="15"/>
  <c r="Z199" i="15"/>
  <c r="AN199" i="15" s="1"/>
  <c r="Z204" i="15"/>
  <c r="Z209" i="15"/>
  <c r="Z215" i="15"/>
  <c r="Z220" i="15"/>
  <c r="AN220" i="15" s="1"/>
  <c r="Z225" i="15"/>
  <c r="Z231" i="15"/>
  <c r="AN231" i="15" s="1"/>
  <c r="Z236" i="15"/>
  <c r="Z241" i="15"/>
  <c r="AN241" i="15" s="1"/>
  <c r="Z247" i="15"/>
  <c r="Z252" i="15"/>
  <c r="Z257" i="15"/>
  <c r="Z263" i="15"/>
  <c r="Z268" i="15"/>
  <c r="Z273" i="15"/>
  <c r="Z279" i="15"/>
  <c r="AN279" i="15" s="1"/>
  <c r="Z284" i="15"/>
  <c r="Z289" i="15"/>
  <c r="Z295" i="15"/>
  <c r="Z300" i="15"/>
  <c r="Z305" i="15"/>
  <c r="Z311" i="15"/>
  <c r="Z316" i="15"/>
  <c r="Z321" i="15"/>
  <c r="Z327" i="15"/>
  <c r="Z332" i="15"/>
  <c r="Z337" i="15"/>
  <c r="Z343" i="15"/>
  <c r="Z348" i="15"/>
  <c r="Z353" i="15"/>
  <c r="Z359" i="15"/>
  <c r="Z364" i="15"/>
  <c r="Z369" i="15"/>
  <c r="Z375" i="15"/>
  <c r="Z380" i="15"/>
  <c r="Z385" i="15"/>
  <c r="Z391" i="15"/>
  <c r="Z396" i="15"/>
  <c r="Z401" i="15"/>
  <c r="Z407" i="15"/>
  <c r="AN407" i="15" s="1"/>
  <c r="Z412" i="15"/>
  <c r="Z417" i="15"/>
  <c r="Z423" i="15"/>
  <c r="Z428" i="15"/>
  <c r="Z433" i="15"/>
  <c r="Z439" i="15"/>
  <c r="Z444" i="15"/>
  <c r="Z449" i="15"/>
  <c r="Z455" i="15"/>
  <c r="Z460" i="15"/>
  <c r="Z465" i="15"/>
  <c r="Z471" i="15"/>
  <c r="AN471" i="15" s="1"/>
  <c r="Z476" i="15"/>
  <c r="Z481" i="15"/>
  <c r="Z487" i="15"/>
  <c r="Z492" i="15"/>
  <c r="Z497" i="15"/>
  <c r="Z503" i="15"/>
  <c r="Z508" i="15"/>
  <c r="Z513" i="15"/>
  <c r="Z519" i="15"/>
  <c r="Z524" i="15"/>
  <c r="Z529" i="15"/>
  <c r="Z535" i="15"/>
  <c r="AN535" i="15" s="1"/>
  <c r="Z540" i="15"/>
  <c r="Z545" i="15"/>
  <c r="Z551" i="15"/>
  <c r="Z556" i="15"/>
  <c r="Z561" i="15"/>
  <c r="Z567" i="15"/>
  <c r="Z572" i="15"/>
  <c r="Z577" i="15"/>
  <c r="Z583" i="15"/>
  <c r="Z588" i="15"/>
  <c r="Z593" i="15"/>
  <c r="Z599" i="15"/>
  <c r="AN599" i="15" s="1"/>
  <c r="Z604" i="15"/>
  <c r="Z609" i="15"/>
  <c r="Z615" i="15"/>
  <c r="Z620" i="15"/>
  <c r="Z625" i="15"/>
  <c r="Z631" i="15"/>
  <c r="Z636" i="15"/>
  <c r="Z641" i="15"/>
  <c r="Z647" i="15"/>
  <c r="Z652" i="15"/>
  <c r="Z656" i="15"/>
  <c r="Z660" i="15"/>
  <c r="Z664" i="15"/>
  <c r="AN664" i="15" s="1"/>
  <c r="Z668" i="15"/>
  <c r="Z672" i="15"/>
  <c r="Z676" i="15"/>
  <c r="Z680" i="15"/>
  <c r="Z684" i="15"/>
  <c r="Z688" i="15"/>
  <c r="Z692" i="15"/>
  <c r="Z696" i="15"/>
  <c r="Z700" i="15"/>
  <c r="Z704" i="15"/>
  <c r="Z708" i="15"/>
  <c r="Z712" i="15"/>
  <c r="Z716" i="15"/>
  <c r="Z720" i="15"/>
  <c r="Z724" i="15"/>
  <c r="Z728" i="15"/>
  <c r="Z732" i="15"/>
  <c r="Z736" i="15"/>
  <c r="Z740" i="15"/>
  <c r="Z744" i="15"/>
  <c r="Z748" i="15"/>
  <c r="Z752" i="15"/>
  <c r="Z756" i="15"/>
  <c r="Z760" i="15"/>
  <c r="Z764" i="15"/>
  <c r="Z768" i="15"/>
  <c r="Z772" i="15"/>
  <c r="Z776" i="15"/>
  <c r="Z780" i="15"/>
  <c r="Z784" i="15"/>
  <c r="Z788" i="15"/>
  <c r="Z792" i="15"/>
  <c r="Z796" i="15"/>
  <c r="Z800" i="15"/>
  <c r="Z804" i="15"/>
  <c r="Z808" i="15"/>
  <c r="Z812" i="15"/>
  <c r="Z816" i="15"/>
  <c r="Z820" i="15"/>
  <c r="Z824" i="15"/>
  <c r="Z828" i="15"/>
  <c r="Z832" i="15"/>
  <c r="Z836" i="15"/>
  <c r="Z840" i="15"/>
  <c r="Z844" i="15"/>
  <c r="Z848" i="15"/>
  <c r="Z852" i="15"/>
  <c r="Z856" i="15"/>
  <c r="Z860" i="15"/>
  <c r="Z864" i="15"/>
  <c r="Z868" i="15"/>
  <c r="Z872" i="15"/>
  <c r="Z876" i="15"/>
  <c r="Z880" i="15"/>
  <c r="Z884" i="15"/>
  <c r="Z888" i="15"/>
  <c r="Z892" i="15"/>
  <c r="Z896" i="15"/>
  <c r="Z900" i="15"/>
  <c r="Z904" i="15"/>
  <c r="Z908" i="15"/>
  <c r="Z913" i="15"/>
  <c r="Z917" i="15"/>
  <c r="Z921" i="15"/>
  <c r="Z925" i="15"/>
  <c r="Z929" i="15"/>
  <c r="Z933" i="15"/>
  <c r="Z937" i="15"/>
  <c r="Z941" i="15"/>
  <c r="Z945" i="15"/>
  <c r="Z949" i="15"/>
  <c r="Z953" i="15"/>
  <c r="Z957" i="15"/>
  <c r="Z961" i="15"/>
  <c r="Z965" i="15"/>
  <c r="AB1014" i="15"/>
  <c r="AB995" i="15"/>
  <c r="AB975" i="15"/>
  <c r="AB958" i="15"/>
  <c r="AB938" i="15"/>
  <c r="AB918" i="15"/>
  <c r="AB899" i="15"/>
  <c r="AB879" i="15"/>
  <c r="AB861" i="15"/>
  <c r="AB842" i="15"/>
  <c r="AB823" i="15"/>
  <c r="AB803" i="15"/>
  <c r="AB786" i="15"/>
  <c r="AB766" i="15"/>
  <c r="AB746" i="15"/>
  <c r="AB729" i="15"/>
  <c r="AB709" i="15"/>
  <c r="AB690" i="15"/>
  <c r="AB674" i="15"/>
  <c r="AB660" i="15"/>
  <c r="AB645" i="15"/>
  <c r="AB632" i="15"/>
  <c r="AB617" i="15"/>
  <c r="AB602" i="15"/>
  <c r="AB589" i="15"/>
  <c r="AB574" i="15"/>
  <c r="AB560" i="15"/>
  <c r="AB546" i="15"/>
  <c r="AB532" i="15"/>
  <c r="AB517" i="15"/>
  <c r="AB504" i="15"/>
  <c r="AB489" i="15"/>
  <c r="AB474" i="15"/>
  <c r="AB461" i="15"/>
  <c r="AB446" i="15"/>
  <c r="AB432" i="15"/>
  <c r="AB418" i="15"/>
  <c r="AB404" i="15"/>
  <c r="AB389" i="15"/>
  <c r="AB376" i="15"/>
  <c r="AB361" i="15"/>
  <c r="AB346" i="15"/>
  <c r="AB333" i="15"/>
  <c r="AB318" i="15"/>
  <c r="AB304" i="15"/>
  <c r="AB290" i="15"/>
  <c r="AB276" i="15"/>
  <c r="AB261" i="15"/>
  <c r="AB250" i="15"/>
  <c r="AB239" i="15"/>
  <c r="AB228" i="15"/>
  <c r="AB218" i="15"/>
  <c r="AB207" i="15"/>
  <c r="AB196" i="15"/>
  <c r="AB186" i="15"/>
  <c r="AB175" i="15"/>
  <c r="AB164" i="15"/>
  <c r="AB154" i="15"/>
  <c r="AB143" i="15"/>
  <c r="AB132" i="15"/>
  <c r="AB122" i="15"/>
  <c r="AB111" i="15"/>
  <c r="AB100" i="15"/>
  <c r="AB90" i="15"/>
  <c r="AB79" i="15"/>
  <c r="AB68" i="15"/>
  <c r="AB58" i="15"/>
  <c r="AB47" i="15"/>
  <c r="AB36" i="15"/>
  <c r="Z29" i="15"/>
  <c r="AN29" i="15" s="1"/>
  <c r="Z40" i="15"/>
  <c r="Z51" i="15"/>
  <c r="Z61" i="15"/>
  <c r="Z72" i="15"/>
  <c r="Z83" i="15"/>
  <c r="Z93" i="15"/>
  <c r="Z104" i="15"/>
  <c r="Z115" i="15"/>
  <c r="Z125" i="15"/>
  <c r="Z136" i="15"/>
  <c r="Z147" i="15"/>
  <c r="Z157" i="15"/>
  <c r="AN157" i="15" s="1"/>
  <c r="Z168" i="15"/>
  <c r="Z179" i="15"/>
  <c r="Z189" i="15"/>
  <c r="Z200" i="15"/>
  <c r="Z211" i="15"/>
  <c r="Z221" i="15"/>
  <c r="Z232" i="15"/>
  <c r="Z243" i="15"/>
  <c r="Z253" i="15"/>
  <c r="Z264" i="15"/>
  <c r="Z275" i="15"/>
  <c r="AN275" i="15" s="1"/>
  <c r="Z285" i="15"/>
  <c r="AN285" i="15" s="1"/>
  <c r="Z296" i="15"/>
  <c r="Z307" i="15"/>
  <c r="Z317" i="15"/>
  <c r="Z328" i="15"/>
  <c r="Z339" i="15"/>
  <c r="Z349" i="15"/>
  <c r="Z360" i="15"/>
  <c r="Z371" i="15"/>
  <c r="Z381" i="15"/>
  <c r="Z392" i="15"/>
  <c r="Z403" i="15"/>
  <c r="AN403" i="15" s="1"/>
  <c r="Z413" i="15"/>
  <c r="Z424" i="15"/>
  <c r="Z435" i="15"/>
  <c r="Z445" i="15"/>
  <c r="Z456" i="15"/>
  <c r="AN456" i="15" s="1"/>
  <c r="Z467" i="15"/>
  <c r="Z477" i="15"/>
  <c r="Z488" i="15"/>
  <c r="Z499" i="15"/>
  <c r="Z509" i="15"/>
  <c r="Z520" i="15"/>
  <c r="Z531" i="15"/>
  <c r="Z541" i="15"/>
  <c r="AN541" i="15" s="1"/>
  <c r="Z552" i="15"/>
  <c r="Z563" i="15"/>
  <c r="Z573" i="15"/>
  <c r="Z584" i="15"/>
  <c r="Z595" i="15"/>
  <c r="Z605" i="15"/>
  <c r="Z616" i="15"/>
  <c r="Z627" i="15"/>
  <c r="Z637" i="15"/>
  <c r="Z648" i="15"/>
  <c r="Z657" i="15"/>
  <c r="Z665" i="15"/>
  <c r="Z673" i="15"/>
  <c r="Z681" i="15"/>
  <c r="Z689" i="15"/>
  <c r="Z697" i="15"/>
  <c r="Z705" i="15"/>
  <c r="AN705" i="15" s="1"/>
  <c r="Z713" i="15"/>
  <c r="Z721" i="15"/>
  <c r="Z729" i="15"/>
  <c r="Z737" i="15"/>
  <c r="Z745" i="15"/>
  <c r="Z753" i="15"/>
  <c r="Z761" i="15"/>
  <c r="AN761" i="15" s="1"/>
  <c r="Z769" i="15"/>
  <c r="AN769" i="15" s="1"/>
  <c r="Z777" i="15"/>
  <c r="AN777" i="15" s="1"/>
  <c r="Z785" i="15"/>
  <c r="Z793" i="15"/>
  <c r="Z801" i="15"/>
  <c r="Z809" i="15"/>
  <c r="Z817" i="15"/>
  <c r="Z825" i="15"/>
  <c r="Z833" i="15"/>
  <c r="AN833" i="15" s="1"/>
  <c r="Z841" i="15"/>
  <c r="Z849" i="15"/>
  <c r="Z857" i="15"/>
  <c r="Z865" i="15"/>
  <c r="Z873" i="15"/>
  <c r="Z881" i="15"/>
  <c r="Z889" i="15"/>
  <c r="Z897" i="15"/>
  <c r="AN897" i="15" s="1"/>
  <c r="Z905" i="15"/>
  <c r="Z914" i="15"/>
  <c r="Z922" i="15"/>
  <c r="Z930" i="15"/>
  <c r="Z938" i="15"/>
  <c r="Z946" i="15"/>
  <c r="Z954" i="15"/>
  <c r="Z962" i="15"/>
  <c r="Z969" i="15"/>
  <c r="AN969" i="15" s="1"/>
  <c r="Z974" i="15"/>
  <c r="Z979" i="15"/>
  <c r="Z985" i="15"/>
  <c r="Z990" i="15"/>
  <c r="Z995" i="15"/>
  <c r="Z1001" i="15"/>
  <c r="Z1006" i="15"/>
  <c r="Z1011" i="15"/>
  <c r="Z1017" i="15"/>
  <c r="Z1022" i="15"/>
  <c r="AB1011" i="15"/>
  <c r="AB992" i="15"/>
  <c r="AB974" i="15"/>
  <c r="AB954" i="15"/>
  <c r="AB936" i="15"/>
  <c r="AB916" i="15"/>
  <c r="AB895" i="15"/>
  <c r="AB878" i="15"/>
  <c r="AB858" i="15"/>
  <c r="AB839" i="15"/>
  <c r="AB821" i="15"/>
  <c r="AB802" i="15"/>
  <c r="AB782" i="15"/>
  <c r="AB765" i="15"/>
  <c r="AB745" i="15"/>
  <c r="AB725" i="15"/>
  <c r="AB707" i="15"/>
  <c r="AB687" i="15"/>
  <c r="AB672" i="15"/>
  <c r="AB658" i="15"/>
  <c r="AB644" i="15"/>
  <c r="AB629" i="15"/>
  <c r="AB616" i="15"/>
  <c r="AB601" i="15"/>
  <c r="AB586" i="15"/>
  <c r="AB573" i="15"/>
  <c r="AB558" i="15"/>
  <c r="AB544" i="15"/>
  <c r="AB530" i="15"/>
  <c r="AB516" i="15"/>
  <c r="AB501" i="15"/>
  <c r="AB488" i="15"/>
  <c r="AB473" i="15"/>
  <c r="AB458" i="15"/>
  <c r="AB445" i="15"/>
  <c r="AB430" i="15"/>
  <c r="AB416" i="15"/>
  <c r="AB402" i="15"/>
  <c r="AB388" i="15"/>
  <c r="AB373" i="15"/>
  <c r="AB360" i="15"/>
  <c r="AB345" i="15"/>
  <c r="AB330" i="15"/>
  <c r="AB317" i="15"/>
  <c r="AB302" i="15"/>
  <c r="AB288" i="15"/>
  <c r="AB274" i="15"/>
  <c r="AB260" i="15"/>
  <c r="AB248" i="15"/>
  <c r="AB238" i="15"/>
  <c r="AB227" i="15"/>
  <c r="AB216" i="15"/>
  <c r="AB206" i="15"/>
  <c r="AB195" i="15"/>
  <c r="AB184" i="15"/>
  <c r="AB174" i="15"/>
  <c r="AB163" i="15"/>
  <c r="AB152" i="15"/>
  <c r="AB142" i="15"/>
  <c r="AB131" i="15"/>
  <c r="AB120" i="15"/>
  <c r="AB110" i="15"/>
  <c r="AB99" i="15"/>
  <c r="AB88" i="15"/>
  <c r="AB78" i="15"/>
  <c r="AB67" i="15"/>
  <c r="AB56" i="15"/>
  <c r="AB46" i="15"/>
  <c r="AB35" i="15"/>
  <c r="Z31" i="15"/>
  <c r="Z41" i="15"/>
  <c r="Z52" i="15"/>
  <c r="Z63" i="15"/>
  <c r="Z73" i="15"/>
  <c r="Z84" i="15"/>
  <c r="Z95" i="15"/>
  <c r="Z105" i="15"/>
  <c r="AN105" i="15" s="1"/>
  <c r="Z116" i="15"/>
  <c r="Z127" i="15"/>
  <c r="Z137" i="15"/>
  <c r="Z148" i="15"/>
  <c r="Z159" i="15"/>
  <c r="Z169" i="15"/>
  <c r="Z180" i="15"/>
  <c r="Z191" i="15"/>
  <c r="Z201" i="15"/>
  <c r="Z212" i="15"/>
  <c r="Z223" i="15"/>
  <c r="Z233" i="15"/>
  <c r="AN233" i="15" s="1"/>
  <c r="Z244" i="15"/>
  <c r="Z255" i="15"/>
  <c r="Z265" i="15"/>
  <c r="Z276" i="15"/>
  <c r="AN276" i="15" s="1"/>
  <c r="Z287" i="15"/>
  <c r="Z297" i="15"/>
  <c r="Z308" i="15"/>
  <c r="Z319" i="15"/>
  <c r="Z329" i="15"/>
  <c r="AN329" i="15" s="1"/>
  <c r="Z340" i="15"/>
  <c r="Z351" i="15"/>
  <c r="AN351" i="15" s="1"/>
  <c r="Z361" i="15"/>
  <c r="Z372" i="15"/>
  <c r="Z383" i="15"/>
  <c r="Z393" i="15"/>
  <c r="Z404" i="15"/>
  <c r="Z415" i="15"/>
  <c r="Z425" i="15"/>
  <c r="Z436" i="15"/>
  <c r="Z447" i="15"/>
  <c r="Z457" i="15"/>
  <c r="Z468" i="15"/>
  <c r="Z479" i="15"/>
  <c r="AN479" i="15" s="1"/>
  <c r="Z489" i="15"/>
  <c r="Z500" i="15"/>
  <c r="AN500" i="15" s="1"/>
  <c r="Z511" i="15"/>
  <c r="Z521" i="15"/>
  <c r="Z532" i="15"/>
  <c r="Z543" i="15"/>
  <c r="Z553" i="15"/>
  <c r="Z564" i="15"/>
  <c r="Z575" i="15"/>
  <c r="Z585" i="15"/>
  <c r="AN585" i="15" s="1"/>
  <c r="Z596" i="15"/>
  <c r="Z607" i="15"/>
  <c r="AN607" i="15" s="1"/>
  <c r="Z617" i="15"/>
  <c r="AN617" i="15" s="1"/>
  <c r="Z628" i="15"/>
  <c r="Z639" i="15"/>
  <c r="Z649" i="15"/>
  <c r="Z658" i="15"/>
  <c r="Z666" i="15"/>
  <c r="Z674" i="15"/>
  <c r="Z682" i="15"/>
  <c r="AN682" i="15" s="1"/>
  <c r="Z690" i="15"/>
  <c r="Z698" i="15"/>
  <c r="Z706" i="15"/>
  <c r="Z714" i="15"/>
  <c r="Z722" i="15"/>
  <c r="Z730" i="15"/>
  <c r="Z738" i="15"/>
  <c r="Z746" i="15"/>
  <c r="Z754" i="15"/>
  <c r="Z762" i="15"/>
  <c r="Z770" i="15"/>
  <c r="AN770" i="15" s="1"/>
  <c r="Z778" i="15"/>
  <c r="Z786" i="15"/>
  <c r="Z794" i="15"/>
  <c r="Z802" i="15"/>
  <c r="Z810" i="15"/>
  <c r="Z818" i="15"/>
  <c r="Z826" i="15"/>
  <c r="Z834" i="15"/>
  <c r="Z842" i="15"/>
  <c r="AN842" i="15" s="1"/>
  <c r="Z850" i="15"/>
  <c r="Z858" i="15"/>
  <c r="Z866" i="15"/>
  <c r="Z874" i="15"/>
  <c r="AN874" i="15" s="1"/>
  <c r="Z882" i="15"/>
  <c r="Z890" i="15"/>
  <c r="AN890" i="15" s="1"/>
  <c r="Z898" i="15"/>
  <c r="Z906" i="15"/>
  <c r="Z915" i="15"/>
  <c r="Z923" i="15"/>
  <c r="Z931" i="15"/>
  <c r="Z939" i="15"/>
  <c r="Z947" i="15"/>
  <c r="Z955" i="15"/>
  <c r="Z963" i="15"/>
  <c r="Z970" i="15"/>
  <c r="Z975" i="15"/>
  <c r="AN975" i="15" s="1"/>
  <c r="Z981" i="15"/>
  <c r="Z986" i="15"/>
  <c r="Z991" i="15"/>
  <c r="AN991" i="15" s="1"/>
  <c r="Z997" i="15"/>
  <c r="Z1002" i="15"/>
  <c r="Z1007" i="15"/>
  <c r="Z1013" i="15"/>
  <c r="Z1018" i="15"/>
  <c r="AN1018" i="15" s="1"/>
  <c r="AB1003" i="15"/>
  <c r="AB986" i="15"/>
  <c r="AB966" i="15"/>
  <c r="AB947" i="15"/>
  <c r="AB928" i="15"/>
  <c r="AB909" i="15"/>
  <c r="AB889" i="15"/>
  <c r="AB871" i="15"/>
  <c r="AB851" i="15"/>
  <c r="AB831" i="15"/>
  <c r="AB814" i="15"/>
  <c r="AB794" i="15"/>
  <c r="AB775" i="15"/>
  <c r="AB757" i="15"/>
  <c r="AB738" i="15"/>
  <c r="AB718" i="15"/>
  <c r="AB701" i="15"/>
  <c r="AB681" i="15"/>
  <c r="AB666" i="15"/>
  <c r="AB653" i="15"/>
  <c r="AB638" i="15"/>
  <c r="AB624" i="15"/>
  <c r="AB610" i="15"/>
  <c r="AB596" i="15"/>
  <c r="AB581" i="15"/>
  <c r="AB568" i="15"/>
  <c r="AB553" i="15"/>
  <c r="AB538" i="15"/>
  <c r="AB525" i="15"/>
  <c r="AB510" i="15"/>
  <c r="AB496" i="15"/>
  <c r="AB482" i="15"/>
  <c r="AB468" i="15"/>
  <c r="AB453" i="15"/>
  <c r="AB440" i="15"/>
  <c r="AB425" i="15"/>
  <c r="AB410" i="15"/>
  <c r="AB397" i="15"/>
  <c r="AB382" i="15"/>
  <c r="AB368" i="15"/>
  <c r="AB354" i="15"/>
  <c r="AB340" i="15"/>
  <c r="AB325" i="15"/>
  <c r="AB312" i="15"/>
  <c r="AB297" i="15"/>
  <c r="AB282" i="15"/>
  <c r="AB269" i="15"/>
  <c r="AB255" i="15"/>
  <c r="AB244" i="15"/>
  <c r="AB234" i="15"/>
  <c r="AB223" i="15"/>
  <c r="AB212" i="15"/>
  <c r="AB202" i="15"/>
  <c r="AB191" i="15"/>
  <c r="AB180" i="15"/>
  <c r="AB170" i="15"/>
  <c r="AB159" i="15"/>
  <c r="AB148" i="15"/>
  <c r="AB138" i="15"/>
  <c r="AB127" i="15"/>
  <c r="AB116" i="15"/>
  <c r="AB106" i="15"/>
  <c r="AB95" i="15"/>
  <c r="AB84" i="15"/>
  <c r="AB74" i="15"/>
  <c r="AB63" i="15"/>
  <c r="AB52" i="15"/>
  <c r="AB42" i="15"/>
  <c r="AB31" i="15"/>
  <c r="Z35" i="15"/>
  <c r="Z45" i="15"/>
  <c r="AN45" i="15" s="1"/>
  <c r="Z56" i="15"/>
  <c r="Z67" i="15"/>
  <c r="AN67" i="15" s="1"/>
  <c r="Z77" i="15"/>
  <c r="Z88" i="15"/>
  <c r="Z99" i="15"/>
  <c r="Z109" i="15"/>
  <c r="Z120" i="15"/>
  <c r="Z131" i="15"/>
  <c r="AN131" i="15" s="1"/>
  <c r="Z141" i="15"/>
  <c r="Z152" i="15"/>
  <c r="AN152" i="15" s="1"/>
  <c r="Z163" i="15"/>
  <c r="Z173" i="15"/>
  <c r="AN173" i="15" s="1"/>
  <c r="Z184" i="15"/>
  <c r="Z195" i="15"/>
  <c r="AN195" i="15" s="1"/>
  <c r="Z205" i="15"/>
  <c r="Z216" i="15"/>
  <c r="AN216" i="15" s="1"/>
  <c r="Z227" i="15"/>
  <c r="Z237" i="15"/>
  <c r="Z248" i="15"/>
  <c r="Z259" i="15"/>
  <c r="Z269" i="15"/>
  <c r="Z280" i="15"/>
  <c r="Z291" i="15"/>
  <c r="AN291" i="15" s="1"/>
  <c r="Z301" i="15"/>
  <c r="Z312" i="15"/>
  <c r="Z323" i="15"/>
  <c r="Z333" i="15"/>
  <c r="Z344" i="15"/>
  <c r="AN344" i="15" s="1"/>
  <c r="Z355" i="15"/>
  <c r="Z365" i="15"/>
  <c r="Z376" i="15"/>
  <c r="Z387" i="15"/>
  <c r="Z397" i="15"/>
  <c r="Z408" i="15"/>
  <c r="Z419" i="15"/>
  <c r="Z429" i="15"/>
  <c r="AN429" i="15" s="1"/>
  <c r="Z440" i="15"/>
  <c r="Z451" i="15"/>
  <c r="Z461" i="15"/>
  <c r="Z472" i="15"/>
  <c r="Z483" i="15"/>
  <c r="Z493" i="15"/>
  <c r="Z504" i="15"/>
  <c r="Z515" i="15"/>
  <c r="Z525" i="15"/>
  <c r="Z536" i="15"/>
  <c r="Z547" i="15"/>
  <c r="AN547" i="15" s="1"/>
  <c r="Z557" i="15"/>
  <c r="Z568" i="15"/>
  <c r="Z579" i="15"/>
  <c r="Z589" i="15"/>
  <c r="AN589" i="15" s="1"/>
  <c r="Z600" i="15"/>
  <c r="AN600" i="15" s="1"/>
  <c r="Z611" i="15"/>
  <c r="Z621" i="15"/>
  <c r="Z632" i="15"/>
  <c r="Z643" i="15"/>
  <c r="Z653" i="15"/>
  <c r="AN653" i="15" s="1"/>
  <c r="Z661" i="15"/>
  <c r="Z669" i="15"/>
  <c r="Z677" i="15"/>
  <c r="Z685" i="15"/>
  <c r="Z693" i="15"/>
  <c r="Z701" i="15"/>
  <c r="Z709" i="15"/>
  <c r="Z717" i="15"/>
  <c r="Z725" i="15"/>
  <c r="Z733" i="15"/>
  <c r="AN733" i="15" s="1"/>
  <c r="Z741" i="15"/>
  <c r="Z749" i="15"/>
  <c r="Z757" i="15"/>
  <c r="Z765" i="15"/>
  <c r="Z773" i="15"/>
  <c r="Z781" i="15"/>
  <c r="Z789" i="15"/>
  <c r="Z797" i="15"/>
  <c r="Z805" i="15"/>
  <c r="Z813" i="15"/>
  <c r="AN813" i="15" s="1"/>
  <c r="Z821" i="15"/>
  <c r="Z829" i="15"/>
  <c r="Z837" i="15"/>
  <c r="AN837" i="15" s="1"/>
  <c r="Z845" i="15"/>
  <c r="Z853" i="15"/>
  <c r="AN853" i="15" s="1"/>
  <c r="Z861" i="15"/>
  <c r="AN861" i="15" s="1"/>
  <c r="Z869" i="15"/>
  <c r="Z877" i="15"/>
  <c r="Z885" i="15"/>
  <c r="Z893" i="15"/>
  <c r="Z901" i="15"/>
  <c r="Z909" i="15"/>
  <c r="Z918" i="15"/>
  <c r="Z926" i="15"/>
  <c r="Z934" i="15"/>
  <c r="AN934" i="15" s="1"/>
  <c r="Z942" i="15"/>
  <c r="Z950" i="15"/>
  <c r="Z958" i="15"/>
  <c r="Z966" i="15"/>
  <c r="AN966" i="15" s="1"/>
  <c r="Z971" i="15"/>
  <c r="Z977" i="15"/>
  <c r="Z982" i="15"/>
  <c r="Z987" i="15"/>
  <c r="AN987" i="15" s="1"/>
  <c r="Z993" i="15"/>
  <c r="Z998" i="15"/>
  <c r="Z1003" i="15"/>
  <c r="Z1009" i="15"/>
  <c r="Z1014" i="15"/>
  <c r="Z1019" i="15"/>
  <c r="AB1022" i="15"/>
  <c r="AB1002" i="15"/>
  <c r="AB982" i="15"/>
  <c r="AB964" i="15"/>
  <c r="AB944" i="15"/>
  <c r="AB926" i="15"/>
  <c r="AB906" i="15"/>
  <c r="AB887" i="15"/>
  <c r="AB867" i="15"/>
  <c r="AB850" i="15"/>
  <c r="AB830" i="15"/>
  <c r="AB810" i="15"/>
  <c r="AB793" i="15"/>
  <c r="AB773" i="15"/>
  <c r="AB754" i="15"/>
  <c r="AB735" i="15"/>
  <c r="AB717" i="15"/>
  <c r="AB697" i="15"/>
  <c r="AB680" i="15"/>
  <c r="AB665" i="15"/>
  <c r="AB650" i="15"/>
  <c r="AB637" i="15"/>
  <c r="AB622" i="15"/>
  <c r="AB608" i="15"/>
  <c r="AB594" i="15"/>
  <c r="AB580" i="15"/>
  <c r="AB565" i="15"/>
  <c r="AB552" i="15"/>
  <c r="AB537" i="15"/>
  <c r="AB522" i="15"/>
  <c r="AB509" i="15"/>
  <c r="AB494" i="15"/>
  <c r="AB480" i="15"/>
  <c r="AB466" i="15"/>
  <c r="AB452" i="15"/>
  <c r="AB437" i="15"/>
  <c r="AB424" i="15"/>
  <c r="AB409" i="15"/>
  <c r="AB394" i="15"/>
  <c r="AB381" i="15"/>
  <c r="AB366" i="15"/>
  <c r="AB352" i="15"/>
  <c r="AB338" i="15"/>
  <c r="AB324" i="15"/>
  <c r="AB309" i="15"/>
  <c r="AB296" i="15"/>
  <c r="AB281" i="15"/>
  <c r="AB266" i="15"/>
  <c r="AB254" i="15"/>
  <c r="AB243" i="15"/>
  <c r="AB232" i="15"/>
  <c r="AB222" i="15"/>
  <c r="AB211" i="15"/>
  <c r="AB200" i="15"/>
  <c r="AB190" i="15"/>
  <c r="AB179" i="15"/>
  <c r="AB168" i="15"/>
  <c r="AB158" i="15"/>
  <c r="AB147" i="15"/>
  <c r="AB136" i="15"/>
  <c r="AB126" i="15"/>
  <c r="AB115" i="15"/>
  <c r="AB104" i="15"/>
  <c r="AB94" i="15"/>
  <c r="AB83" i="15"/>
  <c r="AB72" i="15"/>
  <c r="AB62" i="15"/>
  <c r="AB51" i="15"/>
  <c r="AB40" i="15"/>
  <c r="AB30" i="15"/>
  <c r="Z36" i="15"/>
  <c r="Z47" i="15"/>
  <c r="AN47" i="15" s="1"/>
  <c r="Z57" i="15"/>
  <c r="Z68" i="15"/>
  <c r="AN68" i="15" s="1"/>
  <c r="Z79" i="15"/>
  <c r="Z89" i="15"/>
  <c r="Z100" i="15"/>
  <c r="Z111" i="15"/>
  <c r="AN111" i="15" s="1"/>
  <c r="Z121" i="15"/>
  <c r="AN121" i="15" s="1"/>
  <c r="Z132" i="15"/>
  <c r="AN132" i="15" s="1"/>
  <c r="Z143" i="15"/>
  <c r="Z153" i="15"/>
  <c r="Z164" i="15"/>
  <c r="Z175" i="15"/>
  <c r="AN175" i="15" s="1"/>
  <c r="Z185" i="15"/>
  <c r="Z196" i="15"/>
  <c r="AN196" i="15" s="1"/>
  <c r="Z207" i="15"/>
  <c r="Z217" i="15"/>
  <c r="Z228" i="15"/>
  <c r="Z239" i="15"/>
  <c r="AN239" i="15" s="1"/>
  <c r="Z249" i="15"/>
  <c r="AN249" i="15" s="1"/>
  <c r="Z260" i="15"/>
  <c r="Z271" i="15"/>
  <c r="Z281" i="15"/>
  <c r="Z292" i="15"/>
  <c r="Z303" i="15"/>
  <c r="Z313" i="15"/>
  <c r="Z324" i="15"/>
  <c r="Z335" i="15"/>
  <c r="Z345" i="15"/>
  <c r="AN345" i="15" s="1"/>
  <c r="Z356" i="15"/>
  <c r="Z367" i="15"/>
  <c r="AN367" i="15" s="1"/>
  <c r="Z377" i="15"/>
  <c r="Z388" i="15"/>
  <c r="Z399" i="15"/>
  <c r="Z409" i="15"/>
  <c r="AN409" i="15" s="1"/>
  <c r="Z420" i="15"/>
  <c r="AN420" i="15" s="1"/>
  <c r="Z431" i="15"/>
  <c r="Z441" i="15"/>
  <c r="Z452" i="15"/>
  <c r="Z463" i="15"/>
  <c r="Z473" i="15"/>
  <c r="Z484" i="15"/>
  <c r="Z495" i="15"/>
  <c r="AN495" i="15" s="1"/>
  <c r="Z505" i="15"/>
  <c r="AN505" i="15" s="1"/>
  <c r="Z516" i="15"/>
  <c r="AN516" i="15" s="1"/>
  <c r="Z527" i="15"/>
  <c r="Z537" i="15"/>
  <c r="Z548" i="15"/>
  <c r="Z559" i="15"/>
  <c r="Z569" i="15"/>
  <c r="Z580" i="15"/>
  <c r="AN580" i="15" s="1"/>
  <c r="Z591" i="15"/>
  <c r="Z601" i="15"/>
  <c r="Z612" i="15"/>
  <c r="Z623" i="15"/>
  <c r="Z633" i="15"/>
  <c r="Z644" i="15"/>
  <c r="Z654" i="15"/>
  <c r="Z662" i="15"/>
  <c r="Z670" i="15"/>
  <c r="Z678" i="15"/>
  <c r="Z686" i="15"/>
  <c r="Z694" i="15"/>
  <c r="Z702" i="15"/>
  <c r="Z710" i="15"/>
  <c r="Z718" i="15"/>
  <c r="Z726" i="15"/>
  <c r="Z734" i="15"/>
  <c r="Z742" i="15"/>
  <c r="AN742" i="15" s="1"/>
  <c r="Z750" i="15"/>
  <c r="Z758" i="15"/>
  <c r="Z766" i="15"/>
  <c r="Z774" i="15"/>
  <c r="Z782" i="15"/>
  <c r="Z790" i="15"/>
  <c r="Z798" i="15"/>
  <c r="Z806" i="15"/>
  <c r="AN806" i="15" s="1"/>
  <c r="Z814" i="15"/>
  <c r="Z822" i="15"/>
  <c r="Z830" i="15"/>
  <c r="AN830" i="15" s="1"/>
  <c r="Z838" i="15"/>
  <c r="Z846" i="15"/>
  <c r="AN846" i="15" s="1"/>
  <c r="Z854" i="15"/>
  <c r="Z862" i="15"/>
  <c r="Z870" i="15"/>
  <c r="AN870" i="15" s="1"/>
  <c r="Z878" i="15"/>
  <c r="Z886" i="15"/>
  <c r="Z894" i="15"/>
  <c r="Z902" i="15"/>
  <c r="Z910" i="15"/>
  <c r="Z919" i="15"/>
  <c r="Z927" i="15"/>
  <c r="AN927" i="15" s="1"/>
  <c r="Z935" i="15"/>
  <c r="AN935" i="15" s="1"/>
  <c r="Z943" i="15"/>
  <c r="Z951" i="15"/>
  <c r="Z959" i="15"/>
  <c r="Z967" i="15"/>
  <c r="Z973" i="15"/>
  <c r="Z978" i="15"/>
  <c r="Z983" i="15"/>
  <c r="AN983" i="15" s="1"/>
  <c r="Z989" i="15"/>
  <c r="Z994" i="15"/>
  <c r="AN994" i="15" s="1"/>
  <c r="Z999" i="15"/>
  <c r="Z1005" i="15"/>
  <c r="AN1005" i="15" s="1"/>
  <c r="Z1010" i="15"/>
  <c r="Z1015" i="15"/>
  <c r="AN1015" i="15" s="1"/>
  <c r="Z1021" i="15"/>
  <c r="O1022" i="15"/>
  <c r="N1022" i="15" s="1"/>
  <c r="O1018" i="15"/>
  <c r="N1018" i="15" s="1"/>
  <c r="O1014" i="15"/>
  <c r="N1014" i="15" s="1"/>
  <c r="O1010" i="15"/>
  <c r="N1010" i="15" s="1"/>
  <c r="O1006" i="15"/>
  <c r="N1006" i="15" s="1"/>
  <c r="O1002" i="15"/>
  <c r="N1002" i="15" s="1"/>
  <c r="O998" i="15"/>
  <c r="N998" i="15" s="1"/>
  <c r="O994" i="15"/>
  <c r="N994" i="15" s="1"/>
  <c r="O990" i="15"/>
  <c r="N990" i="15" s="1"/>
  <c r="O986" i="15"/>
  <c r="N986" i="15" s="1"/>
  <c r="O982" i="15"/>
  <c r="N982" i="15" s="1"/>
  <c r="O978" i="15"/>
  <c r="N978" i="15" s="1"/>
  <c r="O974" i="15"/>
  <c r="N974" i="15" s="1"/>
  <c r="O970" i="15"/>
  <c r="N970" i="15" s="1"/>
  <c r="O966" i="15"/>
  <c r="N966" i="15" s="1"/>
  <c r="O962" i="15"/>
  <c r="N962" i="15" s="1"/>
  <c r="O958" i="15"/>
  <c r="N958" i="15" s="1"/>
  <c r="O954" i="15"/>
  <c r="N954" i="15" s="1"/>
  <c r="O950" i="15"/>
  <c r="N950" i="15" s="1"/>
  <c r="O946" i="15"/>
  <c r="N946" i="15" s="1"/>
  <c r="O942" i="15"/>
  <c r="N942" i="15" s="1"/>
  <c r="O938" i="15"/>
  <c r="N938" i="15" s="1"/>
  <c r="O934" i="15"/>
  <c r="N934" i="15" s="1"/>
  <c r="O930" i="15"/>
  <c r="N930" i="15" s="1"/>
  <c r="O926" i="15"/>
  <c r="N926" i="15" s="1"/>
  <c r="O922" i="15"/>
  <c r="N922" i="15" s="1"/>
  <c r="O918" i="15"/>
  <c r="N918" i="15" s="1"/>
  <c r="O914" i="15"/>
  <c r="N914" i="15" s="1"/>
  <c r="O909" i="15"/>
  <c r="N909" i="15" s="1"/>
  <c r="O905" i="15"/>
  <c r="N905" i="15" s="1"/>
  <c r="O901" i="15"/>
  <c r="N901" i="15" s="1"/>
  <c r="O897" i="15"/>
  <c r="N897" i="15" s="1"/>
  <c r="O893" i="15"/>
  <c r="N893" i="15" s="1"/>
  <c r="O889" i="15"/>
  <c r="N889" i="15" s="1"/>
  <c r="O885" i="15"/>
  <c r="N885" i="15" s="1"/>
  <c r="O881" i="15"/>
  <c r="N881" i="15" s="1"/>
  <c r="O877" i="15"/>
  <c r="N877" i="15" s="1"/>
  <c r="O873" i="15"/>
  <c r="N873" i="15" s="1"/>
  <c r="O869" i="15"/>
  <c r="N869" i="15" s="1"/>
  <c r="O865" i="15"/>
  <c r="N865" i="15" s="1"/>
  <c r="O861" i="15"/>
  <c r="N861" i="15" s="1"/>
  <c r="O857" i="15"/>
  <c r="N857" i="15" s="1"/>
  <c r="O853" i="15"/>
  <c r="N853" i="15" s="1"/>
  <c r="O849" i="15"/>
  <c r="N849" i="15" s="1"/>
  <c r="O845" i="15"/>
  <c r="N845" i="15" s="1"/>
  <c r="O841" i="15"/>
  <c r="N841" i="15" s="1"/>
  <c r="O837" i="15"/>
  <c r="N837" i="15" s="1"/>
  <c r="O833" i="15"/>
  <c r="N833" i="15" s="1"/>
  <c r="O829" i="15"/>
  <c r="N829" i="15" s="1"/>
  <c r="O825" i="15"/>
  <c r="N825" i="15" s="1"/>
  <c r="O821" i="15"/>
  <c r="N821" i="15" s="1"/>
  <c r="O817" i="15"/>
  <c r="N817" i="15" s="1"/>
  <c r="O813" i="15"/>
  <c r="N813" i="15" s="1"/>
  <c r="O809" i="15"/>
  <c r="N809" i="15" s="1"/>
  <c r="O805" i="15"/>
  <c r="N805" i="15" s="1"/>
  <c r="O801" i="15"/>
  <c r="N801" i="15" s="1"/>
  <c r="O797" i="15"/>
  <c r="N797" i="15" s="1"/>
  <c r="O793" i="15"/>
  <c r="N793" i="15" s="1"/>
  <c r="O789" i="15"/>
  <c r="N789" i="15" s="1"/>
  <c r="O785" i="15"/>
  <c r="N785" i="15" s="1"/>
  <c r="O781" i="15"/>
  <c r="N781" i="15" s="1"/>
  <c r="O777" i="15"/>
  <c r="N777" i="15" s="1"/>
  <c r="O773" i="15"/>
  <c r="N773" i="15" s="1"/>
  <c r="O769" i="15"/>
  <c r="N769" i="15" s="1"/>
  <c r="O765" i="15"/>
  <c r="N765" i="15" s="1"/>
  <c r="O761" i="15"/>
  <c r="N761" i="15" s="1"/>
  <c r="O757" i="15"/>
  <c r="N757" i="15" s="1"/>
  <c r="O753" i="15"/>
  <c r="N753" i="15" s="1"/>
  <c r="O749" i="15"/>
  <c r="N749" i="15" s="1"/>
  <c r="O745" i="15"/>
  <c r="N745" i="15" s="1"/>
  <c r="O741" i="15"/>
  <c r="N741" i="15" s="1"/>
  <c r="O737" i="15"/>
  <c r="N737" i="15" s="1"/>
  <c r="O733" i="15"/>
  <c r="N733" i="15" s="1"/>
  <c r="O729" i="15"/>
  <c r="N729" i="15" s="1"/>
  <c r="O725" i="15"/>
  <c r="N725" i="15" s="1"/>
  <c r="O721" i="15"/>
  <c r="N721" i="15" s="1"/>
  <c r="O717" i="15"/>
  <c r="N717" i="15" s="1"/>
  <c r="O713" i="15"/>
  <c r="N713" i="15" s="1"/>
  <c r="O709" i="15"/>
  <c r="N709" i="15" s="1"/>
  <c r="O705" i="15"/>
  <c r="N705" i="15" s="1"/>
  <c r="O701" i="15"/>
  <c r="N701" i="15" s="1"/>
  <c r="O697" i="15"/>
  <c r="N697" i="15" s="1"/>
  <c r="O693" i="15"/>
  <c r="N693" i="15" s="1"/>
  <c r="O689" i="15"/>
  <c r="N689" i="15" s="1"/>
  <c r="O685" i="15"/>
  <c r="N685" i="15" s="1"/>
  <c r="O681" i="15"/>
  <c r="N681" i="15" s="1"/>
  <c r="O677" i="15"/>
  <c r="N677" i="15" s="1"/>
  <c r="O673" i="15"/>
  <c r="N673" i="15" s="1"/>
  <c r="O669" i="15"/>
  <c r="N669" i="15" s="1"/>
  <c r="O665" i="15"/>
  <c r="N665" i="15" s="1"/>
  <c r="O661" i="15"/>
  <c r="N661" i="15" s="1"/>
  <c r="O657" i="15"/>
  <c r="N657" i="15" s="1"/>
  <c r="O653" i="15"/>
  <c r="N653" i="15" s="1"/>
  <c r="O649" i="15"/>
  <c r="N649" i="15" s="1"/>
  <c r="O645" i="15"/>
  <c r="N645" i="15" s="1"/>
  <c r="O641" i="15"/>
  <c r="N641" i="15" s="1"/>
  <c r="O637" i="15"/>
  <c r="N637" i="15" s="1"/>
  <c r="O633" i="15"/>
  <c r="N633" i="15" s="1"/>
  <c r="O629" i="15"/>
  <c r="N629" i="15" s="1"/>
  <c r="O625" i="15"/>
  <c r="N625" i="15" s="1"/>
  <c r="O621" i="15"/>
  <c r="N621" i="15" s="1"/>
  <c r="O617" i="15"/>
  <c r="N617" i="15" s="1"/>
  <c r="O613" i="15"/>
  <c r="N613" i="15" s="1"/>
  <c r="O609" i="15"/>
  <c r="N609" i="15" s="1"/>
  <c r="O605" i="15"/>
  <c r="N605" i="15" s="1"/>
  <c r="O601" i="15"/>
  <c r="N601" i="15" s="1"/>
  <c r="O597" i="15"/>
  <c r="N597" i="15" s="1"/>
  <c r="O593" i="15"/>
  <c r="N593" i="15" s="1"/>
  <c r="O589" i="15"/>
  <c r="N589" i="15" s="1"/>
  <c r="O585" i="15"/>
  <c r="N585" i="15" s="1"/>
  <c r="O581" i="15"/>
  <c r="N581" i="15" s="1"/>
  <c r="O577" i="15"/>
  <c r="N577" i="15" s="1"/>
  <c r="O573" i="15"/>
  <c r="N573" i="15" s="1"/>
  <c r="O569" i="15"/>
  <c r="N569" i="15" s="1"/>
  <c r="O565" i="15"/>
  <c r="N565" i="15" s="1"/>
  <c r="O561" i="15"/>
  <c r="N561" i="15" s="1"/>
  <c r="O557" i="15"/>
  <c r="N557" i="15" s="1"/>
  <c r="O553" i="15"/>
  <c r="N553" i="15" s="1"/>
  <c r="O549" i="15"/>
  <c r="N549" i="15" s="1"/>
  <c r="O545" i="15"/>
  <c r="N545" i="15" s="1"/>
  <c r="O541" i="15"/>
  <c r="N541" i="15" s="1"/>
  <c r="O537" i="15"/>
  <c r="N537" i="15" s="1"/>
  <c r="O533" i="15"/>
  <c r="N533" i="15" s="1"/>
  <c r="O529" i="15"/>
  <c r="N529" i="15" s="1"/>
  <c r="O525" i="15"/>
  <c r="N525" i="15" s="1"/>
  <c r="O521" i="15"/>
  <c r="N521" i="15" s="1"/>
  <c r="O517" i="15"/>
  <c r="N517" i="15" s="1"/>
  <c r="O513" i="15"/>
  <c r="N513" i="15" s="1"/>
  <c r="O509" i="15"/>
  <c r="N509" i="15" s="1"/>
  <c r="O505" i="15"/>
  <c r="N505" i="15" s="1"/>
  <c r="O501" i="15"/>
  <c r="N501" i="15" s="1"/>
  <c r="O497" i="15"/>
  <c r="N497" i="15" s="1"/>
  <c r="O493" i="15"/>
  <c r="N493" i="15" s="1"/>
  <c r="O489" i="15"/>
  <c r="N489" i="15" s="1"/>
  <c r="O485" i="15"/>
  <c r="N485" i="15" s="1"/>
  <c r="O481" i="15"/>
  <c r="N481" i="15" s="1"/>
  <c r="O477" i="15"/>
  <c r="N477" i="15" s="1"/>
  <c r="O473" i="15"/>
  <c r="N473" i="15" s="1"/>
  <c r="O469" i="15"/>
  <c r="N469" i="15" s="1"/>
  <c r="O465" i="15"/>
  <c r="N465" i="15" s="1"/>
  <c r="O461" i="15"/>
  <c r="N461" i="15" s="1"/>
  <c r="O457" i="15"/>
  <c r="N457" i="15" s="1"/>
  <c r="O453" i="15"/>
  <c r="N453" i="15" s="1"/>
  <c r="O449" i="15"/>
  <c r="N449" i="15" s="1"/>
  <c r="O445" i="15"/>
  <c r="N445" i="15" s="1"/>
  <c r="O441" i="15"/>
  <c r="N441" i="15" s="1"/>
  <c r="O437" i="15"/>
  <c r="N437" i="15" s="1"/>
  <c r="O433" i="15"/>
  <c r="N433" i="15" s="1"/>
  <c r="O429" i="15"/>
  <c r="N429" i="15" s="1"/>
  <c r="O425" i="15"/>
  <c r="N425" i="15" s="1"/>
  <c r="O421" i="15"/>
  <c r="N421" i="15" s="1"/>
  <c r="O417" i="15"/>
  <c r="N417" i="15" s="1"/>
  <c r="O413" i="15"/>
  <c r="N413" i="15" s="1"/>
  <c r="O409" i="15"/>
  <c r="N409" i="15" s="1"/>
  <c r="O405" i="15"/>
  <c r="N405" i="15" s="1"/>
  <c r="O401" i="15"/>
  <c r="N401" i="15" s="1"/>
  <c r="O397" i="15"/>
  <c r="N397" i="15" s="1"/>
  <c r="O393" i="15"/>
  <c r="N393" i="15" s="1"/>
  <c r="O389" i="15"/>
  <c r="N389" i="15" s="1"/>
  <c r="O385" i="15"/>
  <c r="N385" i="15" s="1"/>
  <c r="O381" i="15"/>
  <c r="N381" i="15" s="1"/>
  <c r="O377" i="15"/>
  <c r="N377" i="15" s="1"/>
  <c r="O373" i="15"/>
  <c r="N373" i="15" s="1"/>
  <c r="O369" i="15"/>
  <c r="N369" i="15" s="1"/>
  <c r="O365" i="15"/>
  <c r="N365" i="15" s="1"/>
  <c r="O361" i="15"/>
  <c r="N361" i="15" s="1"/>
  <c r="O357" i="15"/>
  <c r="N357" i="15" s="1"/>
  <c r="O353" i="15"/>
  <c r="N353" i="15" s="1"/>
  <c r="O349" i="15"/>
  <c r="N349" i="15" s="1"/>
  <c r="O345" i="15"/>
  <c r="N345" i="15" s="1"/>
  <c r="O341" i="15"/>
  <c r="N341" i="15" s="1"/>
  <c r="O337" i="15"/>
  <c r="N337" i="15" s="1"/>
  <c r="O333" i="15"/>
  <c r="N333" i="15" s="1"/>
  <c r="O329" i="15"/>
  <c r="N329" i="15" s="1"/>
  <c r="O325" i="15"/>
  <c r="N325" i="15" s="1"/>
  <c r="O321" i="15"/>
  <c r="N321" i="15" s="1"/>
  <c r="O317" i="15"/>
  <c r="N317" i="15" s="1"/>
  <c r="O313" i="15"/>
  <c r="N313" i="15" s="1"/>
  <c r="O309" i="15"/>
  <c r="N309" i="15" s="1"/>
  <c r="O305" i="15"/>
  <c r="N305" i="15" s="1"/>
  <c r="O301" i="15"/>
  <c r="N301" i="15" s="1"/>
  <c r="O297" i="15"/>
  <c r="N297" i="15" s="1"/>
  <c r="O293" i="15"/>
  <c r="N293" i="15" s="1"/>
  <c r="O289" i="15"/>
  <c r="N289" i="15" s="1"/>
  <c r="O285" i="15"/>
  <c r="N285" i="15" s="1"/>
  <c r="O281" i="15"/>
  <c r="N281" i="15" s="1"/>
  <c r="O277" i="15"/>
  <c r="N277" i="15" s="1"/>
  <c r="O273" i="15"/>
  <c r="N273" i="15" s="1"/>
  <c r="O269" i="15"/>
  <c r="N269" i="15" s="1"/>
  <c r="O265" i="15"/>
  <c r="N265" i="15" s="1"/>
  <c r="O261" i="15"/>
  <c r="N261" i="15" s="1"/>
  <c r="O257" i="15"/>
  <c r="N257" i="15" s="1"/>
  <c r="O253" i="15"/>
  <c r="N253" i="15" s="1"/>
  <c r="O249" i="15"/>
  <c r="N249" i="15" s="1"/>
  <c r="O245" i="15"/>
  <c r="N245" i="15" s="1"/>
  <c r="O241" i="15"/>
  <c r="N241" i="15" s="1"/>
  <c r="O237" i="15"/>
  <c r="N237" i="15" s="1"/>
  <c r="O233" i="15"/>
  <c r="N233" i="15" s="1"/>
  <c r="O229" i="15"/>
  <c r="N229" i="15" s="1"/>
  <c r="O225" i="15"/>
  <c r="N225" i="15" s="1"/>
  <c r="O221" i="15"/>
  <c r="N221" i="15" s="1"/>
  <c r="O217" i="15"/>
  <c r="N217" i="15" s="1"/>
  <c r="O213" i="15"/>
  <c r="N213" i="15" s="1"/>
  <c r="O209" i="15"/>
  <c r="N209" i="15" s="1"/>
  <c r="O205" i="15"/>
  <c r="N205" i="15" s="1"/>
  <c r="O201" i="15"/>
  <c r="N201" i="15" s="1"/>
  <c r="O197" i="15"/>
  <c r="N197" i="15" s="1"/>
  <c r="O193" i="15"/>
  <c r="N193" i="15" s="1"/>
  <c r="O189" i="15"/>
  <c r="N189" i="15" s="1"/>
  <c r="O185" i="15"/>
  <c r="N185" i="15" s="1"/>
  <c r="O181" i="15"/>
  <c r="N181" i="15" s="1"/>
  <c r="O177" i="15"/>
  <c r="N177" i="15" s="1"/>
  <c r="O173" i="15"/>
  <c r="N173" i="15" s="1"/>
  <c r="O169" i="15"/>
  <c r="N169" i="15" s="1"/>
  <c r="O165" i="15"/>
  <c r="N165" i="15" s="1"/>
  <c r="O161" i="15"/>
  <c r="N161" i="15" s="1"/>
  <c r="O157" i="15"/>
  <c r="N157" i="15" s="1"/>
  <c r="O153" i="15"/>
  <c r="N153" i="15" s="1"/>
  <c r="O149" i="15"/>
  <c r="N149" i="15" s="1"/>
  <c r="O145" i="15"/>
  <c r="N145" i="15" s="1"/>
  <c r="O141" i="15"/>
  <c r="N141" i="15" s="1"/>
  <c r="O137" i="15"/>
  <c r="N137" i="15" s="1"/>
  <c r="O133" i="15"/>
  <c r="N133" i="15" s="1"/>
  <c r="O129" i="15"/>
  <c r="N129" i="15" s="1"/>
  <c r="O125" i="15"/>
  <c r="N125" i="15" s="1"/>
  <c r="O121" i="15"/>
  <c r="N121" i="15" s="1"/>
  <c r="O117" i="15"/>
  <c r="N117" i="15" s="1"/>
  <c r="O113" i="15"/>
  <c r="N113" i="15" s="1"/>
  <c r="O109" i="15"/>
  <c r="N109" i="15" s="1"/>
  <c r="O105" i="15"/>
  <c r="N105" i="15" s="1"/>
  <c r="O101" i="15"/>
  <c r="N101" i="15" s="1"/>
  <c r="O97" i="15"/>
  <c r="N97" i="15" s="1"/>
  <c r="O93" i="15"/>
  <c r="N93" i="15" s="1"/>
  <c r="O89" i="15"/>
  <c r="N89" i="15" s="1"/>
  <c r="O85" i="15"/>
  <c r="N85" i="15" s="1"/>
  <c r="O81" i="15"/>
  <c r="N81" i="15" s="1"/>
  <c r="O77" i="15"/>
  <c r="N77" i="15" s="1"/>
  <c r="O73" i="15"/>
  <c r="N73" i="15" s="1"/>
  <c r="O69" i="15"/>
  <c r="N69" i="15" s="1"/>
  <c r="O65" i="15"/>
  <c r="N65" i="15" s="1"/>
  <c r="O61" i="15"/>
  <c r="N61" i="15" s="1"/>
  <c r="O57" i="15"/>
  <c r="N57" i="15" s="1"/>
  <c r="O53" i="15"/>
  <c r="N53" i="15" s="1"/>
  <c r="O49" i="15"/>
  <c r="N49" i="15" s="1"/>
  <c r="O45" i="15"/>
  <c r="N45" i="15" s="1"/>
  <c r="O41" i="15"/>
  <c r="N41" i="15" s="1"/>
  <c r="O37" i="15"/>
  <c r="N37" i="15" s="1"/>
  <c r="O33" i="15"/>
  <c r="N33" i="15" s="1"/>
  <c r="O29" i="15"/>
  <c r="N29" i="15" s="1"/>
  <c r="O1016" i="15"/>
  <c r="N1016" i="15" s="1"/>
  <c r="O1012" i="15"/>
  <c r="N1012" i="15" s="1"/>
  <c r="O1004" i="15"/>
  <c r="N1004" i="15" s="1"/>
  <c r="O996" i="15"/>
  <c r="N996" i="15" s="1"/>
  <c r="O988" i="15"/>
  <c r="N988" i="15" s="1"/>
  <c r="O980" i="15"/>
  <c r="N980" i="15" s="1"/>
  <c r="O976" i="15"/>
  <c r="N976" i="15" s="1"/>
  <c r="O968" i="15"/>
  <c r="N968" i="15" s="1"/>
  <c r="O960" i="15"/>
  <c r="N960" i="15" s="1"/>
  <c r="O948" i="15"/>
  <c r="N948" i="15" s="1"/>
  <c r="O940" i="15"/>
  <c r="N940" i="15" s="1"/>
  <c r="O932" i="15"/>
  <c r="N932" i="15" s="1"/>
  <c r="O924" i="15"/>
  <c r="N924" i="15" s="1"/>
  <c r="O916" i="15"/>
  <c r="N916" i="15" s="1"/>
  <c r="O907" i="15"/>
  <c r="N907" i="15" s="1"/>
  <c r="O899" i="15"/>
  <c r="N899" i="15" s="1"/>
  <c r="O891" i="15"/>
  <c r="N891" i="15" s="1"/>
  <c r="O887" i="15"/>
  <c r="N887" i="15" s="1"/>
  <c r="O879" i="15"/>
  <c r="N879" i="15" s="1"/>
  <c r="O871" i="15"/>
  <c r="N871" i="15" s="1"/>
  <c r="O863" i="15"/>
  <c r="N863" i="15" s="1"/>
  <c r="O855" i="15"/>
  <c r="N855" i="15" s="1"/>
  <c r="O847" i="15"/>
  <c r="N847" i="15" s="1"/>
  <c r="O839" i="15"/>
  <c r="N839" i="15" s="1"/>
  <c r="O827" i="15"/>
  <c r="N827" i="15" s="1"/>
  <c r="O819" i="15"/>
  <c r="N819" i="15" s="1"/>
  <c r="O811" i="15"/>
  <c r="N811" i="15" s="1"/>
  <c r="O807" i="15"/>
  <c r="N807" i="15" s="1"/>
  <c r="O799" i="15"/>
  <c r="N799" i="15" s="1"/>
  <c r="O791" i="15"/>
  <c r="N791" i="15" s="1"/>
  <c r="O783" i="15"/>
  <c r="N783" i="15" s="1"/>
  <c r="O775" i="15"/>
  <c r="N775" i="15" s="1"/>
  <c r="O767" i="15"/>
  <c r="N767" i="15" s="1"/>
  <c r="O759" i="15"/>
  <c r="N759" i="15" s="1"/>
  <c r="O751" i="15"/>
  <c r="N751" i="15" s="1"/>
  <c r="O743" i="15"/>
  <c r="N743" i="15" s="1"/>
  <c r="O735" i="15"/>
  <c r="N735" i="15" s="1"/>
  <c r="O727" i="15"/>
  <c r="N727" i="15" s="1"/>
  <c r="O719" i="15"/>
  <c r="N719" i="15" s="1"/>
  <c r="O711" i="15"/>
  <c r="N711" i="15" s="1"/>
  <c r="O703" i="15"/>
  <c r="N703" i="15" s="1"/>
  <c r="O695" i="15"/>
  <c r="N695" i="15" s="1"/>
  <c r="O683" i="15"/>
  <c r="N683" i="15" s="1"/>
  <c r="O675" i="15"/>
  <c r="N675" i="15" s="1"/>
  <c r="O667" i="15"/>
  <c r="N667" i="15" s="1"/>
  <c r="O659" i="15"/>
  <c r="N659" i="15" s="1"/>
  <c r="O651" i="15"/>
  <c r="N651" i="15" s="1"/>
  <c r="O643" i="15"/>
  <c r="N643" i="15" s="1"/>
  <c r="O635" i="15"/>
  <c r="N635" i="15" s="1"/>
  <c r="O627" i="15"/>
  <c r="N627" i="15" s="1"/>
  <c r="O623" i="15"/>
  <c r="N623" i="15" s="1"/>
  <c r="O611" i="15"/>
  <c r="N611" i="15" s="1"/>
  <c r="O603" i="15"/>
  <c r="N603" i="15" s="1"/>
  <c r="O599" i="15"/>
  <c r="N599" i="15" s="1"/>
  <c r="O587" i="15"/>
  <c r="N587" i="15" s="1"/>
  <c r="O579" i="15"/>
  <c r="N579" i="15" s="1"/>
  <c r="O571" i="15"/>
  <c r="N571" i="15" s="1"/>
  <c r="O563" i="15"/>
  <c r="N563" i="15" s="1"/>
  <c r="O555" i="15"/>
  <c r="N555" i="15" s="1"/>
  <c r="O547" i="15"/>
  <c r="N547" i="15" s="1"/>
  <c r="O539" i="15"/>
  <c r="N539" i="15" s="1"/>
  <c r="O531" i="15"/>
  <c r="N531" i="15" s="1"/>
  <c r="O523" i="15"/>
  <c r="N523" i="15" s="1"/>
  <c r="O515" i="15"/>
  <c r="N515" i="15" s="1"/>
  <c r="O511" i="15"/>
  <c r="N511" i="15" s="1"/>
  <c r="O499" i="15"/>
  <c r="N499" i="15" s="1"/>
  <c r="O491" i="15"/>
  <c r="N491" i="15" s="1"/>
  <c r="O483" i="15"/>
  <c r="N483" i="15" s="1"/>
  <c r="O475" i="15"/>
  <c r="N475" i="15" s="1"/>
  <c r="O467" i="15"/>
  <c r="N467" i="15" s="1"/>
  <c r="O459" i="15"/>
  <c r="N459" i="15" s="1"/>
  <c r="O451" i="15"/>
  <c r="N451" i="15" s="1"/>
  <c r="O443" i="15"/>
  <c r="N443" i="15" s="1"/>
  <c r="O435" i="15"/>
  <c r="N435" i="15" s="1"/>
  <c r="O427" i="15"/>
  <c r="N427" i="15" s="1"/>
  <c r="O415" i="15"/>
  <c r="N415" i="15" s="1"/>
  <c r="O407" i="15"/>
  <c r="N407" i="15" s="1"/>
  <c r="O399" i="15"/>
  <c r="N399" i="15" s="1"/>
  <c r="O391" i="15"/>
  <c r="N391" i="15" s="1"/>
  <c r="O383" i="15"/>
  <c r="N383" i="15" s="1"/>
  <c r="O375" i="15"/>
  <c r="N375" i="15" s="1"/>
  <c r="O367" i="15"/>
  <c r="N367" i="15" s="1"/>
  <c r="O359" i="15"/>
  <c r="N359" i="15" s="1"/>
  <c r="O351" i="15"/>
  <c r="N351" i="15" s="1"/>
  <c r="O343" i="15"/>
  <c r="N343" i="15" s="1"/>
  <c r="O335" i="15"/>
  <c r="N335" i="15" s="1"/>
  <c r="O327" i="15"/>
  <c r="N327" i="15" s="1"/>
  <c r="O319" i="15"/>
  <c r="N319" i="15" s="1"/>
  <c r="O315" i="15"/>
  <c r="N315" i="15" s="1"/>
  <c r="O307" i="15"/>
  <c r="N307" i="15" s="1"/>
  <c r="O299" i="15"/>
  <c r="N299" i="15" s="1"/>
  <c r="O1021" i="15"/>
  <c r="N1021" i="15" s="1"/>
  <c r="O1017" i="15"/>
  <c r="N1017" i="15" s="1"/>
  <c r="O1013" i="15"/>
  <c r="N1013" i="15" s="1"/>
  <c r="O1009" i="15"/>
  <c r="N1009" i="15" s="1"/>
  <c r="O1005" i="15"/>
  <c r="N1005" i="15" s="1"/>
  <c r="O1001" i="15"/>
  <c r="N1001" i="15" s="1"/>
  <c r="O997" i="15"/>
  <c r="N997" i="15" s="1"/>
  <c r="O993" i="15"/>
  <c r="N993" i="15" s="1"/>
  <c r="O989" i="15"/>
  <c r="N989" i="15" s="1"/>
  <c r="O985" i="15"/>
  <c r="N985" i="15" s="1"/>
  <c r="O981" i="15"/>
  <c r="N981" i="15" s="1"/>
  <c r="O977" i="15"/>
  <c r="N977" i="15" s="1"/>
  <c r="O973" i="15"/>
  <c r="N973" i="15" s="1"/>
  <c r="O969" i="15"/>
  <c r="N969" i="15" s="1"/>
  <c r="O965" i="15"/>
  <c r="N965" i="15" s="1"/>
  <c r="O961" i="15"/>
  <c r="N961" i="15" s="1"/>
  <c r="O957" i="15"/>
  <c r="N957" i="15" s="1"/>
  <c r="O953" i="15"/>
  <c r="N953" i="15" s="1"/>
  <c r="O949" i="15"/>
  <c r="N949" i="15" s="1"/>
  <c r="O945" i="15"/>
  <c r="N945" i="15" s="1"/>
  <c r="O941" i="15"/>
  <c r="N941" i="15" s="1"/>
  <c r="O937" i="15"/>
  <c r="N937" i="15" s="1"/>
  <c r="O933" i="15"/>
  <c r="N933" i="15" s="1"/>
  <c r="O929" i="15"/>
  <c r="N929" i="15" s="1"/>
  <c r="O925" i="15"/>
  <c r="N925" i="15" s="1"/>
  <c r="O921" i="15"/>
  <c r="N921" i="15" s="1"/>
  <c r="O917" i="15"/>
  <c r="N917" i="15" s="1"/>
  <c r="O913" i="15"/>
  <c r="N913" i="15" s="1"/>
  <c r="O908" i="15"/>
  <c r="N908" i="15" s="1"/>
  <c r="O904" i="15"/>
  <c r="N904" i="15" s="1"/>
  <c r="O900" i="15"/>
  <c r="N900" i="15" s="1"/>
  <c r="O896" i="15"/>
  <c r="N896" i="15" s="1"/>
  <c r="O892" i="15"/>
  <c r="N892" i="15" s="1"/>
  <c r="O888" i="15"/>
  <c r="N888" i="15" s="1"/>
  <c r="O884" i="15"/>
  <c r="N884" i="15" s="1"/>
  <c r="O880" i="15"/>
  <c r="N880" i="15" s="1"/>
  <c r="O876" i="15"/>
  <c r="N876" i="15" s="1"/>
  <c r="O872" i="15"/>
  <c r="N872" i="15" s="1"/>
  <c r="O868" i="15"/>
  <c r="N868" i="15" s="1"/>
  <c r="O864" i="15"/>
  <c r="N864" i="15" s="1"/>
  <c r="O860" i="15"/>
  <c r="N860" i="15" s="1"/>
  <c r="O856" i="15"/>
  <c r="N856" i="15" s="1"/>
  <c r="O852" i="15"/>
  <c r="N852" i="15" s="1"/>
  <c r="O848" i="15"/>
  <c r="N848" i="15" s="1"/>
  <c r="O844" i="15"/>
  <c r="N844" i="15" s="1"/>
  <c r="O840" i="15"/>
  <c r="N840" i="15" s="1"/>
  <c r="O836" i="15"/>
  <c r="N836" i="15" s="1"/>
  <c r="O832" i="15"/>
  <c r="N832" i="15" s="1"/>
  <c r="O828" i="15"/>
  <c r="N828" i="15" s="1"/>
  <c r="O824" i="15"/>
  <c r="N824" i="15" s="1"/>
  <c r="O820" i="15"/>
  <c r="N820" i="15" s="1"/>
  <c r="O816" i="15"/>
  <c r="N816" i="15" s="1"/>
  <c r="O812" i="15"/>
  <c r="N812" i="15" s="1"/>
  <c r="O808" i="15"/>
  <c r="N808" i="15" s="1"/>
  <c r="O804" i="15"/>
  <c r="N804" i="15" s="1"/>
  <c r="O800" i="15"/>
  <c r="N800" i="15" s="1"/>
  <c r="O796" i="15"/>
  <c r="N796" i="15" s="1"/>
  <c r="O792" i="15"/>
  <c r="N792" i="15" s="1"/>
  <c r="O788" i="15"/>
  <c r="N788" i="15" s="1"/>
  <c r="O784" i="15"/>
  <c r="N784" i="15" s="1"/>
  <c r="O780" i="15"/>
  <c r="N780" i="15" s="1"/>
  <c r="O776" i="15"/>
  <c r="N776" i="15" s="1"/>
  <c r="O772" i="15"/>
  <c r="N772" i="15" s="1"/>
  <c r="O768" i="15"/>
  <c r="N768" i="15" s="1"/>
  <c r="O764" i="15"/>
  <c r="N764" i="15" s="1"/>
  <c r="O760" i="15"/>
  <c r="N760" i="15" s="1"/>
  <c r="O756" i="15"/>
  <c r="N756" i="15" s="1"/>
  <c r="O752" i="15"/>
  <c r="N752" i="15" s="1"/>
  <c r="O748" i="15"/>
  <c r="N748" i="15" s="1"/>
  <c r="O744" i="15"/>
  <c r="N744" i="15" s="1"/>
  <c r="O740" i="15"/>
  <c r="N740" i="15" s="1"/>
  <c r="O736" i="15"/>
  <c r="N736" i="15" s="1"/>
  <c r="O732" i="15"/>
  <c r="N732" i="15" s="1"/>
  <c r="O728" i="15"/>
  <c r="N728" i="15" s="1"/>
  <c r="O724" i="15"/>
  <c r="N724" i="15" s="1"/>
  <c r="O720" i="15"/>
  <c r="N720" i="15" s="1"/>
  <c r="O716" i="15"/>
  <c r="N716" i="15" s="1"/>
  <c r="O712" i="15"/>
  <c r="N712" i="15" s="1"/>
  <c r="O708" i="15"/>
  <c r="N708" i="15" s="1"/>
  <c r="O704" i="15"/>
  <c r="N704" i="15" s="1"/>
  <c r="O700" i="15"/>
  <c r="N700" i="15" s="1"/>
  <c r="O696" i="15"/>
  <c r="N696" i="15" s="1"/>
  <c r="O692" i="15"/>
  <c r="N692" i="15" s="1"/>
  <c r="O688" i="15"/>
  <c r="N688" i="15" s="1"/>
  <c r="O684" i="15"/>
  <c r="N684" i="15" s="1"/>
  <c r="O680" i="15"/>
  <c r="N680" i="15" s="1"/>
  <c r="O676" i="15"/>
  <c r="N676" i="15" s="1"/>
  <c r="O672" i="15"/>
  <c r="N672" i="15" s="1"/>
  <c r="O668" i="15"/>
  <c r="N668" i="15" s="1"/>
  <c r="O664" i="15"/>
  <c r="N664" i="15" s="1"/>
  <c r="O660" i="15"/>
  <c r="N660" i="15" s="1"/>
  <c r="O656" i="15"/>
  <c r="N656" i="15" s="1"/>
  <c r="O652" i="15"/>
  <c r="N652" i="15" s="1"/>
  <c r="O648" i="15"/>
  <c r="N648" i="15" s="1"/>
  <c r="O644" i="15"/>
  <c r="N644" i="15" s="1"/>
  <c r="O640" i="15"/>
  <c r="N640" i="15" s="1"/>
  <c r="O636" i="15"/>
  <c r="N636" i="15" s="1"/>
  <c r="O632" i="15"/>
  <c r="N632" i="15" s="1"/>
  <c r="O628" i="15"/>
  <c r="N628" i="15" s="1"/>
  <c r="O624" i="15"/>
  <c r="N624" i="15" s="1"/>
  <c r="O620" i="15"/>
  <c r="N620" i="15" s="1"/>
  <c r="O616" i="15"/>
  <c r="N616" i="15" s="1"/>
  <c r="O612" i="15"/>
  <c r="N612" i="15" s="1"/>
  <c r="O608" i="15"/>
  <c r="N608" i="15" s="1"/>
  <c r="O604" i="15"/>
  <c r="N604" i="15" s="1"/>
  <c r="O600" i="15"/>
  <c r="N600" i="15" s="1"/>
  <c r="O596" i="15"/>
  <c r="N596" i="15" s="1"/>
  <c r="O592" i="15"/>
  <c r="N592" i="15" s="1"/>
  <c r="O588" i="15"/>
  <c r="N588" i="15" s="1"/>
  <c r="O584" i="15"/>
  <c r="N584" i="15" s="1"/>
  <c r="O580" i="15"/>
  <c r="N580" i="15" s="1"/>
  <c r="O576" i="15"/>
  <c r="N576" i="15" s="1"/>
  <c r="O572" i="15"/>
  <c r="N572" i="15" s="1"/>
  <c r="O568" i="15"/>
  <c r="N568" i="15" s="1"/>
  <c r="O564" i="15"/>
  <c r="N564" i="15" s="1"/>
  <c r="O560" i="15"/>
  <c r="N560" i="15" s="1"/>
  <c r="O556" i="15"/>
  <c r="N556" i="15" s="1"/>
  <c r="O552" i="15"/>
  <c r="N552" i="15" s="1"/>
  <c r="O548" i="15"/>
  <c r="N548" i="15" s="1"/>
  <c r="O544" i="15"/>
  <c r="N544" i="15" s="1"/>
  <c r="O540" i="15"/>
  <c r="N540" i="15" s="1"/>
  <c r="O536" i="15"/>
  <c r="N536" i="15" s="1"/>
  <c r="O532" i="15"/>
  <c r="N532" i="15" s="1"/>
  <c r="O528" i="15"/>
  <c r="N528" i="15" s="1"/>
  <c r="O524" i="15"/>
  <c r="N524" i="15" s="1"/>
  <c r="O520" i="15"/>
  <c r="N520" i="15" s="1"/>
  <c r="O516" i="15"/>
  <c r="N516" i="15" s="1"/>
  <c r="O512" i="15"/>
  <c r="N512" i="15" s="1"/>
  <c r="O508" i="15"/>
  <c r="N508" i="15" s="1"/>
  <c r="O504" i="15"/>
  <c r="N504" i="15" s="1"/>
  <c r="O500" i="15"/>
  <c r="N500" i="15" s="1"/>
  <c r="O496" i="15"/>
  <c r="N496" i="15" s="1"/>
  <c r="O492" i="15"/>
  <c r="N492" i="15" s="1"/>
  <c r="O488" i="15"/>
  <c r="N488" i="15" s="1"/>
  <c r="O484" i="15"/>
  <c r="N484" i="15" s="1"/>
  <c r="O480" i="15"/>
  <c r="N480" i="15" s="1"/>
  <c r="O476" i="15"/>
  <c r="N476" i="15" s="1"/>
  <c r="O472" i="15"/>
  <c r="N472" i="15" s="1"/>
  <c r="O468" i="15"/>
  <c r="N468" i="15" s="1"/>
  <c r="O464" i="15"/>
  <c r="N464" i="15" s="1"/>
  <c r="O460" i="15"/>
  <c r="N460" i="15" s="1"/>
  <c r="O456" i="15"/>
  <c r="N456" i="15" s="1"/>
  <c r="O452" i="15"/>
  <c r="N452" i="15" s="1"/>
  <c r="O448" i="15"/>
  <c r="N448" i="15" s="1"/>
  <c r="O444" i="15"/>
  <c r="N444" i="15" s="1"/>
  <c r="O440" i="15"/>
  <c r="N440" i="15" s="1"/>
  <c r="O436" i="15"/>
  <c r="N436" i="15" s="1"/>
  <c r="O432" i="15"/>
  <c r="N432" i="15" s="1"/>
  <c r="O428" i="15"/>
  <c r="N428" i="15" s="1"/>
  <c r="O424" i="15"/>
  <c r="N424" i="15" s="1"/>
  <c r="O420" i="15"/>
  <c r="N420" i="15" s="1"/>
  <c r="O416" i="15"/>
  <c r="N416" i="15" s="1"/>
  <c r="O412" i="15"/>
  <c r="N412" i="15" s="1"/>
  <c r="O408" i="15"/>
  <c r="N408" i="15" s="1"/>
  <c r="O404" i="15"/>
  <c r="N404" i="15" s="1"/>
  <c r="O400" i="15"/>
  <c r="N400" i="15" s="1"/>
  <c r="O396" i="15"/>
  <c r="N396" i="15" s="1"/>
  <c r="O392" i="15"/>
  <c r="N392" i="15" s="1"/>
  <c r="O388" i="15"/>
  <c r="N388" i="15" s="1"/>
  <c r="O384" i="15"/>
  <c r="N384" i="15" s="1"/>
  <c r="O380" i="15"/>
  <c r="N380" i="15" s="1"/>
  <c r="O376" i="15"/>
  <c r="N376" i="15" s="1"/>
  <c r="O372" i="15"/>
  <c r="N372" i="15" s="1"/>
  <c r="O368" i="15"/>
  <c r="N368" i="15" s="1"/>
  <c r="O364" i="15"/>
  <c r="N364" i="15" s="1"/>
  <c r="O360" i="15"/>
  <c r="N360" i="15" s="1"/>
  <c r="O356" i="15"/>
  <c r="N356" i="15" s="1"/>
  <c r="O352" i="15"/>
  <c r="N352" i="15" s="1"/>
  <c r="O348" i="15"/>
  <c r="N348" i="15" s="1"/>
  <c r="O344" i="15"/>
  <c r="N344" i="15" s="1"/>
  <c r="O340" i="15"/>
  <c r="N340" i="15" s="1"/>
  <c r="O336" i="15"/>
  <c r="N336" i="15" s="1"/>
  <c r="O332" i="15"/>
  <c r="N332" i="15" s="1"/>
  <c r="O328" i="15"/>
  <c r="N328" i="15" s="1"/>
  <c r="O324" i="15"/>
  <c r="N324" i="15" s="1"/>
  <c r="O320" i="15"/>
  <c r="N320" i="15" s="1"/>
  <c r="O316" i="15"/>
  <c r="N316" i="15" s="1"/>
  <c r="O312" i="15"/>
  <c r="N312" i="15" s="1"/>
  <c r="O308" i="15"/>
  <c r="N308" i="15" s="1"/>
  <c r="O304" i="15"/>
  <c r="N304" i="15" s="1"/>
  <c r="O300" i="15"/>
  <c r="N300" i="15" s="1"/>
  <c r="O296" i="15"/>
  <c r="N296" i="15" s="1"/>
  <c r="O292" i="15"/>
  <c r="N292" i="15" s="1"/>
  <c r="O288" i="15"/>
  <c r="N288" i="15" s="1"/>
  <c r="O284" i="15"/>
  <c r="N284" i="15" s="1"/>
  <c r="O280" i="15"/>
  <c r="N280" i="15" s="1"/>
  <c r="O276" i="15"/>
  <c r="N276" i="15" s="1"/>
  <c r="O272" i="15"/>
  <c r="N272" i="15" s="1"/>
  <c r="O268" i="15"/>
  <c r="N268" i="15" s="1"/>
  <c r="O264" i="15"/>
  <c r="N264" i="15" s="1"/>
  <c r="O260" i="15"/>
  <c r="N260" i="15" s="1"/>
  <c r="O256" i="15"/>
  <c r="N256" i="15" s="1"/>
  <c r="O252" i="15"/>
  <c r="N252" i="15" s="1"/>
  <c r="O248" i="15"/>
  <c r="N248" i="15" s="1"/>
  <c r="O244" i="15"/>
  <c r="N244" i="15" s="1"/>
  <c r="O240" i="15"/>
  <c r="N240" i="15" s="1"/>
  <c r="O236" i="15"/>
  <c r="N236" i="15" s="1"/>
  <c r="O232" i="15"/>
  <c r="N232" i="15" s="1"/>
  <c r="O228" i="15"/>
  <c r="N228" i="15" s="1"/>
  <c r="O224" i="15"/>
  <c r="N224" i="15" s="1"/>
  <c r="O220" i="15"/>
  <c r="N220" i="15" s="1"/>
  <c r="O216" i="15"/>
  <c r="N216" i="15" s="1"/>
  <c r="O212" i="15"/>
  <c r="N212" i="15" s="1"/>
  <c r="O208" i="15"/>
  <c r="N208" i="15" s="1"/>
  <c r="O204" i="15"/>
  <c r="N204" i="15" s="1"/>
  <c r="O200" i="15"/>
  <c r="N200" i="15" s="1"/>
  <c r="O196" i="15"/>
  <c r="N196" i="15" s="1"/>
  <c r="O192" i="15"/>
  <c r="N192" i="15" s="1"/>
  <c r="O188" i="15"/>
  <c r="N188" i="15" s="1"/>
  <c r="O184" i="15"/>
  <c r="N184" i="15" s="1"/>
  <c r="O180" i="15"/>
  <c r="N180" i="15" s="1"/>
  <c r="O176" i="15"/>
  <c r="N176" i="15" s="1"/>
  <c r="O172" i="15"/>
  <c r="N172" i="15" s="1"/>
  <c r="O168" i="15"/>
  <c r="N168" i="15" s="1"/>
  <c r="O164" i="15"/>
  <c r="N164" i="15" s="1"/>
  <c r="O160" i="15"/>
  <c r="N160" i="15" s="1"/>
  <c r="O156" i="15"/>
  <c r="N156" i="15" s="1"/>
  <c r="O152" i="15"/>
  <c r="N152" i="15" s="1"/>
  <c r="O148" i="15"/>
  <c r="N148" i="15" s="1"/>
  <c r="O144" i="15"/>
  <c r="N144" i="15" s="1"/>
  <c r="O140" i="15"/>
  <c r="N140" i="15" s="1"/>
  <c r="O136" i="15"/>
  <c r="N136" i="15" s="1"/>
  <c r="O132" i="15"/>
  <c r="N132" i="15" s="1"/>
  <c r="O128" i="15"/>
  <c r="N128" i="15" s="1"/>
  <c r="O124" i="15"/>
  <c r="N124" i="15" s="1"/>
  <c r="O120" i="15"/>
  <c r="N120" i="15" s="1"/>
  <c r="O116" i="15"/>
  <c r="N116" i="15" s="1"/>
  <c r="O112" i="15"/>
  <c r="N112" i="15" s="1"/>
  <c r="O108" i="15"/>
  <c r="N108" i="15" s="1"/>
  <c r="O104" i="15"/>
  <c r="N104" i="15" s="1"/>
  <c r="O100" i="15"/>
  <c r="N100" i="15" s="1"/>
  <c r="O96" i="15"/>
  <c r="N96" i="15" s="1"/>
  <c r="O92" i="15"/>
  <c r="N92" i="15" s="1"/>
  <c r="O88" i="15"/>
  <c r="N88" i="15" s="1"/>
  <c r="O84" i="15"/>
  <c r="N84" i="15" s="1"/>
  <c r="O80" i="15"/>
  <c r="N80" i="15" s="1"/>
  <c r="O76" i="15"/>
  <c r="N76" i="15" s="1"/>
  <c r="O72" i="15"/>
  <c r="N72" i="15" s="1"/>
  <c r="O68" i="15"/>
  <c r="N68" i="15" s="1"/>
  <c r="O64" i="15"/>
  <c r="N64" i="15" s="1"/>
  <c r="O60" i="15"/>
  <c r="N60" i="15" s="1"/>
  <c r="O56" i="15"/>
  <c r="N56" i="15" s="1"/>
  <c r="O52" i="15"/>
  <c r="N52" i="15" s="1"/>
  <c r="O48" i="15"/>
  <c r="N48" i="15" s="1"/>
  <c r="O44" i="15"/>
  <c r="N44" i="15" s="1"/>
  <c r="O40" i="15"/>
  <c r="N40" i="15" s="1"/>
  <c r="O36" i="15"/>
  <c r="N36" i="15" s="1"/>
  <c r="O32" i="15"/>
  <c r="N32" i="15" s="1"/>
  <c r="O28" i="15"/>
  <c r="N28" i="15" s="1"/>
  <c r="O1020" i="15"/>
  <c r="N1020" i="15" s="1"/>
  <c r="O1008" i="15"/>
  <c r="N1008" i="15" s="1"/>
  <c r="O1000" i="15"/>
  <c r="N1000" i="15" s="1"/>
  <c r="O992" i="15"/>
  <c r="N992" i="15" s="1"/>
  <c r="O984" i="15"/>
  <c r="N984" i="15" s="1"/>
  <c r="O972" i="15"/>
  <c r="N972" i="15" s="1"/>
  <c r="O964" i="15"/>
  <c r="N964" i="15" s="1"/>
  <c r="O956" i="15"/>
  <c r="N956" i="15" s="1"/>
  <c r="O952" i="15"/>
  <c r="N952" i="15" s="1"/>
  <c r="O944" i="15"/>
  <c r="N944" i="15" s="1"/>
  <c r="O936" i="15"/>
  <c r="N936" i="15" s="1"/>
  <c r="O928" i="15"/>
  <c r="N928" i="15" s="1"/>
  <c r="O920" i="15"/>
  <c r="N920" i="15" s="1"/>
  <c r="O911" i="15"/>
  <c r="N911" i="15" s="1"/>
  <c r="O903" i="15"/>
  <c r="N903" i="15" s="1"/>
  <c r="O895" i="15"/>
  <c r="N895" i="15" s="1"/>
  <c r="O883" i="15"/>
  <c r="N883" i="15" s="1"/>
  <c r="O875" i="15"/>
  <c r="N875" i="15" s="1"/>
  <c r="O867" i="15"/>
  <c r="N867" i="15" s="1"/>
  <c r="O859" i="15"/>
  <c r="N859" i="15" s="1"/>
  <c r="O851" i="15"/>
  <c r="N851" i="15" s="1"/>
  <c r="O843" i="15"/>
  <c r="N843" i="15" s="1"/>
  <c r="O835" i="15"/>
  <c r="N835" i="15" s="1"/>
  <c r="O831" i="15"/>
  <c r="N831" i="15" s="1"/>
  <c r="O823" i="15"/>
  <c r="N823" i="15" s="1"/>
  <c r="O815" i="15"/>
  <c r="N815" i="15" s="1"/>
  <c r="O803" i="15"/>
  <c r="N803" i="15" s="1"/>
  <c r="O795" i="15"/>
  <c r="N795" i="15" s="1"/>
  <c r="O787" i="15"/>
  <c r="N787" i="15" s="1"/>
  <c r="O779" i="15"/>
  <c r="N779" i="15" s="1"/>
  <c r="O771" i="15"/>
  <c r="N771" i="15" s="1"/>
  <c r="O763" i="15"/>
  <c r="N763" i="15" s="1"/>
  <c r="O755" i="15"/>
  <c r="N755" i="15" s="1"/>
  <c r="O747" i="15"/>
  <c r="N747" i="15" s="1"/>
  <c r="O739" i="15"/>
  <c r="N739" i="15" s="1"/>
  <c r="O731" i="15"/>
  <c r="N731" i="15" s="1"/>
  <c r="O723" i="15"/>
  <c r="N723" i="15" s="1"/>
  <c r="O715" i="15"/>
  <c r="N715" i="15" s="1"/>
  <c r="O707" i="15"/>
  <c r="N707" i="15" s="1"/>
  <c r="O699" i="15"/>
  <c r="N699" i="15" s="1"/>
  <c r="O691" i="15"/>
  <c r="N691" i="15" s="1"/>
  <c r="O687" i="15"/>
  <c r="N687" i="15" s="1"/>
  <c r="O679" i="15"/>
  <c r="N679" i="15" s="1"/>
  <c r="O671" i="15"/>
  <c r="N671" i="15" s="1"/>
  <c r="O663" i="15"/>
  <c r="N663" i="15" s="1"/>
  <c r="O655" i="15"/>
  <c r="N655" i="15" s="1"/>
  <c r="O647" i="15"/>
  <c r="N647" i="15" s="1"/>
  <c r="O639" i="15"/>
  <c r="N639" i="15" s="1"/>
  <c r="O631" i="15"/>
  <c r="N631" i="15" s="1"/>
  <c r="O619" i="15"/>
  <c r="N619" i="15" s="1"/>
  <c r="O615" i="15"/>
  <c r="N615" i="15" s="1"/>
  <c r="O607" i="15"/>
  <c r="N607" i="15" s="1"/>
  <c r="O595" i="15"/>
  <c r="N595" i="15" s="1"/>
  <c r="O591" i="15"/>
  <c r="N591" i="15" s="1"/>
  <c r="O583" i="15"/>
  <c r="N583" i="15" s="1"/>
  <c r="O575" i="15"/>
  <c r="N575" i="15" s="1"/>
  <c r="O567" i="15"/>
  <c r="N567" i="15" s="1"/>
  <c r="O559" i="15"/>
  <c r="N559" i="15" s="1"/>
  <c r="O551" i="15"/>
  <c r="N551" i="15" s="1"/>
  <c r="O543" i="15"/>
  <c r="N543" i="15" s="1"/>
  <c r="O535" i="15"/>
  <c r="N535" i="15" s="1"/>
  <c r="O527" i="15"/>
  <c r="N527" i="15" s="1"/>
  <c r="O519" i="15"/>
  <c r="N519" i="15" s="1"/>
  <c r="O507" i="15"/>
  <c r="N507" i="15" s="1"/>
  <c r="O503" i="15"/>
  <c r="N503" i="15" s="1"/>
  <c r="O495" i="15"/>
  <c r="N495" i="15" s="1"/>
  <c r="O487" i="15"/>
  <c r="N487" i="15" s="1"/>
  <c r="O479" i="15"/>
  <c r="N479" i="15" s="1"/>
  <c r="O471" i="15"/>
  <c r="N471" i="15" s="1"/>
  <c r="O463" i="15"/>
  <c r="N463" i="15" s="1"/>
  <c r="O455" i="15"/>
  <c r="N455" i="15" s="1"/>
  <c r="O447" i="15"/>
  <c r="N447" i="15" s="1"/>
  <c r="O439" i="15"/>
  <c r="N439" i="15" s="1"/>
  <c r="O431" i="15"/>
  <c r="N431" i="15" s="1"/>
  <c r="O423" i="15"/>
  <c r="N423" i="15" s="1"/>
  <c r="O419" i="15"/>
  <c r="N419" i="15" s="1"/>
  <c r="O411" i="15"/>
  <c r="N411" i="15" s="1"/>
  <c r="O403" i="15"/>
  <c r="N403" i="15" s="1"/>
  <c r="O395" i="15"/>
  <c r="N395" i="15" s="1"/>
  <c r="O387" i="15"/>
  <c r="N387" i="15" s="1"/>
  <c r="O379" i="15"/>
  <c r="N379" i="15" s="1"/>
  <c r="O371" i="15"/>
  <c r="N371" i="15" s="1"/>
  <c r="O363" i="15"/>
  <c r="N363" i="15" s="1"/>
  <c r="O355" i="15"/>
  <c r="N355" i="15" s="1"/>
  <c r="O347" i="15"/>
  <c r="N347" i="15" s="1"/>
  <c r="O339" i="15"/>
  <c r="N339" i="15" s="1"/>
  <c r="O331" i="15"/>
  <c r="N331" i="15" s="1"/>
  <c r="O323" i="15"/>
  <c r="N323" i="15" s="1"/>
  <c r="O311" i="15"/>
  <c r="N311" i="15" s="1"/>
  <c r="O303" i="15"/>
  <c r="N303" i="15" s="1"/>
  <c r="O295" i="15"/>
  <c r="N295" i="15" s="1"/>
  <c r="O1019" i="15"/>
  <c r="N1019" i="15" s="1"/>
  <c r="O1003" i="15"/>
  <c r="N1003" i="15" s="1"/>
  <c r="O987" i="15"/>
  <c r="N987" i="15" s="1"/>
  <c r="O971" i="15"/>
  <c r="N971" i="15" s="1"/>
  <c r="O955" i="15"/>
  <c r="N955" i="15" s="1"/>
  <c r="O939" i="15"/>
  <c r="N939" i="15" s="1"/>
  <c r="O923" i="15"/>
  <c r="N923" i="15" s="1"/>
  <c r="O906" i="15"/>
  <c r="N906" i="15" s="1"/>
  <c r="O890" i="15"/>
  <c r="N890" i="15" s="1"/>
  <c r="O874" i="15"/>
  <c r="N874" i="15" s="1"/>
  <c r="O858" i="15"/>
  <c r="N858" i="15" s="1"/>
  <c r="O842" i="15"/>
  <c r="N842" i="15" s="1"/>
  <c r="O826" i="15"/>
  <c r="N826" i="15" s="1"/>
  <c r="O810" i="15"/>
  <c r="N810" i="15" s="1"/>
  <c r="O794" i="15"/>
  <c r="N794" i="15" s="1"/>
  <c r="O778" i="15"/>
  <c r="N778" i="15" s="1"/>
  <c r="O762" i="15"/>
  <c r="N762" i="15" s="1"/>
  <c r="O746" i="15"/>
  <c r="N746" i="15" s="1"/>
  <c r="O730" i="15"/>
  <c r="N730" i="15" s="1"/>
  <c r="O714" i="15"/>
  <c r="N714" i="15" s="1"/>
  <c r="O698" i="15"/>
  <c r="N698" i="15" s="1"/>
  <c r="O682" i="15"/>
  <c r="N682" i="15" s="1"/>
  <c r="O666" i="15"/>
  <c r="N666" i="15" s="1"/>
  <c r="O650" i="15"/>
  <c r="N650" i="15" s="1"/>
  <c r="O634" i="15"/>
  <c r="N634" i="15" s="1"/>
  <c r="O618" i="15"/>
  <c r="N618" i="15" s="1"/>
  <c r="O602" i="15"/>
  <c r="N602" i="15" s="1"/>
  <c r="O586" i="15"/>
  <c r="N586" i="15" s="1"/>
  <c r="O570" i="15"/>
  <c r="N570" i="15" s="1"/>
  <c r="O554" i="15"/>
  <c r="N554" i="15" s="1"/>
  <c r="O538" i="15"/>
  <c r="N538" i="15" s="1"/>
  <c r="O522" i="15"/>
  <c r="N522" i="15" s="1"/>
  <c r="O506" i="15"/>
  <c r="N506" i="15" s="1"/>
  <c r="O490" i="15"/>
  <c r="N490" i="15" s="1"/>
  <c r="O474" i="15"/>
  <c r="N474" i="15" s="1"/>
  <c r="O458" i="15"/>
  <c r="N458" i="15" s="1"/>
  <c r="O442" i="15"/>
  <c r="N442" i="15" s="1"/>
  <c r="O426" i="15"/>
  <c r="N426" i="15" s="1"/>
  <c r="O410" i="15"/>
  <c r="N410" i="15" s="1"/>
  <c r="O394" i="15"/>
  <c r="N394" i="15" s="1"/>
  <c r="O378" i="15"/>
  <c r="N378" i="15" s="1"/>
  <c r="O362" i="15"/>
  <c r="N362" i="15" s="1"/>
  <c r="O346" i="15"/>
  <c r="N346" i="15" s="1"/>
  <c r="O330" i="15"/>
  <c r="N330" i="15" s="1"/>
  <c r="O314" i="15"/>
  <c r="N314" i="15" s="1"/>
  <c r="O298" i="15"/>
  <c r="N298" i="15" s="1"/>
  <c r="O287" i="15"/>
  <c r="N287" i="15" s="1"/>
  <c r="O279" i="15"/>
  <c r="N279" i="15" s="1"/>
  <c r="O271" i="15"/>
  <c r="N271" i="15" s="1"/>
  <c r="O263" i="15"/>
  <c r="N263" i="15" s="1"/>
  <c r="O255" i="15"/>
  <c r="N255" i="15" s="1"/>
  <c r="O247" i="15"/>
  <c r="N247" i="15" s="1"/>
  <c r="O239" i="15"/>
  <c r="N239" i="15" s="1"/>
  <c r="O231" i="15"/>
  <c r="N231" i="15" s="1"/>
  <c r="O223" i="15"/>
  <c r="N223" i="15" s="1"/>
  <c r="O215" i="15"/>
  <c r="N215" i="15" s="1"/>
  <c r="O207" i="15"/>
  <c r="N207" i="15" s="1"/>
  <c r="O199" i="15"/>
  <c r="N199" i="15" s="1"/>
  <c r="O191" i="15"/>
  <c r="N191" i="15" s="1"/>
  <c r="O183" i="15"/>
  <c r="N183" i="15" s="1"/>
  <c r="O175" i="15"/>
  <c r="N175" i="15" s="1"/>
  <c r="O167" i="15"/>
  <c r="N167" i="15" s="1"/>
  <c r="O159" i="15"/>
  <c r="N159" i="15" s="1"/>
  <c r="O151" i="15"/>
  <c r="N151" i="15" s="1"/>
  <c r="O143" i="15"/>
  <c r="N143" i="15" s="1"/>
  <c r="O135" i="15"/>
  <c r="N135" i="15" s="1"/>
  <c r="O127" i="15"/>
  <c r="N127" i="15" s="1"/>
  <c r="O119" i="15"/>
  <c r="N119" i="15" s="1"/>
  <c r="O111" i="15"/>
  <c r="N111" i="15" s="1"/>
  <c r="O103" i="15"/>
  <c r="N103" i="15" s="1"/>
  <c r="O95" i="15"/>
  <c r="N95" i="15" s="1"/>
  <c r="O87" i="15"/>
  <c r="N87" i="15" s="1"/>
  <c r="O79" i="15"/>
  <c r="N79" i="15" s="1"/>
  <c r="O71" i="15"/>
  <c r="N71" i="15" s="1"/>
  <c r="O63" i="15"/>
  <c r="N63" i="15" s="1"/>
  <c r="O55" i="15"/>
  <c r="N55" i="15" s="1"/>
  <c r="O47" i="15"/>
  <c r="N47" i="15" s="1"/>
  <c r="O39" i="15"/>
  <c r="N39" i="15" s="1"/>
  <c r="O31" i="15"/>
  <c r="N31" i="15" s="1"/>
  <c r="O1015" i="15"/>
  <c r="N1015" i="15" s="1"/>
  <c r="O999" i="15"/>
  <c r="N999" i="15" s="1"/>
  <c r="O983" i="15"/>
  <c r="N983" i="15" s="1"/>
  <c r="O967" i="15"/>
  <c r="N967" i="15" s="1"/>
  <c r="O951" i="15"/>
  <c r="N951" i="15" s="1"/>
  <c r="O935" i="15"/>
  <c r="N935" i="15" s="1"/>
  <c r="O919" i="15"/>
  <c r="N919" i="15" s="1"/>
  <c r="O902" i="15"/>
  <c r="N902" i="15" s="1"/>
  <c r="O886" i="15"/>
  <c r="N886" i="15" s="1"/>
  <c r="O870" i="15"/>
  <c r="N870" i="15" s="1"/>
  <c r="O854" i="15"/>
  <c r="N854" i="15" s="1"/>
  <c r="O838" i="15"/>
  <c r="N838" i="15" s="1"/>
  <c r="O822" i="15"/>
  <c r="N822" i="15" s="1"/>
  <c r="O806" i="15"/>
  <c r="N806" i="15" s="1"/>
  <c r="O790" i="15"/>
  <c r="N790" i="15" s="1"/>
  <c r="O774" i="15"/>
  <c r="N774" i="15" s="1"/>
  <c r="O758" i="15"/>
  <c r="N758" i="15" s="1"/>
  <c r="O742" i="15"/>
  <c r="N742" i="15" s="1"/>
  <c r="O726" i="15"/>
  <c r="N726" i="15" s="1"/>
  <c r="O710" i="15"/>
  <c r="N710" i="15" s="1"/>
  <c r="O694" i="15"/>
  <c r="N694" i="15" s="1"/>
  <c r="O678" i="15"/>
  <c r="N678" i="15" s="1"/>
  <c r="O662" i="15"/>
  <c r="N662" i="15" s="1"/>
  <c r="O646" i="15"/>
  <c r="N646" i="15" s="1"/>
  <c r="O630" i="15"/>
  <c r="N630" i="15" s="1"/>
  <c r="O614" i="15"/>
  <c r="N614" i="15" s="1"/>
  <c r="O598" i="15"/>
  <c r="N598" i="15" s="1"/>
  <c r="O582" i="15"/>
  <c r="N582" i="15" s="1"/>
  <c r="O566" i="15"/>
  <c r="N566" i="15" s="1"/>
  <c r="O550" i="15"/>
  <c r="N550" i="15" s="1"/>
  <c r="O534" i="15"/>
  <c r="N534" i="15" s="1"/>
  <c r="O518" i="15"/>
  <c r="N518" i="15" s="1"/>
  <c r="O502" i="15"/>
  <c r="N502" i="15" s="1"/>
  <c r="O486" i="15"/>
  <c r="N486" i="15" s="1"/>
  <c r="O470" i="15"/>
  <c r="N470" i="15" s="1"/>
  <c r="O454" i="15"/>
  <c r="N454" i="15" s="1"/>
  <c r="O438" i="15"/>
  <c r="N438" i="15" s="1"/>
  <c r="O422" i="15"/>
  <c r="N422" i="15" s="1"/>
  <c r="O406" i="15"/>
  <c r="N406" i="15" s="1"/>
  <c r="O390" i="15"/>
  <c r="N390" i="15" s="1"/>
  <c r="O374" i="15"/>
  <c r="N374" i="15" s="1"/>
  <c r="O358" i="15"/>
  <c r="N358" i="15" s="1"/>
  <c r="O342" i="15"/>
  <c r="N342" i="15" s="1"/>
  <c r="O326" i="15"/>
  <c r="N326" i="15" s="1"/>
  <c r="O310" i="15"/>
  <c r="N310" i="15" s="1"/>
  <c r="O294" i="15"/>
  <c r="N294" i="15" s="1"/>
  <c r="O286" i="15"/>
  <c r="N286" i="15" s="1"/>
  <c r="O278" i="15"/>
  <c r="N278" i="15" s="1"/>
  <c r="O270" i="15"/>
  <c r="N270" i="15" s="1"/>
  <c r="O262" i="15"/>
  <c r="N262" i="15" s="1"/>
  <c r="O254" i="15"/>
  <c r="N254" i="15" s="1"/>
  <c r="O246" i="15"/>
  <c r="N246" i="15" s="1"/>
  <c r="O238" i="15"/>
  <c r="N238" i="15" s="1"/>
  <c r="O230" i="15"/>
  <c r="N230" i="15" s="1"/>
  <c r="O222" i="15"/>
  <c r="N222" i="15" s="1"/>
  <c r="O214" i="15"/>
  <c r="N214" i="15" s="1"/>
  <c r="O206" i="15"/>
  <c r="N206" i="15" s="1"/>
  <c r="O198" i="15"/>
  <c r="N198" i="15" s="1"/>
  <c r="O190" i="15"/>
  <c r="N190" i="15" s="1"/>
  <c r="O182" i="15"/>
  <c r="N182" i="15" s="1"/>
  <c r="O174" i="15"/>
  <c r="N174" i="15" s="1"/>
  <c r="O166" i="15"/>
  <c r="N166" i="15" s="1"/>
  <c r="O158" i="15"/>
  <c r="N158" i="15" s="1"/>
  <c r="O150" i="15"/>
  <c r="N150" i="15" s="1"/>
  <c r="O134" i="15"/>
  <c r="N134" i="15" s="1"/>
  <c r="O118" i="15"/>
  <c r="N118" i="15" s="1"/>
  <c r="O102" i="15"/>
  <c r="N102" i="15" s="1"/>
  <c r="O86" i="15"/>
  <c r="N86" i="15" s="1"/>
  <c r="O70" i="15"/>
  <c r="N70" i="15" s="1"/>
  <c r="O62" i="15"/>
  <c r="N62" i="15" s="1"/>
  <c r="O38" i="15"/>
  <c r="N38" i="15" s="1"/>
  <c r="O1011" i="15"/>
  <c r="N1011" i="15" s="1"/>
  <c r="O995" i="15"/>
  <c r="N995" i="15" s="1"/>
  <c r="O979" i="15"/>
  <c r="N979" i="15" s="1"/>
  <c r="O963" i="15"/>
  <c r="N963" i="15" s="1"/>
  <c r="O947" i="15"/>
  <c r="N947" i="15" s="1"/>
  <c r="O931" i="15"/>
  <c r="N931" i="15" s="1"/>
  <c r="O915" i="15"/>
  <c r="N915" i="15" s="1"/>
  <c r="O898" i="15"/>
  <c r="N898" i="15" s="1"/>
  <c r="O882" i="15"/>
  <c r="N882" i="15" s="1"/>
  <c r="O866" i="15"/>
  <c r="N866" i="15" s="1"/>
  <c r="O850" i="15"/>
  <c r="N850" i="15" s="1"/>
  <c r="O834" i="15"/>
  <c r="N834" i="15" s="1"/>
  <c r="O818" i="15"/>
  <c r="N818" i="15" s="1"/>
  <c r="O802" i="15"/>
  <c r="N802" i="15" s="1"/>
  <c r="O786" i="15"/>
  <c r="N786" i="15" s="1"/>
  <c r="O770" i="15"/>
  <c r="N770" i="15" s="1"/>
  <c r="O754" i="15"/>
  <c r="N754" i="15" s="1"/>
  <c r="O738" i="15"/>
  <c r="N738" i="15" s="1"/>
  <c r="O722" i="15"/>
  <c r="N722" i="15" s="1"/>
  <c r="O706" i="15"/>
  <c r="N706" i="15" s="1"/>
  <c r="O690" i="15"/>
  <c r="N690" i="15" s="1"/>
  <c r="O674" i="15"/>
  <c r="N674" i="15" s="1"/>
  <c r="O658" i="15"/>
  <c r="N658" i="15" s="1"/>
  <c r="O642" i="15"/>
  <c r="N642" i="15" s="1"/>
  <c r="O626" i="15"/>
  <c r="N626" i="15" s="1"/>
  <c r="O610" i="15"/>
  <c r="N610" i="15" s="1"/>
  <c r="O594" i="15"/>
  <c r="N594" i="15" s="1"/>
  <c r="O578" i="15"/>
  <c r="N578" i="15" s="1"/>
  <c r="O562" i="15"/>
  <c r="N562" i="15" s="1"/>
  <c r="O546" i="15"/>
  <c r="N546" i="15" s="1"/>
  <c r="O530" i="15"/>
  <c r="N530" i="15" s="1"/>
  <c r="O514" i="15"/>
  <c r="N514" i="15" s="1"/>
  <c r="O498" i="15"/>
  <c r="N498" i="15" s="1"/>
  <c r="O482" i="15"/>
  <c r="N482" i="15" s="1"/>
  <c r="O466" i="15"/>
  <c r="N466" i="15" s="1"/>
  <c r="O450" i="15"/>
  <c r="N450" i="15" s="1"/>
  <c r="O434" i="15"/>
  <c r="N434" i="15" s="1"/>
  <c r="O418" i="15"/>
  <c r="N418" i="15" s="1"/>
  <c r="O402" i="15"/>
  <c r="N402" i="15" s="1"/>
  <c r="O386" i="15"/>
  <c r="N386" i="15" s="1"/>
  <c r="O370" i="15"/>
  <c r="N370" i="15" s="1"/>
  <c r="O354" i="15"/>
  <c r="N354" i="15" s="1"/>
  <c r="O338" i="15"/>
  <c r="N338" i="15" s="1"/>
  <c r="O322" i="15"/>
  <c r="N322" i="15" s="1"/>
  <c r="O306" i="15"/>
  <c r="N306" i="15" s="1"/>
  <c r="O291" i="15"/>
  <c r="N291" i="15" s="1"/>
  <c r="O283" i="15"/>
  <c r="N283" i="15" s="1"/>
  <c r="O275" i="15"/>
  <c r="N275" i="15" s="1"/>
  <c r="O267" i="15"/>
  <c r="N267" i="15" s="1"/>
  <c r="O259" i="15"/>
  <c r="N259" i="15" s="1"/>
  <c r="O251" i="15"/>
  <c r="N251" i="15" s="1"/>
  <c r="O243" i="15"/>
  <c r="N243" i="15" s="1"/>
  <c r="O235" i="15"/>
  <c r="N235" i="15" s="1"/>
  <c r="O227" i="15"/>
  <c r="N227" i="15" s="1"/>
  <c r="O219" i="15"/>
  <c r="N219" i="15" s="1"/>
  <c r="O211" i="15"/>
  <c r="N211" i="15" s="1"/>
  <c r="O203" i="15"/>
  <c r="N203" i="15" s="1"/>
  <c r="O195" i="15"/>
  <c r="N195" i="15" s="1"/>
  <c r="O187" i="15"/>
  <c r="N187" i="15" s="1"/>
  <c r="O179" i="15"/>
  <c r="N179" i="15" s="1"/>
  <c r="O171" i="15"/>
  <c r="N171" i="15" s="1"/>
  <c r="O163" i="15"/>
  <c r="N163" i="15" s="1"/>
  <c r="O155" i="15"/>
  <c r="N155" i="15" s="1"/>
  <c r="O147" i="15"/>
  <c r="N147" i="15" s="1"/>
  <c r="O139" i="15"/>
  <c r="N139" i="15" s="1"/>
  <c r="O131" i="15"/>
  <c r="N131" i="15" s="1"/>
  <c r="O123" i="15"/>
  <c r="N123" i="15" s="1"/>
  <c r="O115" i="15"/>
  <c r="N115" i="15" s="1"/>
  <c r="O107" i="15"/>
  <c r="N107" i="15" s="1"/>
  <c r="O99" i="15"/>
  <c r="N99" i="15" s="1"/>
  <c r="O91" i="15"/>
  <c r="N91" i="15" s="1"/>
  <c r="O83" i="15"/>
  <c r="N83" i="15" s="1"/>
  <c r="O75" i="15"/>
  <c r="N75" i="15" s="1"/>
  <c r="O67" i="15"/>
  <c r="N67" i="15" s="1"/>
  <c r="O59" i="15"/>
  <c r="N59" i="15" s="1"/>
  <c r="O51" i="15"/>
  <c r="N51" i="15" s="1"/>
  <c r="O43" i="15"/>
  <c r="N43" i="15" s="1"/>
  <c r="O35" i="15"/>
  <c r="N35" i="15" s="1"/>
  <c r="O1007" i="15"/>
  <c r="N1007" i="15" s="1"/>
  <c r="O991" i="15"/>
  <c r="N991" i="15" s="1"/>
  <c r="O975" i="15"/>
  <c r="N975" i="15" s="1"/>
  <c r="O959" i="15"/>
  <c r="N959" i="15" s="1"/>
  <c r="O943" i="15"/>
  <c r="N943" i="15" s="1"/>
  <c r="O927" i="15"/>
  <c r="N927" i="15" s="1"/>
  <c r="O910" i="15"/>
  <c r="N910" i="15" s="1"/>
  <c r="O894" i="15"/>
  <c r="N894" i="15" s="1"/>
  <c r="O878" i="15"/>
  <c r="N878" i="15" s="1"/>
  <c r="O862" i="15"/>
  <c r="N862" i="15" s="1"/>
  <c r="O846" i="15"/>
  <c r="N846" i="15" s="1"/>
  <c r="O830" i="15"/>
  <c r="N830" i="15" s="1"/>
  <c r="O814" i="15"/>
  <c r="N814" i="15" s="1"/>
  <c r="O798" i="15"/>
  <c r="N798" i="15" s="1"/>
  <c r="O782" i="15"/>
  <c r="N782" i="15" s="1"/>
  <c r="O766" i="15"/>
  <c r="N766" i="15" s="1"/>
  <c r="O750" i="15"/>
  <c r="N750" i="15" s="1"/>
  <c r="O734" i="15"/>
  <c r="N734" i="15" s="1"/>
  <c r="O718" i="15"/>
  <c r="N718" i="15" s="1"/>
  <c r="O702" i="15"/>
  <c r="N702" i="15" s="1"/>
  <c r="O686" i="15"/>
  <c r="N686" i="15" s="1"/>
  <c r="O670" i="15"/>
  <c r="N670" i="15" s="1"/>
  <c r="O654" i="15"/>
  <c r="N654" i="15" s="1"/>
  <c r="O638" i="15"/>
  <c r="N638" i="15" s="1"/>
  <c r="O622" i="15"/>
  <c r="N622" i="15" s="1"/>
  <c r="O606" i="15"/>
  <c r="N606" i="15" s="1"/>
  <c r="O590" i="15"/>
  <c r="N590" i="15" s="1"/>
  <c r="O574" i="15"/>
  <c r="N574" i="15" s="1"/>
  <c r="O558" i="15"/>
  <c r="N558" i="15" s="1"/>
  <c r="O542" i="15"/>
  <c r="N542" i="15" s="1"/>
  <c r="O526" i="15"/>
  <c r="N526" i="15" s="1"/>
  <c r="O510" i="15"/>
  <c r="N510" i="15" s="1"/>
  <c r="O494" i="15"/>
  <c r="N494" i="15" s="1"/>
  <c r="O478" i="15"/>
  <c r="N478" i="15" s="1"/>
  <c r="O462" i="15"/>
  <c r="N462" i="15" s="1"/>
  <c r="O446" i="15"/>
  <c r="N446" i="15" s="1"/>
  <c r="O430" i="15"/>
  <c r="N430" i="15" s="1"/>
  <c r="O414" i="15"/>
  <c r="N414" i="15" s="1"/>
  <c r="O398" i="15"/>
  <c r="N398" i="15" s="1"/>
  <c r="O382" i="15"/>
  <c r="N382" i="15" s="1"/>
  <c r="O366" i="15"/>
  <c r="N366" i="15" s="1"/>
  <c r="O350" i="15"/>
  <c r="N350" i="15" s="1"/>
  <c r="O334" i="15"/>
  <c r="N334" i="15" s="1"/>
  <c r="O318" i="15"/>
  <c r="N318" i="15" s="1"/>
  <c r="O302" i="15"/>
  <c r="N302" i="15" s="1"/>
  <c r="O290" i="15"/>
  <c r="N290" i="15" s="1"/>
  <c r="O282" i="15"/>
  <c r="N282" i="15" s="1"/>
  <c r="O274" i="15"/>
  <c r="N274" i="15" s="1"/>
  <c r="O266" i="15"/>
  <c r="N266" i="15" s="1"/>
  <c r="O258" i="15"/>
  <c r="N258" i="15" s="1"/>
  <c r="O250" i="15"/>
  <c r="N250" i="15" s="1"/>
  <c r="O242" i="15"/>
  <c r="N242" i="15" s="1"/>
  <c r="O234" i="15"/>
  <c r="N234" i="15" s="1"/>
  <c r="O226" i="15"/>
  <c r="N226" i="15" s="1"/>
  <c r="O218" i="15"/>
  <c r="N218" i="15" s="1"/>
  <c r="O210" i="15"/>
  <c r="N210" i="15" s="1"/>
  <c r="O202" i="15"/>
  <c r="N202" i="15" s="1"/>
  <c r="O194" i="15"/>
  <c r="N194" i="15" s="1"/>
  <c r="O186" i="15"/>
  <c r="N186" i="15" s="1"/>
  <c r="O178" i="15"/>
  <c r="N178" i="15" s="1"/>
  <c r="O170" i="15"/>
  <c r="N170" i="15" s="1"/>
  <c r="O162" i="15"/>
  <c r="N162" i="15" s="1"/>
  <c r="O154" i="15"/>
  <c r="N154" i="15" s="1"/>
  <c r="O146" i="15"/>
  <c r="N146" i="15" s="1"/>
  <c r="O138" i="15"/>
  <c r="N138" i="15" s="1"/>
  <c r="O130" i="15"/>
  <c r="N130" i="15" s="1"/>
  <c r="O122" i="15"/>
  <c r="N122" i="15" s="1"/>
  <c r="O114" i="15"/>
  <c r="N114" i="15" s="1"/>
  <c r="O106" i="15"/>
  <c r="N106" i="15" s="1"/>
  <c r="O98" i="15"/>
  <c r="N98" i="15" s="1"/>
  <c r="O90" i="15"/>
  <c r="N90" i="15" s="1"/>
  <c r="O82" i="15"/>
  <c r="N82" i="15" s="1"/>
  <c r="O74" i="15"/>
  <c r="N74" i="15" s="1"/>
  <c r="O66" i="15"/>
  <c r="N66" i="15" s="1"/>
  <c r="O58" i="15"/>
  <c r="N58" i="15" s="1"/>
  <c r="O50" i="15"/>
  <c r="N50" i="15" s="1"/>
  <c r="O42" i="15"/>
  <c r="N42" i="15" s="1"/>
  <c r="O34" i="15"/>
  <c r="N34" i="15" s="1"/>
  <c r="O142" i="15"/>
  <c r="N142" i="15" s="1"/>
  <c r="O126" i="15"/>
  <c r="N126" i="15" s="1"/>
  <c r="O110" i="15"/>
  <c r="N110" i="15" s="1"/>
  <c r="O94" i="15"/>
  <c r="N94" i="15" s="1"/>
  <c r="O78" i="15"/>
  <c r="N78" i="15" s="1"/>
  <c r="O54" i="15"/>
  <c r="N54" i="15" s="1"/>
  <c r="O46" i="15"/>
  <c r="N46" i="15" s="1"/>
  <c r="O30" i="15"/>
  <c r="N30" i="15" s="1"/>
  <c r="AR25" i="9"/>
  <c r="AR26" i="9"/>
  <c r="AR27" i="9"/>
  <c r="AR23" i="9"/>
  <c r="D23" i="9"/>
  <c r="AM1022" i="15"/>
  <c r="AM1020" i="15"/>
  <c r="AM1018" i="15"/>
  <c r="AM1016" i="15"/>
  <c r="AM1014" i="15"/>
  <c r="AM1012" i="15"/>
  <c r="AM1010" i="15"/>
  <c r="AM1008" i="15"/>
  <c r="AM1006" i="15"/>
  <c r="AM1004" i="15"/>
  <c r="AM1002" i="15"/>
  <c r="AM1000" i="15"/>
  <c r="AM998" i="15"/>
  <c r="AM996" i="15"/>
  <c r="AM994" i="15"/>
  <c r="AM992" i="15"/>
  <c r="AM990" i="15"/>
  <c r="AM988" i="15"/>
  <c r="AM986" i="15"/>
  <c r="AM984" i="15"/>
  <c r="AM982" i="15"/>
  <c r="AM980" i="15"/>
  <c r="AM978" i="15"/>
  <c r="AM976" i="15"/>
  <c r="AM974" i="15"/>
  <c r="AM972" i="15"/>
  <c r="AM970" i="15"/>
  <c r="AM968" i="15"/>
  <c r="AM966" i="15"/>
  <c r="AM964" i="15"/>
  <c r="AM962" i="15"/>
  <c r="AM960" i="15"/>
  <c r="AM958" i="15"/>
  <c r="AM956" i="15"/>
  <c r="AM954" i="15"/>
  <c r="AM952" i="15"/>
  <c r="AM950" i="15"/>
  <c r="AM948" i="15"/>
  <c r="AM946" i="15"/>
  <c r="AM944" i="15"/>
  <c r="AM942" i="15"/>
  <c r="AM940" i="15"/>
  <c r="AM938" i="15"/>
  <c r="AM936" i="15"/>
  <c r="AM934" i="15"/>
  <c r="AM932" i="15"/>
  <c r="AM930" i="15"/>
  <c r="AM928" i="15"/>
  <c r="AM926" i="15"/>
  <c r="AM924" i="15"/>
  <c r="AM922" i="15"/>
  <c r="AM920" i="15"/>
  <c r="AM918" i="15"/>
  <c r="AM916" i="15"/>
  <c r="AM914" i="15"/>
  <c r="AM910" i="15"/>
  <c r="AM908" i="15"/>
  <c r="AM906" i="15"/>
  <c r="AM904" i="15"/>
  <c r="AM902" i="15"/>
  <c r="AM900" i="15"/>
  <c r="AM898" i="15"/>
  <c r="AM896" i="15"/>
  <c r="AM894" i="15"/>
  <c r="AM892" i="15"/>
  <c r="AM890" i="15"/>
  <c r="AM888" i="15"/>
  <c r="AM886" i="15"/>
  <c r="AM884" i="15"/>
  <c r="AM882" i="15"/>
  <c r="AM880" i="15"/>
  <c r="AM878" i="15"/>
  <c r="AM876" i="15"/>
  <c r="AM874" i="15"/>
  <c r="AM872" i="15"/>
  <c r="AM870" i="15"/>
  <c r="AM868" i="15"/>
  <c r="AM866" i="15"/>
  <c r="AM864" i="15"/>
  <c r="AM862" i="15"/>
  <c r="AM860" i="15"/>
  <c r="AM858" i="15"/>
  <c r="AM856" i="15"/>
  <c r="AM854" i="15"/>
  <c r="AM1017" i="15"/>
  <c r="AM1009" i="15"/>
  <c r="AM1001" i="15"/>
  <c r="AM993" i="15"/>
  <c r="AM985" i="15"/>
  <c r="AM977" i="15"/>
  <c r="AM969" i="15"/>
  <c r="AM961" i="15"/>
  <c r="AM953" i="15"/>
  <c r="AM945" i="15"/>
  <c r="AM937" i="15"/>
  <c r="AM929" i="15"/>
  <c r="AM921" i="15"/>
  <c r="AM913" i="15"/>
  <c r="AM905" i="15"/>
  <c r="AM897" i="15"/>
  <c r="AM889" i="15"/>
  <c r="AM881" i="15"/>
  <c r="AM873" i="15"/>
  <c r="AM865" i="15"/>
  <c r="AM857" i="15"/>
  <c r="AM852" i="15"/>
  <c r="AM850" i="15"/>
  <c r="AM848" i="15"/>
  <c r="AM846" i="15"/>
  <c r="AM844" i="15"/>
  <c r="AM842" i="15"/>
  <c r="AM840" i="15"/>
  <c r="AM838" i="15"/>
  <c r="AM836" i="15"/>
  <c r="AM834" i="15"/>
  <c r="AM832" i="15"/>
  <c r="AM830" i="15"/>
  <c r="AM828" i="15"/>
  <c r="AM826" i="15"/>
  <c r="AM824" i="15"/>
  <c r="AM822" i="15"/>
  <c r="AM820" i="15"/>
  <c r="AM818" i="15"/>
  <c r="AM816" i="15"/>
  <c r="AM814" i="15"/>
  <c r="AM812" i="15"/>
  <c r="AM810" i="15"/>
  <c r="AM808" i="15"/>
  <c r="AM806" i="15"/>
  <c r="AM804" i="15"/>
  <c r="AM802" i="15"/>
  <c r="AM800" i="15"/>
  <c r="AM798" i="15"/>
  <c r="AM796" i="15"/>
  <c r="AM794" i="15"/>
  <c r="AM792" i="15"/>
  <c r="AM790" i="15"/>
  <c r="AM788" i="15"/>
  <c r="AM786" i="15"/>
  <c r="AM784" i="15"/>
  <c r="AM782" i="15"/>
  <c r="AM780" i="15"/>
  <c r="AM778" i="15"/>
  <c r="AM776" i="15"/>
  <c r="AM774" i="15"/>
  <c r="AM772" i="15"/>
  <c r="AM770" i="15"/>
  <c r="AM768" i="15"/>
  <c r="AM766" i="15"/>
  <c r="AM764" i="15"/>
  <c r="AM762" i="15"/>
  <c r="AM760" i="15"/>
  <c r="AM758" i="15"/>
  <c r="AM756" i="15"/>
  <c r="AM754" i="15"/>
  <c r="AM752" i="15"/>
  <c r="AM750" i="15"/>
  <c r="AM748" i="15"/>
  <c r="AM746" i="15"/>
  <c r="AM744" i="15"/>
  <c r="AM742" i="15"/>
  <c r="AM740" i="15"/>
  <c r="AM738" i="15"/>
  <c r="AM736" i="15"/>
  <c r="AM734" i="15"/>
  <c r="AM732" i="15"/>
  <c r="AM730" i="15"/>
  <c r="AM728" i="15"/>
  <c r="AM726" i="15"/>
  <c r="AM1019" i="15"/>
  <c r="AM1011" i="15"/>
  <c r="AM1003" i="15"/>
  <c r="AM995" i="15"/>
  <c r="AM987" i="15"/>
  <c r="AM979" i="15"/>
  <c r="AM971" i="15"/>
  <c r="AM963" i="15"/>
  <c r="AM955" i="15"/>
  <c r="AM947" i="15"/>
  <c r="AM939" i="15"/>
  <c r="AM931" i="15"/>
  <c r="AM923" i="15"/>
  <c r="AM915" i="15"/>
  <c r="AM907" i="15"/>
  <c r="AM899" i="15"/>
  <c r="AM891" i="15"/>
  <c r="AM883" i="15"/>
  <c r="AM875" i="15"/>
  <c r="AM867" i="15"/>
  <c r="AM859" i="15"/>
  <c r="AM1013" i="15"/>
  <c r="AM997" i="15"/>
  <c r="AM981" i="15"/>
  <c r="AM965" i="15"/>
  <c r="AM949" i="15"/>
  <c r="AM933" i="15"/>
  <c r="AM917" i="15"/>
  <c r="AM901" i="15"/>
  <c r="AM885" i="15"/>
  <c r="AM869" i="15"/>
  <c r="AM853" i="15"/>
  <c r="AM845" i="15"/>
  <c r="AM837" i="15"/>
  <c r="AM829" i="15"/>
  <c r="AM821" i="15"/>
  <c r="AM813" i="15"/>
  <c r="AM805" i="15"/>
  <c r="AM797" i="15"/>
  <c r="AM789" i="15"/>
  <c r="AM781" i="15"/>
  <c r="AM773" i="15"/>
  <c r="AM765" i="15"/>
  <c r="AM757" i="15"/>
  <c r="AM749" i="15"/>
  <c r="AM741" i="15"/>
  <c r="AM733" i="15"/>
  <c r="AM725" i="15"/>
  <c r="AM723" i="15"/>
  <c r="AM721" i="15"/>
  <c r="AM719" i="15"/>
  <c r="AM717" i="15"/>
  <c r="AM715" i="15"/>
  <c r="AM713" i="15"/>
  <c r="AM711" i="15"/>
  <c r="AM709" i="15"/>
  <c r="AM707" i="15"/>
  <c r="AM705" i="15"/>
  <c r="AM703" i="15"/>
  <c r="AM701" i="15"/>
  <c r="AM699" i="15"/>
  <c r="AM697" i="15"/>
  <c r="AM695" i="15"/>
  <c r="AM693" i="15"/>
  <c r="AM691" i="15"/>
  <c r="AM689" i="15"/>
  <c r="AM687" i="15"/>
  <c r="AM685" i="15"/>
  <c r="AM683" i="15"/>
  <c r="AM681" i="15"/>
  <c r="AM679" i="15"/>
  <c r="AM677" i="15"/>
  <c r="AM675" i="15"/>
  <c r="AM673" i="15"/>
  <c r="AM671" i="15"/>
  <c r="AM669" i="15"/>
  <c r="AM667" i="15"/>
  <c r="AM665" i="15"/>
  <c r="AM663" i="15"/>
  <c r="AM661" i="15"/>
  <c r="AM659" i="15"/>
  <c r="AM657" i="15"/>
  <c r="AM655" i="15"/>
  <c r="AM653" i="15"/>
  <c r="AM651" i="15"/>
  <c r="AM649" i="15"/>
  <c r="AM647" i="15"/>
  <c r="AM645" i="15"/>
  <c r="AM643" i="15"/>
  <c r="AM641" i="15"/>
  <c r="AM639" i="15"/>
  <c r="AM637" i="15"/>
  <c r="AM635" i="15"/>
  <c r="AM633" i="15"/>
  <c r="AM631" i="15"/>
  <c r="AM629" i="15"/>
  <c r="AM627" i="15"/>
  <c r="AM625" i="15"/>
  <c r="AM623" i="15"/>
  <c r="AM621" i="15"/>
  <c r="AM619" i="15"/>
  <c r="AM617" i="15"/>
  <c r="AM615" i="15"/>
  <c r="AM613" i="15"/>
  <c r="AM611" i="15"/>
  <c r="AM609" i="15"/>
  <c r="AM607" i="15"/>
  <c r="AM605" i="15"/>
  <c r="AM603" i="15"/>
  <c r="AM601" i="15"/>
  <c r="AM599" i="15"/>
  <c r="AM597" i="15"/>
  <c r="AM595" i="15"/>
  <c r="AM593" i="15"/>
  <c r="AM591" i="15"/>
  <c r="AM589" i="15"/>
  <c r="AM587" i="15"/>
  <c r="AM585" i="15"/>
  <c r="AM583" i="15"/>
  <c r="AM581" i="15"/>
  <c r="AM579" i="15"/>
  <c r="AM577" i="15"/>
  <c r="AM575" i="15"/>
  <c r="AM573" i="15"/>
  <c r="AM571" i="15"/>
  <c r="AM569" i="15"/>
  <c r="AM567" i="15"/>
  <c r="AM565" i="15"/>
  <c r="AM563" i="15"/>
  <c r="AM561" i="15"/>
  <c r="AM559" i="15"/>
  <c r="AM557" i="15"/>
  <c r="AM555" i="15"/>
  <c r="AM553" i="15"/>
  <c r="AM551" i="15"/>
  <c r="AM549" i="15"/>
  <c r="AM547" i="15"/>
  <c r="AM545" i="15"/>
  <c r="AM543" i="15"/>
  <c r="AM541" i="15"/>
  <c r="AM539" i="15"/>
  <c r="AM537" i="15"/>
  <c r="AM535" i="15"/>
  <c r="AM533" i="15"/>
  <c r="AM531" i="15"/>
  <c r="AM529" i="15"/>
  <c r="AM527" i="15"/>
  <c r="AM525" i="15"/>
  <c r="AM523" i="15"/>
  <c r="AM521" i="15"/>
  <c r="AM519" i="15"/>
  <c r="AM517" i="15"/>
  <c r="AM515" i="15"/>
  <c r="AM513" i="15"/>
  <c r="AM511" i="15"/>
  <c r="AM509" i="15"/>
  <c r="AM507" i="15"/>
  <c r="AM505" i="15"/>
  <c r="AM503" i="15"/>
  <c r="AM501" i="15"/>
  <c r="AM499" i="15"/>
  <c r="AM497" i="15"/>
  <c r="AM495" i="15"/>
  <c r="AM493" i="15"/>
  <c r="AM491" i="15"/>
  <c r="AM489" i="15"/>
  <c r="AM487" i="15"/>
  <c r="AM485" i="15"/>
  <c r="AM483" i="15"/>
  <c r="AM481" i="15"/>
  <c r="AM479" i="15"/>
  <c r="AM477" i="15"/>
  <c r="AM475" i="15"/>
  <c r="AM473" i="15"/>
  <c r="AM471" i="15"/>
  <c r="AM469" i="15"/>
  <c r="AM467" i="15"/>
  <c r="AM465" i="15"/>
  <c r="AM463" i="15"/>
  <c r="AM461" i="15"/>
  <c r="AM459" i="15"/>
  <c r="AM457" i="15"/>
  <c r="AM455" i="15"/>
  <c r="AM453" i="15"/>
  <c r="AM451" i="15"/>
  <c r="AM449" i="15"/>
  <c r="AM447" i="15"/>
  <c r="AM445" i="15"/>
  <c r="AM443" i="15"/>
  <c r="AM441" i="15"/>
  <c r="AM439" i="15"/>
  <c r="AM1015" i="15"/>
  <c r="AM999" i="15"/>
  <c r="AM983" i="15"/>
  <c r="AM967" i="15"/>
  <c r="AM951" i="15"/>
  <c r="AM935" i="15"/>
  <c r="AM919" i="15"/>
  <c r="AM903" i="15"/>
  <c r="AM887" i="15"/>
  <c r="AM871" i="15"/>
  <c r="AM855" i="15"/>
  <c r="AM847" i="15"/>
  <c r="AM839" i="15"/>
  <c r="AM831" i="15"/>
  <c r="AM823" i="15"/>
  <c r="AM815" i="15"/>
  <c r="AM807" i="15"/>
  <c r="AM799" i="15"/>
  <c r="AM791" i="15"/>
  <c r="AM783" i="15"/>
  <c r="AM775" i="15"/>
  <c r="AM767" i="15"/>
  <c r="AM759" i="15"/>
  <c r="AM751" i="15"/>
  <c r="AM743" i="15"/>
  <c r="AM735" i="15"/>
  <c r="AM727" i="15"/>
  <c r="AM1005" i="15"/>
  <c r="AM973" i="15"/>
  <c r="AM941" i="15"/>
  <c r="AM909" i="15"/>
  <c r="AM877" i="15"/>
  <c r="AM849" i="15"/>
  <c r="AM833" i="15"/>
  <c r="AM817" i="15"/>
  <c r="AM801" i="15"/>
  <c r="AM785" i="15"/>
  <c r="AM769" i="15"/>
  <c r="AM753" i="15"/>
  <c r="AM737" i="15"/>
  <c r="AM724" i="15"/>
  <c r="AM716" i="15"/>
  <c r="AM708" i="15"/>
  <c r="AM700" i="15"/>
  <c r="AM692" i="15"/>
  <c r="AM684" i="15"/>
  <c r="AM676" i="15"/>
  <c r="AM668" i="15"/>
  <c r="AM660" i="15"/>
  <c r="AM652" i="15"/>
  <c r="AM644" i="15"/>
  <c r="AM636" i="15"/>
  <c r="AM628" i="15"/>
  <c r="AM620" i="15"/>
  <c r="AM612" i="15"/>
  <c r="AM604" i="15"/>
  <c r="AM596" i="15"/>
  <c r="AM588" i="15"/>
  <c r="AM580" i="15"/>
  <c r="AM572" i="15"/>
  <c r="AM564" i="15"/>
  <c r="AM556" i="15"/>
  <c r="AM548" i="15"/>
  <c r="AM540" i="15"/>
  <c r="AM532" i="15"/>
  <c r="AM524" i="15"/>
  <c r="AM516" i="15"/>
  <c r="AM508" i="15"/>
  <c r="AM500" i="15"/>
  <c r="AM492" i="15"/>
  <c r="AM484" i="15"/>
  <c r="AM476" i="15"/>
  <c r="AM468" i="15"/>
  <c r="AM460" i="15"/>
  <c r="AM452" i="15"/>
  <c r="AM444" i="15"/>
  <c r="AM1007" i="15"/>
  <c r="AM975" i="15"/>
  <c r="AM943" i="15"/>
  <c r="AM911" i="15"/>
  <c r="AM879" i="15"/>
  <c r="AM851" i="15"/>
  <c r="AM835" i="15"/>
  <c r="AM819" i="15"/>
  <c r="AM803" i="15"/>
  <c r="AM787" i="15"/>
  <c r="AM771" i="15"/>
  <c r="AM755" i="15"/>
  <c r="AM739" i="15"/>
  <c r="AM718" i="15"/>
  <c r="AM710" i="15"/>
  <c r="AM702" i="15"/>
  <c r="AM694" i="15"/>
  <c r="AM686" i="15"/>
  <c r="AM678" i="15"/>
  <c r="AM670" i="15"/>
  <c r="AM662" i="15"/>
  <c r="AM654" i="15"/>
  <c r="AM646" i="15"/>
  <c r="AM638" i="15"/>
  <c r="AM630" i="15"/>
  <c r="AM622" i="15"/>
  <c r="AM614" i="15"/>
  <c r="AM606" i="15"/>
  <c r="AM598" i="15"/>
  <c r="AM590" i="15"/>
  <c r="AM582" i="15"/>
  <c r="AM574" i="15"/>
  <c r="AM1021" i="15"/>
  <c r="AM989" i="15"/>
  <c r="AM957" i="15"/>
  <c r="AM925" i="15"/>
  <c r="AM893" i="15"/>
  <c r="AM861" i="15"/>
  <c r="AM841" i="15"/>
  <c r="AM825" i="15"/>
  <c r="AM809" i="15"/>
  <c r="AM793" i="15"/>
  <c r="AM777" i="15"/>
  <c r="AM761" i="15"/>
  <c r="AM745" i="15"/>
  <c r="AM729" i="15"/>
  <c r="AM720" i="15"/>
  <c r="AM712" i="15"/>
  <c r="AM704" i="15"/>
  <c r="AM696" i="15"/>
  <c r="AM688" i="15"/>
  <c r="AM680" i="15"/>
  <c r="AM672" i="15"/>
  <c r="AM664" i="15"/>
  <c r="AM656" i="15"/>
  <c r="AM648" i="15"/>
  <c r="AM640" i="15"/>
  <c r="AM632" i="15"/>
  <c r="AM624" i="15"/>
  <c r="AM616" i="15"/>
  <c r="AM608" i="15"/>
  <c r="AM600" i="15"/>
  <c r="AM592" i="15"/>
  <c r="AM584" i="15"/>
  <c r="AM576" i="15"/>
  <c r="AM568" i="15"/>
  <c r="AM560" i="15"/>
  <c r="AM552" i="15"/>
  <c r="AM544" i="15"/>
  <c r="AM536" i="15"/>
  <c r="AM528" i="15"/>
  <c r="AM520" i="15"/>
  <c r="AM512" i="15"/>
  <c r="AM504" i="15"/>
  <c r="AM496" i="15"/>
  <c r="AM488" i="15"/>
  <c r="AM480" i="15"/>
  <c r="AM472" i="15"/>
  <c r="AM464" i="15"/>
  <c r="AM456" i="15"/>
  <c r="AM448" i="15"/>
  <c r="AM440" i="15"/>
  <c r="AM991" i="15"/>
  <c r="AM959" i="15"/>
  <c r="AM927" i="15"/>
  <c r="AM895" i="15"/>
  <c r="AM863" i="15"/>
  <c r="AM843" i="15"/>
  <c r="AM827" i="15"/>
  <c r="AM811" i="15"/>
  <c r="AM795" i="15"/>
  <c r="AM779" i="15"/>
  <c r="AM763" i="15"/>
  <c r="AM747" i="15"/>
  <c r="AM731" i="15"/>
  <c r="AM722" i="15"/>
  <c r="AM714" i="15"/>
  <c r="AM706" i="15"/>
  <c r="AM698" i="15"/>
  <c r="AM690" i="15"/>
  <c r="AM682" i="15"/>
  <c r="AM674" i="15"/>
  <c r="AM666" i="15"/>
  <c r="AM658" i="15"/>
  <c r="AM650" i="15"/>
  <c r="AM642" i="15"/>
  <c r="AM634" i="15"/>
  <c r="AM626" i="15"/>
  <c r="AM618" i="15"/>
  <c r="AM610" i="15"/>
  <c r="AM602" i="15"/>
  <c r="AM594" i="15"/>
  <c r="AM586" i="15"/>
  <c r="AM578" i="15"/>
  <c r="AM570" i="15"/>
  <c r="AM562" i="15"/>
  <c r="AM554" i="15"/>
  <c r="AM546" i="15"/>
  <c r="AM530" i="15"/>
  <c r="AM514" i="15"/>
  <c r="AM498" i="15"/>
  <c r="AM482" i="15"/>
  <c r="AM466" i="15"/>
  <c r="AM450" i="15"/>
  <c r="AM245" i="15"/>
  <c r="AM237" i="15"/>
  <c r="AM233" i="15"/>
  <c r="AM229" i="15"/>
  <c r="AM225" i="15"/>
  <c r="AM221" i="15"/>
  <c r="AM217" i="15"/>
  <c r="AM213" i="15"/>
  <c r="AM209" i="15"/>
  <c r="AM205" i="15"/>
  <c r="AM201" i="15"/>
  <c r="AM197" i="15"/>
  <c r="AM193" i="15"/>
  <c r="AM189" i="15"/>
  <c r="AM185" i="15"/>
  <c r="AM183" i="15"/>
  <c r="AM179" i="15"/>
  <c r="AM175" i="15"/>
  <c r="AM171" i="15"/>
  <c r="AM167" i="15"/>
  <c r="AM163" i="15"/>
  <c r="AM159" i="15"/>
  <c r="AM155" i="15"/>
  <c r="AM151" i="15"/>
  <c r="AM147" i="15"/>
  <c r="AM143" i="15"/>
  <c r="AM139" i="15"/>
  <c r="AM135" i="15"/>
  <c r="AM131" i="15"/>
  <c r="AM125" i="15"/>
  <c r="AM121" i="15"/>
  <c r="AM117" i="15"/>
  <c r="AM113" i="15"/>
  <c r="AM109" i="15"/>
  <c r="AM107" i="15"/>
  <c r="AM103" i="15"/>
  <c r="AM99" i="15"/>
  <c r="AM95" i="15"/>
  <c r="AM91" i="15"/>
  <c r="AM87" i="15"/>
  <c r="AM85" i="15"/>
  <c r="AM81" i="15"/>
  <c r="AM77" i="15"/>
  <c r="AM73" i="15"/>
  <c r="AM69" i="15"/>
  <c r="AM65" i="15"/>
  <c r="AM61" i="15"/>
  <c r="AM57" i="15"/>
  <c r="AM53" i="15"/>
  <c r="AM49" i="15"/>
  <c r="AM47" i="15"/>
  <c r="AM43" i="15"/>
  <c r="AM39" i="15"/>
  <c r="AM35" i="15"/>
  <c r="AM31" i="15"/>
  <c r="AM490" i="15"/>
  <c r="AM458" i="15"/>
  <c r="AM486" i="15"/>
  <c r="AM470" i="15"/>
  <c r="AM438" i="15"/>
  <c r="AM434" i="15"/>
  <c r="AM566" i="15"/>
  <c r="AM542" i="15"/>
  <c r="AM526" i="15"/>
  <c r="AM510" i="15"/>
  <c r="AM494" i="15"/>
  <c r="AM478" i="15"/>
  <c r="AM462" i="15"/>
  <c r="AM446" i="15"/>
  <c r="AM437" i="15"/>
  <c r="AM435" i="15"/>
  <c r="AM433" i="15"/>
  <c r="AM431" i="15"/>
  <c r="AM429" i="15"/>
  <c r="AM427" i="15"/>
  <c r="AM425" i="15"/>
  <c r="AM423" i="15"/>
  <c r="AM421" i="15"/>
  <c r="AM419" i="15"/>
  <c r="AM417" i="15"/>
  <c r="AM415" i="15"/>
  <c r="AM413" i="15"/>
  <c r="AM411" i="15"/>
  <c r="AM409" i="15"/>
  <c r="AM407" i="15"/>
  <c r="AM405" i="15"/>
  <c r="AM403" i="15"/>
  <c r="AM401" i="15"/>
  <c r="AM399" i="15"/>
  <c r="AM397" i="15"/>
  <c r="AM395" i="15"/>
  <c r="AM393" i="15"/>
  <c r="AM391" i="15"/>
  <c r="AM389" i="15"/>
  <c r="AM387" i="15"/>
  <c r="AM385" i="15"/>
  <c r="AM383" i="15"/>
  <c r="AM381" i="15"/>
  <c r="AM379" i="15"/>
  <c r="AM377" i="15"/>
  <c r="AM375" i="15"/>
  <c r="AM373" i="15"/>
  <c r="AM371" i="15"/>
  <c r="AM369" i="15"/>
  <c r="AM367" i="15"/>
  <c r="AM365" i="15"/>
  <c r="AM363" i="15"/>
  <c r="AM361" i="15"/>
  <c r="AM359" i="15"/>
  <c r="AM357" i="15"/>
  <c r="AM355" i="15"/>
  <c r="AM353" i="15"/>
  <c r="AM351" i="15"/>
  <c r="AM349" i="15"/>
  <c r="AM347" i="15"/>
  <c r="AM345" i="15"/>
  <c r="AM343" i="15"/>
  <c r="AM341" i="15"/>
  <c r="AM339" i="15"/>
  <c r="AM337" i="15"/>
  <c r="AM335" i="15"/>
  <c r="AM333" i="15"/>
  <c r="AM331" i="15"/>
  <c r="AM329" i="15"/>
  <c r="AM327" i="15"/>
  <c r="AM325" i="15"/>
  <c r="AM323" i="15"/>
  <c r="AM321" i="15"/>
  <c r="AM319" i="15"/>
  <c r="AM317" i="15"/>
  <c r="AM315" i="15"/>
  <c r="AM313" i="15"/>
  <c r="AM311" i="15"/>
  <c r="AM309" i="15"/>
  <c r="AM307" i="15"/>
  <c r="AM305" i="15"/>
  <c r="AM303" i="15"/>
  <c r="AM301" i="15"/>
  <c r="AM299" i="15"/>
  <c r="AM297" i="15"/>
  <c r="AM295" i="15"/>
  <c r="AM293" i="15"/>
  <c r="AM291" i="15"/>
  <c r="AM289" i="15"/>
  <c r="AM287" i="15"/>
  <c r="AM285" i="15"/>
  <c r="AM283" i="15"/>
  <c r="AM281" i="15"/>
  <c r="AM279" i="15"/>
  <c r="AM277" i="15"/>
  <c r="AM275" i="15"/>
  <c r="AM273" i="15"/>
  <c r="AM271" i="15"/>
  <c r="AM269" i="15"/>
  <c r="AM267" i="15"/>
  <c r="AM265" i="15"/>
  <c r="AM263" i="15"/>
  <c r="AM261" i="15"/>
  <c r="AM259" i="15"/>
  <c r="AM257" i="15"/>
  <c r="AM255" i="15"/>
  <c r="AM253" i="15"/>
  <c r="AM251" i="15"/>
  <c r="AM249" i="15"/>
  <c r="AM247" i="15"/>
  <c r="AM243" i="15"/>
  <c r="AM241" i="15"/>
  <c r="AM239" i="15"/>
  <c r="AM235" i="15"/>
  <c r="AM231" i="15"/>
  <c r="AM227" i="15"/>
  <c r="AM223" i="15"/>
  <c r="AM219" i="15"/>
  <c r="AM215" i="15"/>
  <c r="AM211" i="15"/>
  <c r="AM207" i="15"/>
  <c r="AM203" i="15"/>
  <c r="AM199" i="15"/>
  <c r="AM195" i="15"/>
  <c r="AM191" i="15"/>
  <c r="AM187" i="15"/>
  <c r="AM181" i="15"/>
  <c r="AM177" i="15"/>
  <c r="AM173" i="15"/>
  <c r="AM169" i="15"/>
  <c r="AM165" i="15"/>
  <c r="AM161" i="15"/>
  <c r="AM157" i="15"/>
  <c r="AM153" i="15"/>
  <c r="AM149" i="15"/>
  <c r="AM145" i="15"/>
  <c r="AM141" i="15"/>
  <c r="AM137" i="15"/>
  <c r="AM133" i="15"/>
  <c r="AM129" i="15"/>
  <c r="AM127" i="15"/>
  <c r="AM123" i="15"/>
  <c r="AM119" i="15"/>
  <c r="AM115" i="15"/>
  <c r="AM111" i="15"/>
  <c r="AM105" i="15"/>
  <c r="AM101" i="15"/>
  <c r="AM97" i="15"/>
  <c r="AM93" i="15"/>
  <c r="AM89" i="15"/>
  <c r="AM83" i="15"/>
  <c r="AM79" i="15"/>
  <c r="AM75" i="15"/>
  <c r="AM71" i="15"/>
  <c r="AM67" i="15"/>
  <c r="AM63" i="15"/>
  <c r="AM59" i="15"/>
  <c r="AM55" i="15"/>
  <c r="AM51" i="15"/>
  <c r="AM45" i="15"/>
  <c r="AM41" i="15"/>
  <c r="AM37" i="15"/>
  <c r="AM33" i="15"/>
  <c r="AM29" i="15"/>
  <c r="AM558" i="15"/>
  <c r="AM538" i="15"/>
  <c r="AM522" i="15"/>
  <c r="AM506" i="15"/>
  <c r="AM474" i="15"/>
  <c r="AM442" i="15"/>
  <c r="AM550" i="15"/>
  <c r="AM534" i="15"/>
  <c r="AM518" i="15"/>
  <c r="AM502" i="15"/>
  <c r="AM454" i="15"/>
  <c r="AM436" i="15"/>
  <c r="AM426" i="15"/>
  <c r="AM418" i="15"/>
  <c r="AM410" i="15"/>
  <c r="AM402" i="15"/>
  <c r="AM394" i="15"/>
  <c r="AM386" i="15"/>
  <c r="AM378" i="15"/>
  <c r="AM370" i="15"/>
  <c r="AM362" i="15"/>
  <c r="AM354" i="15"/>
  <c r="AM346" i="15"/>
  <c r="AM338" i="15"/>
  <c r="AM330" i="15"/>
  <c r="AM322" i="15"/>
  <c r="AM314" i="15"/>
  <c r="AM306" i="15"/>
  <c r="AM298" i="15"/>
  <c r="AM290" i="15"/>
  <c r="AM282" i="15"/>
  <c r="AM274" i="15"/>
  <c r="AM266" i="15"/>
  <c r="AM258" i="15"/>
  <c r="AM250" i="15"/>
  <c r="AM242" i="15"/>
  <c r="AM234" i="15"/>
  <c r="AM226" i="15"/>
  <c r="AM218" i="15"/>
  <c r="AM210" i="15"/>
  <c r="AM202" i="15"/>
  <c r="AM194" i="15"/>
  <c r="AM186" i="15"/>
  <c r="AM178" i="15"/>
  <c r="AM170" i="15"/>
  <c r="AM162" i="15"/>
  <c r="AM154" i="15"/>
  <c r="AM146" i="15"/>
  <c r="AM138" i="15"/>
  <c r="AM130" i="15"/>
  <c r="AM122" i="15"/>
  <c r="AM114" i="15"/>
  <c r="AM106" i="15"/>
  <c r="AM98" i="15"/>
  <c r="AM90" i="15"/>
  <c r="AM82" i="15"/>
  <c r="AM74" i="15"/>
  <c r="AM66" i="15"/>
  <c r="AM58" i="15"/>
  <c r="AM50" i="15"/>
  <c r="AM42" i="15"/>
  <c r="AM34" i="15"/>
  <c r="AM198" i="15"/>
  <c r="AM182" i="15"/>
  <c r="AM166" i="15"/>
  <c r="AM150" i="15"/>
  <c r="AM134" i="15"/>
  <c r="AM126" i="15"/>
  <c r="AM110" i="15"/>
  <c r="AM94" i="15"/>
  <c r="AM78" i="15"/>
  <c r="AM62" i="15"/>
  <c r="AM54" i="15"/>
  <c r="AM38" i="15"/>
  <c r="AM432" i="15"/>
  <c r="AM416" i="15"/>
  <c r="AM400" i="15"/>
  <c r="AM384" i="15"/>
  <c r="AM360" i="15"/>
  <c r="AM344" i="15"/>
  <c r="AM336" i="15"/>
  <c r="AM320" i="15"/>
  <c r="AM296" i="15"/>
  <c r="AM280" i="15"/>
  <c r="AM272" i="15"/>
  <c r="AM248" i="15"/>
  <c r="AM232" i="15"/>
  <c r="AM224" i="15"/>
  <c r="AM208" i="15"/>
  <c r="AM192" i="15"/>
  <c r="AM176" i="15"/>
  <c r="AM160" i="15"/>
  <c r="AM144" i="15"/>
  <c r="AM128" i="15"/>
  <c r="AM112" i="15"/>
  <c r="AM96" i="15"/>
  <c r="AM72" i="15"/>
  <c r="AM64" i="15"/>
  <c r="AM48" i="15"/>
  <c r="AM32" i="15"/>
  <c r="AM428" i="15"/>
  <c r="AM420" i="15"/>
  <c r="AM412" i="15"/>
  <c r="AM404" i="15"/>
  <c r="AM396" i="15"/>
  <c r="AM388" i="15"/>
  <c r="AM380" i="15"/>
  <c r="AM372" i="15"/>
  <c r="AM364" i="15"/>
  <c r="AM356" i="15"/>
  <c r="AM348" i="15"/>
  <c r="AM340" i="15"/>
  <c r="AM332" i="15"/>
  <c r="AM324" i="15"/>
  <c r="AM316" i="15"/>
  <c r="AM308" i="15"/>
  <c r="AM300" i="15"/>
  <c r="AM292" i="15"/>
  <c r="AM284" i="15"/>
  <c r="AM276" i="15"/>
  <c r="AM268" i="15"/>
  <c r="AM260" i="15"/>
  <c r="AM252" i="15"/>
  <c r="AM244" i="15"/>
  <c r="AM236" i="15"/>
  <c r="AM228" i="15"/>
  <c r="AM220" i="15"/>
  <c r="AM212" i="15"/>
  <c r="AM204" i="15"/>
  <c r="AM196" i="15"/>
  <c r="AM188" i="15"/>
  <c r="AM180" i="15"/>
  <c r="AM172" i="15"/>
  <c r="AM164" i="15"/>
  <c r="AM156" i="15"/>
  <c r="AM148" i="15"/>
  <c r="AM140" i="15"/>
  <c r="AM132" i="15"/>
  <c r="AM124" i="15"/>
  <c r="AM116" i="15"/>
  <c r="AM108" i="15"/>
  <c r="AM100" i="15"/>
  <c r="AM92" i="15"/>
  <c r="AM84" i="15"/>
  <c r="AM76" i="15"/>
  <c r="AM68" i="15"/>
  <c r="AM60" i="15"/>
  <c r="AM52" i="15"/>
  <c r="AM44" i="15"/>
  <c r="AM36" i="15"/>
  <c r="AM28" i="15"/>
  <c r="AM430" i="15"/>
  <c r="AM422" i="15"/>
  <c r="AM414" i="15"/>
  <c r="AM406" i="15"/>
  <c r="AM398" i="15"/>
  <c r="AM390" i="15"/>
  <c r="AM382" i="15"/>
  <c r="AM374" i="15"/>
  <c r="AM366" i="15"/>
  <c r="AM358" i="15"/>
  <c r="AM350" i="15"/>
  <c r="AM342" i="15"/>
  <c r="AM334" i="15"/>
  <c r="AM326" i="15"/>
  <c r="AM318" i="15"/>
  <c r="AM310" i="15"/>
  <c r="AM302" i="15"/>
  <c r="AM294" i="15"/>
  <c r="AM286" i="15"/>
  <c r="AM278" i="15"/>
  <c r="AM270" i="15"/>
  <c r="AM262" i="15"/>
  <c r="AM254" i="15"/>
  <c r="AM246" i="15"/>
  <c r="AM238" i="15"/>
  <c r="AM230" i="15"/>
  <c r="AM222" i="15"/>
  <c r="AM214" i="15"/>
  <c r="AM206" i="15"/>
  <c r="AM190" i="15"/>
  <c r="AM174" i="15"/>
  <c r="AM158" i="15"/>
  <c r="AM142" i="15"/>
  <c r="AM118" i="15"/>
  <c r="AM102" i="15"/>
  <c r="AM86" i="15"/>
  <c r="AM70" i="15"/>
  <c r="AM46" i="15"/>
  <c r="AM30" i="15"/>
  <c r="AM424" i="15"/>
  <c r="AM408" i="15"/>
  <c r="AM392" i="15"/>
  <c r="AM376" i="15"/>
  <c r="AM368" i="15"/>
  <c r="AM352" i="15"/>
  <c r="AM328" i="15"/>
  <c r="AM312" i="15"/>
  <c r="AM304" i="15"/>
  <c r="AM288" i="15"/>
  <c r="AM264" i="15"/>
  <c r="AM256" i="15"/>
  <c r="AM240" i="15"/>
  <c r="AM216" i="15"/>
  <c r="AM200" i="15"/>
  <c r="AM184" i="15"/>
  <c r="AM168" i="15"/>
  <c r="AM152" i="15"/>
  <c r="AM136" i="15"/>
  <c r="AM120" i="15"/>
  <c r="AM104" i="15"/>
  <c r="AM88" i="15"/>
  <c r="AM80" i="15"/>
  <c r="AM56" i="15"/>
  <c r="AM40" i="15"/>
  <c r="Y930" i="15"/>
  <c r="Y938" i="15"/>
  <c r="Y954" i="15"/>
  <c r="Y957" i="15"/>
  <c r="Y947" i="15"/>
  <c r="Y950" i="15"/>
  <c r="Y979" i="15"/>
  <c r="Y945" i="15"/>
  <c r="Y953" i="15"/>
  <c r="Y983" i="15"/>
  <c r="Y999" i="15"/>
  <c r="Y1008" i="15"/>
  <c r="Y977" i="15"/>
  <c r="Y1012" i="15"/>
  <c r="Y1015" i="15"/>
  <c r="Y1000" i="15"/>
  <c r="Y1016" i="15"/>
  <c r="Y931" i="15"/>
  <c r="Y980" i="15"/>
  <c r="Y985" i="15"/>
  <c r="Y996" i="15"/>
  <c r="Y1020" i="15"/>
  <c r="Y939" i="15"/>
  <c r="Y958" i="15"/>
  <c r="Y998" i="15"/>
  <c r="Y1017" i="15"/>
  <c r="Y994" i="15"/>
  <c r="Y1010" i="15"/>
  <c r="Y968" i="15"/>
  <c r="Y956" i="15"/>
  <c r="Y944" i="15"/>
  <c r="Y982" i="15"/>
  <c r="Y976" i="15"/>
  <c r="Y969" i="15"/>
  <c r="Y952" i="15"/>
  <c r="Y963" i="15"/>
  <c r="Y959" i="15"/>
  <c r="Y966" i="15"/>
  <c r="Y925" i="15"/>
  <c r="Y1011" i="15"/>
  <c r="Y1006" i="15"/>
  <c r="Y948" i="15"/>
  <c r="Y1013" i="15"/>
  <c r="Y970" i="15"/>
  <c r="Y988" i="15"/>
  <c r="Y971" i="15"/>
  <c r="Y937" i="15"/>
  <c r="Y960" i="15"/>
  <c r="Y940" i="15"/>
  <c r="Y933" i="15"/>
  <c r="Y1022" i="15"/>
  <c r="Y992" i="15"/>
  <c r="Y1019" i="15"/>
  <c r="Y1004" i="15"/>
  <c r="Y984" i="15"/>
  <c r="Y1009" i="15"/>
  <c r="Y1005" i="15"/>
  <c r="Y1018" i="15"/>
  <c r="Y1002" i="15"/>
  <c r="Y990" i="15"/>
  <c r="Y1014" i="15"/>
  <c r="Y1003" i="15"/>
  <c r="Y934" i="15"/>
  <c r="Y997" i="15"/>
  <c r="Y974" i="15"/>
  <c r="Y942" i="15"/>
  <c r="Y975" i="15"/>
  <c r="Y967" i="15"/>
  <c r="Y929" i="15"/>
  <c r="Y962" i="15"/>
  <c r="Y955" i="15"/>
  <c r="Y928" i="15"/>
  <c r="Y981" i="15"/>
  <c r="Y965" i="15"/>
  <c r="Y989" i="15"/>
  <c r="Y943" i="15"/>
  <c r="Y951" i="15"/>
  <c r="Y993" i="15"/>
  <c r="Y926" i="15"/>
  <c r="Y1021" i="15"/>
  <c r="Y995" i="15"/>
  <c r="Y972" i="15"/>
  <c r="Y973" i="15"/>
  <c r="Y924" i="15"/>
  <c r="Y961" i="15"/>
  <c r="Y936" i="15"/>
  <c r="Y986" i="15"/>
  <c r="Y935" i="15"/>
  <c r="Y941" i="15"/>
  <c r="Y1007" i="15"/>
  <c r="Y991" i="15"/>
  <c r="Y978" i="15"/>
  <c r="Y1001" i="15"/>
  <c r="Y946" i="15"/>
  <c r="Y987" i="15"/>
  <c r="Y932" i="15"/>
  <c r="Y964" i="15"/>
  <c r="Y949" i="15"/>
  <c r="Y927" i="15"/>
  <c r="Y72" i="15"/>
  <c r="Y78" i="15"/>
  <c r="Y29" i="15"/>
  <c r="Y33" i="15"/>
  <c r="Y41" i="15"/>
  <c r="Y49" i="15"/>
  <c r="Y57" i="15"/>
  <c r="Y40" i="15"/>
  <c r="Y48" i="15"/>
  <c r="Y42" i="15"/>
  <c r="Y71" i="15"/>
  <c r="Y82" i="15"/>
  <c r="Y106" i="15"/>
  <c r="Y117" i="15"/>
  <c r="Y122" i="15"/>
  <c r="Y141" i="15"/>
  <c r="Y83" i="15"/>
  <c r="Y96" i="15"/>
  <c r="Y104" i="15"/>
  <c r="Y134" i="15"/>
  <c r="Y109" i="15"/>
  <c r="Y172" i="15"/>
  <c r="Y176" i="15"/>
  <c r="Y188" i="15"/>
  <c r="Y283" i="15"/>
  <c r="Y88" i="15"/>
  <c r="Y107" i="15"/>
  <c r="Y110" i="15"/>
  <c r="Y145" i="15"/>
  <c r="Y146" i="15"/>
  <c r="Y153" i="15"/>
  <c r="Y179" i="15"/>
  <c r="Y193" i="15"/>
  <c r="Y196" i="15"/>
  <c r="Y201" i="15"/>
  <c r="Y149" i="15"/>
  <c r="Y184" i="15"/>
  <c r="Y228" i="15"/>
  <c r="Y266" i="15"/>
  <c r="Y267" i="15"/>
  <c r="Y273" i="15"/>
  <c r="Y303" i="15"/>
  <c r="Y347" i="15"/>
  <c r="Y164" i="15"/>
  <c r="Y231" i="15"/>
  <c r="Y246" i="15"/>
  <c r="Y254" i="15"/>
  <c r="Y62" i="15"/>
  <c r="Y63" i="15"/>
  <c r="Y76" i="15"/>
  <c r="Y99" i="15"/>
  <c r="Y103" i="15"/>
  <c r="Y137" i="15"/>
  <c r="Y171" i="15"/>
  <c r="Y211" i="15"/>
  <c r="Y219" i="15"/>
  <c r="Y235" i="15"/>
  <c r="Y250" i="15"/>
  <c r="Y251" i="15"/>
  <c r="Y274" i="15"/>
  <c r="Y299" i="15"/>
  <c r="Y167" i="15"/>
  <c r="Y168" i="15"/>
  <c r="Y180" i="15"/>
  <c r="Y208" i="15"/>
  <c r="Y308" i="15"/>
  <c r="Y312" i="15"/>
  <c r="Y321" i="15"/>
  <c r="Y324" i="15"/>
  <c r="Y337" i="15"/>
  <c r="Y344" i="15"/>
  <c r="Y348" i="15"/>
  <c r="Y373" i="15"/>
  <c r="Y380" i="15"/>
  <c r="Y396" i="15"/>
  <c r="Y400" i="15"/>
  <c r="Y409" i="15"/>
  <c r="Y438" i="15"/>
  <c r="Y462" i="15"/>
  <c r="Y464" i="15"/>
  <c r="Y207" i="15"/>
  <c r="Y289" i="15"/>
  <c r="Y332" i="15"/>
  <c r="Y345" i="15"/>
  <c r="Y352" i="15"/>
  <c r="Y355" i="15"/>
  <c r="Y369" i="15"/>
  <c r="Y392" i="15"/>
  <c r="Y204" i="15"/>
  <c r="Y262" i="15"/>
  <c r="Y304" i="15"/>
  <c r="Y329" i="15"/>
  <c r="Y339" i="15"/>
  <c r="Y368" i="15"/>
  <c r="Y377" i="15"/>
  <c r="Y277" i="15"/>
  <c r="Y353" i="15"/>
  <c r="Y381" i="15"/>
  <c r="Y388" i="15"/>
  <c r="Y437" i="15"/>
  <c r="Y449" i="15"/>
  <c r="Y496" i="15"/>
  <c r="Y500" i="15"/>
  <c r="Y519" i="15"/>
  <c r="Y536" i="15"/>
  <c r="Y290" i="15"/>
  <c r="Y296" i="15"/>
  <c r="Y365" i="15"/>
  <c r="Y441" i="15"/>
  <c r="Y472" i="15"/>
  <c r="Y515" i="15"/>
  <c r="Y523" i="15"/>
  <c r="Y524" i="15"/>
  <c r="Y527" i="15"/>
  <c r="Y360" i="15"/>
  <c r="Y467" i="15"/>
  <c r="Y528" i="15"/>
  <c r="Y543" i="15"/>
  <c r="Y564" i="15"/>
  <c r="Y571" i="15"/>
  <c r="Y576" i="15"/>
  <c r="Y580" i="15"/>
  <c r="Y585" i="15"/>
  <c r="Y620" i="15"/>
  <c r="Y628" i="15"/>
  <c r="Y636" i="15"/>
  <c r="Y657" i="15"/>
  <c r="Y665" i="15"/>
  <c r="Y672" i="15"/>
  <c r="Y693" i="15"/>
  <c r="Y697" i="15"/>
  <c r="Y676" i="15"/>
  <c r="Y723" i="15"/>
  <c r="Y725" i="15"/>
  <c r="Y401" i="15"/>
  <c r="Y405" i="15"/>
  <c r="Y429" i="15"/>
  <c r="Y445" i="15"/>
  <c r="Y448" i="15"/>
  <c r="Y453" i="15"/>
  <c r="Y454" i="15"/>
  <c r="Y507" i="15"/>
  <c r="Y516" i="15"/>
  <c r="Y532" i="15"/>
  <c r="Y577" i="15"/>
  <c r="Y648" i="15"/>
  <c r="Y688" i="15"/>
  <c r="Y701" i="15"/>
  <c r="Y703" i="15"/>
  <c r="Y734" i="15"/>
  <c r="Y742" i="15"/>
  <c r="Y412" i="15"/>
  <c r="Y468" i="15"/>
  <c r="Y487" i="15"/>
  <c r="Y495" i="15"/>
  <c r="Y511" i="15"/>
  <c r="Y520" i="15"/>
  <c r="Y556" i="15"/>
  <c r="Y563" i="15"/>
  <c r="Y572" i="15"/>
  <c r="Y587" i="15"/>
  <c r="Y592" i="15"/>
  <c r="Y600" i="15"/>
  <c r="Y627" i="15"/>
  <c r="Y635" i="15"/>
  <c r="Y640" i="15"/>
  <c r="Y649" i="15"/>
  <c r="Y715" i="15"/>
  <c r="Y457" i="15"/>
  <c r="Y593" i="15"/>
  <c r="Y681" i="15"/>
  <c r="Y692" i="15"/>
  <c r="Y704" i="15"/>
  <c r="Y709" i="15"/>
  <c r="Y719" i="15"/>
  <c r="Y730" i="15"/>
  <c r="Y906" i="15"/>
  <c r="Y914" i="15"/>
  <c r="Y456" i="15"/>
  <c r="Y584" i="15"/>
  <c r="Y611" i="15"/>
  <c r="Y641" i="15"/>
  <c r="Y644" i="15"/>
  <c r="Y664" i="15"/>
  <c r="Y685" i="15"/>
  <c r="Y699" i="15"/>
  <c r="Y707" i="15"/>
  <c r="Y716" i="15"/>
  <c r="Y720" i="15"/>
  <c r="Y738" i="15"/>
  <c r="Y807" i="15"/>
  <c r="Y819" i="15"/>
  <c r="Y827" i="15"/>
  <c r="Y835" i="15"/>
  <c r="Y843" i="15"/>
  <c r="Y870" i="15"/>
  <c r="Y874" i="15"/>
  <c r="Y875" i="15"/>
  <c r="Y483" i="15"/>
  <c r="Y504" i="15"/>
  <c r="Y601" i="15"/>
  <c r="Y656" i="15"/>
  <c r="Y684" i="15"/>
  <c r="Y687" i="15"/>
  <c r="Y855" i="15"/>
  <c r="Y903" i="15"/>
  <c r="Y910" i="15"/>
  <c r="Y919" i="15"/>
  <c r="Y923" i="15"/>
  <c r="Y420" i="15"/>
  <c r="Y425" i="15"/>
  <c r="Y491" i="15"/>
  <c r="Y492" i="15"/>
  <c r="Y651" i="15"/>
  <c r="Y746" i="15"/>
  <c r="Y750" i="15"/>
  <c r="Y754" i="15"/>
  <c r="Y758" i="15"/>
  <c r="Y762" i="15"/>
  <c r="Y766" i="15"/>
  <c r="Y770" i="15"/>
  <c r="Y774" i="15"/>
  <c r="Y778" i="15"/>
  <c r="Y782" i="15"/>
  <c r="Y786" i="15"/>
  <c r="Y794" i="15"/>
  <c r="Y798" i="15"/>
  <c r="Y802" i="15"/>
  <c r="Y811" i="15"/>
  <c r="Y815" i="15"/>
  <c r="Y823" i="15"/>
  <c r="Y831" i="15"/>
  <c r="Y839" i="15"/>
  <c r="Y847" i="15"/>
  <c r="Y851" i="15"/>
  <c r="Y854" i="15"/>
  <c r="Y859" i="15"/>
  <c r="Y862" i="15"/>
  <c r="Y866" i="15"/>
  <c r="Y867" i="15"/>
  <c r="Y878" i="15"/>
  <c r="Y882" i="15"/>
  <c r="Y883" i="15"/>
  <c r="Y894" i="15"/>
  <c r="Y898" i="15"/>
  <c r="Y899" i="15"/>
  <c r="Y902" i="15"/>
  <c r="Y918" i="15"/>
  <c r="Y922" i="15"/>
  <c r="Y886" i="15"/>
  <c r="Y890" i="15"/>
  <c r="Y891" i="15"/>
  <c r="Y790" i="15"/>
  <c r="Y917" i="15"/>
  <c r="Y888" i="15"/>
  <c r="Y605" i="15"/>
  <c r="Y552" i="15"/>
  <c r="Y916" i="15"/>
  <c r="Y908" i="15"/>
  <c r="Y871" i="15"/>
  <c r="Y860" i="15"/>
  <c r="Y696" i="15"/>
  <c r="Y633" i="15"/>
  <c r="Y850" i="15"/>
  <c r="Y735" i="15"/>
  <c r="Y897" i="15"/>
  <c r="Y863" i="15"/>
  <c r="Y837" i="15"/>
  <c r="Y821" i="15"/>
  <c r="Y808" i="15"/>
  <c r="Y724" i="15"/>
  <c r="Y678" i="15"/>
  <c r="Y553" i="15"/>
  <c r="Y525" i="15"/>
  <c r="Y740" i="15"/>
  <c r="Y694" i="15"/>
  <c r="Y669" i="15"/>
  <c r="Y614" i="15"/>
  <c r="Y610" i="15"/>
  <c r="Y569" i="15"/>
  <c r="Y555" i="15"/>
  <c r="Y503" i="15"/>
  <c r="Y481" i="15"/>
  <c r="Y315" i="15"/>
  <c r="Y920" i="15"/>
  <c r="Y856" i="15"/>
  <c r="Y686" i="15"/>
  <c r="Y632" i="15"/>
  <c r="Y624" i="15"/>
  <c r="Y608" i="15"/>
  <c r="Y603" i="15"/>
  <c r="Y540" i="15"/>
  <c r="Y427" i="15"/>
  <c r="Y598" i="15"/>
  <c r="Y509" i="15"/>
  <c r="Y490" i="15"/>
  <c r="Y471" i="15"/>
  <c r="Y433" i="15"/>
  <c r="Y406" i="15"/>
  <c r="Y376" i="15"/>
  <c r="Y297" i="15"/>
  <c r="Y666" i="15"/>
  <c r="Y654" i="15"/>
  <c r="Y629" i="15"/>
  <c r="Y546" i="15"/>
  <c r="Y535" i="15"/>
  <c r="Y521" i="15"/>
  <c r="Y476" i="15"/>
  <c r="Y452" i="15"/>
  <c r="Y356" i="15"/>
  <c r="Y333" i="15"/>
  <c r="Y328" i="15"/>
  <c r="Y390" i="15"/>
  <c r="Y379" i="15"/>
  <c r="Y374" i="15"/>
  <c r="Y349" i="15"/>
  <c r="Y338" i="15"/>
  <c r="Y325" i="15"/>
  <c r="Y309" i="15"/>
  <c r="Y282" i="15"/>
  <c r="Y533" i="15"/>
  <c r="Y473" i="15"/>
  <c r="Y439" i="15"/>
  <c r="Y414" i="15"/>
  <c r="Y387" i="15"/>
  <c r="Y366" i="15"/>
  <c r="Y320" i="15"/>
  <c r="Y280" i="15"/>
  <c r="Y272" i="15"/>
  <c r="Y223" i="15"/>
  <c r="Y195" i="15"/>
  <c r="Y236" i="15"/>
  <c r="Y175" i="15"/>
  <c r="Y460" i="15"/>
  <c r="Y450" i="15"/>
  <c r="Y367" i="15"/>
  <c r="Y319" i="15"/>
  <c r="Y311" i="15"/>
  <c r="Y165" i="15"/>
  <c r="Y61" i="15"/>
  <c r="Y306" i="15"/>
  <c r="Y284" i="15"/>
  <c r="Y271" i="15"/>
  <c r="Y216" i="15"/>
  <c r="Y198" i="15"/>
  <c r="Y194" i="15"/>
  <c r="Y181" i="15"/>
  <c r="Y166" i="15"/>
  <c r="Y160" i="15"/>
  <c r="Y156" i="15"/>
  <c r="Y128" i="15"/>
  <c r="Y121" i="15"/>
  <c r="Y111" i="15"/>
  <c r="Y287" i="15"/>
  <c r="Y281" i="15"/>
  <c r="Y260" i="15"/>
  <c r="Y209" i="15"/>
  <c r="Y131" i="15"/>
  <c r="Y89" i="15"/>
  <c r="Y86" i="15"/>
  <c r="Y143" i="15"/>
  <c r="Y98" i="15"/>
  <c r="Y127" i="15"/>
  <c r="Y50" i="15"/>
  <c r="Y35" i="15"/>
  <c r="Y47" i="15"/>
  <c r="Y39" i="15"/>
  <c r="Y65" i="15"/>
  <c r="Y51" i="15"/>
  <c r="Y623" i="15"/>
  <c r="Y458" i="15"/>
  <c r="Y478" i="15"/>
  <c r="Y455" i="15"/>
  <c r="Y486" i="15"/>
  <c r="Y444" i="15"/>
  <c r="Y428" i="15"/>
  <c r="Y391" i="15"/>
  <c r="Y263" i="15"/>
  <c r="Y305" i="15"/>
  <c r="Y247" i="15"/>
  <c r="Y238" i="15"/>
  <c r="Y139" i="15"/>
  <c r="Y140" i="15"/>
  <c r="Y120" i="15"/>
  <c r="Y94" i="15"/>
  <c r="Y97" i="15"/>
  <c r="Y84" i="15"/>
  <c r="Y52" i="15"/>
  <c r="Y54" i="15"/>
  <c r="Y30" i="15"/>
  <c r="Y915" i="15"/>
  <c r="Y904" i="15"/>
  <c r="Y885" i="15"/>
  <c r="Y736" i="15"/>
  <c r="Y718" i="15"/>
  <c r="Y652" i="15"/>
  <c r="Y570" i="15"/>
  <c r="Y421" i="15"/>
  <c r="Y913" i="15"/>
  <c r="Y905" i="15"/>
  <c r="Y887" i="15"/>
  <c r="Y876" i="15"/>
  <c r="Y846" i="15"/>
  <c r="Y830" i="15"/>
  <c r="Y814" i="15"/>
  <c r="Y799" i="15"/>
  <c r="Y791" i="15"/>
  <c r="Y783" i="15"/>
  <c r="Y775" i="15"/>
  <c r="Y767" i="15"/>
  <c r="Y759" i="15"/>
  <c r="Y751" i="15"/>
  <c r="Y743" i="15"/>
  <c r="Y708" i="15"/>
  <c r="Y660" i="15"/>
  <c r="Y896" i="15"/>
  <c r="Y547" i="15"/>
  <c r="Y901" i="15"/>
  <c r="Y884" i="15"/>
  <c r="Y881" i="15"/>
  <c r="Y842" i="15"/>
  <c r="Y826" i="15"/>
  <c r="Y806" i="15"/>
  <c r="Y796" i="15"/>
  <c r="Y788" i="15"/>
  <c r="Y780" i="15"/>
  <c r="Y772" i="15"/>
  <c r="Y764" i="15"/>
  <c r="Y756" i="15"/>
  <c r="Y748" i="15"/>
  <c r="Y711" i="15"/>
  <c r="Y619" i="15"/>
  <c r="Y558" i="15"/>
  <c r="Y408" i="15"/>
  <c r="Y836" i="15"/>
  <c r="Y820" i="15"/>
  <c r="Y731" i="15"/>
  <c r="Y727" i="15"/>
  <c r="Y713" i="15"/>
  <c r="Y680" i="15"/>
  <c r="Y677" i="15"/>
  <c r="Y596" i="15"/>
  <c r="Y568" i="15"/>
  <c r="Y488" i="15"/>
  <c r="Y479" i="15"/>
  <c r="Y470" i="15"/>
  <c r="Y431" i="15"/>
  <c r="Y237" i="15"/>
  <c r="Y706" i="15"/>
  <c r="Y674" i="15"/>
  <c r="Y562" i="15"/>
  <c r="Y514" i="15"/>
  <c r="Y508" i="15"/>
  <c r="Y459" i="15"/>
  <c r="Y422" i="15"/>
  <c r="Y399" i="15"/>
  <c r="Y667" i="15"/>
  <c r="Y900" i="15"/>
  <c r="Y849" i="15"/>
  <c r="Y841" i="15"/>
  <c r="Y833" i="15"/>
  <c r="Y825" i="15"/>
  <c r="Y817" i="15"/>
  <c r="Y714" i="15"/>
  <c r="Y682" i="15"/>
  <c r="Y617" i="15"/>
  <c r="Y560" i="15"/>
  <c r="Y489" i="15"/>
  <c r="Y446" i="15"/>
  <c r="Y257" i="15"/>
  <c r="Y602" i="15"/>
  <c r="Y590" i="15"/>
  <c r="Y582" i="15"/>
  <c r="Y557" i="15"/>
  <c r="Y517" i="15"/>
  <c r="Y493" i="15"/>
  <c r="Y474" i="15"/>
  <c r="Y447" i="15"/>
  <c r="Y442" i="15"/>
  <c r="Y435" i="15"/>
  <c r="Y417" i="15"/>
  <c r="Y658" i="15"/>
  <c r="Y650" i="15"/>
  <c r="Y646" i="15"/>
  <c r="Y578" i="15"/>
  <c r="Y574" i="15"/>
  <c r="Y538" i="15"/>
  <c r="Y430" i="15"/>
  <c r="Y378" i="15"/>
  <c r="Y398" i="15"/>
  <c r="Y384" i="15"/>
  <c r="Y375" i="15"/>
  <c r="Y351" i="15"/>
  <c r="Y302" i="15"/>
  <c r="Y276" i="15"/>
  <c r="Y126" i="15"/>
  <c r="Y386" i="15"/>
  <c r="Y341" i="15"/>
  <c r="Y307" i="15"/>
  <c r="Y154" i="15"/>
  <c r="Y505" i="15"/>
  <c r="Y498" i="15"/>
  <c r="Y403" i="15"/>
  <c r="Y382" i="15"/>
  <c r="Y357" i="15"/>
  <c r="Y293" i="15"/>
  <c r="Y213" i="15"/>
  <c r="Y239" i="15"/>
  <c r="Y206" i="15"/>
  <c r="Y163" i="15"/>
  <c r="Y130" i="15"/>
  <c r="Y64" i="15"/>
  <c r="Y249" i="15"/>
  <c r="Y241" i="15"/>
  <c r="Y225" i="15"/>
  <c r="Y220" i="15"/>
  <c r="Y203" i="15"/>
  <c r="Y114" i="15"/>
  <c r="Y893" i="15"/>
  <c r="Y872" i="15"/>
  <c r="Y690" i="15"/>
  <c r="Y606" i="15"/>
  <c r="Y544" i="15"/>
  <c r="Y426" i="15"/>
  <c r="Y892" i="15"/>
  <c r="Y873" i="15"/>
  <c r="Y803" i="15"/>
  <c r="Y795" i="15"/>
  <c r="Y787" i="15"/>
  <c r="Y779" i="15"/>
  <c r="Y771" i="15"/>
  <c r="Y763" i="15"/>
  <c r="Y755" i="15"/>
  <c r="Y747" i="15"/>
  <c r="Y722" i="15"/>
  <c r="Y484" i="15"/>
  <c r="Y880" i="15"/>
  <c r="Y864" i="15"/>
  <c r="Y858" i="15"/>
  <c r="Y737" i="15"/>
  <c r="Y612" i="15"/>
  <c r="Y909" i="15"/>
  <c r="Y895" i="15"/>
  <c r="Y868" i="15"/>
  <c r="Y865" i="15"/>
  <c r="Y853" i="15"/>
  <c r="Y712" i="15"/>
  <c r="Y625" i="15"/>
  <c r="Y561" i="15"/>
  <c r="Y845" i="15"/>
  <c r="Y829" i="15"/>
  <c r="Y813" i="15"/>
  <c r="Y739" i="15"/>
  <c r="Y726" i="15"/>
  <c r="Y691" i="15"/>
  <c r="Y659" i="15"/>
  <c r="Y643" i="15"/>
  <c r="Y522" i="15"/>
  <c r="Y634" i="15"/>
  <c r="Y626" i="15"/>
  <c r="Y616" i="15"/>
  <c r="Y613" i="15"/>
  <c r="Y604" i="15"/>
  <c r="Y595" i="15"/>
  <c r="Y545" i="15"/>
  <c r="Y499" i="15"/>
  <c r="Y485" i="15"/>
  <c r="Y340" i="15"/>
  <c r="Y733" i="15"/>
  <c r="Y661" i="15"/>
  <c r="Y848" i="15"/>
  <c r="Y840" i="15"/>
  <c r="Y832" i="15"/>
  <c r="Y824" i="15"/>
  <c r="Y816" i="15"/>
  <c r="Y805" i="15"/>
  <c r="Y695" i="15"/>
  <c r="Y630" i="15"/>
  <c r="Y622" i="15"/>
  <c r="Y597" i="15"/>
  <c r="Y548" i="15"/>
  <c r="Y346" i="15"/>
  <c r="Y638" i="15"/>
  <c r="Y594" i="15"/>
  <c r="Y586" i="15"/>
  <c r="Y581" i="15"/>
  <c r="Y565" i="15"/>
  <c r="Y531" i="15"/>
  <c r="Y482" i="15"/>
  <c r="Y469" i="15"/>
  <c r="Y413" i="15"/>
  <c r="Y316" i="15"/>
  <c r="Y292" i="15"/>
  <c r="Y645" i="15"/>
  <c r="Y573" i="15"/>
  <c r="Y480" i="15"/>
  <c r="Y416" i="15"/>
  <c r="Y252" i="15"/>
  <c r="Y394" i="15"/>
  <c r="Y372" i="15"/>
  <c r="Y363" i="15"/>
  <c r="Y358" i="15"/>
  <c r="Y330" i="15"/>
  <c r="Y323" i="15"/>
  <c r="Y258" i="15"/>
  <c r="Y190" i="15"/>
  <c r="Y397" i="15"/>
  <c r="Y383" i="15"/>
  <c r="Y364" i="15"/>
  <c r="Y313" i="15"/>
  <c r="Y298" i="15"/>
  <c r="Y265" i="15"/>
  <c r="Y537" i="15"/>
  <c r="Y530" i="15"/>
  <c r="Y443" i="15"/>
  <c r="Y322" i="15"/>
  <c r="Y301" i="15"/>
  <c r="Y286" i="15"/>
  <c r="Y278" i="15"/>
  <c r="Y245" i="15"/>
  <c r="Y215" i="15"/>
  <c r="Y189" i="15"/>
  <c r="Y157" i="15"/>
  <c r="Y124" i="15"/>
  <c r="Y411" i="15"/>
  <c r="Y370" i="15"/>
  <c r="Y359" i="15"/>
  <c r="Y317" i="15"/>
  <c r="Y294" i="15"/>
  <c r="Y229" i="15"/>
  <c r="Y135" i="15"/>
  <c r="Y68" i="15"/>
  <c r="Y314" i="15"/>
  <c r="Y275" i="15"/>
  <c r="Y264" i="15"/>
  <c r="Y244" i="15"/>
  <c r="Y233" i="15"/>
  <c r="Y200" i="15"/>
  <c r="Y192" i="15"/>
  <c r="Y147" i="15"/>
  <c r="Y118" i="15"/>
  <c r="Y191" i="15"/>
  <c r="Y144" i="15"/>
  <c r="Y133" i="15"/>
  <c r="Y90" i="15"/>
  <c r="Y81" i="15"/>
  <c r="Y37" i="15"/>
  <c r="Y151" i="15"/>
  <c r="Y105" i="15"/>
  <c r="Y75" i="15"/>
  <c r="Y80" i="15"/>
  <c r="Y67" i="15"/>
  <c r="Y45" i="15"/>
  <c r="Y43" i="15"/>
  <c r="Y559" i="15"/>
  <c r="Y679" i="15"/>
  <c r="Y683" i="15"/>
  <c r="Y510" i="15"/>
  <c r="Y518" i="15"/>
  <c r="Y436" i="15"/>
  <c r="Y423" i="15"/>
  <c r="Y295" i="15"/>
  <c r="Y269" i="15"/>
  <c r="Y253" i="15"/>
  <c r="Y232" i="15"/>
  <c r="Y210" i="15"/>
  <c r="Y226" i="15"/>
  <c r="Y136" i="15"/>
  <c r="Y222" i="15"/>
  <c r="Y186" i="15"/>
  <c r="Y152" i="15"/>
  <c r="Y46" i="15"/>
  <c r="Y28" i="15"/>
  <c r="Y36" i="15"/>
  <c r="Y911" i="15"/>
  <c r="Y869" i="15"/>
  <c r="Y609" i="15"/>
  <c r="Y889" i="15"/>
  <c r="Y852" i="15"/>
  <c r="Y838" i="15"/>
  <c r="Y822" i="15"/>
  <c r="Y810" i="15"/>
  <c r="Y801" i="15"/>
  <c r="Y797" i="15"/>
  <c r="Y793" i="15"/>
  <c r="Y789" i="15"/>
  <c r="Y785" i="15"/>
  <c r="Y781" i="15"/>
  <c r="Y777" i="15"/>
  <c r="Y773" i="15"/>
  <c r="Y769" i="15"/>
  <c r="Y765" i="15"/>
  <c r="Y761" i="15"/>
  <c r="Y757" i="15"/>
  <c r="Y753" i="15"/>
  <c r="Y749" i="15"/>
  <c r="Y745" i="15"/>
  <c r="Y497" i="15"/>
  <c r="Y907" i="15"/>
  <c r="Y877" i="15"/>
  <c r="Y861" i="15"/>
  <c r="Y675" i="15"/>
  <c r="Y579" i="15"/>
  <c r="Y310" i="15"/>
  <c r="Y921" i="15"/>
  <c r="Y879" i="15"/>
  <c r="Y834" i="15"/>
  <c r="Y818" i="15"/>
  <c r="Y800" i="15"/>
  <c r="Y792" i="15"/>
  <c r="Y784" i="15"/>
  <c r="Y776" i="15"/>
  <c r="Y768" i="15"/>
  <c r="Y760" i="15"/>
  <c r="Y752" i="15"/>
  <c r="Y744" i="15"/>
  <c r="Y729" i="15"/>
  <c r="Y700" i="15"/>
  <c r="Y670" i="15"/>
  <c r="Y539" i="15"/>
  <c r="Y844" i="15"/>
  <c r="Y828" i="15"/>
  <c r="Y812" i="15"/>
  <c r="Y809" i="15"/>
  <c r="Y728" i="15"/>
  <c r="Y717" i="15"/>
  <c r="Y702" i="15"/>
  <c r="Y689" i="15"/>
  <c r="Y668" i="15"/>
  <c r="Y618" i="15"/>
  <c r="Y588" i="15"/>
  <c r="Y549" i="15"/>
  <c r="Y541" i="15"/>
  <c r="Y477" i="15"/>
  <c r="Y461" i="15"/>
  <c r="Y326" i="15"/>
  <c r="Y721" i="15"/>
  <c r="Y698" i="15"/>
  <c r="Y566" i="15"/>
  <c r="Y512" i="15"/>
  <c r="Y465" i="15"/>
  <c r="Y410" i="15"/>
  <c r="Y741" i="15"/>
  <c r="Y732" i="15"/>
  <c r="Y673" i="15"/>
  <c r="Y653" i="15"/>
  <c r="Y857" i="15"/>
  <c r="Y804" i="15"/>
  <c r="Y710" i="15"/>
  <c r="Y705" i="15"/>
  <c r="Y589" i="15"/>
  <c r="Y554" i="15"/>
  <c r="Y506" i="15"/>
  <c r="Y475" i="15"/>
  <c r="Y361" i="15"/>
  <c r="Y331" i="15"/>
  <c r="Y173" i="15"/>
  <c r="Y642" i="15"/>
  <c r="Y637" i="15"/>
  <c r="Y529" i="15"/>
  <c r="Y513" i="15"/>
  <c r="Y466" i="15"/>
  <c r="Y418" i="15"/>
  <c r="Y404" i="15"/>
  <c r="Y342" i="15"/>
  <c r="Y335" i="15"/>
  <c r="Y662" i="15"/>
  <c r="Y621" i="15"/>
  <c r="Y415" i="15"/>
  <c r="Y350" i="15"/>
  <c r="Y371" i="15"/>
  <c r="Y343" i="15"/>
  <c r="Y336" i="15"/>
  <c r="Y300" i="15"/>
  <c r="Y268" i="15"/>
  <c r="Y221" i="15"/>
  <c r="Y393" i="15"/>
  <c r="Y362" i="15"/>
  <c r="Y501" i="15"/>
  <c r="Y451" i="15"/>
  <c r="Y389" i="15"/>
  <c r="Y385" i="15"/>
  <c r="Y354" i="15"/>
  <c r="Y334" i="15"/>
  <c r="Y270" i="15"/>
  <c r="Y288" i="15"/>
  <c r="Y259" i="15"/>
  <c r="Y199" i="15"/>
  <c r="Y161" i="15"/>
  <c r="Y92" i="15"/>
  <c r="Y69" i="15"/>
  <c r="Y255" i="15"/>
  <c r="Y243" i="15"/>
  <c r="Y227" i="15"/>
  <c r="Y217" i="15"/>
  <c r="Y212" i="15"/>
  <c r="Y463" i="15"/>
  <c r="Y261" i="15"/>
  <c r="Y205" i="15"/>
  <c r="Y183" i="15"/>
  <c r="Y158" i="15"/>
  <c r="Y291" i="15"/>
  <c r="Y256" i="15"/>
  <c r="Y240" i="15"/>
  <c r="Y327" i="15"/>
  <c r="Y95" i="15"/>
  <c r="Y187" i="15"/>
  <c r="Y159" i="15"/>
  <c r="Y125" i="15"/>
  <c r="Y87" i="15"/>
  <c r="Y60" i="15"/>
  <c r="Y85" i="15"/>
  <c r="Y108" i="15"/>
  <c r="Y53" i="15"/>
  <c r="Y119" i="15"/>
  <c r="Y74" i="15"/>
  <c r="Y34" i="15"/>
  <c r="Y70" i="15"/>
  <c r="Y631" i="15"/>
  <c r="Y567" i="15"/>
  <c r="Y234" i="15"/>
  <c r="Y218" i="15"/>
  <c r="Y170" i="15"/>
  <c r="Y419" i="15"/>
  <c r="Y197" i="15"/>
  <c r="Y169" i="15"/>
  <c r="Y32" i="15"/>
  <c r="Y248" i="15"/>
  <c r="Y224" i="15"/>
  <c r="Y150" i="15"/>
  <c r="Y132" i="15"/>
  <c r="Y101" i="15"/>
  <c r="Y59" i="15"/>
  <c r="Y655" i="15"/>
  <c r="Y663" i="15"/>
  <c r="Y279" i="15"/>
  <c r="Y202" i="15"/>
  <c r="Y178" i="15"/>
  <c r="Y434" i="15"/>
  <c r="Y142" i="15"/>
  <c r="Y185" i="15"/>
  <c r="Y91" i="15"/>
  <c r="Y55" i="15"/>
  <c r="Y58" i="15"/>
  <c r="Y615" i="15"/>
  <c r="Y502" i="15"/>
  <c r="Y402" i="15"/>
  <c r="Y395" i="15"/>
  <c r="Y138" i="15"/>
  <c r="Y182" i="15"/>
  <c r="Y177" i="15"/>
  <c r="Y148" i="15"/>
  <c r="Y112" i="15"/>
  <c r="Y56" i="15"/>
  <c r="Y113" i="15"/>
  <c r="Y79" i="15"/>
  <c r="Y31" i="15"/>
  <c r="Y115" i="15"/>
  <c r="Y77" i="15"/>
  <c r="Y591" i="15"/>
  <c r="Y647" i="15"/>
  <c r="Y583" i="15"/>
  <c r="Y671" i="15"/>
  <c r="Y639" i="15"/>
  <c r="Y607" i="15"/>
  <c r="Y575" i="15"/>
  <c r="Y494" i="15"/>
  <c r="Y550" i="15"/>
  <c r="Y534" i="15"/>
  <c r="Y407" i="15"/>
  <c r="Y440" i="15"/>
  <c r="Y424" i="15"/>
  <c r="Y285" i="15"/>
  <c r="Y230" i="15"/>
  <c r="Y242" i="15"/>
  <c r="Y44" i="15"/>
  <c r="Y116" i="15"/>
  <c r="Y66" i="15"/>
  <c r="Y73" i="15"/>
  <c r="Y599" i="15"/>
  <c r="Y214" i="15"/>
  <c r="Y38" i="15"/>
  <c r="Y102" i="15"/>
  <c r="Y318" i="15"/>
  <c r="Y129" i="15"/>
  <c r="Y174" i="15"/>
  <c r="Y162" i="15"/>
  <c r="Y155" i="15"/>
  <c r="Y100" i="15"/>
  <c r="Y93" i="15"/>
  <c r="Y551" i="15"/>
  <c r="Y526" i="15"/>
  <c r="Y542" i="15"/>
  <c r="Y432" i="15"/>
  <c r="Y123" i="15"/>
  <c r="D25" i="9"/>
  <c r="D27" i="9"/>
  <c r="AK26" i="15"/>
  <c r="D24" i="9"/>
  <c r="D26" i="9"/>
  <c r="E29" i="1"/>
  <c r="Q27" i="9" s="1"/>
  <c r="AN252" i="15" l="1"/>
  <c r="AH252" i="15" s="1"/>
  <c r="AN673" i="15"/>
  <c r="AJ673" i="15" s="1"/>
  <c r="AN623" i="15"/>
  <c r="AI623" i="15" s="1"/>
  <c r="AN859" i="15"/>
  <c r="AG859" i="15" s="1"/>
  <c r="AN531" i="15"/>
  <c r="AG531" i="15" s="1"/>
  <c r="AN1009" i="15"/>
  <c r="H16" i="8"/>
  <c r="H15" i="8"/>
  <c r="AN343" i="15"/>
  <c r="AG343" i="15" s="1"/>
  <c r="AN312" i="15"/>
  <c r="AJ312" i="15" s="1"/>
  <c r="AN419" i="15"/>
  <c r="AH419" i="15" s="1"/>
  <c r="AN88" i="15"/>
  <c r="AI88" i="15" s="1"/>
  <c r="AN962" i="15"/>
  <c r="AI962" i="15" s="1"/>
  <c r="AN1010" i="15"/>
  <c r="AN967" i="15"/>
  <c r="AN902" i="15"/>
  <c r="AN838" i="15"/>
  <c r="AN774" i="15"/>
  <c r="AN710" i="15"/>
  <c r="AN678" i="15"/>
  <c r="AN559" i="15"/>
  <c r="AN431" i="15"/>
  <c r="AN303" i="15"/>
  <c r="AN1019" i="15"/>
  <c r="AN977" i="15"/>
  <c r="AN950" i="15"/>
  <c r="AN918" i="15"/>
  <c r="AN237" i="15"/>
  <c r="AN109" i="15"/>
  <c r="AN762" i="15"/>
  <c r="AN628" i="15"/>
  <c r="AN543" i="15"/>
  <c r="AN457" i="15"/>
  <c r="AN415" i="15"/>
  <c r="AN372" i="15"/>
  <c r="AN287" i="15"/>
  <c r="AN990" i="15"/>
  <c r="AN905" i="15"/>
  <c r="AN873" i="15"/>
  <c r="AN221" i="15"/>
  <c r="AN93" i="15"/>
  <c r="AN236" i="15"/>
  <c r="AN215" i="15"/>
  <c r="AN172" i="15"/>
  <c r="AN151" i="15"/>
  <c r="AN108" i="15"/>
  <c r="AN87" i="15"/>
  <c r="AN44" i="15"/>
  <c r="AN819" i="15"/>
  <c r="AN723" i="15"/>
  <c r="AN835" i="15"/>
  <c r="AN766" i="15"/>
  <c r="AN734" i="15"/>
  <c r="AN591" i="15"/>
  <c r="AN463" i="15"/>
  <c r="AN335" i="15"/>
  <c r="AN993" i="15"/>
  <c r="AN877" i="15"/>
  <c r="AN141" i="15"/>
  <c r="AN915" i="15"/>
  <c r="AN722" i="15"/>
  <c r="AN690" i="15"/>
  <c r="AN658" i="15"/>
  <c r="AN575" i="15"/>
  <c r="AN447" i="15"/>
  <c r="AN404" i="15"/>
  <c r="AN319" i="15"/>
  <c r="AN253" i="15"/>
  <c r="AN125" i="15"/>
  <c r="AN961" i="15"/>
  <c r="AN945" i="15"/>
  <c r="AN929" i="15"/>
  <c r="AN913" i="15"/>
  <c r="AN896" i="15"/>
  <c r="AN880" i="15"/>
  <c r="AN864" i="15"/>
  <c r="AN848" i="15"/>
  <c r="AN832" i="15"/>
  <c r="AN816" i="15"/>
  <c r="AN800" i="15"/>
  <c r="AN784" i="15"/>
  <c r="AN768" i="15"/>
  <c r="AN752" i="15"/>
  <c r="AN736" i="15"/>
  <c r="AN720" i="15"/>
  <c r="AN704" i="15"/>
  <c r="AN688" i="15"/>
  <c r="AN656" i="15"/>
  <c r="AN636" i="15"/>
  <c r="AN593" i="15"/>
  <c r="AN572" i="15"/>
  <c r="AN529" i="15"/>
  <c r="AN508" i="15"/>
  <c r="AN465" i="15"/>
  <c r="AN444" i="15"/>
  <c r="AN401" i="15"/>
  <c r="AN380" i="15"/>
  <c r="AN337" i="15"/>
  <c r="AN316" i="15"/>
  <c r="AN273" i="15"/>
  <c r="AN847" i="15"/>
  <c r="AN799" i="15"/>
  <c r="AN671" i="15"/>
  <c r="AN655" i="15"/>
  <c r="AN485" i="15"/>
  <c r="AN400" i="15"/>
  <c r="AN910" i="15"/>
  <c r="AN686" i="15"/>
  <c r="AN654" i="15"/>
  <c r="AN569" i="15"/>
  <c r="AN527" i="15"/>
  <c r="AN484" i="15"/>
  <c r="AN399" i="15"/>
  <c r="AN313" i="15"/>
  <c r="AN271" i="15"/>
  <c r="AN797" i="15"/>
  <c r="AN632" i="15"/>
  <c r="AN461" i="15"/>
  <c r="AN205" i="15"/>
  <c r="AN77" i="15"/>
  <c r="AN963" i="15"/>
  <c r="AN706" i="15"/>
  <c r="AN639" i="15"/>
  <c r="AN511" i="15"/>
  <c r="AN383" i="15"/>
  <c r="AN995" i="15"/>
  <c r="AN946" i="15"/>
  <c r="AN881" i="15"/>
  <c r="AN817" i="15"/>
  <c r="AN753" i="15"/>
  <c r="AN689" i="15"/>
  <c r="AN657" i="15"/>
  <c r="AN189" i="15"/>
  <c r="AN61" i="15"/>
  <c r="AN989" i="15"/>
  <c r="AG989" i="15" s="1"/>
  <c r="AN644" i="15"/>
  <c r="AI644" i="15" s="1"/>
  <c r="AN601" i="15"/>
  <c r="AN473" i="15"/>
  <c r="AI473" i="15" s="1"/>
  <c r="AN260" i="15"/>
  <c r="AN217" i="15"/>
  <c r="AJ217" i="15" s="1"/>
  <c r="AN89" i="15"/>
  <c r="AH89" i="15" s="1"/>
  <c r="AN789" i="15"/>
  <c r="AH789" i="15" s="1"/>
  <c r="AN725" i="15"/>
  <c r="AN621" i="15"/>
  <c r="AG621" i="15" s="1"/>
  <c r="AN536" i="15"/>
  <c r="AI536" i="15" s="1"/>
  <c r="AN365" i="15"/>
  <c r="AN280" i="15"/>
  <c r="AI280" i="15" s="1"/>
  <c r="AN1002" i="15"/>
  <c r="AN955" i="15"/>
  <c r="AI955" i="15" s="1"/>
  <c r="AN858" i="15"/>
  <c r="AG858" i="15" s="1"/>
  <c r="AN794" i="15"/>
  <c r="AN698" i="15"/>
  <c r="AJ698" i="15" s="1"/>
  <c r="AN666" i="15"/>
  <c r="AN201" i="15"/>
  <c r="AN73" i="15"/>
  <c r="AI73" i="15" s="1"/>
  <c r="AN841" i="15"/>
  <c r="AG841" i="15" s="1"/>
  <c r="AN1012" i="15"/>
  <c r="AG1012" i="15" s="1"/>
  <c r="AN755" i="15"/>
  <c r="AI755" i="15" s="1"/>
  <c r="AN619" i="15"/>
  <c r="AG619" i="15" s="1"/>
  <c r="AN555" i="15"/>
  <c r="AG555" i="15" s="1"/>
  <c r="AN491" i="15"/>
  <c r="AI491" i="15" s="1"/>
  <c r="AN427" i="15"/>
  <c r="AJ427" i="15" s="1"/>
  <c r="AN363" i="15"/>
  <c r="AI363" i="15" s="1"/>
  <c r="AN299" i="15"/>
  <c r="AI299" i="15" s="1"/>
  <c r="AN878" i="15"/>
  <c r="AN814" i="15"/>
  <c r="AN802" i="15"/>
  <c r="AN388" i="15"/>
  <c r="AN885" i="15"/>
  <c r="AG885" i="15" s="1"/>
  <c r="AN579" i="15"/>
  <c r="AG579" i="15" s="1"/>
  <c r="AN493" i="15"/>
  <c r="AN981" i="15"/>
  <c r="AH981" i="15" s="1"/>
  <c r="AN923" i="15"/>
  <c r="AH923" i="15" s="1"/>
  <c r="AN730" i="15"/>
  <c r="AJ730" i="15" s="1"/>
  <c r="AN605" i="15"/>
  <c r="AG605" i="15" s="1"/>
  <c r="AN520" i="15"/>
  <c r="AG520" i="15" s="1"/>
  <c r="AN307" i="15"/>
  <c r="AG307" i="15" s="1"/>
  <c r="AN264" i="15"/>
  <c r="AG264" i="15" s="1"/>
  <c r="AN949" i="15"/>
  <c r="AJ949" i="15" s="1"/>
  <c r="AN917" i="15"/>
  <c r="AJ917" i="15" s="1"/>
  <c r="AN884" i="15"/>
  <c r="AI884" i="15" s="1"/>
  <c r="AN852" i="15"/>
  <c r="AJ852" i="15" s="1"/>
  <c r="AN820" i="15"/>
  <c r="AI820" i="15" s="1"/>
  <c r="AN788" i="15"/>
  <c r="AG788" i="15" s="1"/>
  <c r="AN756" i="15"/>
  <c r="AJ756" i="15" s="1"/>
  <c r="AN724" i="15"/>
  <c r="AH724" i="15" s="1"/>
  <c r="AN692" i="15"/>
  <c r="AI692" i="15" s="1"/>
  <c r="AN641" i="15"/>
  <c r="AN556" i="15"/>
  <c r="AG556" i="15" s="1"/>
  <c r="AN513" i="15"/>
  <c r="AG513" i="15" s="1"/>
  <c r="AN428" i="15"/>
  <c r="AJ428" i="15" s="1"/>
  <c r="AN385" i="15"/>
  <c r="AG385" i="15" s="1"/>
  <c r="AN300" i="15"/>
  <c r="AH300" i="15" s="1"/>
  <c r="AN257" i="15"/>
  <c r="AG257" i="15" s="1"/>
  <c r="AN129" i="15"/>
  <c r="AJ129" i="15" s="1"/>
  <c r="AN65" i="15"/>
  <c r="AH65" i="15" s="1"/>
  <c r="AN996" i="15"/>
  <c r="AN659" i="15"/>
  <c r="AH659" i="15" s="1"/>
  <c r="AN576" i="15"/>
  <c r="AN405" i="15"/>
  <c r="AG405" i="15" s="1"/>
  <c r="AN320" i="15"/>
  <c r="AG320" i="15" s="1"/>
  <c r="AN322" i="15"/>
  <c r="AN242" i="15"/>
  <c r="AH242" i="15" s="1"/>
  <c r="AN178" i="15"/>
  <c r="AH178" i="15" s="1"/>
  <c r="AN959" i="15"/>
  <c r="AI959" i="15" s="1"/>
  <c r="AN798" i="15"/>
  <c r="AG798" i="15" s="1"/>
  <c r="AN633" i="15"/>
  <c r="AN548" i="15"/>
  <c r="AI548" i="15" s="1"/>
  <c r="AN377" i="15"/>
  <c r="AG377" i="15" s="1"/>
  <c r="AN292" i="15"/>
  <c r="AH292" i="15" s="1"/>
  <c r="AN942" i="15"/>
  <c r="AN845" i="15"/>
  <c r="AG845" i="15" s="1"/>
  <c r="AN685" i="15"/>
  <c r="AH685" i="15" s="1"/>
  <c r="AN611" i="15"/>
  <c r="AJ611" i="15" s="1"/>
  <c r="AN483" i="15"/>
  <c r="AG483" i="15" s="1"/>
  <c r="AN355" i="15"/>
  <c r="AI355" i="15" s="1"/>
  <c r="AN997" i="15"/>
  <c r="AI997" i="15" s="1"/>
  <c r="AN882" i="15"/>
  <c r="AI882" i="15" s="1"/>
  <c r="AN930" i="15"/>
  <c r="AJ930" i="15" s="1"/>
  <c r="AN865" i="15"/>
  <c r="AI865" i="15" s="1"/>
  <c r="AN801" i="15"/>
  <c r="AH801" i="15" s="1"/>
  <c r="AN737" i="15"/>
  <c r="AG737" i="15" s="1"/>
  <c r="AN595" i="15"/>
  <c r="AH595" i="15" s="1"/>
  <c r="AN467" i="15"/>
  <c r="AG467" i="15" s="1"/>
  <c r="AN339" i="15"/>
  <c r="AI339" i="15" s="1"/>
  <c r="AN209" i="15"/>
  <c r="AI209" i="15" s="1"/>
  <c r="AN145" i="15"/>
  <c r="AG145" i="15" s="1"/>
  <c r="AN81" i="15"/>
  <c r="AG81" i="15" s="1"/>
  <c r="AN960" i="15"/>
  <c r="AG960" i="15" s="1"/>
  <c r="AN911" i="15"/>
  <c r="AI911" i="15" s="1"/>
  <c r="AN549" i="15"/>
  <c r="AH549" i="15" s="1"/>
  <c r="AN464" i="15"/>
  <c r="AG464" i="15" s="1"/>
  <c r="AN293" i="15"/>
  <c r="AI293" i="15" s="1"/>
  <c r="AN606" i="15"/>
  <c r="AJ606" i="15" s="1"/>
  <c r="AN998" i="15"/>
  <c r="AI998" i="15" s="1"/>
  <c r="AN821" i="15"/>
  <c r="AN757" i="15"/>
  <c r="AN693" i="15"/>
  <c r="AH693" i="15" s="1"/>
  <c r="AN661" i="15"/>
  <c r="AH661" i="15" s="1"/>
  <c r="AN451" i="15"/>
  <c r="AH451" i="15" s="1"/>
  <c r="AN408" i="15"/>
  <c r="AH408" i="15" s="1"/>
  <c r="AN323" i="15"/>
  <c r="AJ323" i="15" s="1"/>
  <c r="AN826" i="15"/>
  <c r="AG826" i="15" s="1"/>
  <c r="AN809" i="15"/>
  <c r="AJ809" i="15" s="1"/>
  <c r="AN713" i="15"/>
  <c r="AI713" i="15" s="1"/>
  <c r="AN563" i="15"/>
  <c r="AJ563" i="15" s="1"/>
  <c r="AN435" i="15"/>
  <c r="AH435" i="15" s="1"/>
  <c r="AN349" i="15"/>
  <c r="AG349" i="15" s="1"/>
  <c r="AN965" i="15"/>
  <c r="AJ965" i="15" s="1"/>
  <c r="AN933" i="15"/>
  <c r="AN900" i="15"/>
  <c r="AN868" i="15"/>
  <c r="AJ868" i="15" s="1"/>
  <c r="AN836" i="15"/>
  <c r="AI836" i="15" s="1"/>
  <c r="AN804" i="15"/>
  <c r="AG804" i="15" s="1"/>
  <c r="AN772" i="15"/>
  <c r="AN740" i="15"/>
  <c r="AH740" i="15" s="1"/>
  <c r="AN708" i="15"/>
  <c r="AJ708" i="15" s="1"/>
  <c r="AN620" i="15"/>
  <c r="AI620" i="15" s="1"/>
  <c r="AN577" i="15"/>
  <c r="AG577" i="15" s="1"/>
  <c r="AN492" i="15"/>
  <c r="AI492" i="15" s="1"/>
  <c r="AN449" i="15"/>
  <c r="AG449" i="15" s="1"/>
  <c r="AN364" i="15"/>
  <c r="AG364" i="15" s="1"/>
  <c r="AN321" i="15"/>
  <c r="AN193" i="15"/>
  <c r="AI193" i="15" s="1"/>
  <c r="AN883" i="15"/>
  <c r="AN771" i="15"/>
  <c r="AG771" i="15" s="1"/>
  <c r="AN675" i="15"/>
  <c r="AN578" i="15"/>
  <c r="AH578" i="15" s="1"/>
  <c r="AN951" i="15"/>
  <c r="AJ951" i="15" s="1"/>
  <c r="AN886" i="15"/>
  <c r="AI886" i="15" s="1"/>
  <c r="AN822" i="15"/>
  <c r="AJ822" i="15" s="1"/>
  <c r="AN758" i="15"/>
  <c r="AJ758" i="15" s="1"/>
  <c r="AN694" i="15"/>
  <c r="AG694" i="15" s="1"/>
  <c r="AN662" i="15"/>
  <c r="AH662" i="15" s="1"/>
  <c r="AN537" i="15"/>
  <c r="AG537" i="15" s="1"/>
  <c r="AN741" i="15"/>
  <c r="AJ741" i="15" s="1"/>
  <c r="AN709" i="15"/>
  <c r="AI709" i="15" s="1"/>
  <c r="AN643" i="15"/>
  <c r="AH643" i="15" s="1"/>
  <c r="AN515" i="15"/>
  <c r="AI515" i="15" s="1"/>
  <c r="AN387" i="15"/>
  <c r="AH387" i="15" s="1"/>
  <c r="AN259" i="15"/>
  <c r="AH259" i="15" s="1"/>
  <c r="AN1013" i="15"/>
  <c r="AG1013" i="15" s="1"/>
  <c r="AN970" i="15"/>
  <c r="AG970" i="15" s="1"/>
  <c r="AN521" i="15"/>
  <c r="AH521" i="15" s="1"/>
  <c r="AN436" i="15"/>
  <c r="AH436" i="15" s="1"/>
  <c r="AN265" i="15"/>
  <c r="AG265" i="15" s="1"/>
  <c r="AN627" i="15"/>
  <c r="AG627" i="15" s="1"/>
  <c r="AN499" i="15"/>
  <c r="AI499" i="15" s="1"/>
  <c r="AN371" i="15"/>
  <c r="AJ371" i="15" s="1"/>
  <c r="AN225" i="15"/>
  <c r="AJ225" i="15" s="1"/>
  <c r="AN161" i="15"/>
  <c r="AG161" i="15" s="1"/>
  <c r="AN97" i="15"/>
  <c r="AG97" i="15" s="1"/>
  <c r="AN33" i="15"/>
  <c r="AG33" i="15" s="1"/>
  <c r="AN972" i="15"/>
  <c r="AH972" i="15" s="1"/>
  <c r="AN907" i="15"/>
  <c r="AJ907" i="15" s="1"/>
  <c r="AN843" i="15"/>
  <c r="AJ843" i="15" s="1"/>
  <c r="AN779" i="15"/>
  <c r="AH779" i="15" s="1"/>
  <c r="AN715" i="15"/>
  <c r="AG715" i="15" s="1"/>
  <c r="AN1021" i="15"/>
  <c r="AH1021" i="15" s="1"/>
  <c r="AN999" i="15"/>
  <c r="AG999" i="15" s="1"/>
  <c r="AN978" i="15"/>
  <c r="AJ978" i="15" s="1"/>
  <c r="AN919" i="15"/>
  <c r="AI919" i="15" s="1"/>
  <c r="AN854" i="15"/>
  <c r="AI854" i="15" s="1"/>
  <c r="AN790" i="15"/>
  <c r="AJ790" i="15" s="1"/>
  <c r="AN726" i="15"/>
  <c r="AN153" i="15"/>
  <c r="AH153" i="15" s="1"/>
  <c r="AN901" i="15"/>
  <c r="AH901" i="15" s="1"/>
  <c r="AN869" i="15"/>
  <c r="AG869" i="15" s="1"/>
  <c r="AN805" i="15"/>
  <c r="AJ805" i="15" s="1"/>
  <c r="AN677" i="15"/>
  <c r="AH677" i="15" s="1"/>
  <c r="AN137" i="15"/>
  <c r="AJ137" i="15" s="1"/>
  <c r="AN957" i="15"/>
  <c r="AI957" i="15" s="1"/>
  <c r="AN941" i="15"/>
  <c r="AI941" i="15" s="1"/>
  <c r="AN925" i="15"/>
  <c r="AI925" i="15" s="1"/>
  <c r="AN908" i="15"/>
  <c r="AH908" i="15" s="1"/>
  <c r="AN892" i="15"/>
  <c r="AN876" i="15"/>
  <c r="AG876" i="15" s="1"/>
  <c r="AN860" i="15"/>
  <c r="AJ860" i="15" s="1"/>
  <c r="AN844" i="15"/>
  <c r="AI844" i="15" s="1"/>
  <c r="AN828" i="15"/>
  <c r="AI828" i="15" s="1"/>
  <c r="AN812" i="15"/>
  <c r="AG812" i="15" s="1"/>
  <c r="AN796" i="15"/>
  <c r="AG796" i="15" s="1"/>
  <c r="AN780" i="15"/>
  <c r="AG780" i="15" s="1"/>
  <c r="AN764" i="15"/>
  <c r="AH764" i="15" s="1"/>
  <c r="AN748" i="15"/>
  <c r="AH748" i="15" s="1"/>
  <c r="AN732" i="15"/>
  <c r="AI732" i="15" s="1"/>
  <c r="AN716" i="15"/>
  <c r="AJ716" i="15" s="1"/>
  <c r="AN700" i="15"/>
  <c r="AI700" i="15" s="1"/>
  <c r="AN684" i="15"/>
  <c r="AJ684" i="15" s="1"/>
  <c r="AN652" i="15"/>
  <c r="AG652" i="15" s="1"/>
  <c r="AN609" i="15"/>
  <c r="AJ609" i="15" s="1"/>
  <c r="AN588" i="15"/>
  <c r="AN545" i="15"/>
  <c r="AI545" i="15" s="1"/>
  <c r="AN524" i="15"/>
  <c r="AH524" i="15" s="1"/>
  <c r="AN481" i="15"/>
  <c r="AG481" i="15" s="1"/>
  <c r="AN460" i="15"/>
  <c r="AH460" i="15" s="1"/>
  <c r="AN417" i="15"/>
  <c r="AI417" i="15" s="1"/>
  <c r="AN396" i="15"/>
  <c r="AH396" i="15" s="1"/>
  <c r="AN353" i="15"/>
  <c r="AJ353" i="15" s="1"/>
  <c r="AN332" i="15"/>
  <c r="AJ332" i="15" s="1"/>
  <c r="AN289" i="15"/>
  <c r="AI289" i="15" s="1"/>
  <c r="AN268" i="15"/>
  <c r="AG268" i="15" s="1"/>
  <c r="AN1004" i="15"/>
  <c r="AI1004" i="15" s="1"/>
  <c r="AN940" i="15"/>
  <c r="AI940" i="15" s="1"/>
  <c r="AN875" i="15"/>
  <c r="AN811" i="15"/>
  <c r="AJ811" i="15" s="1"/>
  <c r="AN747" i="15"/>
  <c r="AH747" i="15" s="1"/>
  <c r="AN683" i="15"/>
  <c r="AJ683" i="15" s="1"/>
  <c r="AN667" i="15"/>
  <c r="AG667" i="15" s="1"/>
  <c r="AN651" i="15"/>
  <c r="AJ651" i="15" s="1"/>
  <c r="AN587" i="15"/>
  <c r="AJ587" i="15" s="1"/>
  <c r="AN523" i="15"/>
  <c r="AI523" i="15" s="1"/>
  <c r="AN459" i="15"/>
  <c r="AH459" i="15" s="1"/>
  <c r="AN395" i="15"/>
  <c r="AI395" i="15" s="1"/>
  <c r="AN331" i="15"/>
  <c r="AJ331" i="15" s="1"/>
  <c r="AN267" i="15"/>
  <c r="AH267" i="15" s="1"/>
  <c r="AN973" i="15"/>
  <c r="AI973" i="15" s="1"/>
  <c r="AN943" i="15"/>
  <c r="AG943" i="15" s="1"/>
  <c r="AN750" i="15"/>
  <c r="AI750" i="15" s="1"/>
  <c r="AN185" i="15"/>
  <c r="AH185" i="15" s="1"/>
  <c r="AN57" i="15"/>
  <c r="AJ57" i="15" s="1"/>
  <c r="AN829" i="15"/>
  <c r="AH829" i="15" s="1"/>
  <c r="AN898" i="15"/>
  <c r="AN866" i="15"/>
  <c r="AJ866" i="15" s="1"/>
  <c r="AN169" i="15"/>
  <c r="AJ169" i="15" s="1"/>
  <c r="AN41" i="15"/>
  <c r="AG41" i="15" s="1"/>
  <c r="AN1017" i="15"/>
  <c r="AH1017" i="15" s="1"/>
  <c r="AN488" i="15"/>
  <c r="AN317" i="15"/>
  <c r="AN984" i="15"/>
  <c r="AJ984" i="15" s="1"/>
  <c r="AN727" i="15"/>
  <c r="AI727" i="15" s="1"/>
  <c r="AN603" i="15"/>
  <c r="AH603" i="15" s="1"/>
  <c r="AN539" i="15"/>
  <c r="AI539" i="15" s="1"/>
  <c r="AN475" i="15"/>
  <c r="AG475" i="15" s="1"/>
  <c r="AN411" i="15"/>
  <c r="AJ411" i="15" s="1"/>
  <c r="AN347" i="15"/>
  <c r="AG347" i="15" s="1"/>
  <c r="AN283" i="15"/>
  <c r="AH283" i="15" s="1"/>
  <c r="AN894" i="15"/>
  <c r="AH894" i="15" s="1"/>
  <c r="AN862" i="15"/>
  <c r="AJ862" i="15" s="1"/>
  <c r="AN670" i="15"/>
  <c r="AI670" i="15" s="1"/>
  <c r="AN207" i="15"/>
  <c r="AN164" i="15"/>
  <c r="AN79" i="15"/>
  <c r="AN36" i="15"/>
  <c r="AN1014" i="15"/>
  <c r="AN971" i="15"/>
  <c r="AN909" i="15"/>
  <c r="AN781" i="15"/>
  <c r="AG781" i="15" s="1"/>
  <c r="AN749" i="15"/>
  <c r="AJ749" i="15" s="1"/>
  <c r="AN717" i="15"/>
  <c r="AN568" i="15"/>
  <c r="AN440" i="15"/>
  <c r="AN397" i="15"/>
  <c r="AN269" i="15"/>
  <c r="AN227" i="15"/>
  <c r="AN184" i="15"/>
  <c r="AN99" i="15"/>
  <c r="AN56" i="15"/>
  <c r="AN818" i="15"/>
  <c r="AG818" i="15" s="1"/>
  <c r="AN786" i="15"/>
  <c r="AN532" i="15"/>
  <c r="AN361" i="15"/>
  <c r="AN191" i="15"/>
  <c r="AN148" i="15"/>
  <c r="AN63" i="15"/>
  <c r="AN1006" i="15"/>
  <c r="AI1006" i="15" s="1"/>
  <c r="AN985" i="15"/>
  <c r="AI985" i="15" s="1"/>
  <c r="AN672" i="15"/>
  <c r="AN615" i="15"/>
  <c r="AN551" i="15"/>
  <c r="AH551" i="15" s="1"/>
  <c r="AN487" i="15"/>
  <c r="AJ487" i="15" s="1"/>
  <c r="AN423" i="15"/>
  <c r="AI423" i="15" s="1"/>
  <c r="AN359" i="15"/>
  <c r="AH359" i="15" s="1"/>
  <c r="AN295" i="15"/>
  <c r="AN976" i="15"/>
  <c r="AN767" i="15"/>
  <c r="AG767" i="15" s="1"/>
  <c r="AN719" i="15"/>
  <c r="AN229" i="15"/>
  <c r="AN165" i="15"/>
  <c r="AN101" i="15"/>
  <c r="AN37" i="15"/>
  <c r="AN574" i="15"/>
  <c r="AN542" i="15"/>
  <c r="AN286" i="15"/>
  <c r="AN557" i="15"/>
  <c r="AH557" i="15" s="1"/>
  <c r="AN472" i="15"/>
  <c r="AI472" i="15" s="1"/>
  <c r="AN301" i="15"/>
  <c r="AG301" i="15" s="1"/>
  <c r="AN1001" i="15"/>
  <c r="AH1001" i="15" s="1"/>
  <c r="AN922" i="15"/>
  <c r="AG922" i="15" s="1"/>
  <c r="AN834" i="15"/>
  <c r="AH834" i="15" s="1"/>
  <c r="AN738" i="15"/>
  <c r="AN553" i="15"/>
  <c r="AN914" i="15"/>
  <c r="AI914" i="15" s="1"/>
  <c r="AN849" i="15"/>
  <c r="AH849" i="15" s="1"/>
  <c r="AN785" i="15"/>
  <c r="AH785" i="15" s="1"/>
  <c r="AN721" i="15"/>
  <c r="AI721" i="15" s="1"/>
  <c r="AN953" i="15"/>
  <c r="AH953" i="15" s="1"/>
  <c r="AN937" i="15"/>
  <c r="AG937" i="15" s="1"/>
  <c r="AN921" i="15"/>
  <c r="AJ921" i="15" s="1"/>
  <c r="AN904" i="15"/>
  <c r="AI904" i="15" s="1"/>
  <c r="AN888" i="15"/>
  <c r="AG888" i="15" s="1"/>
  <c r="AN872" i="15"/>
  <c r="AH872" i="15" s="1"/>
  <c r="AN856" i="15"/>
  <c r="AG856" i="15" s="1"/>
  <c r="AN840" i="15"/>
  <c r="AH840" i="15" s="1"/>
  <c r="AN824" i="15"/>
  <c r="AG824" i="15" s="1"/>
  <c r="AN808" i="15"/>
  <c r="AH808" i="15" s="1"/>
  <c r="AN792" i="15"/>
  <c r="AG792" i="15" s="1"/>
  <c r="AN776" i="15"/>
  <c r="AG776" i="15" s="1"/>
  <c r="AN760" i="15"/>
  <c r="AH760" i="15" s="1"/>
  <c r="AN744" i="15"/>
  <c r="AH744" i="15" s="1"/>
  <c r="AN728" i="15"/>
  <c r="AH728" i="15" s="1"/>
  <c r="AN712" i="15"/>
  <c r="AI712" i="15" s="1"/>
  <c r="AN696" i="15"/>
  <c r="AJ696" i="15" s="1"/>
  <c r="AN647" i="15"/>
  <c r="AG647" i="15" s="1"/>
  <c r="AN625" i="15"/>
  <c r="AG625" i="15" s="1"/>
  <c r="AN604" i="15"/>
  <c r="AG604" i="15" s="1"/>
  <c r="AN583" i="15"/>
  <c r="AG583" i="15" s="1"/>
  <c r="AN561" i="15"/>
  <c r="AI561" i="15" s="1"/>
  <c r="AN540" i="15"/>
  <c r="AH540" i="15" s="1"/>
  <c r="AN519" i="15"/>
  <c r="AH519" i="15" s="1"/>
  <c r="AN497" i="15"/>
  <c r="AJ497" i="15" s="1"/>
  <c r="AN476" i="15"/>
  <c r="AJ476" i="15" s="1"/>
  <c r="AN455" i="15"/>
  <c r="AJ455" i="15" s="1"/>
  <c r="AN433" i="15"/>
  <c r="AI433" i="15" s="1"/>
  <c r="AN412" i="15"/>
  <c r="AH412" i="15" s="1"/>
  <c r="AN391" i="15"/>
  <c r="AG391" i="15" s="1"/>
  <c r="AN369" i="15"/>
  <c r="AN348" i="15"/>
  <c r="AN327" i="15"/>
  <c r="AN305" i="15"/>
  <c r="AN284" i="15"/>
  <c r="AN263" i="15"/>
  <c r="AN630" i="15"/>
  <c r="AJ630" i="15" s="1"/>
  <c r="AN566" i="15"/>
  <c r="AI566" i="15" s="1"/>
  <c r="AN502" i="15"/>
  <c r="AH502" i="15" s="1"/>
  <c r="AN438" i="15"/>
  <c r="AJ438" i="15" s="1"/>
  <c r="AN374" i="15"/>
  <c r="AJ374" i="15" s="1"/>
  <c r="AN310" i="15"/>
  <c r="AH310" i="15" s="1"/>
  <c r="AN1011" i="15"/>
  <c r="AN938" i="15"/>
  <c r="AN745" i="15"/>
  <c r="AN681" i="15"/>
  <c r="AN648" i="15"/>
  <c r="AH648" i="15" s="1"/>
  <c r="AN477" i="15"/>
  <c r="AN392" i="15"/>
  <c r="AJ392" i="15" s="1"/>
  <c r="AN676" i="15"/>
  <c r="AI676" i="15" s="1"/>
  <c r="AN980" i="15"/>
  <c r="AI980" i="15" s="1"/>
  <c r="AN899" i="15"/>
  <c r="AG899" i="15" s="1"/>
  <c r="AN867" i="15"/>
  <c r="AN787" i="15"/>
  <c r="AH787" i="15" s="1"/>
  <c r="AN707" i="15"/>
  <c r="AH707" i="15" s="1"/>
  <c r="AN597" i="15"/>
  <c r="AN533" i="15"/>
  <c r="AG533" i="15" s="1"/>
  <c r="AN512" i="15"/>
  <c r="AN448" i="15"/>
  <c r="AN341" i="15"/>
  <c r="AN277" i="15"/>
  <c r="AJ277" i="15" s="1"/>
  <c r="AN256" i="15"/>
  <c r="AN235" i="15"/>
  <c r="AN192" i="15"/>
  <c r="AN171" i="15"/>
  <c r="AN128" i="15"/>
  <c r="AN107" i="15"/>
  <c r="AN64" i="15"/>
  <c r="AN43" i="15"/>
  <c r="AN626" i="15"/>
  <c r="AN610" i="15"/>
  <c r="AN594" i="15"/>
  <c r="AN562" i="15"/>
  <c r="AI562" i="15" s="1"/>
  <c r="AN514" i="15"/>
  <c r="AN370" i="15"/>
  <c r="AN290" i="15"/>
  <c r="AN258" i="15"/>
  <c r="AN194" i="15"/>
  <c r="AN130" i="15"/>
  <c r="AN114" i="15"/>
  <c r="AH114" i="15" s="1"/>
  <c r="AN66" i="15"/>
  <c r="AN50" i="15"/>
  <c r="AH50" i="15" s="1"/>
  <c r="AN228" i="15"/>
  <c r="AI228" i="15" s="1"/>
  <c r="AN143" i="15"/>
  <c r="AH143" i="15" s="1"/>
  <c r="AN100" i="15"/>
  <c r="AH100" i="15" s="1"/>
  <c r="AN504" i="15"/>
  <c r="AJ504" i="15" s="1"/>
  <c r="AN333" i="15"/>
  <c r="AG333" i="15" s="1"/>
  <c r="AN952" i="15"/>
  <c r="AN791" i="15"/>
  <c r="AN759" i="15"/>
  <c r="AN614" i="15"/>
  <c r="AN550" i="15"/>
  <c r="AN486" i="15"/>
  <c r="AN422" i="15"/>
  <c r="AN358" i="15"/>
  <c r="AN294" i="15"/>
  <c r="AN640" i="15"/>
  <c r="AN469" i="15"/>
  <c r="AN384" i="15"/>
  <c r="AN642" i="15"/>
  <c r="AN546" i="15"/>
  <c r="AN530" i="15"/>
  <c r="AN498" i="15"/>
  <c r="AN482" i="15"/>
  <c r="AN466" i="15"/>
  <c r="AN450" i="15"/>
  <c r="AH450" i="15" s="1"/>
  <c r="AN434" i="15"/>
  <c r="AI434" i="15" s="1"/>
  <c r="AN418" i="15"/>
  <c r="AN402" i="15"/>
  <c r="AN386" i="15"/>
  <c r="AN354" i="15"/>
  <c r="AN338" i="15"/>
  <c r="AN306" i="15"/>
  <c r="AI306" i="15" s="1"/>
  <c r="AN274" i="15"/>
  <c r="AN226" i="15"/>
  <c r="AN210" i="15"/>
  <c r="AG210" i="15" s="1"/>
  <c r="AN162" i="15"/>
  <c r="AN146" i="15"/>
  <c r="AJ146" i="15" s="1"/>
  <c r="AN98" i="15"/>
  <c r="AN82" i="15"/>
  <c r="AI82" i="15" s="1"/>
  <c r="AN34" i="15"/>
  <c r="AN702" i="15"/>
  <c r="AJ702" i="15" s="1"/>
  <c r="AN525" i="15"/>
  <c r="AN947" i="15"/>
  <c r="AN850" i="15"/>
  <c r="AN754" i="15"/>
  <c r="AN489" i="15"/>
  <c r="AN637" i="15"/>
  <c r="AN552" i="15"/>
  <c r="AN509" i="15"/>
  <c r="AN424" i="15"/>
  <c r="AN381" i="15"/>
  <c r="AN296" i="15"/>
  <c r="AN211" i="15"/>
  <c r="AN168" i="15"/>
  <c r="AN83" i="15"/>
  <c r="AN40" i="15"/>
  <c r="AN1008" i="15"/>
  <c r="AN992" i="15"/>
  <c r="AN944" i="15"/>
  <c r="AN928" i="15"/>
  <c r="AN895" i="15"/>
  <c r="AN879" i="15"/>
  <c r="AN863" i="15"/>
  <c r="AN831" i="15"/>
  <c r="AN815" i="15"/>
  <c r="AN735" i="15"/>
  <c r="AN703" i="15"/>
  <c r="AN687" i="15"/>
  <c r="AN613" i="15"/>
  <c r="AN528" i="15"/>
  <c r="AN357" i="15"/>
  <c r="AN272" i="15"/>
  <c r="AN251" i="15"/>
  <c r="AN208" i="15"/>
  <c r="AN187" i="15"/>
  <c r="AN144" i="15"/>
  <c r="AN123" i="15"/>
  <c r="AN80" i="15"/>
  <c r="AN59" i="15"/>
  <c r="AN638" i="15"/>
  <c r="AN622" i="15"/>
  <c r="AN590" i="15"/>
  <c r="AN558" i="15"/>
  <c r="AN526" i="15"/>
  <c r="AN510" i="15"/>
  <c r="AN494" i="15"/>
  <c r="AN478" i="15"/>
  <c r="AN462" i="15"/>
  <c r="AN446" i="15"/>
  <c r="AN430" i="15"/>
  <c r="AN414" i="15"/>
  <c r="AN398" i="15"/>
  <c r="AN382" i="15"/>
  <c r="AN366" i="15"/>
  <c r="AN350" i="15"/>
  <c r="AN334" i="15"/>
  <c r="AN318" i="15"/>
  <c r="AN302" i="15"/>
  <c r="AN270" i="15"/>
  <c r="AN254" i="15"/>
  <c r="AN238" i="15"/>
  <c r="AN222" i="15"/>
  <c r="AN206" i="15"/>
  <c r="AN190" i="15"/>
  <c r="AN174" i="15"/>
  <c r="AN158" i="15"/>
  <c r="AN142" i="15"/>
  <c r="AN126" i="15"/>
  <c r="AN110" i="15"/>
  <c r="AN94" i="15"/>
  <c r="AN78" i="15"/>
  <c r="AN62" i="15"/>
  <c r="AN46" i="15"/>
  <c r="AN30" i="15"/>
  <c r="AN244" i="15"/>
  <c r="AN159" i="15"/>
  <c r="AN116" i="15"/>
  <c r="AN31" i="15"/>
  <c r="AN179" i="15"/>
  <c r="AN136" i="15"/>
  <c r="AN51" i="15"/>
  <c r="AN964" i="15"/>
  <c r="AN916" i="15"/>
  <c r="AN851" i="15"/>
  <c r="AN739" i="15"/>
  <c r="AN452" i="15"/>
  <c r="AH452" i="15" s="1"/>
  <c r="AN324" i="15"/>
  <c r="AG324" i="15" s="1"/>
  <c r="AN281" i="15"/>
  <c r="AJ281" i="15" s="1"/>
  <c r="AN773" i="15"/>
  <c r="AN939" i="15"/>
  <c r="AJ939" i="15" s="1"/>
  <c r="AN906" i="15"/>
  <c r="AH906" i="15" s="1"/>
  <c r="AN810" i="15"/>
  <c r="AG810" i="15" s="1"/>
  <c r="AN778" i="15"/>
  <c r="AJ778" i="15" s="1"/>
  <c r="AN746" i="15"/>
  <c r="AI746" i="15" s="1"/>
  <c r="AN714" i="15"/>
  <c r="AH714" i="15" s="1"/>
  <c r="AN649" i="15"/>
  <c r="AN564" i="15"/>
  <c r="AI564" i="15" s="1"/>
  <c r="AN393" i="15"/>
  <c r="AH393" i="15" s="1"/>
  <c r="AN308" i="15"/>
  <c r="AI308" i="15" s="1"/>
  <c r="AN223" i="15"/>
  <c r="AN180" i="15"/>
  <c r="AN95" i="15"/>
  <c r="AN52" i="15"/>
  <c r="AN1022" i="15"/>
  <c r="AH1022" i="15" s="1"/>
  <c r="AN979" i="15"/>
  <c r="AJ979" i="15" s="1"/>
  <c r="AN954" i="15"/>
  <c r="AN889" i="15"/>
  <c r="AN857" i="15"/>
  <c r="AI857" i="15" s="1"/>
  <c r="AN825" i="15"/>
  <c r="AI825" i="15" s="1"/>
  <c r="AN793" i="15"/>
  <c r="AJ793" i="15" s="1"/>
  <c r="AN729" i="15"/>
  <c r="AG729" i="15" s="1"/>
  <c r="AN697" i="15"/>
  <c r="AN665" i="15"/>
  <c r="AH665" i="15" s="1"/>
  <c r="AN584" i="15"/>
  <c r="AI584" i="15" s="1"/>
  <c r="AN413" i="15"/>
  <c r="AH413" i="15" s="1"/>
  <c r="AN328" i="15"/>
  <c r="AG328" i="15" s="1"/>
  <c r="AN243" i="15"/>
  <c r="AN200" i="15"/>
  <c r="AN115" i="15"/>
  <c r="AN72" i="15"/>
  <c r="AN668" i="15"/>
  <c r="AJ668" i="15" s="1"/>
  <c r="AN631" i="15"/>
  <c r="AI631" i="15" s="1"/>
  <c r="AN567" i="15"/>
  <c r="AG567" i="15" s="1"/>
  <c r="AN503" i="15"/>
  <c r="AJ503" i="15" s="1"/>
  <c r="AN439" i="15"/>
  <c r="AI439" i="15" s="1"/>
  <c r="AN375" i="15"/>
  <c r="AG375" i="15" s="1"/>
  <c r="AN311" i="15"/>
  <c r="AG311" i="15" s="1"/>
  <c r="AN247" i="15"/>
  <c r="AG247" i="15" s="1"/>
  <c r="AN204" i="15"/>
  <c r="AH204" i="15" s="1"/>
  <c r="AN183" i="15"/>
  <c r="AG183" i="15" s="1"/>
  <c r="AN140" i="15"/>
  <c r="AJ140" i="15" s="1"/>
  <c r="AN119" i="15"/>
  <c r="AI119" i="15" s="1"/>
  <c r="AN76" i="15"/>
  <c r="AH76" i="15" s="1"/>
  <c r="AN55" i="15"/>
  <c r="AJ55" i="15" s="1"/>
  <c r="AN1020" i="15"/>
  <c r="AH1020" i="15" s="1"/>
  <c r="AN956" i="15"/>
  <c r="AI956" i="15" s="1"/>
  <c r="AN891" i="15"/>
  <c r="AJ891" i="15" s="1"/>
  <c r="AN827" i="15"/>
  <c r="AJ827" i="15" s="1"/>
  <c r="AN763" i="15"/>
  <c r="AG763" i="15" s="1"/>
  <c r="AN699" i="15"/>
  <c r="AJ699" i="15" s="1"/>
  <c r="AN629" i="15"/>
  <c r="AI629" i="15" s="1"/>
  <c r="AN608" i="15"/>
  <c r="AJ608" i="15" s="1"/>
  <c r="AN565" i="15"/>
  <c r="AI565" i="15" s="1"/>
  <c r="AN544" i="15"/>
  <c r="AN501" i="15"/>
  <c r="AG501" i="15" s="1"/>
  <c r="AN480" i="15"/>
  <c r="AG480" i="15" s="1"/>
  <c r="AN437" i="15"/>
  <c r="AJ437" i="15" s="1"/>
  <c r="AN416" i="15"/>
  <c r="AI416" i="15" s="1"/>
  <c r="AN373" i="15"/>
  <c r="AN352" i="15"/>
  <c r="AN309" i="15"/>
  <c r="AI309" i="15" s="1"/>
  <c r="AN288" i="15"/>
  <c r="AI288" i="15" s="1"/>
  <c r="AN245" i="15"/>
  <c r="AJ245" i="15" s="1"/>
  <c r="AN224" i="15"/>
  <c r="AH224" i="15" s="1"/>
  <c r="AN203" i="15"/>
  <c r="AH203" i="15" s="1"/>
  <c r="AN181" i="15"/>
  <c r="AJ181" i="15" s="1"/>
  <c r="AN160" i="15"/>
  <c r="AH160" i="15" s="1"/>
  <c r="AN139" i="15"/>
  <c r="AH139" i="15" s="1"/>
  <c r="AN117" i="15"/>
  <c r="AG117" i="15" s="1"/>
  <c r="AN96" i="15"/>
  <c r="AJ96" i="15" s="1"/>
  <c r="AN75" i="15"/>
  <c r="AJ75" i="15" s="1"/>
  <c r="AN53" i="15"/>
  <c r="AI53" i="15" s="1"/>
  <c r="AN32" i="15"/>
  <c r="AJ32" i="15" s="1"/>
  <c r="AN650" i="15"/>
  <c r="AI650" i="15" s="1"/>
  <c r="AN634" i="15"/>
  <c r="AJ634" i="15" s="1"/>
  <c r="AN618" i="15"/>
  <c r="AG618" i="15" s="1"/>
  <c r="AN602" i="15"/>
  <c r="AG602" i="15" s="1"/>
  <c r="AN586" i="15"/>
  <c r="AJ586" i="15" s="1"/>
  <c r="AN570" i="15"/>
  <c r="AN554" i="15"/>
  <c r="AJ554" i="15" s="1"/>
  <c r="AN538" i="15"/>
  <c r="AI538" i="15" s="1"/>
  <c r="AN522" i="15"/>
  <c r="AN506" i="15"/>
  <c r="AJ506" i="15" s="1"/>
  <c r="AN490" i="15"/>
  <c r="AG490" i="15" s="1"/>
  <c r="AN474" i="15"/>
  <c r="AG474" i="15" s="1"/>
  <c r="AN458" i="15"/>
  <c r="AJ458" i="15" s="1"/>
  <c r="AN442" i="15"/>
  <c r="AG442" i="15" s="1"/>
  <c r="AN426" i="15"/>
  <c r="AN410" i="15"/>
  <c r="AG410" i="15" s="1"/>
  <c r="AN394" i="15"/>
  <c r="AI394" i="15" s="1"/>
  <c r="AN378" i="15"/>
  <c r="AG378" i="15" s="1"/>
  <c r="AN362" i="15"/>
  <c r="AH362" i="15" s="1"/>
  <c r="AN346" i="15"/>
  <c r="AN330" i="15"/>
  <c r="AI330" i="15" s="1"/>
  <c r="AN314" i="15"/>
  <c r="AN298" i="15"/>
  <c r="AI298" i="15" s="1"/>
  <c r="AN282" i="15"/>
  <c r="AG282" i="15" s="1"/>
  <c r="AN266" i="15"/>
  <c r="AG266" i="15" s="1"/>
  <c r="AN250" i="15"/>
  <c r="AH250" i="15" s="1"/>
  <c r="AN234" i="15"/>
  <c r="AH234" i="15" s="1"/>
  <c r="AN218" i="15"/>
  <c r="AI218" i="15" s="1"/>
  <c r="AN202" i="15"/>
  <c r="AG202" i="15" s="1"/>
  <c r="AN186" i="15"/>
  <c r="AI186" i="15" s="1"/>
  <c r="AN170" i="15"/>
  <c r="AN154" i="15"/>
  <c r="AN138" i="15"/>
  <c r="AN122" i="15"/>
  <c r="AI122" i="15" s="1"/>
  <c r="AN106" i="15"/>
  <c r="AJ106" i="15" s="1"/>
  <c r="AN90" i="15"/>
  <c r="AH90" i="15" s="1"/>
  <c r="AN74" i="15"/>
  <c r="AH74" i="15" s="1"/>
  <c r="AN58" i="15"/>
  <c r="AG58" i="15" s="1"/>
  <c r="AN42" i="15"/>
  <c r="AJ42" i="15" s="1"/>
  <c r="AN660" i="15"/>
  <c r="AN803" i="15"/>
  <c r="AN782" i="15"/>
  <c r="AH782" i="15" s="1"/>
  <c r="AN718" i="15"/>
  <c r="AH718" i="15" s="1"/>
  <c r="AN612" i="15"/>
  <c r="AG612" i="15" s="1"/>
  <c r="AN441" i="15"/>
  <c r="AI441" i="15" s="1"/>
  <c r="AN356" i="15"/>
  <c r="AJ356" i="15" s="1"/>
  <c r="AN1003" i="15"/>
  <c r="AG1003" i="15" s="1"/>
  <c r="AN982" i="15"/>
  <c r="AG982" i="15" s="1"/>
  <c r="AN958" i="15"/>
  <c r="AH958" i="15" s="1"/>
  <c r="AN926" i="15"/>
  <c r="AN893" i="15"/>
  <c r="AG893" i="15" s="1"/>
  <c r="AN765" i="15"/>
  <c r="AI765" i="15" s="1"/>
  <c r="AN701" i="15"/>
  <c r="AI701" i="15" s="1"/>
  <c r="AN669" i="15"/>
  <c r="AH669" i="15" s="1"/>
  <c r="AN376" i="15"/>
  <c r="AI376" i="15" s="1"/>
  <c r="AN248" i="15"/>
  <c r="AN163" i="15"/>
  <c r="AJ163" i="15" s="1"/>
  <c r="AN120" i="15"/>
  <c r="AH120" i="15" s="1"/>
  <c r="AN35" i="15"/>
  <c r="AH35" i="15" s="1"/>
  <c r="AN1007" i="15"/>
  <c r="AH1007" i="15" s="1"/>
  <c r="AN986" i="15"/>
  <c r="AN931" i="15"/>
  <c r="AH931" i="15" s="1"/>
  <c r="AN674" i="15"/>
  <c r="AJ674" i="15" s="1"/>
  <c r="AN596" i="15"/>
  <c r="AG596" i="15" s="1"/>
  <c r="AN468" i="15"/>
  <c r="AH468" i="15" s="1"/>
  <c r="AN425" i="15"/>
  <c r="AG425" i="15" s="1"/>
  <c r="AN340" i="15"/>
  <c r="AN297" i="15"/>
  <c r="AG297" i="15" s="1"/>
  <c r="AN255" i="15"/>
  <c r="AI255" i="15" s="1"/>
  <c r="AN212" i="15"/>
  <c r="AG212" i="15" s="1"/>
  <c r="AN127" i="15"/>
  <c r="AI127" i="15" s="1"/>
  <c r="AN84" i="15"/>
  <c r="AI84" i="15" s="1"/>
  <c r="AN974" i="15"/>
  <c r="AN616" i="15"/>
  <c r="AN573" i="15"/>
  <c r="AI573" i="15" s="1"/>
  <c r="AN445" i="15"/>
  <c r="AN360" i="15"/>
  <c r="AJ360" i="15" s="1"/>
  <c r="AN232" i="15"/>
  <c r="AJ232" i="15" s="1"/>
  <c r="AN147" i="15"/>
  <c r="AG147" i="15" s="1"/>
  <c r="AN104" i="15"/>
  <c r="AJ104" i="15" s="1"/>
  <c r="AN680" i="15"/>
  <c r="AJ680" i="15" s="1"/>
  <c r="AN1016" i="15"/>
  <c r="AN968" i="15"/>
  <c r="AN936" i="15"/>
  <c r="AN920" i="15"/>
  <c r="AN903" i="15"/>
  <c r="AJ903" i="15" s="1"/>
  <c r="AN887" i="15"/>
  <c r="AN871" i="15"/>
  <c r="AN839" i="15"/>
  <c r="AN823" i="15"/>
  <c r="AN807" i="15"/>
  <c r="AN775" i="15"/>
  <c r="AN743" i="15"/>
  <c r="AN711" i="15"/>
  <c r="AN679" i="15"/>
  <c r="AN663" i="15"/>
  <c r="AN645" i="15"/>
  <c r="AN624" i="15"/>
  <c r="AN581" i="15"/>
  <c r="AN560" i="15"/>
  <c r="AN517" i="15"/>
  <c r="AN496" i="15"/>
  <c r="AN453" i="15"/>
  <c r="AN432" i="15"/>
  <c r="AN389" i="15"/>
  <c r="AN368" i="15"/>
  <c r="AN325" i="15"/>
  <c r="AN304" i="15"/>
  <c r="AN261" i="15"/>
  <c r="AN240" i="15"/>
  <c r="AN219" i="15"/>
  <c r="AN197" i="15"/>
  <c r="AN176" i="15"/>
  <c r="AN155" i="15"/>
  <c r="AN133" i="15"/>
  <c r="AN112" i="15"/>
  <c r="AN91" i="15"/>
  <c r="AN69" i="15"/>
  <c r="AN48" i="15"/>
  <c r="AN646" i="15"/>
  <c r="AN582" i="15"/>
  <c r="AN518" i="15"/>
  <c r="AN454" i="15"/>
  <c r="AN390" i="15"/>
  <c r="AN326" i="15"/>
  <c r="AN262" i="15"/>
  <c r="AN246" i="15"/>
  <c r="AN230" i="15"/>
  <c r="AN214" i="15"/>
  <c r="AN198" i="15"/>
  <c r="AN182" i="15"/>
  <c r="AN166" i="15"/>
  <c r="AN150" i="15"/>
  <c r="AN134" i="15"/>
  <c r="AN118" i="15"/>
  <c r="AN102" i="15"/>
  <c r="AN86" i="15"/>
  <c r="AN70" i="15"/>
  <c r="AN54" i="15"/>
  <c r="AN38" i="15"/>
  <c r="AH615" i="15"/>
  <c r="AJ971" i="15"/>
  <c r="AJ751" i="15"/>
  <c r="AJ406" i="15"/>
  <c r="B372" i="14"/>
  <c r="A373" i="14"/>
  <c r="AG1000" i="15"/>
  <c r="AH409" i="15"/>
  <c r="AH213" i="15"/>
  <c r="AG249" i="15"/>
  <c r="AH927" i="15"/>
  <c r="AJ547" i="15"/>
  <c r="AJ948" i="15"/>
  <c r="AG60" i="15"/>
  <c r="AH1005" i="15"/>
  <c r="AH924" i="15"/>
  <c r="M15" i="8"/>
  <c r="M16" i="8"/>
  <c r="AG367" i="15"/>
  <c r="AH367" i="15"/>
  <c r="AJ367" i="15"/>
  <c r="AI367" i="15"/>
  <c r="AJ111" i="15"/>
  <c r="AH111" i="15"/>
  <c r="AG111" i="15"/>
  <c r="AI111" i="15"/>
  <c r="AG987" i="15"/>
  <c r="AJ987" i="15"/>
  <c r="AI987" i="15"/>
  <c r="AH987" i="15"/>
  <c r="AJ934" i="15"/>
  <c r="AI934" i="15"/>
  <c r="AH934" i="15"/>
  <c r="AG934" i="15"/>
  <c r="AJ600" i="15"/>
  <c r="AI600" i="15"/>
  <c r="AH600" i="15"/>
  <c r="AG600" i="15"/>
  <c r="AJ429" i="15"/>
  <c r="AI429" i="15"/>
  <c r="AH429" i="15"/>
  <c r="AG429" i="15"/>
  <c r="AH344" i="15"/>
  <c r="AJ344" i="15"/>
  <c r="AI344" i="15"/>
  <c r="AG344" i="15"/>
  <c r="AH173" i="15"/>
  <c r="AI173" i="15"/>
  <c r="AG173" i="15"/>
  <c r="AJ173" i="15"/>
  <c r="AJ991" i="15"/>
  <c r="AG991" i="15"/>
  <c r="AH991" i="15"/>
  <c r="AI991" i="15"/>
  <c r="AH874" i="15"/>
  <c r="AG874" i="15"/>
  <c r="AJ874" i="15"/>
  <c r="AI874" i="15"/>
  <c r="AI682" i="15"/>
  <c r="AH682" i="15"/>
  <c r="AG682" i="15"/>
  <c r="AJ682" i="15"/>
  <c r="AG607" i="15"/>
  <c r="AJ607" i="15"/>
  <c r="AI607" i="15"/>
  <c r="AH607" i="15"/>
  <c r="AG351" i="15"/>
  <c r="AI351" i="15"/>
  <c r="AJ351" i="15"/>
  <c r="AH351" i="15"/>
  <c r="AH157" i="15"/>
  <c r="AG157" i="15"/>
  <c r="AI157" i="15"/>
  <c r="AJ157" i="15"/>
  <c r="AH988" i="15"/>
  <c r="AG988" i="15"/>
  <c r="AJ988" i="15"/>
  <c r="AI988" i="15"/>
  <c r="AG994" i="15"/>
  <c r="AJ994" i="15"/>
  <c r="AI994" i="15"/>
  <c r="AH994" i="15"/>
  <c r="AG861" i="15"/>
  <c r="AJ861" i="15"/>
  <c r="AI861" i="15"/>
  <c r="AH861" i="15"/>
  <c r="AH733" i="15"/>
  <c r="AG733" i="15"/>
  <c r="AJ733" i="15"/>
  <c r="AI733" i="15"/>
  <c r="AI589" i="15"/>
  <c r="AH589" i="15"/>
  <c r="AJ589" i="15"/>
  <c r="AG589" i="15"/>
  <c r="AI770" i="15"/>
  <c r="AH770" i="15"/>
  <c r="AG770" i="15"/>
  <c r="AJ770" i="15"/>
  <c r="AJ275" i="15"/>
  <c r="AH275" i="15"/>
  <c r="AI275" i="15"/>
  <c r="AG275" i="15"/>
  <c r="AJ664" i="15"/>
  <c r="AI664" i="15"/>
  <c r="AH664" i="15"/>
  <c r="AG664" i="15"/>
  <c r="AG935" i="15"/>
  <c r="AJ935" i="15"/>
  <c r="AI935" i="15"/>
  <c r="AH935" i="15"/>
  <c r="AI870" i="15"/>
  <c r="AH870" i="15"/>
  <c r="AG870" i="15"/>
  <c r="AJ870" i="15"/>
  <c r="AH806" i="15"/>
  <c r="AG806" i="15"/>
  <c r="AJ806" i="15"/>
  <c r="AI806" i="15"/>
  <c r="AI742" i="15"/>
  <c r="AG742" i="15"/>
  <c r="AH742" i="15"/>
  <c r="AJ742" i="15"/>
  <c r="AJ516" i="15"/>
  <c r="AG516" i="15"/>
  <c r="AI516" i="15"/>
  <c r="AH516" i="15"/>
  <c r="AH345" i="15"/>
  <c r="AG345" i="15"/>
  <c r="AI345" i="15"/>
  <c r="AJ345" i="15"/>
  <c r="AJ175" i="15"/>
  <c r="AI175" i="15"/>
  <c r="AH175" i="15"/>
  <c r="AG175" i="15"/>
  <c r="AH132" i="15"/>
  <c r="AJ132" i="15"/>
  <c r="AI132" i="15"/>
  <c r="AG132" i="15"/>
  <c r="AI47" i="15"/>
  <c r="AH47" i="15"/>
  <c r="AJ47" i="15"/>
  <c r="AG47" i="15"/>
  <c r="AG853" i="15"/>
  <c r="AJ853" i="15"/>
  <c r="AI853" i="15"/>
  <c r="AH853" i="15"/>
  <c r="AJ195" i="15"/>
  <c r="AH195" i="15"/>
  <c r="AI195" i="15"/>
  <c r="AG195" i="15"/>
  <c r="AH152" i="15"/>
  <c r="AJ152" i="15"/>
  <c r="AI152" i="15"/>
  <c r="AG152" i="15"/>
  <c r="AI67" i="15"/>
  <c r="AJ67" i="15"/>
  <c r="AH67" i="15"/>
  <c r="AG67" i="15"/>
  <c r="AJ890" i="15"/>
  <c r="AG890" i="15"/>
  <c r="AI890" i="15"/>
  <c r="AH890" i="15"/>
  <c r="AH585" i="15"/>
  <c r="AJ585" i="15"/>
  <c r="AG585" i="15"/>
  <c r="AI585" i="15"/>
  <c r="AJ500" i="15"/>
  <c r="AG500" i="15"/>
  <c r="AI500" i="15"/>
  <c r="AH500" i="15"/>
  <c r="AH329" i="15"/>
  <c r="AI329" i="15"/>
  <c r="AG329" i="15"/>
  <c r="AJ329" i="15"/>
  <c r="AJ969" i="15"/>
  <c r="AI969" i="15"/>
  <c r="AH969" i="15"/>
  <c r="AG969" i="15"/>
  <c r="AG777" i="15"/>
  <c r="AJ777" i="15"/>
  <c r="AI777" i="15"/>
  <c r="AH777" i="15"/>
  <c r="AG599" i="15"/>
  <c r="AI599" i="15"/>
  <c r="AH599" i="15"/>
  <c r="AJ599" i="15"/>
  <c r="AG535" i="15"/>
  <c r="AH535" i="15"/>
  <c r="AJ535" i="15"/>
  <c r="AI535" i="15"/>
  <c r="AG471" i="15"/>
  <c r="AH471" i="15"/>
  <c r="AJ471" i="15"/>
  <c r="AI471" i="15"/>
  <c r="AG407" i="15"/>
  <c r="AJ407" i="15"/>
  <c r="AI407" i="15"/>
  <c r="AH407" i="15"/>
  <c r="AG279" i="15"/>
  <c r="AJ279" i="15"/>
  <c r="AI279" i="15"/>
  <c r="AH279" i="15"/>
  <c r="AI932" i="15"/>
  <c r="AH932" i="15"/>
  <c r="AG932" i="15"/>
  <c r="AJ932" i="15"/>
  <c r="AI691" i="15"/>
  <c r="AG691" i="15"/>
  <c r="AJ691" i="15"/>
  <c r="AH691" i="15"/>
  <c r="AH149" i="15"/>
  <c r="AG149" i="15"/>
  <c r="AJ149" i="15"/>
  <c r="AI149" i="15"/>
  <c r="AH85" i="15"/>
  <c r="AI85" i="15"/>
  <c r="AG85" i="15"/>
  <c r="AJ85" i="15"/>
  <c r="AJ580" i="15"/>
  <c r="AG580" i="15"/>
  <c r="AI580" i="15"/>
  <c r="AH580" i="15"/>
  <c r="AG495" i="15"/>
  <c r="AI495" i="15"/>
  <c r="AH495" i="15"/>
  <c r="AJ495" i="15"/>
  <c r="AJ239" i="15"/>
  <c r="AI239" i="15"/>
  <c r="AH239" i="15"/>
  <c r="AG239" i="15"/>
  <c r="AH196" i="15"/>
  <c r="AI196" i="15"/>
  <c r="AJ196" i="15"/>
  <c r="AG196" i="15"/>
  <c r="AH68" i="15"/>
  <c r="AJ68" i="15"/>
  <c r="AI68" i="15"/>
  <c r="AG68" i="15"/>
  <c r="AG966" i="15"/>
  <c r="AJ966" i="15"/>
  <c r="AI966" i="15"/>
  <c r="AH966" i="15"/>
  <c r="AG837" i="15"/>
  <c r="AJ837" i="15"/>
  <c r="AH837" i="15"/>
  <c r="AI837" i="15"/>
  <c r="AJ216" i="15"/>
  <c r="AH216" i="15"/>
  <c r="AI216" i="15"/>
  <c r="AG216" i="15"/>
  <c r="AH131" i="15"/>
  <c r="AJ131" i="15"/>
  <c r="AI131" i="15"/>
  <c r="AG131" i="15"/>
  <c r="AH45" i="15"/>
  <c r="AG45" i="15"/>
  <c r="AJ45" i="15"/>
  <c r="AI45" i="15"/>
  <c r="AH842" i="15"/>
  <c r="AG842" i="15"/>
  <c r="AJ842" i="15"/>
  <c r="AI842" i="15"/>
  <c r="AG479" i="15"/>
  <c r="AI479" i="15"/>
  <c r="AH479" i="15"/>
  <c r="AJ479" i="15"/>
  <c r="AH761" i="15"/>
  <c r="AG761" i="15"/>
  <c r="AJ761" i="15"/>
  <c r="AI761" i="15"/>
  <c r="AJ541" i="15"/>
  <c r="AI541" i="15"/>
  <c r="AG541" i="15"/>
  <c r="AH541" i="15"/>
  <c r="AJ456" i="15"/>
  <c r="AI456" i="15"/>
  <c r="AH456" i="15"/>
  <c r="AG456" i="15"/>
  <c r="AH285" i="15"/>
  <c r="AI285" i="15"/>
  <c r="AG285" i="15"/>
  <c r="AJ285" i="15"/>
  <c r="AH29" i="15"/>
  <c r="AJ29" i="15"/>
  <c r="AG29" i="15"/>
  <c r="AI29" i="15"/>
  <c r="AH795" i="15"/>
  <c r="AG795" i="15"/>
  <c r="AJ795" i="15"/>
  <c r="AI795" i="15"/>
  <c r="AI731" i="15"/>
  <c r="AH731" i="15"/>
  <c r="AG731" i="15"/>
  <c r="AJ731" i="15"/>
  <c r="AI1015" i="15"/>
  <c r="AH1015" i="15"/>
  <c r="AG1015" i="15"/>
  <c r="AJ1015" i="15"/>
  <c r="AI846" i="15"/>
  <c r="AH846" i="15"/>
  <c r="AG846" i="15"/>
  <c r="AJ846" i="15"/>
  <c r="AJ291" i="15"/>
  <c r="AG291" i="15"/>
  <c r="AH291" i="15"/>
  <c r="AI291" i="15"/>
  <c r="AJ403" i="15"/>
  <c r="AH403" i="15"/>
  <c r="AG403" i="15"/>
  <c r="AI403" i="15"/>
  <c r="AG983" i="15"/>
  <c r="AJ983" i="15"/>
  <c r="AI983" i="15"/>
  <c r="AH983" i="15"/>
  <c r="AI830" i="15"/>
  <c r="AH830" i="15"/>
  <c r="AG830" i="15"/>
  <c r="AJ830" i="15"/>
  <c r="AI505" i="15"/>
  <c r="AH505" i="15"/>
  <c r="AJ505" i="15"/>
  <c r="AG505" i="15"/>
  <c r="AH420" i="15"/>
  <c r="AG420" i="15"/>
  <c r="AI420" i="15"/>
  <c r="AJ420" i="15"/>
  <c r="AH121" i="15"/>
  <c r="AI121" i="15"/>
  <c r="AG121" i="15"/>
  <c r="AJ121" i="15"/>
  <c r="AG813" i="15"/>
  <c r="AJ813" i="15"/>
  <c r="AI813" i="15"/>
  <c r="AH813" i="15"/>
  <c r="AI653" i="15"/>
  <c r="AH653" i="15"/>
  <c r="AJ653" i="15"/>
  <c r="AG653" i="15"/>
  <c r="AG1018" i="15"/>
  <c r="AJ1018" i="15"/>
  <c r="AI1018" i="15"/>
  <c r="AH1018" i="15"/>
  <c r="AG975" i="15"/>
  <c r="AJ975" i="15"/>
  <c r="AI975" i="15"/>
  <c r="AH975" i="15"/>
  <c r="AH617" i="15"/>
  <c r="AJ617" i="15"/>
  <c r="AI617" i="15"/>
  <c r="AG617" i="15"/>
  <c r="AH276" i="15"/>
  <c r="AI276" i="15"/>
  <c r="AG276" i="15"/>
  <c r="AJ276" i="15"/>
  <c r="AH233" i="15"/>
  <c r="AI233" i="15"/>
  <c r="AJ233" i="15"/>
  <c r="AG233" i="15"/>
  <c r="AH105" i="15"/>
  <c r="AI105" i="15"/>
  <c r="AG105" i="15"/>
  <c r="AJ105" i="15"/>
  <c r="AH897" i="15"/>
  <c r="AG897" i="15"/>
  <c r="AI897" i="15"/>
  <c r="AJ897" i="15"/>
  <c r="AG833" i="15"/>
  <c r="AJ833" i="15"/>
  <c r="AI833" i="15"/>
  <c r="AH833" i="15"/>
  <c r="AG769" i="15"/>
  <c r="AJ769" i="15"/>
  <c r="AI769" i="15"/>
  <c r="AH769" i="15"/>
  <c r="AH705" i="15"/>
  <c r="AG705" i="15"/>
  <c r="AJ705" i="15"/>
  <c r="AI705" i="15"/>
  <c r="AI231" i="15"/>
  <c r="AH231" i="15"/>
  <c r="AJ231" i="15"/>
  <c r="AG231" i="15"/>
  <c r="AH188" i="15"/>
  <c r="AJ188" i="15"/>
  <c r="AI188" i="15"/>
  <c r="AG188" i="15"/>
  <c r="AH167" i="15"/>
  <c r="AJ167" i="15"/>
  <c r="AI167" i="15"/>
  <c r="AG167" i="15"/>
  <c r="AH124" i="15"/>
  <c r="AI124" i="15"/>
  <c r="AJ124" i="15"/>
  <c r="AG124" i="15"/>
  <c r="AH103" i="15"/>
  <c r="AJ103" i="15"/>
  <c r="AG103" i="15"/>
  <c r="AI103" i="15"/>
  <c r="AH39" i="15"/>
  <c r="AI39" i="15"/>
  <c r="AJ39" i="15"/>
  <c r="AG39" i="15"/>
  <c r="AH241" i="15"/>
  <c r="AI241" i="15"/>
  <c r="AG241" i="15"/>
  <c r="AJ241" i="15"/>
  <c r="AJ220" i="15"/>
  <c r="AH220" i="15"/>
  <c r="AI220" i="15"/>
  <c r="AG220" i="15"/>
  <c r="AJ199" i="15"/>
  <c r="AI199" i="15"/>
  <c r="AH199" i="15"/>
  <c r="AG199" i="15"/>
  <c r="AH177" i="15"/>
  <c r="AG177" i="15"/>
  <c r="AI177" i="15"/>
  <c r="AJ177" i="15"/>
  <c r="AH156" i="15"/>
  <c r="AI156" i="15"/>
  <c r="AJ156" i="15"/>
  <c r="AG156" i="15"/>
  <c r="AJ135" i="15"/>
  <c r="AI135" i="15"/>
  <c r="AG135" i="15"/>
  <c r="AH135" i="15"/>
  <c r="AH113" i="15"/>
  <c r="AG113" i="15"/>
  <c r="AI113" i="15"/>
  <c r="AJ113" i="15"/>
  <c r="AH92" i="15"/>
  <c r="AJ92" i="15"/>
  <c r="AI92" i="15"/>
  <c r="AG92" i="15"/>
  <c r="AI71" i="15"/>
  <c r="AH71" i="15"/>
  <c r="AJ71" i="15"/>
  <c r="AG71" i="15"/>
  <c r="AH49" i="15"/>
  <c r="AG49" i="15"/>
  <c r="AJ49" i="15"/>
  <c r="AI49" i="15"/>
  <c r="AH28" i="15"/>
  <c r="AI28" i="15"/>
  <c r="AJ28" i="15"/>
  <c r="AG28" i="15"/>
  <c r="AH855" i="15"/>
  <c r="AI855" i="15"/>
  <c r="AJ855" i="15"/>
  <c r="AG855" i="15"/>
  <c r="AH695" i="15"/>
  <c r="AJ695" i="15"/>
  <c r="AI695" i="15"/>
  <c r="AG695" i="15"/>
  <c r="AJ598" i="15"/>
  <c r="AI598" i="15"/>
  <c r="AH598" i="15"/>
  <c r="AG598" i="15"/>
  <c r="AJ534" i="15"/>
  <c r="AI534" i="15"/>
  <c r="AH534" i="15"/>
  <c r="AG534" i="15"/>
  <c r="AJ470" i="15"/>
  <c r="AI470" i="15"/>
  <c r="AH470" i="15"/>
  <c r="AG470" i="15"/>
  <c r="AH342" i="15"/>
  <c r="AJ342" i="15"/>
  <c r="AI342" i="15"/>
  <c r="AG342" i="15"/>
  <c r="AH278" i="15"/>
  <c r="AG278" i="15"/>
  <c r="AJ278" i="15"/>
  <c r="AI278" i="15"/>
  <c r="AG783" i="15"/>
  <c r="AJ783" i="15"/>
  <c r="AI783" i="15"/>
  <c r="AH783" i="15"/>
  <c r="AG635" i="15"/>
  <c r="AH635" i="15"/>
  <c r="AJ635" i="15"/>
  <c r="AI635" i="15"/>
  <c r="AJ592" i="15"/>
  <c r="AH592" i="15"/>
  <c r="AG592" i="15"/>
  <c r="AI592" i="15"/>
  <c r="AG571" i="15"/>
  <c r="AH571" i="15"/>
  <c r="AJ571" i="15"/>
  <c r="AI571" i="15"/>
  <c r="AG507" i="15"/>
  <c r="AJ507" i="15"/>
  <c r="AI507" i="15"/>
  <c r="AH507" i="15"/>
  <c r="AG443" i="15"/>
  <c r="AJ443" i="15"/>
  <c r="AI443" i="15"/>
  <c r="AH443" i="15"/>
  <c r="AG421" i="15"/>
  <c r="AH421" i="15"/>
  <c r="AJ421" i="15"/>
  <c r="AI421" i="15"/>
  <c r="AJ379" i="15"/>
  <c r="AH379" i="15"/>
  <c r="AG379" i="15"/>
  <c r="AI379" i="15"/>
  <c r="AI336" i="15"/>
  <c r="AH336" i="15"/>
  <c r="AJ336" i="15"/>
  <c r="AG336" i="15"/>
  <c r="AJ315" i="15"/>
  <c r="AH315" i="15"/>
  <c r="AG315" i="15"/>
  <c r="AI315" i="15"/>
  <c r="AF926" i="15"/>
  <c r="AF964" i="15"/>
  <c r="AF1009" i="15"/>
  <c r="AF1017" i="15"/>
  <c r="AF927" i="15"/>
  <c r="AF978" i="15"/>
  <c r="AF1003" i="15"/>
  <c r="AF975" i="15"/>
  <c r="AF997" i="15"/>
  <c r="AF986" i="15"/>
  <c r="AF981" i="15"/>
  <c r="AF960" i="15"/>
  <c r="AF1001" i="15"/>
  <c r="AF934" i="15"/>
  <c r="AF931" i="15"/>
  <c r="AF935" i="15"/>
  <c r="AF925" i="15"/>
  <c r="AF979" i="15"/>
  <c r="AF968" i="15"/>
  <c r="AF1000" i="15"/>
  <c r="AF971" i="15"/>
  <c r="AF973" i="15"/>
  <c r="AF999" i="15"/>
  <c r="AF966" i="15"/>
  <c r="AF924" i="15"/>
  <c r="AF947" i="15"/>
  <c r="AF954" i="15"/>
  <c r="AF993" i="15"/>
  <c r="AF989" i="15"/>
  <c r="AF983" i="15"/>
  <c r="AF1018" i="15"/>
  <c r="AF984" i="15"/>
  <c r="AF941" i="15"/>
  <c r="AF956" i="15"/>
  <c r="AF950" i="15"/>
  <c r="AF933" i="15"/>
  <c r="AF946" i="15"/>
  <c r="AF991" i="15"/>
  <c r="AF972" i="15"/>
  <c r="AF1015" i="15"/>
  <c r="AF1020" i="15"/>
  <c r="AF967" i="15"/>
  <c r="AF996" i="15"/>
  <c r="AF970" i="15"/>
  <c r="AF988" i="15"/>
  <c r="AF976" i="15"/>
  <c r="AF937" i="15"/>
  <c r="AF965" i="15"/>
  <c r="AF962" i="15"/>
  <c r="AF957" i="15"/>
  <c r="AF945" i="15"/>
  <c r="AF998" i="15"/>
  <c r="AF1022" i="15"/>
  <c r="AF990" i="15"/>
  <c r="AF1019" i="15"/>
  <c r="AF958" i="15"/>
  <c r="AF949" i="15"/>
  <c r="AF992" i="15"/>
  <c r="AF977" i="15"/>
  <c r="AF1021" i="15"/>
  <c r="AF944" i="15"/>
  <c r="AF969" i="15"/>
  <c r="AF930" i="15"/>
  <c r="AF953" i="15"/>
  <c r="AF963" i="15"/>
  <c r="AF980" i="15"/>
  <c r="AF1002" i="15"/>
  <c r="AF939" i="15"/>
  <c r="AF951" i="15"/>
  <c r="AF1011" i="15"/>
  <c r="AF932" i="15"/>
  <c r="AF1010" i="15"/>
  <c r="AF982" i="15"/>
  <c r="AF940" i="15"/>
  <c r="AF959" i="15"/>
  <c r="AF943" i="15"/>
  <c r="AF936" i="15"/>
  <c r="AF1008" i="15"/>
  <c r="AF1005" i="15"/>
  <c r="AF1004" i="15"/>
  <c r="AF1014" i="15"/>
  <c r="AF994" i="15"/>
  <c r="AF995" i="15"/>
  <c r="AF1006" i="15"/>
  <c r="AF948" i="15"/>
  <c r="AF1007" i="15"/>
  <c r="AF1016" i="15"/>
  <c r="AF1012" i="15"/>
  <c r="AF1013" i="15"/>
  <c r="AF942" i="15"/>
  <c r="AF985" i="15"/>
  <c r="AF952" i="15"/>
  <c r="AF987" i="15"/>
  <c r="AF974" i="15"/>
  <c r="AF929" i="15"/>
  <c r="AF938" i="15"/>
  <c r="AF961" i="15"/>
  <c r="AF955" i="15"/>
  <c r="AF928" i="15"/>
  <c r="AF345" i="15"/>
  <c r="AF373" i="15"/>
  <c r="AF254" i="15"/>
  <c r="AF205" i="15"/>
  <c r="AF381" i="15"/>
  <c r="AF363" i="15"/>
  <c r="AF333" i="15"/>
  <c r="AF290" i="15"/>
  <c r="AF192" i="15"/>
  <c r="AF377" i="15"/>
  <c r="AF294" i="15"/>
  <c r="AF231" i="15"/>
  <c r="AF273" i="15"/>
  <c r="AF200" i="15"/>
  <c r="AF149" i="15"/>
  <c r="AF207" i="15"/>
  <c r="AF312" i="15"/>
  <c r="AF271" i="15"/>
  <c r="AF235" i="15"/>
  <c r="AF194" i="15"/>
  <c r="AF155" i="15"/>
  <c r="AF99" i="15"/>
  <c r="AF63" i="15"/>
  <c r="AF176" i="15"/>
  <c r="AF143" i="15"/>
  <c r="AF179" i="15"/>
  <c r="AF115" i="15"/>
  <c r="AF117" i="15"/>
  <c r="AF71" i="15"/>
  <c r="AF96" i="15"/>
  <c r="AF51" i="15"/>
  <c r="AF29" i="15"/>
  <c r="AF43" i="15"/>
  <c r="AF354" i="15"/>
  <c r="AF136" i="15"/>
  <c r="AF35" i="15"/>
  <c r="AF210" i="15"/>
  <c r="AF90" i="15"/>
  <c r="AF186" i="15"/>
  <c r="AF139" i="15"/>
  <c r="AF295" i="15"/>
  <c r="AF86" i="15"/>
  <c r="AF423" i="15"/>
  <c r="AF637" i="15"/>
  <c r="AF84" i="15"/>
  <c r="AF510" i="15"/>
  <c r="AF118" i="15"/>
  <c r="AF152" i="15"/>
  <c r="AF263" i="15"/>
  <c r="AF444" i="15"/>
  <c r="AF458" i="15"/>
  <c r="AF75" i="15"/>
  <c r="AF201" i="15"/>
  <c r="AF68" i="15"/>
  <c r="AF62" i="15"/>
  <c r="AF278" i="15"/>
  <c r="AF308" i="15"/>
  <c r="AF374" i="15"/>
  <c r="AF298" i="15"/>
  <c r="AF358" i="15"/>
  <c r="AF316" i="15"/>
  <c r="AF608" i="15"/>
  <c r="AF698" i="15"/>
  <c r="AF499" i="15"/>
  <c r="AF616" i="15"/>
  <c r="AF522" i="15"/>
  <c r="AF850" i="15"/>
  <c r="AF456" i="15"/>
  <c r="AF633" i="15"/>
  <c r="AF892" i="15"/>
  <c r="AF492" i="15"/>
  <c r="AF731" i="15"/>
  <c r="AF116" i="15"/>
  <c r="AF202" i="15"/>
  <c r="AF415" i="15"/>
  <c r="AF410" i="15"/>
  <c r="AF550" i="15"/>
  <c r="AF567" i="15"/>
  <c r="AF565" i="15"/>
  <c r="AF605" i="15"/>
  <c r="AF34" i="15"/>
  <c r="AF79" i="15"/>
  <c r="AF87" i="15"/>
  <c r="AF150" i="15"/>
  <c r="AF169" i="15"/>
  <c r="AF214" i="15"/>
  <c r="AF249" i="15"/>
  <c r="AF206" i="15"/>
  <c r="AF309" i="15"/>
  <c r="AF380" i="15"/>
  <c r="AF341" i="15"/>
  <c r="AF302" i="15"/>
  <c r="AF496" i="15"/>
  <c r="AF442" i="15"/>
  <c r="AF257" i="15"/>
  <c r="AF706" i="15"/>
  <c r="AF508" i="15"/>
  <c r="AF703" i="15"/>
  <c r="AF479" i="15"/>
  <c r="AF558" i="15"/>
  <c r="AF764" i="15"/>
  <c r="AF796" i="15"/>
  <c r="AF858" i="15"/>
  <c r="AF751" i="15"/>
  <c r="AF783" i="15"/>
  <c r="AF822" i="15"/>
  <c r="AF911" i="15"/>
  <c r="AF570" i="15"/>
  <c r="AF885" i="15"/>
  <c r="AF215" i="15"/>
  <c r="AF299" i="15"/>
  <c r="AF387" i="15"/>
  <c r="AF379" i="15"/>
  <c r="AF449" i="15"/>
  <c r="AF376" i="15"/>
  <c r="AF427" i="15"/>
  <c r="AF624" i="15"/>
  <c r="AF315" i="15"/>
  <c r="AF555" i="15"/>
  <c r="AF614" i="15"/>
  <c r="AF625" i="15"/>
  <c r="AF917" i="15"/>
  <c r="AF727" i="15"/>
  <c r="AF771" i="15"/>
  <c r="AF803" i="15"/>
  <c r="AF691" i="15"/>
  <c r="AF108" i="15"/>
  <c r="AF127" i="15"/>
  <c r="AF285" i="15"/>
  <c r="AF494" i="15"/>
  <c r="AF583" i="15"/>
  <c r="AF669" i="15"/>
  <c r="AF74" i="15"/>
  <c r="AF56" i="15"/>
  <c r="AF159" i="15"/>
  <c r="AF347" i="15"/>
  <c r="AF217" i="15"/>
  <c r="AF255" i="15"/>
  <c r="AF259" i="15"/>
  <c r="AF307" i="15"/>
  <c r="AF126" i="15"/>
  <c r="AF343" i="15"/>
  <c r="AF335" i="15"/>
  <c r="AF529" i="15"/>
  <c r="AF475" i="15"/>
  <c r="AF617" i="15"/>
  <c r="AF741" i="15"/>
  <c r="AF465" i="15"/>
  <c r="AF461" i="15"/>
  <c r="AF568" i="15"/>
  <c r="AF539" i="15"/>
  <c r="AF729" i="15"/>
  <c r="AF768" i="15"/>
  <c r="AF800" i="15"/>
  <c r="AF579" i="15"/>
  <c r="AF877" i="15"/>
  <c r="AF745" i="15"/>
  <c r="AF761" i="15"/>
  <c r="AF777" i="15"/>
  <c r="AF793" i="15"/>
  <c r="AF830" i="15"/>
  <c r="AF609" i="15"/>
  <c r="AF887" i="15"/>
  <c r="AF920" i="15"/>
  <c r="AF897" i="15"/>
  <c r="AF881" i="15"/>
  <c r="AF865" i="15"/>
  <c r="AF845" i="15"/>
  <c r="AF829" i="15"/>
  <c r="AF813" i="15"/>
  <c r="AF682" i="15"/>
  <c r="AF480" i="15"/>
  <c r="AF857" i="15"/>
  <c r="AF828" i="15"/>
  <c r="AF734" i="15"/>
  <c r="AF648" i="15"/>
  <c r="AF507" i="15"/>
  <c r="AF908" i="15"/>
  <c r="AF878" i="15"/>
  <c r="AF862" i="15"/>
  <c r="AF847" i="15"/>
  <c r="AF831" i="15"/>
  <c r="AF815" i="15"/>
  <c r="AF798" i="15"/>
  <c r="AF782" i="15"/>
  <c r="AF766" i="15"/>
  <c r="AF750" i="15"/>
  <c r="AF654" i="15"/>
  <c r="AF910" i="15"/>
  <c r="AF832" i="15"/>
  <c r="AF714" i="15"/>
  <c r="AF582" i="15"/>
  <c r="AF665" i="15"/>
  <c r="AF638" i="15"/>
  <c r="AF602" i="15"/>
  <c r="AF585" i="15"/>
  <c r="AF564" i="15"/>
  <c r="AF474" i="15"/>
  <c r="AF443" i="15"/>
  <c r="AF404" i="15"/>
  <c r="AF730" i="15"/>
  <c r="AF681" i="15"/>
  <c r="AF611" i="15"/>
  <c r="AF530" i="15"/>
  <c r="AF457" i="15"/>
  <c r="AF406" i="15"/>
  <c r="AF320" i="15"/>
  <c r="AF716" i="15"/>
  <c r="AF684" i="15"/>
  <c r="AF651" i="15"/>
  <c r="AF649" i="15"/>
  <c r="AF600" i="15"/>
  <c r="AF574" i="15"/>
  <c r="AF546" i="15"/>
  <c r="AF511" i="15"/>
  <c r="AF476" i="15"/>
  <c r="AF536" i="15"/>
  <c r="AF437" i="15"/>
  <c r="AF527" i="15"/>
  <c r="AF450" i="15"/>
  <c r="AF389" i="15"/>
  <c r="AF322" i="15"/>
  <c r="AF344" i="15"/>
  <c r="AF244" i="15"/>
  <c r="AF119" i="15"/>
  <c r="AF371" i="15"/>
  <c r="AF356" i="15"/>
  <c r="AF328" i="15"/>
  <c r="AF277" i="15"/>
  <c r="AF463" i="15"/>
  <c r="AF317" i="15"/>
  <c r="AF284" i="15"/>
  <c r="AF216" i="15"/>
  <c r="AF266" i="15"/>
  <c r="AF191" i="15"/>
  <c r="AF100" i="15"/>
  <c r="AF183" i="15"/>
  <c r="AF291" i="15"/>
  <c r="AF264" i="15"/>
  <c r="AF219" i="15"/>
  <c r="AF182" i="15"/>
  <c r="AF137" i="15"/>
  <c r="AF76" i="15"/>
  <c r="AF47" i="15"/>
  <c r="AF174" i="15"/>
  <c r="AF109" i="15"/>
  <c r="AF153" i="15"/>
  <c r="AF110" i="15"/>
  <c r="AF106" i="15"/>
  <c r="AF42" i="15"/>
  <c r="AF83" i="15"/>
  <c r="AF49" i="15"/>
  <c r="AF77" i="15"/>
  <c r="AF40" i="15"/>
  <c r="AF269" i="15"/>
  <c r="AF559" i="15"/>
  <c r="AF141" i="15"/>
  <c r="AF226" i="15"/>
  <c r="AF67" i="15"/>
  <c r="AF54" i="15"/>
  <c r="AF172" i="15"/>
  <c r="AF367" i="15"/>
  <c r="AF679" i="15"/>
  <c r="AF166" i="15"/>
  <c r="AF124" i="15"/>
  <c r="AF301" i="15"/>
  <c r="AF265" i="15"/>
  <c r="AF292" i="15"/>
  <c r="AF694" i="15"/>
  <c r="AF613" i="15"/>
  <c r="AF712" i="15"/>
  <c r="AF872" i="15"/>
  <c r="AF690" i="15"/>
  <c r="AF242" i="15"/>
  <c r="AF407" i="15"/>
  <c r="AF663" i="15"/>
  <c r="AF705" i="15"/>
  <c r="AF60" i="15"/>
  <c r="AF158" i="15"/>
  <c r="AF241" i="15"/>
  <c r="AF163" i="15"/>
  <c r="AF462" i="15"/>
  <c r="AF430" i="15"/>
  <c r="AF515" i="15"/>
  <c r="AF459" i="15"/>
  <c r="AF431" i="15"/>
  <c r="AF756" i="15"/>
  <c r="AF842" i="15"/>
  <c r="AF717" i="15"/>
  <c r="AF810" i="15"/>
  <c r="AF421" i="15"/>
  <c r="AF736" i="15"/>
  <c r="AF195" i="15"/>
  <c r="AF366" i="15"/>
  <c r="AF323" i="15"/>
  <c r="AF603" i="15"/>
  <c r="AF503" i="15"/>
  <c r="AF643" i="15"/>
  <c r="AF875" i="15"/>
  <c r="AF763" i="15"/>
  <c r="AF544" i="15"/>
  <c r="AF102" i="15"/>
  <c r="AF399" i="15"/>
  <c r="AF551" i="15"/>
  <c r="AF66" i="15"/>
  <c r="AF142" i="15"/>
  <c r="AF212" i="15"/>
  <c r="AF161" i="15"/>
  <c r="AF362" i="15"/>
  <c r="AF424" i="15"/>
  <c r="AF361" i="15"/>
  <c r="AF732" i="15"/>
  <c r="AF326" i="15"/>
  <c r="AF715" i="15"/>
  <c r="AF792" i="15"/>
  <c r="AF310" i="15"/>
  <c r="AF728" i="15"/>
  <c r="AF773" i="15"/>
  <c r="AF814" i="15"/>
  <c r="AF902" i="15"/>
  <c r="AF921" i="15"/>
  <c r="AF886" i="15"/>
  <c r="AF853" i="15"/>
  <c r="AF819" i="15"/>
  <c r="AF509" i="15"/>
  <c r="AF906" i="15"/>
  <c r="AF808" i="15"/>
  <c r="AF521" i="15"/>
  <c r="AF882" i="15"/>
  <c r="AF851" i="15"/>
  <c r="AF817" i="15"/>
  <c r="AF786" i="15"/>
  <c r="AF754" i="15"/>
  <c r="AF416" i="15"/>
  <c r="AF840" i="15"/>
  <c r="AF662" i="15"/>
  <c r="AF642" i="15"/>
  <c r="AF590" i="15"/>
  <c r="AF517" i="15"/>
  <c r="AF409" i="15"/>
  <c r="AF702" i="15"/>
  <c r="AF584" i="15"/>
  <c r="AF417" i="15"/>
  <c r="AF719" i="15"/>
  <c r="AF668" i="15"/>
  <c r="AF627" i="15"/>
  <c r="AF520" i="15"/>
  <c r="AF472" i="15"/>
  <c r="AF89" i="15"/>
  <c r="AF30" i="15"/>
  <c r="AF238" i="15"/>
  <c r="AF193" i="15"/>
  <c r="AF37" i="15"/>
  <c r="AF98" i="15"/>
  <c r="AF253" i="15"/>
  <c r="AF518" i="15"/>
  <c r="AF111" i="15"/>
  <c r="AF135" i="15"/>
  <c r="AF180" i="15"/>
  <c r="AF400" i="15"/>
  <c r="AF252" i="15"/>
  <c r="AF622" i="15"/>
  <c r="AF626" i="15"/>
  <c r="AF864" i="15"/>
  <c r="AF707" i="15"/>
  <c r="AF903" i="15"/>
  <c r="AF883" i="15"/>
  <c r="AF230" i="15"/>
  <c r="AF470" i="15"/>
  <c r="AF599" i="15"/>
  <c r="AF655" i="15"/>
  <c r="AF91" i="15"/>
  <c r="AF283" i="15"/>
  <c r="AF220" i="15"/>
  <c r="AF239" i="15"/>
  <c r="AF355" i="15"/>
  <c r="AF339" i="15"/>
  <c r="AF446" i="15"/>
  <c r="AF514" i="15"/>
  <c r="AF488" i="15"/>
  <c r="AF772" i="15"/>
  <c r="AF880" i="15"/>
  <c r="AF660" i="15"/>
  <c r="AF791" i="15"/>
  <c r="AF904" i="15"/>
  <c r="AF280" i="15"/>
  <c r="AF204" i="15"/>
  <c r="AF433" i="15"/>
  <c r="AF632" i="15"/>
  <c r="AF569" i="15"/>
  <c r="AF724" i="15"/>
  <c r="AF779" i="15"/>
  <c r="AF867" i="15"/>
  <c r="AF170" i="15"/>
  <c r="AF359" i="15"/>
  <c r="AF72" i="15"/>
  <c r="AF112" i="15"/>
  <c r="AF114" i="15"/>
  <c r="AF69" i="15"/>
  <c r="AF397" i="15"/>
  <c r="AF350" i="15"/>
  <c r="AF173" i="15"/>
  <c r="AF693" i="15"/>
  <c r="AF512" i="15"/>
  <c r="AF596" i="15"/>
  <c r="AF744" i="15"/>
  <c r="AF818" i="15"/>
  <c r="AF675" i="15"/>
  <c r="AF749" i="15"/>
  <c r="AF781" i="15"/>
  <c r="AF846" i="15"/>
  <c r="AF895" i="15"/>
  <c r="AF863" i="15"/>
  <c r="AF827" i="15"/>
  <c r="AF658" i="15"/>
  <c r="AF725" i="15"/>
  <c r="AF586" i="15"/>
  <c r="AF898" i="15"/>
  <c r="AF859" i="15"/>
  <c r="AF825" i="15"/>
  <c r="AF778" i="15"/>
  <c r="AF746" i="15"/>
  <c r="AF824" i="15"/>
  <c r="AF577" i="15"/>
  <c r="AF636" i="15"/>
  <c r="AF580" i="15"/>
  <c r="AF473" i="15"/>
  <c r="AF720" i="15"/>
  <c r="AF601" i="15"/>
  <c r="AF451" i="15"/>
  <c r="AF738" i="15"/>
  <c r="AF678" i="15"/>
  <c r="AF640" i="15"/>
  <c r="AF572" i="15"/>
  <c r="AF538" i="15"/>
  <c r="AF468" i="15"/>
  <c r="AF533" i="15"/>
  <c r="AF419" i="15"/>
  <c r="AF523" i="15"/>
  <c r="AF439" i="15"/>
  <c r="AF382" i="15"/>
  <c r="AF318" i="15"/>
  <c r="AF337" i="15"/>
  <c r="AF233" i="15"/>
  <c r="AF394" i="15"/>
  <c r="AF370" i="15"/>
  <c r="AF353" i="15"/>
  <c r="AF319" i="15"/>
  <c r="AF275" i="15"/>
  <c r="AF412" i="15"/>
  <c r="AF306" i="15"/>
  <c r="AF256" i="15"/>
  <c r="AF209" i="15"/>
  <c r="AF248" i="15"/>
  <c r="AF187" i="15"/>
  <c r="AF262" i="15"/>
  <c r="AF167" i="15"/>
  <c r="AF287" i="15"/>
  <c r="AF260" i="15"/>
  <c r="AF211" i="15"/>
  <c r="AF177" i="15"/>
  <c r="AF131" i="15"/>
  <c r="AF73" i="15"/>
  <c r="AF188" i="15"/>
  <c r="AF151" i="15"/>
  <c r="AF105" i="15"/>
  <c r="AF146" i="15"/>
  <c r="AF107" i="15"/>
  <c r="AF93" i="15"/>
  <c r="AF80" i="15"/>
  <c r="AF41" i="15"/>
  <c r="AF70" i="15"/>
  <c r="AF39" i="15"/>
  <c r="AF46" i="15"/>
  <c r="AF52" i="15"/>
  <c r="AF97" i="15"/>
  <c r="AF305" i="15"/>
  <c r="AF311" i="15"/>
  <c r="AF683" i="15"/>
  <c r="AF455" i="15"/>
  <c r="AF36" i="15"/>
  <c r="AF391" i="15"/>
  <c r="AF50" i="15"/>
  <c r="AF147" i="15"/>
  <c r="AF251" i="15"/>
  <c r="AF348" i="15"/>
  <c r="AF329" i="15"/>
  <c r="AF540" i="15"/>
  <c r="AF485" i="15"/>
  <c r="AF487" i="15"/>
  <c r="AF909" i="15"/>
  <c r="AF483" i="15"/>
  <c r="AF426" i="15"/>
  <c r="AF893" i="15"/>
  <c r="AF383" i="15"/>
  <c r="AF542" i="15"/>
  <c r="AF671" i="15"/>
  <c r="AF661" i="15"/>
  <c r="AF59" i="15"/>
  <c r="AF129" i="15"/>
  <c r="AF203" i="15"/>
  <c r="AF270" i="15"/>
  <c r="AF364" i="15"/>
  <c r="AF276" i="15"/>
  <c r="AF435" i="15"/>
  <c r="AF672" i="15"/>
  <c r="AF674" i="15"/>
  <c r="AF408" i="15"/>
  <c r="AF788" i="15"/>
  <c r="AF915" i="15"/>
  <c r="AF743" i="15"/>
  <c r="AF775" i="15"/>
  <c r="AF905" i="15"/>
  <c r="AF272" i="15"/>
  <c r="AF282" i="15"/>
  <c r="AF368" i="15"/>
  <c r="AF360" i="15"/>
  <c r="AF740" i="15"/>
  <c r="AF610" i="15"/>
  <c r="AF896" i="15"/>
  <c r="AF696" i="15"/>
  <c r="AF795" i="15"/>
  <c r="AF922" i="15"/>
  <c r="AF178" i="15"/>
  <c r="AF502" i="15"/>
  <c r="AF591" i="15"/>
  <c r="AF85" i="15"/>
  <c r="AF303" i="15"/>
  <c r="AF243" i="15"/>
  <c r="AF293" i="15"/>
  <c r="AF300" i="15"/>
  <c r="AF466" i="15"/>
  <c r="AF560" i="15"/>
  <c r="AF454" i="15"/>
  <c r="AF549" i="15"/>
  <c r="AF700" i="15"/>
  <c r="AF760" i="15"/>
  <c r="AF907" i="15"/>
  <c r="AF861" i="15"/>
  <c r="AF757" i="15"/>
  <c r="AF789" i="15"/>
  <c r="AF425" i="15"/>
  <c r="AF894" i="15"/>
  <c r="AF900" i="15"/>
  <c r="AF870" i="15"/>
  <c r="AF835" i="15"/>
  <c r="AF742" i="15"/>
  <c r="AF411" i="15"/>
  <c r="AF836" i="15"/>
  <c r="AF666" i="15"/>
  <c r="AF913" i="15"/>
  <c r="AF866" i="15"/>
  <c r="AF833" i="15"/>
  <c r="AF802" i="15"/>
  <c r="AF770" i="15"/>
  <c r="AF688" i="15"/>
  <c r="AF919" i="15"/>
  <c r="AF804" i="15"/>
  <c r="AF513" i="15"/>
  <c r="AF620" i="15"/>
  <c r="AF571" i="15"/>
  <c r="AF452" i="15"/>
  <c r="AF240" i="15"/>
  <c r="AF641" i="15"/>
  <c r="AF471" i="15"/>
  <c r="AF385" i="15"/>
  <c r="AF692" i="15"/>
  <c r="AF644" i="15"/>
  <c r="AF578" i="15"/>
  <c r="AF556" i="15"/>
  <c r="AF482" i="15"/>
  <c r="AF334" i="15"/>
  <c r="AF498" i="15"/>
  <c r="AF162" i="15"/>
  <c r="AF392" i="15"/>
  <c r="AF330" i="15"/>
  <c r="AF589" i="15"/>
  <c r="AF428" i="15"/>
  <c r="AF94" i="15"/>
  <c r="AF436" i="15"/>
  <c r="AF557" i="15"/>
  <c r="AF232" i="15"/>
  <c r="AF160" i="15"/>
  <c r="AF375" i="15"/>
  <c r="AF623" i="15"/>
  <c r="AF88" i="15"/>
  <c r="AF157" i="15"/>
  <c r="AF321" i="15"/>
  <c r="AF332" i="15"/>
  <c r="AF441" i="15"/>
  <c r="AF733" i="15"/>
  <c r="AF545" i="15"/>
  <c r="AF659" i="15"/>
  <c r="AF687" i="15"/>
  <c r="AF552" i="15"/>
  <c r="AF148" i="15"/>
  <c r="AF123" i="15"/>
  <c r="AF526" i="15"/>
  <c r="AF597" i="15"/>
  <c r="AF58" i="15"/>
  <c r="AF101" i="15"/>
  <c r="AF267" i="15"/>
  <c r="AF64" i="15"/>
  <c r="AF349" i="15"/>
  <c r="AF386" i="15"/>
  <c r="AF336" i="15"/>
  <c r="AF447" i="15"/>
  <c r="AF721" i="15"/>
  <c r="AF723" i="15"/>
  <c r="AF711" i="15"/>
  <c r="AF806" i="15"/>
  <c r="AF547" i="15"/>
  <c r="AF759" i="15"/>
  <c r="AF838" i="15"/>
  <c r="AF652" i="15"/>
  <c r="AF175" i="15"/>
  <c r="AF223" i="15"/>
  <c r="AF393" i="15"/>
  <c r="AF519" i="15"/>
  <c r="AF528" i="15"/>
  <c r="AF448" i="15"/>
  <c r="AF525" i="15"/>
  <c r="AF612" i="15"/>
  <c r="AF747" i="15"/>
  <c r="AF860" i="15"/>
  <c r="AF44" i="15"/>
  <c r="AF218" i="15"/>
  <c r="AF575" i="15"/>
  <c r="AF615" i="15"/>
  <c r="AF31" i="15"/>
  <c r="AF95" i="15"/>
  <c r="AF222" i="15"/>
  <c r="AF288" i="15"/>
  <c r="AF221" i="15"/>
  <c r="AF342" i="15"/>
  <c r="AF506" i="15"/>
  <c r="AF667" i="15"/>
  <c r="AF477" i="15"/>
  <c r="AF619" i="15"/>
  <c r="AF776" i="15"/>
  <c r="AF497" i="15"/>
  <c r="AF765" i="15"/>
  <c r="AF797" i="15"/>
  <c r="AF854" i="15"/>
  <c r="AF879" i="15"/>
  <c r="AF843" i="15"/>
  <c r="AF809" i="15"/>
  <c r="AF469" i="15"/>
  <c r="AF849" i="15"/>
  <c r="AF820" i="15"/>
  <c r="AF453" i="15"/>
  <c r="AF873" i="15"/>
  <c r="AF841" i="15"/>
  <c r="AF811" i="15"/>
  <c r="AF794" i="15"/>
  <c r="AF762" i="15"/>
  <c r="AF581" i="15"/>
  <c r="AF855" i="15"/>
  <c r="AF686" i="15"/>
  <c r="AF657" i="15"/>
  <c r="AF598" i="15"/>
  <c r="AF543" i="15"/>
  <c r="AF414" i="15"/>
  <c r="AF395" i="15"/>
  <c r="AF664" i="15"/>
  <c r="AF504" i="15"/>
  <c r="AF403" i="15"/>
  <c r="AF709" i="15"/>
  <c r="AF650" i="15"/>
  <c r="AF592" i="15"/>
  <c r="AF501" i="15"/>
  <c r="AF134" i="15"/>
  <c r="AF120" i="15"/>
  <c r="AF653" i="15"/>
  <c r="AF156" i="15"/>
  <c r="AF573" i="15"/>
  <c r="AF28" i="15"/>
  <c r="AF140" i="15"/>
  <c r="AF247" i="15"/>
  <c r="AF45" i="15"/>
  <c r="AF61" i="15"/>
  <c r="AF621" i="15"/>
  <c r="AF165" i="15"/>
  <c r="AF486" i="15"/>
  <c r="AF81" i="15"/>
  <c r="AF181" i="15"/>
  <c r="AF338" i="15"/>
  <c r="AF460" i="15"/>
  <c r="AF478" i="15"/>
  <c r="AF695" i="15"/>
  <c r="AF128" i="15"/>
  <c r="AF121" i="15"/>
  <c r="AF229" i="15"/>
  <c r="AF189" i="15"/>
  <c r="AF286" i="15"/>
  <c r="AF325" i="15"/>
  <c r="AF432" i="15"/>
  <c r="AF190" i="15"/>
  <c r="AF440" i="15"/>
  <c r="AF524" i="15"/>
  <c r="AF630" i="15"/>
  <c r="AF340" i="15"/>
  <c r="AF604" i="15"/>
  <c r="AF634" i="15"/>
  <c r="AF561" i="15"/>
  <c r="AF868" i="15"/>
  <c r="AF737" i="15"/>
  <c r="AF722" i="15"/>
  <c r="AF606" i="15"/>
  <c r="AF38" i="15"/>
  <c r="AF314" i="15"/>
  <c r="AF279" i="15"/>
  <c r="AF534" i="15"/>
  <c r="AF607" i="15"/>
  <c r="AF631" i="15"/>
  <c r="AF629" i="15"/>
  <c r="AF689" i="15"/>
  <c r="AF53" i="15"/>
  <c r="AF113" i="15"/>
  <c r="AF125" i="15"/>
  <c r="AF32" i="15"/>
  <c r="AF464" i="15"/>
  <c r="AF225" i="15"/>
  <c r="AF130" i="15"/>
  <c r="AF213" i="15"/>
  <c r="AF357" i="15"/>
  <c r="AF390" i="15"/>
  <c r="AF369" i="15"/>
  <c r="AF378" i="15"/>
  <c r="AF372" i="15"/>
  <c r="AF493" i="15"/>
  <c r="AF489" i="15"/>
  <c r="AF422" i="15"/>
  <c r="AF562" i="15"/>
  <c r="AF237" i="15"/>
  <c r="AF588" i="15"/>
  <c r="AF748" i="15"/>
  <c r="AF780" i="15"/>
  <c r="AF826" i="15"/>
  <c r="AF884" i="15"/>
  <c r="AF685" i="15"/>
  <c r="AF708" i="15"/>
  <c r="AF767" i="15"/>
  <c r="AF799" i="15"/>
  <c r="AF876" i="15"/>
  <c r="AF718" i="15"/>
  <c r="AF918" i="15"/>
  <c r="AF236" i="15"/>
  <c r="AF245" i="15"/>
  <c r="AF313" i="15"/>
  <c r="AF438" i="15"/>
  <c r="AF258" i="15"/>
  <c r="AF297" i="15"/>
  <c r="AF490" i="15"/>
  <c r="AF548" i="15"/>
  <c r="AF673" i="15"/>
  <c r="AF481" i="15"/>
  <c r="AF595" i="15"/>
  <c r="AF553" i="15"/>
  <c r="AF739" i="15"/>
  <c r="AF735" i="15"/>
  <c r="AF484" i="15"/>
  <c r="AF755" i="15"/>
  <c r="AF787" i="15"/>
  <c r="AF899" i="15"/>
  <c r="AF132" i="15"/>
  <c r="AF199" i="15"/>
  <c r="AF346" i="15"/>
  <c r="AF234" i="15"/>
  <c r="AF639" i="15"/>
  <c r="AF647" i="15"/>
  <c r="AF78" i="15"/>
  <c r="AF55" i="15"/>
  <c r="AF138" i="15"/>
  <c r="AF261" i="15"/>
  <c r="AF164" i="15"/>
  <c r="AF227" i="15"/>
  <c r="AF92" i="15"/>
  <c r="AF168" i="15"/>
  <c r="AF154" i="15"/>
  <c r="AF268" i="15"/>
  <c r="AF388" i="15"/>
  <c r="AF418" i="15"/>
  <c r="AF331" i="15"/>
  <c r="AF554" i="15"/>
  <c r="AF697" i="15"/>
  <c r="AF401" i="15"/>
  <c r="AF566" i="15"/>
  <c r="AF541" i="15"/>
  <c r="AF618" i="15"/>
  <c r="AF670" i="15"/>
  <c r="AF752" i="15"/>
  <c r="AF784" i="15"/>
  <c r="AF834" i="15"/>
  <c r="AF699" i="15"/>
  <c r="AF680" i="15"/>
  <c r="AF753" i="15"/>
  <c r="AF769" i="15"/>
  <c r="AF785" i="15"/>
  <c r="AF801" i="15"/>
  <c r="AF888" i="15"/>
  <c r="AF869" i="15"/>
  <c r="AF891" i="15"/>
  <c r="AF916" i="15"/>
  <c r="AF901" i="15"/>
  <c r="AF890" i="15"/>
  <c r="AF874" i="15"/>
  <c r="AF856" i="15"/>
  <c r="AF837" i="15"/>
  <c r="AF821" i="15"/>
  <c r="AF807" i="15"/>
  <c r="AF516" i="15"/>
  <c r="AF429" i="15"/>
  <c r="AF914" i="15"/>
  <c r="AF844" i="15"/>
  <c r="AF812" i="15"/>
  <c r="AF710" i="15"/>
  <c r="AF532" i="15"/>
  <c r="AF889" i="15"/>
  <c r="AF871" i="15"/>
  <c r="AF852" i="15"/>
  <c r="AF839" i="15"/>
  <c r="AF823" i="15"/>
  <c r="AF805" i="15"/>
  <c r="AF790" i="15"/>
  <c r="AF774" i="15"/>
  <c r="AF758" i="15"/>
  <c r="AF701" i="15"/>
  <c r="AF445" i="15"/>
  <c r="AF923" i="15"/>
  <c r="AF848" i="15"/>
  <c r="AF816" i="15"/>
  <c r="AF676" i="15"/>
  <c r="AF535" i="15"/>
  <c r="AF645" i="15"/>
  <c r="AF628" i="15"/>
  <c r="AF594" i="15"/>
  <c r="AF576" i="15"/>
  <c r="AF531" i="15"/>
  <c r="AF467" i="15"/>
  <c r="AF413" i="15"/>
  <c r="AF327" i="15"/>
  <c r="AF713" i="15"/>
  <c r="AF656" i="15"/>
  <c r="AF593" i="15"/>
  <c r="AF491" i="15"/>
  <c r="AF420" i="15"/>
  <c r="AF402" i="15"/>
  <c r="AF726" i="15"/>
  <c r="AF704" i="15"/>
  <c r="AF677" i="15"/>
  <c r="AF646" i="15"/>
  <c r="AF635" i="15"/>
  <c r="AF587" i="15"/>
  <c r="AF563" i="15"/>
  <c r="AF537" i="15"/>
  <c r="AF495" i="15"/>
  <c r="AF434" i="15"/>
  <c r="AF500" i="15"/>
  <c r="AF289" i="15"/>
  <c r="AF505" i="15"/>
  <c r="AF398" i="15"/>
  <c r="AF352" i="15"/>
  <c r="AF396" i="15"/>
  <c r="AF324" i="15"/>
  <c r="AF224" i="15"/>
  <c r="AF384" i="15"/>
  <c r="AF365" i="15"/>
  <c r="AF351" i="15"/>
  <c r="AF296" i="15"/>
  <c r="AF198" i="15"/>
  <c r="AF405" i="15"/>
  <c r="AF304" i="15"/>
  <c r="AF246" i="15"/>
  <c r="AF281" i="15"/>
  <c r="AF228" i="15"/>
  <c r="AF184" i="15"/>
  <c r="AF208" i="15"/>
  <c r="AF133" i="15"/>
  <c r="AF274" i="15"/>
  <c r="AF250" i="15"/>
  <c r="AF197" i="15"/>
  <c r="AF171" i="15"/>
  <c r="AF103" i="15"/>
  <c r="AF65" i="15"/>
  <c r="AF185" i="15"/>
  <c r="AF144" i="15"/>
  <c r="AF196" i="15"/>
  <c r="AF145" i="15"/>
  <c r="AF122" i="15"/>
  <c r="AF82" i="15"/>
  <c r="AF104" i="15"/>
  <c r="AF57" i="15"/>
  <c r="AF33" i="15"/>
  <c r="AF48" i="15"/>
  <c r="AI252" i="15" l="1"/>
  <c r="AJ252" i="15"/>
  <c r="AH673" i="15"/>
  <c r="AG252" i="15"/>
  <c r="AG673" i="15"/>
  <c r="AI673" i="15"/>
  <c r="AH623" i="15"/>
  <c r="AJ623" i="15"/>
  <c r="AG623" i="15"/>
  <c r="AH531" i="15"/>
  <c r="AJ531" i="15"/>
  <c r="AI531" i="15"/>
  <c r="AH312" i="15"/>
  <c r="AH343" i="15"/>
  <c r="AI343" i="15"/>
  <c r="AJ343" i="15"/>
  <c r="AI312" i="15"/>
  <c r="AG312" i="15"/>
  <c r="AG88" i="15"/>
  <c r="AJ88" i="15"/>
  <c r="AH88" i="15"/>
  <c r="AJ962" i="15"/>
  <c r="AH962" i="15"/>
  <c r="AG962" i="15"/>
  <c r="AG751" i="15"/>
  <c r="AI859" i="15"/>
  <c r="AJ859" i="15"/>
  <c r="AI751" i="15"/>
  <c r="AH751" i="15"/>
  <c r="AH1000" i="15"/>
  <c r="AH859" i="15"/>
  <c r="AH406" i="15"/>
  <c r="AG406" i="15"/>
  <c r="AI406" i="15"/>
  <c r="B371" i="14"/>
  <c r="A372" i="14"/>
  <c r="AI409" i="15"/>
  <c r="AG409" i="15"/>
  <c r="AJ409" i="15"/>
  <c r="AI1000" i="15"/>
  <c r="AJ1000" i="15"/>
  <c r="AJ213" i="15"/>
  <c r="AI213" i="15"/>
  <c r="AG213" i="15"/>
  <c r="AH249" i="15"/>
  <c r="AJ249" i="15"/>
  <c r="AI249" i="15"/>
  <c r="AG419" i="15"/>
  <c r="AJ419" i="15"/>
  <c r="AI419" i="15"/>
  <c r="AI927" i="15"/>
  <c r="AJ927" i="15"/>
  <c r="AG927" i="15"/>
  <c r="AI948" i="15"/>
  <c r="AG948" i="15"/>
  <c r="AH60" i="15"/>
  <c r="AH948" i="15"/>
  <c r="AH547" i="15"/>
  <c r="AI547" i="15"/>
  <c r="AG547" i="15"/>
  <c r="AI60" i="15"/>
  <c r="AJ60" i="15"/>
  <c r="AJ1005" i="15"/>
  <c r="AI924" i="15"/>
  <c r="AI1005" i="15"/>
  <c r="AG1005" i="15"/>
  <c r="AG924" i="15"/>
  <c r="AJ924" i="15"/>
  <c r="AI999" i="15"/>
  <c r="AH375" i="15"/>
  <c r="AH891" i="15"/>
  <c r="AG631" i="15"/>
  <c r="AJ694" i="15"/>
  <c r="AI699" i="15"/>
  <c r="AH439" i="15"/>
  <c r="AH951" i="15"/>
  <c r="AH668" i="15"/>
  <c r="AG956" i="15"/>
  <c r="AH699" i="15"/>
  <c r="AG668" i="15"/>
  <c r="AJ956" i="15"/>
  <c r="AJ439" i="15"/>
  <c r="AH694" i="15"/>
  <c r="AG951" i="15"/>
  <c r="AG699" i="15"/>
  <c r="AI668" i="15"/>
  <c r="AH956" i="15"/>
  <c r="AG439" i="15"/>
  <c r="AI694" i="15"/>
  <c r="AI951" i="15"/>
  <c r="AI265" i="15"/>
  <c r="AI662" i="15"/>
  <c r="AG886" i="15"/>
  <c r="AH503" i="15"/>
  <c r="AG978" i="15"/>
  <c r="AI805" i="15"/>
  <c r="AG758" i="15"/>
  <c r="AI375" i="15"/>
  <c r="AJ631" i="15"/>
  <c r="AJ662" i="15"/>
  <c r="AG891" i="15"/>
  <c r="AJ886" i="15"/>
  <c r="AJ375" i="15"/>
  <c r="AH631" i="15"/>
  <c r="AG662" i="15"/>
  <c r="AI891" i="15"/>
  <c r="AH886" i="15"/>
  <c r="AH311" i="15"/>
  <c r="AI311" i="15"/>
  <c r="AG822" i="15"/>
  <c r="AH999" i="15"/>
  <c r="AH763" i="15"/>
  <c r="AH978" i="15"/>
  <c r="AG827" i="15"/>
  <c r="AI978" i="15"/>
  <c r="AJ567" i="15"/>
  <c r="AG805" i="15"/>
  <c r="AJ999" i="15"/>
  <c r="AH827" i="15"/>
  <c r="AI1020" i="15"/>
  <c r="AH567" i="15"/>
  <c r="AH537" i="15"/>
  <c r="AI1001" i="15"/>
  <c r="AI763" i="15"/>
  <c r="AJ1020" i="15"/>
  <c r="AI758" i="15"/>
  <c r="AJ763" i="15"/>
  <c r="AI827" i="15"/>
  <c r="AI503" i="15"/>
  <c r="AG1001" i="15"/>
  <c r="AG1020" i="15"/>
  <c r="AJ311" i="15"/>
  <c r="AI567" i="15"/>
  <c r="AH805" i="15"/>
  <c r="AH758" i="15"/>
  <c r="AI822" i="15"/>
  <c r="AG503" i="15"/>
  <c r="AJ1001" i="15"/>
  <c r="AH822" i="15"/>
  <c r="AH715" i="15"/>
  <c r="AI741" i="15"/>
  <c r="AG259" i="15"/>
  <c r="AI972" i="15"/>
  <c r="AG225" i="15"/>
  <c r="AJ521" i="15"/>
  <c r="AJ972" i="15"/>
  <c r="AI715" i="15"/>
  <c r="AH225" i="15"/>
  <c r="AJ265" i="15"/>
  <c r="AG972" i="15"/>
  <c r="AJ715" i="15"/>
  <c r="AI225" i="15"/>
  <c r="AH265" i="15"/>
  <c r="AJ259" i="15"/>
  <c r="AH741" i="15"/>
  <c r="AI259" i="15"/>
  <c r="AG741" i="15"/>
  <c r="AJ970" i="15"/>
  <c r="AI627" i="15"/>
  <c r="AH33" i="15"/>
  <c r="AG499" i="15"/>
  <c r="AI97" i="15"/>
  <c r="AI161" i="15"/>
  <c r="AH907" i="15"/>
  <c r="AJ643" i="15"/>
  <c r="AG907" i="15"/>
  <c r="AI643" i="15"/>
  <c r="AH793" i="15"/>
  <c r="AI537" i="15"/>
  <c r="AJ161" i="15"/>
  <c r="AJ627" i="15"/>
  <c r="AH970" i="15"/>
  <c r="AJ97" i="15"/>
  <c r="AJ499" i="15"/>
  <c r="AG515" i="15"/>
  <c r="AI843" i="15"/>
  <c r="AI521" i="15"/>
  <c r="AG843" i="15"/>
  <c r="AJ515" i="15"/>
  <c r="AI371" i="15"/>
  <c r="AJ709" i="15"/>
  <c r="AJ779" i="15"/>
  <c r="AH843" i="15"/>
  <c r="AH97" i="15"/>
  <c r="AH499" i="15"/>
  <c r="AG857" i="15"/>
  <c r="AG521" i="15"/>
  <c r="AH515" i="15"/>
  <c r="AG387" i="15"/>
  <c r="AI907" i="15"/>
  <c r="AJ33" i="15"/>
  <c r="AI76" i="15"/>
  <c r="AH161" i="15"/>
  <c r="AG371" i="15"/>
  <c r="AH627" i="15"/>
  <c r="AI970" i="15"/>
  <c r="AI301" i="15"/>
  <c r="AJ387" i="15"/>
  <c r="AG643" i="15"/>
  <c r="AJ324" i="15"/>
  <c r="AI779" i="15"/>
  <c r="AG436" i="15"/>
  <c r="AJ537" i="15"/>
  <c r="AG779" i="15"/>
  <c r="AJ436" i="15"/>
  <c r="AI436" i="15"/>
  <c r="AI33" i="15"/>
  <c r="AH371" i="15"/>
  <c r="AI387" i="15"/>
  <c r="AH324" i="15"/>
  <c r="AJ857" i="15"/>
  <c r="AI1021" i="15"/>
  <c r="AI378" i="15"/>
  <c r="AJ224" i="15"/>
  <c r="AI140" i="15"/>
  <c r="AH328" i="15"/>
  <c r="AH140" i="15"/>
  <c r="AI147" i="15"/>
  <c r="AG709" i="15"/>
  <c r="AH767" i="15"/>
  <c r="AH732" i="15"/>
  <c r="AI557" i="15"/>
  <c r="AG557" i="15"/>
  <c r="AG433" i="15"/>
  <c r="AH119" i="15"/>
  <c r="AJ557" i="15"/>
  <c r="AI324" i="15"/>
  <c r="AG140" i="15"/>
  <c r="AH857" i="15"/>
  <c r="AI247" i="15"/>
  <c r="AG53" i="15"/>
  <c r="AH985" i="15"/>
  <c r="AJ247" i="15"/>
  <c r="AJ472" i="15"/>
  <c r="AH709" i="15"/>
  <c r="AH53" i="15"/>
  <c r="AH55" i="15"/>
  <c r="AG834" i="15"/>
  <c r="AH501" i="15"/>
  <c r="AJ119" i="15"/>
  <c r="AJ922" i="15"/>
  <c r="AG778" i="15"/>
  <c r="AG750" i="15"/>
  <c r="AI224" i="15"/>
  <c r="AG472" i="15"/>
  <c r="AG904" i="15"/>
  <c r="AH106" i="15"/>
  <c r="AH1004" i="15"/>
  <c r="AG119" i="15"/>
  <c r="AG204" i="15"/>
  <c r="AH247" i="15"/>
  <c r="AH922" i="15"/>
  <c r="AH472" i="15"/>
  <c r="AJ604" i="15"/>
  <c r="AH282" i="15"/>
  <c r="AH378" i="15"/>
  <c r="AI139" i="15"/>
  <c r="AI1022" i="15"/>
  <c r="AI204" i="15"/>
  <c r="AI903" i="15"/>
  <c r="AH145" i="15"/>
  <c r="AH845" i="15"/>
  <c r="AG958" i="15"/>
  <c r="AI501" i="15"/>
  <c r="AG76" i="15"/>
  <c r="AH301" i="15"/>
  <c r="AG1021" i="15"/>
  <c r="AH562" i="15"/>
  <c r="AH73" i="15"/>
  <c r="AH776" i="15"/>
  <c r="AJ914" i="15"/>
  <c r="AJ612" i="15"/>
  <c r="AJ139" i="15"/>
  <c r="AH395" i="15"/>
  <c r="AG1022" i="15"/>
  <c r="AH183" i="15"/>
  <c r="AH778" i="15"/>
  <c r="AI55" i="15"/>
  <c r="AJ183" i="15"/>
  <c r="AJ76" i="15"/>
  <c r="AJ204" i="15"/>
  <c r="AI778" i="15"/>
  <c r="AJ301" i="15"/>
  <c r="AG55" i="15"/>
  <c r="AI183" i="15"/>
  <c r="AH411" i="15"/>
  <c r="AJ584" i="15"/>
  <c r="AJ117" i="15"/>
  <c r="AJ919" i="15"/>
  <c r="AI203" i="15"/>
  <c r="AJ566" i="15"/>
  <c r="AG203" i="15"/>
  <c r="AG919" i="15"/>
  <c r="AG650" i="15"/>
  <c r="AI661" i="15"/>
  <c r="AJ480" i="15"/>
  <c r="AG584" i="15"/>
  <c r="AH606" i="15"/>
  <c r="AG374" i="15"/>
  <c r="AH423" i="15"/>
  <c r="AG930" i="15"/>
  <c r="AH781" i="15"/>
  <c r="AG548" i="15"/>
  <c r="AI862" i="15"/>
  <c r="AH573" i="15"/>
  <c r="AG84" i="15"/>
  <c r="AG163" i="15"/>
  <c r="AG829" i="15"/>
  <c r="AJ501" i="15"/>
  <c r="AH289" i="15"/>
  <c r="AI860" i="15"/>
  <c r="AI922" i="15"/>
  <c r="AG906" i="15"/>
  <c r="AJ1021" i="15"/>
  <c r="AH712" i="15"/>
  <c r="AG866" i="15"/>
  <c r="AJ378" i="15"/>
  <c r="AJ53" i="15"/>
  <c r="AG139" i="15"/>
  <c r="AG224" i="15"/>
  <c r="AJ1022" i="15"/>
  <c r="AG137" i="15"/>
  <c r="AG630" i="15"/>
  <c r="AJ475" i="15"/>
  <c r="AH355" i="15"/>
  <c r="AG840" i="15"/>
  <c r="AJ143" i="15"/>
  <c r="AG106" i="15"/>
  <c r="AG545" i="15"/>
  <c r="AJ519" i="15"/>
  <c r="AJ669" i="15"/>
  <c r="AJ282" i="15"/>
  <c r="AJ538" i="15"/>
  <c r="AI979" i="15"/>
  <c r="AG749" i="15"/>
  <c r="AJ468" i="15"/>
  <c r="AI117" i="15"/>
  <c r="AJ203" i="15"/>
  <c r="AH919" i="15"/>
  <c r="AH634" i="15"/>
  <c r="AH584" i="15"/>
  <c r="AJ359" i="15"/>
  <c r="AH117" i="15"/>
  <c r="AI665" i="15"/>
  <c r="AG416" i="15"/>
  <c r="AH181" i="15"/>
  <c r="AH536" i="15"/>
  <c r="AI328" i="15"/>
  <c r="AH810" i="15"/>
  <c r="AI75" i="15"/>
  <c r="AG160" i="15"/>
  <c r="AI245" i="15"/>
  <c r="AH442" i="15"/>
  <c r="AJ328" i="15"/>
  <c r="AJ413" i="15"/>
  <c r="AH796" i="15"/>
  <c r="AJ854" i="15"/>
  <c r="AG181" i="15"/>
  <c r="AG413" i="15"/>
  <c r="AH729" i="15"/>
  <c r="AJ596" i="15"/>
  <c r="AH490" i="15"/>
  <c r="AH96" i="15"/>
  <c r="AJ309" i="15"/>
  <c r="AI413" i="15"/>
  <c r="AG854" i="15"/>
  <c r="AG872" i="15"/>
  <c r="AH297" i="15"/>
  <c r="AJ228" i="15"/>
  <c r="AI58" i="15"/>
  <c r="AI234" i="15"/>
  <c r="AJ490" i="15"/>
  <c r="AI744" i="15"/>
  <c r="AI96" i="15"/>
  <c r="AG309" i="15"/>
  <c r="AH683" i="15"/>
  <c r="AI729" i="15"/>
  <c r="AJ330" i="15"/>
  <c r="AI490" i="15"/>
  <c r="AI586" i="15"/>
  <c r="AG75" i="15"/>
  <c r="AJ160" i="15"/>
  <c r="AH245" i="15"/>
  <c r="AH854" i="15"/>
  <c r="AJ442" i="15"/>
  <c r="AG96" i="15"/>
  <c r="AI181" i="15"/>
  <c r="AH309" i="15"/>
  <c r="AH812" i="15"/>
  <c r="AJ665" i="15"/>
  <c r="AJ729" i="15"/>
  <c r="AJ810" i="15"/>
  <c r="AJ869" i="15"/>
  <c r="AH75" i="15"/>
  <c r="AI160" i="15"/>
  <c r="AG245" i="15"/>
  <c r="AI442" i="15"/>
  <c r="AG665" i="15"/>
  <c r="AI810" i="15"/>
  <c r="AJ539" i="15"/>
  <c r="AJ618" i="15"/>
  <c r="AH555" i="15"/>
  <c r="AJ1012" i="15"/>
  <c r="AI858" i="15"/>
  <c r="AG634" i="15"/>
  <c r="AH480" i="15"/>
  <c r="AG793" i="15"/>
  <c r="AG114" i="15"/>
  <c r="AI634" i="15"/>
  <c r="AI480" i="15"/>
  <c r="AI793" i="15"/>
  <c r="AG310" i="15"/>
  <c r="AI615" i="15"/>
  <c r="AJ300" i="15"/>
  <c r="AJ551" i="15"/>
  <c r="AH266" i="15"/>
  <c r="AJ647" i="15"/>
  <c r="AG360" i="15"/>
  <c r="AI35" i="15"/>
  <c r="AH943" i="15"/>
  <c r="AJ474" i="15"/>
  <c r="AJ941" i="15"/>
  <c r="AG153" i="15"/>
  <c r="AH293" i="15"/>
  <c r="AH940" i="15"/>
  <c r="AH323" i="15"/>
  <c r="AI333" i="15"/>
  <c r="AG90" i="15"/>
  <c r="AI487" i="15"/>
  <c r="AI502" i="15"/>
  <c r="AH487" i="15"/>
  <c r="AH737" i="15"/>
  <c r="AH1006" i="15"/>
  <c r="AH818" i="15"/>
  <c r="AJ798" i="15"/>
  <c r="AG808" i="15"/>
  <c r="AJ937" i="15"/>
  <c r="AJ234" i="15"/>
  <c r="AG330" i="15"/>
  <c r="AJ362" i="15"/>
  <c r="AH554" i="15"/>
  <c r="AH925" i="15"/>
  <c r="AJ393" i="15"/>
  <c r="AH277" i="15"/>
  <c r="AJ788" i="15"/>
  <c r="AI648" i="15"/>
  <c r="AI698" i="15"/>
  <c r="AJ89" i="15"/>
  <c r="AG561" i="15"/>
  <c r="AH680" i="15"/>
  <c r="AI356" i="15"/>
  <c r="AJ74" i="15"/>
  <c r="AG437" i="15"/>
  <c r="AJ652" i="15"/>
  <c r="AI391" i="15"/>
  <c r="AJ1006" i="15"/>
  <c r="AH232" i="15"/>
  <c r="AH330" i="15"/>
  <c r="AG438" i="15"/>
  <c r="AI347" i="15"/>
  <c r="AJ603" i="15"/>
  <c r="AJ483" i="15"/>
  <c r="AG670" i="15"/>
  <c r="AI785" i="15"/>
  <c r="AI169" i="15"/>
  <c r="AH765" i="15"/>
  <c r="AI57" i="15"/>
  <c r="AI266" i="15"/>
  <c r="AG554" i="15"/>
  <c r="AH587" i="15"/>
  <c r="AH417" i="15"/>
  <c r="AI764" i="15"/>
  <c r="AG714" i="15"/>
  <c r="AG790" i="15"/>
  <c r="AJ299" i="15"/>
  <c r="AI707" i="15"/>
  <c r="AH917" i="15"/>
  <c r="AG217" i="15"/>
  <c r="AG476" i="15"/>
  <c r="AI1007" i="15"/>
  <c r="AI74" i="15"/>
  <c r="AH474" i="15"/>
  <c r="AI602" i="15"/>
  <c r="AH437" i="15"/>
  <c r="AJ396" i="15"/>
  <c r="AG684" i="15"/>
  <c r="AH374" i="15"/>
  <c r="AH475" i="15"/>
  <c r="AG603" i="15"/>
  <c r="AG903" i="15"/>
  <c r="AJ145" i="15"/>
  <c r="AJ985" i="15"/>
  <c r="AJ845" i="15"/>
  <c r="AJ670" i="15"/>
  <c r="AG862" i="15"/>
  <c r="AH433" i="15"/>
  <c r="AI840" i="15"/>
  <c r="AJ904" i="15"/>
  <c r="AH147" i="15"/>
  <c r="AG169" i="15"/>
  <c r="AJ765" i="15"/>
  <c r="AI958" i="15"/>
  <c r="AH57" i="15"/>
  <c r="AH228" i="15"/>
  <c r="AJ58" i="15"/>
  <c r="AI106" i="15"/>
  <c r="AG234" i="15"/>
  <c r="AH416" i="15"/>
  <c r="AJ940" i="15"/>
  <c r="AJ289" i="15"/>
  <c r="AJ732" i="15"/>
  <c r="AG860" i="15"/>
  <c r="AG393" i="15"/>
  <c r="AG306" i="15"/>
  <c r="AH299" i="15"/>
  <c r="AG427" i="15"/>
  <c r="AJ555" i="15"/>
  <c r="AH899" i="15"/>
  <c r="AH1012" i="15"/>
  <c r="AJ492" i="15"/>
  <c r="AG698" i="15"/>
  <c r="AI923" i="15"/>
  <c r="AJ280" i="15"/>
  <c r="AJ536" i="15"/>
  <c r="AI217" i="15"/>
  <c r="AG644" i="15"/>
  <c r="AG519" i="15"/>
  <c r="AH604" i="15"/>
  <c r="AI647" i="15"/>
  <c r="AJ712" i="15"/>
  <c r="AJ776" i="15"/>
  <c r="AH360" i="15"/>
  <c r="AH914" i="15"/>
  <c r="AJ1007" i="15"/>
  <c r="AH333" i="15"/>
  <c r="AH356" i="15"/>
  <c r="AJ943" i="15"/>
  <c r="AI282" i="15"/>
  <c r="AI474" i="15"/>
  <c r="AG683" i="15"/>
  <c r="AI396" i="15"/>
  <c r="AH652" i="15"/>
  <c r="AG748" i="15"/>
  <c r="AH869" i="15"/>
  <c r="AI452" i="15"/>
  <c r="AI606" i="15"/>
  <c r="AI767" i="15"/>
  <c r="AG502" i="15"/>
  <c r="AI630" i="15"/>
  <c r="AH347" i="15"/>
  <c r="AG423" i="15"/>
  <c r="AG551" i="15"/>
  <c r="AI595" i="15"/>
  <c r="AI930" i="15"/>
  <c r="AJ818" i="15"/>
  <c r="AJ781" i="15"/>
  <c r="AI292" i="15"/>
  <c r="AI808" i="15"/>
  <c r="AI872" i="15"/>
  <c r="AH937" i="15"/>
  <c r="AJ573" i="15"/>
  <c r="AG785" i="15"/>
  <c r="AJ84" i="15"/>
  <c r="AJ297" i="15"/>
  <c r="AI596" i="15"/>
  <c r="AI834" i="15"/>
  <c r="AH163" i="15"/>
  <c r="AI829" i="15"/>
  <c r="AI143" i="15"/>
  <c r="AG362" i="15"/>
  <c r="AI618" i="15"/>
  <c r="AI587" i="15"/>
  <c r="AJ1004" i="15"/>
  <c r="AJ417" i="15"/>
  <c r="AH545" i="15"/>
  <c r="AJ796" i="15"/>
  <c r="AJ925" i="15"/>
  <c r="AI714" i="15"/>
  <c r="AI790" i="15"/>
  <c r="AH193" i="15"/>
  <c r="AH428" i="15"/>
  <c r="AH852" i="15"/>
  <c r="AG648" i="15"/>
  <c r="AG809" i="15"/>
  <c r="AI451" i="15"/>
  <c r="AI693" i="15"/>
  <c r="AI476" i="15"/>
  <c r="AH561" i="15"/>
  <c r="AI680" i="15"/>
  <c r="AG744" i="15"/>
  <c r="AG35" i="15"/>
  <c r="AG669" i="15"/>
  <c r="AI612" i="15"/>
  <c r="AG42" i="15"/>
  <c r="AI506" i="15"/>
  <c r="AG565" i="15"/>
  <c r="AG524" i="15"/>
  <c r="AH684" i="15"/>
  <c r="AJ812" i="15"/>
  <c r="AH941" i="15"/>
  <c r="AG939" i="15"/>
  <c r="AJ153" i="15"/>
  <c r="AJ391" i="15"/>
  <c r="AJ310" i="15"/>
  <c r="AG727" i="15"/>
  <c r="AJ893" i="15"/>
  <c r="AJ650" i="15"/>
  <c r="AG629" i="15"/>
  <c r="AI450" i="15"/>
  <c r="AJ320" i="15"/>
  <c r="AH583" i="15"/>
  <c r="AH696" i="15"/>
  <c r="AI549" i="15"/>
  <c r="AH727" i="15"/>
  <c r="AG997" i="15"/>
  <c r="AJ760" i="15"/>
  <c r="AI202" i="15"/>
  <c r="AH650" i="15"/>
  <c r="AI32" i="15"/>
  <c r="AJ629" i="15"/>
  <c r="AG242" i="15"/>
  <c r="AI563" i="15"/>
  <c r="AI410" i="15"/>
  <c r="AH566" i="15"/>
  <c r="AI411" i="15"/>
  <c r="AI359" i="15"/>
  <c r="AJ615" i="15"/>
  <c r="AH202" i="15"/>
  <c r="AH32" i="15"/>
  <c r="AH513" i="15"/>
  <c r="AI412" i="15"/>
  <c r="AG497" i="15"/>
  <c r="AJ410" i="15"/>
  <c r="AH122" i="15"/>
  <c r="AG250" i="15"/>
  <c r="AG606" i="15"/>
  <c r="AH464" i="15"/>
  <c r="AJ767" i="15"/>
  <c r="AH960" i="15"/>
  <c r="AI374" i="15"/>
  <c r="AJ502" i="15"/>
  <c r="AH630" i="15"/>
  <c r="AJ347" i="15"/>
  <c r="AI475" i="15"/>
  <c r="AI603" i="15"/>
  <c r="AH903" i="15"/>
  <c r="AI145" i="15"/>
  <c r="AJ423" i="15"/>
  <c r="AI551" i="15"/>
  <c r="AJ595" i="15"/>
  <c r="AG985" i="15"/>
  <c r="AI818" i="15"/>
  <c r="AG355" i="15"/>
  <c r="AI611" i="15"/>
  <c r="AI781" i="15"/>
  <c r="AI845" i="15"/>
  <c r="AJ548" i="15"/>
  <c r="AH670" i="15"/>
  <c r="AH862" i="15"/>
  <c r="AJ433" i="15"/>
  <c r="AJ808" i="15"/>
  <c r="AJ840" i="15"/>
  <c r="AJ872" i="15"/>
  <c r="AH904" i="15"/>
  <c r="AI937" i="15"/>
  <c r="AJ147" i="15"/>
  <c r="AG573" i="15"/>
  <c r="AJ785" i="15"/>
  <c r="AH84" i="15"/>
  <c r="AH169" i="15"/>
  <c r="AI297" i="15"/>
  <c r="AH596" i="15"/>
  <c r="AJ834" i="15"/>
  <c r="AI163" i="15"/>
  <c r="AG765" i="15"/>
  <c r="AJ829" i="15"/>
  <c r="AJ958" i="15"/>
  <c r="AG57" i="15"/>
  <c r="AG143" i="15"/>
  <c r="AG228" i="15"/>
  <c r="AH58" i="15"/>
  <c r="AJ202" i="15"/>
  <c r="AJ266" i="15"/>
  <c r="AI362" i="15"/>
  <c r="AI554" i="15"/>
  <c r="AH618" i="15"/>
  <c r="AG32" i="15"/>
  <c r="AJ416" i="15"/>
  <c r="AG587" i="15"/>
  <c r="AH629" i="15"/>
  <c r="AG940" i="15"/>
  <c r="AG1004" i="15"/>
  <c r="AG289" i="15"/>
  <c r="AG417" i="15"/>
  <c r="AJ545" i="15"/>
  <c r="AG732" i="15"/>
  <c r="AI796" i="15"/>
  <c r="AH860" i="15"/>
  <c r="AG925" i="15"/>
  <c r="AI393" i="15"/>
  <c r="AJ714" i="15"/>
  <c r="AJ906" i="15"/>
  <c r="AH790" i="15"/>
  <c r="AG299" i="15"/>
  <c r="AI555" i="15"/>
  <c r="AI1012" i="15"/>
  <c r="AI264" i="15"/>
  <c r="AJ648" i="15"/>
  <c r="AH698" i="15"/>
  <c r="AG536" i="15"/>
  <c r="AI579" i="15"/>
  <c r="AH217" i="15"/>
  <c r="AH476" i="15"/>
  <c r="AI519" i="15"/>
  <c r="AJ561" i="15"/>
  <c r="AI604" i="15"/>
  <c r="AH647" i="15"/>
  <c r="AG680" i="15"/>
  <c r="AG712" i="15"/>
  <c r="AJ744" i="15"/>
  <c r="AI776" i="15"/>
  <c r="AI360" i="15"/>
  <c r="AG914" i="15"/>
  <c r="AG1007" i="15"/>
  <c r="AJ35" i="15"/>
  <c r="AJ333" i="15"/>
  <c r="AI669" i="15"/>
  <c r="AG356" i="15"/>
  <c r="AH612" i="15"/>
  <c r="AI943" i="15"/>
  <c r="AG74" i="15"/>
  <c r="AJ122" i="15"/>
  <c r="AJ250" i="15"/>
  <c r="AH410" i="15"/>
  <c r="AI437" i="15"/>
  <c r="AI683" i="15"/>
  <c r="AI811" i="15"/>
  <c r="AG396" i="15"/>
  <c r="AI652" i="15"/>
  <c r="AI684" i="15"/>
  <c r="AI812" i="15"/>
  <c r="AG941" i="15"/>
  <c r="AI869" i="15"/>
  <c r="AI153" i="15"/>
  <c r="AH391" i="15"/>
  <c r="AG122" i="15"/>
  <c r="AI250" i="15"/>
  <c r="AG595" i="15"/>
  <c r="AH930" i="15"/>
  <c r="AJ882" i="15"/>
  <c r="AJ355" i="15"/>
  <c r="AH548" i="15"/>
  <c r="AI906" i="15"/>
  <c r="AJ210" i="15"/>
  <c r="AH405" i="15"/>
  <c r="AG659" i="15"/>
  <c r="AJ755" i="15"/>
  <c r="AJ364" i="15"/>
  <c r="AI949" i="15"/>
  <c r="AG392" i="15"/>
  <c r="AH730" i="15"/>
  <c r="AG789" i="15"/>
  <c r="AH255" i="15"/>
  <c r="AJ876" i="15"/>
  <c r="AI576" i="15"/>
  <c r="AH576" i="15"/>
  <c r="AJ996" i="15"/>
  <c r="AH996" i="15"/>
  <c r="AH641" i="15"/>
  <c r="AJ641" i="15"/>
  <c r="AI933" i="15"/>
  <c r="AH933" i="15"/>
  <c r="AH1011" i="15"/>
  <c r="AJ1011" i="15"/>
  <c r="AH363" i="15"/>
  <c r="AJ363" i="15"/>
  <c r="AI619" i="15"/>
  <c r="AH619" i="15"/>
  <c r="AH676" i="15"/>
  <c r="AG676" i="15"/>
  <c r="AJ841" i="15"/>
  <c r="AH841" i="15"/>
  <c r="AH955" i="15"/>
  <c r="AG955" i="15"/>
  <c r="AJ621" i="15"/>
  <c r="AI621" i="15"/>
  <c r="AH473" i="15"/>
  <c r="AG473" i="15"/>
  <c r="AH186" i="15"/>
  <c r="AJ186" i="15"/>
  <c r="AI459" i="15"/>
  <c r="AG459" i="15"/>
  <c r="AI747" i="15"/>
  <c r="AG747" i="15"/>
  <c r="AH268" i="15"/>
  <c r="AJ268" i="15"/>
  <c r="AI460" i="15"/>
  <c r="AG460" i="15"/>
  <c r="AI716" i="15"/>
  <c r="AG716" i="15"/>
  <c r="AJ844" i="15"/>
  <c r="AH844" i="15"/>
  <c r="AH825" i="15"/>
  <c r="AJ825" i="15"/>
  <c r="AH746" i="15"/>
  <c r="AJ746" i="15"/>
  <c r="AI104" i="15"/>
  <c r="AG104" i="15"/>
  <c r="AI41" i="15"/>
  <c r="AJ41" i="15"/>
  <c r="AJ212" i="15"/>
  <c r="AI212" i="15"/>
  <c r="AH674" i="15"/>
  <c r="AI674" i="15"/>
  <c r="AG120" i="15"/>
  <c r="AJ120" i="15"/>
  <c r="AG504" i="15"/>
  <c r="AI504" i="15"/>
  <c r="AI100" i="15"/>
  <c r="AG100" i="15"/>
  <c r="AJ718" i="15"/>
  <c r="AI718" i="15"/>
  <c r="AJ973" i="15"/>
  <c r="AH973" i="15"/>
  <c r="AG394" i="15"/>
  <c r="AH394" i="15"/>
  <c r="AG331" i="15"/>
  <c r="AI331" i="15"/>
  <c r="AI667" i="15"/>
  <c r="AH667" i="15"/>
  <c r="AJ481" i="15"/>
  <c r="AI481" i="15"/>
  <c r="AG700" i="15"/>
  <c r="AH700" i="15"/>
  <c r="AJ828" i="15"/>
  <c r="AH828" i="15"/>
  <c r="AJ957" i="15"/>
  <c r="AH957" i="15"/>
  <c r="AH564" i="15"/>
  <c r="AG564" i="15"/>
  <c r="AI281" i="15"/>
  <c r="AH281" i="15"/>
  <c r="AG971" i="15"/>
  <c r="AI971" i="15"/>
  <c r="AJ894" i="15"/>
  <c r="AI894" i="15"/>
  <c r="AH455" i="15"/>
  <c r="AI455" i="15"/>
  <c r="AI540" i="15"/>
  <c r="AG540" i="15"/>
  <c r="AI625" i="15"/>
  <c r="AH625" i="15"/>
  <c r="AI728" i="15"/>
  <c r="AG728" i="15"/>
  <c r="AH792" i="15"/>
  <c r="AJ792" i="15"/>
  <c r="AH856" i="15"/>
  <c r="AJ856" i="15"/>
  <c r="AG921" i="15"/>
  <c r="AI921" i="15"/>
  <c r="AJ721" i="15"/>
  <c r="AH721" i="15"/>
  <c r="AI1017" i="15"/>
  <c r="AG1017" i="15"/>
  <c r="AI931" i="15"/>
  <c r="AG931" i="15"/>
  <c r="AJ701" i="15"/>
  <c r="AH701" i="15"/>
  <c r="AH1003" i="15"/>
  <c r="AJ1003" i="15"/>
  <c r="AH218" i="15"/>
  <c r="AJ218" i="15"/>
  <c r="AI458" i="15"/>
  <c r="AG458" i="15"/>
  <c r="AH288" i="15"/>
  <c r="AG288" i="15"/>
  <c r="AJ911" i="15"/>
  <c r="AI310" i="15"/>
  <c r="AG566" i="15"/>
  <c r="AG411" i="15"/>
  <c r="AJ727" i="15"/>
  <c r="AG984" i="15"/>
  <c r="AH81" i="15"/>
  <c r="AH209" i="15"/>
  <c r="AG359" i="15"/>
  <c r="AG487" i="15"/>
  <c r="AG615" i="15"/>
  <c r="AG1006" i="15"/>
  <c r="AH749" i="15"/>
  <c r="AG721" i="15"/>
  <c r="AG718" i="15"/>
  <c r="AG973" i="15"/>
  <c r="AJ394" i="15"/>
  <c r="AH331" i="15"/>
  <c r="AJ459" i="15"/>
  <c r="AG332" i="15"/>
  <c r="AJ700" i="15"/>
  <c r="AG957" i="15"/>
  <c r="AJ564" i="15"/>
  <c r="AJ740" i="15"/>
  <c r="AI792" i="15"/>
  <c r="AI856" i="15"/>
  <c r="AH921" i="15"/>
  <c r="AH104" i="15"/>
  <c r="AH41" i="15"/>
  <c r="AI120" i="15"/>
  <c r="AG218" i="15"/>
  <c r="AJ747" i="15"/>
  <c r="AI268" i="15"/>
  <c r="AG675" i="15"/>
  <c r="AI675" i="15"/>
  <c r="AG942" i="15"/>
  <c r="AH942" i="15"/>
  <c r="AJ633" i="15"/>
  <c r="AH633" i="15"/>
  <c r="AI201" i="15"/>
  <c r="AJ201" i="15"/>
  <c r="AJ875" i="15"/>
  <c r="AG875" i="15"/>
  <c r="AH588" i="15"/>
  <c r="AI588" i="15"/>
  <c r="AJ649" i="15"/>
  <c r="AI649" i="15"/>
  <c r="AG898" i="15"/>
  <c r="AH898" i="15"/>
  <c r="AG170" i="15"/>
  <c r="AJ170" i="15"/>
  <c r="AI892" i="15"/>
  <c r="AJ892" i="15"/>
  <c r="AI726" i="15"/>
  <c r="AG726" i="15"/>
  <c r="AG702" i="15"/>
  <c r="AI702" i="15"/>
  <c r="AG412" i="15"/>
  <c r="AJ412" i="15"/>
  <c r="AI497" i="15"/>
  <c r="AH497" i="15"/>
  <c r="AI583" i="15"/>
  <c r="AJ583" i="15"/>
  <c r="AI696" i="15"/>
  <c r="AG696" i="15"/>
  <c r="AI760" i="15"/>
  <c r="AG760" i="15"/>
  <c r="AH824" i="15"/>
  <c r="AJ824" i="15"/>
  <c r="AI888" i="15"/>
  <c r="AJ888" i="15"/>
  <c r="AI953" i="15"/>
  <c r="AG953" i="15"/>
  <c r="AI849" i="15"/>
  <c r="AG849" i="15"/>
  <c r="AG468" i="15"/>
  <c r="AI468" i="15"/>
  <c r="AG376" i="15"/>
  <c r="AJ376" i="15"/>
  <c r="AH893" i="15"/>
  <c r="AI893" i="15"/>
  <c r="AG441" i="15"/>
  <c r="AJ441" i="15"/>
  <c r="AJ90" i="15"/>
  <c r="AI90" i="15"/>
  <c r="AJ298" i="15"/>
  <c r="AH298" i="15"/>
  <c r="AH602" i="15"/>
  <c r="AJ602" i="15"/>
  <c r="AI608" i="15"/>
  <c r="AH608" i="15"/>
  <c r="AG283" i="15"/>
  <c r="AJ865" i="15"/>
  <c r="AI749" i="15"/>
  <c r="AH971" i="15"/>
  <c r="AH702" i="15"/>
  <c r="AG894" i="15"/>
  <c r="AJ849" i="15"/>
  <c r="AH212" i="15"/>
  <c r="AG674" i="15"/>
  <c r="AH376" i="15"/>
  <c r="AG701" i="15"/>
  <c r="AI1003" i="15"/>
  <c r="AI782" i="15"/>
  <c r="AG298" i="15"/>
  <c r="AH458" i="15"/>
  <c r="AJ288" i="15"/>
  <c r="AJ667" i="15"/>
  <c r="AJ460" i="15"/>
  <c r="AG828" i="15"/>
  <c r="AG825" i="15"/>
  <c r="AG363" i="15"/>
  <c r="AJ619" i="15"/>
  <c r="AJ676" i="15"/>
  <c r="AH307" i="15"/>
  <c r="AI841" i="15"/>
  <c r="AJ955" i="15"/>
  <c r="AH621" i="15"/>
  <c r="AJ473" i="15"/>
  <c r="AG455" i="15"/>
  <c r="AJ540" i="15"/>
  <c r="AJ625" i="15"/>
  <c r="AJ728" i="15"/>
  <c r="AI824" i="15"/>
  <c r="AH888" i="15"/>
  <c r="AJ953" i="15"/>
  <c r="AJ1017" i="15"/>
  <c r="AJ931" i="15"/>
  <c r="AH504" i="15"/>
  <c r="AJ100" i="15"/>
  <c r="AH441" i="15"/>
  <c r="AG186" i="15"/>
  <c r="AG608" i="15"/>
  <c r="AH481" i="15"/>
  <c r="AH716" i="15"/>
  <c r="AG844" i="15"/>
  <c r="AG746" i="15"/>
  <c r="AG281" i="15"/>
  <c r="AG50" i="15"/>
  <c r="AJ50" i="15"/>
  <c r="AJ322" i="15"/>
  <c r="AH322" i="15"/>
  <c r="AG448" i="15"/>
  <c r="AI448" i="15"/>
  <c r="AI883" i="15"/>
  <c r="AG883" i="15"/>
  <c r="AI321" i="15"/>
  <c r="AH321" i="15"/>
  <c r="AI577" i="15"/>
  <c r="AH577" i="15"/>
  <c r="AH772" i="15"/>
  <c r="AG772" i="15"/>
  <c r="AH900" i="15"/>
  <c r="AG900" i="15"/>
  <c r="AG435" i="15"/>
  <c r="AI435" i="15"/>
  <c r="AJ794" i="15"/>
  <c r="AI794" i="15"/>
  <c r="AJ493" i="15"/>
  <c r="AG493" i="15"/>
  <c r="AH491" i="15"/>
  <c r="AG491" i="15"/>
  <c r="AJ477" i="15"/>
  <c r="AI477" i="15"/>
  <c r="AH365" i="15"/>
  <c r="AJ365" i="15"/>
  <c r="AI989" i="15"/>
  <c r="AH989" i="15"/>
  <c r="AG651" i="15"/>
  <c r="AH651" i="15"/>
  <c r="AI780" i="15"/>
  <c r="AH780" i="15"/>
  <c r="AJ425" i="15"/>
  <c r="AH425" i="15"/>
  <c r="AI248" i="15"/>
  <c r="AH248" i="15"/>
  <c r="AI185" i="15"/>
  <c r="AJ185" i="15"/>
  <c r="AG523" i="15"/>
  <c r="AJ523" i="15"/>
  <c r="AI609" i="15"/>
  <c r="AH609" i="15"/>
  <c r="AI677" i="15"/>
  <c r="AG677" i="15"/>
  <c r="AG293" i="15"/>
  <c r="AJ283" i="15"/>
  <c r="AH984" i="15"/>
  <c r="AJ209" i="15"/>
  <c r="AI633" i="15"/>
  <c r="AI232" i="15"/>
  <c r="AI898" i="15"/>
  <c r="AJ782" i="15"/>
  <c r="AH586" i="15"/>
  <c r="AH875" i="15"/>
  <c r="AI332" i="15"/>
  <c r="AJ588" i="15"/>
  <c r="AJ764" i="15"/>
  <c r="AJ308" i="15"/>
  <c r="AG649" i="15"/>
  <c r="AI901" i="15"/>
  <c r="AH448" i="15"/>
  <c r="AJ491" i="15"/>
  <c r="AH883" i="15"/>
  <c r="AG129" i="15"/>
  <c r="AJ577" i="15"/>
  <c r="AG708" i="15"/>
  <c r="AJ772" i="15"/>
  <c r="AJ836" i="15"/>
  <c r="AJ900" i="15"/>
  <c r="AG477" i="15"/>
  <c r="AG794" i="15"/>
  <c r="AH885" i="15"/>
  <c r="AJ989" i="15"/>
  <c r="AI425" i="15"/>
  <c r="AG248" i="15"/>
  <c r="AJ982" i="15"/>
  <c r="AJ293" i="15"/>
  <c r="AH911" i="15"/>
  <c r="AI438" i="15"/>
  <c r="AI283" i="15"/>
  <c r="AH539" i="15"/>
  <c r="AI984" i="15"/>
  <c r="AG209" i="15"/>
  <c r="AJ737" i="15"/>
  <c r="AI483" i="15"/>
  <c r="AJ942" i="15"/>
  <c r="AG633" i="15"/>
  <c r="AG232" i="15"/>
  <c r="AJ898" i="15"/>
  <c r="AG782" i="15"/>
  <c r="AI170" i="15"/>
  <c r="AG586" i="15"/>
  <c r="AI875" i="15"/>
  <c r="AH332" i="15"/>
  <c r="AG588" i="15"/>
  <c r="AG764" i="15"/>
  <c r="AH892" i="15"/>
  <c r="AG308" i="15"/>
  <c r="AH649" i="15"/>
  <c r="AI322" i="15"/>
  <c r="AJ448" i="15"/>
  <c r="AJ883" i="15"/>
  <c r="AJ321" i="15"/>
  <c r="AI772" i="15"/>
  <c r="AI900" i="15"/>
  <c r="AH477" i="15"/>
  <c r="AH794" i="15"/>
  <c r="AI365" i="15"/>
  <c r="AH493" i="15"/>
  <c r="AJ248" i="15"/>
  <c r="AI178" i="15"/>
  <c r="AG178" i="15"/>
  <c r="AI578" i="15"/>
  <c r="AJ578" i="15"/>
  <c r="AH675" i="15"/>
  <c r="AJ675" i="15"/>
  <c r="AI129" i="15"/>
  <c r="AH129" i="15"/>
  <c r="AH449" i="15"/>
  <c r="AJ449" i="15"/>
  <c r="AI708" i="15"/>
  <c r="AH708" i="15"/>
  <c r="AH836" i="15"/>
  <c r="AG836" i="15"/>
  <c r="AG965" i="15"/>
  <c r="AH965" i="15"/>
  <c r="AG713" i="15"/>
  <c r="AJ713" i="15"/>
  <c r="AG981" i="15"/>
  <c r="AJ981" i="15"/>
  <c r="AJ885" i="15"/>
  <c r="AI885" i="15"/>
  <c r="AJ1013" i="15"/>
  <c r="AI1013" i="15"/>
  <c r="AH980" i="15"/>
  <c r="AG980" i="15"/>
  <c r="AG201" i="15"/>
  <c r="AH201" i="15"/>
  <c r="AG89" i="15"/>
  <c r="AI89" i="15"/>
  <c r="AI267" i="15"/>
  <c r="AJ267" i="15"/>
  <c r="AJ908" i="15"/>
  <c r="AI908" i="15"/>
  <c r="AG901" i="15"/>
  <c r="AJ901" i="15"/>
  <c r="AH127" i="15"/>
  <c r="AG127" i="15"/>
  <c r="AI982" i="15"/>
  <c r="AH982" i="15"/>
  <c r="AH353" i="15"/>
  <c r="AG353" i="15"/>
  <c r="AH726" i="15"/>
  <c r="AJ726" i="15"/>
  <c r="AG911" i="15"/>
  <c r="AH438" i="15"/>
  <c r="AG539" i="15"/>
  <c r="AI737" i="15"/>
  <c r="AH483" i="15"/>
  <c r="AI942" i="15"/>
  <c r="AH170" i="15"/>
  <c r="AG892" i="15"/>
  <c r="AH308" i="15"/>
  <c r="AH1013" i="15"/>
  <c r="AI50" i="15"/>
  <c r="AJ178" i="15"/>
  <c r="AG322" i="15"/>
  <c r="AG578" i="15"/>
  <c r="AJ980" i="15"/>
  <c r="AG321" i="15"/>
  <c r="AI449" i="15"/>
  <c r="AI965" i="15"/>
  <c r="AJ435" i="15"/>
  <c r="AH713" i="15"/>
  <c r="AI981" i="15"/>
  <c r="AG365" i="15"/>
  <c r="AI493" i="15"/>
  <c r="AJ127" i="15"/>
  <c r="AG185" i="15"/>
  <c r="AG267" i="15"/>
  <c r="AH523" i="15"/>
  <c r="AI651" i="15"/>
  <c r="AI353" i="15"/>
  <c r="AG609" i="15"/>
  <c r="AJ780" i="15"/>
  <c r="AG908" i="15"/>
  <c r="AJ677" i="15"/>
  <c r="AI146" i="15"/>
  <c r="AH146" i="15"/>
  <c r="AG146" i="15"/>
  <c r="AJ306" i="15"/>
  <c r="AH306" i="15"/>
  <c r="AG562" i="15"/>
  <c r="AJ562" i="15"/>
  <c r="AJ405" i="15"/>
  <c r="AI405" i="15"/>
  <c r="AI659" i="15"/>
  <c r="AJ659" i="15"/>
  <c r="AG787" i="15"/>
  <c r="AJ787" i="15"/>
  <c r="AI787" i="15"/>
  <c r="AI65" i="15"/>
  <c r="AJ65" i="15"/>
  <c r="AG65" i="15"/>
  <c r="AG300" i="15"/>
  <c r="AI300" i="15"/>
  <c r="AG428" i="15"/>
  <c r="AI428" i="15"/>
  <c r="AI556" i="15"/>
  <c r="AJ556" i="15"/>
  <c r="AH556" i="15"/>
  <c r="AJ692" i="15"/>
  <c r="AH692" i="15"/>
  <c r="AG692" i="15"/>
  <c r="AH756" i="15"/>
  <c r="AI756" i="15"/>
  <c r="AG756" i="15"/>
  <c r="AG820" i="15"/>
  <c r="AH820" i="15"/>
  <c r="AJ820" i="15"/>
  <c r="AJ884" i="15"/>
  <c r="AH884" i="15"/>
  <c r="AG884" i="15"/>
  <c r="AH949" i="15"/>
  <c r="AG949" i="15"/>
  <c r="AH349" i="15"/>
  <c r="AJ349" i="15"/>
  <c r="AI349" i="15"/>
  <c r="AH605" i="15"/>
  <c r="AJ605" i="15"/>
  <c r="AI605" i="15"/>
  <c r="AI730" i="15"/>
  <c r="AG730" i="15"/>
  <c r="AJ923" i="15"/>
  <c r="AG923" i="15"/>
  <c r="AG451" i="15"/>
  <c r="AJ451" i="15"/>
  <c r="AG693" i="15"/>
  <c r="AJ693" i="15"/>
  <c r="AJ998" i="15"/>
  <c r="AH998" i="15"/>
  <c r="AG998" i="15"/>
  <c r="AH427" i="15"/>
  <c r="AI427" i="15"/>
  <c r="AH755" i="15"/>
  <c r="AG755" i="15"/>
  <c r="AI392" i="15"/>
  <c r="AH392" i="15"/>
  <c r="AG73" i="15"/>
  <c r="AJ73" i="15"/>
  <c r="AH280" i="15"/>
  <c r="AG280" i="15"/>
  <c r="AJ789" i="15"/>
  <c r="AI789" i="15"/>
  <c r="AH644" i="15"/>
  <c r="AJ644" i="15"/>
  <c r="AH506" i="15"/>
  <c r="AG506" i="15"/>
  <c r="AH565" i="15"/>
  <c r="AJ565" i="15"/>
  <c r="AH811" i="15"/>
  <c r="AG811" i="15"/>
  <c r="AJ748" i="15"/>
  <c r="AI748" i="15"/>
  <c r="AI876" i="15"/>
  <c r="AH876" i="15"/>
  <c r="AH137" i="15"/>
  <c r="AI137" i="15"/>
  <c r="AI939" i="15"/>
  <c r="AH939" i="15"/>
  <c r="AG255" i="15"/>
  <c r="AJ255" i="15"/>
  <c r="AI866" i="15"/>
  <c r="AH866" i="15"/>
  <c r="AH750" i="15"/>
  <c r="AJ750" i="15"/>
  <c r="AI42" i="15"/>
  <c r="AH42" i="15"/>
  <c r="AH538" i="15"/>
  <c r="AG538" i="15"/>
  <c r="AJ395" i="15"/>
  <c r="AG395" i="15"/>
  <c r="AJ524" i="15"/>
  <c r="AI524" i="15"/>
  <c r="AH979" i="15"/>
  <c r="AG979" i="15"/>
  <c r="AJ452" i="15"/>
  <c r="AG452" i="15"/>
  <c r="AI801" i="15"/>
  <c r="AG82" i="15"/>
  <c r="AI210" i="15"/>
  <c r="AG434" i="15"/>
  <c r="AG620" i="15"/>
  <c r="AG724" i="15"/>
  <c r="AI852" i="15"/>
  <c r="AI826" i="15"/>
  <c r="AI464" i="15"/>
  <c r="AI960" i="15"/>
  <c r="AH339" i="15"/>
  <c r="AH467" i="15"/>
  <c r="AJ801" i="15"/>
  <c r="AH882" i="15"/>
  <c r="AJ685" i="15"/>
  <c r="AJ959" i="15"/>
  <c r="AJ82" i="15"/>
  <c r="AH210" i="15"/>
  <c r="AH434" i="15"/>
  <c r="AI277" i="15"/>
  <c r="AH533" i="15"/>
  <c r="AJ707" i="15"/>
  <c r="AJ899" i="15"/>
  <c r="AG193" i="15"/>
  <c r="AI385" i="15"/>
  <c r="AG492" i="15"/>
  <c r="AH620" i="15"/>
  <c r="AI724" i="15"/>
  <c r="AI788" i="15"/>
  <c r="AI868" i="15"/>
  <c r="AI917" i="15"/>
  <c r="AJ264" i="15"/>
  <c r="AI520" i="15"/>
  <c r="AH809" i="15"/>
  <c r="AJ826" i="15"/>
  <c r="AI408" i="15"/>
  <c r="AJ579" i="15"/>
  <c r="AJ464" i="15"/>
  <c r="AJ960" i="15"/>
  <c r="AG339" i="15"/>
  <c r="AG882" i="15"/>
  <c r="AG611" i="15"/>
  <c r="AG292" i="15"/>
  <c r="AH798" i="15"/>
  <c r="AJ533" i="15"/>
  <c r="AI899" i="15"/>
  <c r="AI364" i="15"/>
  <c r="AH788" i="15"/>
  <c r="AH520" i="15"/>
  <c r="AG323" i="15"/>
  <c r="AJ339" i="15"/>
  <c r="AG801" i="15"/>
  <c r="AH611" i="15"/>
  <c r="AJ292" i="15"/>
  <c r="AI377" i="15"/>
  <c r="AI798" i="15"/>
  <c r="AH82" i="15"/>
  <c r="AJ434" i="15"/>
  <c r="AG277" i="15"/>
  <c r="AI533" i="15"/>
  <c r="AG707" i="15"/>
  <c r="AI771" i="15"/>
  <c r="AJ193" i="15"/>
  <c r="AJ257" i="15"/>
  <c r="AH364" i="15"/>
  <c r="AH492" i="15"/>
  <c r="AJ620" i="15"/>
  <c r="AJ724" i="15"/>
  <c r="AI804" i="15"/>
  <c r="AG852" i="15"/>
  <c r="AG917" i="15"/>
  <c r="AH264" i="15"/>
  <c r="AJ520" i="15"/>
  <c r="AI809" i="15"/>
  <c r="AH826" i="15"/>
  <c r="AI323" i="15"/>
  <c r="AH579" i="15"/>
  <c r="AG549" i="15"/>
  <c r="AI81" i="15"/>
  <c r="AJ467" i="15"/>
  <c r="AH865" i="15"/>
  <c r="AJ997" i="15"/>
  <c r="AI685" i="15"/>
  <c r="AH377" i="15"/>
  <c r="AG959" i="15"/>
  <c r="AJ114" i="15"/>
  <c r="AI242" i="15"/>
  <c r="AJ450" i="15"/>
  <c r="AH320" i="15"/>
  <c r="AG576" i="15"/>
  <c r="AH771" i="15"/>
  <c r="AG996" i="15"/>
  <c r="AH257" i="15"/>
  <c r="AH385" i="15"/>
  <c r="AJ513" i="15"/>
  <c r="AI641" i="15"/>
  <c r="AI740" i="15"/>
  <c r="AH804" i="15"/>
  <c r="AH868" i="15"/>
  <c r="AG933" i="15"/>
  <c r="AI307" i="15"/>
  <c r="AH563" i="15"/>
  <c r="AI1011" i="15"/>
  <c r="AH858" i="15"/>
  <c r="AG408" i="15"/>
  <c r="AG661" i="15"/>
  <c r="AJ549" i="15"/>
  <c r="AJ81" i="15"/>
  <c r="AI467" i="15"/>
  <c r="AG865" i="15"/>
  <c r="AH997" i="15"/>
  <c r="AG685" i="15"/>
  <c r="AJ377" i="15"/>
  <c r="AH959" i="15"/>
  <c r="AI114" i="15"/>
  <c r="AJ242" i="15"/>
  <c r="AG450" i="15"/>
  <c r="AI320" i="15"/>
  <c r="AJ576" i="15"/>
  <c r="AJ771" i="15"/>
  <c r="AI996" i="15"/>
  <c r="AI257" i="15"/>
  <c r="AJ385" i="15"/>
  <c r="AI513" i="15"/>
  <c r="AG641" i="15"/>
  <c r="AG740" i="15"/>
  <c r="AJ804" i="15"/>
  <c r="AG868" i="15"/>
  <c r="AJ933" i="15"/>
  <c r="AJ307" i="15"/>
  <c r="AG563" i="15"/>
  <c r="AG1011" i="15"/>
  <c r="AJ858" i="15"/>
  <c r="AJ408" i="15"/>
  <c r="AJ661" i="15"/>
  <c r="AH62" i="15"/>
  <c r="AI62" i="15"/>
  <c r="AG62" i="15"/>
  <c r="AJ62" i="15"/>
  <c r="AH190" i="15"/>
  <c r="AJ190" i="15"/>
  <c r="AI190" i="15"/>
  <c r="AG190" i="15"/>
  <c r="AH318" i="15"/>
  <c r="AG318" i="15"/>
  <c r="AJ318" i="15"/>
  <c r="AI318" i="15"/>
  <c r="AJ446" i="15"/>
  <c r="AH446" i="15"/>
  <c r="AG446" i="15"/>
  <c r="AI446" i="15"/>
  <c r="AJ574" i="15"/>
  <c r="AH574" i="15"/>
  <c r="AG574" i="15"/>
  <c r="AI574" i="15"/>
  <c r="AJ123" i="15"/>
  <c r="AH123" i="15"/>
  <c r="AI123" i="15"/>
  <c r="AG123" i="15"/>
  <c r="AG357" i="15"/>
  <c r="AH357" i="15"/>
  <c r="AI357" i="15"/>
  <c r="AJ357" i="15"/>
  <c r="AI703" i="15"/>
  <c r="AH703" i="15"/>
  <c r="AG703" i="15"/>
  <c r="AJ703" i="15"/>
  <c r="AH815" i="15"/>
  <c r="AG815" i="15"/>
  <c r="AJ815" i="15"/>
  <c r="AI815" i="15"/>
  <c r="AH54" i="15"/>
  <c r="AI54" i="15"/>
  <c r="AJ54" i="15"/>
  <c r="AG54" i="15"/>
  <c r="AH182" i="15"/>
  <c r="AI182" i="15"/>
  <c r="AG182" i="15"/>
  <c r="AJ182" i="15"/>
  <c r="AI358" i="15"/>
  <c r="AJ358" i="15"/>
  <c r="AH358" i="15"/>
  <c r="AG358" i="15"/>
  <c r="AJ614" i="15"/>
  <c r="AG614" i="15"/>
  <c r="AI614" i="15"/>
  <c r="AH614" i="15"/>
  <c r="AI176" i="15"/>
  <c r="AH176" i="15"/>
  <c r="AJ176" i="15"/>
  <c r="AG176" i="15"/>
  <c r="AG389" i="15"/>
  <c r="AH389" i="15"/>
  <c r="AJ389" i="15"/>
  <c r="AI389" i="15"/>
  <c r="AI645" i="15"/>
  <c r="AH645" i="15"/>
  <c r="AJ645" i="15"/>
  <c r="AG645" i="15"/>
  <c r="AI807" i="15"/>
  <c r="AJ807" i="15"/>
  <c r="AH807" i="15"/>
  <c r="AG807" i="15"/>
  <c r="AH968" i="15"/>
  <c r="AG968" i="15"/>
  <c r="AJ968" i="15"/>
  <c r="AI968" i="15"/>
  <c r="AH380" i="15"/>
  <c r="AI380" i="15"/>
  <c r="AG380" i="15"/>
  <c r="AJ380" i="15"/>
  <c r="AJ636" i="15"/>
  <c r="AI636" i="15"/>
  <c r="AH636" i="15"/>
  <c r="AG636" i="15"/>
  <c r="AI768" i="15"/>
  <c r="AH768" i="15"/>
  <c r="AG768" i="15"/>
  <c r="AJ768" i="15"/>
  <c r="AH896" i="15"/>
  <c r="AG896" i="15"/>
  <c r="AJ896" i="15"/>
  <c r="AI896" i="15"/>
  <c r="AH168" i="15"/>
  <c r="AJ168" i="15"/>
  <c r="AI168" i="15"/>
  <c r="AG168" i="15"/>
  <c r="AJ637" i="15"/>
  <c r="AG637" i="15"/>
  <c r="AI637" i="15"/>
  <c r="AH637" i="15"/>
  <c r="AG319" i="15"/>
  <c r="AI319" i="15"/>
  <c r="AH319" i="15"/>
  <c r="AJ319" i="15"/>
  <c r="AI690" i="15"/>
  <c r="AH690" i="15"/>
  <c r="AG690" i="15"/>
  <c r="AJ690" i="15"/>
  <c r="AI99" i="15"/>
  <c r="AH99" i="15"/>
  <c r="AG99" i="15"/>
  <c r="AJ99" i="15"/>
  <c r="AJ568" i="15"/>
  <c r="AI568" i="15"/>
  <c r="AH568" i="15"/>
  <c r="AG568" i="15"/>
  <c r="AH164" i="15"/>
  <c r="AI164" i="15"/>
  <c r="AJ164" i="15"/>
  <c r="AG164" i="15"/>
  <c r="AI995" i="15"/>
  <c r="AH995" i="15"/>
  <c r="AG995" i="15"/>
  <c r="AJ995" i="15"/>
  <c r="AJ632" i="15"/>
  <c r="AI632" i="15"/>
  <c r="AH632" i="15"/>
  <c r="AG632" i="15"/>
  <c r="AI426" i="15"/>
  <c r="AH426" i="15"/>
  <c r="AJ426" i="15"/>
  <c r="AG426" i="15"/>
  <c r="AH115" i="15"/>
  <c r="AI115" i="15"/>
  <c r="AG115" i="15"/>
  <c r="AJ115" i="15"/>
  <c r="AJ1009" i="15"/>
  <c r="AI1009" i="15"/>
  <c r="AH1009" i="15"/>
  <c r="AG1009" i="15"/>
  <c r="AH66" i="15"/>
  <c r="AI66" i="15"/>
  <c r="AG66" i="15"/>
  <c r="AJ66" i="15"/>
  <c r="AH290" i="15"/>
  <c r="AJ290" i="15"/>
  <c r="AI290" i="15"/>
  <c r="AG290" i="15"/>
  <c r="AJ482" i="15"/>
  <c r="AH482" i="15"/>
  <c r="AG482" i="15"/>
  <c r="AI482" i="15"/>
  <c r="AJ642" i="15"/>
  <c r="AH642" i="15"/>
  <c r="AG642" i="15"/>
  <c r="AI642" i="15"/>
  <c r="AI256" i="15"/>
  <c r="AH256" i="15"/>
  <c r="AJ256" i="15"/>
  <c r="AG256" i="15"/>
  <c r="AJ851" i="15"/>
  <c r="AI851" i="15"/>
  <c r="AH851" i="15"/>
  <c r="AG851" i="15"/>
  <c r="AH44" i="15"/>
  <c r="AI44" i="15"/>
  <c r="AJ44" i="15"/>
  <c r="AG44" i="15"/>
  <c r="AH221" i="15"/>
  <c r="AI221" i="15"/>
  <c r="AJ221" i="15"/>
  <c r="AG221" i="15"/>
  <c r="AJ116" i="15"/>
  <c r="AH116" i="15"/>
  <c r="AI116" i="15"/>
  <c r="AG116" i="15"/>
  <c r="AH372" i="15"/>
  <c r="AG372" i="15"/>
  <c r="AJ372" i="15"/>
  <c r="AI372" i="15"/>
  <c r="AG821" i="15"/>
  <c r="AJ821" i="15"/>
  <c r="AI821" i="15"/>
  <c r="AH821" i="15"/>
  <c r="AG431" i="15"/>
  <c r="AI431" i="15"/>
  <c r="AH431" i="15"/>
  <c r="AJ431" i="15"/>
  <c r="AG967" i="15"/>
  <c r="AJ967" i="15"/>
  <c r="AI967" i="15"/>
  <c r="AH967" i="15"/>
  <c r="AJ616" i="15"/>
  <c r="AI616" i="15"/>
  <c r="AH616" i="15"/>
  <c r="AG616" i="15"/>
  <c r="AH553" i="15"/>
  <c r="AJ553" i="15"/>
  <c r="AI553" i="15"/>
  <c r="AG553" i="15"/>
  <c r="AG797" i="15"/>
  <c r="AJ797" i="15"/>
  <c r="AI797" i="15"/>
  <c r="AH797" i="15"/>
  <c r="AH314" i="15"/>
  <c r="AJ314" i="15"/>
  <c r="AG314" i="15"/>
  <c r="AI314" i="15"/>
  <c r="AH72" i="15"/>
  <c r="AI72" i="15"/>
  <c r="AJ72" i="15"/>
  <c r="AG72" i="15"/>
  <c r="AI142" i="15"/>
  <c r="AH142" i="15"/>
  <c r="AG142" i="15"/>
  <c r="AJ142" i="15"/>
  <c r="AI270" i="15"/>
  <c r="AH270" i="15"/>
  <c r="AG270" i="15"/>
  <c r="AJ270" i="15"/>
  <c r="AH398" i="15"/>
  <c r="AG398" i="15"/>
  <c r="AI398" i="15"/>
  <c r="AJ398" i="15"/>
  <c r="AJ526" i="15"/>
  <c r="AI526" i="15"/>
  <c r="AH526" i="15"/>
  <c r="AG526" i="15"/>
  <c r="AI59" i="15"/>
  <c r="AJ59" i="15"/>
  <c r="AG59" i="15"/>
  <c r="AH59" i="15"/>
  <c r="AH229" i="15"/>
  <c r="AJ229" i="15"/>
  <c r="AG229" i="15"/>
  <c r="AI229" i="15"/>
  <c r="AG655" i="15"/>
  <c r="AJ655" i="15"/>
  <c r="AI655" i="15"/>
  <c r="AH655" i="15"/>
  <c r="AG831" i="15"/>
  <c r="AH831" i="15"/>
  <c r="AJ831" i="15"/>
  <c r="AI831" i="15"/>
  <c r="AH992" i="15"/>
  <c r="AG992" i="15"/>
  <c r="AI992" i="15"/>
  <c r="AJ992" i="15"/>
  <c r="AH134" i="15"/>
  <c r="AJ134" i="15"/>
  <c r="AG134" i="15"/>
  <c r="AI134" i="15"/>
  <c r="AH262" i="15"/>
  <c r="AI262" i="15"/>
  <c r="AG262" i="15"/>
  <c r="AJ262" i="15"/>
  <c r="AJ518" i="15"/>
  <c r="AG518" i="15"/>
  <c r="AI518" i="15"/>
  <c r="AH518" i="15"/>
  <c r="AI112" i="15"/>
  <c r="AH112" i="15"/>
  <c r="AJ112" i="15"/>
  <c r="AG112" i="15"/>
  <c r="AI304" i="15"/>
  <c r="AH304" i="15"/>
  <c r="AJ304" i="15"/>
  <c r="AG304" i="15"/>
  <c r="AG663" i="15"/>
  <c r="AI663" i="15"/>
  <c r="AH663" i="15"/>
  <c r="AJ663" i="15"/>
  <c r="AH823" i="15"/>
  <c r="AJ823" i="15"/>
  <c r="AI823" i="15"/>
  <c r="AG823" i="15"/>
  <c r="AH1016" i="15"/>
  <c r="AG1016" i="15"/>
  <c r="AJ1016" i="15"/>
  <c r="AI1016" i="15"/>
  <c r="AG327" i="15"/>
  <c r="AJ327" i="15"/>
  <c r="AH327" i="15"/>
  <c r="AI327" i="15"/>
  <c r="AH401" i="15"/>
  <c r="AG401" i="15"/>
  <c r="AJ401" i="15"/>
  <c r="AI401" i="15"/>
  <c r="AJ720" i="15"/>
  <c r="AI720" i="15"/>
  <c r="AH720" i="15"/>
  <c r="AG720" i="15"/>
  <c r="AI848" i="15"/>
  <c r="AH848" i="15"/>
  <c r="AG848" i="15"/>
  <c r="AJ848" i="15"/>
  <c r="AH40" i="15"/>
  <c r="AI40" i="15"/>
  <c r="AJ40" i="15"/>
  <c r="AG40" i="15"/>
  <c r="AI424" i="15"/>
  <c r="AJ424" i="15"/>
  <c r="AH424" i="15"/>
  <c r="AG424" i="15"/>
  <c r="AH361" i="15"/>
  <c r="AJ361" i="15"/>
  <c r="AI361" i="15"/>
  <c r="AG361" i="15"/>
  <c r="AJ532" i="15"/>
  <c r="AG532" i="15"/>
  <c r="AI532" i="15"/>
  <c r="AH532" i="15"/>
  <c r="AH141" i="15"/>
  <c r="AI141" i="15"/>
  <c r="AJ141" i="15"/>
  <c r="AG141" i="15"/>
  <c r="AJ397" i="15"/>
  <c r="AH397" i="15"/>
  <c r="AI397" i="15"/>
  <c r="AG397" i="15"/>
  <c r="AH207" i="15"/>
  <c r="AJ207" i="15"/>
  <c r="AI207" i="15"/>
  <c r="AG207" i="15"/>
  <c r="AJ488" i="15"/>
  <c r="AI488" i="15"/>
  <c r="AG488" i="15"/>
  <c r="AH488" i="15"/>
  <c r="AH77" i="15"/>
  <c r="AJ77" i="15"/>
  <c r="AG77" i="15"/>
  <c r="AI77" i="15"/>
  <c r="AH313" i="15"/>
  <c r="AG313" i="15"/>
  <c r="AI313" i="15"/>
  <c r="AJ313" i="15"/>
  <c r="AJ522" i="15"/>
  <c r="AG522" i="15"/>
  <c r="AI522" i="15"/>
  <c r="AH522" i="15"/>
  <c r="AH200" i="15"/>
  <c r="AI200" i="15"/>
  <c r="AJ200" i="15"/>
  <c r="AG200" i="15"/>
  <c r="AJ180" i="15"/>
  <c r="AH180" i="15"/>
  <c r="AI180" i="15"/>
  <c r="AG180" i="15"/>
  <c r="AH98" i="15"/>
  <c r="AI98" i="15"/>
  <c r="AJ98" i="15"/>
  <c r="AG98" i="15"/>
  <c r="AH226" i="15"/>
  <c r="AI226" i="15"/>
  <c r="AG226" i="15"/>
  <c r="AJ226" i="15"/>
  <c r="AH338" i="15"/>
  <c r="AG338" i="15"/>
  <c r="AJ338" i="15"/>
  <c r="AI338" i="15"/>
  <c r="AH402" i="15"/>
  <c r="AI402" i="15"/>
  <c r="AG402" i="15"/>
  <c r="AJ402" i="15"/>
  <c r="AJ498" i="15"/>
  <c r="AI498" i="15"/>
  <c r="AG498" i="15"/>
  <c r="AH498" i="15"/>
  <c r="AJ594" i="15"/>
  <c r="AI594" i="15"/>
  <c r="AH594" i="15"/>
  <c r="AG594" i="15"/>
  <c r="AI43" i="15"/>
  <c r="AJ43" i="15"/>
  <c r="AG43" i="15"/>
  <c r="AH43" i="15"/>
  <c r="AH171" i="15"/>
  <c r="AI171" i="15"/>
  <c r="AG171" i="15"/>
  <c r="AJ171" i="15"/>
  <c r="AG341" i="15"/>
  <c r="AJ341" i="15"/>
  <c r="AI341" i="15"/>
  <c r="AH341" i="15"/>
  <c r="AH597" i="15"/>
  <c r="AJ597" i="15"/>
  <c r="AG597" i="15"/>
  <c r="AI597" i="15"/>
  <c r="AJ803" i="15"/>
  <c r="AI803" i="15"/>
  <c r="AH803" i="15"/>
  <c r="AG803" i="15"/>
  <c r="AJ867" i="15"/>
  <c r="AI867" i="15"/>
  <c r="AH867" i="15"/>
  <c r="AG867" i="15"/>
  <c r="AH87" i="15"/>
  <c r="AI87" i="15"/>
  <c r="AJ87" i="15"/>
  <c r="AG87" i="15"/>
  <c r="AJ215" i="15"/>
  <c r="AH215" i="15"/>
  <c r="AI215" i="15"/>
  <c r="AG215" i="15"/>
  <c r="AH93" i="15"/>
  <c r="AJ93" i="15"/>
  <c r="AG93" i="15"/>
  <c r="AI93" i="15"/>
  <c r="AJ681" i="15"/>
  <c r="AI681" i="15"/>
  <c r="AG681" i="15"/>
  <c r="AH681" i="15"/>
  <c r="AG938" i="15"/>
  <c r="AJ938" i="15"/>
  <c r="AI938" i="15"/>
  <c r="AH938" i="15"/>
  <c r="AH159" i="15"/>
  <c r="AJ159" i="15"/>
  <c r="AI159" i="15"/>
  <c r="AG159" i="15"/>
  <c r="AG415" i="15"/>
  <c r="AI415" i="15"/>
  <c r="AJ415" i="15"/>
  <c r="AH415" i="15"/>
  <c r="AJ666" i="15"/>
  <c r="AI666" i="15"/>
  <c r="AH666" i="15"/>
  <c r="AG666" i="15"/>
  <c r="AH237" i="15"/>
  <c r="AI237" i="15"/>
  <c r="AG237" i="15"/>
  <c r="AJ237" i="15"/>
  <c r="AJ918" i="15"/>
  <c r="AI918" i="15"/>
  <c r="AH918" i="15"/>
  <c r="AG918" i="15"/>
  <c r="AJ260" i="15"/>
  <c r="AG260" i="15"/>
  <c r="AH260" i="15"/>
  <c r="AI260" i="15"/>
  <c r="AG559" i="15"/>
  <c r="AJ559" i="15"/>
  <c r="AI559" i="15"/>
  <c r="AH559" i="15"/>
  <c r="AH774" i="15"/>
  <c r="AG774" i="15"/>
  <c r="AJ774" i="15"/>
  <c r="AI774" i="15"/>
  <c r="AG1010" i="15"/>
  <c r="AJ1010" i="15"/>
  <c r="AI1010" i="15"/>
  <c r="AH1010" i="15"/>
  <c r="AI689" i="15"/>
  <c r="AH689" i="15"/>
  <c r="AG689" i="15"/>
  <c r="AJ689" i="15"/>
  <c r="AG974" i="15"/>
  <c r="AJ974" i="15"/>
  <c r="AI974" i="15"/>
  <c r="AH974" i="15"/>
  <c r="AG639" i="15"/>
  <c r="AJ639" i="15"/>
  <c r="AI639" i="15"/>
  <c r="AH639" i="15"/>
  <c r="AJ926" i="15"/>
  <c r="AI926" i="15"/>
  <c r="AH926" i="15"/>
  <c r="AG926" i="15"/>
  <c r="AH814" i="15"/>
  <c r="AG814" i="15"/>
  <c r="AJ814" i="15"/>
  <c r="AI814" i="15"/>
  <c r="AH346" i="15"/>
  <c r="AJ346" i="15"/>
  <c r="AG346" i="15"/>
  <c r="AI346" i="15"/>
  <c r="AJ243" i="15"/>
  <c r="AH243" i="15"/>
  <c r="AG243" i="15"/>
  <c r="AI243" i="15"/>
  <c r="AH30" i="15"/>
  <c r="AG30" i="15"/>
  <c r="AJ30" i="15"/>
  <c r="AI30" i="15"/>
  <c r="AH94" i="15"/>
  <c r="AG94" i="15"/>
  <c r="AI94" i="15"/>
  <c r="AJ94" i="15"/>
  <c r="AH158" i="15"/>
  <c r="AJ158" i="15"/>
  <c r="AG158" i="15"/>
  <c r="AI158" i="15"/>
  <c r="AH222" i="15"/>
  <c r="AG222" i="15"/>
  <c r="AJ222" i="15"/>
  <c r="AI222" i="15"/>
  <c r="AH286" i="15"/>
  <c r="AJ286" i="15"/>
  <c r="AI286" i="15"/>
  <c r="AG286" i="15"/>
  <c r="AH350" i="15"/>
  <c r="AI350" i="15"/>
  <c r="AG350" i="15"/>
  <c r="AJ350" i="15"/>
  <c r="AH414" i="15"/>
  <c r="AG414" i="15"/>
  <c r="AJ414" i="15"/>
  <c r="AI414" i="15"/>
  <c r="AJ478" i="15"/>
  <c r="AH478" i="15"/>
  <c r="AG478" i="15"/>
  <c r="AI478" i="15"/>
  <c r="AJ542" i="15"/>
  <c r="AH542" i="15"/>
  <c r="AG542" i="15"/>
  <c r="AI542" i="15"/>
  <c r="AJ622" i="15"/>
  <c r="AI622" i="15"/>
  <c r="AH622" i="15"/>
  <c r="AG622" i="15"/>
  <c r="AH80" i="15"/>
  <c r="AJ80" i="15"/>
  <c r="AI80" i="15"/>
  <c r="AG80" i="15"/>
  <c r="AH165" i="15"/>
  <c r="AG165" i="15"/>
  <c r="AJ165" i="15"/>
  <c r="AI165" i="15"/>
  <c r="AI251" i="15"/>
  <c r="AJ251" i="15"/>
  <c r="AH251" i="15"/>
  <c r="AG251" i="15"/>
  <c r="AI485" i="15"/>
  <c r="AH485" i="15"/>
  <c r="AJ485" i="15"/>
  <c r="AG485" i="15"/>
  <c r="AG671" i="15"/>
  <c r="AJ671" i="15"/>
  <c r="AI671" i="15"/>
  <c r="AH671" i="15"/>
  <c r="AI735" i="15"/>
  <c r="AH735" i="15"/>
  <c r="AG735" i="15"/>
  <c r="AJ735" i="15"/>
  <c r="AG847" i="15"/>
  <c r="AJ847" i="15"/>
  <c r="AH847" i="15"/>
  <c r="AI847" i="15"/>
  <c r="AH928" i="15"/>
  <c r="AG928" i="15"/>
  <c r="AJ928" i="15"/>
  <c r="AI928" i="15"/>
  <c r="AH1008" i="15"/>
  <c r="AG1008" i="15"/>
  <c r="AJ1008" i="15"/>
  <c r="AI1008" i="15"/>
  <c r="AH86" i="15"/>
  <c r="AI86" i="15"/>
  <c r="AG86" i="15"/>
  <c r="AJ86" i="15"/>
  <c r="AH150" i="15"/>
  <c r="AI150" i="15"/>
  <c r="AG150" i="15"/>
  <c r="AJ150" i="15"/>
  <c r="AH214" i="15"/>
  <c r="AG214" i="15"/>
  <c r="AI214" i="15"/>
  <c r="AJ214" i="15"/>
  <c r="AH294" i="15"/>
  <c r="AG294" i="15"/>
  <c r="AJ294" i="15"/>
  <c r="AI294" i="15"/>
  <c r="AH422" i="15"/>
  <c r="AJ422" i="15"/>
  <c r="AG422" i="15"/>
  <c r="AI422" i="15"/>
  <c r="AJ550" i="15"/>
  <c r="AG550" i="15"/>
  <c r="AI550" i="15"/>
  <c r="AH550" i="15"/>
  <c r="AH48" i="15"/>
  <c r="AI48" i="15"/>
  <c r="AJ48" i="15"/>
  <c r="AG48" i="15"/>
  <c r="AH133" i="15"/>
  <c r="AG133" i="15"/>
  <c r="AJ133" i="15"/>
  <c r="AI133" i="15"/>
  <c r="AI219" i="15"/>
  <c r="AJ219" i="15"/>
  <c r="AG219" i="15"/>
  <c r="AH219" i="15"/>
  <c r="AG325" i="15"/>
  <c r="AH325" i="15"/>
  <c r="AI325" i="15"/>
  <c r="AJ325" i="15"/>
  <c r="AH453" i="15"/>
  <c r="AJ453" i="15"/>
  <c r="AI453" i="15"/>
  <c r="AG453" i="15"/>
  <c r="AI581" i="15"/>
  <c r="AH581" i="15"/>
  <c r="AJ581" i="15"/>
  <c r="AG581" i="15"/>
  <c r="AG679" i="15"/>
  <c r="AI679" i="15"/>
  <c r="AH679" i="15"/>
  <c r="AJ679" i="15"/>
  <c r="AI775" i="15"/>
  <c r="AJ775" i="15"/>
  <c r="AH775" i="15"/>
  <c r="AG775" i="15"/>
  <c r="AI839" i="15"/>
  <c r="AJ839" i="15"/>
  <c r="AH839" i="15"/>
  <c r="AG839" i="15"/>
  <c r="AJ936" i="15"/>
  <c r="AI936" i="15"/>
  <c r="AH936" i="15"/>
  <c r="AG936" i="15"/>
  <c r="AG263" i="15"/>
  <c r="AJ263" i="15"/>
  <c r="AH263" i="15"/>
  <c r="AI263" i="15"/>
  <c r="AH348" i="15"/>
  <c r="AI348" i="15"/>
  <c r="AG348" i="15"/>
  <c r="AJ348" i="15"/>
  <c r="AH316" i="15"/>
  <c r="AI316" i="15"/>
  <c r="AG316" i="15"/>
  <c r="AJ316" i="15"/>
  <c r="AJ444" i="15"/>
  <c r="AI444" i="15"/>
  <c r="AH444" i="15"/>
  <c r="AG444" i="15"/>
  <c r="AJ572" i="15"/>
  <c r="AI572" i="15"/>
  <c r="AH572" i="15"/>
  <c r="AG572" i="15"/>
  <c r="AJ672" i="15"/>
  <c r="AH672" i="15"/>
  <c r="AG672" i="15"/>
  <c r="AI672" i="15"/>
  <c r="AJ736" i="15"/>
  <c r="AI736" i="15"/>
  <c r="AH736" i="15"/>
  <c r="AG736" i="15"/>
  <c r="AI800" i="15"/>
  <c r="AH800" i="15"/>
  <c r="AG800" i="15"/>
  <c r="AJ800" i="15"/>
  <c r="AI864" i="15"/>
  <c r="AH864" i="15"/>
  <c r="AG864" i="15"/>
  <c r="AJ864" i="15"/>
  <c r="AH929" i="15"/>
  <c r="AG929" i="15"/>
  <c r="AJ929" i="15"/>
  <c r="AI929" i="15"/>
  <c r="AI83" i="15"/>
  <c r="AJ83" i="15"/>
  <c r="AH83" i="15"/>
  <c r="AG83" i="15"/>
  <c r="AH253" i="15"/>
  <c r="AI253" i="15"/>
  <c r="AJ253" i="15"/>
  <c r="AG253" i="15"/>
  <c r="AI509" i="15"/>
  <c r="AH509" i="15"/>
  <c r="AJ509" i="15"/>
  <c r="AG509" i="15"/>
  <c r="AJ148" i="15"/>
  <c r="AH148" i="15"/>
  <c r="AI148" i="15"/>
  <c r="AG148" i="15"/>
  <c r="AH404" i="15"/>
  <c r="AI404" i="15"/>
  <c r="AG404" i="15"/>
  <c r="AJ404" i="15"/>
  <c r="AG575" i="15"/>
  <c r="AJ575" i="15"/>
  <c r="AI575" i="15"/>
  <c r="AH575" i="15"/>
  <c r="AI754" i="15"/>
  <c r="AH754" i="15"/>
  <c r="AJ754" i="15"/>
  <c r="AG754" i="15"/>
  <c r="AI947" i="15"/>
  <c r="AH947" i="15"/>
  <c r="AG947" i="15"/>
  <c r="AJ947" i="15"/>
  <c r="AH184" i="15"/>
  <c r="AJ184" i="15"/>
  <c r="AI184" i="15"/>
  <c r="AG184" i="15"/>
  <c r="AJ440" i="15"/>
  <c r="AI440" i="15"/>
  <c r="AH440" i="15"/>
  <c r="AG440" i="15"/>
  <c r="AG877" i="15"/>
  <c r="AJ877" i="15"/>
  <c r="AI877" i="15"/>
  <c r="AH877" i="15"/>
  <c r="AH36" i="15"/>
  <c r="AI36" i="15"/>
  <c r="AJ36" i="15"/>
  <c r="AG36" i="15"/>
  <c r="AG335" i="15"/>
  <c r="AH335" i="15"/>
  <c r="AI335" i="15"/>
  <c r="AJ335" i="15"/>
  <c r="AH766" i="15"/>
  <c r="AG766" i="15"/>
  <c r="AJ766" i="15"/>
  <c r="AI766" i="15"/>
  <c r="AJ657" i="15"/>
  <c r="AI657" i="15"/>
  <c r="AH657" i="15"/>
  <c r="AG657" i="15"/>
  <c r="AI738" i="15"/>
  <c r="AJ738" i="15"/>
  <c r="AH738" i="15"/>
  <c r="AG738" i="15"/>
  <c r="AH205" i="15"/>
  <c r="AI205" i="15"/>
  <c r="AG205" i="15"/>
  <c r="AJ205" i="15"/>
  <c r="AG399" i="15"/>
  <c r="AH399" i="15"/>
  <c r="AJ399" i="15"/>
  <c r="AI399" i="15"/>
  <c r="AJ910" i="15"/>
  <c r="AI910" i="15"/>
  <c r="AH910" i="15"/>
  <c r="AG910" i="15"/>
  <c r="AG373" i="15"/>
  <c r="AJ373" i="15"/>
  <c r="AH373" i="15"/>
  <c r="AI373" i="15"/>
  <c r="AG697" i="15"/>
  <c r="AJ697" i="15"/>
  <c r="AI697" i="15"/>
  <c r="AH697" i="15"/>
  <c r="AJ223" i="15"/>
  <c r="AH223" i="15"/>
  <c r="AI223" i="15"/>
  <c r="AG223" i="15"/>
  <c r="AH130" i="15"/>
  <c r="AI130" i="15"/>
  <c r="AJ130" i="15"/>
  <c r="AG130" i="15"/>
  <c r="AH258" i="15"/>
  <c r="AG258" i="15"/>
  <c r="AI258" i="15"/>
  <c r="AJ258" i="15"/>
  <c r="AH354" i="15"/>
  <c r="AI354" i="15"/>
  <c r="AG354" i="15"/>
  <c r="AJ354" i="15"/>
  <c r="AH418" i="15"/>
  <c r="AI418" i="15"/>
  <c r="AG418" i="15"/>
  <c r="AJ418" i="15"/>
  <c r="AJ514" i="15"/>
  <c r="AH514" i="15"/>
  <c r="AG514" i="15"/>
  <c r="AI514" i="15"/>
  <c r="AJ610" i="15"/>
  <c r="AH610" i="15"/>
  <c r="AG610" i="15"/>
  <c r="AI610" i="15"/>
  <c r="AH64" i="15"/>
  <c r="AI64" i="15"/>
  <c r="AJ64" i="15"/>
  <c r="AG64" i="15"/>
  <c r="AI192" i="15"/>
  <c r="AH192" i="15"/>
  <c r="AJ192" i="15"/>
  <c r="AG192" i="15"/>
  <c r="AI384" i="15"/>
  <c r="AH384" i="15"/>
  <c r="AJ384" i="15"/>
  <c r="AG384" i="15"/>
  <c r="AJ640" i="15"/>
  <c r="AH640" i="15"/>
  <c r="AG640" i="15"/>
  <c r="AI640" i="15"/>
  <c r="AJ819" i="15"/>
  <c r="AI819" i="15"/>
  <c r="AG819" i="15"/>
  <c r="AH819" i="15"/>
  <c r="AI916" i="15"/>
  <c r="AJ916" i="15"/>
  <c r="AH916" i="15"/>
  <c r="AG916" i="15"/>
  <c r="AH108" i="15"/>
  <c r="AJ108" i="15"/>
  <c r="AI108" i="15"/>
  <c r="AG108" i="15"/>
  <c r="AH236" i="15"/>
  <c r="AJ236" i="15"/>
  <c r="AG236" i="15"/>
  <c r="AI236" i="15"/>
  <c r="AH136" i="15"/>
  <c r="AJ136" i="15"/>
  <c r="AI136" i="15"/>
  <c r="AG136" i="15"/>
  <c r="AH745" i="15"/>
  <c r="AG745" i="15"/>
  <c r="AJ745" i="15"/>
  <c r="AI745" i="15"/>
  <c r="AG990" i="15"/>
  <c r="AJ990" i="15"/>
  <c r="AI990" i="15"/>
  <c r="AH990" i="15"/>
  <c r="AJ244" i="15"/>
  <c r="AH244" i="15"/>
  <c r="AI244" i="15"/>
  <c r="AG244" i="15"/>
  <c r="AI457" i="15"/>
  <c r="AH457" i="15"/>
  <c r="AG457" i="15"/>
  <c r="AJ457" i="15"/>
  <c r="AI762" i="15"/>
  <c r="AH762" i="15"/>
  <c r="AJ762" i="15"/>
  <c r="AG762" i="15"/>
  <c r="AH725" i="15"/>
  <c r="AG725" i="15"/>
  <c r="AJ725" i="15"/>
  <c r="AI725" i="15"/>
  <c r="AH950" i="15"/>
  <c r="AG950" i="15"/>
  <c r="AJ950" i="15"/>
  <c r="AI950" i="15"/>
  <c r="AG303" i="15"/>
  <c r="AH303" i="15"/>
  <c r="AI303" i="15"/>
  <c r="AJ303" i="15"/>
  <c r="AI601" i="15"/>
  <c r="AH601" i="15"/>
  <c r="AG601" i="15"/>
  <c r="AJ601" i="15"/>
  <c r="AI838" i="15"/>
  <c r="AH838" i="15"/>
  <c r="AG838" i="15"/>
  <c r="AJ838" i="15"/>
  <c r="AH189" i="15"/>
  <c r="AG189" i="15"/>
  <c r="AI189" i="15"/>
  <c r="AJ189" i="15"/>
  <c r="AH753" i="15"/>
  <c r="AG753" i="15"/>
  <c r="AJ753" i="15"/>
  <c r="AI753" i="15"/>
  <c r="AH340" i="15"/>
  <c r="AG340" i="15"/>
  <c r="AJ340" i="15"/>
  <c r="AI340" i="15"/>
  <c r="AI706" i="15"/>
  <c r="AJ706" i="15"/>
  <c r="AH706" i="15"/>
  <c r="AG706" i="15"/>
  <c r="AG271" i="15"/>
  <c r="AH271" i="15"/>
  <c r="AI271" i="15"/>
  <c r="AJ271" i="15"/>
  <c r="AI878" i="15"/>
  <c r="AH878" i="15"/>
  <c r="AG878" i="15"/>
  <c r="AJ878" i="15"/>
  <c r="AJ570" i="15"/>
  <c r="AI570" i="15"/>
  <c r="AH570" i="15"/>
  <c r="AG570" i="15"/>
  <c r="AG954" i="15"/>
  <c r="AJ954" i="15"/>
  <c r="AI954" i="15"/>
  <c r="AH954" i="15"/>
  <c r="AH126" i="15"/>
  <c r="AI126" i="15"/>
  <c r="AG126" i="15"/>
  <c r="AJ126" i="15"/>
  <c r="AI254" i="15"/>
  <c r="AH254" i="15"/>
  <c r="AG254" i="15"/>
  <c r="AJ254" i="15"/>
  <c r="AH382" i="15"/>
  <c r="AG382" i="15"/>
  <c r="AI382" i="15"/>
  <c r="AJ382" i="15"/>
  <c r="AJ510" i="15"/>
  <c r="AH510" i="15"/>
  <c r="AG510" i="15"/>
  <c r="AI510" i="15"/>
  <c r="AH37" i="15"/>
  <c r="AI37" i="15"/>
  <c r="AJ37" i="15"/>
  <c r="AG37" i="15"/>
  <c r="AI208" i="15"/>
  <c r="AH208" i="15"/>
  <c r="AJ208" i="15"/>
  <c r="AG208" i="15"/>
  <c r="AI613" i="15"/>
  <c r="AH613" i="15"/>
  <c r="AJ613" i="15"/>
  <c r="AG613" i="15"/>
  <c r="AH879" i="15"/>
  <c r="AG879" i="15"/>
  <c r="AJ879" i="15"/>
  <c r="AI879" i="15"/>
  <c r="AH976" i="15"/>
  <c r="AG976" i="15"/>
  <c r="AJ976" i="15"/>
  <c r="AI976" i="15"/>
  <c r="AH118" i="15"/>
  <c r="AI118" i="15"/>
  <c r="AG118" i="15"/>
  <c r="AJ118" i="15"/>
  <c r="AH246" i="15"/>
  <c r="AI246" i="15"/>
  <c r="AG246" i="15"/>
  <c r="AJ246" i="15"/>
  <c r="AJ486" i="15"/>
  <c r="AG486" i="15"/>
  <c r="AI486" i="15"/>
  <c r="AH486" i="15"/>
  <c r="AI91" i="15"/>
  <c r="AJ91" i="15"/>
  <c r="AG91" i="15"/>
  <c r="AH91" i="15"/>
  <c r="AJ261" i="15"/>
  <c r="AI261" i="15"/>
  <c r="AG261" i="15"/>
  <c r="AH261" i="15"/>
  <c r="AH517" i="15"/>
  <c r="AJ517" i="15"/>
  <c r="AG517" i="15"/>
  <c r="AI517" i="15"/>
  <c r="AI743" i="15"/>
  <c r="AH743" i="15"/>
  <c r="AJ743" i="15"/>
  <c r="AG743" i="15"/>
  <c r="AJ887" i="15"/>
  <c r="AI887" i="15"/>
  <c r="AH887" i="15"/>
  <c r="AG887" i="15"/>
  <c r="AH305" i="15"/>
  <c r="AG305" i="15"/>
  <c r="AJ305" i="15"/>
  <c r="AI305" i="15"/>
  <c r="AG273" i="15"/>
  <c r="AJ273" i="15"/>
  <c r="AH273" i="15"/>
  <c r="AI273" i="15"/>
  <c r="AJ508" i="15"/>
  <c r="AI508" i="15"/>
  <c r="AH508" i="15"/>
  <c r="AG508" i="15"/>
  <c r="AJ704" i="15"/>
  <c r="AI704" i="15"/>
  <c r="AH704" i="15"/>
  <c r="AG704" i="15"/>
  <c r="AI832" i="15"/>
  <c r="AH832" i="15"/>
  <c r="AG832" i="15"/>
  <c r="AJ832" i="15"/>
  <c r="AJ961" i="15"/>
  <c r="AI961" i="15"/>
  <c r="AH961" i="15"/>
  <c r="AG961" i="15"/>
  <c r="AJ381" i="15"/>
  <c r="AG381" i="15"/>
  <c r="AH381" i="15"/>
  <c r="AI381" i="15"/>
  <c r="AH489" i="15"/>
  <c r="AJ489" i="15"/>
  <c r="AI489" i="15"/>
  <c r="AG489" i="15"/>
  <c r="AH850" i="15"/>
  <c r="AG850" i="15"/>
  <c r="AJ850" i="15"/>
  <c r="AI850" i="15"/>
  <c r="AH269" i="15"/>
  <c r="AI269" i="15"/>
  <c r="AG269" i="15"/>
  <c r="AJ269" i="15"/>
  <c r="AJ993" i="15"/>
  <c r="AI993" i="15"/>
  <c r="AG993" i="15"/>
  <c r="AH993" i="15"/>
  <c r="AG591" i="15"/>
  <c r="AJ591" i="15"/>
  <c r="AI591" i="15"/>
  <c r="AH591" i="15"/>
  <c r="AJ317" i="15"/>
  <c r="AI317" i="15"/>
  <c r="AG317" i="15"/>
  <c r="AH317" i="15"/>
  <c r="AG963" i="15"/>
  <c r="AJ963" i="15"/>
  <c r="AI963" i="15"/>
  <c r="AH963" i="15"/>
  <c r="AI569" i="15"/>
  <c r="AH569" i="15"/>
  <c r="AJ569" i="15"/>
  <c r="AG569" i="15"/>
  <c r="AH95" i="15"/>
  <c r="AI95" i="15"/>
  <c r="AJ95" i="15"/>
  <c r="AG95" i="15"/>
  <c r="AH194" i="15"/>
  <c r="AI194" i="15"/>
  <c r="AJ194" i="15"/>
  <c r="AG194" i="15"/>
  <c r="AI386" i="15"/>
  <c r="AH386" i="15"/>
  <c r="AG386" i="15"/>
  <c r="AJ386" i="15"/>
  <c r="AJ546" i="15"/>
  <c r="AH546" i="15"/>
  <c r="AG546" i="15"/>
  <c r="AI546" i="15"/>
  <c r="AH128" i="15"/>
  <c r="AJ128" i="15"/>
  <c r="AI128" i="15"/>
  <c r="AG128" i="15"/>
  <c r="AJ512" i="15"/>
  <c r="AH512" i="15"/>
  <c r="AG512" i="15"/>
  <c r="AI512" i="15"/>
  <c r="AI739" i="15"/>
  <c r="AH739" i="15"/>
  <c r="AG739" i="15"/>
  <c r="AJ739" i="15"/>
  <c r="AH172" i="15"/>
  <c r="AI172" i="15"/>
  <c r="AJ172" i="15"/>
  <c r="AG172" i="15"/>
  <c r="AI51" i="15"/>
  <c r="AH51" i="15"/>
  <c r="AJ51" i="15"/>
  <c r="AG51" i="15"/>
  <c r="AH905" i="15"/>
  <c r="AG905" i="15"/>
  <c r="AJ905" i="15"/>
  <c r="AI905" i="15"/>
  <c r="AJ628" i="15"/>
  <c r="AG628" i="15"/>
  <c r="AI628" i="15"/>
  <c r="AH628" i="15"/>
  <c r="AH109" i="15"/>
  <c r="AJ109" i="15"/>
  <c r="AG109" i="15"/>
  <c r="AI109" i="15"/>
  <c r="AI1019" i="15"/>
  <c r="AH1019" i="15"/>
  <c r="AG1019" i="15"/>
  <c r="AJ1019" i="15"/>
  <c r="AI710" i="15"/>
  <c r="AG710" i="15"/>
  <c r="AJ710" i="15"/>
  <c r="AH710" i="15"/>
  <c r="AG881" i="15"/>
  <c r="AJ881" i="15"/>
  <c r="AI881" i="15"/>
  <c r="AH881" i="15"/>
  <c r="AH686" i="15"/>
  <c r="AG686" i="15"/>
  <c r="AJ686" i="15"/>
  <c r="AI686" i="15"/>
  <c r="AH78" i="15"/>
  <c r="AI78" i="15"/>
  <c r="AJ78" i="15"/>
  <c r="AG78" i="15"/>
  <c r="AI206" i="15"/>
  <c r="AH206" i="15"/>
  <c r="AG206" i="15"/>
  <c r="AJ206" i="15"/>
  <c r="AH334" i="15"/>
  <c r="AG334" i="15"/>
  <c r="AJ334" i="15"/>
  <c r="AI334" i="15"/>
  <c r="AJ462" i="15"/>
  <c r="AI462" i="15"/>
  <c r="AH462" i="15"/>
  <c r="AG462" i="15"/>
  <c r="AJ590" i="15"/>
  <c r="AI590" i="15"/>
  <c r="AH590" i="15"/>
  <c r="AG590" i="15"/>
  <c r="AI144" i="15"/>
  <c r="AH144" i="15"/>
  <c r="AJ144" i="15"/>
  <c r="AG144" i="15"/>
  <c r="AI400" i="15"/>
  <c r="AH400" i="15"/>
  <c r="AJ400" i="15"/>
  <c r="AG400" i="15"/>
  <c r="AI719" i="15"/>
  <c r="AH719" i="15"/>
  <c r="AG719" i="15"/>
  <c r="AJ719" i="15"/>
  <c r="AJ895" i="15"/>
  <c r="AI895" i="15"/>
  <c r="AH895" i="15"/>
  <c r="AG895" i="15"/>
  <c r="AH70" i="15"/>
  <c r="AI70" i="15"/>
  <c r="AJ70" i="15"/>
  <c r="AG70" i="15"/>
  <c r="AH198" i="15"/>
  <c r="AG198" i="15"/>
  <c r="AI198" i="15"/>
  <c r="AJ198" i="15"/>
  <c r="AH390" i="15"/>
  <c r="AJ390" i="15"/>
  <c r="AI390" i="15"/>
  <c r="AG390" i="15"/>
  <c r="AJ646" i="15"/>
  <c r="AG646" i="15"/>
  <c r="AI646" i="15"/>
  <c r="AH646" i="15"/>
  <c r="AH197" i="15"/>
  <c r="AJ197" i="15"/>
  <c r="AG197" i="15"/>
  <c r="AI197" i="15"/>
  <c r="AJ432" i="15"/>
  <c r="AH432" i="15"/>
  <c r="AG432" i="15"/>
  <c r="AI432" i="15"/>
  <c r="AJ560" i="15"/>
  <c r="AH560" i="15"/>
  <c r="AG560" i="15"/>
  <c r="AI560" i="15"/>
  <c r="AI759" i="15"/>
  <c r="AH759" i="15"/>
  <c r="AJ759" i="15"/>
  <c r="AG759" i="15"/>
  <c r="AH920" i="15"/>
  <c r="AG920" i="15"/>
  <c r="AJ920" i="15"/>
  <c r="AI920" i="15"/>
  <c r="AG295" i="15"/>
  <c r="AJ295" i="15"/>
  <c r="AH295" i="15"/>
  <c r="AI295" i="15"/>
  <c r="AI529" i="15"/>
  <c r="AH529" i="15"/>
  <c r="AG529" i="15"/>
  <c r="AJ529" i="15"/>
  <c r="AJ656" i="15"/>
  <c r="AH656" i="15"/>
  <c r="AG656" i="15"/>
  <c r="AI656" i="15"/>
  <c r="AI784" i="15"/>
  <c r="AH784" i="15"/>
  <c r="AG784" i="15"/>
  <c r="AJ784" i="15"/>
  <c r="AH913" i="15"/>
  <c r="AG913" i="15"/>
  <c r="AJ913" i="15"/>
  <c r="AI913" i="15"/>
  <c r="AJ211" i="15"/>
  <c r="AH211" i="15"/>
  <c r="AI211" i="15"/>
  <c r="AG211" i="15"/>
  <c r="AH63" i="15"/>
  <c r="AI63" i="15"/>
  <c r="AJ63" i="15"/>
  <c r="AG63" i="15"/>
  <c r="AI722" i="15"/>
  <c r="AJ722" i="15"/>
  <c r="AH722" i="15"/>
  <c r="AG722" i="15"/>
  <c r="AG915" i="15"/>
  <c r="AJ915" i="15"/>
  <c r="AI915" i="15"/>
  <c r="AH915" i="15"/>
  <c r="AH717" i="15"/>
  <c r="AG717" i="15"/>
  <c r="AJ717" i="15"/>
  <c r="AI717" i="15"/>
  <c r="AH1014" i="15"/>
  <c r="AG1014" i="15"/>
  <c r="AJ1014" i="15"/>
  <c r="AI1014" i="15"/>
  <c r="AI734" i="15"/>
  <c r="AH734" i="15"/>
  <c r="AG734" i="15"/>
  <c r="AJ734" i="15"/>
  <c r="AG383" i="15"/>
  <c r="AH383" i="15"/>
  <c r="AI383" i="15"/>
  <c r="AJ383" i="15"/>
  <c r="AJ654" i="15"/>
  <c r="AI654" i="15"/>
  <c r="AH654" i="15"/>
  <c r="AG654" i="15"/>
  <c r="AH46" i="15"/>
  <c r="AI46" i="15"/>
  <c r="AG46" i="15"/>
  <c r="AJ46" i="15"/>
  <c r="AI110" i="15"/>
  <c r="AJ110" i="15"/>
  <c r="AG110" i="15"/>
  <c r="AH110" i="15"/>
  <c r="AI174" i="15"/>
  <c r="AJ174" i="15"/>
  <c r="AG174" i="15"/>
  <c r="AH174" i="15"/>
  <c r="AI238" i="15"/>
  <c r="AG238" i="15"/>
  <c r="AJ238" i="15"/>
  <c r="AH238" i="15"/>
  <c r="AH302" i="15"/>
  <c r="AJ302" i="15"/>
  <c r="AI302" i="15"/>
  <c r="AG302" i="15"/>
  <c r="AH366" i="15"/>
  <c r="AG366" i="15"/>
  <c r="AJ366" i="15"/>
  <c r="AI366" i="15"/>
  <c r="AJ430" i="15"/>
  <c r="AI430" i="15"/>
  <c r="AH430" i="15"/>
  <c r="AG430" i="15"/>
  <c r="AJ494" i="15"/>
  <c r="AI494" i="15"/>
  <c r="AH494" i="15"/>
  <c r="AG494" i="15"/>
  <c r="AJ558" i="15"/>
  <c r="AI558" i="15"/>
  <c r="AH558" i="15"/>
  <c r="AG558" i="15"/>
  <c r="AJ638" i="15"/>
  <c r="AH638" i="15"/>
  <c r="AG638" i="15"/>
  <c r="AI638" i="15"/>
  <c r="AH101" i="15"/>
  <c r="AI101" i="15"/>
  <c r="AJ101" i="15"/>
  <c r="AG101" i="15"/>
  <c r="AH187" i="15"/>
  <c r="AJ187" i="15"/>
  <c r="AI187" i="15"/>
  <c r="AG187" i="15"/>
  <c r="AI272" i="15"/>
  <c r="AH272" i="15"/>
  <c r="AJ272" i="15"/>
  <c r="AG272" i="15"/>
  <c r="AJ528" i="15"/>
  <c r="AH528" i="15"/>
  <c r="AG528" i="15"/>
  <c r="AI528" i="15"/>
  <c r="AI687" i="15"/>
  <c r="AG687" i="15"/>
  <c r="AH687" i="15"/>
  <c r="AJ687" i="15"/>
  <c r="AG799" i="15"/>
  <c r="AI799" i="15"/>
  <c r="AH799" i="15"/>
  <c r="AJ799" i="15"/>
  <c r="AG863" i="15"/>
  <c r="AI863" i="15"/>
  <c r="AH863" i="15"/>
  <c r="AJ863" i="15"/>
  <c r="AH944" i="15"/>
  <c r="AG944" i="15"/>
  <c r="AJ944" i="15"/>
  <c r="AI944" i="15"/>
  <c r="AH38" i="15"/>
  <c r="AI38" i="15"/>
  <c r="AG38" i="15"/>
  <c r="AJ38" i="15"/>
  <c r="AH102" i="15"/>
  <c r="AI102" i="15"/>
  <c r="AG102" i="15"/>
  <c r="AJ102" i="15"/>
  <c r="AH166" i="15"/>
  <c r="AI166" i="15"/>
  <c r="AJ166" i="15"/>
  <c r="AG166" i="15"/>
  <c r="AH230" i="15"/>
  <c r="AG230" i="15"/>
  <c r="AI230" i="15"/>
  <c r="AJ230" i="15"/>
  <c r="AH326" i="15"/>
  <c r="AJ326" i="15"/>
  <c r="AI326" i="15"/>
  <c r="AG326" i="15"/>
  <c r="AJ454" i="15"/>
  <c r="AG454" i="15"/>
  <c r="AI454" i="15"/>
  <c r="AH454" i="15"/>
  <c r="AJ582" i="15"/>
  <c r="AG582" i="15"/>
  <c r="AI582" i="15"/>
  <c r="AH582" i="15"/>
  <c r="AH69" i="15"/>
  <c r="AG69" i="15"/>
  <c r="AJ69" i="15"/>
  <c r="AI69" i="15"/>
  <c r="AI155" i="15"/>
  <c r="AJ155" i="15"/>
  <c r="AH155" i="15"/>
  <c r="AG155" i="15"/>
  <c r="AI240" i="15"/>
  <c r="AH240" i="15"/>
  <c r="AJ240" i="15"/>
  <c r="AG240" i="15"/>
  <c r="AI368" i="15"/>
  <c r="AH368" i="15"/>
  <c r="AJ368" i="15"/>
  <c r="AG368" i="15"/>
  <c r="AJ496" i="15"/>
  <c r="AH496" i="15"/>
  <c r="AG496" i="15"/>
  <c r="AI496" i="15"/>
  <c r="AJ624" i="15"/>
  <c r="AH624" i="15"/>
  <c r="AG624" i="15"/>
  <c r="AI624" i="15"/>
  <c r="AI711" i="15"/>
  <c r="AH711" i="15"/>
  <c r="AG711" i="15"/>
  <c r="AJ711" i="15"/>
  <c r="AH791" i="15"/>
  <c r="AI791" i="15"/>
  <c r="AJ791" i="15"/>
  <c r="AG791" i="15"/>
  <c r="AI871" i="15"/>
  <c r="AJ871" i="15"/>
  <c r="AH871" i="15"/>
  <c r="AG871" i="15"/>
  <c r="AH952" i="15"/>
  <c r="AG952" i="15"/>
  <c r="AJ952" i="15"/>
  <c r="AI952" i="15"/>
  <c r="AH284" i="15"/>
  <c r="AI284" i="15"/>
  <c r="AG284" i="15"/>
  <c r="AJ284" i="15"/>
  <c r="AH369" i="15"/>
  <c r="AG369" i="15"/>
  <c r="AJ369" i="15"/>
  <c r="AI369" i="15"/>
  <c r="AH337" i="15"/>
  <c r="AG337" i="15"/>
  <c r="AJ337" i="15"/>
  <c r="AI337" i="15"/>
  <c r="AI465" i="15"/>
  <c r="AH465" i="15"/>
  <c r="AG465" i="15"/>
  <c r="AJ465" i="15"/>
  <c r="AJ593" i="15"/>
  <c r="AI593" i="15"/>
  <c r="AH593" i="15"/>
  <c r="AG593" i="15"/>
  <c r="AJ688" i="15"/>
  <c r="AG688" i="15"/>
  <c r="AI688" i="15"/>
  <c r="AH688" i="15"/>
  <c r="AJ752" i="15"/>
  <c r="AI752" i="15"/>
  <c r="AH752" i="15"/>
  <c r="AG752" i="15"/>
  <c r="AI816" i="15"/>
  <c r="AH816" i="15"/>
  <c r="AG816" i="15"/>
  <c r="AJ816" i="15"/>
  <c r="AI880" i="15"/>
  <c r="AH880" i="15"/>
  <c r="AG880" i="15"/>
  <c r="AJ880" i="15"/>
  <c r="AJ945" i="15"/>
  <c r="AI945" i="15"/>
  <c r="AH945" i="15"/>
  <c r="AG945" i="15"/>
  <c r="AH125" i="15"/>
  <c r="AJ125" i="15"/>
  <c r="AG125" i="15"/>
  <c r="AI125" i="15"/>
  <c r="AI296" i="15"/>
  <c r="AJ296" i="15"/>
  <c r="AH296" i="15"/>
  <c r="AG296" i="15"/>
  <c r="AJ552" i="15"/>
  <c r="AI552" i="15"/>
  <c r="AH552" i="15"/>
  <c r="AG552" i="15"/>
  <c r="AI191" i="15"/>
  <c r="AJ191" i="15"/>
  <c r="AH191" i="15"/>
  <c r="AG191" i="15"/>
  <c r="AG447" i="15"/>
  <c r="AI447" i="15"/>
  <c r="AH447" i="15"/>
  <c r="AJ447" i="15"/>
  <c r="AJ658" i="15"/>
  <c r="AI658" i="15"/>
  <c r="AH658" i="15"/>
  <c r="AG658" i="15"/>
  <c r="AI786" i="15"/>
  <c r="AH786" i="15"/>
  <c r="AG786" i="15"/>
  <c r="AJ786" i="15"/>
  <c r="AH56" i="15"/>
  <c r="AI56" i="15"/>
  <c r="AJ56" i="15"/>
  <c r="AG56" i="15"/>
  <c r="AH227" i="15"/>
  <c r="AJ227" i="15"/>
  <c r="AI227" i="15"/>
  <c r="AG227" i="15"/>
  <c r="AJ525" i="15"/>
  <c r="AI525" i="15"/>
  <c r="AH525" i="15"/>
  <c r="AG525" i="15"/>
  <c r="AH909" i="15"/>
  <c r="AG909" i="15"/>
  <c r="AJ909" i="15"/>
  <c r="AI909" i="15"/>
  <c r="AH79" i="15"/>
  <c r="AJ79" i="15"/>
  <c r="AI79" i="15"/>
  <c r="AG79" i="15"/>
  <c r="AG463" i="15"/>
  <c r="AI463" i="15"/>
  <c r="AH463" i="15"/>
  <c r="AJ463" i="15"/>
  <c r="AH61" i="15"/>
  <c r="AJ61" i="15"/>
  <c r="AI61" i="15"/>
  <c r="AG61" i="15"/>
  <c r="AG946" i="15"/>
  <c r="AJ946" i="15"/>
  <c r="AI946" i="15"/>
  <c r="AH946" i="15"/>
  <c r="AI802" i="15"/>
  <c r="AH802" i="15"/>
  <c r="AG802" i="15"/>
  <c r="AJ802" i="15"/>
  <c r="AJ461" i="15"/>
  <c r="AI461" i="15"/>
  <c r="AH461" i="15"/>
  <c r="AG461" i="15"/>
  <c r="AJ484" i="15"/>
  <c r="AG484" i="15"/>
  <c r="AI484" i="15"/>
  <c r="AH484" i="15"/>
  <c r="AH138" i="15"/>
  <c r="AJ138" i="15"/>
  <c r="AI138" i="15"/>
  <c r="AG138" i="15"/>
  <c r="AJ544" i="15"/>
  <c r="AH544" i="15"/>
  <c r="AG544" i="15"/>
  <c r="AI544" i="15"/>
  <c r="AG889" i="15"/>
  <c r="AH889" i="15"/>
  <c r="AJ889" i="15"/>
  <c r="AI889" i="15"/>
  <c r="AG773" i="15"/>
  <c r="AJ773" i="15"/>
  <c r="AH773" i="15"/>
  <c r="AI773" i="15"/>
  <c r="AH34" i="15"/>
  <c r="AI34" i="15"/>
  <c r="AJ34" i="15"/>
  <c r="AG34" i="15"/>
  <c r="AH162" i="15"/>
  <c r="AI162" i="15"/>
  <c r="AJ162" i="15"/>
  <c r="AG162" i="15"/>
  <c r="AH274" i="15"/>
  <c r="AJ274" i="15"/>
  <c r="AI274" i="15"/>
  <c r="AG274" i="15"/>
  <c r="AH370" i="15"/>
  <c r="AG370" i="15"/>
  <c r="AI370" i="15"/>
  <c r="AJ370" i="15"/>
  <c r="AJ466" i="15"/>
  <c r="AI466" i="15"/>
  <c r="AH466" i="15"/>
  <c r="AG466" i="15"/>
  <c r="AJ530" i="15"/>
  <c r="AI530" i="15"/>
  <c r="AH530" i="15"/>
  <c r="AG530" i="15"/>
  <c r="AJ626" i="15"/>
  <c r="AI626" i="15"/>
  <c r="AG626" i="15"/>
  <c r="AH626" i="15"/>
  <c r="AH107" i="15"/>
  <c r="AI107" i="15"/>
  <c r="AJ107" i="15"/>
  <c r="AG107" i="15"/>
  <c r="AH235" i="15"/>
  <c r="AI235" i="15"/>
  <c r="AJ235" i="15"/>
  <c r="AG235" i="15"/>
  <c r="AH469" i="15"/>
  <c r="AJ469" i="15"/>
  <c r="AG469" i="15"/>
  <c r="AI469" i="15"/>
  <c r="AI723" i="15"/>
  <c r="AH723" i="15"/>
  <c r="AG723" i="15"/>
  <c r="AJ723" i="15"/>
  <c r="AJ835" i="15"/>
  <c r="AI835" i="15"/>
  <c r="AH835" i="15"/>
  <c r="AG835" i="15"/>
  <c r="AH964" i="15"/>
  <c r="AG964" i="15"/>
  <c r="AJ964" i="15"/>
  <c r="AI964" i="15"/>
  <c r="AH151" i="15"/>
  <c r="AI151" i="15"/>
  <c r="AJ151" i="15"/>
  <c r="AG151" i="15"/>
  <c r="AJ660" i="15"/>
  <c r="AG660" i="15"/>
  <c r="AH660" i="15"/>
  <c r="AI660" i="15"/>
  <c r="AH179" i="15"/>
  <c r="AJ179" i="15"/>
  <c r="AI179" i="15"/>
  <c r="AG179" i="15"/>
  <c r="AG873" i="15"/>
  <c r="AJ873" i="15"/>
  <c r="AI873" i="15"/>
  <c r="AH873" i="15"/>
  <c r="AH31" i="15"/>
  <c r="AJ31" i="15"/>
  <c r="AI31" i="15"/>
  <c r="AG31" i="15"/>
  <c r="AG287" i="15"/>
  <c r="AI287" i="15"/>
  <c r="AH287" i="15"/>
  <c r="AJ287" i="15"/>
  <c r="AG543" i="15"/>
  <c r="AI543" i="15"/>
  <c r="AH543" i="15"/>
  <c r="AJ543" i="15"/>
  <c r="AG1002" i="15"/>
  <c r="AJ1002" i="15"/>
  <c r="AI1002" i="15"/>
  <c r="AH1002" i="15"/>
  <c r="AH757" i="15"/>
  <c r="AG757" i="15"/>
  <c r="AJ757" i="15"/>
  <c r="AI757" i="15"/>
  <c r="AJ977" i="15"/>
  <c r="AI977" i="15"/>
  <c r="AH977" i="15"/>
  <c r="AG977" i="15"/>
  <c r="AH388" i="15"/>
  <c r="AG388" i="15"/>
  <c r="AI388" i="15"/>
  <c r="AJ388" i="15"/>
  <c r="AJ678" i="15"/>
  <c r="AG678" i="15"/>
  <c r="AI678" i="15"/>
  <c r="AH678" i="15"/>
  <c r="AJ902" i="15"/>
  <c r="AI902" i="15"/>
  <c r="AH902" i="15"/>
  <c r="AG902" i="15"/>
  <c r="AI445" i="15"/>
  <c r="AH445" i="15"/>
  <c r="AJ445" i="15"/>
  <c r="AG445" i="15"/>
  <c r="AG817" i="15"/>
  <c r="AJ817" i="15"/>
  <c r="AI817" i="15"/>
  <c r="AH817" i="15"/>
  <c r="AG511" i="15"/>
  <c r="AI511" i="15"/>
  <c r="AH511" i="15"/>
  <c r="AJ511" i="15"/>
  <c r="AH986" i="15"/>
  <c r="AG986" i="15"/>
  <c r="AJ986" i="15"/>
  <c r="AI986" i="15"/>
  <c r="AG527" i="15"/>
  <c r="AI527" i="15"/>
  <c r="AH527" i="15"/>
  <c r="AJ527" i="15"/>
  <c r="AH154" i="15"/>
  <c r="AJ154" i="15"/>
  <c r="AI154" i="15"/>
  <c r="AG154" i="15"/>
  <c r="AI352" i="15"/>
  <c r="AH352" i="15"/>
  <c r="AJ352" i="15"/>
  <c r="AG352" i="15"/>
  <c r="AH52" i="15"/>
  <c r="AI52" i="15"/>
  <c r="AG52" i="15"/>
  <c r="AJ52" i="15"/>
  <c r="F10" i="10"/>
  <c r="D29" i="1"/>
  <c r="F29" i="1"/>
  <c r="V20" i="9" s="1"/>
  <c r="G29" i="1"/>
  <c r="H29" i="1"/>
  <c r="I29" i="1"/>
  <c r="J29" i="1"/>
  <c r="T20" i="9" s="1"/>
  <c r="K29" i="1"/>
  <c r="L29" i="1"/>
  <c r="B29" i="1"/>
  <c r="C29" i="1"/>
  <c r="A29" i="1"/>
  <c r="A371" i="14" l="1"/>
  <c r="B370" i="14"/>
  <c r="W34" i="9"/>
  <c r="W50" i="9"/>
  <c r="W66" i="9"/>
  <c r="W82" i="9"/>
  <c r="W98" i="9"/>
  <c r="W114" i="9"/>
  <c r="W130" i="9"/>
  <c r="W146" i="9"/>
  <c r="W162" i="9"/>
  <c r="W178" i="9"/>
  <c r="W194" i="9"/>
  <c r="W210" i="9"/>
  <c r="W226" i="9"/>
  <c r="W242" i="9"/>
  <c r="W47" i="9"/>
  <c r="W63" i="9"/>
  <c r="W79" i="9"/>
  <c r="W95" i="9"/>
  <c r="W111" i="9"/>
  <c r="W127" i="9"/>
  <c r="W143" i="9"/>
  <c r="W159" i="9"/>
  <c r="W175" i="9"/>
  <c r="W191" i="9"/>
  <c r="W207" i="9"/>
  <c r="W223" i="9"/>
  <c r="W239" i="9"/>
  <c r="W255" i="9"/>
  <c r="W271" i="9"/>
  <c r="W287" i="9"/>
  <c r="W303" i="9"/>
  <c r="W319" i="9"/>
  <c r="W335" i="9"/>
  <c r="W36" i="9"/>
  <c r="W68" i="9"/>
  <c r="W100" i="9"/>
  <c r="W132" i="9"/>
  <c r="W164" i="9"/>
  <c r="W196" i="9"/>
  <c r="W228" i="9"/>
  <c r="W257" i="9"/>
  <c r="W278" i="9"/>
  <c r="W300" i="9"/>
  <c r="W321" i="9"/>
  <c r="W341" i="9"/>
  <c r="W357" i="9"/>
  <c r="W373" i="9"/>
  <c r="W389" i="9"/>
  <c r="W405" i="9"/>
  <c r="W421" i="9"/>
  <c r="W437" i="9"/>
  <c r="W453" i="9"/>
  <c r="W469" i="9"/>
  <c r="W485" i="9"/>
  <c r="W501" i="9"/>
  <c r="W517" i="9"/>
  <c r="W533" i="9"/>
  <c r="W549" i="9"/>
  <c r="W565" i="9"/>
  <c r="W581" i="9"/>
  <c r="W597" i="9"/>
  <c r="W613" i="9"/>
  <c r="W629" i="9"/>
  <c r="W645" i="9"/>
  <c r="W48" i="9"/>
  <c r="W80" i="9"/>
  <c r="W112" i="9"/>
  <c r="W144" i="9"/>
  <c r="W176" i="9"/>
  <c r="W208" i="9"/>
  <c r="W240" i="9"/>
  <c r="W265" i="9"/>
  <c r="W286" i="9"/>
  <c r="W308" i="9"/>
  <c r="W329" i="9"/>
  <c r="W347" i="9"/>
  <c r="W363" i="9"/>
  <c r="W379" i="9"/>
  <c r="W395" i="9"/>
  <c r="W411" i="9"/>
  <c r="W427" i="9"/>
  <c r="W443" i="9"/>
  <c r="W459" i="9"/>
  <c r="W475" i="9"/>
  <c r="W491" i="9"/>
  <c r="W507" i="9"/>
  <c r="W523" i="9"/>
  <c r="W539" i="9"/>
  <c r="W555" i="9"/>
  <c r="W571" i="9"/>
  <c r="W587" i="9"/>
  <c r="W603" i="9"/>
  <c r="W619" i="9"/>
  <c r="W635" i="9"/>
  <c r="W651" i="9"/>
  <c r="W667" i="9"/>
  <c r="W683" i="9"/>
  <c r="W699" i="9"/>
  <c r="W715" i="9"/>
  <c r="W731" i="9"/>
  <c r="W747" i="9"/>
  <c r="W81" i="9"/>
  <c r="W145" i="9"/>
  <c r="W209" i="9"/>
  <c r="W266" i="9"/>
  <c r="W309" i="9"/>
  <c r="W348" i="9"/>
  <c r="W380" i="9"/>
  <c r="W412" i="9"/>
  <c r="W444" i="9"/>
  <c r="W476" i="9"/>
  <c r="W62" i="9"/>
  <c r="W86" i="9"/>
  <c r="W106" i="9"/>
  <c r="W126" i="9"/>
  <c r="W150" i="9"/>
  <c r="W170" i="9"/>
  <c r="W190" i="9"/>
  <c r="W214" i="9"/>
  <c r="W234" i="9"/>
  <c r="W43" i="9"/>
  <c r="W67" i="9"/>
  <c r="W87" i="9"/>
  <c r="W107" i="9"/>
  <c r="W131" i="9"/>
  <c r="W151" i="9"/>
  <c r="W171" i="9"/>
  <c r="W195" i="9"/>
  <c r="W215" i="9"/>
  <c r="W235" i="9"/>
  <c r="W259" i="9"/>
  <c r="W279" i="9"/>
  <c r="W299" i="9"/>
  <c r="W323" i="9"/>
  <c r="W52" i="9"/>
  <c r="W92" i="9"/>
  <c r="W140" i="9"/>
  <c r="W180" i="9"/>
  <c r="W220" i="9"/>
  <c r="W262" i="9"/>
  <c r="W289" i="9"/>
  <c r="W316" i="9"/>
  <c r="W345" i="9"/>
  <c r="W365" i="9"/>
  <c r="W385" i="9"/>
  <c r="W409" i="9"/>
  <c r="W429" i="9"/>
  <c r="W449" i="9"/>
  <c r="W473" i="9"/>
  <c r="W493" i="9"/>
  <c r="W513" i="9"/>
  <c r="W537" i="9"/>
  <c r="W557" i="9"/>
  <c r="W577" i="9"/>
  <c r="W601" i="9"/>
  <c r="W621" i="9"/>
  <c r="W641" i="9"/>
  <c r="W56" i="9"/>
  <c r="W96" i="9"/>
  <c r="W136" i="9"/>
  <c r="W184" i="9"/>
  <c r="W224" i="9"/>
  <c r="W260" i="9"/>
  <c r="W292" i="9"/>
  <c r="W318" i="9"/>
  <c r="W343" i="9"/>
  <c r="W367" i="9"/>
  <c r="W387" i="9"/>
  <c r="W407" i="9"/>
  <c r="W431" i="9"/>
  <c r="W451" i="9"/>
  <c r="W471" i="9"/>
  <c r="W495" i="9"/>
  <c r="W515" i="9"/>
  <c r="W535" i="9"/>
  <c r="W559" i="9"/>
  <c r="W579" i="9"/>
  <c r="W599" i="9"/>
  <c r="W623" i="9"/>
  <c r="W643" i="9"/>
  <c r="W663" i="9"/>
  <c r="W687" i="9"/>
  <c r="W707" i="9"/>
  <c r="W727" i="9"/>
  <c r="W751" i="9"/>
  <c r="W65" i="9"/>
  <c r="W161" i="9"/>
  <c r="W241" i="9"/>
  <c r="W298" i="9"/>
  <c r="W356" i="9"/>
  <c r="W396" i="9"/>
  <c r="W436" i="9"/>
  <c r="W484" i="9"/>
  <c r="W516" i="9"/>
  <c r="W548" i="9"/>
  <c r="W580" i="9"/>
  <c r="W612" i="9"/>
  <c r="W644" i="9"/>
  <c r="W669" i="9"/>
  <c r="W690" i="9"/>
  <c r="W712" i="9"/>
  <c r="W733" i="9"/>
  <c r="W754" i="9"/>
  <c r="W770" i="9"/>
  <c r="W786" i="9"/>
  <c r="W802" i="9"/>
  <c r="W818" i="9"/>
  <c r="W834" i="9"/>
  <c r="W850" i="9"/>
  <c r="W866" i="9"/>
  <c r="W882" i="9"/>
  <c r="W898" i="9"/>
  <c r="W914" i="9"/>
  <c r="W930" i="9"/>
  <c r="W946" i="9"/>
  <c r="W962" i="9"/>
  <c r="W978" i="9"/>
  <c r="W994" i="9"/>
  <c r="W1010" i="9"/>
  <c r="W53" i="9"/>
  <c r="W117" i="9"/>
  <c r="W181" i="9"/>
  <c r="W245" i="9"/>
  <c r="W290" i="9"/>
  <c r="W333" i="9"/>
  <c r="W366" i="9"/>
  <c r="W398" i="9"/>
  <c r="W430" i="9"/>
  <c r="W462" i="9"/>
  <c r="W494" i="9"/>
  <c r="W526" i="9"/>
  <c r="W558" i="9"/>
  <c r="W590" i="9"/>
  <c r="W622" i="9"/>
  <c r="W654" i="9"/>
  <c r="W676" i="9"/>
  <c r="W697" i="9"/>
  <c r="W718" i="9"/>
  <c r="W740" i="9"/>
  <c r="W759" i="9"/>
  <c r="W775" i="9"/>
  <c r="W791" i="9"/>
  <c r="W807" i="9"/>
  <c r="W823" i="9"/>
  <c r="W839" i="9"/>
  <c r="W855" i="9"/>
  <c r="W871" i="9"/>
  <c r="W887" i="9"/>
  <c r="W903" i="9"/>
  <c r="W41" i="9"/>
  <c r="W105" i="9"/>
  <c r="W169" i="9"/>
  <c r="W233" i="9"/>
  <c r="W282" i="9"/>
  <c r="W325" i="9"/>
  <c r="W360" i="9"/>
  <c r="W392" i="9"/>
  <c r="W424" i="9"/>
  <c r="W456" i="9"/>
  <c r="W488" i="9"/>
  <c r="W520" i="9"/>
  <c r="W552" i="9"/>
  <c r="W584" i="9"/>
  <c r="W616" i="9"/>
  <c r="W648" i="9"/>
  <c r="W672" i="9"/>
  <c r="W693" i="9"/>
  <c r="W714" i="9"/>
  <c r="W736" i="9"/>
  <c r="W756" i="9"/>
  <c r="W772" i="9"/>
  <c r="W788" i="9"/>
  <c r="W804" i="9"/>
  <c r="W820" i="9"/>
  <c r="W836" i="9"/>
  <c r="W852" i="9"/>
  <c r="W868" i="9"/>
  <c r="W884" i="9"/>
  <c r="W900" i="9"/>
  <c r="W916" i="9"/>
  <c r="W932" i="9"/>
  <c r="W948" i="9"/>
  <c r="W964" i="9"/>
  <c r="W980" i="9"/>
  <c r="W996" i="9"/>
  <c r="W1012" i="9"/>
  <c r="W61" i="9"/>
  <c r="W125" i="9"/>
  <c r="W189" i="9"/>
  <c r="W253" i="9"/>
  <c r="W296" i="9"/>
  <c r="W338" i="9"/>
  <c r="W370" i="9"/>
  <c r="W402" i="9"/>
  <c r="W434" i="9"/>
  <c r="W466" i="9"/>
  <c r="W498" i="9"/>
  <c r="W530" i="9"/>
  <c r="W562" i="9"/>
  <c r="W594" i="9"/>
  <c r="W626" i="9"/>
  <c r="W657" i="9"/>
  <c r="W678" i="9"/>
  <c r="W700" i="9"/>
  <c r="W721" i="9"/>
  <c r="W742" i="9"/>
  <c r="W761" i="9"/>
  <c r="W777" i="9"/>
  <c r="W793" i="9"/>
  <c r="W809" i="9"/>
  <c r="W825" i="9"/>
  <c r="W841" i="9"/>
  <c r="W857" i="9"/>
  <c r="W873" i="9"/>
  <c r="W889" i="9"/>
  <c r="W905" i="9"/>
  <c r="W921" i="9"/>
  <c r="W937" i="9"/>
  <c r="W953" i="9"/>
  <c r="W969" i="9"/>
  <c r="W985" i="9"/>
  <c r="W1001" i="9"/>
  <c r="W1017" i="9"/>
  <c r="W975" i="9"/>
  <c r="W1019" i="9"/>
  <c r="W979" i="9"/>
  <c r="W935" i="9"/>
  <c r="W999" i="9"/>
  <c r="W955" i="9"/>
  <c r="W232" i="9"/>
  <c r="W391" i="9"/>
  <c r="W435" i="9"/>
  <c r="W479" i="9"/>
  <c r="W519" i="9"/>
  <c r="W543" i="9"/>
  <c r="W583" i="9"/>
  <c r="W627" i="9"/>
  <c r="W671" i="9"/>
  <c r="W711" i="9"/>
  <c r="W735" i="9"/>
  <c r="W177" i="9"/>
  <c r="W320" i="9"/>
  <c r="W404" i="9"/>
  <c r="W492" i="9"/>
  <c r="W556" i="9"/>
  <c r="W620" i="9"/>
  <c r="W652" i="9"/>
  <c r="W696" i="9"/>
  <c r="W738" i="9"/>
  <c r="W774" i="9"/>
  <c r="W790" i="9"/>
  <c r="W822" i="9"/>
  <c r="W854" i="9"/>
  <c r="W886" i="9"/>
  <c r="W918" i="9"/>
  <c r="W950" i="9"/>
  <c r="W966" i="9"/>
  <c r="W998" i="9"/>
  <c r="W69" i="9"/>
  <c r="W197" i="9"/>
  <c r="W258" i="9"/>
  <c r="W342" i="9"/>
  <c r="W406" i="9"/>
  <c r="W470" i="9"/>
  <c r="W534" i="9"/>
  <c r="W598" i="9"/>
  <c r="W660" i="9"/>
  <c r="W702" i="9"/>
  <c r="W745" i="9"/>
  <c r="W779" i="9"/>
  <c r="W795" i="9"/>
  <c r="W843" i="9"/>
  <c r="W859" i="9"/>
  <c r="W891" i="9"/>
  <c r="W57" i="9"/>
  <c r="W185" i="9"/>
  <c r="W293" i="9"/>
  <c r="W368" i="9"/>
  <c r="W432" i="9"/>
  <c r="W496" i="9"/>
  <c r="W560" i="9"/>
  <c r="W624" i="9"/>
  <c r="W677" i="9"/>
  <c r="W720" i="9"/>
  <c r="W741" i="9"/>
  <c r="W776" i="9"/>
  <c r="W808" i="9"/>
  <c r="W840" i="9"/>
  <c r="W872" i="9"/>
  <c r="W904" i="9"/>
  <c r="W936" i="9"/>
  <c r="W968" i="9"/>
  <c r="W1000" i="9"/>
  <c r="W77" i="9"/>
  <c r="W141" i="9"/>
  <c r="W264" i="9"/>
  <c r="W346" i="9"/>
  <c r="W410" i="9"/>
  <c r="W474" i="9"/>
  <c r="W538" i="9"/>
  <c r="W602" i="9"/>
  <c r="W662" i="9"/>
  <c r="W705" i="9"/>
  <c r="W726" i="9"/>
  <c r="W765" i="9"/>
  <c r="W797" i="9"/>
  <c r="W829" i="9"/>
  <c r="W861" i="9"/>
  <c r="W893" i="9"/>
  <c r="W925" i="9"/>
  <c r="W957" i="9"/>
  <c r="W989" i="9"/>
  <c r="W927" i="9"/>
  <c r="W931" i="9"/>
  <c r="W951" i="9"/>
  <c r="W971" i="9"/>
  <c r="W46" i="9"/>
  <c r="W70" i="9"/>
  <c r="W90" i="9"/>
  <c r="W110" i="9"/>
  <c r="W134" i="9"/>
  <c r="W154" i="9"/>
  <c r="W174" i="9"/>
  <c r="W198" i="9"/>
  <c r="W218" i="9"/>
  <c r="W238" i="9"/>
  <c r="W51" i="9"/>
  <c r="W71" i="9"/>
  <c r="W91" i="9"/>
  <c r="W115" i="9"/>
  <c r="W135" i="9"/>
  <c r="W155" i="9"/>
  <c r="W179" i="9"/>
  <c r="W199" i="9"/>
  <c r="W219" i="9"/>
  <c r="W243" i="9"/>
  <c r="W263" i="9"/>
  <c r="W283" i="9"/>
  <c r="W307" i="9"/>
  <c r="W327" i="9"/>
  <c r="W60" i="9"/>
  <c r="W108" i="9"/>
  <c r="W148" i="9"/>
  <c r="W188" i="9"/>
  <c r="W236" i="9"/>
  <c r="W268" i="9"/>
  <c r="W294" i="9"/>
  <c r="W326" i="9"/>
  <c r="W349" i="9"/>
  <c r="W369" i="9"/>
  <c r="W393" i="9"/>
  <c r="W413" i="9"/>
  <c r="W433" i="9"/>
  <c r="W457" i="9"/>
  <c r="W477" i="9"/>
  <c r="W497" i="9"/>
  <c r="W521" i="9"/>
  <c r="W541" i="9"/>
  <c r="W561" i="9"/>
  <c r="W585" i="9"/>
  <c r="W605" i="9"/>
  <c r="W625" i="9"/>
  <c r="W649" i="9"/>
  <c r="W64" i="9"/>
  <c r="W104" i="9"/>
  <c r="W152" i="9"/>
  <c r="W192" i="9"/>
  <c r="W270" i="9"/>
  <c r="W297" i="9"/>
  <c r="W324" i="9"/>
  <c r="W351" i="9"/>
  <c r="W371" i="9"/>
  <c r="W415" i="9"/>
  <c r="W455" i="9"/>
  <c r="W499" i="9"/>
  <c r="W563" i="9"/>
  <c r="W607" i="9"/>
  <c r="W647" i="9"/>
  <c r="W691" i="9"/>
  <c r="W97" i="9"/>
  <c r="W256" i="9"/>
  <c r="W364" i="9"/>
  <c r="W452" i="9"/>
  <c r="W524" i="9"/>
  <c r="W588" i="9"/>
  <c r="W674" i="9"/>
  <c r="W717" i="9"/>
  <c r="W758" i="9"/>
  <c r="W806" i="9"/>
  <c r="W838" i="9"/>
  <c r="W870" i="9"/>
  <c r="W902" i="9"/>
  <c r="W934" i="9"/>
  <c r="W982" i="9"/>
  <c r="W1014" i="9"/>
  <c r="W133" i="9"/>
  <c r="W301" i="9"/>
  <c r="W374" i="9"/>
  <c r="W438" i="9"/>
  <c r="W502" i="9"/>
  <c r="W566" i="9"/>
  <c r="W630" i="9"/>
  <c r="W681" i="9"/>
  <c r="W724" i="9"/>
  <c r="W763" i="9"/>
  <c r="W811" i="9"/>
  <c r="W827" i="9"/>
  <c r="W875" i="9"/>
  <c r="W907" i="9"/>
  <c r="W121" i="9"/>
  <c r="W249" i="9"/>
  <c r="W336" i="9"/>
  <c r="W400" i="9"/>
  <c r="W464" i="9"/>
  <c r="W528" i="9"/>
  <c r="W592" i="9"/>
  <c r="W656" i="9"/>
  <c r="W698" i="9"/>
  <c r="W760" i="9"/>
  <c r="W792" i="9"/>
  <c r="W824" i="9"/>
  <c r="W856" i="9"/>
  <c r="W888" i="9"/>
  <c r="W920" i="9"/>
  <c r="W952" i="9"/>
  <c r="W984" i="9"/>
  <c r="W1016" i="9"/>
  <c r="W205" i="9"/>
  <c r="W306" i="9"/>
  <c r="W378" i="9"/>
  <c r="W442" i="9"/>
  <c r="W506" i="9"/>
  <c r="W570" i="9"/>
  <c r="W634" i="9"/>
  <c r="W684" i="9"/>
  <c r="W748" i="9"/>
  <c r="W781" i="9"/>
  <c r="W813" i="9"/>
  <c r="W845" i="9"/>
  <c r="W877" i="9"/>
  <c r="W909" i="9"/>
  <c r="W941" i="9"/>
  <c r="W973" i="9"/>
  <c r="W1005" i="9"/>
  <c r="W991" i="9"/>
  <c r="W995" i="9"/>
  <c r="W1015" i="9"/>
  <c r="W74" i="9"/>
  <c r="W118" i="9"/>
  <c r="W158" i="9"/>
  <c r="W202" i="9"/>
  <c r="W246" i="9"/>
  <c r="W35" i="9"/>
  <c r="W75" i="9"/>
  <c r="W119" i="9"/>
  <c r="W163" i="9"/>
  <c r="W203" i="9"/>
  <c r="W247" i="9"/>
  <c r="W291" i="9"/>
  <c r="W331" i="9"/>
  <c r="W76" i="9"/>
  <c r="W156" i="9"/>
  <c r="W244" i="9"/>
  <c r="W305" i="9"/>
  <c r="W353" i="9"/>
  <c r="W397" i="9"/>
  <c r="W441" i="9"/>
  <c r="W481" i="9"/>
  <c r="W525" i="9"/>
  <c r="W569" i="9"/>
  <c r="W609" i="9"/>
  <c r="W653" i="9"/>
  <c r="W72" i="9"/>
  <c r="W160" i="9"/>
  <c r="W248" i="9"/>
  <c r="W302" i="9"/>
  <c r="W355" i="9"/>
  <c r="W399" i="9"/>
  <c r="W439" i="9"/>
  <c r="W483" i="9"/>
  <c r="W527" i="9"/>
  <c r="W567" i="9"/>
  <c r="W611" i="9"/>
  <c r="W655" i="9"/>
  <c r="W695" i="9"/>
  <c r="W739" i="9"/>
  <c r="W113" i="9"/>
  <c r="W277" i="9"/>
  <c r="W372" i="9"/>
  <c r="W460" i="9"/>
  <c r="W532" i="9"/>
  <c r="W596" i="9"/>
  <c r="W658" i="9"/>
  <c r="W701" i="9"/>
  <c r="W744" i="9"/>
  <c r="W778" i="9"/>
  <c r="W810" i="9"/>
  <c r="W842" i="9"/>
  <c r="W874" i="9"/>
  <c r="W906" i="9"/>
  <c r="W938" i="9"/>
  <c r="W970" i="9"/>
  <c r="W1002" i="9"/>
  <c r="W85" i="9"/>
  <c r="W213" i="9"/>
  <c r="W312" i="9"/>
  <c r="W382" i="9"/>
  <c r="W446" i="9"/>
  <c r="W510" i="9"/>
  <c r="W574" i="9"/>
  <c r="W638" i="9"/>
  <c r="W686" i="9"/>
  <c r="W729" i="9"/>
  <c r="W767" i="9"/>
  <c r="W799" i="9"/>
  <c r="W831" i="9"/>
  <c r="W863" i="9"/>
  <c r="W895" i="9"/>
  <c r="W73" i="9"/>
  <c r="W201" i="9"/>
  <c r="W304" i="9"/>
  <c r="W376" i="9"/>
  <c r="W440" i="9"/>
  <c r="W504" i="9"/>
  <c r="W568" i="9"/>
  <c r="W632" i="9"/>
  <c r="W682" i="9"/>
  <c r="W725" i="9"/>
  <c r="W764" i="9"/>
  <c r="W796" i="9"/>
  <c r="W828" i="9"/>
  <c r="W860" i="9"/>
  <c r="W892" i="9"/>
  <c r="W924" i="9"/>
  <c r="W956" i="9"/>
  <c r="W988" i="9"/>
  <c r="W1020" i="9"/>
  <c r="W157" i="9"/>
  <c r="W274" i="9"/>
  <c r="W354" i="9"/>
  <c r="W418" i="9"/>
  <c r="W482" i="9"/>
  <c r="W546" i="9"/>
  <c r="W610" i="9"/>
  <c r="W668" i="9"/>
  <c r="W710" i="9"/>
  <c r="W753" i="9"/>
  <c r="W785" i="9"/>
  <c r="W817" i="9"/>
  <c r="W849" i="9"/>
  <c r="W881" i="9"/>
  <c r="W913" i="9"/>
  <c r="W945" i="9"/>
  <c r="W977" i="9"/>
  <c r="W1009" i="9"/>
  <c r="W1007" i="9"/>
  <c r="W1011" i="9"/>
  <c r="W923" i="9"/>
  <c r="W45" i="9"/>
  <c r="W285" i="9"/>
  <c r="W426" i="9"/>
  <c r="W554" i="9"/>
  <c r="W673" i="9"/>
  <c r="W757" i="9"/>
  <c r="W789" i="9"/>
  <c r="W853" i="9"/>
  <c r="W917" i="9"/>
  <c r="W981" i="9"/>
  <c r="W1021" i="9"/>
  <c r="W939" i="9"/>
  <c r="W54" i="9"/>
  <c r="W138" i="9"/>
  <c r="W222" i="9"/>
  <c r="W99" i="9"/>
  <c r="W183" i="9"/>
  <c r="W267" i="9"/>
  <c r="W204" i="9"/>
  <c r="W332" i="9"/>
  <c r="W417" i="9"/>
  <c r="W505" i="9"/>
  <c r="W589" i="9"/>
  <c r="W200" i="9"/>
  <c r="W334" i="9"/>
  <c r="W375" i="9"/>
  <c r="W463" i="9"/>
  <c r="W547" i="9"/>
  <c r="W631" i="9"/>
  <c r="W719" i="9"/>
  <c r="W193" i="9"/>
  <c r="W420" i="9"/>
  <c r="W564" i="9"/>
  <c r="W680" i="9"/>
  <c r="W762" i="9"/>
  <c r="W826" i="9"/>
  <c r="W890" i="9"/>
  <c r="W954" i="9"/>
  <c r="W1018" i="9"/>
  <c r="W149" i="9"/>
  <c r="W350" i="9"/>
  <c r="W478" i="9"/>
  <c r="W606" i="9"/>
  <c r="W708" i="9"/>
  <c r="W783" i="9"/>
  <c r="W847" i="9"/>
  <c r="W911" i="9"/>
  <c r="W137" i="9"/>
  <c r="W344" i="9"/>
  <c r="W472" i="9"/>
  <c r="W536" i="9"/>
  <c r="W661" i="9"/>
  <c r="W746" i="9"/>
  <c r="W812" i="9"/>
  <c r="W876" i="9"/>
  <c r="W940" i="9"/>
  <c r="W1004" i="9"/>
  <c r="W93" i="9"/>
  <c r="W317" i="9"/>
  <c r="W450" i="9"/>
  <c r="W578" i="9"/>
  <c r="W689" i="9"/>
  <c r="W769" i="9"/>
  <c r="W833" i="9"/>
  <c r="W897" i="9"/>
  <c r="W961" i="9"/>
  <c r="W943" i="9"/>
  <c r="W947" i="9"/>
  <c r="W987" i="9"/>
  <c r="W58" i="9"/>
  <c r="W142" i="9"/>
  <c r="W230" i="9"/>
  <c r="W103" i="9"/>
  <c r="W187" i="9"/>
  <c r="W275" i="9"/>
  <c r="W212" i="9"/>
  <c r="W337" i="9"/>
  <c r="W425" i="9"/>
  <c r="W465" i="9"/>
  <c r="W553" i="9"/>
  <c r="W637" i="9"/>
  <c r="W128" i="9"/>
  <c r="W281" i="9"/>
  <c r="W383" i="9"/>
  <c r="W467" i="9"/>
  <c r="W551" i="9"/>
  <c r="W639" i="9"/>
  <c r="W723" i="9"/>
  <c r="W225" i="9"/>
  <c r="W428" i="9"/>
  <c r="W572" i="9"/>
  <c r="W685" i="9"/>
  <c r="W766" i="9"/>
  <c r="W830" i="9"/>
  <c r="W862" i="9"/>
  <c r="W926" i="9"/>
  <c r="W990" i="9"/>
  <c r="W37" i="9"/>
  <c r="W280" i="9"/>
  <c r="W422" i="9"/>
  <c r="W550" i="9"/>
  <c r="W670" i="9"/>
  <c r="W755" i="9"/>
  <c r="W819" i="9"/>
  <c r="W883" i="9"/>
  <c r="W272" i="9"/>
  <c r="W416" i="9"/>
  <c r="W480" i="9"/>
  <c r="W608" i="9"/>
  <c r="W709" i="9"/>
  <c r="W784" i="9"/>
  <c r="W848" i="9"/>
  <c r="W912" i="9"/>
  <c r="W976" i="9"/>
  <c r="W237" i="9"/>
  <c r="W394" i="9"/>
  <c r="W522" i="9"/>
  <c r="W650" i="9"/>
  <c r="W737" i="9"/>
  <c r="W805" i="9"/>
  <c r="W869" i="9"/>
  <c r="W933" i="9"/>
  <c r="W997" i="9"/>
  <c r="W963" i="9"/>
  <c r="W1003" i="9"/>
  <c r="W38" i="9"/>
  <c r="W78" i="9"/>
  <c r="W122" i="9"/>
  <c r="W166" i="9"/>
  <c r="W206" i="9"/>
  <c r="W250" i="9"/>
  <c r="W39" i="9"/>
  <c r="W83" i="9"/>
  <c r="W123" i="9"/>
  <c r="W167" i="9"/>
  <c r="W211" i="9"/>
  <c r="W251" i="9"/>
  <c r="W295" i="9"/>
  <c r="W84" i="9"/>
  <c r="W172" i="9"/>
  <c r="W252" i="9"/>
  <c r="W310" i="9"/>
  <c r="W361" i="9"/>
  <c r="W401" i="9"/>
  <c r="W445" i="9"/>
  <c r="W489" i="9"/>
  <c r="W529" i="9"/>
  <c r="W573" i="9"/>
  <c r="W617" i="9"/>
  <c r="W88" i="9"/>
  <c r="W168" i="9"/>
  <c r="W254" i="9"/>
  <c r="W313" i="9"/>
  <c r="W359" i="9"/>
  <c r="W403" i="9"/>
  <c r="W447" i="9"/>
  <c r="W487" i="9"/>
  <c r="W531" i="9"/>
  <c r="W575" i="9"/>
  <c r="W615" i="9"/>
  <c r="W659" i="9"/>
  <c r="W703" i="9"/>
  <c r="W743" i="9"/>
  <c r="W129" i="9"/>
  <c r="W288" i="9"/>
  <c r="W388" i="9"/>
  <c r="W468" i="9"/>
  <c r="W540" i="9"/>
  <c r="W604" i="9"/>
  <c r="W664" i="9"/>
  <c r="W706" i="9"/>
  <c r="W749" i="9"/>
  <c r="W782" i="9"/>
  <c r="W814" i="9"/>
  <c r="W846" i="9"/>
  <c r="W878" i="9"/>
  <c r="W910" i="9"/>
  <c r="W942" i="9"/>
  <c r="W974" i="9"/>
  <c r="W1006" i="9"/>
  <c r="W101" i="9"/>
  <c r="W229" i="9"/>
  <c r="W322" i="9"/>
  <c r="W390" i="9"/>
  <c r="W454" i="9"/>
  <c r="W518" i="9"/>
  <c r="W582" i="9"/>
  <c r="W646" i="9"/>
  <c r="W692" i="9"/>
  <c r="W734" i="9"/>
  <c r="W771" i="9"/>
  <c r="W803" i="9"/>
  <c r="W835" i="9"/>
  <c r="W867" i="9"/>
  <c r="W899" i="9"/>
  <c r="W89" i="9"/>
  <c r="W217" i="9"/>
  <c r="W314" i="9"/>
  <c r="W384" i="9"/>
  <c r="W448" i="9"/>
  <c r="W512" i="9"/>
  <c r="W576" i="9"/>
  <c r="W640" i="9"/>
  <c r="W688" i="9"/>
  <c r="W730" i="9"/>
  <c r="W768" i="9"/>
  <c r="W800" i="9"/>
  <c r="W832" i="9"/>
  <c r="W864" i="9"/>
  <c r="W896" i="9"/>
  <c r="W928" i="9"/>
  <c r="W960" i="9"/>
  <c r="W992" i="9"/>
  <c r="W173" i="9"/>
  <c r="W362" i="9"/>
  <c r="W490" i="9"/>
  <c r="W618" i="9"/>
  <c r="W716" i="9"/>
  <c r="W821" i="9"/>
  <c r="W885" i="9"/>
  <c r="W949" i="9"/>
  <c r="W1013" i="9"/>
  <c r="W919" i="9"/>
  <c r="W94" i="9"/>
  <c r="W182" i="9"/>
  <c r="W55" i="9"/>
  <c r="W139" i="9"/>
  <c r="W227" i="9"/>
  <c r="W311" i="9"/>
  <c r="W116" i="9"/>
  <c r="W273" i="9"/>
  <c r="W377" i="9"/>
  <c r="W461" i="9"/>
  <c r="W545" i="9"/>
  <c r="W633" i="9"/>
  <c r="W120" i="9"/>
  <c r="W276" i="9"/>
  <c r="W419" i="9"/>
  <c r="W503" i="9"/>
  <c r="W591" i="9"/>
  <c r="W675" i="9"/>
  <c r="W33" i="9"/>
  <c r="W330" i="9"/>
  <c r="W500" i="9"/>
  <c r="W628" i="9"/>
  <c r="W722" i="9"/>
  <c r="W794" i="9"/>
  <c r="W858" i="9"/>
  <c r="W922" i="9"/>
  <c r="W986" i="9"/>
  <c r="W269" i="9"/>
  <c r="W414" i="9"/>
  <c r="W542" i="9"/>
  <c r="W665" i="9"/>
  <c r="W750" i="9"/>
  <c r="W815" i="9"/>
  <c r="W879" i="9"/>
  <c r="W261" i="9"/>
  <c r="W408" i="9"/>
  <c r="W600" i="9"/>
  <c r="W704" i="9"/>
  <c r="W780" i="9"/>
  <c r="W844" i="9"/>
  <c r="W908" i="9"/>
  <c r="W972" i="9"/>
  <c r="W221" i="9"/>
  <c r="W386" i="9"/>
  <c r="W514" i="9"/>
  <c r="W642" i="9"/>
  <c r="W732" i="9"/>
  <c r="W801" i="9"/>
  <c r="W865" i="9"/>
  <c r="W929" i="9"/>
  <c r="W993" i="9"/>
  <c r="W967" i="9"/>
  <c r="W102" i="9"/>
  <c r="W186" i="9"/>
  <c r="W59" i="9"/>
  <c r="W147" i="9"/>
  <c r="W231" i="9"/>
  <c r="W315" i="9"/>
  <c r="W44" i="9"/>
  <c r="W124" i="9"/>
  <c r="W284" i="9"/>
  <c r="W381" i="9"/>
  <c r="W509" i="9"/>
  <c r="W593" i="9"/>
  <c r="W40" i="9"/>
  <c r="W216" i="9"/>
  <c r="W339" i="9"/>
  <c r="W423" i="9"/>
  <c r="W511" i="9"/>
  <c r="W595" i="9"/>
  <c r="W679" i="9"/>
  <c r="W49" i="9"/>
  <c r="W508" i="9"/>
  <c r="W636" i="9"/>
  <c r="W728" i="9"/>
  <c r="W798" i="9"/>
  <c r="W894" i="9"/>
  <c r="W958" i="9"/>
  <c r="W1022" i="9"/>
  <c r="W165" i="9"/>
  <c r="W358" i="9"/>
  <c r="W486" i="9"/>
  <c r="W614" i="9"/>
  <c r="W713" i="9"/>
  <c r="W787" i="9"/>
  <c r="W851" i="9"/>
  <c r="W915" i="9"/>
  <c r="W153" i="9"/>
  <c r="W352" i="9"/>
  <c r="W544" i="9"/>
  <c r="W666" i="9"/>
  <c r="W752" i="9"/>
  <c r="W816" i="9"/>
  <c r="W880" i="9"/>
  <c r="W944" i="9"/>
  <c r="W1008" i="9"/>
  <c r="W109" i="9"/>
  <c r="W328" i="9"/>
  <c r="W458" i="9"/>
  <c r="W586" i="9"/>
  <c r="W694" i="9"/>
  <c r="W773" i="9"/>
  <c r="W837" i="9"/>
  <c r="W901" i="9"/>
  <c r="W965" i="9"/>
  <c r="W959" i="9"/>
  <c r="W983" i="9"/>
  <c r="Y1007" i="9"/>
  <c r="Y991" i="9"/>
  <c r="Y975" i="9"/>
  <c r="Y959" i="9"/>
  <c r="Y943" i="9"/>
  <c r="Y927" i="9"/>
  <c r="Y911" i="9"/>
  <c r="Y895" i="9"/>
  <c r="Y879" i="9"/>
  <c r="Y863" i="9"/>
  <c r="Y847" i="9"/>
  <c r="Y831" i="9"/>
  <c r="Y815" i="9"/>
  <c r="Y799" i="9"/>
  <c r="Y783" i="9"/>
  <c r="Y767" i="9"/>
  <c r="Y1013" i="9"/>
  <c r="Y997" i="9"/>
  <c r="Y981" i="9"/>
  <c r="Y965" i="9"/>
  <c r="Y949" i="9"/>
  <c r="Y933" i="9"/>
  <c r="Y917" i="9"/>
  <c r="Y901" i="9"/>
  <c r="Y885" i="9"/>
  <c r="Y869" i="9"/>
  <c r="Y853" i="9"/>
  <c r="Y837" i="9"/>
  <c r="Y821" i="9"/>
  <c r="Y805" i="9"/>
  <c r="Y789" i="9"/>
  <c r="Y773" i="9"/>
  <c r="Y757" i="9"/>
  <c r="Y741" i="9"/>
  <c r="Y725" i="9"/>
  <c r="Y709" i="9"/>
  <c r="Y693" i="9"/>
  <c r="Y1014" i="9"/>
  <c r="Y982" i="9"/>
  <c r="Y950" i="9"/>
  <c r="Y918" i="9"/>
  <c r="Y886" i="9"/>
  <c r="Y854" i="9"/>
  <c r="Y822" i="9"/>
  <c r="Y790" i="9"/>
  <c r="Y759" i="9"/>
  <c r="Y738" i="9"/>
  <c r="Y716" i="9"/>
  <c r="Y695" i="9"/>
  <c r="Y676" i="9"/>
  <c r="Y660" i="9"/>
  <c r="Y644" i="9"/>
  <c r="Y628" i="9"/>
  <c r="Y612" i="9"/>
  <c r="Y596" i="9"/>
  <c r="Y580" i="9"/>
  <c r="Y564" i="9"/>
  <c r="Y548" i="9"/>
  <c r="Y532" i="9"/>
  <c r="Y516" i="9"/>
  <c r="Y500" i="9"/>
  <c r="Y484" i="9"/>
  <c r="Y468" i="9"/>
  <c r="Y452" i="9"/>
  <c r="Y436" i="9"/>
  <c r="Y420" i="9"/>
  <c r="Y404" i="9"/>
  <c r="Y388" i="9"/>
  <c r="Y372" i="9"/>
  <c r="Y356" i="9"/>
  <c r="Y994" i="9"/>
  <c r="Y962" i="9"/>
  <c r="Y930" i="9"/>
  <c r="Y898" i="9"/>
  <c r="Y866" i="9"/>
  <c r="Y834" i="9"/>
  <c r="Y802" i="9"/>
  <c r="Y770" i="9"/>
  <c r="Y746" i="9"/>
  <c r="Y724" i="9"/>
  <c r="Y703" i="9"/>
  <c r="Y682" i="9"/>
  <c r="Y666" i="9"/>
  <c r="Y650" i="9"/>
  <c r="Y634" i="9"/>
  <c r="Y618" i="9"/>
  <c r="Y602" i="9"/>
  <c r="Y586" i="9"/>
  <c r="Y570" i="9"/>
  <c r="Y554" i="9"/>
  <c r="Y538" i="9"/>
  <c r="Y522" i="9"/>
  <c r="Y506" i="9"/>
  <c r="Y490" i="9"/>
  <c r="Y474" i="9"/>
  <c r="Y458" i="9"/>
  <c r="Y442" i="9"/>
  <c r="Y426" i="9"/>
  <c r="Y410" i="9"/>
  <c r="Y394" i="9"/>
  <c r="Y378" i="9"/>
  <c r="Y362" i="9"/>
  <c r="Y346" i="9"/>
  <c r="Y330" i="9"/>
  <c r="Y314" i="9"/>
  <c r="Y298" i="9"/>
  <c r="Y282" i="9"/>
  <c r="Y266" i="9"/>
  <c r="Y250" i="9"/>
  <c r="Y234" i="9"/>
  <c r="Y218" i="9"/>
  <c r="Y202" i="9"/>
  <c r="Y984" i="9"/>
  <c r="Y920" i="9"/>
  <c r="Y856" i="9"/>
  <c r="Y792" i="9"/>
  <c r="Y739" i="9"/>
  <c r="Y696" i="9"/>
  <c r="Y661" i="9"/>
  <c r="Y629" i="9"/>
  <c r="Y597" i="9"/>
  <c r="Y565" i="9"/>
  <c r="Y533" i="9"/>
  <c r="Y501" i="9"/>
  <c r="Y469" i="9"/>
  <c r="Y437" i="9"/>
  <c r="Y405" i="9"/>
  <c r="Y373" i="9"/>
  <c r="Y341" i="9"/>
  <c r="Y319" i="9"/>
  <c r="Y297" i="9"/>
  <c r="Y980" i="9"/>
  <c r="Y916" i="9"/>
  <c r="Y852" i="9"/>
  <c r="Y788" i="9"/>
  <c r="Y736" i="9"/>
  <c r="Y694" i="9"/>
  <c r="Y659" i="9"/>
  <c r="Y627" i="9"/>
  <c r="Y595" i="9"/>
  <c r="Y563" i="9"/>
  <c r="Y531" i="9"/>
  <c r="Y499" i="9"/>
  <c r="Y467" i="9"/>
  <c r="Y435" i="9"/>
  <c r="Y403" i="9"/>
  <c r="Y371" i="9"/>
  <c r="Y339" i="9"/>
  <c r="Y317" i="9"/>
  <c r="Y296" i="9"/>
  <c r="Y275" i="9"/>
  <c r="Y253" i="9"/>
  <c r="Y940" i="9"/>
  <c r="Y812" i="9"/>
  <c r="Y710" i="9"/>
  <c r="Y639" i="9"/>
  <c r="Y575" i="9"/>
  <c r="Y511" i="9"/>
  <c r="Y447" i="9"/>
  <c r="Y383" i="9"/>
  <c r="Y325" i="9"/>
  <c r="Y284" i="9"/>
  <c r="Y256" i="9"/>
  <c r="Y232" i="9"/>
  <c r="Y211" i="9"/>
  <c r="Y191" i="9"/>
  <c r="Y175" i="9"/>
  <c r="Y159" i="9"/>
  <c r="Y143" i="9"/>
  <c r="Y127" i="9"/>
  <c r="Y111" i="9"/>
  <c r="Y95" i="9"/>
  <c r="Y79" i="9"/>
  <c r="Y63" i="9"/>
  <c r="Y47" i="9"/>
  <c r="Y960" i="9"/>
  <c r="Y832" i="9"/>
  <c r="Y723" i="9"/>
  <c r="Y649" i="9"/>
  <c r="Y585" i="9"/>
  <c r="Y521" i="9"/>
  <c r="Y457" i="9"/>
  <c r="Y393" i="9"/>
  <c r="Y332" i="9"/>
  <c r="Y289" i="9"/>
  <c r="Y261" i="9"/>
  <c r="Y236" i="9"/>
  <c r="Y215" i="9"/>
  <c r="Y194" i="9"/>
  <c r="Y178" i="9"/>
  <c r="Y162" i="9"/>
  <c r="Y146" i="9"/>
  <c r="Y130" i="9"/>
  <c r="Y114" i="9"/>
  <c r="Y98" i="9"/>
  <c r="Y82" i="9"/>
  <c r="Y66" i="9"/>
  <c r="Y50" i="9"/>
  <c r="Y34" i="9"/>
  <c r="Y796" i="9"/>
  <c r="Y631" i="9"/>
  <c r="Y503" i="9"/>
  <c r="Y375" i="9"/>
  <c r="Y281" i="9"/>
  <c r="Y229" i="9"/>
  <c r="Y189" i="9"/>
  <c r="Y157" i="9"/>
  <c r="Y125" i="9"/>
  <c r="Y93" i="9"/>
  <c r="Y61" i="9"/>
  <c r="Y956" i="9"/>
  <c r="Y720" i="9"/>
  <c r="Y583" i="9"/>
  <c r="Y455" i="9"/>
  <c r="Y331" i="9"/>
  <c r="Y260" i="9"/>
  <c r="Y213" i="9"/>
  <c r="Y177" i="9"/>
  <c r="Y145" i="9"/>
  <c r="Y113" i="9"/>
  <c r="Y81" i="9"/>
  <c r="Y49" i="9"/>
  <c r="Y712" i="9"/>
  <c r="Y449" i="9"/>
  <c r="Y257" i="9"/>
  <c r="Y176" i="9"/>
  <c r="Y112" i="9"/>
  <c r="Y48" i="9"/>
  <c r="Y1019" i="9"/>
  <c r="Y999" i="9"/>
  <c r="Y979" i="9"/>
  <c r="Y955" i="9"/>
  <c r="Y935" i="9"/>
  <c r="Y915" i="9"/>
  <c r="Y891" i="9"/>
  <c r="Y871" i="9"/>
  <c r="Y851" i="9"/>
  <c r="Y827" i="9"/>
  <c r="Y807" i="9"/>
  <c r="Y787" i="9"/>
  <c r="Y763" i="9"/>
  <c r="Y1005" i="9"/>
  <c r="Y985" i="9"/>
  <c r="Y961" i="9"/>
  <c r="Y941" i="9"/>
  <c r="Y921" i="9"/>
  <c r="Y897" i="9"/>
  <c r="Y877" i="9"/>
  <c r="Y857" i="9"/>
  <c r="Y833" i="9"/>
  <c r="Y813" i="9"/>
  <c r="Y793" i="9"/>
  <c r="Y769" i="9"/>
  <c r="Y749" i="9"/>
  <c r="Y729" i="9"/>
  <c r="Y705" i="9"/>
  <c r="Y685" i="9"/>
  <c r="Y990" i="9"/>
  <c r="Y942" i="9"/>
  <c r="Y902" i="9"/>
  <c r="Y862" i="9"/>
  <c r="Y814" i="9"/>
  <c r="Y774" i="9"/>
  <c r="Y743" i="9"/>
  <c r="Y711" i="9"/>
  <c r="Y684" i="9"/>
  <c r="Y664" i="9"/>
  <c r="Y640" i="9"/>
  <c r="Y620" i="9"/>
  <c r="Y600" i="9"/>
  <c r="Y576" i="9"/>
  <c r="Y556" i="9"/>
  <c r="Y536" i="9"/>
  <c r="Y512" i="9"/>
  <c r="Y492" i="9"/>
  <c r="Y472" i="9"/>
  <c r="Y448" i="9"/>
  <c r="Y428" i="9"/>
  <c r="Y408" i="9"/>
  <c r="Y384" i="9"/>
  <c r="Y364" i="9"/>
  <c r="Y344" i="9"/>
  <c r="Y986" i="9"/>
  <c r="Y946" i="9"/>
  <c r="Y906" i="9"/>
  <c r="Y858" i="9"/>
  <c r="Y818" i="9"/>
  <c r="Y778" i="9"/>
  <c r="Y740" i="9"/>
  <c r="Y714" i="9"/>
  <c r="Y687" i="9"/>
  <c r="Y662" i="9"/>
  <c r="Y642" i="9"/>
  <c r="Y622" i="9"/>
  <c r="Y598" i="9"/>
  <c r="Y578" i="9"/>
  <c r="Y558" i="9"/>
  <c r="Y534" i="9"/>
  <c r="Y514" i="9"/>
  <c r="Y494" i="9"/>
  <c r="Y470" i="9"/>
  <c r="Y450" i="9"/>
  <c r="Y430" i="9"/>
  <c r="Y406" i="9"/>
  <c r="Y386" i="9"/>
  <c r="Y366" i="9"/>
  <c r="Y342" i="9"/>
  <c r="Y322" i="9"/>
  <c r="Y302" i="9"/>
  <c r="Y278" i="9"/>
  <c r="Y258" i="9"/>
  <c r="Y238" i="9"/>
  <c r="Y214" i="9"/>
  <c r="Y1016" i="9"/>
  <c r="Y936" i="9"/>
  <c r="Y840" i="9"/>
  <c r="Y760" i="9"/>
  <c r="Y707" i="9"/>
  <c r="Y653" i="9"/>
  <c r="Y613" i="9"/>
  <c r="Y573" i="9"/>
  <c r="Y525" i="9"/>
  <c r="Y485" i="9"/>
  <c r="Y445" i="9"/>
  <c r="Y397" i="9"/>
  <c r="Y357" i="9"/>
  <c r="Y324" i="9"/>
  <c r="Y292" i="9"/>
  <c r="Y948" i="9"/>
  <c r="Y868" i="9"/>
  <c r="Y772" i="9"/>
  <c r="Y715" i="9"/>
  <c r="Y667" i="9"/>
  <c r="Y619" i="9"/>
  <c r="Y579" i="9"/>
  <c r="Y539" i="9"/>
  <c r="Y491" i="9"/>
  <c r="Y451" i="9"/>
  <c r="Y411" i="9"/>
  <c r="Y363" i="9"/>
  <c r="Y328" i="9"/>
  <c r="Y301" i="9"/>
  <c r="Y269" i="9"/>
  <c r="Y1004" i="9"/>
  <c r="Y844" i="9"/>
  <c r="Y688" i="9"/>
  <c r="Y607" i="9"/>
  <c r="Y527" i="9"/>
  <c r="Y431" i="9"/>
  <c r="Y351" i="9"/>
  <c r="Y293" i="9"/>
  <c r="Y249" i="9"/>
  <c r="Y221" i="9"/>
  <c r="Y195" i="9"/>
  <c r="Y171" i="9"/>
  <c r="Y151" i="9"/>
  <c r="Y131" i="9"/>
  <c r="Y107" i="9"/>
  <c r="Y87" i="9"/>
  <c r="Y67" i="9"/>
  <c r="Y43" i="9"/>
  <c r="Y992" i="9"/>
  <c r="Y800" i="9"/>
  <c r="Y681" i="9"/>
  <c r="Y601" i="9"/>
  <c r="Y505" i="9"/>
  <c r="Y425" i="9"/>
  <c r="Y345" i="9"/>
  <c r="Y283" i="9"/>
  <c r="Y247" i="9"/>
  <c r="Y220" i="9"/>
  <c r="Y190" i="9"/>
  <c r="Y170" i="9"/>
  <c r="Y150" i="9"/>
  <c r="Y126" i="9"/>
  <c r="Y106" i="9"/>
  <c r="Y86" i="9"/>
  <c r="Y62" i="9"/>
  <c r="Y924" i="9"/>
  <c r="Y663" i="9"/>
  <c r="Y471" i="9"/>
  <c r="Y320" i="9"/>
  <c r="Y240" i="9"/>
  <c r="Y181" i="9"/>
  <c r="Y141" i="9"/>
  <c r="Y101" i="9"/>
  <c r="Y53" i="9"/>
  <c r="Y892" i="9"/>
  <c r="Y647" i="9"/>
  <c r="Y487" i="9"/>
  <c r="Y309" i="9"/>
  <c r="Y235" i="9"/>
  <c r="Y185" i="9"/>
  <c r="Y137" i="9"/>
  <c r="Y97" i="9"/>
  <c r="Y57" i="9"/>
  <c r="Y577" i="9"/>
  <c r="Y287" i="9"/>
  <c r="Y160" i="9"/>
  <c r="Y80" i="9"/>
  <c r="Y912" i="9"/>
  <c r="Y561" i="9"/>
  <c r="Y316" i="9"/>
  <c r="Y207" i="9"/>
  <c r="Y140" i="9"/>
  <c r="Y76" i="9"/>
  <c r="Y1008" i="9"/>
  <c r="Y609" i="9"/>
  <c r="Y353" i="9"/>
  <c r="Y223" i="9"/>
  <c r="Y152" i="9"/>
  <c r="Y88" i="9"/>
  <c r="Y848" i="9"/>
  <c r="Y529" i="9"/>
  <c r="Y295" i="9"/>
  <c r="Y196" i="9"/>
  <c r="Y132" i="9"/>
  <c r="Y68" i="9"/>
  <c r="Y513" i="9"/>
  <c r="Y144" i="9"/>
  <c r="Y64" i="9"/>
  <c r="Y784" i="9"/>
  <c r="Y279" i="9"/>
  <c r="Y124" i="9"/>
  <c r="Y880" i="9"/>
  <c r="Y305" i="9"/>
  <c r="Y136" i="9"/>
  <c r="Y734" i="9"/>
  <c r="Y265" i="9"/>
  <c r="Y116" i="9"/>
  <c r="Y1011" i="9"/>
  <c r="Y967" i="9"/>
  <c r="Y923" i="9"/>
  <c r="Y883" i="9"/>
  <c r="Y839" i="9"/>
  <c r="Y795" i="9"/>
  <c r="Y1017" i="9"/>
  <c r="Y973" i="9"/>
  <c r="Y929" i="9"/>
  <c r="Y889" i="9"/>
  <c r="Y845" i="9"/>
  <c r="Y801" i="9"/>
  <c r="Y761" i="9"/>
  <c r="Y717" i="9"/>
  <c r="Y1006" i="9"/>
  <c r="Y926" i="9"/>
  <c r="Y838" i="9"/>
  <c r="Y754" i="9"/>
  <c r="Y700" i="9"/>
  <c r="Y652" i="9"/>
  <c r="Y608" i="9"/>
  <c r="Y568" i="9"/>
  <c r="Y524" i="9"/>
  <c r="Y504" i="9"/>
  <c r="Y460" i="9"/>
  <c r="Y416" i="9"/>
  <c r="Y376" i="9"/>
  <c r="Y1010" i="9"/>
  <c r="Y922" i="9"/>
  <c r="Y842" i="9"/>
  <c r="Y756" i="9"/>
  <c r="Y1015" i="9"/>
  <c r="Y995" i="9"/>
  <c r="Y971" i="9"/>
  <c r="Y951" i="9"/>
  <c r="Y931" i="9"/>
  <c r="Y907" i="9"/>
  <c r="Y887" i="9"/>
  <c r="Y867" i="9"/>
  <c r="Y843" i="9"/>
  <c r="Y823" i="9"/>
  <c r="Y803" i="9"/>
  <c r="Y779" i="9"/>
  <c r="Y1021" i="9"/>
  <c r="Y1001" i="9"/>
  <c r="Y977" i="9"/>
  <c r="Y957" i="9"/>
  <c r="Y937" i="9"/>
  <c r="Y913" i="9"/>
  <c r="Y893" i="9"/>
  <c r="Y873" i="9"/>
  <c r="Y849" i="9"/>
  <c r="Y829" i="9"/>
  <c r="Y809" i="9"/>
  <c r="Y785" i="9"/>
  <c r="Y765" i="9"/>
  <c r="Y745" i="9"/>
  <c r="Y721" i="9"/>
  <c r="Y701" i="9"/>
  <c r="Y1022" i="9"/>
  <c r="Y974" i="9"/>
  <c r="Y934" i="9"/>
  <c r="Y894" i="9"/>
  <c r="Y846" i="9"/>
  <c r="Y806" i="9"/>
  <c r="Y766" i="9"/>
  <c r="Y732" i="9"/>
  <c r="Y706" i="9"/>
  <c r="Y680" i="9"/>
  <c r="Y656" i="9"/>
  <c r="Y636" i="9"/>
  <c r="Y616" i="9"/>
  <c r="Y592" i="9"/>
  <c r="Y572" i="9"/>
  <c r="Y552" i="9"/>
  <c r="Y528" i="9"/>
  <c r="Y508" i="9"/>
  <c r="Y488" i="9"/>
  <c r="Y464" i="9"/>
  <c r="Y444" i="9"/>
  <c r="Y424" i="9"/>
  <c r="Y400" i="9"/>
  <c r="Y380" i="9"/>
  <c r="Y360" i="9"/>
  <c r="Y1018" i="9"/>
  <c r="Y978" i="9"/>
  <c r="Y938" i="9"/>
  <c r="Y890" i="9"/>
  <c r="Y850" i="9"/>
  <c r="Y810" i="9"/>
  <c r="Y762" i="9"/>
  <c r="Y735" i="9"/>
  <c r="Y708" i="9"/>
  <c r="Y678" i="9"/>
  <c r="Y658" i="9"/>
  <c r="Y638" i="9"/>
  <c r="Y614" i="9"/>
  <c r="Y594" i="9"/>
  <c r="Y574" i="9"/>
  <c r="Y550" i="9"/>
  <c r="Y530" i="9"/>
  <c r="Y510" i="9"/>
  <c r="Y486" i="9"/>
  <c r="Y466" i="9"/>
  <c r="Y446" i="9"/>
  <c r="Y422" i="9"/>
  <c r="Y402" i="9"/>
  <c r="Y382" i="9"/>
  <c r="Y358" i="9"/>
  <c r="Y338" i="9"/>
  <c r="Y318" i="9"/>
  <c r="Y294" i="9"/>
  <c r="Y274" i="9"/>
  <c r="Y254" i="9"/>
  <c r="Y230" i="9"/>
  <c r="Y210" i="9"/>
  <c r="Y1000" i="9"/>
  <c r="Y904" i="9"/>
  <c r="Y824" i="9"/>
  <c r="Y750" i="9"/>
  <c r="Y686" i="9"/>
  <c r="Y645" i="9"/>
  <c r="Y605" i="9"/>
  <c r="Y557" i="9"/>
  <c r="Y517" i="9"/>
  <c r="Y477" i="9"/>
  <c r="Y429" i="9"/>
  <c r="Y389" i="9"/>
  <c r="Y349" i="9"/>
  <c r="Y313" i="9"/>
  <c r="Y1012" i="9"/>
  <c r="Y932" i="9"/>
  <c r="Y836" i="9"/>
  <c r="Y758" i="9"/>
  <c r="Y704" i="9"/>
  <c r="Y651" i="9"/>
  <c r="Y611" i="9"/>
  <c r="Y571" i="9"/>
  <c r="Y523" i="9"/>
  <c r="Y483" i="9"/>
  <c r="Y443" i="9"/>
  <c r="Y395" i="9"/>
  <c r="Y355" i="9"/>
  <c r="Y323" i="9"/>
  <c r="Y291" i="9"/>
  <c r="Y264" i="9"/>
  <c r="Y972" i="9"/>
  <c r="Y780" i="9"/>
  <c r="Y671" i="9"/>
  <c r="Y591" i="9"/>
  <c r="Y495" i="9"/>
  <c r="Y415" i="9"/>
  <c r="Y336" i="9"/>
  <c r="Y277" i="9"/>
  <c r="Y243" i="9"/>
  <c r="Y216" i="9"/>
  <c r="Y187" i="9"/>
  <c r="Y167" i="9"/>
  <c r="Y147" i="9"/>
  <c r="Y123" i="9"/>
  <c r="Y103" i="9"/>
  <c r="Y83" i="9"/>
  <c r="Y59" i="9"/>
  <c r="Y39" i="9"/>
  <c r="Y928" i="9"/>
  <c r="Y768" i="9"/>
  <c r="Y665" i="9"/>
  <c r="Y569" i="9"/>
  <c r="Y489" i="9"/>
  <c r="Y409" i="9"/>
  <c r="Y321" i="9"/>
  <c r="Y276" i="9"/>
  <c r="Y241" i="9"/>
  <c r="Y209" i="9"/>
  <c r="Y186" i="9"/>
  <c r="Y166" i="9"/>
  <c r="Y142" i="9"/>
  <c r="Y122" i="9"/>
  <c r="Y102" i="9"/>
  <c r="Y78" i="9"/>
  <c r="Y58" i="9"/>
  <c r="Y38" i="9"/>
  <c r="Y860" i="9"/>
  <c r="Y599" i="9"/>
  <c r="Y439" i="9"/>
  <c r="Y299" i="9"/>
  <c r="Y219" i="9"/>
  <c r="Y173" i="9"/>
  <c r="Y133" i="9"/>
  <c r="Y85" i="9"/>
  <c r="Y45" i="9"/>
  <c r="Y828" i="9"/>
  <c r="Y615" i="9"/>
  <c r="Y423" i="9"/>
  <c r="Y288" i="9"/>
  <c r="Y224" i="9"/>
  <c r="Y169" i="9"/>
  <c r="Y129" i="9"/>
  <c r="Y89" i="9"/>
  <c r="Y41" i="9"/>
  <c r="Y944" i="9"/>
  <c r="Y233" i="9"/>
  <c r="Y497" i="9"/>
  <c r="Y188" i="9"/>
  <c r="Y60" i="9"/>
  <c r="Y545" i="9"/>
  <c r="Y201" i="9"/>
  <c r="Y72" i="9"/>
  <c r="Y465" i="9"/>
  <c r="Y180" i="9"/>
  <c r="Y52" i="9"/>
  <c r="Y987" i="9"/>
  <c r="Y947" i="9"/>
  <c r="Y903" i="9"/>
  <c r="Y859" i="9"/>
  <c r="Y819" i="9"/>
  <c r="Y775" i="9"/>
  <c r="Y993" i="9"/>
  <c r="Y953" i="9"/>
  <c r="Y909" i="9"/>
  <c r="Y865" i="9"/>
  <c r="Y825" i="9"/>
  <c r="Y781" i="9"/>
  <c r="Y737" i="9"/>
  <c r="Y697" i="9"/>
  <c r="Y966" i="9"/>
  <c r="Y878" i="9"/>
  <c r="Y798" i="9"/>
  <c r="Y727" i="9"/>
  <c r="Y672" i="9"/>
  <c r="Y632" i="9"/>
  <c r="Y588" i="9"/>
  <c r="Y544" i="9"/>
  <c r="Y480" i="9"/>
  <c r="Y440" i="9"/>
  <c r="Y396" i="9"/>
  <c r="Y352" i="9"/>
  <c r="Y970" i="9"/>
  <c r="Y882" i="9"/>
  <c r="Y794" i="9"/>
  <c r="Y1003" i="9"/>
  <c r="Y919" i="9"/>
  <c r="Y835" i="9"/>
  <c r="Y1009" i="9"/>
  <c r="Y925" i="9"/>
  <c r="Y841" i="9"/>
  <c r="Y753" i="9"/>
  <c r="Y998" i="9"/>
  <c r="Y830" i="9"/>
  <c r="Y690" i="9"/>
  <c r="Y604" i="9"/>
  <c r="Y520" i="9"/>
  <c r="Y432" i="9"/>
  <c r="Y348" i="9"/>
  <c r="Y874" i="9"/>
  <c r="Y730" i="9"/>
  <c r="Y674" i="9"/>
  <c r="Y630" i="9"/>
  <c r="Y590" i="9"/>
  <c r="Y546" i="9"/>
  <c r="Y502" i="9"/>
  <c r="Y462" i="9"/>
  <c r="Y418" i="9"/>
  <c r="Y374" i="9"/>
  <c r="Y334" i="9"/>
  <c r="Y290" i="9"/>
  <c r="Y246" i="9"/>
  <c r="Y206" i="9"/>
  <c r="Y888" i="9"/>
  <c r="Y728" i="9"/>
  <c r="Y637" i="9"/>
  <c r="Y549" i="9"/>
  <c r="Y461" i="9"/>
  <c r="Y381" i="9"/>
  <c r="Y308" i="9"/>
  <c r="Y900" i="9"/>
  <c r="Y747" i="9"/>
  <c r="Y643" i="9"/>
  <c r="Y555" i="9"/>
  <c r="Y475" i="9"/>
  <c r="Y387" i="9"/>
  <c r="Y312" i="9"/>
  <c r="Y259" i="9"/>
  <c r="Y752" i="9"/>
  <c r="Y559" i="9"/>
  <c r="Y399" i="9"/>
  <c r="Y271" i="9"/>
  <c r="Y205" i="9"/>
  <c r="Y163" i="9"/>
  <c r="Y119" i="9"/>
  <c r="Y75" i="9"/>
  <c r="Y35" i="9"/>
  <c r="Y744" i="9"/>
  <c r="Y553" i="9"/>
  <c r="Y377" i="9"/>
  <c r="Y268" i="9"/>
  <c r="Y204" i="9"/>
  <c r="Y158" i="9"/>
  <c r="Y118" i="9"/>
  <c r="Y74" i="9"/>
  <c r="Y567" i="9"/>
  <c r="Y267" i="9"/>
  <c r="Y165" i="9"/>
  <c r="Y77" i="9"/>
  <c r="Y551" i="9"/>
  <c r="Y273" i="9"/>
  <c r="Y161" i="9"/>
  <c r="Y73" i="9"/>
  <c r="Y385" i="9"/>
  <c r="Y128" i="9"/>
  <c r="Y691" i="9"/>
  <c r="Y251" i="9"/>
  <c r="Y108" i="9"/>
  <c r="Y755" i="9"/>
  <c r="Y272" i="9"/>
  <c r="Y120" i="9"/>
  <c r="Y401" i="9"/>
  <c r="Y164" i="9"/>
  <c r="Y36" i="9"/>
  <c r="Y963" i="9"/>
  <c r="Y875" i="9"/>
  <c r="Y791" i="9"/>
  <c r="Y969" i="9"/>
  <c r="Y881" i="9"/>
  <c r="Y797" i="9"/>
  <c r="Y713" i="9"/>
  <c r="Y910" i="9"/>
  <c r="Y648" i="9"/>
  <c r="Y560" i="9"/>
  <c r="Y476" i="9"/>
  <c r="Y392" i="9"/>
  <c r="Y954" i="9"/>
  <c r="Y698" i="9"/>
  <c r="Y610" i="9"/>
  <c r="Y526" i="9"/>
  <c r="Y438" i="9"/>
  <c r="Y354" i="9"/>
  <c r="Y270" i="9"/>
  <c r="Y968" i="9"/>
  <c r="Y677" i="9"/>
  <c r="Y509" i="9"/>
  <c r="Y335" i="9"/>
  <c r="Y820" i="9"/>
  <c r="Y603" i="9"/>
  <c r="Y427" i="9"/>
  <c r="Y285" i="9"/>
  <c r="Y655" i="9"/>
  <c r="Y315" i="9"/>
  <c r="Y183" i="9"/>
  <c r="Y99" i="9"/>
  <c r="Y633" i="9"/>
  <c r="Y311" i="9"/>
  <c r="Y182" i="9"/>
  <c r="Y138" i="9"/>
  <c r="Y54" i="9"/>
  <c r="Y742" i="9"/>
  <c r="Y208" i="9"/>
  <c r="Y37" i="9"/>
  <c r="Y764" i="9"/>
  <c r="Y203" i="9"/>
  <c r="Y33" i="9"/>
  <c r="Y212" i="9"/>
  <c r="Y172" i="9"/>
  <c r="Y184" i="9"/>
  <c r="Y239" i="9"/>
  <c r="Y939" i="9"/>
  <c r="Y855" i="9"/>
  <c r="Y771" i="9"/>
  <c r="Y945" i="9"/>
  <c r="Y861" i="9"/>
  <c r="Y777" i="9"/>
  <c r="Y870" i="9"/>
  <c r="Y722" i="9"/>
  <c r="Y624" i="9"/>
  <c r="Y540" i="9"/>
  <c r="Y368" i="9"/>
  <c r="Y751" i="9"/>
  <c r="Y692" i="9"/>
  <c r="Y606" i="9"/>
  <c r="Y518" i="9"/>
  <c r="Y434" i="9"/>
  <c r="Y350" i="9"/>
  <c r="Y262" i="9"/>
  <c r="Y952" i="9"/>
  <c r="Y669" i="9"/>
  <c r="Y493" i="9"/>
  <c r="Y329" i="9"/>
  <c r="Y804" i="9"/>
  <c r="Y587" i="9"/>
  <c r="Y419" i="9"/>
  <c r="Y280" i="9"/>
  <c r="Y623" i="9"/>
  <c r="Y304" i="9"/>
  <c r="Y179" i="9"/>
  <c r="Y91" i="9"/>
  <c r="Y441" i="9"/>
  <c r="Y225" i="9"/>
  <c r="Y134" i="9"/>
  <c r="Y46" i="9"/>
  <c r="Y699" i="9"/>
  <c r="Y197" i="9"/>
  <c r="Y109" i="9"/>
  <c r="Y359" i="9"/>
  <c r="Y105" i="9"/>
  <c r="Y192" i="9"/>
  <c r="Y369" i="9"/>
  <c r="Y417" i="9"/>
  <c r="Y40" i="9"/>
  <c r="Y593" i="9"/>
  <c r="Y84" i="9"/>
  <c r="Y983" i="9"/>
  <c r="Y899" i="9"/>
  <c r="Y811" i="9"/>
  <c r="Y989" i="9"/>
  <c r="Y905" i="9"/>
  <c r="Y817" i="9"/>
  <c r="Y733" i="9"/>
  <c r="Y958" i="9"/>
  <c r="Y782" i="9"/>
  <c r="Y668" i="9"/>
  <c r="Y584" i="9"/>
  <c r="Y496" i="9"/>
  <c r="Y412" i="9"/>
  <c r="Y1002" i="9"/>
  <c r="Y826" i="9"/>
  <c r="Y719" i="9"/>
  <c r="Y670" i="9"/>
  <c r="Y626" i="9"/>
  <c r="Y582" i="9"/>
  <c r="Y542" i="9"/>
  <c r="Y498" i="9"/>
  <c r="Y454" i="9"/>
  <c r="Y414" i="9"/>
  <c r="Y370" i="9"/>
  <c r="Y326" i="9"/>
  <c r="Y286" i="9"/>
  <c r="Y242" i="9"/>
  <c r="Y198" i="9"/>
  <c r="Y872" i="9"/>
  <c r="Y718" i="9"/>
  <c r="Y621" i="9"/>
  <c r="Y541" i="9"/>
  <c r="Y453" i="9"/>
  <c r="Y365" i="9"/>
  <c r="Y303" i="9"/>
  <c r="Y884" i="9"/>
  <c r="Y726" i="9"/>
  <c r="Y635" i="9"/>
  <c r="Y547" i="9"/>
  <c r="Y459" i="9"/>
  <c r="Y379" i="9"/>
  <c r="Y307" i="9"/>
  <c r="Y248" i="9"/>
  <c r="Y731" i="9"/>
  <c r="Y543" i="9"/>
  <c r="Y367" i="9"/>
  <c r="Y263" i="9"/>
  <c r="Y200" i="9"/>
  <c r="Y155" i="9"/>
  <c r="Y115" i="9"/>
  <c r="Y71" i="9"/>
  <c r="Y702" i="9"/>
  <c r="Y537" i="9"/>
  <c r="Y361" i="9"/>
  <c r="Y255" i="9"/>
  <c r="Y199" i="9"/>
  <c r="Y154" i="9"/>
  <c r="Y110" i="9"/>
  <c r="Y70" i="9"/>
  <c r="Y988" i="9"/>
  <c r="Y535" i="9"/>
  <c r="Y252" i="9"/>
  <c r="Y149" i="9"/>
  <c r="Y69" i="9"/>
  <c r="Y1020" i="9"/>
  <c r="Y519" i="9"/>
  <c r="Y245" i="9"/>
  <c r="Y153" i="9"/>
  <c r="Y65" i="9"/>
  <c r="Y327" i="9"/>
  <c r="Y96" i="9"/>
  <c r="Y625" i="9"/>
  <c r="Y228" i="9"/>
  <c r="Y92" i="9"/>
  <c r="Y673" i="9"/>
  <c r="Y244" i="9"/>
  <c r="Y104" i="9"/>
  <c r="Y976" i="9"/>
  <c r="Y337" i="9"/>
  <c r="Y148" i="9"/>
  <c r="Y748" i="9"/>
  <c r="Y786" i="9"/>
  <c r="Y654" i="9"/>
  <c r="Y566" i="9"/>
  <c r="Y482" i="9"/>
  <c r="Y398" i="9"/>
  <c r="Y310" i="9"/>
  <c r="Y226" i="9"/>
  <c r="Y808" i="9"/>
  <c r="Y589" i="9"/>
  <c r="Y421" i="9"/>
  <c r="Y996" i="9"/>
  <c r="Y683" i="9"/>
  <c r="Y515" i="9"/>
  <c r="Y347" i="9"/>
  <c r="Y908" i="9"/>
  <c r="Y479" i="9"/>
  <c r="Y237" i="9"/>
  <c r="Y139" i="9"/>
  <c r="Y55" i="9"/>
  <c r="Y896" i="9"/>
  <c r="Y473" i="9"/>
  <c r="Y231" i="9"/>
  <c r="Y94" i="9"/>
  <c r="Y407" i="9"/>
  <c r="Y117" i="9"/>
  <c r="Y391" i="9"/>
  <c r="Y121" i="9"/>
  <c r="Y816" i="9"/>
  <c r="Y433" i="9"/>
  <c r="Y44" i="9"/>
  <c r="Y481" i="9"/>
  <c r="Y56" i="9"/>
  <c r="Y657" i="9"/>
  <c r="Y100" i="9"/>
  <c r="Y689" i="9"/>
  <c r="Y456" i="9"/>
  <c r="Y914" i="9"/>
  <c r="Y646" i="9"/>
  <c r="Y562" i="9"/>
  <c r="Y478" i="9"/>
  <c r="Y390" i="9"/>
  <c r="Y306" i="9"/>
  <c r="Y222" i="9"/>
  <c r="Y776" i="9"/>
  <c r="Y581" i="9"/>
  <c r="Y413" i="9"/>
  <c r="Y964" i="9"/>
  <c r="Y675" i="9"/>
  <c r="Y507" i="9"/>
  <c r="Y333" i="9"/>
  <c r="Y876" i="9"/>
  <c r="Y463" i="9"/>
  <c r="Y227" i="9"/>
  <c r="Y135" i="9"/>
  <c r="Y51" i="9"/>
  <c r="Y864" i="9"/>
  <c r="Y617" i="9"/>
  <c r="Y300" i="9"/>
  <c r="Y174" i="9"/>
  <c r="Y90" i="9"/>
  <c r="Y343" i="9"/>
  <c r="Y679" i="9"/>
  <c r="Y193" i="9"/>
  <c r="Y641" i="9"/>
  <c r="Y156" i="9"/>
  <c r="Y168" i="9"/>
  <c r="Y217" i="9"/>
  <c r="O41" i="9"/>
  <c r="N41" i="9" s="1"/>
  <c r="O57" i="9"/>
  <c r="N57" i="9" s="1"/>
  <c r="O73" i="9"/>
  <c r="N73" i="9" s="1"/>
  <c r="O89" i="9"/>
  <c r="N89" i="9" s="1"/>
  <c r="O105" i="9"/>
  <c r="N105" i="9" s="1"/>
  <c r="O121" i="9"/>
  <c r="N121" i="9" s="1"/>
  <c r="O137" i="9"/>
  <c r="N137" i="9" s="1"/>
  <c r="O153" i="9"/>
  <c r="N153" i="9" s="1"/>
  <c r="O169" i="9"/>
  <c r="N169" i="9" s="1"/>
  <c r="O185" i="9"/>
  <c r="N185" i="9" s="1"/>
  <c r="O201" i="9"/>
  <c r="N201" i="9" s="1"/>
  <c r="O217" i="9"/>
  <c r="N217" i="9" s="1"/>
  <c r="O233" i="9"/>
  <c r="N233" i="9" s="1"/>
  <c r="O249" i="9"/>
  <c r="N249" i="9" s="1"/>
  <c r="O265" i="9"/>
  <c r="N265" i="9" s="1"/>
  <c r="O281" i="9"/>
  <c r="N281" i="9" s="1"/>
  <c r="O297" i="9"/>
  <c r="N297" i="9" s="1"/>
  <c r="O313" i="9"/>
  <c r="N313" i="9" s="1"/>
  <c r="O329" i="9"/>
  <c r="N329" i="9" s="1"/>
  <c r="O346" i="9"/>
  <c r="N346" i="9" s="1"/>
  <c r="O362" i="9"/>
  <c r="N362" i="9" s="1"/>
  <c r="O63" i="9"/>
  <c r="N63" i="9" s="1"/>
  <c r="O84" i="9"/>
  <c r="N84" i="9" s="1"/>
  <c r="O106" i="9"/>
  <c r="N106" i="9" s="1"/>
  <c r="O127" i="9"/>
  <c r="N127" i="9" s="1"/>
  <c r="O148" i="9"/>
  <c r="N148" i="9" s="1"/>
  <c r="O170" i="9"/>
  <c r="N170" i="9" s="1"/>
  <c r="O191" i="9"/>
  <c r="N191" i="9" s="1"/>
  <c r="O212" i="9"/>
  <c r="N212" i="9" s="1"/>
  <c r="O234" i="9"/>
  <c r="N234" i="9" s="1"/>
  <c r="O255" i="9"/>
  <c r="N255" i="9" s="1"/>
  <c r="O276" i="9"/>
  <c r="N276" i="9" s="1"/>
  <c r="O298" i="9"/>
  <c r="N298" i="9" s="1"/>
  <c r="O319" i="9"/>
  <c r="N319" i="9" s="1"/>
  <c r="O341" i="9"/>
  <c r="N341" i="9" s="1"/>
  <c r="O363" i="9"/>
  <c r="N363" i="9" s="1"/>
  <c r="O379" i="9"/>
  <c r="N379" i="9" s="1"/>
  <c r="O395" i="9"/>
  <c r="N395" i="9" s="1"/>
  <c r="O411" i="9"/>
  <c r="N411" i="9" s="1"/>
  <c r="O427" i="9"/>
  <c r="N427" i="9" s="1"/>
  <c r="O443" i="9"/>
  <c r="N443" i="9" s="1"/>
  <c r="O459" i="9"/>
  <c r="N459" i="9" s="1"/>
  <c r="O475" i="9"/>
  <c r="N475" i="9" s="1"/>
  <c r="O491" i="9"/>
  <c r="N491" i="9" s="1"/>
  <c r="O507" i="9"/>
  <c r="N507" i="9" s="1"/>
  <c r="O523" i="9"/>
  <c r="N523" i="9" s="1"/>
  <c r="O539" i="9"/>
  <c r="N539" i="9" s="1"/>
  <c r="O555" i="9"/>
  <c r="N555" i="9" s="1"/>
  <c r="O571" i="9"/>
  <c r="N571" i="9" s="1"/>
  <c r="O587" i="9"/>
  <c r="N587" i="9" s="1"/>
  <c r="O603" i="9"/>
  <c r="N603" i="9" s="1"/>
  <c r="O619" i="9"/>
  <c r="N619" i="9" s="1"/>
  <c r="O635" i="9"/>
  <c r="N635" i="9" s="1"/>
  <c r="O651" i="9"/>
  <c r="N651" i="9" s="1"/>
  <c r="O667" i="9"/>
  <c r="N667" i="9" s="1"/>
  <c r="O683" i="9"/>
  <c r="N683" i="9" s="1"/>
  <c r="O699" i="9"/>
  <c r="N699" i="9" s="1"/>
  <c r="O715" i="9"/>
  <c r="N715" i="9" s="1"/>
  <c r="O731" i="9"/>
  <c r="N731" i="9" s="1"/>
  <c r="O747" i="9"/>
  <c r="N747" i="9" s="1"/>
  <c r="O763" i="9"/>
  <c r="N763" i="9" s="1"/>
  <c r="O779" i="9"/>
  <c r="N779" i="9" s="1"/>
  <c r="O34" i="9"/>
  <c r="N34" i="9" s="1"/>
  <c r="O62" i="9"/>
  <c r="N62" i="9" s="1"/>
  <c r="O33" i="9"/>
  <c r="N33" i="9" s="1"/>
  <c r="O49" i="9"/>
  <c r="N49" i="9" s="1"/>
  <c r="O65" i="9"/>
  <c r="N65" i="9" s="1"/>
  <c r="O81" i="9"/>
  <c r="N81" i="9" s="1"/>
  <c r="O97" i="9"/>
  <c r="N97" i="9" s="1"/>
  <c r="O113" i="9"/>
  <c r="N113" i="9" s="1"/>
  <c r="O129" i="9"/>
  <c r="N129" i="9" s="1"/>
  <c r="O145" i="9"/>
  <c r="N145" i="9" s="1"/>
  <c r="O161" i="9"/>
  <c r="N161" i="9" s="1"/>
  <c r="O177" i="9"/>
  <c r="N177" i="9" s="1"/>
  <c r="O193" i="9"/>
  <c r="N193" i="9" s="1"/>
  <c r="O209" i="9"/>
  <c r="N209" i="9" s="1"/>
  <c r="O225" i="9"/>
  <c r="N225" i="9" s="1"/>
  <c r="O241" i="9"/>
  <c r="N241" i="9" s="1"/>
  <c r="O257" i="9"/>
  <c r="N257" i="9" s="1"/>
  <c r="O273" i="9"/>
  <c r="N273" i="9" s="1"/>
  <c r="O289" i="9"/>
  <c r="N289" i="9" s="1"/>
  <c r="O305" i="9"/>
  <c r="N305" i="9" s="1"/>
  <c r="O321" i="9"/>
  <c r="N321" i="9" s="1"/>
  <c r="O337" i="9"/>
  <c r="N337" i="9" s="1"/>
  <c r="O354" i="9"/>
  <c r="N354" i="9" s="1"/>
  <c r="O52" i="9"/>
  <c r="N52" i="9" s="1"/>
  <c r="O74" i="9"/>
  <c r="N74" i="9" s="1"/>
  <c r="O95" i="9"/>
  <c r="N95" i="9" s="1"/>
  <c r="O116" i="9"/>
  <c r="N116" i="9" s="1"/>
  <c r="O138" i="9"/>
  <c r="N138" i="9" s="1"/>
  <c r="O159" i="9"/>
  <c r="N159" i="9" s="1"/>
  <c r="O180" i="9"/>
  <c r="N180" i="9" s="1"/>
  <c r="O202" i="9"/>
  <c r="N202" i="9" s="1"/>
  <c r="O223" i="9"/>
  <c r="N223" i="9" s="1"/>
  <c r="O244" i="9"/>
  <c r="N244" i="9" s="1"/>
  <c r="O266" i="9"/>
  <c r="N266" i="9" s="1"/>
  <c r="O287" i="9"/>
  <c r="N287" i="9" s="1"/>
  <c r="O308" i="9"/>
  <c r="N308" i="9" s="1"/>
  <c r="O330" i="9"/>
  <c r="N330" i="9" s="1"/>
  <c r="O352" i="9"/>
  <c r="N352" i="9" s="1"/>
  <c r="O371" i="9"/>
  <c r="N371" i="9" s="1"/>
  <c r="O387" i="9"/>
  <c r="N387" i="9" s="1"/>
  <c r="O403" i="9"/>
  <c r="N403" i="9" s="1"/>
  <c r="O419" i="9"/>
  <c r="N419" i="9" s="1"/>
  <c r="O435" i="9"/>
  <c r="N435" i="9" s="1"/>
  <c r="O451" i="9"/>
  <c r="N451" i="9" s="1"/>
  <c r="O467" i="9"/>
  <c r="N467" i="9" s="1"/>
  <c r="O483" i="9"/>
  <c r="N483" i="9" s="1"/>
  <c r="O499" i="9"/>
  <c r="N499" i="9" s="1"/>
  <c r="O515" i="9"/>
  <c r="N515" i="9" s="1"/>
  <c r="O531" i="9"/>
  <c r="N531" i="9" s="1"/>
  <c r="O547" i="9"/>
  <c r="N547" i="9" s="1"/>
  <c r="O563" i="9"/>
  <c r="N563" i="9" s="1"/>
  <c r="O579" i="9"/>
  <c r="N579" i="9" s="1"/>
  <c r="O595" i="9"/>
  <c r="N595" i="9" s="1"/>
  <c r="O611" i="9"/>
  <c r="N611" i="9" s="1"/>
  <c r="O627" i="9"/>
  <c r="N627" i="9" s="1"/>
  <c r="O643" i="9"/>
  <c r="N643" i="9" s="1"/>
  <c r="O659" i="9"/>
  <c r="N659" i="9" s="1"/>
  <c r="O675" i="9"/>
  <c r="N675" i="9" s="1"/>
  <c r="O691" i="9"/>
  <c r="N691" i="9" s="1"/>
  <c r="O707" i="9"/>
  <c r="N707" i="9" s="1"/>
  <c r="O723" i="9"/>
  <c r="N723" i="9" s="1"/>
  <c r="O739" i="9"/>
  <c r="N739" i="9" s="1"/>
  <c r="O755" i="9"/>
  <c r="N755" i="9" s="1"/>
  <c r="O771" i="9"/>
  <c r="N771" i="9" s="1"/>
  <c r="O787" i="9"/>
  <c r="N787" i="9" s="1"/>
  <c r="O48" i="9"/>
  <c r="N48" i="9" s="1"/>
  <c r="O76" i="9"/>
  <c r="N76" i="9" s="1"/>
  <c r="O104" i="9"/>
  <c r="N104" i="9" s="1"/>
  <c r="O134" i="9"/>
  <c r="N134" i="9" s="1"/>
  <c r="O162" i="9"/>
  <c r="N162" i="9" s="1"/>
  <c r="O190" i="9"/>
  <c r="N190" i="9" s="1"/>
  <c r="O219" i="9"/>
  <c r="N219" i="9" s="1"/>
  <c r="O247" i="9"/>
  <c r="N247" i="9" s="1"/>
  <c r="O275" i="9"/>
  <c r="N275" i="9" s="1"/>
  <c r="O304" i="9"/>
  <c r="N304" i="9" s="1"/>
  <c r="O332" i="9"/>
  <c r="N332" i="9" s="1"/>
  <c r="O361" i="9"/>
  <c r="N361" i="9" s="1"/>
  <c r="O384" i="9"/>
  <c r="N384" i="9" s="1"/>
  <c r="O405" i="9"/>
  <c r="N405" i="9" s="1"/>
  <c r="O426" i="9"/>
  <c r="N426" i="9" s="1"/>
  <c r="O448" i="9"/>
  <c r="N448" i="9" s="1"/>
  <c r="O469" i="9"/>
  <c r="N469" i="9" s="1"/>
  <c r="O490" i="9"/>
  <c r="N490" i="9" s="1"/>
  <c r="O512" i="9"/>
  <c r="N512" i="9" s="1"/>
  <c r="O533" i="9"/>
  <c r="N533" i="9" s="1"/>
  <c r="O554" i="9"/>
  <c r="N554" i="9" s="1"/>
  <c r="O61" i="9"/>
  <c r="N61" i="9" s="1"/>
  <c r="O93" i="9"/>
  <c r="N93" i="9" s="1"/>
  <c r="O125" i="9"/>
  <c r="N125" i="9" s="1"/>
  <c r="O157" i="9"/>
  <c r="N157" i="9" s="1"/>
  <c r="O189" i="9"/>
  <c r="N189" i="9" s="1"/>
  <c r="O221" i="9"/>
  <c r="N221" i="9" s="1"/>
  <c r="O253" i="9"/>
  <c r="N253" i="9" s="1"/>
  <c r="O285" i="9"/>
  <c r="N285" i="9" s="1"/>
  <c r="O317" i="9"/>
  <c r="N317" i="9" s="1"/>
  <c r="O350" i="9"/>
  <c r="N350" i="9" s="1"/>
  <c r="O47" i="9"/>
  <c r="N47" i="9" s="1"/>
  <c r="O90" i="9"/>
  <c r="N90" i="9" s="1"/>
  <c r="O132" i="9"/>
  <c r="N132" i="9" s="1"/>
  <c r="O175" i="9"/>
  <c r="N175" i="9" s="1"/>
  <c r="O218" i="9"/>
  <c r="N218" i="9" s="1"/>
  <c r="O260" i="9"/>
  <c r="N260" i="9" s="1"/>
  <c r="O303" i="9"/>
  <c r="N303" i="9" s="1"/>
  <c r="O347" i="9"/>
  <c r="N347" i="9" s="1"/>
  <c r="O383" i="9"/>
  <c r="N383" i="9" s="1"/>
  <c r="O415" i="9"/>
  <c r="N415" i="9" s="1"/>
  <c r="O447" i="9"/>
  <c r="N447" i="9" s="1"/>
  <c r="O479" i="9"/>
  <c r="N479" i="9" s="1"/>
  <c r="O511" i="9"/>
  <c r="N511" i="9" s="1"/>
  <c r="O543" i="9"/>
  <c r="N543" i="9" s="1"/>
  <c r="O575" i="9"/>
  <c r="N575" i="9" s="1"/>
  <c r="O607" i="9"/>
  <c r="N607" i="9" s="1"/>
  <c r="O639" i="9"/>
  <c r="N639" i="9" s="1"/>
  <c r="O671" i="9"/>
  <c r="N671" i="9" s="1"/>
  <c r="O703" i="9"/>
  <c r="N703" i="9" s="1"/>
  <c r="O735" i="9"/>
  <c r="N735" i="9" s="1"/>
  <c r="O767" i="9"/>
  <c r="N767" i="9" s="1"/>
  <c r="O40" i="9"/>
  <c r="N40" i="9" s="1"/>
  <c r="O91" i="9"/>
  <c r="N91" i="9" s="1"/>
  <c r="O126" i="9"/>
  <c r="N126" i="9" s="1"/>
  <c r="O168" i="9"/>
  <c r="N168" i="9" s="1"/>
  <c r="O204" i="9"/>
  <c r="N204" i="9" s="1"/>
  <c r="O240" i="9"/>
  <c r="N240" i="9" s="1"/>
  <c r="O283" i="9"/>
  <c r="N283" i="9" s="1"/>
  <c r="O318" i="9"/>
  <c r="N318" i="9" s="1"/>
  <c r="O355" i="9"/>
  <c r="N355" i="9" s="1"/>
  <c r="O389" i="9"/>
  <c r="N389" i="9" s="1"/>
  <c r="O416" i="9"/>
  <c r="N416" i="9" s="1"/>
  <c r="O442" i="9"/>
  <c r="N442" i="9" s="1"/>
  <c r="O474" i="9"/>
  <c r="N474" i="9" s="1"/>
  <c r="O501" i="9"/>
  <c r="N501" i="9" s="1"/>
  <c r="O528" i="9"/>
  <c r="N528" i="9" s="1"/>
  <c r="O560" i="9"/>
  <c r="N560" i="9" s="1"/>
  <c r="O581" i="9"/>
  <c r="N581" i="9" s="1"/>
  <c r="O602" i="9"/>
  <c r="N602" i="9" s="1"/>
  <c r="O624" i="9"/>
  <c r="N624" i="9" s="1"/>
  <c r="O645" i="9"/>
  <c r="N645" i="9" s="1"/>
  <c r="O666" i="9"/>
  <c r="N666" i="9" s="1"/>
  <c r="O688" i="9"/>
  <c r="N688" i="9" s="1"/>
  <c r="O709" i="9"/>
  <c r="N709" i="9" s="1"/>
  <c r="O730" i="9"/>
  <c r="N730" i="9" s="1"/>
  <c r="O752" i="9"/>
  <c r="N752" i="9" s="1"/>
  <c r="O773" i="9"/>
  <c r="N773" i="9" s="1"/>
  <c r="O793" i="9"/>
  <c r="N793" i="9" s="1"/>
  <c r="O809" i="9"/>
  <c r="N809" i="9" s="1"/>
  <c r="O825" i="9"/>
  <c r="N825" i="9" s="1"/>
  <c r="O841" i="9"/>
  <c r="N841" i="9" s="1"/>
  <c r="O857" i="9"/>
  <c r="N857" i="9" s="1"/>
  <c r="O873" i="9"/>
  <c r="N873" i="9" s="1"/>
  <c r="O889" i="9"/>
  <c r="N889" i="9" s="1"/>
  <c r="O905" i="9"/>
  <c r="N905" i="9" s="1"/>
  <c r="O921" i="9"/>
  <c r="N921" i="9" s="1"/>
  <c r="O937" i="9"/>
  <c r="N937" i="9" s="1"/>
  <c r="O953" i="9"/>
  <c r="N953" i="9" s="1"/>
  <c r="O969" i="9"/>
  <c r="N969" i="9" s="1"/>
  <c r="O985" i="9"/>
  <c r="N985" i="9" s="1"/>
  <c r="O1001" i="9"/>
  <c r="N1001" i="9" s="1"/>
  <c r="O1017" i="9"/>
  <c r="N1017" i="9" s="1"/>
  <c r="O50" i="9"/>
  <c r="N50" i="9" s="1"/>
  <c r="O107" i="9"/>
  <c r="N107" i="9" s="1"/>
  <c r="O156" i="9"/>
  <c r="N156" i="9" s="1"/>
  <c r="O227" i="9"/>
  <c r="N227" i="9" s="1"/>
  <c r="O284" i="9"/>
  <c r="N284" i="9" s="1"/>
  <c r="O334" i="9"/>
  <c r="N334" i="9" s="1"/>
  <c r="O380" i="9"/>
  <c r="N380" i="9" s="1"/>
  <c r="O417" i="9"/>
  <c r="N417" i="9" s="1"/>
  <c r="O460" i="9"/>
  <c r="N460" i="9" s="1"/>
  <c r="O502" i="9"/>
  <c r="N502" i="9" s="1"/>
  <c r="O545" i="9"/>
  <c r="N545" i="9" s="1"/>
  <c r="O588" i="9"/>
  <c r="N588" i="9" s="1"/>
  <c r="O620" i="9"/>
  <c r="N620" i="9" s="1"/>
  <c r="O662" i="9"/>
  <c r="N662" i="9" s="1"/>
  <c r="O694" i="9"/>
  <c r="N694" i="9" s="1"/>
  <c r="O732" i="9"/>
  <c r="N732" i="9" s="1"/>
  <c r="O774" i="9"/>
  <c r="N774" i="9" s="1"/>
  <c r="O810" i="9"/>
  <c r="N810" i="9" s="1"/>
  <c r="O846" i="9"/>
  <c r="N846" i="9" s="1"/>
  <c r="O878" i="9"/>
  <c r="N878" i="9" s="1"/>
  <c r="O906" i="9"/>
  <c r="N906" i="9" s="1"/>
  <c r="O938" i="9"/>
  <c r="N938" i="9" s="1"/>
  <c r="O966" i="9"/>
  <c r="N966" i="9" s="1"/>
  <c r="O994" i="9"/>
  <c r="N994" i="9" s="1"/>
  <c r="O71" i="9"/>
  <c r="N71" i="9" s="1"/>
  <c r="O128" i="9"/>
  <c r="N128" i="9" s="1"/>
  <c r="O184" i="9"/>
  <c r="N184" i="9" s="1"/>
  <c r="O235" i="9"/>
  <c r="N235" i="9" s="1"/>
  <c r="O291" i="9"/>
  <c r="N291" i="9" s="1"/>
  <c r="O364" i="9"/>
  <c r="N364" i="9" s="1"/>
  <c r="O406" i="9"/>
  <c r="N406" i="9" s="1"/>
  <c r="O454" i="9"/>
  <c r="N454" i="9" s="1"/>
  <c r="O492" i="9"/>
  <c r="N492" i="9" s="1"/>
  <c r="O540" i="9"/>
  <c r="N540" i="9" s="1"/>
  <c r="O582" i="9"/>
  <c r="N582" i="9" s="1"/>
  <c r="O641" i="9"/>
  <c r="N641" i="9" s="1"/>
  <c r="O684" i="9"/>
  <c r="N684" i="9" s="1"/>
  <c r="O737" i="9"/>
  <c r="N737" i="9" s="1"/>
  <c r="O780" i="9"/>
  <c r="N780" i="9" s="1"/>
  <c r="O814" i="9"/>
  <c r="N814" i="9" s="1"/>
  <c r="O842" i="9"/>
  <c r="N842" i="9" s="1"/>
  <c r="O874" i="9"/>
  <c r="N874" i="9" s="1"/>
  <c r="O910" i="9"/>
  <c r="N910" i="9" s="1"/>
  <c r="O942" i="9"/>
  <c r="N942" i="9" s="1"/>
  <c r="O978" i="9"/>
  <c r="N978" i="9" s="1"/>
  <c r="O44" i="9"/>
  <c r="N44" i="9" s="1"/>
  <c r="O102" i="9"/>
  <c r="N102" i="9" s="1"/>
  <c r="O158" i="9"/>
  <c r="N158" i="9" s="1"/>
  <c r="O215" i="9"/>
  <c r="N215" i="9" s="1"/>
  <c r="O272" i="9"/>
  <c r="N272" i="9" s="1"/>
  <c r="O328" i="9"/>
  <c r="N328" i="9" s="1"/>
  <c r="O381" i="9"/>
  <c r="N381" i="9" s="1"/>
  <c r="O424" i="9"/>
  <c r="N424" i="9" s="1"/>
  <c r="O466" i="9"/>
  <c r="N466" i="9" s="1"/>
  <c r="O509" i="9"/>
  <c r="N509" i="9" s="1"/>
  <c r="O552" i="9"/>
  <c r="N552" i="9" s="1"/>
  <c r="O594" i="9"/>
  <c r="N594" i="9" s="1"/>
  <c r="O637" i="9"/>
  <c r="N637" i="9" s="1"/>
  <c r="O680" i="9"/>
  <c r="N680" i="9" s="1"/>
  <c r="O722" i="9"/>
  <c r="N722" i="9" s="1"/>
  <c r="O765" i="9"/>
  <c r="N765" i="9" s="1"/>
  <c r="O803" i="9"/>
  <c r="N803" i="9" s="1"/>
  <c r="O835" i="9"/>
  <c r="N835" i="9" s="1"/>
  <c r="O867" i="9"/>
  <c r="N867" i="9" s="1"/>
  <c r="O899" i="9"/>
  <c r="N899" i="9" s="1"/>
  <c r="O931" i="9"/>
  <c r="N931" i="9" s="1"/>
  <c r="O963" i="9"/>
  <c r="N963" i="9" s="1"/>
  <c r="O995" i="9"/>
  <c r="N995" i="9" s="1"/>
  <c r="O1019" i="9"/>
  <c r="N1019" i="9" s="1"/>
  <c r="O123" i="9"/>
  <c r="N123" i="9" s="1"/>
  <c r="O222" i="9"/>
  <c r="N222" i="9" s="1"/>
  <c r="O322" i="9"/>
  <c r="N322" i="9" s="1"/>
  <c r="O88" i="9"/>
  <c r="N88" i="9" s="1"/>
  <c r="O146" i="9"/>
  <c r="N146" i="9" s="1"/>
  <c r="O203" i="9"/>
  <c r="N203" i="9" s="1"/>
  <c r="O259" i="9"/>
  <c r="N259" i="9" s="1"/>
  <c r="O316" i="9"/>
  <c r="N316" i="9" s="1"/>
  <c r="O372" i="9"/>
  <c r="N372" i="9" s="1"/>
  <c r="O414" i="9"/>
  <c r="N414" i="9" s="1"/>
  <c r="O457" i="9"/>
  <c r="N457" i="9" s="1"/>
  <c r="O500" i="9"/>
  <c r="N500" i="9" s="1"/>
  <c r="O542" i="9"/>
  <c r="N542" i="9" s="1"/>
  <c r="O585" i="9"/>
  <c r="N585" i="9" s="1"/>
  <c r="O628" i="9"/>
  <c r="N628" i="9" s="1"/>
  <c r="O670" i="9"/>
  <c r="N670" i="9" s="1"/>
  <c r="O713" i="9"/>
  <c r="N713" i="9" s="1"/>
  <c r="O756" i="9"/>
  <c r="N756" i="9" s="1"/>
  <c r="O796" i="9"/>
  <c r="N796" i="9" s="1"/>
  <c r="O828" i="9"/>
  <c r="N828" i="9" s="1"/>
  <c r="O860" i="9"/>
  <c r="N860" i="9" s="1"/>
  <c r="O892" i="9"/>
  <c r="N892" i="9" s="1"/>
  <c r="O924" i="9"/>
  <c r="N924" i="9" s="1"/>
  <c r="O956" i="9"/>
  <c r="N956" i="9" s="1"/>
  <c r="O988" i="9"/>
  <c r="N988" i="9" s="1"/>
  <c r="O1015" i="9"/>
  <c r="N1015" i="9" s="1"/>
  <c r="O108" i="9"/>
  <c r="N108" i="9" s="1"/>
  <c r="O236" i="9"/>
  <c r="N236" i="9" s="1"/>
  <c r="O386" i="9"/>
  <c r="N386" i="9" s="1"/>
  <c r="O429" i="9"/>
  <c r="N429" i="9" s="1"/>
  <c r="O472" i="9"/>
  <c r="N472" i="9" s="1"/>
  <c r="O514" i="9"/>
  <c r="N514" i="9" s="1"/>
  <c r="O557" i="9"/>
  <c r="N557" i="9" s="1"/>
  <c r="O600" i="9"/>
  <c r="N600" i="9" s="1"/>
  <c r="O642" i="9"/>
  <c r="N642" i="9" s="1"/>
  <c r="O685" i="9"/>
  <c r="N685" i="9" s="1"/>
  <c r="O728" i="9"/>
  <c r="N728" i="9" s="1"/>
  <c r="O770" i="9"/>
  <c r="N770" i="9" s="1"/>
  <c r="O807" i="9"/>
  <c r="N807" i="9" s="1"/>
  <c r="O839" i="9"/>
  <c r="N839" i="9" s="1"/>
  <c r="O871" i="9"/>
  <c r="N871" i="9" s="1"/>
  <c r="O903" i="9"/>
  <c r="N903" i="9" s="1"/>
  <c r="O935" i="9"/>
  <c r="N935" i="9" s="1"/>
  <c r="O967" i="9"/>
  <c r="N967" i="9" s="1"/>
  <c r="O999" i="9"/>
  <c r="N999" i="9" s="1"/>
  <c r="O152" i="9"/>
  <c r="N152" i="9" s="1"/>
  <c r="O377" i="9"/>
  <c r="N377" i="9" s="1"/>
  <c r="O548" i="9"/>
  <c r="N548" i="9" s="1"/>
  <c r="O718" i="9"/>
  <c r="N718" i="9" s="1"/>
  <c r="O864" i="9"/>
  <c r="N864" i="9" s="1"/>
  <c r="O992" i="9"/>
  <c r="N992" i="9" s="1"/>
  <c r="O729" i="9"/>
  <c r="N729" i="9" s="1"/>
  <c r="O936" i="9"/>
  <c r="N936" i="9" s="1"/>
  <c r="O353" i="9"/>
  <c r="N353" i="9" s="1"/>
  <c r="O654" i="9"/>
  <c r="N654" i="9" s="1"/>
  <c r="O944" i="9"/>
  <c r="N944" i="9" s="1"/>
  <c r="O366" i="9"/>
  <c r="N366" i="9" s="1"/>
  <c r="O665" i="9"/>
  <c r="N665" i="9" s="1"/>
  <c r="O984" i="9"/>
  <c r="N984" i="9" s="1"/>
  <c r="O167" i="9"/>
  <c r="N167" i="9" s="1"/>
  <c r="O388" i="9"/>
  <c r="N388" i="9" s="1"/>
  <c r="O601" i="9"/>
  <c r="N601" i="9" s="1"/>
  <c r="O968" i="9"/>
  <c r="N968" i="9" s="1"/>
  <c r="O295" i="9"/>
  <c r="N295" i="9" s="1"/>
  <c r="O697" i="9"/>
  <c r="N697" i="9" s="1"/>
  <c r="O976" i="9"/>
  <c r="N976" i="9" s="1"/>
  <c r="O310" i="9"/>
  <c r="N310" i="9" s="1"/>
  <c r="O708" i="9"/>
  <c r="N708" i="9" s="1"/>
  <c r="O952" i="9"/>
  <c r="N952" i="9" s="1"/>
  <c r="O237" i="9"/>
  <c r="N237" i="9" s="1"/>
  <c r="O111" i="9"/>
  <c r="N111" i="9" s="1"/>
  <c r="O196" i="9"/>
  <c r="N196" i="9" s="1"/>
  <c r="O239" i="9"/>
  <c r="N239" i="9" s="1"/>
  <c r="O324" i="9"/>
  <c r="N324" i="9" s="1"/>
  <c r="O399" i="9"/>
  <c r="N399" i="9" s="1"/>
  <c r="O463" i="9"/>
  <c r="N463" i="9" s="1"/>
  <c r="O527" i="9"/>
  <c r="N527" i="9" s="1"/>
  <c r="O591" i="9"/>
  <c r="N591" i="9" s="1"/>
  <c r="O655" i="9"/>
  <c r="N655" i="9" s="1"/>
  <c r="O719" i="9"/>
  <c r="N719" i="9" s="1"/>
  <c r="O783" i="9"/>
  <c r="N783" i="9" s="1"/>
  <c r="O112" i="9"/>
  <c r="N112" i="9" s="1"/>
  <c r="O183" i="9"/>
  <c r="N183" i="9" s="1"/>
  <c r="O262" i="9"/>
  <c r="N262" i="9" s="1"/>
  <c r="O339" i="9"/>
  <c r="N339" i="9" s="1"/>
  <c r="O400" i="9"/>
  <c r="N400" i="9" s="1"/>
  <c r="O485" i="9"/>
  <c r="N485" i="9" s="1"/>
  <c r="O544" i="9"/>
  <c r="N544" i="9" s="1"/>
  <c r="O592" i="9"/>
  <c r="N592" i="9" s="1"/>
  <c r="O613" i="9"/>
  <c r="N613" i="9" s="1"/>
  <c r="O656" i="9"/>
  <c r="N656" i="9" s="1"/>
  <c r="O698" i="9"/>
  <c r="N698" i="9" s="1"/>
  <c r="O741" i="9"/>
  <c r="N741" i="9" s="1"/>
  <c r="O784" i="9"/>
  <c r="N784" i="9" s="1"/>
  <c r="O817" i="9"/>
  <c r="N817" i="9" s="1"/>
  <c r="O849" i="9"/>
  <c r="N849" i="9" s="1"/>
  <c r="O881" i="9"/>
  <c r="N881" i="9" s="1"/>
  <c r="O913" i="9"/>
  <c r="N913" i="9" s="1"/>
  <c r="O945" i="9"/>
  <c r="N945" i="9" s="1"/>
  <c r="O977" i="9"/>
  <c r="N977" i="9" s="1"/>
  <c r="O1009" i="9"/>
  <c r="N1009" i="9" s="1"/>
  <c r="O78" i="9"/>
  <c r="N78" i="9" s="1"/>
  <c r="O192" i="9"/>
  <c r="N192" i="9" s="1"/>
  <c r="O312" i="9"/>
  <c r="N312" i="9" s="1"/>
  <c r="O401" i="9"/>
  <c r="N401" i="9" s="1"/>
  <c r="O481" i="9"/>
  <c r="N481" i="9" s="1"/>
  <c r="O566" i="9"/>
  <c r="N566" i="9" s="1"/>
  <c r="O636" i="9"/>
  <c r="N636" i="9" s="1"/>
  <c r="O710" i="9"/>
  <c r="N710" i="9" s="1"/>
  <c r="O794" i="9"/>
  <c r="N794" i="9" s="1"/>
  <c r="O862" i="9"/>
  <c r="N862" i="9" s="1"/>
  <c r="O922" i="9"/>
  <c r="N922" i="9" s="1"/>
  <c r="O982" i="9"/>
  <c r="N982" i="9" s="1"/>
  <c r="O99" i="9"/>
  <c r="N99" i="9" s="1"/>
  <c r="O214" i="9"/>
  <c r="N214" i="9" s="1"/>
  <c r="O327" i="9"/>
  <c r="N327" i="9" s="1"/>
  <c r="O433" i="9"/>
  <c r="N433" i="9" s="1"/>
  <c r="O518" i="9"/>
  <c r="N518" i="9" s="1"/>
  <c r="O657" i="9"/>
  <c r="N657" i="9" s="1"/>
  <c r="O716" i="9"/>
  <c r="N716" i="9" s="1"/>
  <c r="O798" i="9"/>
  <c r="N798" i="9" s="1"/>
  <c r="O890" i="9"/>
  <c r="N890" i="9" s="1"/>
  <c r="O926" i="9"/>
  <c r="N926" i="9" s="1"/>
  <c r="O72" i="9"/>
  <c r="N72" i="9" s="1"/>
  <c r="O130" i="9"/>
  <c r="N130" i="9" s="1"/>
  <c r="O243" i="9"/>
  <c r="N243" i="9" s="1"/>
  <c r="O359" i="9"/>
  <c r="N359" i="9" s="1"/>
  <c r="O445" i="9"/>
  <c r="N445" i="9" s="1"/>
  <c r="O530" i="9"/>
  <c r="N530" i="9" s="1"/>
  <c r="O616" i="9"/>
  <c r="N616" i="9" s="1"/>
  <c r="O701" i="9"/>
  <c r="N701" i="9" s="1"/>
  <c r="O786" i="9"/>
  <c r="N786" i="9" s="1"/>
  <c r="O851" i="9"/>
  <c r="N851" i="9" s="1"/>
  <c r="O947" i="9"/>
  <c r="N947" i="9" s="1"/>
  <c r="O1008" i="9"/>
  <c r="N1008" i="9" s="1"/>
  <c r="O166" i="9"/>
  <c r="N166" i="9" s="1"/>
  <c r="O365" i="9"/>
  <c r="N365" i="9" s="1"/>
  <c r="O118" i="9"/>
  <c r="N118" i="9" s="1"/>
  <c r="O231" i="9"/>
  <c r="N231" i="9" s="1"/>
  <c r="O345" i="9"/>
  <c r="N345" i="9" s="1"/>
  <c r="O436" i="9"/>
  <c r="N436" i="9" s="1"/>
  <c r="O521" i="9"/>
  <c r="N521" i="9" s="1"/>
  <c r="O606" i="9"/>
  <c r="N606" i="9" s="1"/>
  <c r="O692" i="9"/>
  <c r="N692" i="9" s="1"/>
  <c r="O777" i="9"/>
  <c r="N777" i="9" s="1"/>
  <c r="O844" i="9"/>
  <c r="N844" i="9" s="1"/>
  <c r="O908" i="9"/>
  <c r="N908" i="9" s="1"/>
  <c r="O972" i="9"/>
  <c r="N972" i="9" s="1"/>
  <c r="O38" i="9"/>
  <c r="N38" i="9" s="1"/>
  <c r="O307" i="9"/>
  <c r="N307" i="9" s="1"/>
  <c r="O450" i="9"/>
  <c r="N450" i="9" s="1"/>
  <c r="O536" i="9"/>
  <c r="N536" i="9" s="1"/>
  <c r="O621" i="9"/>
  <c r="N621" i="9" s="1"/>
  <c r="O706" i="9"/>
  <c r="N706" i="9" s="1"/>
  <c r="O791" i="9"/>
  <c r="N791" i="9" s="1"/>
  <c r="O855" i="9"/>
  <c r="N855" i="9" s="1"/>
  <c r="O919" i="9"/>
  <c r="N919" i="9" s="1"/>
  <c r="O951" i="9"/>
  <c r="N951" i="9" s="1"/>
  <c r="O39" i="9"/>
  <c r="N39" i="9" s="1"/>
  <c r="O462" i="9"/>
  <c r="N462" i="9" s="1"/>
  <c r="O800" i="9"/>
  <c r="N800" i="9" s="1"/>
  <c r="O516" i="9"/>
  <c r="N516" i="9" s="1"/>
  <c r="O67" i="9"/>
  <c r="N67" i="9" s="1"/>
  <c r="O816" i="9"/>
  <c r="N816" i="9" s="1"/>
  <c r="O537" i="9"/>
  <c r="N537" i="9" s="1"/>
  <c r="O54" i="9"/>
  <c r="N54" i="9" s="1"/>
  <c r="O473" i="9"/>
  <c r="N473" i="9" s="1"/>
  <c r="O124" i="9"/>
  <c r="N124" i="9" s="1"/>
  <c r="O848" i="9"/>
  <c r="N848" i="9" s="1"/>
  <c r="O82" i="9"/>
  <c r="N82" i="9" s="1"/>
  <c r="O494" i="9"/>
  <c r="N494" i="9" s="1"/>
  <c r="O856" i="9"/>
  <c r="N856" i="9" s="1"/>
  <c r="O85" i="9"/>
  <c r="N85" i="9" s="1"/>
  <c r="O213" i="9"/>
  <c r="N213" i="9" s="1"/>
  <c r="O277" i="9"/>
  <c r="N277" i="9" s="1"/>
  <c r="O342" i="9"/>
  <c r="N342" i="9" s="1"/>
  <c r="O79" i="9"/>
  <c r="N79" i="9" s="1"/>
  <c r="O164" i="9"/>
  <c r="N164" i="9" s="1"/>
  <c r="O250" i="9"/>
  <c r="N250" i="9" s="1"/>
  <c r="O335" i="9"/>
  <c r="N335" i="9" s="1"/>
  <c r="O407" i="9"/>
  <c r="N407" i="9" s="1"/>
  <c r="O471" i="9"/>
  <c r="N471" i="9" s="1"/>
  <c r="O535" i="9"/>
  <c r="N535" i="9" s="1"/>
  <c r="O599" i="9"/>
  <c r="N599" i="9" s="1"/>
  <c r="O663" i="9"/>
  <c r="N663" i="9" s="1"/>
  <c r="O727" i="9"/>
  <c r="N727" i="9" s="1"/>
  <c r="O119" i="9"/>
  <c r="N119" i="9" s="1"/>
  <c r="O198" i="9"/>
  <c r="N198" i="9" s="1"/>
  <c r="O268" i="9"/>
  <c r="N268" i="9" s="1"/>
  <c r="O348" i="9"/>
  <c r="N348" i="9" s="1"/>
  <c r="O37" i="9"/>
  <c r="N37" i="9" s="1"/>
  <c r="O69" i="9"/>
  <c r="N69" i="9" s="1"/>
  <c r="O101" i="9"/>
  <c r="N101" i="9" s="1"/>
  <c r="O133" i="9"/>
  <c r="N133" i="9" s="1"/>
  <c r="O165" i="9"/>
  <c r="N165" i="9" s="1"/>
  <c r="O197" i="9"/>
  <c r="N197" i="9" s="1"/>
  <c r="O229" i="9"/>
  <c r="N229" i="9" s="1"/>
  <c r="O261" i="9"/>
  <c r="N261" i="9" s="1"/>
  <c r="O293" i="9"/>
  <c r="N293" i="9" s="1"/>
  <c r="O325" i="9"/>
  <c r="N325" i="9" s="1"/>
  <c r="O358" i="9"/>
  <c r="N358" i="9" s="1"/>
  <c r="O58" i="9"/>
  <c r="N58" i="9" s="1"/>
  <c r="O100" i="9"/>
  <c r="N100" i="9" s="1"/>
  <c r="O143" i="9"/>
  <c r="N143" i="9" s="1"/>
  <c r="O186" i="9"/>
  <c r="N186" i="9" s="1"/>
  <c r="O228" i="9"/>
  <c r="N228" i="9" s="1"/>
  <c r="O271" i="9"/>
  <c r="N271" i="9" s="1"/>
  <c r="O314" i="9"/>
  <c r="N314" i="9" s="1"/>
  <c r="O357" i="9"/>
  <c r="N357" i="9" s="1"/>
  <c r="O391" i="9"/>
  <c r="N391" i="9" s="1"/>
  <c r="O423" i="9"/>
  <c r="N423" i="9" s="1"/>
  <c r="O455" i="9"/>
  <c r="N455" i="9" s="1"/>
  <c r="O487" i="9"/>
  <c r="N487" i="9" s="1"/>
  <c r="O519" i="9"/>
  <c r="N519" i="9" s="1"/>
  <c r="O551" i="9"/>
  <c r="N551" i="9" s="1"/>
  <c r="O583" i="9"/>
  <c r="N583" i="9" s="1"/>
  <c r="O615" i="9"/>
  <c r="N615" i="9" s="1"/>
  <c r="O647" i="9"/>
  <c r="N647" i="9" s="1"/>
  <c r="O679" i="9"/>
  <c r="N679" i="9" s="1"/>
  <c r="O711" i="9"/>
  <c r="N711" i="9" s="1"/>
  <c r="O743" i="9"/>
  <c r="N743" i="9" s="1"/>
  <c r="O775" i="9"/>
  <c r="N775" i="9" s="1"/>
  <c r="O55" i="9"/>
  <c r="N55" i="9" s="1"/>
  <c r="O98" i="9"/>
  <c r="N98" i="9" s="1"/>
  <c r="O140" i="9"/>
  <c r="N140" i="9" s="1"/>
  <c r="O176" i="9"/>
  <c r="N176" i="9" s="1"/>
  <c r="O211" i="9"/>
  <c r="N211" i="9" s="1"/>
  <c r="O254" i="9"/>
  <c r="N254" i="9" s="1"/>
  <c r="O290" i="9"/>
  <c r="N290" i="9" s="1"/>
  <c r="O326" i="9"/>
  <c r="N326" i="9" s="1"/>
  <c r="O368" i="9"/>
  <c r="N368" i="9" s="1"/>
  <c r="O394" i="9"/>
  <c r="N394" i="9" s="1"/>
  <c r="O421" i="9"/>
  <c r="N421" i="9" s="1"/>
  <c r="O453" i="9"/>
  <c r="N453" i="9" s="1"/>
  <c r="O480" i="9"/>
  <c r="N480" i="9" s="1"/>
  <c r="O506" i="9"/>
  <c r="N506" i="9" s="1"/>
  <c r="O538" i="9"/>
  <c r="N538" i="9" s="1"/>
  <c r="O565" i="9"/>
  <c r="N565" i="9" s="1"/>
  <c r="O586" i="9"/>
  <c r="N586" i="9" s="1"/>
  <c r="O608" i="9"/>
  <c r="N608" i="9" s="1"/>
  <c r="O629" i="9"/>
  <c r="N629" i="9" s="1"/>
  <c r="O650" i="9"/>
  <c r="N650" i="9" s="1"/>
  <c r="O672" i="9"/>
  <c r="N672" i="9" s="1"/>
  <c r="O693" i="9"/>
  <c r="N693" i="9" s="1"/>
  <c r="O714" i="9"/>
  <c r="N714" i="9" s="1"/>
  <c r="O736" i="9"/>
  <c r="N736" i="9" s="1"/>
  <c r="O757" i="9"/>
  <c r="N757" i="9" s="1"/>
  <c r="O778" i="9"/>
  <c r="N778" i="9" s="1"/>
  <c r="O797" i="9"/>
  <c r="N797" i="9" s="1"/>
  <c r="O813" i="9"/>
  <c r="N813" i="9" s="1"/>
  <c r="O829" i="9"/>
  <c r="N829" i="9" s="1"/>
  <c r="O845" i="9"/>
  <c r="N845" i="9" s="1"/>
  <c r="O861" i="9"/>
  <c r="N861" i="9" s="1"/>
  <c r="O877" i="9"/>
  <c r="N877" i="9" s="1"/>
  <c r="O893" i="9"/>
  <c r="N893" i="9" s="1"/>
  <c r="O909" i="9"/>
  <c r="N909" i="9" s="1"/>
  <c r="O925" i="9"/>
  <c r="N925" i="9" s="1"/>
  <c r="O941" i="9"/>
  <c r="N941" i="9" s="1"/>
  <c r="O957" i="9"/>
  <c r="N957" i="9" s="1"/>
  <c r="O973" i="9"/>
  <c r="N973" i="9" s="1"/>
  <c r="O989" i="9"/>
  <c r="N989" i="9" s="1"/>
  <c r="O1005" i="9"/>
  <c r="N1005" i="9" s="1"/>
  <c r="O1021" i="9"/>
  <c r="N1021" i="9" s="1"/>
  <c r="O64" i="9"/>
  <c r="N64" i="9" s="1"/>
  <c r="O120" i="9"/>
  <c r="N120" i="9" s="1"/>
  <c r="O178" i="9"/>
  <c r="N178" i="9" s="1"/>
  <c r="O242" i="9"/>
  <c r="N242" i="9" s="1"/>
  <c r="O299" i="9"/>
  <c r="N299" i="9" s="1"/>
  <c r="O349" i="9"/>
  <c r="N349" i="9" s="1"/>
  <c r="O390" i="9"/>
  <c r="N390" i="9" s="1"/>
  <c r="O428" i="9"/>
  <c r="N428" i="9" s="1"/>
  <c r="O476" i="9"/>
  <c r="N476" i="9" s="1"/>
  <c r="O513" i="9"/>
  <c r="N513" i="9" s="1"/>
  <c r="O556" i="9"/>
  <c r="N556" i="9" s="1"/>
  <c r="O598" i="9"/>
  <c r="N598" i="9" s="1"/>
  <c r="O630" i="9"/>
  <c r="N630" i="9" s="1"/>
  <c r="O668" i="9"/>
  <c r="N668" i="9" s="1"/>
  <c r="O705" i="9"/>
  <c r="N705" i="9" s="1"/>
  <c r="O742" i="9"/>
  <c r="N742" i="9" s="1"/>
  <c r="O790" i="9"/>
  <c r="N790" i="9" s="1"/>
  <c r="O818" i="9"/>
  <c r="N818" i="9" s="1"/>
  <c r="O854" i="9"/>
  <c r="N854" i="9" s="1"/>
  <c r="O886" i="9"/>
  <c r="N886" i="9" s="1"/>
  <c r="O914" i="9"/>
  <c r="N914" i="9" s="1"/>
  <c r="O946" i="9"/>
  <c r="N946" i="9" s="1"/>
  <c r="O974" i="9"/>
  <c r="N974" i="9" s="1"/>
  <c r="O1002" i="9"/>
  <c r="N1002" i="9" s="1"/>
  <c r="O86" i="9"/>
  <c r="N86" i="9" s="1"/>
  <c r="O142" i="9"/>
  <c r="N142" i="9" s="1"/>
  <c r="O199" i="9"/>
  <c r="N199" i="9" s="1"/>
  <c r="O248" i="9"/>
  <c r="N248" i="9" s="1"/>
  <c r="O306" i="9"/>
  <c r="N306" i="9" s="1"/>
  <c r="O374" i="9"/>
  <c r="N374" i="9" s="1"/>
  <c r="O422" i="9"/>
  <c r="N422" i="9" s="1"/>
  <c r="O465" i="9"/>
  <c r="N465" i="9" s="1"/>
  <c r="O508" i="9"/>
  <c r="N508" i="9" s="1"/>
  <c r="O550" i="9"/>
  <c r="N550" i="9" s="1"/>
  <c r="O593" i="9"/>
  <c r="N593" i="9" s="1"/>
  <c r="O646" i="9"/>
  <c r="N646" i="9" s="1"/>
  <c r="O700" i="9"/>
  <c r="N700" i="9" s="1"/>
  <c r="O748" i="9"/>
  <c r="N748" i="9" s="1"/>
  <c r="O785" i="9"/>
  <c r="N785" i="9" s="1"/>
  <c r="O822" i="9"/>
  <c r="N822" i="9" s="1"/>
  <c r="O850" i="9"/>
  <c r="N850" i="9" s="1"/>
  <c r="O882" i="9"/>
  <c r="N882" i="9" s="1"/>
  <c r="O918" i="9"/>
  <c r="N918" i="9" s="1"/>
  <c r="O950" i="9"/>
  <c r="N950" i="9" s="1"/>
  <c r="O986" i="9"/>
  <c r="N986" i="9" s="1"/>
  <c r="O59" i="9"/>
  <c r="N59" i="9" s="1"/>
  <c r="O115" i="9"/>
  <c r="N115" i="9" s="1"/>
  <c r="O172" i="9"/>
  <c r="N172" i="9" s="1"/>
  <c r="O230" i="9"/>
  <c r="N230" i="9" s="1"/>
  <c r="O286" i="9"/>
  <c r="N286" i="9" s="1"/>
  <c r="O344" i="9"/>
  <c r="N344" i="9" s="1"/>
  <c r="O392" i="9"/>
  <c r="N392" i="9" s="1"/>
  <c r="O434" i="9"/>
  <c r="N434" i="9" s="1"/>
  <c r="O477" i="9"/>
  <c r="N477" i="9" s="1"/>
  <c r="O520" i="9"/>
  <c r="N520" i="9" s="1"/>
  <c r="O562" i="9"/>
  <c r="N562" i="9" s="1"/>
  <c r="O605" i="9"/>
  <c r="N605" i="9" s="1"/>
  <c r="O648" i="9"/>
  <c r="N648" i="9" s="1"/>
  <c r="O690" i="9"/>
  <c r="N690" i="9" s="1"/>
  <c r="O733" i="9"/>
  <c r="N733" i="9" s="1"/>
  <c r="O776" i="9"/>
  <c r="N776" i="9" s="1"/>
  <c r="O811" i="9"/>
  <c r="N811" i="9" s="1"/>
  <c r="O843" i="9"/>
  <c r="N843" i="9" s="1"/>
  <c r="O875" i="9"/>
  <c r="N875" i="9" s="1"/>
  <c r="O907" i="9"/>
  <c r="N907" i="9" s="1"/>
  <c r="O939" i="9"/>
  <c r="N939" i="9" s="1"/>
  <c r="O971" i="9"/>
  <c r="N971" i="9" s="1"/>
  <c r="O1003" i="9"/>
  <c r="N1003" i="9" s="1"/>
  <c r="O51" i="9"/>
  <c r="N51" i="9" s="1"/>
  <c r="O136" i="9"/>
  <c r="N136" i="9" s="1"/>
  <c r="O251" i="9"/>
  <c r="N251" i="9" s="1"/>
  <c r="O336" i="9"/>
  <c r="N336" i="9" s="1"/>
  <c r="O46" i="9"/>
  <c r="N46" i="9" s="1"/>
  <c r="O103" i="9"/>
  <c r="N103" i="9" s="1"/>
  <c r="O160" i="9"/>
  <c r="N160" i="9" s="1"/>
  <c r="O216" i="9"/>
  <c r="N216" i="9" s="1"/>
  <c r="O274" i="9"/>
  <c r="N274" i="9" s="1"/>
  <c r="O331" i="9"/>
  <c r="N331" i="9" s="1"/>
  <c r="O382" i="9"/>
  <c r="N382" i="9" s="1"/>
  <c r="O425" i="9"/>
  <c r="N425" i="9" s="1"/>
  <c r="O468" i="9"/>
  <c r="N468" i="9" s="1"/>
  <c r="O510" i="9"/>
  <c r="N510" i="9" s="1"/>
  <c r="O553" i="9"/>
  <c r="N553" i="9" s="1"/>
  <c r="O596" i="9"/>
  <c r="N596" i="9" s="1"/>
  <c r="O638" i="9"/>
  <c r="N638" i="9" s="1"/>
  <c r="O681" i="9"/>
  <c r="N681" i="9" s="1"/>
  <c r="O724" i="9"/>
  <c r="N724" i="9" s="1"/>
  <c r="O766" i="9"/>
  <c r="N766" i="9" s="1"/>
  <c r="O804" i="9"/>
  <c r="N804" i="9" s="1"/>
  <c r="O836" i="9"/>
  <c r="N836" i="9" s="1"/>
  <c r="O868" i="9"/>
  <c r="N868" i="9" s="1"/>
  <c r="O900" i="9"/>
  <c r="N900" i="9" s="1"/>
  <c r="O932" i="9"/>
  <c r="N932" i="9" s="1"/>
  <c r="O964" i="9"/>
  <c r="N964" i="9" s="1"/>
  <c r="O996" i="9"/>
  <c r="N996" i="9" s="1"/>
  <c r="O1020" i="9"/>
  <c r="N1020" i="9" s="1"/>
  <c r="O151" i="9"/>
  <c r="N151" i="9" s="1"/>
  <c r="O279" i="9"/>
  <c r="N279" i="9" s="1"/>
  <c r="O397" i="9"/>
  <c r="N397" i="9" s="1"/>
  <c r="O440" i="9"/>
  <c r="N440" i="9" s="1"/>
  <c r="O482" i="9"/>
  <c r="N482" i="9" s="1"/>
  <c r="O525" i="9"/>
  <c r="N525" i="9" s="1"/>
  <c r="O568" i="9"/>
  <c r="N568" i="9" s="1"/>
  <c r="O610" i="9"/>
  <c r="N610" i="9" s="1"/>
  <c r="O653" i="9"/>
  <c r="N653" i="9" s="1"/>
  <c r="O696" i="9"/>
  <c r="N696" i="9" s="1"/>
  <c r="O738" i="9"/>
  <c r="N738" i="9" s="1"/>
  <c r="O781" i="9"/>
  <c r="N781" i="9" s="1"/>
  <c r="O815" i="9"/>
  <c r="N815" i="9" s="1"/>
  <c r="O847" i="9"/>
  <c r="N847" i="9" s="1"/>
  <c r="O879" i="9"/>
  <c r="N879" i="9" s="1"/>
  <c r="O911" i="9"/>
  <c r="N911" i="9" s="1"/>
  <c r="O943" i="9"/>
  <c r="N943" i="9" s="1"/>
  <c r="O975" i="9"/>
  <c r="N975" i="9" s="1"/>
  <c r="O1006" i="9"/>
  <c r="N1006" i="9" s="1"/>
  <c r="O210" i="9"/>
  <c r="N210" i="9" s="1"/>
  <c r="O420" i="9"/>
  <c r="N420" i="9" s="1"/>
  <c r="O590" i="9"/>
  <c r="N590" i="9" s="1"/>
  <c r="O761" i="9"/>
  <c r="N761" i="9" s="1"/>
  <c r="O896" i="9"/>
  <c r="N896" i="9" s="1"/>
  <c r="O1012" i="9"/>
  <c r="N1012" i="9" s="1"/>
  <c r="O772" i="9"/>
  <c r="N772" i="9" s="1"/>
  <c r="O1000" i="9"/>
  <c r="N1000" i="9" s="1"/>
  <c r="O441" i="9"/>
  <c r="N441" i="9" s="1"/>
  <c r="O740" i="9"/>
  <c r="N740" i="9" s="1"/>
  <c r="O1007" i="9"/>
  <c r="N1007" i="9" s="1"/>
  <c r="O452" i="9"/>
  <c r="N452" i="9" s="1"/>
  <c r="O792" i="9"/>
  <c r="N792" i="9" s="1"/>
  <c r="O1022" i="9"/>
  <c r="N1022" i="9" s="1"/>
  <c r="O224" i="9"/>
  <c r="N224" i="9" s="1"/>
  <c r="O430" i="9"/>
  <c r="N430" i="9" s="1"/>
  <c r="O686" i="9"/>
  <c r="N686" i="9" s="1"/>
  <c r="O1016" i="9"/>
  <c r="N1016" i="9" s="1"/>
  <c r="O398" i="9"/>
  <c r="N398" i="9" s="1"/>
  <c r="O782" i="9"/>
  <c r="N782" i="9" s="1"/>
  <c r="O1018" i="9"/>
  <c r="N1018" i="9" s="1"/>
  <c r="O409" i="9"/>
  <c r="N409" i="9" s="1"/>
  <c r="O750" i="9"/>
  <c r="N750" i="9" s="1"/>
  <c r="O1011" i="9"/>
  <c r="N1011" i="9" s="1"/>
  <c r="O45" i="9"/>
  <c r="N45" i="9" s="1"/>
  <c r="O77" i="9"/>
  <c r="N77" i="9" s="1"/>
  <c r="O109" i="9"/>
  <c r="N109" i="9" s="1"/>
  <c r="O141" i="9"/>
  <c r="N141" i="9" s="1"/>
  <c r="O173" i="9"/>
  <c r="N173" i="9" s="1"/>
  <c r="O205" i="9"/>
  <c r="N205" i="9" s="1"/>
  <c r="O269" i="9"/>
  <c r="N269" i="9" s="1"/>
  <c r="O301" i="9"/>
  <c r="N301" i="9" s="1"/>
  <c r="O333" i="9"/>
  <c r="N333" i="9" s="1"/>
  <c r="O68" i="9"/>
  <c r="N68" i="9" s="1"/>
  <c r="O154" i="9"/>
  <c r="N154" i="9" s="1"/>
  <c r="O282" i="9"/>
  <c r="N282" i="9" s="1"/>
  <c r="O367" i="9"/>
  <c r="N367" i="9" s="1"/>
  <c r="O431" i="9"/>
  <c r="N431" i="9" s="1"/>
  <c r="O495" i="9"/>
  <c r="N495" i="9" s="1"/>
  <c r="O559" i="9"/>
  <c r="N559" i="9" s="1"/>
  <c r="O623" i="9"/>
  <c r="N623" i="9" s="1"/>
  <c r="O687" i="9"/>
  <c r="N687" i="9" s="1"/>
  <c r="O751" i="9"/>
  <c r="N751" i="9" s="1"/>
  <c r="O70" i="9"/>
  <c r="N70" i="9" s="1"/>
  <c r="O147" i="9"/>
  <c r="N147" i="9" s="1"/>
  <c r="O226" i="9"/>
  <c r="N226" i="9" s="1"/>
  <c r="O296" i="9"/>
  <c r="N296" i="9" s="1"/>
  <c r="O373" i="9"/>
  <c r="N373" i="9" s="1"/>
  <c r="O432" i="9"/>
  <c r="N432" i="9" s="1"/>
  <c r="O458" i="9"/>
  <c r="N458" i="9" s="1"/>
  <c r="O517" i="9"/>
  <c r="N517" i="9" s="1"/>
  <c r="O570" i="9"/>
  <c r="N570" i="9" s="1"/>
  <c r="O634" i="9"/>
  <c r="N634" i="9" s="1"/>
  <c r="O677" i="9"/>
  <c r="N677" i="9" s="1"/>
  <c r="O720" i="9"/>
  <c r="N720" i="9" s="1"/>
  <c r="O762" i="9"/>
  <c r="N762" i="9" s="1"/>
  <c r="O801" i="9"/>
  <c r="N801" i="9" s="1"/>
  <c r="O833" i="9"/>
  <c r="N833" i="9" s="1"/>
  <c r="O865" i="9"/>
  <c r="N865" i="9" s="1"/>
  <c r="O897" i="9"/>
  <c r="N897" i="9" s="1"/>
  <c r="O929" i="9"/>
  <c r="N929" i="9" s="1"/>
  <c r="O961" i="9"/>
  <c r="N961" i="9" s="1"/>
  <c r="O993" i="9"/>
  <c r="N993" i="9" s="1"/>
  <c r="O35" i="9"/>
  <c r="N35" i="9" s="1"/>
  <c r="O135" i="9"/>
  <c r="N135" i="9" s="1"/>
  <c r="O263" i="9"/>
  <c r="N263" i="9" s="1"/>
  <c r="O356" i="9"/>
  <c r="N356" i="9" s="1"/>
  <c r="O438" i="9"/>
  <c r="N438" i="9" s="1"/>
  <c r="O524" i="9"/>
  <c r="N524" i="9" s="1"/>
  <c r="O604" i="9"/>
  <c r="N604" i="9" s="1"/>
  <c r="O678" i="9"/>
  <c r="N678" i="9" s="1"/>
  <c r="O753" i="9"/>
  <c r="N753" i="9" s="1"/>
  <c r="O826" i="9"/>
  <c r="N826" i="9" s="1"/>
  <c r="O894" i="9"/>
  <c r="N894" i="9" s="1"/>
  <c r="O954" i="9"/>
  <c r="N954" i="9" s="1"/>
  <c r="O163" i="9"/>
  <c r="N163" i="9" s="1"/>
  <c r="O256" i="9"/>
  <c r="N256" i="9" s="1"/>
  <c r="O385" i="9"/>
  <c r="N385" i="9" s="1"/>
  <c r="O470" i="9"/>
  <c r="N470" i="9" s="1"/>
  <c r="O561" i="9"/>
  <c r="N561" i="9" s="1"/>
  <c r="O609" i="9"/>
  <c r="N609" i="9" s="1"/>
  <c r="O758" i="9"/>
  <c r="N758" i="9" s="1"/>
  <c r="O830" i="9"/>
  <c r="N830" i="9" s="1"/>
  <c r="O858" i="9"/>
  <c r="N858" i="9" s="1"/>
  <c r="O958" i="9"/>
  <c r="N958" i="9" s="1"/>
  <c r="O998" i="9"/>
  <c r="N998" i="9" s="1"/>
  <c r="O187" i="9"/>
  <c r="N187" i="9" s="1"/>
  <c r="O300" i="9"/>
  <c r="N300" i="9" s="1"/>
  <c r="O402" i="9"/>
  <c r="N402" i="9" s="1"/>
  <c r="O488" i="9"/>
  <c r="N488" i="9" s="1"/>
  <c r="O573" i="9"/>
  <c r="N573" i="9" s="1"/>
  <c r="O658" i="9"/>
  <c r="N658" i="9" s="1"/>
  <c r="O744" i="9"/>
  <c r="N744" i="9" s="1"/>
  <c r="O819" i="9"/>
  <c r="N819" i="9" s="1"/>
  <c r="O883" i="9"/>
  <c r="N883" i="9" s="1"/>
  <c r="O915" i="9"/>
  <c r="N915" i="9" s="1"/>
  <c r="O979" i="9"/>
  <c r="N979" i="9" s="1"/>
  <c r="O66" i="9"/>
  <c r="N66" i="9" s="1"/>
  <c r="O264" i="9"/>
  <c r="N264" i="9" s="1"/>
  <c r="O60" i="9"/>
  <c r="N60" i="9" s="1"/>
  <c r="O174" i="9"/>
  <c r="N174" i="9" s="1"/>
  <c r="O288" i="9"/>
  <c r="N288" i="9" s="1"/>
  <c r="O393" i="9"/>
  <c r="N393" i="9" s="1"/>
  <c r="O478" i="9"/>
  <c r="N478" i="9" s="1"/>
  <c r="O564" i="9"/>
  <c r="N564" i="9" s="1"/>
  <c r="O649" i="9"/>
  <c r="N649" i="9" s="1"/>
  <c r="O734" i="9"/>
  <c r="N734" i="9" s="1"/>
  <c r="O812" i="9"/>
  <c r="N812" i="9" s="1"/>
  <c r="O876" i="9"/>
  <c r="N876" i="9" s="1"/>
  <c r="O940" i="9"/>
  <c r="N940" i="9" s="1"/>
  <c r="O1004" i="9"/>
  <c r="N1004" i="9" s="1"/>
  <c r="O179" i="9"/>
  <c r="N179" i="9" s="1"/>
  <c r="O408" i="9"/>
  <c r="N408" i="9" s="1"/>
  <c r="O493" i="9"/>
  <c r="N493" i="9" s="1"/>
  <c r="O578" i="9"/>
  <c r="N578" i="9" s="1"/>
  <c r="O664" i="9"/>
  <c r="N664" i="9" s="1"/>
  <c r="O749" i="9"/>
  <c r="N749" i="9" s="1"/>
  <c r="O823" i="9"/>
  <c r="N823" i="9" s="1"/>
  <c r="O887" i="9"/>
  <c r="N887" i="9" s="1"/>
  <c r="O983" i="9"/>
  <c r="N983" i="9" s="1"/>
  <c r="O267" i="9"/>
  <c r="N267" i="9" s="1"/>
  <c r="O633" i="9"/>
  <c r="N633" i="9" s="1"/>
  <c r="O928" i="9"/>
  <c r="N928" i="9" s="1"/>
  <c r="O840" i="9"/>
  <c r="N840" i="9" s="1"/>
  <c r="O526" i="9"/>
  <c r="N526" i="9" s="1"/>
  <c r="O139" i="9"/>
  <c r="N139" i="9" s="1"/>
  <c r="O824" i="9"/>
  <c r="N824" i="9" s="1"/>
  <c r="O280" i="9"/>
  <c r="N280" i="9" s="1"/>
  <c r="O808" i="9"/>
  <c r="N808" i="9" s="1"/>
  <c r="O484" i="9"/>
  <c r="N484" i="9" s="1"/>
  <c r="O53" i="9"/>
  <c r="N53" i="9" s="1"/>
  <c r="O117" i="9"/>
  <c r="N117" i="9" s="1"/>
  <c r="O149" i="9"/>
  <c r="N149" i="9" s="1"/>
  <c r="O181" i="9"/>
  <c r="N181" i="9" s="1"/>
  <c r="O245" i="9"/>
  <c r="N245" i="9" s="1"/>
  <c r="O309" i="9"/>
  <c r="N309" i="9" s="1"/>
  <c r="O36" i="9"/>
  <c r="N36" i="9" s="1"/>
  <c r="O122" i="9"/>
  <c r="N122" i="9" s="1"/>
  <c r="O207" i="9"/>
  <c r="N207" i="9" s="1"/>
  <c r="O292" i="9"/>
  <c r="N292" i="9" s="1"/>
  <c r="O375" i="9"/>
  <c r="N375" i="9" s="1"/>
  <c r="O439" i="9"/>
  <c r="N439" i="9" s="1"/>
  <c r="O503" i="9"/>
  <c r="N503" i="9" s="1"/>
  <c r="O567" i="9"/>
  <c r="N567" i="9" s="1"/>
  <c r="O631" i="9"/>
  <c r="N631" i="9" s="1"/>
  <c r="O695" i="9"/>
  <c r="N695" i="9" s="1"/>
  <c r="O759" i="9"/>
  <c r="N759" i="9" s="1"/>
  <c r="O83" i="9"/>
  <c r="N83" i="9" s="1"/>
  <c r="O155" i="9"/>
  <c r="N155" i="9" s="1"/>
  <c r="O232" i="9"/>
  <c r="N232" i="9" s="1"/>
  <c r="O311" i="9"/>
  <c r="N311" i="9" s="1"/>
  <c r="O378" i="9"/>
  <c r="N378" i="9" s="1"/>
  <c r="O496" i="9"/>
  <c r="N496" i="9" s="1"/>
  <c r="O597" i="9"/>
  <c r="N597" i="9" s="1"/>
  <c r="O682" i="9"/>
  <c r="N682" i="9" s="1"/>
  <c r="O768" i="9"/>
  <c r="N768" i="9" s="1"/>
  <c r="O837" i="9"/>
  <c r="N837" i="9" s="1"/>
  <c r="O901" i="9"/>
  <c r="N901" i="9" s="1"/>
  <c r="O965" i="9"/>
  <c r="N965" i="9" s="1"/>
  <c r="O43" i="9"/>
  <c r="N43" i="9" s="1"/>
  <c r="O270" i="9"/>
  <c r="N270" i="9" s="1"/>
  <c r="O449" i="9"/>
  <c r="N449" i="9" s="1"/>
  <c r="O614" i="9"/>
  <c r="N614" i="9" s="1"/>
  <c r="O764" i="9"/>
  <c r="N764" i="9" s="1"/>
  <c r="O898" i="9"/>
  <c r="N898" i="9" s="1"/>
  <c r="O56" i="9"/>
  <c r="N56" i="9" s="1"/>
  <c r="O278" i="9"/>
  <c r="N278" i="9" s="1"/>
  <c r="O486" i="9"/>
  <c r="N486" i="9" s="1"/>
  <c r="O673" i="9"/>
  <c r="N673" i="9" s="1"/>
  <c r="O838" i="9"/>
  <c r="N838" i="9" s="1"/>
  <c r="O970" i="9"/>
  <c r="N970" i="9" s="1"/>
  <c r="O200" i="9"/>
  <c r="N200" i="9" s="1"/>
  <c r="O413" i="9"/>
  <c r="N413" i="9" s="1"/>
  <c r="O584" i="9"/>
  <c r="N584" i="9" s="1"/>
  <c r="O754" i="9"/>
  <c r="N754" i="9" s="1"/>
  <c r="O891" i="9"/>
  <c r="N891" i="9" s="1"/>
  <c r="O1014" i="9"/>
  <c r="N1014" i="9" s="1"/>
  <c r="O376" i="9"/>
  <c r="N376" i="9" s="1"/>
  <c r="O246" i="9"/>
  <c r="N246" i="9" s="1"/>
  <c r="O446" i="9"/>
  <c r="N446" i="9" s="1"/>
  <c r="O617" i="9"/>
  <c r="N617" i="9" s="1"/>
  <c r="O788" i="9"/>
  <c r="N788" i="9" s="1"/>
  <c r="O916" i="9"/>
  <c r="N916" i="9" s="1"/>
  <c r="O80" i="9"/>
  <c r="N80" i="9" s="1"/>
  <c r="O461" i="9"/>
  <c r="N461" i="9" s="1"/>
  <c r="O632" i="9"/>
  <c r="N632" i="9" s="1"/>
  <c r="O799" i="9"/>
  <c r="N799" i="9" s="1"/>
  <c r="O927" i="9"/>
  <c r="N927" i="9" s="1"/>
  <c r="O323" i="9"/>
  <c r="N323" i="9" s="1"/>
  <c r="O960" i="9"/>
  <c r="N960" i="9" s="1"/>
  <c r="O612" i="9"/>
  <c r="N612" i="9" s="1"/>
  <c r="O920" i="9"/>
  <c r="N920" i="9" s="1"/>
  <c r="O872" i="9"/>
  <c r="N872" i="9" s="1"/>
  <c r="O195" i="9"/>
  <c r="N195" i="9" s="1"/>
  <c r="O549" i="9"/>
  <c r="N549" i="9" s="1"/>
  <c r="O805" i="9"/>
  <c r="N805" i="9" s="1"/>
  <c r="O933" i="9"/>
  <c r="N933" i="9" s="1"/>
  <c r="O150" i="9"/>
  <c r="N150" i="9" s="1"/>
  <c r="O534" i="9"/>
  <c r="N534" i="9" s="1"/>
  <c r="O834" i="9"/>
  <c r="N834" i="9" s="1"/>
  <c r="O171" i="9"/>
  <c r="N171" i="9" s="1"/>
  <c r="O577" i="9"/>
  <c r="N577" i="9" s="1"/>
  <c r="O902" i="9"/>
  <c r="N902" i="9" s="1"/>
  <c r="O315" i="9"/>
  <c r="N315" i="9" s="1"/>
  <c r="O669" i="9"/>
  <c r="N669" i="9" s="1"/>
  <c r="O955" i="9"/>
  <c r="N955" i="9" s="1"/>
  <c r="O194" i="9"/>
  <c r="N194" i="9" s="1"/>
  <c r="O360" i="9"/>
  <c r="N360" i="9" s="1"/>
  <c r="O702" i="9"/>
  <c r="N702" i="9" s="1"/>
  <c r="O980" i="9"/>
  <c r="N980" i="9" s="1"/>
  <c r="O546" i="9"/>
  <c r="N546" i="9" s="1"/>
  <c r="O863" i="9"/>
  <c r="N863" i="9" s="1"/>
  <c r="O676" i="9"/>
  <c r="N676" i="9" s="1"/>
  <c r="O252" i="9"/>
  <c r="N252" i="9" s="1"/>
  <c r="O569" i="9"/>
  <c r="N569" i="9" s="1"/>
  <c r="O576" i="9"/>
  <c r="N576" i="9" s="1"/>
  <c r="O746" i="9"/>
  <c r="N746" i="9" s="1"/>
  <c r="O885" i="9"/>
  <c r="N885" i="9" s="1"/>
  <c r="O1013" i="9"/>
  <c r="N1013" i="9" s="1"/>
  <c r="O412" i="9"/>
  <c r="N412" i="9" s="1"/>
  <c r="O721" i="9"/>
  <c r="N721" i="9" s="1"/>
  <c r="O870" i="9"/>
  <c r="N870" i="9" s="1"/>
  <c r="O444" i="9"/>
  <c r="N444" i="9" s="1"/>
  <c r="O806" i="9"/>
  <c r="N806" i="9" s="1"/>
  <c r="O144" i="9"/>
  <c r="N144" i="9" s="1"/>
  <c r="O541" i="9"/>
  <c r="N541" i="9" s="1"/>
  <c r="O859" i="9"/>
  <c r="N859" i="9" s="1"/>
  <c r="O294" i="9"/>
  <c r="N294" i="9" s="1"/>
  <c r="O404" i="9"/>
  <c r="N404" i="9" s="1"/>
  <c r="O745" i="9"/>
  <c r="N745" i="9" s="1"/>
  <c r="O884" i="9"/>
  <c r="N884" i="9" s="1"/>
  <c r="O418" i="9"/>
  <c r="N418" i="9" s="1"/>
  <c r="O895" i="9"/>
  <c r="N895" i="9" s="1"/>
  <c r="O832" i="9"/>
  <c r="N832" i="9" s="1"/>
  <c r="O622" i="9"/>
  <c r="N622" i="9" s="1"/>
  <c r="O912" i="9"/>
  <c r="N912" i="9" s="1"/>
  <c r="O410" i="9"/>
  <c r="N410" i="9" s="1"/>
  <c r="O522" i="9"/>
  <c r="N522" i="9" s="1"/>
  <c r="O618" i="9"/>
  <c r="N618" i="9" s="1"/>
  <c r="O704" i="9"/>
  <c r="N704" i="9" s="1"/>
  <c r="O789" i="9"/>
  <c r="N789" i="9" s="1"/>
  <c r="O853" i="9"/>
  <c r="N853" i="9" s="1"/>
  <c r="O917" i="9"/>
  <c r="N917" i="9" s="1"/>
  <c r="O981" i="9"/>
  <c r="N981" i="9" s="1"/>
  <c r="O92" i="9"/>
  <c r="N92" i="9" s="1"/>
  <c r="O320" i="9"/>
  <c r="N320" i="9" s="1"/>
  <c r="O497" i="9"/>
  <c r="N497" i="9" s="1"/>
  <c r="O652" i="9"/>
  <c r="N652" i="9" s="1"/>
  <c r="O802" i="9"/>
  <c r="N802" i="9" s="1"/>
  <c r="O930" i="9"/>
  <c r="N930" i="9" s="1"/>
  <c r="O114" i="9"/>
  <c r="N114" i="9" s="1"/>
  <c r="O343" i="9"/>
  <c r="N343" i="9" s="1"/>
  <c r="O529" i="9"/>
  <c r="N529" i="9" s="1"/>
  <c r="O726" i="9"/>
  <c r="N726" i="9" s="1"/>
  <c r="O866" i="9"/>
  <c r="N866" i="9" s="1"/>
  <c r="O258" i="9"/>
  <c r="N258" i="9" s="1"/>
  <c r="O456" i="9"/>
  <c r="N456" i="9" s="1"/>
  <c r="O626" i="9"/>
  <c r="N626" i="9" s="1"/>
  <c r="O795" i="9"/>
  <c r="N795" i="9" s="1"/>
  <c r="O923" i="9"/>
  <c r="N923" i="9" s="1"/>
  <c r="O94" i="9"/>
  <c r="N94" i="9" s="1"/>
  <c r="O75" i="9"/>
  <c r="N75" i="9" s="1"/>
  <c r="O302" i="9"/>
  <c r="N302" i="9" s="1"/>
  <c r="O489" i="9"/>
  <c r="N489" i="9" s="1"/>
  <c r="O660" i="9"/>
  <c r="N660" i="9" s="1"/>
  <c r="O820" i="9"/>
  <c r="N820" i="9" s="1"/>
  <c r="O948" i="9"/>
  <c r="N948" i="9" s="1"/>
  <c r="O208" i="9"/>
  <c r="N208" i="9" s="1"/>
  <c r="O504" i="9"/>
  <c r="N504" i="9" s="1"/>
  <c r="O674" i="9"/>
  <c r="N674" i="9" s="1"/>
  <c r="O831" i="9"/>
  <c r="N831" i="9" s="1"/>
  <c r="O959" i="9"/>
  <c r="N959" i="9" s="1"/>
  <c r="O505" i="9"/>
  <c r="N505" i="9" s="1"/>
  <c r="O644" i="9"/>
  <c r="N644" i="9" s="1"/>
  <c r="O880" i="9"/>
  <c r="N880" i="9" s="1"/>
  <c r="O110" i="9"/>
  <c r="N110" i="9" s="1"/>
  <c r="O182" i="9"/>
  <c r="N182" i="9" s="1"/>
  <c r="O580" i="9"/>
  <c r="N580" i="9" s="1"/>
  <c r="O437" i="9"/>
  <c r="N437" i="9" s="1"/>
  <c r="O640" i="9"/>
  <c r="N640" i="9" s="1"/>
  <c r="O725" i="9"/>
  <c r="N725" i="9" s="1"/>
  <c r="O869" i="9"/>
  <c r="N869" i="9" s="1"/>
  <c r="O997" i="9"/>
  <c r="N997" i="9" s="1"/>
  <c r="O369" i="9"/>
  <c r="N369" i="9" s="1"/>
  <c r="O689" i="9"/>
  <c r="N689" i="9" s="1"/>
  <c r="O962" i="9"/>
  <c r="N962" i="9" s="1"/>
  <c r="O396" i="9"/>
  <c r="N396" i="9" s="1"/>
  <c r="O769" i="9"/>
  <c r="N769" i="9" s="1"/>
  <c r="O87" i="9"/>
  <c r="N87" i="9" s="1"/>
  <c r="O498" i="9"/>
  <c r="N498" i="9" s="1"/>
  <c r="O827" i="9"/>
  <c r="N827" i="9" s="1"/>
  <c r="O131" i="9"/>
  <c r="N131" i="9" s="1"/>
  <c r="O532" i="9"/>
  <c r="N532" i="9" s="1"/>
  <c r="O852" i="9"/>
  <c r="N852" i="9" s="1"/>
  <c r="O351" i="9"/>
  <c r="N351" i="9" s="1"/>
  <c r="O717" i="9"/>
  <c r="N717" i="9" s="1"/>
  <c r="O991" i="9"/>
  <c r="N991" i="9" s="1"/>
  <c r="O904" i="9"/>
  <c r="N904" i="9" s="1"/>
  <c r="O338" i="9"/>
  <c r="N338" i="9" s="1"/>
  <c r="O888" i="9"/>
  <c r="N888" i="9" s="1"/>
  <c r="O464" i="9"/>
  <c r="N464" i="9" s="1"/>
  <c r="O661" i="9"/>
  <c r="N661" i="9" s="1"/>
  <c r="O821" i="9"/>
  <c r="N821" i="9" s="1"/>
  <c r="O949" i="9"/>
  <c r="N949" i="9" s="1"/>
  <c r="O206" i="9"/>
  <c r="N206" i="9" s="1"/>
  <c r="O572" i="9"/>
  <c r="N572" i="9" s="1"/>
  <c r="O990" i="9"/>
  <c r="N990" i="9" s="1"/>
  <c r="O220" i="9"/>
  <c r="N220" i="9" s="1"/>
  <c r="O625" i="9"/>
  <c r="N625" i="9" s="1"/>
  <c r="O934" i="9"/>
  <c r="N934" i="9" s="1"/>
  <c r="O370" i="9"/>
  <c r="N370" i="9" s="1"/>
  <c r="O712" i="9"/>
  <c r="N712" i="9" s="1"/>
  <c r="O987" i="9"/>
  <c r="N987" i="9" s="1"/>
  <c r="O188" i="9"/>
  <c r="N188" i="9" s="1"/>
  <c r="O574" i="9"/>
  <c r="N574" i="9" s="1"/>
  <c r="O1010" i="9"/>
  <c r="N1010" i="9" s="1"/>
  <c r="O589" i="9"/>
  <c r="N589" i="9" s="1"/>
  <c r="O760" i="9"/>
  <c r="N760" i="9" s="1"/>
  <c r="O96" i="9"/>
  <c r="N96" i="9" s="1"/>
  <c r="O238" i="9"/>
  <c r="N238" i="9" s="1"/>
  <c r="O558" i="9"/>
  <c r="N558" i="9" s="1"/>
  <c r="AC40" i="9"/>
  <c r="AC56" i="9"/>
  <c r="AC72" i="9"/>
  <c r="AC88" i="9"/>
  <c r="AC104" i="9"/>
  <c r="AC120" i="9"/>
  <c r="AC136" i="9"/>
  <c r="AC152" i="9"/>
  <c r="AC168" i="9"/>
  <c r="AC184" i="9"/>
  <c r="AC200" i="9"/>
  <c r="AC216" i="9"/>
  <c r="AC232" i="9"/>
  <c r="AC248" i="9"/>
  <c r="AC264" i="9"/>
  <c r="AC280" i="9"/>
  <c r="AC296" i="9"/>
  <c r="AC312" i="9"/>
  <c r="AC328" i="9"/>
  <c r="AC345" i="9"/>
  <c r="AC361" i="9"/>
  <c r="AC38" i="9"/>
  <c r="AC54" i="9"/>
  <c r="AC70" i="9"/>
  <c r="AC86" i="9"/>
  <c r="AC102" i="9"/>
  <c r="AC118" i="9"/>
  <c r="AC134" i="9"/>
  <c r="AC150" i="9"/>
  <c r="AC166" i="9"/>
  <c r="AC182" i="9"/>
  <c r="AC198" i="9"/>
  <c r="AC214" i="9"/>
  <c r="AC230" i="9"/>
  <c r="AC246" i="9"/>
  <c r="AC262" i="9"/>
  <c r="AC278" i="9"/>
  <c r="AC294" i="9"/>
  <c r="AC310" i="9"/>
  <c r="AC326" i="9"/>
  <c r="AC343" i="9"/>
  <c r="AC359" i="9"/>
  <c r="AC41" i="9"/>
  <c r="AC73" i="9"/>
  <c r="AC105" i="9"/>
  <c r="AC137" i="9"/>
  <c r="AC169" i="9"/>
  <c r="AC201" i="9"/>
  <c r="AC233" i="9"/>
  <c r="AC265" i="9"/>
  <c r="AC297" i="9"/>
  <c r="AC329" i="9"/>
  <c r="AC362" i="9"/>
  <c r="AC379" i="9"/>
  <c r="AC395" i="9"/>
  <c r="AC411" i="9"/>
  <c r="AC427" i="9"/>
  <c r="AC443" i="9"/>
  <c r="AC459" i="9"/>
  <c r="AC475" i="9"/>
  <c r="AC491" i="9"/>
  <c r="AC507" i="9"/>
  <c r="AC523" i="9"/>
  <c r="AC59" i="9"/>
  <c r="AC91" i="9"/>
  <c r="AC123" i="9"/>
  <c r="AC155" i="9"/>
  <c r="AC187" i="9"/>
  <c r="AC219" i="9"/>
  <c r="AC251" i="9"/>
  <c r="AC283" i="9"/>
  <c r="AC315" i="9"/>
  <c r="AC348" i="9"/>
  <c r="AC372" i="9"/>
  <c r="AC388" i="9"/>
  <c r="AC404" i="9"/>
  <c r="AC420" i="9"/>
  <c r="AC436" i="9"/>
  <c r="AC452" i="9"/>
  <c r="AC468" i="9"/>
  <c r="AC484" i="9"/>
  <c r="AC500" i="9"/>
  <c r="AC516" i="9"/>
  <c r="AC532" i="9"/>
  <c r="AC77" i="9"/>
  <c r="AC141" i="9"/>
  <c r="AC205" i="9"/>
  <c r="AC269" i="9"/>
  <c r="AC333" i="9"/>
  <c r="AC381" i="9"/>
  <c r="AC413" i="9"/>
  <c r="AC445" i="9"/>
  <c r="AC477" i="9"/>
  <c r="AC509" i="9"/>
  <c r="AC538" i="9"/>
  <c r="AC554" i="9"/>
  <c r="AC570" i="9"/>
  <c r="AC37" i="9"/>
  <c r="AC101" i="9"/>
  <c r="AC165" i="9"/>
  <c r="AC229" i="9"/>
  <c r="AC293" i="9"/>
  <c r="AC358" i="9"/>
  <c r="AC393" i="9"/>
  <c r="AC425" i="9"/>
  <c r="AC457" i="9"/>
  <c r="AC489" i="9"/>
  <c r="AC521" i="9"/>
  <c r="AC544" i="9"/>
  <c r="AC560" i="9"/>
  <c r="AC576" i="9"/>
  <c r="AC592" i="9"/>
  <c r="AC608" i="9"/>
  <c r="AC624" i="9"/>
  <c r="AC640" i="9"/>
  <c r="AC656" i="9"/>
  <c r="AC672" i="9"/>
  <c r="AC688" i="9"/>
  <c r="AC704" i="9"/>
  <c r="AC127" i="9"/>
  <c r="AC255" i="9"/>
  <c r="AC374" i="9"/>
  <c r="AC438" i="9"/>
  <c r="AC502" i="9"/>
  <c r="AC551" i="9"/>
  <c r="AC583" i="9"/>
  <c r="AC605" i="9"/>
  <c r="AC626" i="9"/>
  <c r="AC647" i="9"/>
  <c r="AC669" i="9"/>
  <c r="AC690" i="9"/>
  <c r="AC710" i="9"/>
  <c r="AC726" i="9"/>
  <c r="AC742" i="9"/>
  <c r="AC758" i="9"/>
  <c r="AC774" i="9"/>
  <c r="AC790" i="9"/>
  <c r="AC806" i="9"/>
  <c r="AC822" i="9"/>
  <c r="AC838" i="9"/>
  <c r="AC854" i="9"/>
  <c r="AC870" i="9"/>
  <c r="AC886" i="9"/>
  <c r="AC902" i="9"/>
  <c r="AC32" i="9"/>
  <c r="AC48" i="9"/>
  <c r="AC64" i="9"/>
  <c r="AC80" i="9"/>
  <c r="AC96" i="9"/>
  <c r="AC112" i="9"/>
  <c r="AC128" i="9"/>
  <c r="AC144" i="9"/>
  <c r="AC160" i="9"/>
  <c r="AC176" i="9"/>
  <c r="AC192" i="9"/>
  <c r="AC208" i="9"/>
  <c r="AC224" i="9"/>
  <c r="AC240" i="9"/>
  <c r="AC256" i="9"/>
  <c r="AC272" i="9"/>
  <c r="AC288" i="9"/>
  <c r="AC304" i="9"/>
  <c r="AC320" i="9"/>
  <c r="AC336" i="9"/>
  <c r="AC353" i="9"/>
  <c r="AC30" i="9"/>
  <c r="AC46" i="9"/>
  <c r="AC62" i="9"/>
  <c r="AC78" i="9"/>
  <c r="AC94" i="9"/>
  <c r="AC110" i="9"/>
  <c r="AC126" i="9"/>
  <c r="AC142" i="9"/>
  <c r="AC158" i="9"/>
  <c r="AC174" i="9"/>
  <c r="AC190" i="9"/>
  <c r="AC206" i="9"/>
  <c r="AC222" i="9"/>
  <c r="AC238" i="9"/>
  <c r="AC254" i="9"/>
  <c r="AC270" i="9"/>
  <c r="AC286" i="9"/>
  <c r="AC302" i="9"/>
  <c r="AC318" i="9"/>
  <c r="AC334" i="9"/>
  <c r="AC351" i="9"/>
  <c r="AC57" i="9"/>
  <c r="AC89" i="9"/>
  <c r="AC121" i="9"/>
  <c r="AC153" i="9"/>
  <c r="AC185" i="9"/>
  <c r="AC217" i="9"/>
  <c r="AC249" i="9"/>
  <c r="AC281" i="9"/>
  <c r="AC313" i="9"/>
  <c r="AC346" i="9"/>
  <c r="AC371" i="9"/>
  <c r="AC387" i="9"/>
  <c r="AC403" i="9"/>
  <c r="AC419" i="9"/>
  <c r="AC435" i="9"/>
  <c r="AC451" i="9"/>
  <c r="AC467" i="9"/>
  <c r="AC483" i="9"/>
  <c r="AC499" i="9"/>
  <c r="AC515" i="9"/>
  <c r="AC531" i="9"/>
  <c r="AC43" i="9"/>
  <c r="AC75" i="9"/>
  <c r="AC107" i="9"/>
  <c r="AC139" i="9"/>
  <c r="AC171" i="9"/>
  <c r="AC203" i="9"/>
  <c r="AC235" i="9"/>
  <c r="AC267" i="9"/>
  <c r="AC299" i="9"/>
  <c r="AC331" i="9"/>
  <c r="AC364" i="9"/>
  <c r="AC380" i="9"/>
  <c r="AC396" i="9"/>
  <c r="AC412" i="9"/>
  <c r="AC428" i="9"/>
  <c r="AC444" i="9"/>
  <c r="AC460" i="9"/>
  <c r="AC476" i="9"/>
  <c r="AC492" i="9"/>
  <c r="AC508" i="9"/>
  <c r="AC524" i="9"/>
  <c r="AC45" i="9"/>
  <c r="AC109" i="9"/>
  <c r="AC173" i="9"/>
  <c r="AC237" i="9"/>
  <c r="AC301" i="9"/>
  <c r="AC365" i="9"/>
  <c r="AC397" i="9"/>
  <c r="AC429" i="9"/>
  <c r="AC461" i="9"/>
  <c r="AC493" i="9"/>
  <c r="AC525" i="9"/>
  <c r="AC546" i="9"/>
  <c r="AC562" i="9"/>
  <c r="AC578" i="9"/>
  <c r="AC69" i="9"/>
  <c r="AC133" i="9"/>
  <c r="AC197" i="9"/>
  <c r="AC261" i="9"/>
  <c r="AC325" i="9"/>
  <c r="AC377" i="9"/>
  <c r="AC409" i="9"/>
  <c r="AC441" i="9"/>
  <c r="AC473" i="9"/>
  <c r="AC505" i="9"/>
  <c r="AC536" i="9"/>
  <c r="AC552" i="9"/>
  <c r="AC568" i="9"/>
  <c r="AC584" i="9"/>
  <c r="AC600" i="9"/>
  <c r="AC616" i="9"/>
  <c r="AC632" i="9"/>
  <c r="AC648" i="9"/>
  <c r="AC664" i="9"/>
  <c r="AC680" i="9"/>
  <c r="AC696" i="9"/>
  <c r="AC63" i="9"/>
  <c r="AC191" i="9"/>
  <c r="AC319" i="9"/>
  <c r="AC406" i="9"/>
  <c r="AC470" i="9"/>
  <c r="AC534" i="9"/>
  <c r="AC567" i="9"/>
  <c r="AC594" i="9"/>
  <c r="AC615" i="9"/>
  <c r="AC637" i="9"/>
  <c r="AC658" i="9"/>
  <c r="AC679" i="9"/>
  <c r="AC701" i="9"/>
  <c r="AC718" i="9"/>
  <c r="AC734" i="9"/>
  <c r="AC750" i="9"/>
  <c r="AC766" i="9"/>
  <c r="AC782" i="9"/>
  <c r="AC798" i="9"/>
  <c r="AC814" i="9"/>
  <c r="AC830" i="9"/>
  <c r="AC846" i="9"/>
  <c r="AC862" i="9"/>
  <c r="AC878" i="9"/>
  <c r="AC894" i="9"/>
  <c r="AC910" i="9"/>
  <c r="AC926" i="9"/>
  <c r="AC942" i="9"/>
  <c r="AC958" i="9"/>
  <c r="AC974" i="9"/>
  <c r="AC990" i="9"/>
  <c r="AC1006" i="9"/>
  <c r="AC1022" i="9"/>
  <c r="AC135" i="9"/>
  <c r="AC263" i="9"/>
  <c r="AC378" i="9"/>
  <c r="AC442" i="9"/>
  <c r="AC506" i="9"/>
  <c r="AC553" i="9"/>
  <c r="AC585" i="9"/>
  <c r="AC606" i="9"/>
  <c r="AC627" i="9"/>
  <c r="AC649" i="9"/>
  <c r="AC143" i="9"/>
  <c r="AC271" i="9"/>
  <c r="AC382" i="9"/>
  <c r="AC446" i="9"/>
  <c r="AC510" i="9"/>
  <c r="AC555" i="9"/>
  <c r="AC586" i="9"/>
  <c r="AC28" i="9"/>
  <c r="AC60" i="9"/>
  <c r="AC92" i="9"/>
  <c r="AC124" i="9"/>
  <c r="AC156" i="9"/>
  <c r="AC188" i="9"/>
  <c r="AC220" i="9"/>
  <c r="AC252" i="9"/>
  <c r="AC284" i="9"/>
  <c r="AC316" i="9"/>
  <c r="AC349" i="9"/>
  <c r="AC42" i="9"/>
  <c r="AC74" i="9"/>
  <c r="AC106" i="9"/>
  <c r="AC138" i="9"/>
  <c r="AC170" i="9"/>
  <c r="AC202" i="9"/>
  <c r="AC234" i="9"/>
  <c r="AC266" i="9"/>
  <c r="AC298" i="9"/>
  <c r="AC330" i="9"/>
  <c r="AC363" i="9"/>
  <c r="AC81" i="9"/>
  <c r="AC145" i="9"/>
  <c r="AC209" i="9"/>
  <c r="AC273" i="9"/>
  <c r="AC337" i="9"/>
  <c r="AC383" i="9"/>
  <c r="AC415" i="9"/>
  <c r="AC447" i="9"/>
  <c r="AC479" i="9"/>
  <c r="AC511" i="9"/>
  <c r="AC35" i="9"/>
  <c r="AC99" i="9"/>
  <c r="AC163" i="9"/>
  <c r="AC227" i="9"/>
  <c r="AC291" i="9"/>
  <c r="AC356" i="9"/>
  <c r="AC392" i="9"/>
  <c r="AC424" i="9"/>
  <c r="AC456" i="9"/>
  <c r="AC488" i="9"/>
  <c r="AC520" i="9"/>
  <c r="AC93" i="9"/>
  <c r="AC221" i="9"/>
  <c r="AC350" i="9"/>
  <c r="AC421" i="9"/>
  <c r="AC485" i="9"/>
  <c r="AC542" i="9"/>
  <c r="AC574" i="9"/>
  <c r="AC117" i="9"/>
  <c r="AC245" i="9"/>
  <c r="AC369" i="9"/>
  <c r="AC433" i="9"/>
  <c r="AC497" i="9"/>
  <c r="AC548" i="9"/>
  <c r="AC580" i="9"/>
  <c r="AC612" i="9"/>
  <c r="AC644" i="9"/>
  <c r="AC676" i="9"/>
  <c r="AC31" i="9"/>
  <c r="AC287" i="9"/>
  <c r="AC454" i="9"/>
  <c r="AC559" i="9"/>
  <c r="AC610" i="9"/>
  <c r="AC653" i="9"/>
  <c r="AC695" i="9"/>
  <c r="AC730" i="9"/>
  <c r="AC762" i="9"/>
  <c r="AC794" i="9"/>
  <c r="AC826" i="9"/>
  <c r="AC858" i="9"/>
  <c r="AC890" i="9"/>
  <c r="AC918" i="9"/>
  <c r="AC938" i="9"/>
  <c r="AC962" i="9"/>
  <c r="AC982" i="9"/>
  <c r="AC1002" i="9"/>
  <c r="AC39" i="9"/>
  <c r="AC199" i="9"/>
  <c r="AC360" i="9"/>
  <c r="AC458" i="9"/>
  <c r="AC537" i="9"/>
  <c r="AC577" i="9"/>
  <c r="AC611" i="9"/>
  <c r="AC638" i="9"/>
  <c r="AC111" i="9"/>
  <c r="AC303" i="9"/>
  <c r="AC414" i="9"/>
  <c r="AC494" i="9"/>
  <c r="AC563" i="9"/>
  <c r="AC597" i="9"/>
  <c r="AC618" i="9"/>
  <c r="AC639" i="9"/>
  <c r="AC661" i="9"/>
  <c r="AC682" i="9"/>
  <c r="AC703" i="9"/>
  <c r="AC720" i="9"/>
  <c r="AC736" i="9"/>
  <c r="AC752" i="9"/>
  <c r="AC768" i="9"/>
  <c r="AC784" i="9"/>
  <c r="AC800" i="9"/>
  <c r="AC816" i="9"/>
  <c r="AC832" i="9"/>
  <c r="AC848" i="9"/>
  <c r="AC864" i="9"/>
  <c r="AC880" i="9"/>
  <c r="AC896" i="9"/>
  <c r="AC912" i="9"/>
  <c r="AC928" i="9"/>
  <c r="AC944" i="9"/>
  <c r="AC960" i="9"/>
  <c r="AC976" i="9"/>
  <c r="AC992" i="9"/>
  <c r="AC1008" i="9"/>
  <c r="AC55" i="9"/>
  <c r="AC183" i="9"/>
  <c r="AC311" i="9"/>
  <c r="AC402" i="9"/>
  <c r="AC466" i="9"/>
  <c r="AC530" i="9"/>
  <c r="AC565" i="9"/>
  <c r="AC593" i="9"/>
  <c r="AC614" i="9"/>
  <c r="AC635" i="9"/>
  <c r="AC654" i="9"/>
  <c r="AC697" i="9"/>
  <c r="AC731" i="9"/>
  <c r="AC763" i="9"/>
  <c r="AC795" i="9"/>
  <c r="AC827" i="9"/>
  <c r="AC859" i="9"/>
  <c r="AC891" i="9"/>
  <c r="AC923" i="9"/>
  <c r="AC955" i="9"/>
  <c r="AC987" i="9"/>
  <c r="AC1019" i="9"/>
  <c r="AC689" i="9"/>
  <c r="AC725" i="9"/>
  <c r="AC757" i="9"/>
  <c r="AC789" i="9"/>
  <c r="AC821" i="9"/>
  <c r="AC853" i="9"/>
  <c r="AC885" i="9"/>
  <c r="AC917" i="9"/>
  <c r="AC957" i="9"/>
  <c r="AC989" i="9"/>
  <c r="AC1021" i="9"/>
  <c r="AC691" i="9"/>
  <c r="AC727" i="9"/>
  <c r="AC759" i="9"/>
  <c r="AC791" i="9"/>
  <c r="AC823" i="9"/>
  <c r="AC855" i="9"/>
  <c r="AC887" i="9"/>
  <c r="AC919" i="9"/>
  <c r="AC951" i="9"/>
  <c r="AC983" i="9"/>
  <c r="AC1015" i="9"/>
  <c r="AC694" i="9"/>
  <c r="AC729" i="9"/>
  <c r="AC761" i="9"/>
  <c r="AC793" i="9"/>
  <c r="AC825" i="9"/>
  <c r="AC857" i="9"/>
  <c r="AC889" i="9"/>
  <c r="AC921" i="9"/>
  <c r="AC953" i="9"/>
  <c r="AC985" i="9"/>
  <c r="AC1017" i="9"/>
  <c r="AC36" i="9"/>
  <c r="AC68" i="9"/>
  <c r="AC100" i="9"/>
  <c r="AC132" i="9"/>
  <c r="AC164" i="9"/>
  <c r="AC196" i="9"/>
  <c r="AC228" i="9"/>
  <c r="AC260" i="9"/>
  <c r="AC292" i="9"/>
  <c r="AC324" i="9"/>
  <c r="AC357" i="9"/>
  <c r="AC50" i="9"/>
  <c r="AC82" i="9"/>
  <c r="AC114" i="9"/>
  <c r="AC146" i="9"/>
  <c r="AC178" i="9"/>
  <c r="AC210" i="9"/>
  <c r="AC242" i="9"/>
  <c r="AC274" i="9"/>
  <c r="AC306" i="9"/>
  <c r="AC338" i="9"/>
  <c r="AC33" i="9"/>
  <c r="AC97" i="9"/>
  <c r="AC161" i="9"/>
  <c r="AC225" i="9"/>
  <c r="AC289" i="9"/>
  <c r="AC354" i="9"/>
  <c r="AC391" i="9"/>
  <c r="AC423" i="9"/>
  <c r="AC455" i="9"/>
  <c r="AC487" i="9"/>
  <c r="AC519" i="9"/>
  <c r="AC51" i="9"/>
  <c r="AC115" i="9"/>
  <c r="AC179" i="9"/>
  <c r="AC243" i="9"/>
  <c r="AC307" i="9"/>
  <c r="AC368" i="9"/>
  <c r="AC400" i="9"/>
  <c r="AC432" i="9"/>
  <c r="AC464" i="9"/>
  <c r="AC496" i="9"/>
  <c r="AC528" i="9"/>
  <c r="AC125" i="9"/>
  <c r="AC253" i="9"/>
  <c r="AC373" i="9"/>
  <c r="AC437" i="9"/>
  <c r="AC501" i="9"/>
  <c r="AC550" i="9"/>
  <c r="AC582" i="9"/>
  <c r="AC149" i="9"/>
  <c r="AC277" i="9"/>
  <c r="AC385" i="9"/>
  <c r="AC449" i="9"/>
  <c r="AC513" i="9"/>
  <c r="AC556" i="9"/>
  <c r="AC588" i="9"/>
  <c r="AC620" i="9"/>
  <c r="AC652" i="9"/>
  <c r="AC684" i="9"/>
  <c r="AC95" i="9"/>
  <c r="AC352" i="9"/>
  <c r="AC486" i="9"/>
  <c r="AC575" i="9"/>
  <c r="AC621" i="9"/>
  <c r="AC663" i="9"/>
  <c r="AC706" i="9"/>
  <c r="AC738" i="9"/>
  <c r="AC770" i="9"/>
  <c r="AC802" i="9"/>
  <c r="AC834" i="9"/>
  <c r="AC866" i="9"/>
  <c r="AC898" i="9"/>
  <c r="AC922" i="9"/>
  <c r="AC946" i="9"/>
  <c r="AC966" i="9"/>
  <c r="AC986" i="9"/>
  <c r="AC1010" i="9"/>
  <c r="AC71" i="9"/>
  <c r="AC231" i="9"/>
  <c r="AC394" i="9"/>
  <c r="AC474" i="9"/>
  <c r="AC545" i="9"/>
  <c r="AC590" i="9"/>
  <c r="AC617" i="9"/>
  <c r="AC643" i="9"/>
  <c r="AC175" i="9"/>
  <c r="AC335" i="9"/>
  <c r="AC430" i="9"/>
  <c r="AC526" i="9"/>
  <c r="AC571" i="9"/>
  <c r="AC602" i="9"/>
  <c r="AC623" i="9"/>
  <c r="AC645" i="9"/>
  <c r="AC666" i="9"/>
  <c r="AC687" i="9"/>
  <c r="AC708" i="9"/>
  <c r="AC724" i="9"/>
  <c r="AC740" i="9"/>
  <c r="AC756" i="9"/>
  <c r="AC772" i="9"/>
  <c r="AC788" i="9"/>
  <c r="AC804" i="9"/>
  <c r="AC820" i="9"/>
  <c r="AC836" i="9"/>
  <c r="AC852" i="9"/>
  <c r="AC868" i="9"/>
  <c r="AC884" i="9"/>
  <c r="AC900" i="9"/>
  <c r="AC916" i="9"/>
  <c r="AC932" i="9"/>
  <c r="AC948" i="9"/>
  <c r="AC964" i="9"/>
  <c r="AC980" i="9"/>
  <c r="AC996" i="9"/>
  <c r="AC1012" i="9"/>
  <c r="AC87" i="9"/>
  <c r="AC215" i="9"/>
  <c r="AC344" i="9"/>
  <c r="AC418" i="9"/>
  <c r="AC482" i="9"/>
  <c r="AC541" i="9"/>
  <c r="AC573" i="9"/>
  <c r="AC598" i="9"/>
  <c r="AC619" i="9"/>
  <c r="AC641" i="9"/>
  <c r="AC665" i="9"/>
  <c r="AC707" i="9"/>
  <c r="AC739" i="9"/>
  <c r="AC771" i="9"/>
  <c r="AC803" i="9"/>
  <c r="AC835" i="9"/>
  <c r="AC867" i="9"/>
  <c r="AC899" i="9"/>
  <c r="AC931" i="9"/>
  <c r="AC963" i="9"/>
  <c r="AC995" i="9"/>
  <c r="AC657" i="9"/>
  <c r="AC699" i="9"/>
  <c r="AC733" i="9"/>
  <c r="AC765" i="9"/>
  <c r="AC797" i="9"/>
  <c r="AC829" i="9"/>
  <c r="AC861" i="9"/>
  <c r="AC893" i="9"/>
  <c r="AC933" i="9"/>
  <c r="AC965" i="9"/>
  <c r="AC997" i="9"/>
  <c r="AC659" i="9"/>
  <c r="AC702" i="9"/>
  <c r="AC735" i="9"/>
  <c r="AC767" i="9"/>
  <c r="AC799" i="9"/>
  <c r="AC831" i="9"/>
  <c r="AC863" i="9"/>
  <c r="AC895" i="9"/>
  <c r="AC927" i="9"/>
  <c r="AC959" i="9"/>
  <c r="AC991" i="9"/>
  <c r="AC662" i="9"/>
  <c r="AC705" i="9"/>
  <c r="AC737" i="9"/>
  <c r="AC769" i="9"/>
  <c r="AC801" i="9"/>
  <c r="AC833" i="9"/>
  <c r="AC865" i="9"/>
  <c r="AC897" i="9"/>
  <c r="AC929" i="9"/>
  <c r="AC961" i="9"/>
  <c r="AC993" i="9"/>
  <c r="AC44" i="9"/>
  <c r="AC108" i="9"/>
  <c r="AC172" i="9"/>
  <c r="AC236" i="9"/>
  <c r="AC300" i="9"/>
  <c r="AC90" i="9"/>
  <c r="AC154" i="9"/>
  <c r="AC218" i="9"/>
  <c r="AC282" i="9"/>
  <c r="AC347" i="9"/>
  <c r="AC113" i="9"/>
  <c r="AC241" i="9"/>
  <c r="AC367" i="9"/>
  <c r="AC431" i="9"/>
  <c r="AC495" i="9"/>
  <c r="AC67" i="9"/>
  <c r="AC195" i="9"/>
  <c r="AC323" i="9"/>
  <c r="AC408" i="9"/>
  <c r="AC472" i="9"/>
  <c r="AC29" i="9"/>
  <c r="AC285" i="9"/>
  <c r="AC453" i="9"/>
  <c r="AC558" i="9"/>
  <c r="AC181" i="9"/>
  <c r="AC401" i="9"/>
  <c r="AC529" i="9"/>
  <c r="AC596" i="9"/>
  <c r="AC660" i="9"/>
  <c r="AC159" i="9"/>
  <c r="AC518" i="9"/>
  <c r="AC631" i="9"/>
  <c r="AC714" i="9"/>
  <c r="AC778" i="9"/>
  <c r="AC842" i="9"/>
  <c r="AC906" i="9"/>
  <c r="AC950" i="9"/>
  <c r="AC994" i="9"/>
  <c r="AC103" i="9"/>
  <c r="AC410" i="9"/>
  <c r="AC561" i="9"/>
  <c r="AC622" i="9"/>
  <c r="AC207" i="9"/>
  <c r="AC462" i="9"/>
  <c r="AC579" i="9"/>
  <c r="AC629" i="9"/>
  <c r="AC671" i="9"/>
  <c r="AC712" i="9"/>
  <c r="AC744" i="9"/>
  <c r="AC776" i="9"/>
  <c r="AC808" i="9"/>
  <c r="AC840" i="9"/>
  <c r="AC872" i="9"/>
  <c r="AC904" i="9"/>
  <c r="AC936" i="9"/>
  <c r="AC968" i="9"/>
  <c r="AC1000" i="9"/>
  <c r="AC119" i="9"/>
  <c r="AC370" i="9"/>
  <c r="AC498" i="9"/>
  <c r="AC581" i="9"/>
  <c r="AC625" i="9"/>
  <c r="AC675" i="9"/>
  <c r="AC747" i="9"/>
  <c r="AC811" i="9"/>
  <c r="AC875" i="9"/>
  <c r="AC939" i="9"/>
  <c r="AC1003" i="9"/>
  <c r="AC709" i="9"/>
  <c r="AC773" i="9"/>
  <c r="AC837" i="9"/>
  <c r="AC901" i="9"/>
  <c r="AC973" i="9"/>
  <c r="AC670" i="9"/>
  <c r="AC743" i="9"/>
  <c r="AC807" i="9"/>
  <c r="AC871" i="9"/>
  <c r="AC935" i="9"/>
  <c r="AC999" i="9"/>
  <c r="AC713" i="9"/>
  <c r="AC777" i="9"/>
  <c r="AC841" i="9"/>
  <c r="AC905" i="9"/>
  <c r="AC969" i="9"/>
  <c r="AC925" i="9"/>
  <c r="AC58" i="9"/>
  <c r="AC250" i="9"/>
  <c r="AC49" i="9"/>
  <c r="AC305" i="9"/>
  <c r="AC463" i="9"/>
  <c r="AC131" i="9"/>
  <c r="AC376" i="9"/>
  <c r="AC504" i="9"/>
  <c r="AC389" i="9"/>
  <c r="AC53" i="9"/>
  <c r="AC465" i="9"/>
  <c r="AC628" i="9"/>
  <c r="AC390" i="9"/>
  <c r="AC674" i="9"/>
  <c r="AC810" i="9"/>
  <c r="AC930" i="9"/>
  <c r="AC1014" i="9"/>
  <c r="AC490" i="9"/>
  <c r="AC47" i="9"/>
  <c r="AC539" i="9"/>
  <c r="AC650" i="9"/>
  <c r="AC728" i="9"/>
  <c r="AC792" i="9"/>
  <c r="AC856" i="9"/>
  <c r="AC920" i="9"/>
  <c r="AC984" i="9"/>
  <c r="AC247" i="9"/>
  <c r="AC549" i="9"/>
  <c r="AC646" i="9"/>
  <c r="AC779" i="9"/>
  <c r="AC907" i="9"/>
  <c r="AC667" i="9"/>
  <c r="AC805" i="9"/>
  <c r="AC941" i="9"/>
  <c r="AC711" i="9"/>
  <c r="AC839" i="9"/>
  <c r="AC967" i="9"/>
  <c r="AC745" i="9"/>
  <c r="AC873" i="9"/>
  <c r="AC937" i="9"/>
  <c r="AC148" i="9"/>
  <c r="AC341" i="9"/>
  <c r="AC130" i="9"/>
  <c r="AC258" i="9"/>
  <c r="AC65" i="9"/>
  <c r="AC321" i="9"/>
  <c r="AC471" i="9"/>
  <c r="AC147" i="9"/>
  <c r="AC384" i="9"/>
  <c r="AC512" i="9"/>
  <c r="AC405" i="9"/>
  <c r="AC85" i="9"/>
  <c r="AC481" i="9"/>
  <c r="AC636" i="9"/>
  <c r="AC422" i="9"/>
  <c r="AC754" i="9"/>
  <c r="AC882" i="9"/>
  <c r="AC978" i="9"/>
  <c r="AC327" i="9"/>
  <c r="AC601" i="9"/>
  <c r="AC398" i="9"/>
  <c r="AC613" i="9"/>
  <c r="AC698" i="9"/>
  <c r="AC764" i="9"/>
  <c r="AC828" i="9"/>
  <c r="AC892" i="9"/>
  <c r="AC956" i="9"/>
  <c r="AC1020" i="9"/>
  <c r="AC450" i="9"/>
  <c r="AC609" i="9"/>
  <c r="AC723" i="9"/>
  <c r="AC851" i="9"/>
  <c r="AC979" i="9"/>
  <c r="AC749" i="9"/>
  <c r="AC877" i="9"/>
  <c r="AC1013" i="9"/>
  <c r="AC783" i="9"/>
  <c r="AC911" i="9"/>
  <c r="AC683" i="9"/>
  <c r="AC817" i="9"/>
  <c r="AC945" i="9"/>
  <c r="AC52" i="9"/>
  <c r="AC116" i="9"/>
  <c r="AC180" i="9"/>
  <c r="AC244" i="9"/>
  <c r="AC308" i="9"/>
  <c r="AC34" i="9"/>
  <c r="AC98" i="9"/>
  <c r="AC162" i="9"/>
  <c r="AC226" i="9"/>
  <c r="AC290" i="9"/>
  <c r="AC355" i="9"/>
  <c r="AC129" i="9"/>
  <c r="AC257" i="9"/>
  <c r="AC375" i="9"/>
  <c r="AC439" i="9"/>
  <c r="AC503" i="9"/>
  <c r="AC83" i="9"/>
  <c r="AC211" i="9"/>
  <c r="AC339" i="9"/>
  <c r="AC416" i="9"/>
  <c r="AC480" i="9"/>
  <c r="AC61" i="9"/>
  <c r="AC317" i="9"/>
  <c r="AC469" i="9"/>
  <c r="AC566" i="9"/>
  <c r="AC213" i="9"/>
  <c r="AC417" i="9"/>
  <c r="AC540" i="9"/>
  <c r="AC604" i="9"/>
  <c r="AC668" i="9"/>
  <c r="AC223" i="9"/>
  <c r="AC543" i="9"/>
  <c r="AC642" i="9"/>
  <c r="AC722" i="9"/>
  <c r="AC786" i="9"/>
  <c r="AC850" i="9"/>
  <c r="AC914" i="9"/>
  <c r="AC954" i="9"/>
  <c r="AC998" i="9"/>
  <c r="AC167" i="9"/>
  <c r="AC426" i="9"/>
  <c r="AC569" i="9"/>
  <c r="AC633" i="9"/>
  <c r="AC239" i="9"/>
  <c r="AC478" i="9"/>
  <c r="AC591" i="9"/>
  <c r="AC634" i="9"/>
  <c r="AC677" i="9"/>
  <c r="AC716" i="9"/>
  <c r="AC748" i="9"/>
  <c r="AC780" i="9"/>
  <c r="AC812" i="9"/>
  <c r="AC844" i="9"/>
  <c r="AC876" i="9"/>
  <c r="AC908" i="9"/>
  <c r="AC940" i="9"/>
  <c r="AC972" i="9"/>
  <c r="AC1004" i="9"/>
  <c r="AC151" i="9"/>
  <c r="AC386" i="9"/>
  <c r="AC514" i="9"/>
  <c r="AC587" i="9"/>
  <c r="AC630" i="9"/>
  <c r="AC686" i="9"/>
  <c r="AC755" i="9"/>
  <c r="AC819" i="9"/>
  <c r="AC883" i="9"/>
  <c r="AC947" i="9"/>
  <c r="AC1011" i="9"/>
  <c r="AC717" i="9"/>
  <c r="AC781" i="9"/>
  <c r="AC845" i="9"/>
  <c r="AC909" i="9"/>
  <c r="AC981" i="9"/>
  <c r="AC681" i="9"/>
  <c r="AC751" i="9"/>
  <c r="AC815" i="9"/>
  <c r="AC879" i="9"/>
  <c r="AC943" i="9"/>
  <c r="AC1007" i="9"/>
  <c r="AC721" i="9"/>
  <c r="AC785" i="9"/>
  <c r="AC849" i="9"/>
  <c r="AC913" i="9"/>
  <c r="AC977" i="9"/>
  <c r="AC76" i="9"/>
  <c r="AC140" i="9"/>
  <c r="AC204" i="9"/>
  <c r="AC268" i="9"/>
  <c r="AC332" i="9"/>
  <c r="AC122" i="9"/>
  <c r="AC186" i="9"/>
  <c r="AC314" i="9"/>
  <c r="AC177" i="9"/>
  <c r="AC399" i="9"/>
  <c r="AC527" i="9"/>
  <c r="AC259" i="9"/>
  <c r="AC440" i="9"/>
  <c r="AC157" i="9"/>
  <c r="AC517" i="9"/>
  <c r="AC309" i="9"/>
  <c r="AC564" i="9"/>
  <c r="AC692" i="9"/>
  <c r="AC589" i="9"/>
  <c r="AC746" i="9"/>
  <c r="AC874" i="9"/>
  <c r="AC970" i="9"/>
  <c r="AC295" i="9"/>
  <c r="AC595" i="9"/>
  <c r="AC366" i="9"/>
  <c r="AC607" i="9"/>
  <c r="AC693" i="9"/>
  <c r="AC760" i="9"/>
  <c r="AC824" i="9"/>
  <c r="AC888" i="9"/>
  <c r="AC952" i="9"/>
  <c r="AC1016" i="9"/>
  <c r="AC434" i="9"/>
  <c r="AC603" i="9"/>
  <c r="AC715" i="9"/>
  <c r="AC843" i="9"/>
  <c r="AC971" i="9"/>
  <c r="AC741" i="9"/>
  <c r="AC869" i="9"/>
  <c r="AC1005" i="9"/>
  <c r="AC775" i="9"/>
  <c r="AC903" i="9"/>
  <c r="AC673" i="9"/>
  <c r="AC809" i="9"/>
  <c r="AC1001" i="9"/>
  <c r="AC84" i="9"/>
  <c r="AC212" i="9"/>
  <c r="AC276" i="9"/>
  <c r="AC66" i="9"/>
  <c r="AC194" i="9"/>
  <c r="AC322" i="9"/>
  <c r="AC193" i="9"/>
  <c r="AC407" i="9"/>
  <c r="AC535" i="9"/>
  <c r="AC275" i="9"/>
  <c r="AC448" i="9"/>
  <c r="AC189" i="9"/>
  <c r="AC533" i="9"/>
  <c r="AC342" i="9"/>
  <c r="AC572" i="9"/>
  <c r="AC700" i="9"/>
  <c r="AC599" i="9"/>
  <c r="AC685" i="9"/>
  <c r="AC818" i="9"/>
  <c r="AC934" i="9"/>
  <c r="AC1018" i="9"/>
  <c r="AC522" i="9"/>
  <c r="AC79" i="9"/>
  <c r="AC547" i="9"/>
  <c r="AC655" i="9"/>
  <c r="AC732" i="9"/>
  <c r="AC796" i="9"/>
  <c r="AC860" i="9"/>
  <c r="AC924" i="9"/>
  <c r="AC988" i="9"/>
  <c r="AC279" i="9"/>
  <c r="AC557" i="9"/>
  <c r="AC651" i="9"/>
  <c r="AC787" i="9"/>
  <c r="AC915" i="9"/>
  <c r="AC678" i="9"/>
  <c r="AC813" i="9"/>
  <c r="AC949" i="9"/>
  <c r="AC719" i="9"/>
  <c r="AC847" i="9"/>
  <c r="AC975" i="9"/>
  <c r="AC753" i="9"/>
  <c r="AC881" i="9"/>
  <c r="AC1009" i="9"/>
  <c r="H24" i="10"/>
  <c r="I24" i="10"/>
  <c r="J15" i="8"/>
  <c r="E22" i="10"/>
  <c r="H29" i="10"/>
  <c r="I23" i="10"/>
  <c r="I18" i="10"/>
  <c r="H18" i="10"/>
  <c r="I29" i="10"/>
  <c r="I25" i="10"/>
  <c r="H23" i="10"/>
  <c r="H25" i="10"/>
  <c r="A101" i="1"/>
  <c r="A102" i="1"/>
  <c r="A103" i="1"/>
  <c r="A104" i="1"/>
  <c r="A105" i="1"/>
  <c r="A106" i="1"/>
  <c r="A107" i="1"/>
  <c r="AK901" i="9" l="1"/>
  <c r="AG901" i="9" s="1"/>
  <c r="AK586" i="9"/>
  <c r="AK153" i="9"/>
  <c r="AG153" i="9" s="1"/>
  <c r="AK713" i="9"/>
  <c r="AF713" i="9" s="1"/>
  <c r="AK423" i="9"/>
  <c r="AK124" i="9"/>
  <c r="AK967" i="9"/>
  <c r="AK330" i="9"/>
  <c r="AK273" i="9"/>
  <c r="AK919" i="9"/>
  <c r="AK640" i="9"/>
  <c r="AK384" i="9"/>
  <c r="AK322" i="9"/>
  <c r="AK743" i="9"/>
  <c r="AK84" i="9"/>
  <c r="AK167" i="9"/>
  <c r="AK416" i="9"/>
  <c r="AK755" i="9"/>
  <c r="AK572" i="9"/>
  <c r="AK639" i="9"/>
  <c r="AK281" i="9"/>
  <c r="AK876" i="9"/>
  <c r="AK193" i="9"/>
  <c r="AK222" i="9"/>
  <c r="AK892" i="9"/>
  <c r="AK568" i="9"/>
  <c r="AK510" i="9"/>
  <c r="AK810" i="9"/>
  <c r="AK527" i="9"/>
  <c r="AK656" i="9"/>
  <c r="AK400" i="9"/>
  <c r="AK566" i="9"/>
  <c r="AK934" i="9"/>
  <c r="AK179" i="9"/>
  <c r="AK134" i="9"/>
  <c r="AK893" i="9"/>
  <c r="AK468" i="9"/>
  <c r="AK1008" i="9"/>
  <c r="AK593" i="9"/>
  <c r="AK408" i="9"/>
  <c r="AK269" i="9"/>
  <c r="AK139" i="9"/>
  <c r="AK928" i="9"/>
  <c r="AK800" i="9"/>
  <c r="AK582" i="9"/>
  <c r="AK974" i="9"/>
  <c r="AK168" i="9"/>
  <c r="AK465" i="9"/>
  <c r="AK275" i="9"/>
  <c r="AK142" i="9"/>
  <c r="AK911" i="9"/>
  <c r="AK1018" i="9"/>
  <c r="AK204" i="9"/>
  <c r="AK789" i="9"/>
  <c r="AK1011" i="9"/>
  <c r="AK945" i="9"/>
  <c r="AK304" i="9"/>
  <c r="AK729" i="9"/>
  <c r="AK306" i="9"/>
  <c r="AK907" i="9"/>
  <c r="AK806" i="9"/>
  <c r="AK256" i="9"/>
  <c r="AK607" i="9"/>
  <c r="AK297" i="9"/>
  <c r="AK349" i="9"/>
  <c r="AK236" i="9"/>
  <c r="AK60" i="9"/>
  <c r="AK263" i="9"/>
  <c r="AK218" i="9"/>
  <c r="AK602" i="9"/>
  <c r="AK346" i="9"/>
  <c r="AK1000" i="9"/>
  <c r="AK560" i="9"/>
  <c r="AK293" i="9"/>
  <c r="AK745" i="9"/>
  <c r="AK798" i="9"/>
  <c r="AE798" i="9" s="1"/>
  <c r="AK49" i="9"/>
  <c r="AK750" i="9"/>
  <c r="AK362" i="9"/>
  <c r="AK706" i="9"/>
  <c r="AK361" i="9"/>
  <c r="AK997" i="9"/>
  <c r="AK237" i="9"/>
  <c r="AK589" i="9"/>
  <c r="AK668" i="9"/>
  <c r="AK863" i="9"/>
  <c r="AK525" i="9"/>
  <c r="AK203" i="9"/>
  <c r="AK909" i="9"/>
  <c r="AK301" i="9"/>
  <c r="AK765" i="9"/>
  <c r="AK626" i="9"/>
  <c r="AK915" i="9"/>
  <c r="AK1022" i="9"/>
  <c r="AK780" i="9"/>
  <c r="AE780" i="9" s="1"/>
  <c r="AK261" i="9"/>
  <c r="AK116" i="9"/>
  <c r="AD116" i="9" s="1"/>
  <c r="AK173" i="9"/>
  <c r="AE173" i="9" s="1"/>
  <c r="AK518" i="9"/>
  <c r="AG518" i="9" s="1"/>
  <c r="AK814" i="9"/>
  <c r="AK531" i="9"/>
  <c r="AK123" i="9"/>
  <c r="AD123" i="9" s="1"/>
  <c r="AK206" i="9"/>
  <c r="AE206" i="9" s="1"/>
  <c r="AK933" i="9"/>
  <c r="AF933" i="9" s="1"/>
  <c r="AK976" i="9"/>
  <c r="AD976" i="9" s="1"/>
  <c r="AK428" i="9"/>
  <c r="AK812" i="9"/>
  <c r="AK505" i="9"/>
  <c r="AK920" i="9"/>
  <c r="AK752" i="9"/>
  <c r="AE752" i="9" s="1"/>
  <c r="AK801" i="9"/>
  <c r="AK794" i="9"/>
  <c r="AK503" i="9"/>
  <c r="AK899" i="9"/>
  <c r="AK771" i="9"/>
  <c r="AK846" i="9"/>
  <c r="AK403" i="9"/>
  <c r="AK529" i="9"/>
  <c r="AK78" i="9"/>
  <c r="AK737" i="9"/>
  <c r="AK784" i="9"/>
  <c r="AK1021" i="9"/>
  <c r="AK426" i="9"/>
  <c r="AK817" i="9"/>
  <c r="AK72" i="9"/>
  <c r="AK76" i="9"/>
  <c r="AK35" i="9"/>
  <c r="AK991" i="9"/>
  <c r="AK952" i="9"/>
  <c r="AK588" i="9"/>
  <c r="AK415" i="9"/>
  <c r="AK433" i="9"/>
  <c r="AK927" i="9"/>
  <c r="AK741" i="9"/>
  <c r="AK534" i="9"/>
  <c r="AK177" i="9"/>
  <c r="AK921" i="9"/>
  <c r="AK959" i="9"/>
  <c r="AF959" i="9" s="1"/>
  <c r="AK773" i="9"/>
  <c r="AG773" i="9" s="1"/>
  <c r="AK958" i="9"/>
  <c r="AF958" i="9" s="1"/>
  <c r="AK595" i="9"/>
  <c r="AK216" i="9"/>
  <c r="AG216" i="9" s="1"/>
  <c r="AK381" i="9"/>
  <c r="AK315" i="9"/>
  <c r="AK542" i="9"/>
  <c r="AK276" i="9"/>
  <c r="AK311" i="9"/>
  <c r="AK618" i="9"/>
  <c r="AK992" i="9"/>
  <c r="AK730" i="9"/>
  <c r="AK512" i="9"/>
  <c r="AK217" i="9"/>
  <c r="AK692" i="9"/>
  <c r="AK454" i="9"/>
  <c r="AK101" i="9"/>
  <c r="AF101" i="9" s="1"/>
  <c r="AK659" i="9"/>
  <c r="AK487" i="9"/>
  <c r="AF487" i="9" s="1"/>
  <c r="AK313" i="9"/>
  <c r="AK617" i="9"/>
  <c r="AK445" i="9"/>
  <c r="AK252" i="9"/>
  <c r="AK251" i="9"/>
  <c r="AK83" i="9"/>
  <c r="AK166" i="9"/>
  <c r="AK869" i="9"/>
  <c r="AK522" i="9"/>
  <c r="AK883" i="9"/>
  <c r="AK550" i="9"/>
  <c r="AK990" i="9"/>
  <c r="AK987" i="9"/>
  <c r="AK344" i="9"/>
  <c r="AK890" i="9"/>
  <c r="AK1009" i="9"/>
  <c r="AK881" i="9"/>
  <c r="AK546" i="9"/>
  <c r="AK828" i="9"/>
  <c r="AK682" i="9"/>
  <c r="AK73" i="9"/>
  <c r="AK799" i="9"/>
  <c r="AK638" i="9"/>
  <c r="AK382" i="9"/>
  <c r="AK1015" i="9"/>
  <c r="AK973" i="9"/>
  <c r="AK684" i="9"/>
  <c r="AK1016" i="9"/>
  <c r="AK528" i="9"/>
  <c r="AK827" i="9"/>
  <c r="AK1014" i="9"/>
  <c r="AK351" i="9"/>
  <c r="AK561" i="9"/>
  <c r="AK781" i="9"/>
  <c r="AK570" i="9"/>
  <c r="AK824" i="9"/>
  <c r="AK763" i="9"/>
  <c r="AK104" i="9"/>
  <c r="AK605" i="9"/>
  <c r="AK521" i="9"/>
  <c r="AK91" i="9"/>
  <c r="AK46" i="9"/>
  <c r="AK872" i="9"/>
  <c r="AK859" i="9"/>
  <c r="AK258" i="9"/>
  <c r="AK966" i="9"/>
  <c r="AK854" i="9"/>
  <c r="AK738" i="9"/>
  <c r="AK556" i="9"/>
  <c r="AK627" i="9"/>
  <c r="AK479" i="9"/>
  <c r="AK955" i="9"/>
  <c r="AK1019" i="9"/>
  <c r="AK985" i="9"/>
  <c r="AK857" i="9"/>
  <c r="AK793" i="9"/>
  <c r="AK721" i="9"/>
  <c r="AK983" i="9"/>
  <c r="AK837" i="9"/>
  <c r="AK458" i="9"/>
  <c r="AK944" i="9"/>
  <c r="AK666" i="9"/>
  <c r="AK614" i="9"/>
  <c r="AK728" i="9"/>
  <c r="AK679" i="9"/>
  <c r="AG679" i="9" s="1"/>
  <c r="AK339" i="9"/>
  <c r="AD339" i="9" s="1"/>
  <c r="AK509" i="9"/>
  <c r="AE509" i="9" s="1"/>
  <c r="AK44" i="9"/>
  <c r="AF44" i="9" s="1"/>
  <c r="AK59" i="9"/>
  <c r="AK993" i="9"/>
  <c r="AG993" i="9" s="1"/>
  <c r="AK732" i="9"/>
  <c r="AK221" i="9"/>
  <c r="AE221" i="9" s="1"/>
  <c r="AK665" i="9"/>
  <c r="AK986" i="9"/>
  <c r="AD986" i="9" s="1"/>
  <c r="AK722" i="9"/>
  <c r="AE722" i="9" s="1"/>
  <c r="AK33" i="9"/>
  <c r="AF33" i="9" s="1"/>
  <c r="AK419" i="9"/>
  <c r="AE419" i="9" s="1"/>
  <c r="AK545" i="9"/>
  <c r="AG545" i="9" s="1"/>
  <c r="AK55" i="9"/>
  <c r="AE55" i="9" s="1"/>
  <c r="AK1013" i="9"/>
  <c r="AE1013" i="9" s="1"/>
  <c r="AK716" i="9"/>
  <c r="AG716" i="9" s="1"/>
  <c r="AK896" i="9"/>
  <c r="AK768" i="9"/>
  <c r="AE768" i="9" s="1"/>
  <c r="AK576" i="9"/>
  <c r="AD576" i="9" s="1"/>
  <c r="AK314" i="9"/>
  <c r="AD314" i="9" s="1"/>
  <c r="AK867" i="9"/>
  <c r="AK734" i="9"/>
  <c r="AF734" i="9" s="1"/>
  <c r="AK229" i="9"/>
  <c r="AE229" i="9" s="1"/>
  <c r="AK942" i="9"/>
  <c r="AF942" i="9" s="1"/>
  <c r="AK664" i="9"/>
  <c r="AF664" i="9" s="1"/>
  <c r="AK388" i="9"/>
  <c r="AD388" i="9" s="1"/>
  <c r="AK703" i="9"/>
  <c r="AE703" i="9" s="1"/>
  <c r="AK359" i="9"/>
  <c r="AK88" i="9"/>
  <c r="AF88" i="9" s="1"/>
  <c r="AK489" i="9"/>
  <c r="AD489" i="9" s="1"/>
  <c r="AK310" i="9"/>
  <c r="AE310" i="9" s="1"/>
  <c r="AK295" i="9"/>
  <c r="AF295" i="9" s="1"/>
  <c r="AK38" i="9"/>
  <c r="AD38" i="9" s="1"/>
  <c r="AK650" i="9"/>
  <c r="AE650" i="9" s="1"/>
  <c r="AK709" i="9"/>
  <c r="AG709" i="9" s="1"/>
  <c r="AK272" i="9"/>
  <c r="AK670" i="9"/>
  <c r="AK37" i="9"/>
  <c r="AG37" i="9" s="1"/>
  <c r="AK830" i="9"/>
  <c r="AG830" i="9" s="1"/>
  <c r="AK551" i="9"/>
  <c r="AD551" i="9" s="1"/>
  <c r="AK128" i="9"/>
  <c r="AG128" i="9" s="1"/>
  <c r="AK425" i="9"/>
  <c r="AG425" i="9" s="1"/>
  <c r="AK187" i="9"/>
  <c r="AG187" i="9" s="1"/>
  <c r="AK58" i="9"/>
  <c r="AE58" i="9" s="1"/>
  <c r="AK961" i="9"/>
  <c r="AF961" i="9" s="1"/>
  <c r="AK689" i="9"/>
  <c r="AE689" i="9" s="1"/>
  <c r="AK93" i="9"/>
  <c r="AG93" i="9" s="1"/>
  <c r="AK472" i="9"/>
  <c r="AG472" i="9" s="1"/>
  <c r="AK847" i="9"/>
  <c r="AK478" i="9"/>
  <c r="AK954" i="9"/>
  <c r="AF954" i="9" s="1"/>
  <c r="AK680" i="9"/>
  <c r="AD680" i="9" s="1"/>
  <c r="AK719" i="9"/>
  <c r="AD719" i="9" s="1"/>
  <c r="AK375" i="9"/>
  <c r="AF375" i="9" s="1"/>
  <c r="AK267" i="9"/>
  <c r="AE267" i="9" s="1"/>
  <c r="AK138" i="9"/>
  <c r="AF138" i="9" s="1"/>
  <c r="AK981" i="9"/>
  <c r="AK757" i="9"/>
  <c r="AE757" i="9" s="1"/>
  <c r="AK285" i="9"/>
  <c r="AG285" i="9" s="1"/>
  <c r="AK1007" i="9"/>
  <c r="AE1007" i="9" s="1"/>
  <c r="AK913" i="9"/>
  <c r="AE913" i="9" s="1"/>
  <c r="AK785" i="9"/>
  <c r="AK610" i="9"/>
  <c r="AE610" i="9" s="1"/>
  <c r="AK354" i="9"/>
  <c r="AE354" i="9" s="1"/>
  <c r="AK988" i="9"/>
  <c r="AD988" i="9" s="1"/>
  <c r="AK860" i="9"/>
  <c r="AK725" i="9"/>
  <c r="AK504" i="9"/>
  <c r="AE504" i="9" s="1"/>
  <c r="AK201" i="9"/>
  <c r="AK831" i="9"/>
  <c r="AE831" i="9" s="1"/>
  <c r="AK686" i="9"/>
  <c r="AG686" i="9" s="1"/>
  <c r="AK446" i="9"/>
  <c r="AD446" i="9" s="1"/>
  <c r="AK85" i="9"/>
  <c r="AF85" i="9" s="1"/>
  <c r="AK906" i="9"/>
  <c r="AG906" i="9" s="1"/>
  <c r="AK778" i="9"/>
  <c r="AE778" i="9" s="1"/>
  <c r="AK596" i="9"/>
  <c r="AK277" i="9"/>
  <c r="AE277" i="9" s="1"/>
  <c r="AK655" i="9"/>
  <c r="AK483" i="9"/>
  <c r="AF483" i="9" s="1"/>
  <c r="AK302" i="9"/>
  <c r="AF302" i="9" s="1"/>
  <c r="AK653" i="9"/>
  <c r="AD653" i="9" s="1"/>
  <c r="AK481" i="9"/>
  <c r="AD481" i="9" s="1"/>
  <c r="AK305" i="9"/>
  <c r="AD305" i="9" s="1"/>
  <c r="AK331" i="9"/>
  <c r="AD331" i="9" s="1"/>
  <c r="AK163" i="9"/>
  <c r="AF163" i="9" s="1"/>
  <c r="AK246" i="9"/>
  <c r="AK74" i="9"/>
  <c r="AE74" i="9" s="1"/>
  <c r="AK1005" i="9"/>
  <c r="AK877" i="9"/>
  <c r="AD877" i="9" s="1"/>
  <c r="AK748" i="9"/>
  <c r="AK506" i="9"/>
  <c r="AF506" i="9" s="1"/>
  <c r="AK205" i="9"/>
  <c r="AD205" i="9" s="1"/>
  <c r="AK792" i="9"/>
  <c r="AG792" i="9" s="1"/>
  <c r="AK592" i="9"/>
  <c r="AD592" i="9" s="1"/>
  <c r="AK336" i="9"/>
  <c r="AG336" i="9" s="1"/>
  <c r="AK875" i="9"/>
  <c r="AF875" i="9" s="1"/>
  <c r="AK724" i="9"/>
  <c r="AF724" i="9" s="1"/>
  <c r="AK502" i="9"/>
  <c r="AE502" i="9" s="1"/>
  <c r="AK133" i="9"/>
  <c r="AD133" i="9" s="1"/>
  <c r="AK902" i="9"/>
  <c r="AD902" i="9" s="1"/>
  <c r="AK758" i="9"/>
  <c r="AG758" i="9" s="1"/>
  <c r="AK524" i="9"/>
  <c r="AK97" i="9"/>
  <c r="AG97" i="9" s="1"/>
  <c r="AK563" i="9"/>
  <c r="AD563" i="9" s="1"/>
  <c r="AK371" i="9"/>
  <c r="AG371" i="9" s="1"/>
  <c r="AK270" i="9"/>
  <c r="AD270" i="9" s="1"/>
  <c r="AK64" i="9"/>
  <c r="AK585" i="9"/>
  <c r="AD585" i="9" s="1"/>
  <c r="AK497" i="9"/>
  <c r="AK413" i="9"/>
  <c r="AG413" i="9" s="1"/>
  <c r="AK326" i="9"/>
  <c r="AK188" i="9"/>
  <c r="AE188" i="9" s="1"/>
  <c r="AK327" i="9"/>
  <c r="AD327" i="9" s="1"/>
  <c r="AK243" i="9"/>
  <c r="AK155" i="9"/>
  <c r="AK71" i="9"/>
  <c r="AF71" i="9" s="1"/>
  <c r="AK198" i="9"/>
  <c r="AE198" i="9" s="1"/>
  <c r="AK110" i="9"/>
  <c r="AG110" i="9" s="1"/>
  <c r="AK971" i="9"/>
  <c r="AD971" i="9" s="1"/>
  <c r="AK989" i="9"/>
  <c r="AF989" i="9" s="1"/>
  <c r="AK861" i="9"/>
  <c r="AE861" i="9" s="1"/>
  <c r="AK726" i="9"/>
  <c r="AK538" i="9"/>
  <c r="AD538" i="9" s="1"/>
  <c r="AK264" i="9"/>
  <c r="AK968" i="9"/>
  <c r="AK840" i="9"/>
  <c r="AK720" i="9"/>
  <c r="AK496" i="9"/>
  <c r="AK185" i="9"/>
  <c r="AK843" i="9"/>
  <c r="AK702" i="9"/>
  <c r="AK470" i="9"/>
  <c r="AK197" i="9"/>
  <c r="AK950" i="9"/>
  <c r="AK822" i="9"/>
  <c r="AK696" i="9"/>
  <c r="AK492" i="9"/>
  <c r="AK165" i="9"/>
  <c r="AK147" i="9"/>
  <c r="AK844" i="9"/>
  <c r="AK633" i="9"/>
  <c r="AK821" i="9"/>
  <c r="AK862" i="9"/>
  <c r="AK769" i="9"/>
  <c r="AK317" i="9"/>
  <c r="AK606" i="9"/>
  <c r="AK418" i="9"/>
  <c r="AK1020" i="9"/>
  <c r="AK213" i="9"/>
  <c r="AK938" i="9"/>
  <c r="AK658" i="9"/>
  <c r="AK353" i="9"/>
  <c r="AK118" i="9"/>
  <c r="AK328" i="9"/>
  <c r="AD328" i="9" s="1"/>
  <c r="AK880" i="9"/>
  <c r="AK544" i="9"/>
  <c r="AG544" i="9" s="1"/>
  <c r="AK851" i="9"/>
  <c r="AE851" i="9" s="1"/>
  <c r="AK766" i="9"/>
  <c r="AK225" i="9"/>
  <c r="AK467" i="9"/>
  <c r="AK637" i="9"/>
  <c r="AK337" i="9"/>
  <c r="AK103" i="9"/>
  <c r="AK897" i="9"/>
  <c r="AF897" i="9" s="1"/>
  <c r="AK578" i="9"/>
  <c r="AK1004" i="9"/>
  <c r="AK746" i="9"/>
  <c r="AD746" i="9" s="1"/>
  <c r="AK783" i="9"/>
  <c r="AK350" i="9"/>
  <c r="AK564" i="9"/>
  <c r="AK631" i="9"/>
  <c r="AK334" i="9"/>
  <c r="AK417" i="9"/>
  <c r="AK183" i="9"/>
  <c r="AK54" i="9"/>
  <c r="AK917" i="9"/>
  <c r="AK673" i="9"/>
  <c r="AK45" i="9"/>
  <c r="AK753" i="9"/>
  <c r="AK274" i="9"/>
  <c r="AK956" i="9"/>
  <c r="AK440" i="9"/>
  <c r="AK1002" i="9"/>
  <c r="AK874" i="9"/>
  <c r="AK744" i="9"/>
  <c r="AK532" i="9"/>
  <c r="AK113" i="9"/>
  <c r="AK611" i="9"/>
  <c r="AK439" i="9"/>
  <c r="AK248" i="9"/>
  <c r="AK609" i="9"/>
  <c r="AK441" i="9"/>
  <c r="AK244" i="9"/>
  <c r="AK291" i="9"/>
  <c r="AK119" i="9"/>
  <c r="AK202" i="9"/>
  <c r="AK845" i="9"/>
  <c r="AK442" i="9"/>
  <c r="AK888" i="9"/>
  <c r="AK760" i="9"/>
  <c r="AK249" i="9"/>
  <c r="AK681" i="9"/>
  <c r="AK438" i="9"/>
  <c r="AK870" i="9"/>
  <c r="AK717" i="9"/>
  <c r="AK452" i="9"/>
  <c r="AK691" i="9"/>
  <c r="AK499" i="9"/>
  <c r="AK192" i="9"/>
  <c r="AK649" i="9"/>
  <c r="AK477" i="9"/>
  <c r="AK393" i="9"/>
  <c r="AK294" i="9"/>
  <c r="AK148" i="9"/>
  <c r="AK307" i="9"/>
  <c r="AK219" i="9"/>
  <c r="AK135" i="9"/>
  <c r="AK51" i="9"/>
  <c r="AK174" i="9"/>
  <c r="AK90" i="9"/>
  <c r="AK951" i="9"/>
  <c r="AK957" i="9"/>
  <c r="AK829" i="9"/>
  <c r="AK386" i="9"/>
  <c r="AK575" i="9"/>
  <c r="AK250" i="9"/>
  <c r="AK280" i="9"/>
  <c r="AK943" i="9"/>
  <c r="AK536" i="9"/>
  <c r="AK762" i="9"/>
  <c r="AK463" i="9"/>
  <c r="AK764" i="9"/>
  <c r="AK372" i="9"/>
  <c r="AK695" i="9"/>
  <c r="AK355" i="9"/>
  <c r="AK486" i="9"/>
  <c r="AK636" i="9"/>
  <c r="AK186" i="9"/>
  <c r="AK929" i="9"/>
  <c r="AK642" i="9"/>
  <c r="AK972" i="9"/>
  <c r="AK704" i="9"/>
  <c r="AK879" i="9"/>
  <c r="AK922" i="9"/>
  <c r="AK628" i="9"/>
  <c r="AK675" i="9"/>
  <c r="AK461" i="9"/>
  <c r="AK182" i="9"/>
  <c r="AK949" i="9"/>
  <c r="AK864" i="9"/>
  <c r="AK835" i="9"/>
  <c r="AK910" i="9"/>
  <c r="AK782" i="9"/>
  <c r="AK604" i="9"/>
  <c r="AK288" i="9"/>
  <c r="AK1003" i="9"/>
  <c r="AK912" i="9"/>
  <c r="AK608" i="9"/>
  <c r="AK965" i="9"/>
  <c r="AF965" i="9" s="1"/>
  <c r="AK694" i="9"/>
  <c r="AK109" i="9"/>
  <c r="AK816" i="9"/>
  <c r="AK352" i="9"/>
  <c r="AK787" i="9"/>
  <c r="AK358" i="9"/>
  <c r="AK894" i="9"/>
  <c r="AK498" i="9"/>
  <c r="AK735" i="9"/>
  <c r="AK583" i="9"/>
  <c r="AK435" i="9"/>
  <c r="AK999" i="9"/>
  <c r="AK975" i="9"/>
  <c r="AK969" i="9"/>
  <c r="AK905" i="9"/>
  <c r="AK841" i="9"/>
  <c r="AK777" i="9"/>
  <c r="AK700" i="9"/>
  <c r="AK594" i="9"/>
  <c r="AK466" i="9"/>
  <c r="AK338" i="9"/>
  <c r="AK125" i="9"/>
  <c r="AK980" i="9"/>
  <c r="AK916" i="9"/>
  <c r="AK852" i="9"/>
  <c r="AK788" i="9"/>
  <c r="AK714" i="9"/>
  <c r="AK616" i="9"/>
  <c r="AK488" i="9"/>
  <c r="AK360" i="9"/>
  <c r="AK169" i="9"/>
  <c r="AK887" i="9"/>
  <c r="AK823" i="9"/>
  <c r="AK759" i="9"/>
  <c r="AK676" i="9"/>
  <c r="AK558" i="9"/>
  <c r="AK430" i="9"/>
  <c r="AK290" i="9"/>
  <c r="AK53" i="9"/>
  <c r="AK962" i="9"/>
  <c r="AK898" i="9"/>
  <c r="AK834" i="9"/>
  <c r="AK770" i="9"/>
  <c r="AK690" i="9"/>
  <c r="AK580" i="9"/>
  <c r="AK436" i="9"/>
  <c r="AK241" i="9"/>
  <c r="AK727" i="9"/>
  <c r="AK643" i="9"/>
  <c r="AK559" i="9"/>
  <c r="AK471" i="9"/>
  <c r="AK387" i="9"/>
  <c r="AK292" i="9"/>
  <c r="AK136" i="9"/>
  <c r="AK621" i="9"/>
  <c r="AK537" i="9"/>
  <c r="AK449" i="9"/>
  <c r="AK365" i="9"/>
  <c r="AK262" i="9"/>
  <c r="AK92" i="9"/>
  <c r="AK279" i="9"/>
  <c r="AK195" i="9"/>
  <c r="AK107" i="9"/>
  <c r="AK234" i="9"/>
  <c r="AK150" i="9"/>
  <c r="AK62" i="9"/>
  <c r="AK380" i="9"/>
  <c r="AK209" i="9"/>
  <c r="AK731" i="9"/>
  <c r="AK667" i="9"/>
  <c r="AK603" i="9"/>
  <c r="AK539" i="9"/>
  <c r="AK475" i="9"/>
  <c r="AK411" i="9"/>
  <c r="AK347" i="9"/>
  <c r="AK265" i="9"/>
  <c r="AK144" i="9"/>
  <c r="AK645" i="9"/>
  <c r="AK581" i="9"/>
  <c r="AK517" i="9"/>
  <c r="AK453" i="9"/>
  <c r="AK389" i="9"/>
  <c r="AK321" i="9"/>
  <c r="AK228" i="9"/>
  <c r="AK100" i="9"/>
  <c r="AK319" i="9"/>
  <c r="AK255" i="9"/>
  <c r="AK191" i="9"/>
  <c r="AK127" i="9"/>
  <c r="AK63" i="9"/>
  <c r="AK210" i="9"/>
  <c r="AK146" i="9"/>
  <c r="AK82" i="9"/>
  <c r="AK705" i="9"/>
  <c r="AK508" i="9"/>
  <c r="AK511" i="9"/>
  <c r="AK40" i="9"/>
  <c r="AE40" i="9" s="1"/>
  <c r="AK284" i="9"/>
  <c r="AK231" i="9"/>
  <c r="AK102" i="9"/>
  <c r="AK865" i="9"/>
  <c r="AK514" i="9"/>
  <c r="AG514" i="9" s="1"/>
  <c r="AK908" i="9"/>
  <c r="AF908" i="9" s="1"/>
  <c r="AK600" i="9"/>
  <c r="AK815" i="9"/>
  <c r="AK414" i="9"/>
  <c r="AK858" i="9"/>
  <c r="AK500" i="9"/>
  <c r="AK591" i="9"/>
  <c r="AD591" i="9" s="1"/>
  <c r="AK120" i="9"/>
  <c r="AD120" i="9" s="1"/>
  <c r="AK377" i="9"/>
  <c r="AK227" i="9"/>
  <c r="AE227" i="9" s="1"/>
  <c r="AK94" i="9"/>
  <c r="AD94" i="9" s="1"/>
  <c r="AK885" i="9"/>
  <c r="AK490" i="9"/>
  <c r="AK960" i="9"/>
  <c r="AK832" i="9"/>
  <c r="AG832" i="9" s="1"/>
  <c r="AK688" i="9"/>
  <c r="AK448" i="9"/>
  <c r="AE448" i="9" s="1"/>
  <c r="AK89" i="9"/>
  <c r="AK803" i="9"/>
  <c r="AD803" i="9" s="1"/>
  <c r="AK646" i="9"/>
  <c r="AK390" i="9"/>
  <c r="AD390" i="9" s="1"/>
  <c r="AK1006" i="9"/>
  <c r="AK878" i="9"/>
  <c r="AK749" i="9"/>
  <c r="AK540" i="9"/>
  <c r="AK129" i="9"/>
  <c r="AE129" i="9" s="1"/>
  <c r="AK615" i="9"/>
  <c r="AK447" i="9"/>
  <c r="AG447" i="9" s="1"/>
  <c r="AK254" i="9"/>
  <c r="AE254" i="9" s="1"/>
  <c r="AK573" i="9"/>
  <c r="AF573" i="9" s="1"/>
  <c r="AK401" i="9"/>
  <c r="AK172" i="9"/>
  <c r="AK211" i="9"/>
  <c r="AE211" i="9" s="1"/>
  <c r="AK39" i="9"/>
  <c r="AD39" i="9" s="1"/>
  <c r="AK122" i="9"/>
  <c r="AF122" i="9" s="1"/>
  <c r="AK963" i="9"/>
  <c r="AD963" i="9" s="1"/>
  <c r="AK805" i="9"/>
  <c r="AG805" i="9" s="1"/>
  <c r="AK394" i="9"/>
  <c r="AK848" i="9"/>
  <c r="AK480" i="9"/>
  <c r="AK819" i="9"/>
  <c r="AF819" i="9" s="1"/>
  <c r="AK422" i="9"/>
  <c r="AK926" i="9"/>
  <c r="AG926" i="9" s="1"/>
  <c r="AK685" i="9"/>
  <c r="AF685" i="9" s="1"/>
  <c r="AK723" i="9"/>
  <c r="AK383" i="9"/>
  <c r="AK553" i="9"/>
  <c r="AK212" i="9"/>
  <c r="AK230" i="9"/>
  <c r="AK947" i="9"/>
  <c r="AK833" i="9"/>
  <c r="AK450" i="9"/>
  <c r="AK940" i="9"/>
  <c r="AD940" i="9" s="1"/>
  <c r="AK661" i="9"/>
  <c r="AD661" i="9" s="1"/>
  <c r="AK137" i="9"/>
  <c r="AE137" i="9" s="1"/>
  <c r="AK708" i="9"/>
  <c r="AK149" i="9"/>
  <c r="AK826" i="9"/>
  <c r="AK420" i="9"/>
  <c r="AD420" i="9" s="1"/>
  <c r="AK547" i="9"/>
  <c r="AK200" i="9"/>
  <c r="AK370" i="9"/>
  <c r="AK189" i="9"/>
  <c r="AK996" i="9"/>
  <c r="AK932" i="9"/>
  <c r="AK868" i="9"/>
  <c r="AK804" i="9"/>
  <c r="AK736" i="9"/>
  <c r="AK648" i="9"/>
  <c r="AK520" i="9"/>
  <c r="AK392" i="9"/>
  <c r="AK233" i="9"/>
  <c r="AK903" i="9"/>
  <c r="AK839" i="9"/>
  <c r="AK775" i="9"/>
  <c r="AK697" i="9"/>
  <c r="AK590" i="9"/>
  <c r="AK462" i="9"/>
  <c r="AK333" i="9"/>
  <c r="AK117" i="9"/>
  <c r="AK978" i="9"/>
  <c r="AK914" i="9"/>
  <c r="AK850" i="9"/>
  <c r="AK786" i="9"/>
  <c r="AK712" i="9"/>
  <c r="AK612" i="9"/>
  <c r="AK484" i="9"/>
  <c r="AK298" i="9"/>
  <c r="AK751" i="9"/>
  <c r="AK663" i="9"/>
  <c r="AK579" i="9"/>
  <c r="AK495" i="9"/>
  <c r="AK407" i="9"/>
  <c r="AK318" i="9"/>
  <c r="AK184" i="9"/>
  <c r="AK641" i="9"/>
  <c r="AK557" i="9"/>
  <c r="AK473" i="9"/>
  <c r="AK385" i="9"/>
  <c r="AK289" i="9"/>
  <c r="AK140" i="9"/>
  <c r="AK299" i="9"/>
  <c r="AK215" i="9"/>
  <c r="AK131" i="9"/>
  <c r="AK43" i="9"/>
  <c r="AK170" i="9"/>
  <c r="AK86" i="9"/>
  <c r="AK412" i="9"/>
  <c r="AK266" i="9"/>
  <c r="AK747" i="9"/>
  <c r="AK683" i="9"/>
  <c r="AK619" i="9"/>
  <c r="AK555" i="9"/>
  <c r="AK491" i="9"/>
  <c r="AK427" i="9"/>
  <c r="AK363" i="9"/>
  <c r="AK286" i="9"/>
  <c r="AK176" i="9"/>
  <c r="AK48" i="9"/>
  <c r="AK597" i="9"/>
  <c r="AK533" i="9"/>
  <c r="AK469" i="9"/>
  <c r="AK405" i="9"/>
  <c r="AK341" i="9"/>
  <c r="AK257" i="9"/>
  <c r="AK132" i="9"/>
  <c r="AK335" i="9"/>
  <c r="AK271" i="9"/>
  <c r="AK207" i="9"/>
  <c r="AK143" i="9"/>
  <c r="AK79" i="9"/>
  <c r="AK226" i="9"/>
  <c r="AK162" i="9"/>
  <c r="AK98" i="9"/>
  <c r="AK34" i="9"/>
  <c r="AK474" i="9"/>
  <c r="AK141" i="9"/>
  <c r="AK936" i="9"/>
  <c r="AK808" i="9"/>
  <c r="AK677" i="9"/>
  <c r="AK432" i="9"/>
  <c r="AK57" i="9"/>
  <c r="AK795" i="9"/>
  <c r="AK660" i="9"/>
  <c r="AK406" i="9"/>
  <c r="AK69" i="9"/>
  <c r="AK918" i="9"/>
  <c r="AK790" i="9"/>
  <c r="AK652" i="9"/>
  <c r="AK404" i="9"/>
  <c r="AK711" i="9"/>
  <c r="AK543" i="9"/>
  <c r="AK391" i="9"/>
  <c r="AK935" i="9"/>
  <c r="AK1017" i="9"/>
  <c r="AK953" i="9"/>
  <c r="AK889" i="9"/>
  <c r="AK825" i="9"/>
  <c r="AK761" i="9"/>
  <c r="AK678" i="9"/>
  <c r="AK562" i="9"/>
  <c r="AK434" i="9"/>
  <c r="AK296" i="9"/>
  <c r="AK61" i="9"/>
  <c r="AK964" i="9"/>
  <c r="AK900" i="9"/>
  <c r="AK836" i="9"/>
  <c r="AK772" i="9"/>
  <c r="AK693" i="9"/>
  <c r="AK584" i="9"/>
  <c r="AK456" i="9"/>
  <c r="AK325" i="9"/>
  <c r="AK105" i="9"/>
  <c r="AK871" i="9"/>
  <c r="AK807" i="9"/>
  <c r="AK740" i="9"/>
  <c r="AK654" i="9"/>
  <c r="AK526" i="9"/>
  <c r="AK398" i="9"/>
  <c r="AK245" i="9"/>
  <c r="AK1010" i="9"/>
  <c r="AK946" i="9"/>
  <c r="AK882" i="9"/>
  <c r="AK818" i="9"/>
  <c r="AK754" i="9"/>
  <c r="AK669" i="9"/>
  <c r="AK548" i="9"/>
  <c r="AK396" i="9"/>
  <c r="AK161" i="9"/>
  <c r="AK707" i="9"/>
  <c r="AK623" i="9"/>
  <c r="AK535" i="9"/>
  <c r="AK451" i="9"/>
  <c r="AK367" i="9"/>
  <c r="AK260" i="9"/>
  <c r="AK96" i="9"/>
  <c r="AK601" i="9"/>
  <c r="AK513" i="9"/>
  <c r="AK429" i="9"/>
  <c r="AK345" i="9"/>
  <c r="AK220" i="9"/>
  <c r="AK52" i="9"/>
  <c r="AK259" i="9"/>
  <c r="AK171" i="9"/>
  <c r="AK87" i="9"/>
  <c r="AK214" i="9"/>
  <c r="AK126" i="9"/>
  <c r="AK476" i="9"/>
  <c r="AK348" i="9"/>
  <c r="AK145" i="9"/>
  <c r="AK715" i="9"/>
  <c r="AK651" i="9"/>
  <c r="AK587" i="9"/>
  <c r="AK523" i="9"/>
  <c r="AK459" i="9"/>
  <c r="AK395" i="9"/>
  <c r="AK329" i="9"/>
  <c r="AK240" i="9"/>
  <c r="AK112" i="9"/>
  <c r="AK629" i="9"/>
  <c r="AK565" i="9"/>
  <c r="AK501" i="9"/>
  <c r="AK437" i="9"/>
  <c r="AK373" i="9"/>
  <c r="AK300" i="9"/>
  <c r="AK196" i="9"/>
  <c r="AK68" i="9"/>
  <c r="AK303" i="9"/>
  <c r="AK239" i="9"/>
  <c r="AK175" i="9"/>
  <c r="AK111" i="9"/>
  <c r="AK47" i="9"/>
  <c r="AK194" i="9"/>
  <c r="AK130" i="9"/>
  <c r="AK66" i="9"/>
  <c r="AK332" i="9"/>
  <c r="AK99" i="9"/>
  <c r="AK939" i="9"/>
  <c r="AK853" i="9"/>
  <c r="AK554" i="9"/>
  <c r="AK923" i="9"/>
  <c r="AK977" i="9"/>
  <c r="AK849" i="9"/>
  <c r="AG849" i="9" s="1"/>
  <c r="AK710" i="9"/>
  <c r="AG710" i="9" s="1"/>
  <c r="AK482" i="9"/>
  <c r="AK157" i="9"/>
  <c r="AG157" i="9" s="1"/>
  <c r="AK924" i="9"/>
  <c r="AK796" i="9"/>
  <c r="AK632" i="9"/>
  <c r="AK376" i="9"/>
  <c r="AK895" i="9"/>
  <c r="AG895" i="9" s="1"/>
  <c r="AK767" i="9"/>
  <c r="AD767" i="9" s="1"/>
  <c r="AK574" i="9"/>
  <c r="AK312" i="9"/>
  <c r="AK970" i="9"/>
  <c r="AK842" i="9"/>
  <c r="AK701" i="9"/>
  <c r="AK460" i="9"/>
  <c r="AK739" i="9"/>
  <c r="AK567" i="9"/>
  <c r="AK399" i="9"/>
  <c r="AK160" i="9"/>
  <c r="AK569" i="9"/>
  <c r="AK397" i="9"/>
  <c r="AK156" i="9"/>
  <c r="AK247" i="9"/>
  <c r="AK75" i="9"/>
  <c r="AK158" i="9"/>
  <c r="AK995" i="9"/>
  <c r="AK941" i="9"/>
  <c r="AK813" i="9"/>
  <c r="AF813" i="9" s="1"/>
  <c r="AK634" i="9"/>
  <c r="AK378" i="9"/>
  <c r="AK984" i="9"/>
  <c r="AK856" i="9"/>
  <c r="AE856" i="9" s="1"/>
  <c r="AK698" i="9"/>
  <c r="AK464" i="9"/>
  <c r="AK121" i="9"/>
  <c r="AK811" i="9"/>
  <c r="AK630" i="9"/>
  <c r="AK374" i="9"/>
  <c r="AK982" i="9"/>
  <c r="AK838" i="9"/>
  <c r="AK674" i="9"/>
  <c r="AK364" i="9"/>
  <c r="AK647" i="9"/>
  <c r="AK455" i="9"/>
  <c r="AK324" i="9"/>
  <c r="AK152" i="9"/>
  <c r="AK625" i="9"/>
  <c r="AK541" i="9"/>
  <c r="AK457" i="9"/>
  <c r="AK369" i="9"/>
  <c r="AK268" i="9"/>
  <c r="AK108" i="9"/>
  <c r="AK283" i="9"/>
  <c r="AK199" i="9"/>
  <c r="AK115" i="9"/>
  <c r="AK238" i="9"/>
  <c r="AK154" i="9"/>
  <c r="AK70" i="9"/>
  <c r="AK931" i="9"/>
  <c r="AK925" i="9"/>
  <c r="AK797" i="9"/>
  <c r="AK662" i="9"/>
  <c r="AK410" i="9"/>
  <c r="AG410" i="9" s="1"/>
  <c r="AK77" i="9"/>
  <c r="AK904" i="9"/>
  <c r="AK776" i="9"/>
  <c r="AK624" i="9"/>
  <c r="AK368" i="9"/>
  <c r="AK891" i="9"/>
  <c r="AK779" i="9"/>
  <c r="AK598" i="9"/>
  <c r="AK342" i="9"/>
  <c r="AK998" i="9"/>
  <c r="AK886" i="9"/>
  <c r="AK774" i="9"/>
  <c r="AK620" i="9"/>
  <c r="AK320" i="9"/>
  <c r="AK671" i="9"/>
  <c r="AK519" i="9"/>
  <c r="AK232" i="9"/>
  <c r="AK979" i="9"/>
  <c r="AK1001" i="9"/>
  <c r="AK937" i="9"/>
  <c r="AK873" i="9"/>
  <c r="AK809" i="9"/>
  <c r="AK742" i="9"/>
  <c r="AK657" i="9"/>
  <c r="AK530" i="9"/>
  <c r="AK402" i="9"/>
  <c r="AK253" i="9"/>
  <c r="AK1012" i="9"/>
  <c r="AK948" i="9"/>
  <c r="AK884" i="9"/>
  <c r="AK820" i="9"/>
  <c r="AK756" i="9"/>
  <c r="AK672" i="9"/>
  <c r="AK552" i="9"/>
  <c r="AK424" i="9"/>
  <c r="AK282" i="9"/>
  <c r="AK41" i="9"/>
  <c r="AK855" i="9"/>
  <c r="AK791" i="9"/>
  <c r="AK718" i="9"/>
  <c r="AK622" i="9"/>
  <c r="AK494" i="9"/>
  <c r="AK366" i="9"/>
  <c r="AK181" i="9"/>
  <c r="AK994" i="9"/>
  <c r="AK930" i="9"/>
  <c r="AK866" i="9"/>
  <c r="AK802" i="9"/>
  <c r="AK733" i="9"/>
  <c r="AK644" i="9"/>
  <c r="AK516" i="9"/>
  <c r="AK356" i="9"/>
  <c r="AK65" i="9"/>
  <c r="AK687" i="9"/>
  <c r="AK599" i="9"/>
  <c r="AK515" i="9"/>
  <c r="AK431" i="9"/>
  <c r="AK343" i="9"/>
  <c r="AK224" i="9"/>
  <c r="AK56" i="9"/>
  <c r="AK577" i="9"/>
  <c r="AK493" i="9"/>
  <c r="AK409" i="9"/>
  <c r="AK316" i="9"/>
  <c r="AK180" i="9"/>
  <c r="AK323" i="9"/>
  <c r="AK235" i="9"/>
  <c r="AK151" i="9"/>
  <c r="AK67" i="9"/>
  <c r="AK190" i="9"/>
  <c r="AK106" i="9"/>
  <c r="AK444" i="9"/>
  <c r="AK309" i="9"/>
  <c r="AK81" i="9"/>
  <c r="AK699" i="9"/>
  <c r="AK635" i="9"/>
  <c r="AK571" i="9"/>
  <c r="AK507" i="9"/>
  <c r="AK443" i="9"/>
  <c r="AK379" i="9"/>
  <c r="AK308" i="9"/>
  <c r="AK208" i="9"/>
  <c r="AK80" i="9"/>
  <c r="AK613" i="9"/>
  <c r="AK549" i="9"/>
  <c r="AK485" i="9"/>
  <c r="AK421" i="9"/>
  <c r="AK357" i="9"/>
  <c r="AK278" i="9"/>
  <c r="AK164" i="9"/>
  <c r="AK36" i="9"/>
  <c r="AK287" i="9"/>
  <c r="AK223" i="9"/>
  <c r="AK159" i="9"/>
  <c r="AK95" i="9"/>
  <c r="AK242" i="9"/>
  <c r="AK178" i="9"/>
  <c r="AK114" i="9"/>
  <c r="AK50" i="9"/>
  <c r="B369" i="14"/>
  <c r="A370" i="14"/>
  <c r="I13" i="23"/>
  <c r="I12" i="23"/>
  <c r="Q29" i="9"/>
  <c r="Q31" i="9"/>
  <c r="Q28" i="9"/>
  <c r="T24" i="9"/>
  <c r="AC340" i="9"/>
  <c r="K9" i="15"/>
  <c r="O15" i="8"/>
  <c r="K10" i="15"/>
  <c r="K14" i="15"/>
  <c r="K3" i="15"/>
  <c r="K8" i="15"/>
  <c r="AH30" i="9"/>
  <c r="AH29" i="9"/>
  <c r="AH31" i="9"/>
  <c r="AH28" i="9"/>
  <c r="A369" i="14" l="1"/>
  <c r="B368" i="14"/>
  <c r="AG959" i="9"/>
  <c r="AD71" i="9"/>
  <c r="AE138" i="9"/>
  <c r="AF339" i="9"/>
  <c r="AE339" i="9"/>
  <c r="AG94" i="9"/>
  <c r="AE85" i="9"/>
  <c r="AF576" i="9"/>
  <c r="AG339" i="9"/>
  <c r="AE305" i="9"/>
  <c r="AF509" i="9"/>
  <c r="AF420" i="9"/>
  <c r="AD37" i="9"/>
  <c r="AE940" i="9"/>
  <c r="AG942" i="9"/>
  <c r="AF545" i="9"/>
  <c r="AE832" i="9"/>
  <c r="AE551" i="9"/>
  <c r="AE976" i="9"/>
  <c r="AF173" i="9"/>
  <c r="AE986" i="9"/>
  <c r="AE591" i="9"/>
  <c r="AF798" i="9"/>
  <c r="AE901" i="9"/>
  <c r="AE101" i="9"/>
  <c r="AG650" i="9"/>
  <c r="AF93" i="9"/>
  <c r="AG44" i="9"/>
  <c r="AG851" i="9"/>
  <c r="AF39" i="9"/>
  <c r="AD216" i="9"/>
  <c r="AE958" i="9"/>
  <c r="AF861" i="9"/>
  <c r="AG767" i="9"/>
  <c r="AD413" i="9"/>
  <c r="AD336" i="9"/>
  <c r="AD302" i="9"/>
  <c r="AF830" i="9"/>
  <c r="AF123" i="9"/>
  <c r="AE506" i="9"/>
  <c r="AF331" i="9"/>
  <c r="AD198" i="9"/>
  <c r="AE563" i="9"/>
  <c r="AD831" i="9"/>
  <c r="AG610" i="9"/>
  <c r="AF716" i="9"/>
  <c r="AF133" i="9"/>
  <c r="AF906" i="9"/>
  <c r="AD757" i="9"/>
  <c r="AE719" i="9"/>
  <c r="AE187" i="9"/>
  <c r="AD88" i="9"/>
  <c r="AF314" i="9"/>
  <c r="AG875" i="9"/>
  <c r="AF110" i="9"/>
  <c r="AF902" i="9"/>
  <c r="AF285" i="9"/>
  <c r="AF538" i="9"/>
  <c r="AE371" i="9"/>
  <c r="AD163" i="9"/>
  <c r="AG354" i="9"/>
  <c r="AE710" i="9"/>
  <c r="AF371" i="9"/>
  <c r="AG902" i="9"/>
  <c r="AD354" i="9"/>
  <c r="AD285" i="9"/>
  <c r="AG722" i="9"/>
  <c r="AD958" i="9"/>
  <c r="AE538" i="9"/>
  <c r="AE110" i="9"/>
  <c r="AF205" i="9"/>
  <c r="AE653" i="9"/>
  <c r="AF206" i="9"/>
  <c r="AG734" i="9"/>
  <c r="AE773" i="9"/>
  <c r="AD188" i="9"/>
  <c r="AG163" i="9"/>
  <c r="AF653" i="9"/>
  <c r="AF778" i="9"/>
  <c r="AD686" i="9"/>
  <c r="AG375" i="9"/>
  <c r="AD472" i="9"/>
  <c r="AF58" i="9"/>
  <c r="AF551" i="9"/>
  <c r="AG489" i="9"/>
  <c r="AG664" i="9"/>
  <c r="AG116" i="9"/>
  <c r="AD993" i="9"/>
  <c r="AD206" i="9"/>
  <c r="AD734" i="9"/>
  <c r="AF722" i="9"/>
  <c r="AD773" i="9"/>
  <c r="AE661" i="9"/>
  <c r="AD448" i="9"/>
  <c r="AG188" i="9"/>
  <c r="AE875" i="9"/>
  <c r="AE205" i="9"/>
  <c r="AD778" i="9"/>
  <c r="AE686" i="9"/>
  <c r="AD375" i="9"/>
  <c r="AE472" i="9"/>
  <c r="AD58" i="9"/>
  <c r="AF976" i="9"/>
  <c r="AF489" i="9"/>
  <c r="AE664" i="9"/>
  <c r="AD173" i="9"/>
  <c r="AF116" i="9"/>
  <c r="AE993" i="9"/>
  <c r="AD650" i="9"/>
  <c r="AD545" i="9"/>
  <c r="AE849" i="9"/>
  <c r="AE805" i="9"/>
  <c r="AF563" i="9"/>
  <c r="AG133" i="9"/>
  <c r="AF336" i="9"/>
  <c r="AG331" i="9"/>
  <c r="AE906" i="9"/>
  <c r="AF831" i="9"/>
  <c r="AF610" i="9"/>
  <c r="AF757" i="9"/>
  <c r="AG719" i="9"/>
  <c r="AG123" i="9"/>
  <c r="AE88" i="9"/>
  <c r="AG314" i="9"/>
  <c r="AD716" i="9"/>
  <c r="AG986" i="9"/>
  <c r="AE44" i="9"/>
  <c r="AD959" i="9"/>
  <c r="AE942" i="9"/>
  <c r="AD211" i="9"/>
  <c r="AG129" i="9"/>
  <c r="AD861" i="9"/>
  <c r="AG198" i="9"/>
  <c r="AF413" i="9"/>
  <c r="AG506" i="9"/>
  <c r="AG302" i="9"/>
  <c r="AD93" i="9"/>
  <c r="AD187" i="9"/>
  <c r="AD830" i="9"/>
  <c r="AD851" i="9"/>
  <c r="AF650" i="9"/>
  <c r="AD942" i="9"/>
  <c r="AE545" i="9"/>
  <c r="AE767" i="9"/>
  <c r="AD849" i="9"/>
  <c r="AG940" i="9"/>
  <c r="AD832" i="9"/>
  <c r="AG591" i="9"/>
  <c r="AD798" i="9"/>
  <c r="AG861" i="9"/>
  <c r="AF198" i="9"/>
  <c r="AE413" i="9"/>
  <c r="AG563" i="9"/>
  <c r="AE133" i="9"/>
  <c r="AE336" i="9"/>
  <c r="AD506" i="9"/>
  <c r="AE331" i="9"/>
  <c r="AE302" i="9"/>
  <c r="AD906" i="9"/>
  <c r="AG831" i="9"/>
  <c r="AD610" i="9"/>
  <c r="AG757" i="9"/>
  <c r="AF719" i="9"/>
  <c r="AE93" i="9"/>
  <c r="AF187" i="9"/>
  <c r="AE830" i="9"/>
  <c r="AE123" i="9"/>
  <c r="AG88" i="9"/>
  <c r="AE314" i="9"/>
  <c r="AE716" i="9"/>
  <c r="AF986" i="9"/>
  <c r="AD44" i="9"/>
  <c r="AF851" i="9"/>
  <c r="AE959" i="9"/>
  <c r="AD805" i="9"/>
  <c r="AF211" i="9"/>
  <c r="AD129" i="9"/>
  <c r="AF901" i="9"/>
  <c r="AD101" i="9"/>
  <c r="AD55" i="9"/>
  <c r="AE122" i="9"/>
  <c r="AE926" i="9"/>
  <c r="AG1007" i="9"/>
  <c r="AE153" i="9"/>
  <c r="AF481" i="9"/>
  <c r="AG206" i="9"/>
  <c r="AE734" i="9"/>
  <c r="AD722" i="9"/>
  <c r="AG958" i="9"/>
  <c r="AF773" i="9"/>
  <c r="AG813" i="9"/>
  <c r="AE819" i="9"/>
  <c r="AD254" i="9"/>
  <c r="AG120" i="9"/>
  <c r="AF514" i="9"/>
  <c r="AF752" i="9"/>
  <c r="AD487" i="9"/>
  <c r="AD965" i="9"/>
  <c r="AG538" i="9"/>
  <c r="AD110" i="9"/>
  <c r="AF188" i="9"/>
  <c r="AD371" i="9"/>
  <c r="AE902" i="9"/>
  <c r="AD875" i="9"/>
  <c r="AE792" i="9"/>
  <c r="AG205" i="9"/>
  <c r="AF74" i="9"/>
  <c r="AE163" i="9"/>
  <c r="AG653" i="9"/>
  <c r="AG778" i="9"/>
  <c r="AG446" i="9"/>
  <c r="AF686" i="9"/>
  <c r="AG988" i="9"/>
  <c r="AF354" i="9"/>
  <c r="AE285" i="9"/>
  <c r="AE375" i="9"/>
  <c r="AF472" i="9"/>
  <c r="AG58" i="9"/>
  <c r="AG551" i="9"/>
  <c r="AG976" i="9"/>
  <c r="AE489" i="9"/>
  <c r="AD664" i="9"/>
  <c r="AF518" i="9"/>
  <c r="AG173" i="9"/>
  <c r="AE116" i="9"/>
  <c r="AF993" i="9"/>
  <c r="AE758" i="9"/>
  <c r="AE388" i="9"/>
  <c r="AE157" i="9"/>
  <c r="AE447" i="9"/>
  <c r="AG40" i="9"/>
  <c r="AG897" i="9"/>
  <c r="AE327" i="9"/>
  <c r="AE270" i="9"/>
  <c r="AG277" i="9"/>
  <c r="AF267" i="9"/>
  <c r="AD128" i="9"/>
  <c r="AE38" i="9"/>
  <c r="AE679" i="9"/>
  <c r="AD310" i="9"/>
  <c r="AF388" i="9"/>
  <c r="AF856" i="9"/>
  <c r="AD122" i="9"/>
  <c r="AD227" i="9"/>
  <c r="AD514" i="9"/>
  <c r="AF153" i="9"/>
  <c r="AG270" i="9"/>
  <c r="AD724" i="9"/>
  <c r="AD74" i="9"/>
  <c r="AE481" i="9"/>
  <c r="AE988" i="9"/>
  <c r="AE128" i="9"/>
  <c r="AD709" i="9"/>
  <c r="AG55" i="9"/>
  <c r="AF221" i="9"/>
  <c r="AD679" i="9"/>
  <c r="AE328" i="9"/>
  <c r="AF310" i="9"/>
  <c r="AG856" i="9"/>
  <c r="AD137" i="9"/>
  <c r="AF803" i="9"/>
  <c r="AF227" i="9"/>
  <c r="AE971" i="9"/>
  <c r="AE724" i="9"/>
  <c r="AD954" i="9"/>
  <c r="AD961" i="9"/>
  <c r="AE709" i="9"/>
  <c r="AG768" i="9"/>
  <c r="AD33" i="9"/>
  <c r="AG221" i="9"/>
  <c r="AF328" i="9"/>
  <c r="AD157" i="9"/>
  <c r="AG137" i="9"/>
  <c r="AD926" i="9"/>
  <c r="AF254" i="9"/>
  <c r="AE803" i="9"/>
  <c r="AD897" i="9"/>
  <c r="AG965" i="9"/>
  <c r="AG971" i="9"/>
  <c r="AG327" i="9"/>
  <c r="AF758" i="9"/>
  <c r="AD792" i="9"/>
  <c r="AF277" i="9"/>
  <c r="AF446" i="9"/>
  <c r="AF1007" i="9"/>
  <c r="AD267" i="9"/>
  <c r="AE954" i="9"/>
  <c r="AG961" i="9"/>
  <c r="AF38" i="9"/>
  <c r="AD518" i="9"/>
  <c r="AF768" i="9"/>
  <c r="AG33" i="9"/>
  <c r="AD573" i="9"/>
  <c r="AE746" i="9"/>
  <c r="AD502" i="9"/>
  <c r="AG483" i="9"/>
  <c r="AG703" i="9"/>
  <c r="AG419" i="9"/>
  <c r="AG310" i="9"/>
  <c r="AG388" i="9"/>
  <c r="AF1013" i="9"/>
  <c r="AE544" i="9"/>
  <c r="AD856" i="9"/>
  <c r="AE895" i="9"/>
  <c r="AF157" i="9"/>
  <c r="AF137" i="9"/>
  <c r="AF926" i="9"/>
  <c r="AG122" i="9"/>
  <c r="AG254" i="9"/>
  <c r="AF390" i="9"/>
  <c r="AG803" i="9"/>
  <c r="AG227" i="9"/>
  <c r="AD908" i="9"/>
  <c r="AE514" i="9"/>
  <c r="AD153" i="9"/>
  <c r="AE897" i="9"/>
  <c r="AE965" i="9"/>
  <c r="AF971" i="9"/>
  <c r="AF327" i="9"/>
  <c r="AF270" i="9"/>
  <c r="AD758" i="9"/>
  <c r="AG724" i="9"/>
  <c r="AE592" i="9"/>
  <c r="AF792" i="9"/>
  <c r="AG74" i="9"/>
  <c r="AG481" i="9"/>
  <c r="AD277" i="9"/>
  <c r="AE446" i="9"/>
  <c r="AF504" i="9"/>
  <c r="AF988" i="9"/>
  <c r="AG913" i="9"/>
  <c r="AD1007" i="9"/>
  <c r="AG267" i="9"/>
  <c r="AE680" i="9"/>
  <c r="AG954" i="9"/>
  <c r="AE961" i="9"/>
  <c r="AE425" i="9"/>
  <c r="AF128" i="9"/>
  <c r="AF709" i="9"/>
  <c r="AE933" i="9"/>
  <c r="AG38" i="9"/>
  <c r="AE518" i="9"/>
  <c r="AD768" i="9"/>
  <c r="AF55" i="9"/>
  <c r="AE33" i="9"/>
  <c r="AD221" i="9"/>
  <c r="AF679" i="9"/>
  <c r="AG328" i="9"/>
  <c r="AG713" i="9"/>
  <c r="AE585" i="9"/>
  <c r="AF877" i="9"/>
  <c r="AF689" i="9"/>
  <c r="AE410" i="9"/>
  <c r="AG685" i="9"/>
  <c r="AE963" i="9"/>
  <c r="AG989" i="9"/>
  <c r="AF97" i="9"/>
  <c r="AG295" i="9"/>
  <c r="AF229" i="9"/>
  <c r="AF780" i="9"/>
  <c r="AE576" i="9"/>
  <c r="AG1013" i="9"/>
  <c r="AF544" i="9"/>
  <c r="AF410" i="9"/>
  <c r="AF895" i="9"/>
  <c r="AG420" i="9"/>
  <c r="AD685" i="9"/>
  <c r="AF963" i="9"/>
  <c r="AG573" i="9"/>
  <c r="AG390" i="9"/>
  <c r="AE94" i="9"/>
  <c r="AE908" i="9"/>
  <c r="AD713" i="9"/>
  <c r="AF746" i="9"/>
  <c r="AE216" i="9"/>
  <c r="AD989" i="9"/>
  <c r="AE71" i="9"/>
  <c r="AF585" i="9"/>
  <c r="AD97" i="9"/>
  <c r="AG502" i="9"/>
  <c r="AF592" i="9"/>
  <c r="AG877" i="9"/>
  <c r="AF305" i="9"/>
  <c r="AD483" i="9"/>
  <c r="AD85" i="9"/>
  <c r="AD504" i="9"/>
  <c r="AD913" i="9"/>
  <c r="AD138" i="9"/>
  <c r="AF680" i="9"/>
  <c r="AG689" i="9"/>
  <c r="AF425" i="9"/>
  <c r="AE37" i="9"/>
  <c r="AG933" i="9"/>
  <c r="AD295" i="9"/>
  <c r="AD703" i="9"/>
  <c r="AG229" i="9"/>
  <c r="AD419" i="9"/>
  <c r="AG780" i="9"/>
  <c r="AG509" i="9"/>
  <c r="AG576" i="9"/>
  <c r="AD1013" i="9"/>
  <c r="AD544" i="9"/>
  <c r="AD410" i="9"/>
  <c r="AD895" i="9"/>
  <c r="AE420" i="9"/>
  <c r="AE685" i="9"/>
  <c r="AG963" i="9"/>
  <c r="AE573" i="9"/>
  <c r="AE390" i="9"/>
  <c r="AF94" i="9"/>
  <c r="AG908" i="9"/>
  <c r="AE713" i="9"/>
  <c r="AG746" i="9"/>
  <c r="AF216" i="9"/>
  <c r="AE989" i="9"/>
  <c r="AG71" i="9"/>
  <c r="AG585" i="9"/>
  <c r="AE97" i="9"/>
  <c r="AF502" i="9"/>
  <c r="AG592" i="9"/>
  <c r="AE877" i="9"/>
  <c r="AG305" i="9"/>
  <c r="AE483" i="9"/>
  <c r="AG85" i="9"/>
  <c r="AG504" i="9"/>
  <c r="AF913" i="9"/>
  <c r="AG138" i="9"/>
  <c r="AG680" i="9"/>
  <c r="AD689" i="9"/>
  <c r="AD425" i="9"/>
  <c r="AF37" i="9"/>
  <c r="AD933" i="9"/>
  <c r="AE295" i="9"/>
  <c r="AF703" i="9"/>
  <c r="AD229" i="9"/>
  <c r="AF419" i="9"/>
  <c r="AD780" i="9"/>
  <c r="AD509" i="9"/>
  <c r="AD813" i="9"/>
  <c r="AF710" i="9"/>
  <c r="AE120" i="9"/>
  <c r="AG487" i="9"/>
  <c r="AE813" i="9"/>
  <c r="AF767" i="9"/>
  <c r="AD710" i="9"/>
  <c r="AF849" i="9"/>
  <c r="AG661" i="9"/>
  <c r="AF940" i="9"/>
  <c r="AD819" i="9"/>
  <c r="AF805" i="9"/>
  <c r="AE39" i="9"/>
  <c r="AG211" i="9"/>
  <c r="AF447" i="9"/>
  <c r="AF129" i="9"/>
  <c r="AG448" i="9"/>
  <c r="AF832" i="9"/>
  <c r="AF120" i="9"/>
  <c r="AF591" i="9"/>
  <c r="AD40" i="9"/>
  <c r="AG798" i="9"/>
  <c r="AD752" i="9"/>
  <c r="AD901" i="9"/>
  <c r="AE487" i="9"/>
  <c r="AG101" i="9"/>
  <c r="AF661" i="9"/>
  <c r="AG819" i="9"/>
  <c r="AG39" i="9"/>
  <c r="AD447" i="9"/>
  <c r="AF448" i="9"/>
  <c r="AF40" i="9"/>
  <c r="AG752" i="9"/>
  <c r="AG63" i="9"/>
  <c r="AE63" i="9"/>
  <c r="AD63" i="9"/>
  <c r="AF63" i="9"/>
  <c r="AE645" i="9"/>
  <c r="AD645" i="9"/>
  <c r="AF645" i="9"/>
  <c r="AG645" i="9"/>
  <c r="AD411" i="9"/>
  <c r="AF411" i="9"/>
  <c r="AE411" i="9"/>
  <c r="AG411" i="9"/>
  <c r="AF171" i="9"/>
  <c r="AD171" i="9"/>
  <c r="AE171" i="9"/>
  <c r="AG171" i="9"/>
  <c r="AG96" i="9"/>
  <c r="AD96" i="9"/>
  <c r="AF96" i="9"/>
  <c r="AE96" i="9"/>
  <c r="AG396" i="9"/>
  <c r="AE396" i="9"/>
  <c r="AF396" i="9"/>
  <c r="AD396" i="9"/>
  <c r="AE740" i="9"/>
  <c r="AD740" i="9"/>
  <c r="AG740" i="9"/>
  <c r="AF740" i="9"/>
  <c r="AD325" i="9"/>
  <c r="AG325" i="9"/>
  <c r="AF325" i="9"/>
  <c r="AE325" i="9"/>
  <c r="AG678" i="9"/>
  <c r="AE678" i="9"/>
  <c r="AF678" i="9"/>
  <c r="AD678" i="9"/>
  <c r="AG953" i="9"/>
  <c r="AD953" i="9"/>
  <c r="AF953" i="9"/>
  <c r="AE953" i="9"/>
  <c r="AF660" i="9"/>
  <c r="AE660" i="9"/>
  <c r="AD660" i="9"/>
  <c r="AG660" i="9"/>
  <c r="AD677" i="9"/>
  <c r="AG677" i="9"/>
  <c r="AF677" i="9"/>
  <c r="AE677" i="9"/>
  <c r="AD335" i="9"/>
  <c r="AG335" i="9"/>
  <c r="AF335" i="9"/>
  <c r="AE335" i="9"/>
  <c r="AD427" i="9"/>
  <c r="AF427" i="9"/>
  <c r="AG427" i="9"/>
  <c r="AE427" i="9"/>
  <c r="AF683" i="9"/>
  <c r="AE683" i="9"/>
  <c r="AD683" i="9"/>
  <c r="AG683" i="9"/>
  <c r="AD365" i="9"/>
  <c r="AG365" i="9"/>
  <c r="AE365" i="9"/>
  <c r="AF365" i="9"/>
  <c r="AD136" i="9"/>
  <c r="AF136" i="9"/>
  <c r="AE136" i="9"/>
  <c r="AG136" i="9"/>
  <c r="AG436" i="9"/>
  <c r="AF436" i="9"/>
  <c r="AD436" i="9"/>
  <c r="AE436" i="9"/>
  <c r="AD290" i="9"/>
  <c r="AF290" i="9"/>
  <c r="AE290" i="9"/>
  <c r="AG290" i="9"/>
  <c r="AG759" i="9"/>
  <c r="AD759" i="9"/>
  <c r="AF759" i="9"/>
  <c r="AE759" i="9"/>
  <c r="AD360" i="9"/>
  <c r="AG360" i="9"/>
  <c r="AF360" i="9"/>
  <c r="AE360" i="9"/>
  <c r="AF788" i="9"/>
  <c r="AE788" i="9"/>
  <c r="AG788" i="9"/>
  <c r="AD788" i="9"/>
  <c r="AG125" i="9"/>
  <c r="AF125" i="9"/>
  <c r="AE125" i="9"/>
  <c r="AD125" i="9"/>
  <c r="AE700" i="9"/>
  <c r="AD700" i="9"/>
  <c r="AG700" i="9"/>
  <c r="AF700" i="9"/>
  <c r="AG969" i="9"/>
  <c r="AD969" i="9"/>
  <c r="AF969" i="9"/>
  <c r="AE969" i="9"/>
  <c r="AD583" i="9"/>
  <c r="AF583" i="9"/>
  <c r="AG583" i="9"/>
  <c r="AE583" i="9"/>
  <c r="AF822" i="9"/>
  <c r="AE822" i="9"/>
  <c r="AD822" i="9"/>
  <c r="AG822" i="9"/>
  <c r="AF702" i="9"/>
  <c r="AE702" i="9"/>
  <c r="AD702" i="9"/>
  <c r="AG702" i="9"/>
  <c r="AE720" i="9"/>
  <c r="AD720" i="9"/>
  <c r="AG720" i="9"/>
  <c r="AF720" i="9"/>
  <c r="AG50" i="9"/>
  <c r="AD50" i="9"/>
  <c r="AF50" i="9"/>
  <c r="AE50" i="9"/>
  <c r="AG95" i="9"/>
  <c r="AD95" i="9"/>
  <c r="AE95" i="9"/>
  <c r="AF95" i="9"/>
  <c r="AG36" i="9"/>
  <c r="AE36" i="9"/>
  <c r="AD36" i="9"/>
  <c r="AF36" i="9"/>
  <c r="AE421" i="9"/>
  <c r="AD421" i="9"/>
  <c r="AG421" i="9"/>
  <c r="AF421" i="9"/>
  <c r="AG80" i="9"/>
  <c r="AF80" i="9"/>
  <c r="AD80" i="9"/>
  <c r="AE80" i="9"/>
  <c r="AG443" i="9"/>
  <c r="AD443" i="9"/>
  <c r="AE443" i="9"/>
  <c r="AF443" i="9"/>
  <c r="AG699" i="9"/>
  <c r="AF699" i="9"/>
  <c r="AD699" i="9"/>
  <c r="AE699" i="9"/>
  <c r="AG86" i="9"/>
  <c r="AE86" i="9"/>
  <c r="AD86" i="9"/>
  <c r="AF86" i="9"/>
  <c r="AG215" i="9"/>
  <c r="AF215" i="9"/>
  <c r="AD215" i="9"/>
  <c r="AE215" i="9"/>
  <c r="AE385" i="9"/>
  <c r="AD385" i="9"/>
  <c r="AG385" i="9"/>
  <c r="AF385" i="9"/>
  <c r="AF184" i="9"/>
  <c r="AE184" i="9"/>
  <c r="AG184" i="9"/>
  <c r="AD184" i="9"/>
  <c r="AE579" i="9"/>
  <c r="AD579" i="9"/>
  <c r="AF579" i="9"/>
  <c r="AG579" i="9"/>
  <c r="AF484" i="9"/>
  <c r="AD484" i="9"/>
  <c r="AE484" i="9"/>
  <c r="AG484" i="9"/>
  <c r="AF850" i="9"/>
  <c r="AE850" i="9"/>
  <c r="AD850" i="9"/>
  <c r="AG850" i="9"/>
  <c r="AD333" i="9"/>
  <c r="AG333" i="9"/>
  <c r="AE333" i="9"/>
  <c r="AF333" i="9"/>
  <c r="AG775" i="9"/>
  <c r="AD775" i="9"/>
  <c r="AF775" i="9"/>
  <c r="AE775" i="9"/>
  <c r="AD392" i="9"/>
  <c r="AG392" i="9"/>
  <c r="AF392" i="9"/>
  <c r="AE392" i="9"/>
  <c r="AG804" i="9"/>
  <c r="AF804" i="9"/>
  <c r="AD804" i="9"/>
  <c r="AE804" i="9"/>
  <c r="AF189" i="9"/>
  <c r="AE189" i="9"/>
  <c r="AG189" i="9"/>
  <c r="AD189" i="9"/>
  <c r="AD721" i="9"/>
  <c r="AG721" i="9"/>
  <c r="AF721" i="9"/>
  <c r="AE721" i="9"/>
  <c r="AE985" i="9"/>
  <c r="AD985" i="9"/>
  <c r="AG985" i="9"/>
  <c r="AF985" i="9"/>
  <c r="AE627" i="9"/>
  <c r="AD627" i="9"/>
  <c r="AF627" i="9"/>
  <c r="AG627" i="9"/>
  <c r="AD854" i="9"/>
  <c r="AG854" i="9"/>
  <c r="AF854" i="9"/>
  <c r="AE854" i="9"/>
  <c r="AF745" i="9"/>
  <c r="AD745" i="9"/>
  <c r="AE745" i="9"/>
  <c r="AG745" i="9"/>
  <c r="AE741" i="9"/>
  <c r="AD741" i="9"/>
  <c r="AG741" i="9"/>
  <c r="AF741" i="9"/>
  <c r="AF602" i="9"/>
  <c r="AG602" i="9"/>
  <c r="AD602" i="9"/>
  <c r="AE602" i="9"/>
  <c r="AG46" i="9"/>
  <c r="AE46" i="9"/>
  <c r="AD46" i="9"/>
  <c r="AF46" i="9"/>
  <c r="AF179" i="9"/>
  <c r="AE179" i="9"/>
  <c r="AG179" i="9"/>
  <c r="AD179" i="9"/>
  <c r="AD349" i="9"/>
  <c r="AG349" i="9"/>
  <c r="AE349" i="9"/>
  <c r="AF349" i="9"/>
  <c r="AG104" i="9"/>
  <c r="AE104" i="9"/>
  <c r="AF104" i="9"/>
  <c r="AD104" i="9"/>
  <c r="AD256" i="9"/>
  <c r="AG256" i="9"/>
  <c r="AF256" i="9"/>
  <c r="AE256" i="9"/>
  <c r="AD301" i="9"/>
  <c r="AG301" i="9"/>
  <c r="AE301" i="9"/>
  <c r="AF301" i="9"/>
  <c r="AG400" i="9"/>
  <c r="AD400" i="9"/>
  <c r="AE400" i="9"/>
  <c r="AF400" i="9"/>
  <c r="AD306" i="9"/>
  <c r="AF306" i="9"/>
  <c r="AE306" i="9"/>
  <c r="AG306" i="9"/>
  <c r="AG991" i="9"/>
  <c r="AF991" i="9"/>
  <c r="AE991" i="9"/>
  <c r="AD991" i="9"/>
  <c r="AG76" i="9"/>
  <c r="AE76" i="9"/>
  <c r="AF76" i="9"/>
  <c r="AD76" i="9"/>
  <c r="AG355" i="9"/>
  <c r="AF355" i="9"/>
  <c r="AE355" i="9"/>
  <c r="AD355" i="9"/>
  <c r="AG658" i="9"/>
  <c r="AE658" i="9"/>
  <c r="AD658" i="9"/>
  <c r="AF658" i="9"/>
  <c r="AG510" i="9"/>
  <c r="AD510" i="9"/>
  <c r="AE510" i="9"/>
  <c r="AF510" i="9"/>
  <c r="AG568" i="9"/>
  <c r="AE568" i="9"/>
  <c r="AD568" i="9"/>
  <c r="AF568" i="9"/>
  <c r="AD418" i="9"/>
  <c r="AG418" i="9"/>
  <c r="AE418" i="9"/>
  <c r="AF418" i="9"/>
  <c r="AG1011" i="9"/>
  <c r="AF1011" i="9"/>
  <c r="AE1011" i="9"/>
  <c r="AD1011" i="9"/>
  <c r="AD222" i="9"/>
  <c r="AF222" i="9"/>
  <c r="AE222" i="9"/>
  <c r="AG222" i="9"/>
  <c r="AE463" i="9"/>
  <c r="AD463" i="9"/>
  <c r="AG463" i="9"/>
  <c r="AF463" i="9"/>
  <c r="AG606" i="9"/>
  <c r="AE606" i="9"/>
  <c r="AD606" i="9"/>
  <c r="AF606" i="9"/>
  <c r="AD317" i="9"/>
  <c r="AG317" i="9"/>
  <c r="AE317" i="9"/>
  <c r="AF317" i="9"/>
  <c r="AE275" i="9"/>
  <c r="AF275" i="9"/>
  <c r="AD275" i="9"/>
  <c r="AG275" i="9"/>
  <c r="AG572" i="9"/>
  <c r="AE572" i="9"/>
  <c r="AF572" i="9"/>
  <c r="AD572" i="9"/>
  <c r="AG416" i="9"/>
  <c r="AD416" i="9"/>
  <c r="AE416" i="9"/>
  <c r="AF416" i="9"/>
  <c r="AE997" i="9"/>
  <c r="AD997" i="9"/>
  <c r="AG997" i="9"/>
  <c r="AF997" i="9"/>
  <c r="AG84" i="9"/>
  <c r="AD84" i="9"/>
  <c r="AE84" i="9"/>
  <c r="AF84" i="9"/>
  <c r="AG403" i="9"/>
  <c r="AE403" i="9"/>
  <c r="AD403" i="9"/>
  <c r="AF403" i="9"/>
  <c r="AG706" i="9"/>
  <c r="AF706" i="9"/>
  <c r="AE706" i="9"/>
  <c r="AD706" i="9"/>
  <c r="AG582" i="9"/>
  <c r="AE582" i="9"/>
  <c r="AD582" i="9"/>
  <c r="AF582" i="9"/>
  <c r="AG640" i="9"/>
  <c r="AE640" i="9"/>
  <c r="AF640" i="9"/>
  <c r="AD640" i="9"/>
  <c r="AE821" i="9"/>
  <c r="AD821" i="9"/>
  <c r="AG821" i="9"/>
  <c r="AF821" i="9"/>
  <c r="AF633" i="9"/>
  <c r="AE633" i="9"/>
  <c r="AD633" i="9"/>
  <c r="AG633" i="9"/>
  <c r="AD269" i="9"/>
  <c r="AG269" i="9"/>
  <c r="AE269" i="9"/>
  <c r="AF269" i="9"/>
  <c r="AF386" i="9"/>
  <c r="AD386" i="9"/>
  <c r="AE386" i="9"/>
  <c r="AG386" i="9"/>
  <c r="AE124" i="9"/>
  <c r="AG124" i="9"/>
  <c r="AF124" i="9"/>
  <c r="AD124" i="9"/>
  <c r="AE728" i="9"/>
  <c r="AD728" i="9"/>
  <c r="AG728" i="9"/>
  <c r="AF728" i="9"/>
  <c r="AF666" i="9"/>
  <c r="AG666" i="9"/>
  <c r="AD666" i="9"/>
  <c r="AE666" i="9"/>
  <c r="AF983" i="9"/>
  <c r="AD983" i="9"/>
  <c r="AG983" i="9"/>
  <c r="AE983" i="9"/>
  <c r="AD896" i="9"/>
  <c r="AG896" i="9"/>
  <c r="AF896" i="9"/>
  <c r="AE896" i="9"/>
  <c r="AG47" i="9"/>
  <c r="AE47" i="9"/>
  <c r="AD47" i="9"/>
  <c r="AF47" i="9"/>
  <c r="AE303" i="9"/>
  <c r="AG303" i="9"/>
  <c r="AD303" i="9"/>
  <c r="AF303" i="9"/>
  <c r="AD373" i="9"/>
  <c r="AG373" i="9"/>
  <c r="AF373" i="9"/>
  <c r="AE373" i="9"/>
  <c r="AF629" i="9"/>
  <c r="AE629" i="9"/>
  <c r="AD629" i="9"/>
  <c r="AG629" i="9"/>
  <c r="AD395" i="9"/>
  <c r="AF395" i="9"/>
  <c r="AE395" i="9"/>
  <c r="AG395" i="9"/>
  <c r="AG651" i="9"/>
  <c r="AE651" i="9"/>
  <c r="AD651" i="9"/>
  <c r="AF651" i="9"/>
  <c r="AG476" i="9"/>
  <c r="AE476" i="9"/>
  <c r="AF476" i="9"/>
  <c r="AD476" i="9"/>
  <c r="AF151" i="9"/>
  <c r="AD151" i="9"/>
  <c r="AE151" i="9"/>
  <c r="AG151" i="9"/>
  <c r="AD316" i="9"/>
  <c r="AG316" i="9"/>
  <c r="AF316" i="9"/>
  <c r="AE316" i="9"/>
  <c r="AG56" i="9"/>
  <c r="AE56" i="9"/>
  <c r="AF56" i="9"/>
  <c r="AD56" i="9"/>
  <c r="AG515" i="9"/>
  <c r="AF515" i="9"/>
  <c r="AD515" i="9"/>
  <c r="AE515" i="9"/>
  <c r="AD356" i="9"/>
  <c r="AG356" i="9"/>
  <c r="AF356" i="9"/>
  <c r="AE356" i="9"/>
  <c r="AG802" i="9"/>
  <c r="AF802" i="9"/>
  <c r="AE802" i="9"/>
  <c r="AD802" i="9"/>
  <c r="AG181" i="9"/>
  <c r="AF181" i="9"/>
  <c r="AE181" i="9"/>
  <c r="AD181" i="9"/>
  <c r="AF718" i="9"/>
  <c r="AE718" i="9"/>
  <c r="AD718" i="9"/>
  <c r="AG718" i="9"/>
  <c r="AD282" i="9"/>
  <c r="AG282" i="9"/>
  <c r="AF282" i="9"/>
  <c r="AE282" i="9"/>
  <c r="AF756" i="9"/>
  <c r="AE756" i="9"/>
  <c r="AD756" i="9"/>
  <c r="AG756" i="9"/>
  <c r="AE1012" i="9"/>
  <c r="AD1012" i="9"/>
  <c r="AG1012" i="9"/>
  <c r="AF1012" i="9"/>
  <c r="AF657" i="9"/>
  <c r="AE657" i="9"/>
  <c r="AD657" i="9"/>
  <c r="AG657" i="9"/>
  <c r="AE937" i="9"/>
  <c r="AF937" i="9"/>
  <c r="AD937" i="9"/>
  <c r="AG937" i="9"/>
  <c r="AF519" i="9"/>
  <c r="AE519" i="9"/>
  <c r="AG519" i="9"/>
  <c r="AD519" i="9"/>
  <c r="AF774" i="9"/>
  <c r="AD774" i="9"/>
  <c r="AE774" i="9"/>
  <c r="AG774" i="9"/>
  <c r="AG598" i="9"/>
  <c r="AE598" i="9"/>
  <c r="AF598" i="9"/>
  <c r="AD598" i="9"/>
  <c r="AF624" i="9"/>
  <c r="AD624" i="9"/>
  <c r="AG624" i="9"/>
  <c r="AE624" i="9"/>
  <c r="AG662" i="9"/>
  <c r="AE662" i="9"/>
  <c r="AF662" i="9"/>
  <c r="AD662" i="9"/>
  <c r="AG70" i="9"/>
  <c r="AF70" i="9"/>
  <c r="AD70" i="9"/>
  <c r="AE70" i="9"/>
  <c r="AF199" i="9"/>
  <c r="AD199" i="9"/>
  <c r="AE199" i="9"/>
  <c r="AG199" i="9"/>
  <c r="AE369" i="9"/>
  <c r="AD369" i="9"/>
  <c r="AG369" i="9"/>
  <c r="AF369" i="9"/>
  <c r="AF152" i="9"/>
  <c r="AD152" i="9"/>
  <c r="AE152" i="9"/>
  <c r="AG152" i="9"/>
  <c r="AD364" i="9"/>
  <c r="AE364" i="9"/>
  <c r="AG364" i="9"/>
  <c r="AF364" i="9"/>
  <c r="AD374" i="9"/>
  <c r="AE374" i="9"/>
  <c r="AG374" i="9"/>
  <c r="AF374" i="9"/>
  <c r="AF464" i="9"/>
  <c r="AE464" i="9"/>
  <c r="AG464" i="9"/>
  <c r="AD464" i="9"/>
  <c r="AD634" i="9"/>
  <c r="AG634" i="9"/>
  <c r="AE634" i="9"/>
  <c r="AF634" i="9"/>
  <c r="AG75" i="9"/>
  <c r="AE75" i="9"/>
  <c r="AF75" i="9"/>
  <c r="AD75" i="9"/>
  <c r="AF569" i="9"/>
  <c r="AE569" i="9"/>
  <c r="AD569" i="9"/>
  <c r="AG569" i="9"/>
  <c r="AD739" i="9"/>
  <c r="AE739" i="9"/>
  <c r="AG739" i="9"/>
  <c r="AF739" i="9"/>
  <c r="AG970" i="9"/>
  <c r="AE970" i="9"/>
  <c r="AD970" i="9"/>
  <c r="AF970" i="9"/>
  <c r="AG632" i="9"/>
  <c r="AE632" i="9"/>
  <c r="AF632" i="9"/>
  <c r="AD632" i="9"/>
  <c r="AG977" i="9"/>
  <c r="AD977" i="9"/>
  <c r="AF977" i="9"/>
  <c r="AE977" i="9"/>
  <c r="AD939" i="9"/>
  <c r="AF939" i="9"/>
  <c r="AG939" i="9"/>
  <c r="AE939" i="9"/>
  <c r="AG547" i="9"/>
  <c r="AE547" i="9"/>
  <c r="AD547" i="9"/>
  <c r="AF547" i="9"/>
  <c r="AE450" i="9"/>
  <c r="AD450" i="9"/>
  <c r="AF450" i="9"/>
  <c r="AG450" i="9"/>
  <c r="AD212" i="9"/>
  <c r="AG212" i="9"/>
  <c r="AF212" i="9"/>
  <c r="AE212" i="9"/>
  <c r="AD422" i="9"/>
  <c r="AE422" i="9"/>
  <c r="AF422" i="9"/>
  <c r="AG422" i="9"/>
  <c r="AE172" i="9"/>
  <c r="AF172" i="9"/>
  <c r="AG172" i="9"/>
  <c r="AD172" i="9"/>
  <c r="AF749" i="9"/>
  <c r="AE749" i="9"/>
  <c r="AG749" i="9"/>
  <c r="AD749" i="9"/>
  <c r="AE89" i="9"/>
  <c r="AF89" i="9"/>
  <c r="AG89" i="9"/>
  <c r="AD89" i="9"/>
  <c r="AE885" i="9"/>
  <c r="AG885" i="9"/>
  <c r="AF885" i="9"/>
  <c r="AD885" i="9"/>
  <c r="AD414" i="9"/>
  <c r="AG414" i="9"/>
  <c r="AE414" i="9"/>
  <c r="AF414" i="9"/>
  <c r="AG102" i="9"/>
  <c r="AD102" i="9"/>
  <c r="AE102" i="9"/>
  <c r="AF102" i="9"/>
  <c r="AE474" i="9"/>
  <c r="AF474" i="9"/>
  <c r="AG474" i="9"/>
  <c r="AD474" i="9"/>
  <c r="AD951" i="9"/>
  <c r="AG951" i="9"/>
  <c r="AF951" i="9"/>
  <c r="AE951" i="9"/>
  <c r="AF135" i="9"/>
  <c r="AE135" i="9"/>
  <c r="AG135" i="9"/>
  <c r="AD135" i="9"/>
  <c r="AG294" i="9"/>
  <c r="AF294" i="9"/>
  <c r="AE294" i="9"/>
  <c r="AD294" i="9"/>
  <c r="AG649" i="9"/>
  <c r="AF649" i="9"/>
  <c r="AE649" i="9"/>
  <c r="AD649" i="9"/>
  <c r="AD691" i="9"/>
  <c r="AG691" i="9"/>
  <c r="AF691" i="9"/>
  <c r="AE691" i="9"/>
  <c r="AF1014" i="9"/>
  <c r="AD1014" i="9"/>
  <c r="AE1014" i="9"/>
  <c r="AG1014" i="9"/>
  <c r="AE249" i="9"/>
  <c r="AD249" i="9"/>
  <c r="AG249" i="9"/>
  <c r="AF249" i="9"/>
  <c r="AE1016" i="9"/>
  <c r="AD1016" i="9"/>
  <c r="AG1016" i="9"/>
  <c r="AF1016" i="9"/>
  <c r="AG973" i="9"/>
  <c r="AD973" i="9"/>
  <c r="AF973" i="9"/>
  <c r="AE973" i="9"/>
  <c r="AD291" i="9"/>
  <c r="AF291" i="9"/>
  <c r="AE291" i="9"/>
  <c r="AG291" i="9"/>
  <c r="AD248" i="9"/>
  <c r="AG248" i="9"/>
  <c r="AF248" i="9"/>
  <c r="AE248" i="9"/>
  <c r="AD532" i="9"/>
  <c r="AF532" i="9"/>
  <c r="AE532" i="9"/>
  <c r="AG532" i="9"/>
  <c r="AD382" i="9"/>
  <c r="AF382" i="9"/>
  <c r="AE382" i="9"/>
  <c r="AG382" i="9"/>
  <c r="AE440" i="9"/>
  <c r="AG440" i="9"/>
  <c r="AD440" i="9"/>
  <c r="AF440" i="9"/>
  <c r="AD274" i="9"/>
  <c r="AF274" i="9"/>
  <c r="AE274" i="9"/>
  <c r="AG274" i="9"/>
  <c r="AE1009" i="9"/>
  <c r="AD1009" i="9"/>
  <c r="AG1009" i="9"/>
  <c r="AF1009" i="9"/>
  <c r="AG54" i="9"/>
  <c r="AD54" i="9"/>
  <c r="AF54" i="9"/>
  <c r="AE54" i="9"/>
  <c r="AD631" i="9"/>
  <c r="AG631" i="9"/>
  <c r="AE631" i="9"/>
  <c r="AF631" i="9"/>
  <c r="AG783" i="9"/>
  <c r="AD783" i="9"/>
  <c r="AF783" i="9"/>
  <c r="AE783" i="9"/>
  <c r="AD987" i="9"/>
  <c r="AG987" i="9"/>
  <c r="AF987" i="9"/>
  <c r="AE987" i="9"/>
  <c r="AD467" i="9"/>
  <c r="AE467" i="9"/>
  <c r="AG467" i="9"/>
  <c r="AF467" i="9"/>
  <c r="AG550" i="9"/>
  <c r="AF550" i="9"/>
  <c r="AD550" i="9"/>
  <c r="AE550" i="9"/>
  <c r="AG522" i="9"/>
  <c r="AD522" i="9"/>
  <c r="AF522" i="9"/>
  <c r="AE522" i="9"/>
  <c r="AG83" i="9"/>
  <c r="AF83" i="9"/>
  <c r="AD83" i="9"/>
  <c r="AE83" i="9"/>
  <c r="AF617" i="9"/>
  <c r="AE617" i="9"/>
  <c r="AD617" i="9"/>
  <c r="AG617" i="9"/>
  <c r="AF604" i="9"/>
  <c r="AD604" i="9"/>
  <c r="AG604" i="9"/>
  <c r="AE604" i="9"/>
  <c r="AE692" i="9"/>
  <c r="AD692" i="9"/>
  <c r="AF692" i="9"/>
  <c r="AG692" i="9"/>
  <c r="AG730" i="9"/>
  <c r="AF730" i="9"/>
  <c r="AD730" i="9"/>
  <c r="AE730" i="9"/>
  <c r="AG949" i="9"/>
  <c r="AF949" i="9"/>
  <c r="AE949" i="9"/>
  <c r="AD949" i="9"/>
  <c r="AD276" i="9"/>
  <c r="AG276" i="9"/>
  <c r="AF276" i="9"/>
  <c r="AE276" i="9"/>
  <c r="AF542" i="9"/>
  <c r="AE542" i="9"/>
  <c r="AD542" i="9"/>
  <c r="AG542" i="9"/>
  <c r="AD642" i="9"/>
  <c r="AF642" i="9"/>
  <c r="AG642" i="9"/>
  <c r="AE642" i="9"/>
  <c r="AD381" i="9"/>
  <c r="AG381" i="9"/>
  <c r="AE381" i="9"/>
  <c r="AF381" i="9"/>
  <c r="AD358" i="9"/>
  <c r="AE358" i="9"/>
  <c r="AG358" i="9"/>
  <c r="AF358" i="9"/>
  <c r="AE109" i="9"/>
  <c r="AF109" i="9"/>
  <c r="AG109" i="9"/>
  <c r="AD109" i="9"/>
  <c r="AD243" i="9"/>
  <c r="AF243" i="9"/>
  <c r="AE243" i="9"/>
  <c r="AG243" i="9"/>
  <c r="AG524" i="9"/>
  <c r="AF524" i="9"/>
  <c r="AD524" i="9"/>
  <c r="AE524" i="9"/>
  <c r="AD246" i="9"/>
  <c r="AE246" i="9"/>
  <c r="AG246" i="9"/>
  <c r="AF246" i="9"/>
  <c r="AG725" i="9"/>
  <c r="AF725" i="9"/>
  <c r="AE725" i="9"/>
  <c r="AD725" i="9"/>
  <c r="AF505" i="9"/>
  <c r="AD505" i="9"/>
  <c r="AG505" i="9"/>
  <c r="AE505" i="9"/>
  <c r="AG670" i="9"/>
  <c r="AE670" i="9"/>
  <c r="AD670" i="9"/>
  <c r="AF670" i="9"/>
  <c r="AG665" i="9"/>
  <c r="AF665" i="9"/>
  <c r="AE665" i="9"/>
  <c r="AD665" i="9"/>
  <c r="AG82" i="9"/>
  <c r="AD82" i="9"/>
  <c r="AF82" i="9"/>
  <c r="AE82" i="9"/>
  <c r="AF127" i="9"/>
  <c r="AE127" i="9"/>
  <c r="AD127" i="9"/>
  <c r="AG127" i="9"/>
  <c r="AG100" i="9"/>
  <c r="AE100" i="9"/>
  <c r="AF100" i="9"/>
  <c r="AD100" i="9"/>
  <c r="AE453" i="9"/>
  <c r="AD453" i="9"/>
  <c r="AG453" i="9"/>
  <c r="AF453" i="9"/>
  <c r="AD144" i="9"/>
  <c r="AF144" i="9"/>
  <c r="AE144" i="9"/>
  <c r="AG144" i="9"/>
  <c r="AG475" i="9"/>
  <c r="AD475" i="9"/>
  <c r="AF475" i="9"/>
  <c r="AE475" i="9"/>
  <c r="AG731" i="9"/>
  <c r="AF731" i="9"/>
  <c r="AE731" i="9"/>
  <c r="AD731" i="9"/>
  <c r="AF126" i="9"/>
  <c r="AD126" i="9"/>
  <c r="AG126" i="9"/>
  <c r="AE126" i="9"/>
  <c r="AG259" i="9"/>
  <c r="AF259" i="9"/>
  <c r="AD259" i="9"/>
  <c r="AE259" i="9"/>
  <c r="AG429" i="9"/>
  <c r="AF429" i="9"/>
  <c r="AD429" i="9"/>
  <c r="AE429" i="9"/>
  <c r="AD260" i="9"/>
  <c r="AG260" i="9"/>
  <c r="AF260" i="9"/>
  <c r="AE260" i="9"/>
  <c r="AE623" i="9"/>
  <c r="AF623" i="9"/>
  <c r="AD623" i="9"/>
  <c r="AG623" i="9"/>
  <c r="AD548" i="9"/>
  <c r="AF548" i="9"/>
  <c r="AG548" i="9"/>
  <c r="AE548" i="9"/>
  <c r="AG882" i="9"/>
  <c r="AF882" i="9"/>
  <c r="AE882" i="9"/>
  <c r="AD882" i="9"/>
  <c r="AF398" i="9"/>
  <c r="AD398" i="9"/>
  <c r="AG398" i="9"/>
  <c r="AE398" i="9"/>
  <c r="AF807" i="9"/>
  <c r="AD807" i="9"/>
  <c r="AE807" i="9"/>
  <c r="AG807" i="9"/>
  <c r="AD456" i="9"/>
  <c r="AF456" i="9"/>
  <c r="AE456" i="9"/>
  <c r="AG456" i="9"/>
  <c r="AG836" i="9"/>
  <c r="AF836" i="9"/>
  <c r="AE836" i="9"/>
  <c r="AD836" i="9"/>
  <c r="AD296" i="9"/>
  <c r="AG296" i="9"/>
  <c r="AF296" i="9"/>
  <c r="AE296" i="9"/>
  <c r="AD761" i="9"/>
  <c r="AG761" i="9"/>
  <c r="AF761" i="9"/>
  <c r="AE761" i="9"/>
  <c r="AE1017" i="9"/>
  <c r="AD1017" i="9"/>
  <c r="AG1017" i="9"/>
  <c r="AF1017" i="9"/>
  <c r="AD711" i="9"/>
  <c r="AG711" i="9"/>
  <c r="AF711" i="9"/>
  <c r="AE711" i="9"/>
  <c r="AG918" i="9"/>
  <c r="AF918" i="9"/>
  <c r="AE918" i="9"/>
  <c r="AD918" i="9"/>
  <c r="AG795" i="9"/>
  <c r="AF795" i="9"/>
  <c r="AE795" i="9"/>
  <c r="AD795" i="9"/>
  <c r="AG808" i="9"/>
  <c r="AF808" i="9"/>
  <c r="AE808" i="9"/>
  <c r="AD808" i="9"/>
  <c r="AG98" i="9"/>
  <c r="AD98" i="9"/>
  <c r="AF98" i="9"/>
  <c r="AE98" i="9"/>
  <c r="AF143" i="9"/>
  <c r="AD143" i="9"/>
  <c r="AE143" i="9"/>
  <c r="AG143" i="9"/>
  <c r="AF132" i="9"/>
  <c r="AE132" i="9"/>
  <c r="AD132" i="9"/>
  <c r="AG132" i="9"/>
  <c r="AG469" i="9"/>
  <c r="AE469" i="9"/>
  <c r="AD469" i="9"/>
  <c r="AF469" i="9"/>
  <c r="AD176" i="9"/>
  <c r="AF176" i="9"/>
  <c r="AE176" i="9"/>
  <c r="AG176" i="9"/>
  <c r="AE491" i="9"/>
  <c r="AD491" i="9"/>
  <c r="AG491" i="9"/>
  <c r="AF491" i="9"/>
  <c r="AF747" i="9"/>
  <c r="AE747" i="9"/>
  <c r="AD747" i="9"/>
  <c r="AG747" i="9"/>
  <c r="AF150" i="9"/>
  <c r="AG150" i="9"/>
  <c r="AD150" i="9"/>
  <c r="AE150" i="9"/>
  <c r="AG279" i="9"/>
  <c r="AE279" i="9"/>
  <c r="AF279" i="9"/>
  <c r="AD279" i="9"/>
  <c r="AE449" i="9"/>
  <c r="AD449" i="9"/>
  <c r="AG449" i="9"/>
  <c r="AF449" i="9"/>
  <c r="AD292" i="9"/>
  <c r="AG292" i="9"/>
  <c r="AF292" i="9"/>
  <c r="AE292" i="9"/>
  <c r="AG643" i="9"/>
  <c r="AE643" i="9"/>
  <c r="AF643" i="9"/>
  <c r="AD643" i="9"/>
  <c r="AG580" i="9"/>
  <c r="AD580" i="9"/>
  <c r="AE580" i="9"/>
  <c r="AF580" i="9"/>
  <c r="AD898" i="9"/>
  <c r="AG898" i="9"/>
  <c r="AF898" i="9"/>
  <c r="AE898" i="9"/>
  <c r="AD430" i="9"/>
  <c r="AG430" i="9"/>
  <c r="AE430" i="9"/>
  <c r="AF430" i="9"/>
  <c r="AF823" i="9"/>
  <c r="AD823" i="9"/>
  <c r="AE823" i="9"/>
  <c r="AG823" i="9"/>
  <c r="AD488" i="9"/>
  <c r="AF488" i="9"/>
  <c r="AE488" i="9"/>
  <c r="AG488" i="9"/>
  <c r="AG852" i="9"/>
  <c r="AF852" i="9"/>
  <c r="AE852" i="9"/>
  <c r="AD852" i="9"/>
  <c r="AF338" i="9"/>
  <c r="AG338" i="9"/>
  <c r="AD338" i="9"/>
  <c r="AE338" i="9"/>
  <c r="AE777" i="9"/>
  <c r="AD777" i="9"/>
  <c r="AG777" i="9"/>
  <c r="AF777" i="9"/>
  <c r="AF975" i="9"/>
  <c r="AG975" i="9"/>
  <c r="AE975" i="9"/>
  <c r="AD975" i="9"/>
  <c r="AD735" i="9"/>
  <c r="AG735" i="9"/>
  <c r="AF735" i="9"/>
  <c r="AE735" i="9"/>
  <c r="AD950" i="9"/>
  <c r="AF950" i="9"/>
  <c r="AG950" i="9"/>
  <c r="AE950" i="9"/>
  <c r="AF843" i="9"/>
  <c r="AE843" i="9"/>
  <c r="AD843" i="9"/>
  <c r="AG843" i="9"/>
  <c r="AG840" i="9"/>
  <c r="AF840" i="9"/>
  <c r="AE840" i="9"/>
  <c r="AD840" i="9"/>
  <c r="AF114" i="9"/>
  <c r="AG114" i="9"/>
  <c r="AD114" i="9"/>
  <c r="AE114" i="9"/>
  <c r="AF159" i="9"/>
  <c r="AD159" i="9"/>
  <c r="AE159" i="9"/>
  <c r="AG159" i="9"/>
  <c r="AE164" i="9"/>
  <c r="AF164" i="9"/>
  <c r="AD164" i="9"/>
  <c r="AG164" i="9"/>
  <c r="AE485" i="9"/>
  <c r="AG485" i="9"/>
  <c r="AD485" i="9"/>
  <c r="AF485" i="9"/>
  <c r="AD208" i="9"/>
  <c r="AG208" i="9"/>
  <c r="AF208" i="9"/>
  <c r="AE208" i="9"/>
  <c r="AG507" i="9"/>
  <c r="AD507" i="9"/>
  <c r="AE507" i="9"/>
  <c r="AF507" i="9"/>
  <c r="AD81" i="9"/>
  <c r="AG81" i="9"/>
  <c r="AE81" i="9"/>
  <c r="AF81" i="9"/>
  <c r="AF170" i="9"/>
  <c r="AG170" i="9"/>
  <c r="AD170" i="9"/>
  <c r="AE170" i="9"/>
  <c r="AF299" i="9"/>
  <c r="AD299" i="9"/>
  <c r="AG299" i="9"/>
  <c r="AE299" i="9"/>
  <c r="AG473" i="9"/>
  <c r="AF473" i="9"/>
  <c r="AD473" i="9"/>
  <c r="AE473" i="9"/>
  <c r="AF318" i="9"/>
  <c r="AD318" i="9"/>
  <c r="AE318" i="9"/>
  <c r="AG318" i="9"/>
  <c r="AF663" i="9"/>
  <c r="AG663" i="9"/>
  <c r="AE663" i="9"/>
  <c r="AD663" i="9"/>
  <c r="AG612" i="9"/>
  <c r="AF612" i="9"/>
  <c r="AD612" i="9"/>
  <c r="AE612" i="9"/>
  <c r="AE914" i="9"/>
  <c r="AD914" i="9"/>
  <c r="AF914" i="9"/>
  <c r="AG914" i="9"/>
  <c r="AG462" i="9"/>
  <c r="AF462" i="9"/>
  <c r="AD462" i="9"/>
  <c r="AE462" i="9"/>
  <c r="AD839" i="9"/>
  <c r="AG839" i="9"/>
  <c r="AE839" i="9"/>
  <c r="AF839" i="9"/>
  <c r="AD520" i="9"/>
  <c r="AF520" i="9"/>
  <c r="AE520" i="9"/>
  <c r="AG520" i="9"/>
  <c r="AF868" i="9"/>
  <c r="AD868" i="9"/>
  <c r="AE868" i="9"/>
  <c r="AG868" i="9"/>
  <c r="AF370" i="9"/>
  <c r="AG370" i="9"/>
  <c r="AE370" i="9"/>
  <c r="AD370" i="9"/>
  <c r="AD793" i="9"/>
  <c r="AG793" i="9"/>
  <c r="AF793" i="9"/>
  <c r="AE793" i="9"/>
  <c r="AG1019" i="9"/>
  <c r="AF1019" i="9"/>
  <c r="AE1019" i="9"/>
  <c r="AD1019" i="9"/>
  <c r="AF177" i="9"/>
  <c r="AG177" i="9"/>
  <c r="AE177" i="9"/>
  <c r="AD177" i="9"/>
  <c r="AD966" i="9"/>
  <c r="AF966" i="9"/>
  <c r="AE966" i="9"/>
  <c r="AG966" i="9"/>
  <c r="AF859" i="9"/>
  <c r="AE859" i="9"/>
  <c r="AD859" i="9"/>
  <c r="AG859" i="9"/>
  <c r="AF872" i="9"/>
  <c r="AD872" i="9"/>
  <c r="AE872" i="9"/>
  <c r="AG872" i="9"/>
  <c r="AD765" i="9"/>
  <c r="AG765" i="9"/>
  <c r="AF765" i="9"/>
  <c r="AE765" i="9"/>
  <c r="AF134" i="9"/>
  <c r="AG134" i="9"/>
  <c r="AD134" i="9"/>
  <c r="AE134" i="9"/>
  <c r="AE263" i="9"/>
  <c r="AF263" i="9"/>
  <c r="AD263" i="9"/>
  <c r="AG263" i="9"/>
  <c r="AD433" i="9"/>
  <c r="AE433" i="9"/>
  <c r="AG433" i="9"/>
  <c r="AF433" i="9"/>
  <c r="AE297" i="9"/>
  <c r="AG297" i="9"/>
  <c r="AD297" i="9"/>
  <c r="AF297" i="9"/>
  <c r="AE588" i="9"/>
  <c r="AG588" i="9"/>
  <c r="AD588" i="9"/>
  <c r="AF588" i="9"/>
  <c r="AG566" i="9"/>
  <c r="AE566" i="9"/>
  <c r="AF566" i="9"/>
  <c r="AD566" i="9"/>
  <c r="AE656" i="9"/>
  <c r="AD656" i="9"/>
  <c r="AG656" i="9"/>
  <c r="AF656" i="9"/>
  <c r="AD570" i="9"/>
  <c r="AG570" i="9"/>
  <c r="AE570" i="9"/>
  <c r="AF570" i="9"/>
  <c r="AF118" i="9"/>
  <c r="AG118" i="9"/>
  <c r="AD118" i="9"/>
  <c r="AE118" i="9"/>
  <c r="AE353" i="9"/>
  <c r="AD353" i="9"/>
  <c r="AG353" i="9"/>
  <c r="AF353" i="9"/>
  <c r="AD527" i="9"/>
  <c r="AE527" i="9"/>
  <c r="AG527" i="9"/>
  <c r="AF527" i="9"/>
  <c r="AD810" i="9"/>
  <c r="AG810" i="9"/>
  <c r="AE810" i="9"/>
  <c r="AF810" i="9"/>
  <c r="AG729" i="9"/>
  <c r="AD729" i="9"/>
  <c r="AF729" i="9"/>
  <c r="AE729" i="9"/>
  <c r="AF764" i="9"/>
  <c r="AE764" i="9"/>
  <c r="AD764" i="9"/>
  <c r="AG764" i="9"/>
  <c r="AE668" i="9"/>
  <c r="AF668" i="9"/>
  <c r="AD668" i="9"/>
  <c r="AG668" i="9"/>
  <c r="AD426" i="9"/>
  <c r="AE426" i="9"/>
  <c r="AG426" i="9"/>
  <c r="AF426" i="9"/>
  <c r="AE193" i="9"/>
  <c r="AF193" i="9"/>
  <c r="AG193" i="9"/>
  <c r="AD193" i="9"/>
  <c r="AG911" i="9"/>
  <c r="AE911" i="9"/>
  <c r="AD911" i="9"/>
  <c r="AF911" i="9"/>
  <c r="AD769" i="9"/>
  <c r="AG769" i="9"/>
  <c r="AF769" i="9"/>
  <c r="AE769" i="9"/>
  <c r="AE465" i="9"/>
  <c r="AD465" i="9"/>
  <c r="AG465" i="9"/>
  <c r="AF465" i="9"/>
  <c r="AE862" i="9"/>
  <c r="AD862" i="9"/>
  <c r="AF862" i="9"/>
  <c r="AG862" i="9"/>
  <c r="AF784" i="9"/>
  <c r="AE784" i="9"/>
  <c r="AD784" i="9"/>
  <c r="AG784" i="9"/>
  <c r="AG78" i="9"/>
  <c r="AD78" i="9"/>
  <c r="AF78" i="9"/>
  <c r="AE78" i="9"/>
  <c r="AE361" i="9"/>
  <c r="AG361" i="9"/>
  <c r="AD361" i="9"/>
  <c r="AF361" i="9"/>
  <c r="AF575" i="9"/>
  <c r="AG575" i="9"/>
  <c r="AD575" i="9"/>
  <c r="AE575" i="9"/>
  <c r="AD846" i="9"/>
  <c r="AG846" i="9"/>
  <c r="AF846" i="9"/>
  <c r="AE846" i="9"/>
  <c r="AG771" i="9"/>
  <c r="AD771" i="9"/>
  <c r="AF771" i="9"/>
  <c r="AE771" i="9"/>
  <c r="AG800" i="9"/>
  <c r="AF800" i="9"/>
  <c r="AE800" i="9"/>
  <c r="AD800" i="9"/>
  <c r="AG919" i="9"/>
  <c r="AE919" i="9"/>
  <c r="AF919" i="9"/>
  <c r="AD919" i="9"/>
  <c r="AF503" i="9"/>
  <c r="AD503" i="9"/>
  <c r="AE503" i="9"/>
  <c r="AG503" i="9"/>
  <c r="AF750" i="9"/>
  <c r="AE750" i="9"/>
  <c r="AD750" i="9"/>
  <c r="AG750" i="9"/>
  <c r="AE801" i="9"/>
  <c r="AD801" i="9"/>
  <c r="AG801" i="9"/>
  <c r="AF801" i="9"/>
  <c r="AF593" i="9"/>
  <c r="AE593" i="9"/>
  <c r="AD593" i="9"/>
  <c r="AG593" i="9"/>
  <c r="AF1022" i="9"/>
  <c r="AE1022" i="9"/>
  <c r="AG1022" i="9"/>
  <c r="AD1022" i="9"/>
  <c r="AG944" i="9"/>
  <c r="AE944" i="9"/>
  <c r="AF944" i="9"/>
  <c r="AD944" i="9"/>
  <c r="AE478" i="9"/>
  <c r="AF478" i="9"/>
  <c r="AD478" i="9"/>
  <c r="AG478" i="9"/>
  <c r="AD261" i="9"/>
  <c r="AG261" i="9"/>
  <c r="AF261" i="9"/>
  <c r="AE261" i="9"/>
  <c r="AG66" i="9"/>
  <c r="AD66" i="9"/>
  <c r="AF66" i="9"/>
  <c r="AE66" i="9"/>
  <c r="AF111" i="9"/>
  <c r="AE111" i="9"/>
  <c r="AG111" i="9"/>
  <c r="AD111" i="9"/>
  <c r="AG68" i="9"/>
  <c r="AD68" i="9"/>
  <c r="AE68" i="9"/>
  <c r="AF68" i="9"/>
  <c r="AE437" i="9"/>
  <c r="AG437" i="9"/>
  <c r="AF437" i="9"/>
  <c r="AD437" i="9"/>
  <c r="AF112" i="9"/>
  <c r="AD112" i="9"/>
  <c r="AE112" i="9"/>
  <c r="AG112" i="9"/>
  <c r="AD459" i="9"/>
  <c r="AE459" i="9"/>
  <c r="AG459" i="9"/>
  <c r="AF459" i="9"/>
  <c r="AF715" i="9"/>
  <c r="AE715" i="9"/>
  <c r="AG715" i="9"/>
  <c r="AD715" i="9"/>
  <c r="AG106" i="9"/>
  <c r="AD106" i="9"/>
  <c r="AF106" i="9"/>
  <c r="AE106" i="9"/>
  <c r="AE235" i="9"/>
  <c r="AD235" i="9"/>
  <c r="AG235" i="9"/>
  <c r="AF235" i="9"/>
  <c r="AD409" i="9"/>
  <c r="AF409" i="9"/>
  <c r="AE409" i="9"/>
  <c r="AG409" i="9"/>
  <c r="AD224" i="9"/>
  <c r="AG224" i="9"/>
  <c r="AF224" i="9"/>
  <c r="AE224" i="9"/>
  <c r="AF599" i="9"/>
  <c r="AD599" i="9"/>
  <c r="AE599" i="9"/>
  <c r="AG599" i="9"/>
  <c r="AF516" i="9"/>
  <c r="AD516" i="9"/>
  <c r="AE516" i="9"/>
  <c r="AG516" i="9"/>
  <c r="AG866" i="9"/>
  <c r="AF866" i="9"/>
  <c r="AE866" i="9"/>
  <c r="AD866" i="9"/>
  <c r="AD366" i="9"/>
  <c r="AF366" i="9"/>
  <c r="AE366" i="9"/>
  <c r="AG366" i="9"/>
  <c r="AG791" i="9"/>
  <c r="AF791" i="9"/>
  <c r="AD791" i="9"/>
  <c r="AE791" i="9"/>
  <c r="AG424" i="9"/>
  <c r="AE424" i="9"/>
  <c r="AF424" i="9"/>
  <c r="AD424" i="9"/>
  <c r="AG820" i="9"/>
  <c r="AF820" i="9"/>
  <c r="AD820" i="9"/>
  <c r="AE820" i="9"/>
  <c r="AD253" i="9"/>
  <c r="AG253" i="9"/>
  <c r="AE253" i="9"/>
  <c r="AF253" i="9"/>
  <c r="AF742" i="9"/>
  <c r="AE742" i="9"/>
  <c r="AG742" i="9"/>
  <c r="AD742" i="9"/>
  <c r="AE1001" i="9"/>
  <c r="AD1001" i="9"/>
  <c r="AG1001" i="9"/>
  <c r="AF1001" i="9"/>
  <c r="AF671" i="9"/>
  <c r="AG671" i="9"/>
  <c r="AD671" i="9"/>
  <c r="AE671" i="9"/>
  <c r="AG886" i="9"/>
  <c r="AF886" i="9"/>
  <c r="AE886" i="9"/>
  <c r="AD886" i="9"/>
  <c r="AG779" i="9"/>
  <c r="AF779" i="9"/>
  <c r="AD779" i="9"/>
  <c r="AE779" i="9"/>
  <c r="AF776" i="9"/>
  <c r="AE776" i="9"/>
  <c r="AD776" i="9"/>
  <c r="AG776" i="9"/>
  <c r="AD797" i="9"/>
  <c r="AG797" i="9"/>
  <c r="AF797" i="9"/>
  <c r="AE797" i="9"/>
  <c r="AF154" i="9"/>
  <c r="AG154" i="9"/>
  <c r="AD154" i="9"/>
  <c r="AE154" i="9"/>
  <c r="AG283" i="9"/>
  <c r="AE283" i="9"/>
  <c r="AD283" i="9"/>
  <c r="AF283" i="9"/>
  <c r="AD457" i="9"/>
  <c r="AG457" i="9"/>
  <c r="AE457" i="9"/>
  <c r="AF457" i="9"/>
  <c r="AD324" i="9"/>
  <c r="AG324" i="9"/>
  <c r="AE324" i="9"/>
  <c r="AF324" i="9"/>
  <c r="AF674" i="9"/>
  <c r="AG674" i="9"/>
  <c r="AE674" i="9"/>
  <c r="AD674" i="9"/>
  <c r="AG630" i="9"/>
  <c r="AE630" i="9"/>
  <c r="AF630" i="9"/>
  <c r="AD630" i="9"/>
  <c r="AG698" i="9"/>
  <c r="AF698" i="9"/>
  <c r="AD698" i="9"/>
  <c r="AE698" i="9"/>
  <c r="AD941" i="9"/>
  <c r="AF941" i="9"/>
  <c r="AE941" i="9"/>
  <c r="AG941" i="9"/>
  <c r="AD247" i="9"/>
  <c r="AG247" i="9"/>
  <c r="AE247" i="9"/>
  <c r="AF247" i="9"/>
  <c r="AD160" i="9"/>
  <c r="AF160" i="9"/>
  <c r="AE160" i="9"/>
  <c r="AG160" i="9"/>
  <c r="AG460" i="9"/>
  <c r="AF460" i="9"/>
  <c r="AD460" i="9"/>
  <c r="AE460" i="9"/>
  <c r="AD312" i="9"/>
  <c r="AG312" i="9"/>
  <c r="AF312" i="9"/>
  <c r="AE312" i="9"/>
  <c r="AF796" i="9"/>
  <c r="AE796" i="9"/>
  <c r="AD796" i="9"/>
  <c r="AG796" i="9"/>
  <c r="AD923" i="9"/>
  <c r="AF923" i="9"/>
  <c r="AG923" i="9"/>
  <c r="AE923" i="9"/>
  <c r="AG99" i="9"/>
  <c r="AE99" i="9"/>
  <c r="AF99" i="9"/>
  <c r="AD99" i="9"/>
  <c r="AF826" i="9"/>
  <c r="AE826" i="9"/>
  <c r="AD826" i="9"/>
  <c r="AG826" i="9"/>
  <c r="AE833" i="9"/>
  <c r="AD833" i="9"/>
  <c r="AG833" i="9"/>
  <c r="AF833" i="9"/>
  <c r="AE553" i="9"/>
  <c r="AD553" i="9"/>
  <c r="AG553" i="9"/>
  <c r="AF553" i="9"/>
  <c r="AG480" i="9"/>
  <c r="AF480" i="9"/>
  <c r="AD480" i="9"/>
  <c r="AE480" i="9"/>
  <c r="AD401" i="9"/>
  <c r="AE401" i="9"/>
  <c r="AG401" i="9"/>
  <c r="AF401" i="9"/>
  <c r="AF878" i="9"/>
  <c r="AE878" i="9"/>
  <c r="AD878" i="9"/>
  <c r="AG878" i="9"/>
  <c r="AE688" i="9"/>
  <c r="AD688" i="9"/>
  <c r="AG688" i="9"/>
  <c r="AF688" i="9"/>
  <c r="AE377" i="9"/>
  <c r="AD377" i="9"/>
  <c r="AG377" i="9"/>
  <c r="AF377" i="9"/>
  <c r="AF815" i="9"/>
  <c r="AE815" i="9"/>
  <c r="AD815" i="9"/>
  <c r="AG815" i="9"/>
  <c r="AG231" i="9"/>
  <c r="AF231" i="9"/>
  <c r="AE231" i="9"/>
  <c r="AD231" i="9"/>
  <c r="AF165" i="9"/>
  <c r="AE165" i="9"/>
  <c r="AG165" i="9"/>
  <c r="AD165" i="9"/>
  <c r="AD705" i="9"/>
  <c r="AE705" i="9"/>
  <c r="AG705" i="9"/>
  <c r="AF705" i="9"/>
  <c r="AG90" i="9"/>
  <c r="AD90" i="9"/>
  <c r="AF90" i="9"/>
  <c r="AE90" i="9"/>
  <c r="AE219" i="9"/>
  <c r="AD219" i="9"/>
  <c r="AG219" i="9"/>
  <c r="AF219" i="9"/>
  <c r="AE393" i="9"/>
  <c r="AG393" i="9"/>
  <c r="AD393" i="9"/>
  <c r="AF393" i="9"/>
  <c r="AD192" i="9"/>
  <c r="AF192" i="9"/>
  <c r="AE192" i="9"/>
  <c r="AG192" i="9"/>
  <c r="AF452" i="9"/>
  <c r="AD452" i="9"/>
  <c r="AE452" i="9"/>
  <c r="AG452" i="9"/>
  <c r="AD438" i="9"/>
  <c r="AF438" i="9"/>
  <c r="AE438" i="9"/>
  <c r="AG438" i="9"/>
  <c r="AF528" i="9"/>
  <c r="AG528" i="9"/>
  <c r="AE528" i="9"/>
  <c r="AD528" i="9"/>
  <c r="AF442" i="9"/>
  <c r="AG442" i="9"/>
  <c r="AD442" i="9"/>
  <c r="AE442" i="9"/>
  <c r="AD1015" i="9"/>
  <c r="AG1015" i="9"/>
  <c r="AF1015" i="9"/>
  <c r="AE1015" i="9"/>
  <c r="AD244" i="9"/>
  <c r="AG244" i="9"/>
  <c r="AF244" i="9"/>
  <c r="AE244" i="9"/>
  <c r="AF439" i="9"/>
  <c r="AD439" i="9"/>
  <c r="AE439" i="9"/>
  <c r="AG439" i="9"/>
  <c r="AE744" i="9"/>
  <c r="AD744" i="9"/>
  <c r="AG744" i="9"/>
  <c r="AF744" i="9"/>
  <c r="AG638" i="9"/>
  <c r="AE638" i="9"/>
  <c r="AD638" i="9"/>
  <c r="AF638" i="9"/>
  <c r="AG682" i="9"/>
  <c r="AF682" i="9"/>
  <c r="AE682" i="9"/>
  <c r="AD682" i="9"/>
  <c r="AG546" i="9"/>
  <c r="AF546" i="9"/>
  <c r="AE546" i="9"/>
  <c r="AD546" i="9"/>
  <c r="AF45" i="9"/>
  <c r="AD45" i="9"/>
  <c r="AE45" i="9"/>
  <c r="AG45" i="9"/>
  <c r="AF183" i="9"/>
  <c r="AE183" i="9"/>
  <c r="AD183" i="9"/>
  <c r="AG183" i="9"/>
  <c r="AE564" i="9"/>
  <c r="AG564" i="9"/>
  <c r="AF564" i="9"/>
  <c r="AD564" i="9"/>
  <c r="AD344" i="9"/>
  <c r="AG344" i="9"/>
  <c r="AF344" i="9"/>
  <c r="AE344" i="9"/>
  <c r="AG103" i="9"/>
  <c r="AE103" i="9"/>
  <c r="AD103" i="9"/>
  <c r="AF103" i="9"/>
  <c r="AE225" i="9"/>
  <c r="AD225" i="9"/>
  <c r="AG225" i="9"/>
  <c r="AF225" i="9"/>
  <c r="AD883" i="9"/>
  <c r="AE883" i="9"/>
  <c r="AF883" i="9"/>
  <c r="AG883" i="9"/>
  <c r="AE869" i="9"/>
  <c r="AG869" i="9"/>
  <c r="AF869" i="9"/>
  <c r="AD869" i="9"/>
  <c r="AF251" i="9"/>
  <c r="AG251" i="9"/>
  <c r="AE251" i="9"/>
  <c r="AD251" i="9"/>
  <c r="AE313" i="9"/>
  <c r="AD313" i="9"/>
  <c r="AG313" i="9"/>
  <c r="AF313" i="9"/>
  <c r="AF782" i="9"/>
  <c r="AD782" i="9"/>
  <c r="AE782" i="9"/>
  <c r="AG782" i="9"/>
  <c r="AF835" i="9"/>
  <c r="AD835" i="9"/>
  <c r="AE835" i="9"/>
  <c r="AG835" i="9"/>
  <c r="AF864" i="9"/>
  <c r="AD864" i="9"/>
  <c r="AE864" i="9"/>
  <c r="AG864" i="9"/>
  <c r="AF182" i="9"/>
  <c r="AG182" i="9"/>
  <c r="AD182" i="9"/>
  <c r="AE182" i="9"/>
  <c r="AD675" i="9"/>
  <c r="AE675" i="9"/>
  <c r="AF675" i="9"/>
  <c r="AG675" i="9"/>
  <c r="AF879" i="9"/>
  <c r="AD879" i="9"/>
  <c r="AG879" i="9"/>
  <c r="AE879" i="9"/>
  <c r="AE929" i="9"/>
  <c r="AF929" i="9"/>
  <c r="AD929" i="9"/>
  <c r="AG929" i="9"/>
  <c r="AD595" i="9"/>
  <c r="AG595" i="9"/>
  <c r="AE595" i="9"/>
  <c r="AF595" i="9"/>
  <c r="AE787" i="9"/>
  <c r="AD787" i="9"/>
  <c r="AF787" i="9"/>
  <c r="AG787" i="9"/>
  <c r="AF694" i="9"/>
  <c r="AE694" i="9"/>
  <c r="AG694" i="9"/>
  <c r="AD694" i="9"/>
  <c r="AG326" i="9"/>
  <c r="AD326" i="9"/>
  <c r="AE326" i="9"/>
  <c r="AF326" i="9"/>
  <c r="AE920" i="9"/>
  <c r="AD920" i="9"/>
  <c r="AF920" i="9"/>
  <c r="AG920" i="9"/>
  <c r="AF655" i="9"/>
  <c r="AG655" i="9"/>
  <c r="AE655" i="9"/>
  <c r="AD655" i="9"/>
  <c r="AG860" i="9"/>
  <c r="AF860" i="9"/>
  <c r="AE860" i="9"/>
  <c r="AD860" i="9"/>
  <c r="AD847" i="9"/>
  <c r="AG847" i="9"/>
  <c r="AF847" i="9"/>
  <c r="AE847" i="9"/>
  <c r="AD531" i="9"/>
  <c r="AG531" i="9"/>
  <c r="AF531" i="9"/>
  <c r="AE531" i="9"/>
  <c r="AG636" i="9"/>
  <c r="AE636" i="9"/>
  <c r="AD636" i="9"/>
  <c r="AF636" i="9"/>
  <c r="AD389" i="9"/>
  <c r="AG389" i="9"/>
  <c r="AF389" i="9"/>
  <c r="AE389" i="9"/>
  <c r="AD535" i="9"/>
  <c r="AG535" i="9"/>
  <c r="AF535" i="9"/>
  <c r="AE535" i="9"/>
  <c r="AD245" i="9"/>
  <c r="AG245" i="9"/>
  <c r="AF245" i="9"/>
  <c r="AE245" i="9"/>
  <c r="AG61" i="9"/>
  <c r="AF61" i="9"/>
  <c r="AD61" i="9"/>
  <c r="AE61" i="9"/>
  <c r="AF790" i="9"/>
  <c r="AD790" i="9"/>
  <c r="AE790" i="9"/>
  <c r="AG790" i="9"/>
  <c r="AG79" i="9"/>
  <c r="AD79" i="9"/>
  <c r="AE79" i="9"/>
  <c r="AF79" i="9"/>
  <c r="AE405" i="9"/>
  <c r="AG405" i="9"/>
  <c r="AF405" i="9"/>
  <c r="AD405" i="9"/>
  <c r="AG62" i="9"/>
  <c r="AD62" i="9"/>
  <c r="AF62" i="9"/>
  <c r="AE62" i="9"/>
  <c r="AD559" i="9"/>
  <c r="AG559" i="9"/>
  <c r="AF559" i="9"/>
  <c r="AE559" i="9"/>
  <c r="AF146" i="9"/>
  <c r="AG146" i="9"/>
  <c r="AD146" i="9"/>
  <c r="AE146" i="9"/>
  <c r="AF191" i="9"/>
  <c r="AE191" i="9"/>
  <c r="AD191" i="9"/>
  <c r="AG191" i="9"/>
  <c r="AD228" i="9"/>
  <c r="AG228" i="9"/>
  <c r="AE228" i="9"/>
  <c r="AF228" i="9"/>
  <c r="AE517" i="9"/>
  <c r="AD517" i="9"/>
  <c r="AG517" i="9"/>
  <c r="AF517" i="9"/>
  <c r="AE265" i="9"/>
  <c r="AG265" i="9"/>
  <c r="AD265" i="9"/>
  <c r="AF265" i="9"/>
  <c r="AD539" i="9"/>
  <c r="AF539" i="9"/>
  <c r="AG539" i="9"/>
  <c r="AE539" i="9"/>
  <c r="AE209" i="9"/>
  <c r="AD209" i="9"/>
  <c r="AG209" i="9"/>
  <c r="AF209" i="9"/>
  <c r="AD214" i="9"/>
  <c r="AE214" i="9"/>
  <c r="AG214" i="9"/>
  <c r="AF214" i="9"/>
  <c r="AG52" i="9"/>
  <c r="AD52" i="9"/>
  <c r="AE52" i="9"/>
  <c r="AF52" i="9"/>
  <c r="AE513" i="9"/>
  <c r="AD513" i="9"/>
  <c r="AG513" i="9"/>
  <c r="AF513" i="9"/>
  <c r="AE367" i="9"/>
  <c r="AD367" i="9"/>
  <c r="AG367" i="9"/>
  <c r="AF367" i="9"/>
  <c r="AE707" i="9"/>
  <c r="AG707" i="9"/>
  <c r="AD707" i="9"/>
  <c r="AF707" i="9"/>
  <c r="AD669" i="9"/>
  <c r="AF669" i="9"/>
  <c r="AE669" i="9"/>
  <c r="AG669" i="9"/>
  <c r="AG946" i="9"/>
  <c r="AE946" i="9"/>
  <c r="AF946" i="9"/>
  <c r="AD946" i="9"/>
  <c r="AG526" i="9"/>
  <c r="AF526" i="9"/>
  <c r="AD526" i="9"/>
  <c r="AE526" i="9"/>
  <c r="AF871" i="9"/>
  <c r="AD871" i="9"/>
  <c r="AE871" i="9"/>
  <c r="AG871" i="9"/>
  <c r="AE584" i="9"/>
  <c r="AF584" i="9"/>
  <c r="AD584" i="9"/>
  <c r="AG584" i="9"/>
  <c r="AD900" i="9"/>
  <c r="AG900" i="9"/>
  <c r="AF900" i="9"/>
  <c r="AE900" i="9"/>
  <c r="AD434" i="9"/>
  <c r="AG434" i="9"/>
  <c r="AF434" i="9"/>
  <c r="AE434" i="9"/>
  <c r="AE825" i="9"/>
  <c r="AD825" i="9"/>
  <c r="AG825" i="9"/>
  <c r="AF825" i="9"/>
  <c r="AG935" i="9"/>
  <c r="AE935" i="9"/>
  <c r="AF935" i="9"/>
  <c r="AD935" i="9"/>
  <c r="AG404" i="9"/>
  <c r="AF404" i="9"/>
  <c r="AD404" i="9"/>
  <c r="AE404" i="9"/>
  <c r="AG69" i="9"/>
  <c r="AF69" i="9"/>
  <c r="AE69" i="9"/>
  <c r="AD69" i="9"/>
  <c r="AD57" i="9"/>
  <c r="AF57" i="9"/>
  <c r="AE57" i="9"/>
  <c r="AG57" i="9"/>
  <c r="AE936" i="9"/>
  <c r="AD936" i="9"/>
  <c r="AF936" i="9"/>
  <c r="AG936" i="9"/>
  <c r="AF162" i="9"/>
  <c r="AG162" i="9"/>
  <c r="AD162" i="9"/>
  <c r="AE162" i="9"/>
  <c r="AE207" i="9"/>
  <c r="AD207" i="9"/>
  <c r="AG207" i="9"/>
  <c r="AF207" i="9"/>
  <c r="AE257" i="9"/>
  <c r="AD257" i="9"/>
  <c r="AG257" i="9"/>
  <c r="AF257" i="9"/>
  <c r="AG533" i="9"/>
  <c r="AF533" i="9"/>
  <c r="AE533" i="9"/>
  <c r="AD533" i="9"/>
  <c r="AF286" i="9"/>
  <c r="AD286" i="9"/>
  <c r="AE286" i="9"/>
  <c r="AG286" i="9"/>
  <c r="AF555" i="9"/>
  <c r="AE555" i="9"/>
  <c r="AG555" i="9"/>
  <c r="AD555" i="9"/>
  <c r="AG266" i="9"/>
  <c r="AD266" i="9"/>
  <c r="AF266" i="9"/>
  <c r="AE266" i="9"/>
  <c r="AG234" i="9"/>
  <c r="AF234" i="9"/>
  <c r="AD234" i="9"/>
  <c r="AE234" i="9"/>
  <c r="AE92" i="9"/>
  <c r="AF92" i="9"/>
  <c r="AG92" i="9"/>
  <c r="AD92" i="9"/>
  <c r="AG537" i="9"/>
  <c r="AF537" i="9"/>
  <c r="AE537" i="9"/>
  <c r="AD537" i="9"/>
  <c r="AG387" i="9"/>
  <c r="AD387" i="9"/>
  <c r="AF387" i="9"/>
  <c r="AE387" i="9"/>
  <c r="AD727" i="9"/>
  <c r="AG727" i="9"/>
  <c r="AF727" i="9"/>
  <c r="AE727" i="9"/>
  <c r="AG690" i="9"/>
  <c r="AF690" i="9"/>
  <c r="AE690" i="9"/>
  <c r="AD690" i="9"/>
  <c r="AG962" i="9"/>
  <c r="AE962" i="9"/>
  <c r="AF962" i="9"/>
  <c r="AD962" i="9"/>
  <c r="AD558" i="9"/>
  <c r="AE558" i="9"/>
  <c r="AG558" i="9"/>
  <c r="AF558" i="9"/>
  <c r="AE887" i="9"/>
  <c r="AG887" i="9"/>
  <c r="AF887" i="9"/>
  <c r="AD887" i="9"/>
  <c r="AE616" i="9"/>
  <c r="AG616" i="9"/>
  <c r="AF616" i="9"/>
  <c r="AD616" i="9"/>
  <c r="AE916" i="9"/>
  <c r="AD916" i="9"/>
  <c r="AF916" i="9"/>
  <c r="AG916" i="9"/>
  <c r="AG466" i="9"/>
  <c r="AE466" i="9"/>
  <c r="AD466" i="9"/>
  <c r="AF466" i="9"/>
  <c r="AE841" i="9"/>
  <c r="AD841" i="9"/>
  <c r="AG841" i="9"/>
  <c r="AF841" i="9"/>
  <c r="AD999" i="9"/>
  <c r="AG999" i="9"/>
  <c r="AF999" i="9"/>
  <c r="AE999" i="9"/>
  <c r="AG492" i="9"/>
  <c r="AF492" i="9"/>
  <c r="AD492" i="9"/>
  <c r="AE492" i="9"/>
  <c r="AG197" i="9"/>
  <c r="AF197" i="9"/>
  <c r="AE197" i="9"/>
  <c r="AD197" i="9"/>
  <c r="AE185" i="9"/>
  <c r="AF185" i="9"/>
  <c r="AG185" i="9"/>
  <c r="AD185" i="9"/>
  <c r="AG968" i="9"/>
  <c r="AE968" i="9"/>
  <c r="AF968" i="9"/>
  <c r="AD968" i="9"/>
  <c r="AF178" i="9"/>
  <c r="AG178" i="9"/>
  <c r="AD178" i="9"/>
  <c r="AE178" i="9"/>
  <c r="AF223" i="9"/>
  <c r="AG223" i="9"/>
  <c r="AE223" i="9"/>
  <c r="AD223" i="9"/>
  <c r="AG278" i="9"/>
  <c r="AF278" i="9"/>
  <c r="AD278" i="9"/>
  <c r="AE278" i="9"/>
  <c r="AE549" i="9"/>
  <c r="AD549" i="9"/>
  <c r="AG549" i="9"/>
  <c r="AF549" i="9"/>
  <c r="AD308" i="9"/>
  <c r="AG308" i="9"/>
  <c r="AF308" i="9"/>
  <c r="AE308" i="9"/>
  <c r="AD571" i="9"/>
  <c r="AE571" i="9"/>
  <c r="AF571" i="9"/>
  <c r="AG571" i="9"/>
  <c r="AD309" i="9"/>
  <c r="AG309" i="9"/>
  <c r="AF309" i="9"/>
  <c r="AE309" i="9"/>
  <c r="AG43" i="9"/>
  <c r="AF43" i="9"/>
  <c r="AE43" i="9"/>
  <c r="AD43" i="9"/>
  <c r="AE140" i="9"/>
  <c r="AF140" i="9"/>
  <c r="AG140" i="9"/>
  <c r="AD140" i="9"/>
  <c r="AG557" i="9"/>
  <c r="AF557" i="9"/>
  <c r="AE557" i="9"/>
  <c r="AD557" i="9"/>
  <c r="AF407" i="9"/>
  <c r="AD407" i="9"/>
  <c r="AG407" i="9"/>
  <c r="AE407" i="9"/>
  <c r="AD751" i="9"/>
  <c r="AG751" i="9"/>
  <c r="AF751" i="9"/>
  <c r="AE751" i="9"/>
  <c r="AE712" i="9"/>
  <c r="AD712" i="9"/>
  <c r="AG712" i="9"/>
  <c r="AF712" i="9"/>
  <c r="AD978" i="9"/>
  <c r="AF978" i="9"/>
  <c r="AG978" i="9"/>
  <c r="AE978" i="9"/>
  <c r="AG590" i="9"/>
  <c r="AE590" i="9"/>
  <c r="AD590" i="9"/>
  <c r="AF590" i="9"/>
  <c r="AE903" i="9"/>
  <c r="AG903" i="9"/>
  <c r="AF903" i="9"/>
  <c r="AD903" i="9"/>
  <c r="AE648" i="9"/>
  <c r="AF648" i="9"/>
  <c r="AD648" i="9"/>
  <c r="AG648" i="9"/>
  <c r="AE932" i="9"/>
  <c r="AD932" i="9"/>
  <c r="AF932" i="9"/>
  <c r="AG932" i="9"/>
  <c r="AD498" i="9"/>
  <c r="AF498" i="9"/>
  <c r="AE498" i="9"/>
  <c r="AG498" i="9"/>
  <c r="AE857" i="9"/>
  <c r="AD857" i="9"/>
  <c r="AG857" i="9"/>
  <c r="AF857" i="9"/>
  <c r="AD955" i="9"/>
  <c r="AF955" i="9"/>
  <c r="AG955" i="9"/>
  <c r="AE955" i="9"/>
  <c r="AE556" i="9"/>
  <c r="AG556" i="9"/>
  <c r="AD556" i="9"/>
  <c r="AF556" i="9"/>
  <c r="AF258" i="9"/>
  <c r="AD258" i="9"/>
  <c r="AE258" i="9"/>
  <c r="AG258" i="9"/>
  <c r="AD293" i="9"/>
  <c r="AG293" i="9"/>
  <c r="AF293" i="9"/>
  <c r="AE293" i="9"/>
  <c r="AE1000" i="9"/>
  <c r="AD1000" i="9"/>
  <c r="AG1000" i="9"/>
  <c r="AF1000" i="9"/>
  <c r="AF893" i="9"/>
  <c r="AE893" i="9"/>
  <c r="AG893" i="9"/>
  <c r="AD893" i="9"/>
  <c r="AG218" i="9"/>
  <c r="AF218" i="9"/>
  <c r="AD218" i="9"/>
  <c r="AE218" i="9"/>
  <c r="AG60" i="9"/>
  <c r="AD60" i="9"/>
  <c r="AE60" i="9"/>
  <c r="AF60" i="9"/>
  <c r="AD521" i="9"/>
  <c r="AE521" i="9"/>
  <c r="AG521" i="9"/>
  <c r="AF521" i="9"/>
  <c r="AF415" i="9"/>
  <c r="AE415" i="9"/>
  <c r="AG415" i="9"/>
  <c r="AD415" i="9"/>
  <c r="AE806" i="9"/>
  <c r="AD806" i="9"/>
  <c r="AG806" i="9"/>
  <c r="AF806" i="9"/>
  <c r="AG763" i="9"/>
  <c r="AF763" i="9"/>
  <c r="AD763" i="9"/>
  <c r="AE763" i="9"/>
  <c r="AG824" i="9"/>
  <c r="AF824" i="9"/>
  <c r="AE824" i="9"/>
  <c r="AD824" i="9"/>
  <c r="AE781" i="9"/>
  <c r="AD781" i="9"/>
  <c r="AG781" i="9"/>
  <c r="AF781" i="9"/>
  <c r="AG35" i="9"/>
  <c r="AD35" i="9"/>
  <c r="AE35" i="9"/>
  <c r="AF35" i="9"/>
  <c r="AE525" i="9"/>
  <c r="AD525" i="9"/>
  <c r="AG525" i="9"/>
  <c r="AF525" i="9"/>
  <c r="AD695" i="9"/>
  <c r="AG695" i="9"/>
  <c r="AF695" i="9"/>
  <c r="AE695" i="9"/>
  <c r="AG938" i="9"/>
  <c r="AE938" i="9"/>
  <c r="AD938" i="9"/>
  <c r="AF938" i="9"/>
  <c r="AF863" i="9"/>
  <c r="AD863" i="9"/>
  <c r="AG863" i="9"/>
  <c r="AE863" i="9"/>
  <c r="AD892" i="9"/>
  <c r="AG892" i="9"/>
  <c r="AF892" i="9"/>
  <c r="AE892" i="9"/>
  <c r="AE817" i="9"/>
  <c r="AD817" i="9"/>
  <c r="AG817" i="9"/>
  <c r="AF817" i="9"/>
  <c r="AD789" i="9"/>
  <c r="AG789" i="9"/>
  <c r="AF789" i="9"/>
  <c r="AE789" i="9"/>
  <c r="AD204" i="9"/>
  <c r="AE204" i="9"/>
  <c r="AG204" i="9"/>
  <c r="AF204" i="9"/>
  <c r="AD762" i="9"/>
  <c r="AE762" i="9"/>
  <c r="AF762" i="9"/>
  <c r="AG762" i="9"/>
  <c r="AD536" i="9"/>
  <c r="AG536" i="9"/>
  <c r="AE536" i="9"/>
  <c r="AF536" i="9"/>
  <c r="AG943" i="9"/>
  <c r="AE943" i="9"/>
  <c r="AD943" i="9"/>
  <c r="AF943" i="9"/>
  <c r="AE281" i="9"/>
  <c r="AD281" i="9"/>
  <c r="AG281" i="9"/>
  <c r="AF281" i="9"/>
  <c r="AD280" i="9"/>
  <c r="AG280" i="9"/>
  <c r="AF280" i="9"/>
  <c r="AE280" i="9"/>
  <c r="AD237" i="9"/>
  <c r="AG237" i="9"/>
  <c r="AE237" i="9"/>
  <c r="AF237" i="9"/>
  <c r="AG250" i="9"/>
  <c r="AF250" i="9"/>
  <c r="AD250" i="9"/>
  <c r="AE250" i="9"/>
  <c r="AF529" i="9"/>
  <c r="AE529" i="9"/>
  <c r="AD529" i="9"/>
  <c r="AG529" i="9"/>
  <c r="AD743" i="9"/>
  <c r="AG743" i="9"/>
  <c r="AF743" i="9"/>
  <c r="AE743" i="9"/>
  <c r="AG974" i="9"/>
  <c r="AD974" i="9"/>
  <c r="AF974" i="9"/>
  <c r="AE974" i="9"/>
  <c r="AD899" i="9"/>
  <c r="AF899" i="9"/>
  <c r="AE899" i="9"/>
  <c r="AG899" i="9"/>
  <c r="AE928" i="9"/>
  <c r="AD928" i="9"/>
  <c r="AF928" i="9"/>
  <c r="AG928" i="9"/>
  <c r="AF139" i="9"/>
  <c r="AE139" i="9"/>
  <c r="AD139" i="9"/>
  <c r="AG139" i="9"/>
  <c r="AD330" i="9"/>
  <c r="AG330" i="9"/>
  <c r="AF330" i="9"/>
  <c r="AE330" i="9"/>
  <c r="AG408" i="9"/>
  <c r="AE408" i="9"/>
  <c r="AF408" i="9"/>
  <c r="AD408" i="9"/>
  <c r="AF967" i="9"/>
  <c r="AD967" i="9"/>
  <c r="AG967" i="9"/>
  <c r="AE967" i="9"/>
  <c r="AF423" i="9"/>
  <c r="AD423" i="9"/>
  <c r="AG423" i="9"/>
  <c r="AE423" i="9"/>
  <c r="AG614" i="9"/>
  <c r="AE614" i="9"/>
  <c r="AD614" i="9"/>
  <c r="AF614" i="9"/>
  <c r="AG458" i="9"/>
  <c r="AD458" i="9"/>
  <c r="AE458" i="9"/>
  <c r="AF458" i="9"/>
  <c r="AD272" i="9"/>
  <c r="AG272" i="9"/>
  <c r="AF272" i="9"/>
  <c r="AE272" i="9"/>
  <c r="AE732" i="9"/>
  <c r="AD732" i="9"/>
  <c r="AG732" i="9"/>
  <c r="AF732" i="9"/>
  <c r="AF130" i="9"/>
  <c r="AG130" i="9"/>
  <c r="AD130" i="9"/>
  <c r="AE130" i="9"/>
  <c r="AF175" i="9"/>
  <c r="AD175" i="9"/>
  <c r="AE175" i="9"/>
  <c r="AG175" i="9"/>
  <c r="AE196" i="9"/>
  <c r="AF196" i="9"/>
  <c r="AG196" i="9"/>
  <c r="AD196" i="9"/>
  <c r="AG501" i="9"/>
  <c r="AE501" i="9"/>
  <c r="AD501" i="9"/>
  <c r="AF501" i="9"/>
  <c r="AD240" i="9"/>
  <c r="AG240" i="9"/>
  <c r="AF240" i="9"/>
  <c r="AE240" i="9"/>
  <c r="AF523" i="9"/>
  <c r="AE523" i="9"/>
  <c r="AG523" i="9"/>
  <c r="AD523" i="9"/>
  <c r="AF145" i="9"/>
  <c r="AG145" i="9"/>
  <c r="AE145" i="9"/>
  <c r="AD145" i="9"/>
  <c r="AG190" i="9"/>
  <c r="AD190" i="9"/>
  <c r="AF190" i="9"/>
  <c r="AE190" i="9"/>
  <c r="AG323" i="9"/>
  <c r="AF323" i="9"/>
  <c r="AD323" i="9"/>
  <c r="AE323" i="9"/>
  <c r="AE493" i="9"/>
  <c r="AD493" i="9"/>
  <c r="AG493" i="9"/>
  <c r="AF493" i="9"/>
  <c r="AE343" i="9"/>
  <c r="AD343" i="9"/>
  <c r="AF343" i="9"/>
  <c r="AG343" i="9"/>
  <c r="AD687" i="9"/>
  <c r="AG687" i="9"/>
  <c r="AF687" i="9"/>
  <c r="AE687" i="9"/>
  <c r="AG644" i="9"/>
  <c r="AD644" i="9"/>
  <c r="AE644" i="9"/>
  <c r="AF644" i="9"/>
  <c r="AE930" i="9"/>
  <c r="AD930" i="9"/>
  <c r="AF930" i="9"/>
  <c r="AG930" i="9"/>
  <c r="AG494" i="9"/>
  <c r="AE494" i="9"/>
  <c r="AF494" i="9"/>
  <c r="AD494" i="9"/>
  <c r="AD855" i="9"/>
  <c r="AG855" i="9"/>
  <c r="AE855" i="9"/>
  <c r="AF855" i="9"/>
  <c r="AD552" i="9"/>
  <c r="AG552" i="9"/>
  <c r="AE552" i="9"/>
  <c r="AF552" i="9"/>
  <c r="AF884" i="9"/>
  <c r="AD884" i="9"/>
  <c r="AE884" i="9"/>
  <c r="AG884" i="9"/>
  <c r="AG402" i="9"/>
  <c r="AE402" i="9"/>
  <c r="AD402" i="9"/>
  <c r="AF402" i="9"/>
  <c r="AE809" i="9"/>
  <c r="AD809" i="9"/>
  <c r="AG809" i="9"/>
  <c r="AF809" i="9"/>
  <c r="AG979" i="9"/>
  <c r="AF979" i="9"/>
  <c r="AE979" i="9"/>
  <c r="AD979" i="9"/>
  <c r="AD320" i="9"/>
  <c r="AG320" i="9"/>
  <c r="AF320" i="9"/>
  <c r="AE320" i="9"/>
  <c r="AF998" i="9"/>
  <c r="AD998" i="9"/>
  <c r="AE998" i="9"/>
  <c r="AG998" i="9"/>
  <c r="AD891" i="9"/>
  <c r="AF891" i="9"/>
  <c r="AE891" i="9"/>
  <c r="AG891" i="9"/>
  <c r="AD904" i="9"/>
  <c r="AG904" i="9"/>
  <c r="AF904" i="9"/>
  <c r="AE904" i="9"/>
  <c r="AE925" i="9"/>
  <c r="AF925" i="9"/>
  <c r="AD925" i="9"/>
  <c r="AG925" i="9"/>
  <c r="AD238" i="9"/>
  <c r="AF238" i="9"/>
  <c r="AE238" i="9"/>
  <c r="AG238" i="9"/>
  <c r="AE108" i="9"/>
  <c r="AF108" i="9"/>
  <c r="AG108" i="9"/>
  <c r="AD108" i="9"/>
  <c r="AG541" i="9"/>
  <c r="AD541" i="9"/>
  <c r="AF541" i="9"/>
  <c r="AE541" i="9"/>
  <c r="AE455" i="9"/>
  <c r="AF455" i="9"/>
  <c r="AG455" i="9"/>
  <c r="AD455" i="9"/>
  <c r="AG838" i="9"/>
  <c r="AF838" i="9"/>
  <c r="AE838" i="9"/>
  <c r="AD838" i="9"/>
  <c r="AD811" i="9"/>
  <c r="AG811" i="9"/>
  <c r="AF811" i="9"/>
  <c r="AE811" i="9"/>
  <c r="AG984" i="9"/>
  <c r="AE984" i="9"/>
  <c r="AF984" i="9"/>
  <c r="AD984" i="9"/>
  <c r="AD995" i="9"/>
  <c r="AG995" i="9"/>
  <c r="AF995" i="9"/>
  <c r="AE995" i="9"/>
  <c r="AE156" i="9"/>
  <c r="AF156" i="9"/>
  <c r="AG156" i="9"/>
  <c r="AD156" i="9"/>
  <c r="AF399" i="9"/>
  <c r="AG399" i="9"/>
  <c r="AE399" i="9"/>
  <c r="AD399" i="9"/>
  <c r="AD701" i="9"/>
  <c r="AG701" i="9"/>
  <c r="AF701" i="9"/>
  <c r="AE701" i="9"/>
  <c r="AG574" i="9"/>
  <c r="AE574" i="9"/>
  <c r="AD574" i="9"/>
  <c r="AF574" i="9"/>
  <c r="AE924" i="9"/>
  <c r="AD924" i="9"/>
  <c r="AG924" i="9"/>
  <c r="AF924" i="9"/>
  <c r="AG554" i="9"/>
  <c r="AD554" i="9"/>
  <c r="AF554" i="9"/>
  <c r="AE554" i="9"/>
  <c r="AD332" i="9"/>
  <c r="AE332" i="9"/>
  <c r="AG332" i="9"/>
  <c r="AF332" i="9"/>
  <c r="AG149" i="9"/>
  <c r="AF149" i="9"/>
  <c r="AE149" i="9"/>
  <c r="AD149" i="9"/>
  <c r="AG947" i="9"/>
  <c r="AF947" i="9"/>
  <c r="AE947" i="9"/>
  <c r="AD947" i="9"/>
  <c r="AE383" i="9"/>
  <c r="AD383" i="9"/>
  <c r="AG383" i="9"/>
  <c r="AF383" i="9"/>
  <c r="AG848" i="9"/>
  <c r="AF848" i="9"/>
  <c r="AE848" i="9"/>
  <c r="AD848" i="9"/>
  <c r="AF615" i="9"/>
  <c r="AG615" i="9"/>
  <c r="AE615" i="9"/>
  <c r="AD615" i="9"/>
  <c r="AF1006" i="9"/>
  <c r="AD1006" i="9"/>
  <c r="AG1006" i="9"/>
  <c r="AE1006" i="9"/>
  <c r="AG960" i="9"/>
  <c r="AE960" i="9"/>
  <c r="AF960" i="9"/>
  <c r="AD960" i="9"/>
  <c r="AD500" i="9"/>
  <c r="AG500" i="9"/>
  <c r="AF500" i="9"/>
  <c r="AE500" i="9"/>
  <c r="AF600" i="9"/>
  <c r="AD600" i="9"/>
  <c r="AG600" i="9"/>
  <c r="AE600" i="9"/>
  <c r="AD284" i="9"/>
  <c r="AG284" i="9"/>
  <c r="AF284" i="9"/>
  <c r="AE284" i="9"/>
  <c r="AE1008" i="9"/>
  <c r="AD1008" i="9"/>
  <c r="AG1008" i="9"/>
  <c r="AF1008" i="9"/>
  <c r="AE829" i="9"/>
  <c r="AD829" i="9"/>
  <c r="AG829" i="9"/>
  <c r="AF829" i="9"/>
  <c r="AG174" i="9"/>
  <c r="AF174" i="9"/>
  <c r="AD174" i="9"/>
  <c r="AE174" i="9"/>
  <c r="AG307" i="9"/>
  <c r="AF307" i="9"/>
  <c r="AE307" i="9"/>
  <c r="AD307" i="9"/>
  <c r="AF477" i="9"/>
  <c r="AE477" i="9"/>
  <c r="AD477" i="9"/>
  <c r="AG477" i="9"/>
  <c r="AD351" i="9"/>
  <c r="AE351" i="9"/>
  <c r="AG351" i="9"/>
  <c r="AF351" i="9"/>
  <c r="AF717" i="9"/>
  <c r="AE717" i="9"/>
  <c r="AD717" i="9"/>
  <c r="AG717" i="9"/>
  <c r="AF681" i="9"/>
  <c r="AD681" i="9"/>
  <c r="AE681" i="9"/>
  <c r="AG681" i="9"/>
  <c r="AF760" i="9"/>
  <c r="AE760" i="9"/>
  <c r="AD760" i="9"/>
  <c r="AG760" i="9"/>
  <c r="AE684" i="9"/>
  <c r="AD684" i="9"/>
  <c r="AG684" i="9"/>
  <c r="AF684" i="9"/>
  <c r="AG202" i="9"/>
  <c r="AD202" i="9"/>
  <c r="AF202" i="9"/>
  <c r="AE202" i="9"/>
  <c r="AF441" i="9"/>
  <c r="AD441" i="9"/>
  <c r="AG441" i="9"/>
  <c r="AE441" i="9"/>
  <c r="AF611" i="9"/>
  <c r="AG611" i="9"/>
  <c r="AE611" i="9"/>
  <c r="AD611" i="9"/>
  <c r="AG874" i="9"/>
  <c r="AF874" i="9"/>
  <c r="AE874" i="9"/>
  <c r="AD874" i="9"/>
  <c r="AF799" i="9"/>
  <c r="AE799" i="9"/>
  <c r="AD799" i="9"/>
  <c r="AG799" i="9"/>
  <c r="AG828" i="9"/>
  <c r="AF828" i="9"/>
  <c r="AE828" i="9"/>
  <c r="AD828" i="9"/>
  <c r="AE753" i="9"/>
  <c r="AD753" i="9"/>
  <c r="AG753" i="9"/>
  <c r="AF753" i="9"/>
  <c r="AD673" i="9"/>
  <c r="AG673" i="9"/>
  <c r="AF673" i="9"/>
  <c r="AE673" i="9"/>
  <c r="AD417" i="9"/>
  <c r="AE417" i="9"/>
  <c r="AG417" i="9"/>
  <c r="AF417" i="9"/>
  <c r="AD890" i="9"/>
  <c r="AG890" i="9"/>
  <c r="AF890" i="9"/>
  <c r="AE890" i="9"/>
  <c r="AE1004" i="9"/>
  <c r="AD1004" i="9"/>
  <c r="AF1004" i="9"/>
  <c r="AG1004" i="9"/>
  <c r="AE337" i="9"/>
  <c r="AD337" i="9"/>
  <c r="AG337" i="9"/>
  <c r="AF337" i="9"/>
  <c r="AD766" i="9"/>
  <c r="AE766" i="9"/>
  <c r="AG766" i="9"/>
  <c r="AF766" i="9"/>
  <c r="AF608" i="9"/>
  <c r="AD608" i="9"/>
  <c r="AE608" i="9"/>
  <c r="AG608" i="9"/>
  <c r="AG1003" i="9"/>
  <c r="AF1003" i="9"/>
  <c r="AE1003" i="9"/>
  <c r="AD1003" i="9"/>
  <c r="AD252" i="9"/>
  <c r="AG252" i="9"/>
  <c r="AF252" i="9"/>
  <c r="AE252" i="9"/>
  <c r="AD659" i="9"/>
  <c r="AF659" i="9"/>
  <c r="AG659" i="9"/>
  <c r="AE659" i="9"/>
  <c r="AG910" i="9"/>
  <c r="AF910" i="9"/>
  <c r="AE910" i="9"/>
  <c r="AD910" i="9"/>
  <c r="AD217" i="9"/>
  <c r="AE217" i="9"/>
  <c r="AG217" i="9"/>
  <c r="AF217" i="9"/>
  <c r="AE992" i="9"/>
  <c r="AD992" i="9"/>
  <c r="AG992" i="9"/>
  <c r="AF992" i="9"/>
  <c r="AE311" i="9"/>
  <c r="AF311" i="9"/>
  <c r="AG311" i="9"/>
  <c r="AD311" i="9"/>
  <c r="AE628" i="9"/>
  <c r="AG628" i="9"/>
  <c r="AF628" i="9"/>
  <c r="AD628" i="9"/>
  <c r="AE704" i="9"/>
  <c r="AD704" i="9"/>
  <c r="AG704" i="9"/>
  <c r="AF704" i="9"/>
  <c r="AF186" i="9"/>
  <c r="AD186" i="9"/>
  <c r="AE186" i="9"/>
  <c r="AG186" i="9"/>
  <c r="AG508" i="9"/>
  <c r="AE508" i="9"/>
  <c r="AF508" i="9"/>
  <c r="AD508" i="9"/>
  <c r="AD352" i="9"/>
  <c r="AG352" i="9"/>
  <c r="AF352" i="9"/>
  <c r="AE352" i="9"/>
  <c r="AF726" i="9"/>
  <c r="AE726" i="9"/>
  <c r="AG726" i="9"/>
  <c r="AD726" i="9"/>
  <c r="AE497" i="9"/>
  <c r="AD497" i="9"/>
  <c r="AG497" i="9"/>
  <c r="AF497" i="9"/>
  <c r="AE748" i="9"/>
  <c r="AD748" i="9"/>
  <c r="AG748" i="9"/>
  <c r="AF748" i="9"/>
  <c r="AF596" i="9"/>
  <c r="AD596" i="9"/>
  <c r="AG596" i="9"/>
  <c r="AE596" i="9"/>
  <c r="AF785" i="9"/>
  <c r="AE785" i="9"/>
  <c r="AD785" i="9"/>
  <c r="AG785" i="9"/>
  <c r="AG812" i="9"/>
  <c r="AF812" i="9"/>
  <c r="AE812" i="9"/>
  <c r="AD812" i="9"/>
  <c r="AE814" i="9"/>
  <c r="AF814" i="9"/>
  <c r="AD814" i="9"/>
  <c r="AG814" i="9"/>
  <c r="AF486" i="9"/>
  <c r="AD486" i="9"/>
  <c r="AG486" i="9"/>
  <c r="AE486" i="9"/>
  <c r="AG319" i="9"/>
  <c r="AD319" i="9"/>
  <c r="AF319" i="9"/>
  <c r="AE319" i="9"/>
  <c r="AD667" i="9"/>
  <c r="AF667" i="9"/>
  <c r="AE667" i="9"/>
  <c r="AG667" i="9"/>
  <c r="AE345" i="9"/>
  <c r="AD345" i="9"/>
  <c r="AG345" i="9"/>
  <c r="AF345" i="9"/>
  <c r="AD818" i="9"/>
  <c r="AG818" i="9"/>
  <c r="AF818" i="9"/>
  <c r="AE818" i="9"/>
  <c r="AF772" i="9"/>
  <c r="AE772" i="9"/>
  <c r="AD772" i="9"/>
  <c r="AG772" i="9"/>
  <c r="AD543" i="9"/>
  <c r="AG543" i="9"/>
  <c r="AF543" i="9"/>
  <c r="AE543" i="9"/>
  <c r="AG34" i="9"/>
  <c r="AD34" i="9"/>
  <c r="AF34" i="9"/>
  <c r="AE34" i="9"/>
  <c r="AG48" i="9"/>
  <c r="AF48" i="9"/>
  <c r="AD48" i="9"/>
  <c r="AE48" i="9"/>
  <c r="AF195" i="9"/>
  <c r="AD195" i="9"/>
  <c r="AE195" i="9"/>
  <c r="AG195" i="9"/>
  <c r="AE834" i="9"/>
  <c r="AD834" i="9"/>
  <c r="AG834" i="9"/>
  <c r="AF834" i="9"/>
  <c r="AF210" i="9"/>
  <c r="AG210" i="9"/>
  <c r="AD210" i="9"/>
  <c r="AE210" i="9"/>
  <c r="AG255" i="9"/>
  <c r="AF255" i="9"/>
  <c r="AD255" i="9"/>
  <c r="AE255" i="9"/>
  <c r="AE321" i="9"/>
  <c r="AD321" i="9"/>
  <c r="AG321" i="9"/>
  <c r="AF321" i="9"/>
  <c r="AE581" i="9"/>
  <c r="AD581" i="9"/>
  <c r="AG581" i="9"/>
  <c r="AF581" i="9"/>
  <c r="AF347" i="9"/>
  <c r="AD347" i="9"/>
  <c r="AG347" i="9"/>
  <c r="AE347" i="9"/>
  <c r="AF603" i="9"/>
  <c r="AD603" i="9"/>
  <c r="AG603" i="9"/>
  <c r="AE603" i="9"/>
  <c r="AD380" i="9"/>
  <c r="AG380" i="9"/>
  <c r="AF380" i="9"/>
  <c r="AE380" i="9"/>
  <c r="AG87" i="9"/>
  <c r="AD87" i="9"/>
  <c r="AE87" i="9"/>
  <c r="AF87" i="9"/>
  <c r="AD220" i="9"/>
  <c r="AG220" i="9"/>
  <c r="AF220" i="9"/>
  <c r="AE220" i="9"/>
  <c r="AF601" i="9"/>
  <c r="AE601" i="9"/>
  <c r="AD601" i="9"/>
  <c r="AG601" i="9"/>
  <c r="AG451" i="9"/>
  <c r="AF451" i="9"/>
  <c r="AD451" i="9"/>
  <c r="AE451" i="9"/>
  <c r="AE161" i="9"/>
  <c r="AF161" i="9"/>
  <c r="AG161" i="9"/>
  <c r="AD161" i="9"/>
  <c r="AD754" i="9"/>
  <c r="AE754" i="9"/>
  <c r="AG754" i="9"/>
  <c r="AF754" i="9"/>
  <c r="AD1010" i="9"/>
  <c r="AG1010" i="9"/>
  <c r="AF1010" i="9"/>
  <c r="AE1010" i="9"/>
  <c r="AF654" i="9"/>
  <c r="AG654" i="9"/>
  <c r="AE654" i="9"/>
  <c r="AD654" i="9"/>
  <c r="AG105" i="9"/>
  <c r="AE105" i="9"/>
  <c r="AD105" i="9"/>
  <c r="AF105" i="9"/>
  <c r="AG693" i="9"/>
  <c r="AF693" i="9"/>
  <c r="AE693" i="9"/>
  <c r="AD693" i="9"/>
  <c r="AG964" i="9"/>
  <c r="AE964" i="9"/>
  <c r="AF964" i="9"/>
  <c r="AD964" i="9"/>
  <c r="AE562" i="9"/>
  <c r="AD562" i="9"/>
  <c r="AF562" i="9"/>
  <c r="AG562" i="9"/>
  <c r="AF889" i="9"/>
  <c r="AE889" i="9"/>
  <c r="AG889" i="9"/>
  <c r="AD889" i="9"/>
  <c r="AD391" i="9"/>
  <c r="AF391" i="9"/>
  <c r="AE391" i="9"/>
  <c r="AG391" i="9"/>
  <c r="AE652" i="9"/>
  <c r="AF652" i="9"/>
  <c r="AG652" i="9"/>
  <c r="AD652" i="9"/>
  <c r="AD406" i="9"/>
  <c r="AE406" i="9"/>
  <c r="AG406" i="9"/>
  <c r="AF406" i="9"/>
  <c r="AG432" i="9"/>
  <c r="AD432" i="9"/>
  <c r="AE432" i="9"/>
  <c r="AF432" i="9"/>
  <c r="AE141" i="9"/>
  <c r="AG141" i="9"/>
  <c r="AD141" i="9"/>
  <c r="AF141" i="9"/>
  <c r="AF226" i="9"/>
  <c r="AD226" i="9"/>
  <c r="AG226" i="9"/>
  <c r="AE226" i="9"/>
  <c r="AE271" i="9"/>
  <c r="AG271" i="9"/>
  <c r="AF271" i="9"/>
  <c r="AD271" i="9"/>
  <c r="AD341" i="9"/>
  <c r="AG341" i="9"/>
  <c r="AF341" i="9"/>
  <c r="AE341" i="9"/>
  <c r="AF597" i="9"/>
  <c r="AE597" i="9"/>
  <c r="AD597" i="9"/>
  <c r="AG597" i="9"/>
  <c r="AF363" i="9"/>
  <c r="AD363" i="9"/>
  <c r="AG363" i="9"/>
  <c r="AE363" i="9"/>
  <c r="AD619" i="9"/>
  <c r="AF619" i="9"/>
  <c r="AG619" i="9"/>
  <c r="AE619" i="9"/>
  <c r="AG412" i="9"/>
  <c r="AE412" i="9"/>
  <c r="AF412" i="9"/>
  <c r="AD412" i="9"/>
  <c r="AG107" i="9"/>
  <c r="AE107" i="9"/>
  <c r="AF107" i="9"/>
  <c r="AD107" i="9"/>
  <c r="AD262" i="9"/>
  <c r="AE262" i="9"/>
  <c r="AG262" i="9"/>
  <c r="AF262" i="9"/>
  <c r="AF621" i="9"/>
  <c r="AE621" i="9"/>
  <c r="AD621" i="9"/>
  <c r="AG621" i="9"/>
  <c r="AF471" i="9"/>
  <c r="AD471" i="9"/>
  <c r="AE471" i="9"/>
  <c r="AG471" i="9"/>
  <c r="AE241" i="9"/>
  <c r="AD241" i="9"/>
  <c r="AG241" i="9"/>
  <c r="AF241" i="9"/>
  <c r="AD770" i="9"/>
  <c r="AE770" i="9"/>
  <c r="AG770" i="9"/>
  <c r="AF770" i="9"/>
  <c r="AD53" i="9"/>
  <c r="AF53" i="9"/>
  <c r="AE53" i="9"/>
  <c r="AG53" i="9"/>
  <c r="AE676" i="9"/>
  <c r="AG676" i="9"/>
  <c r="AD676" i="9"/>
  <c r="AF676" i="9"/>
  <c r="AE169" i="9"/>
  <c r="AF169" i="9"/>
  <c r="AD169" i="9"/>
  <c r="AG169" i="9"/>
  <c r="AG714" i="9"/>
  <c r="AF714" i="9"/>
  <c r="AE714" i="9"/>
  <c r="AD714" i="9"/>
  <c r="AG980" i="9"/>
  <c r="AE980" i="9"/>
  <c r="AF980" i="9"/>
  <c r="AD980" i="9"/>
  <c r="AF594" i="9"/>
  <c r="AG594" i="9"/>
  <c r="AE594" i="9"/>
  <c r="AD594" i="9"/>
  <c r="AF905" i="9"/>
  <c r="AE905" i="9"/>
  <c r="AG905" i="9"/>
  <c r="AD905" i="9"/>
  <c r="AE435" i="9"/>
  <c r="AF435" i="9"/>
  <c r="AG435" i="9"/>
  <c r="AD435" i="9"/>
  <c r="AE696" i="9"/>
  <c r="AD696" i="9"/>
  <c r="AG696" i="9"/>
  <c r="AF696" i="9"/>
  <c r="AE470" i="9"/>
  <c r="AF470" i="9"/>
  <c r="AG470" i="9"/>
  <c r="AD470" i="9"/>
  <c r="AF496" i="9"/>
  <c r="AE496" i="9"/>
  <c r="AD496" i="9"/>
  <c r="AG496" i="9"/>
  <c r="AD264" i="9"/>
  <c r="AG264" i="9"/>
  <c r="AF264" i="9"/>
  <c r="AE264" i="9"/>
  <c r="AF242" i="9"/>
  <c r="AG242" i="9"/>
  <c r="AE242" i="9"/>
  <c r="AD242" i="9"/>
  <c r="AF287" i="9"/>
  <c r="AD287" i="9"/>
  <c r="AG287" i="9"/>
  <c r="AE287" i="9"/>
  <c r="AD357" i="9"/>
  <c r="AG357" i="9"/>
  <c r="AF357" i="9"/>
  <c r="AE357" i="9"/>
  <c r="AG613" i="9"/>
  <c r="AE613" i="9"/>
  <c r="AD613" i="9"/>
  <c r="AF613" i="9"/>
  <c r="AF379" i="9"/>
  <c r="AE379" i="9"/>
  <c r="AG379" i="9"/>
  <c r="AD379" i="9"/>
  <c r="AG635" i="9"/>
  <c r="AE635" i="9"/>
  <c r="AD635" i="9"/>
  <c r="AF635" i="9"/>
  <c r="AG444" i="9"/>
  <c r="AE444" i="9"/>
  <c r="AF444" i="9"/>
  <c r="AD444" i="9"/>
  <c r="AF131" i="9"/>
  <c r="AD131" i="9"/>
  <c r="AE131" i="9"/>
  <c r="AG131" i="9"/>
  <c r="AE289" i="9"/>
  <c r="AD289" i="9"/>
  <c r="AG289" i="9"/>
  <c r="AF289" i="9"/>
  <c r="AG641" i="9"/>
  <c r="AD641" i="9"/>
  <c r="AF641" i="9"/>
  <c r="AE641" i="9"/>
  <c r="AD495" i="9"/>
  <c r="AE495" i="9"/>
  <c r="AG495" i="9"/>
  <c r="AF495" i="9"/>
  <c r="AD298" i="9"/>
  <c r="AG298" i="9"/>
  <c r="AF298" i="9"/>
  <c r="AE298" i="9"/>
  <c r="AD786" i="9"/>
  <c r="AE786" i="9"/>
  <c r="AG786" i="9"/>
  <c r="AF786" i="9"/>
  <c r="AG117" i="9"/>
  <c r="AF117" i="9"/>
  <c r="AD117" i="9"/>
  <c r="AE117" i="9"/>
  <c r="AG697" i="9"/>
  <c r="AD697" i="9"/>
  <c r="AF697" i="9"/>
  <c r="AE697" i="9"/>
  <c r="AE233" i="9"/>
  <c r="AG233" i="9"/>
  <c r="AD233" i="9"/>
  <c r="AF233" i="9"/>
  <c r="AE736" i="9"/>
  <c r="AD736" i="9"/>
  <c r="AG736" i="9"/>
  <c r="AF736" i="9"/>
  <c r="AE996" i="9"/>
  <c r="AD996" i="9"/>
  <c r="AG996" i="9"/>
  <c r="AF996" i="9"/>
  <c r="AE626" i="9"/>
  <c r="AD626" i="9"/>
  <c r="AF626" i="9"/>
  <c r="AG626" i="9"/>
  <c r="AE921" i="9"/>
  <c r="AF921" i="9"/>
  <c r="AD921" i="9"/>
  <c r="AG921" i="9"/>
  <c r="AG479" i="9"/>
  <c r="AF479" i="9"/>
  <c r="AD479" i="9"/>
  <c r="AE479" i="9"/>
  <c r="AG738" i="9"/>
  <c r="AF738" i="9"/>
  <c r="AE738" i="9"/>
  <c r="AD738" i="9"/>
  <c r="AF534" i="9"/>
  <c r="AE534" i="9"/>
  <c r="AG534" i="9"/>
  <c r="AD534" i="9"/>
  <c r="AD560" i="9"/>
  <c r="AF560" i="9"/>
  <c r="AE560" i="9"/>
  <c r="AG560" i="9"/>
  <c r="AG346" i="9"/>
  <c r="AF346" i="9"/>
  <c r="AD346" i="9"/>
  <c r="AE346" i="9"/>
  <c r="AG927" i="9"/>
  <c r="AE927" i="9"/>
  <c r="AD927" i="9"/>
  <c r="AF927" i="9"/>
  <c r="AG91" i="9"/>
  <c r="AD91" i="9"/>
  <c r="AE91" i="9"/>
  <c r="AF91" i="9"/>
  <c r="AD236" i="9"/>
  <c r="AE236" i="9"/>
  <c r="AG236" i="9"/>
  <c r="AF236" i="9"/>
  <c r="AG605" i="9"/>
  <c r="AF605" i="9"/>
  <c r="AE605" i="9"/>
  <c r="AD605" i="9"/>
  <c r="AF607" i="9"/>
  <c r="AD607" i="9"/>
  <c r="AG607" i="9"/>
  <c r="AE607" i="9"/>
  <c r="AG934" i="9"/>
  <c r="AF934" i="9"/>
  <c r="AD934" i="9"/>
  <c r="AE934" i="9"/>
  <c r="AD907" i="9"/>
  <c r="AF907" i="9"/>
  <c r="AG907" i="9"/>
  <c r="AE907" i="9"/>
  <c r="AG952" i="9"/>
  <c r="AE952" i="9"/>
  <c r="AF952" i="9"/>
  <c r="AD952" i="9"/>
  <c r="AF909" i="9"/>
  <c r="AD909" i="9"/>
  <c r="AG909" i="9"/>
  <c r="AE909" i="9"/>
  <c r="AF203" i="9"/>
  <c r="AD203" i="9"/>
  <c r="AE203" i="9"/>
  <c r="AG203" i="9"/>
  <c r="AG72" i="9"/>
  <c r="AD72" i="9"/>
  <c r="AE72" i="9"/>
  <c r="AF72" i="9"/>
  <c r="AD372" i="9"/>
  <c r="AG372" i="9"/>
  <c r="AF372" i="9"/>
  <c r="AE372" i="9"/>
  <c r="AE213" i="9"/>
  <c r="AG213" i="9"/>
  <c r="AF213" i="9"/>
  <c r="AD213" i="9"/>
  <c r="AD304" i="9"/>
  <c r="AG304" i="9"/>
  <c r="AF304" i="9"/>
  <c r="AE304" i="9"/>
  <c r="AE1020" i="9"/>
  <c r="AD1020" i="9"/>
  <c r="AF1020" i="9"/>
  <c r="AG1020" i="9"/>
  <c r="AD945" i="9"/>
  <c r="AF945" i="9"/>
  <c r="AE945" i="9"/>
  <c r="AG945" i="9"/>
  <c r="AE1021" i="9"/>
  <c r="AD1021" i="9"/>
  <c r="AG1021" i="9"/>
  <c r="AF1021" i="9"/>
  <c r="AF589" i="9"/>
  <c r="AE589" i="9"/>
  <c r="AD589" i="9"/>
  <c r="AG589" i="9"/>
  <c r="AD1018" i="9"/>
  <c r="AG1018" i="9"/>
  <c r="AF1018" i="9"/>
  <c r="AE1018" i="9"/>
  <c r="AF876" i="9"/>
  <c r="AD876" i="9"/>
  <c r="AE876" i="9"/>
  <c r="AG876" i="9"/>
  <c r="AG142" i="9"/>
  <c r="AF142" i="9"/>
  <c r="AD142" i="9"/>
  <c r="AE142" i="9"/>
  <c r="AF639" i="9"/>
  <c r="AG639" i="9"/>
  <c r="AD639" i="9"/>
  <c r="AE639" i="9"/>
  <c r="AG755" i="9"/>
  <c r="AD755" i="9"/>
  <c r="AF755" i="9"/>
  <c r="AE755" i="9"/>
  <c r="AD737" i="9"/>
  <c r="AE737" i="9"/>
  <c r="AG737" i="9"/>
  <c r="AF737" i="9"/>
  <c r="AF167" i="9"/>
  <c r="AD167" i="9"/>
  <c r="AE167" i="9"/>
  <c r="AG167" i="9"/>
  <c r="AD168" i="9"/>
  <c r="AF168" i="9"/>
  <c r="AE168" i="9"/>
  <c r="AG168" i="9"/>
  <c r="AD468" i="9"/>
  <c r="AG468" i="9"/>
  <c r="AE468" i="9"/>
  <c r="AF468" i="9"/>
  <c r="AD322" i="9"/>
  <c r="AF322" i="9"/>
  <c r="AE322" i="9"/>
  <c r="AG322" i="9"/>
  <c r="AD384" i="9"/>
  <c r="AG384" i="9"/>
  <c r="AF384" i="9"/>
  <c r="AE384" i="9"/>
  <c r="AG362" i="9"/>
  <c r="AF362" i="9"/>
  <c r="AD362" i="9"/>
  <c r="AE362" i="9"/>
  <c r="AE273" i="9"/>
  <c r="AD273" i="9"/>
  <c r="AG273" i="9"/>
  <c r="AF273" i="9"/>
  <c r="AD794" i="9"/>
  <c r="AE794" i="9"/>
  <c r="AF794" i="9"/>
  <c r="AG794" i="9"/>
  <c r="AG844" i="9"/>
  <c r="AF844" i="9"/>
  <c r="AE844" i="9"/>
  <c r="AD844" i="9"/>
  <c r="AF147" i="9"/>
  <c r="AE147" i="9"/>
  <c r="AD147" i="9"/>
  <c r="AG147" i="9"/>
  <c r="AD49" i="9"/>
  <c r="AF49" i="9"/>
  <c r="AG49" i="9"/>
  <c r="AE49" i="9"/>
  <c r="AD915" i="9"/>
  <c r="AF915" i="9"/>
  <c r="AG915" i="9"/>
  <c r="AE915" i="9"/>
  <c r="AE837" i="9"/>
  <c r="AD837" i="9"/>
  <c r="AG837" i="9"/>
  <c r="AF837" i="9"/>
  <c r="AE359" i="9"/>
  <c r="AF359" i="9"/>
  <c r="AD359" i="9"/>
  <c r="AG359" i="9"/>
  <c r="AG59" i="9"/>
  <c r="AE59" i="9"/>
  <c r="AF59" i="9"/>
  <c r="AD59" i="9"/>
  <c r="AF194" i="9"/>
  <c r="AG194" i="9"/>
  <c r="AD194" i="9"/>
  <c r="AE194" i="9"/>
  <c r="AF239" i="9"/>
  <c r="AD239" i="9"/>
  <c r="AE239" i="9"/>
  <c r="AG239" i="9"/>
  <c r="AD300" i="9"/>
  <c r="AE300" i="9"/>
  <c r="AG300" i="9"/>
  <c r="AF300" i="9"/>
  <c r="AF565" i="9"/>
  <c r="AE565" i="9"/>
  <c r="AD565" i="9"/>
  <c r="AG565" i="9"/>
  <c r="AE329" i="9"/>
  <c r="AG329" i="9"/>
  <c r="AD329" i="9"/>
  <c r="AF329" i="9"/>
  <c r="AE587" i="9"/>
  <c r="AD587" i="9"/>
  <c r="AF587" i="9"/>
  <c r="AG587" i="9"/>
  <c r="AD348" i="9"/>
  <c r="AG348" i="9"/>
  <c r="AF348" i="9"/>
  <c r="AE348" i="9"/>
  <c r="AG67" i="9"/>
  <c r="AD67" i="9"/>
  <c r="AE67" i="9"/>
  <c r="AF67" i="9"/>
  <c r="AE180" i="9"/>
  <c r="AG180" i="9"/>
  <c r="AF180" i="9"/>
  <c r="AD180" i="9"/>
  <c r="AG577" i="9"/>
  <c r="AD577" i="9"/>
  <c r="AF577" i="9"/>
  <c r="AE577" i="9"/>
  <c r="AF431" i="9"/>
  <c r="AG431" i="9"/>
  <c r="AE431" i="9"/>
  <c r="AD431" i="9"/>
  <c r="AG65" i="9"/>
  <c r="AF65" i="9"/>
  <c r="AE65" i="9"/>
  <c r="AD65" i="9"/>
  <c r="AD733" i="9"/>
  <c r="AG733" i="9"/>
  <c r="AF733" i="9"/>
  <c r="AE733" i="9"/>
  <c r="AD994" i="9"/>
  <c r="AG994" i="9"/>
  <c r="AF994" i="9"/>
  <c r="AE994" i="9"/>
  <c r="AG622" i="9"/>
  <c r="AE622" i="9"/>
  <c r="AD622" i="9"/>
  <c r="AF622" i="9"/>
  <c r="AG41" i="9"/>
  <c r="AD41" i="9"/>
  <c r="AF41" i="9"/>
  <c r="AE41" i="9"/>
  <c r="AE672" i="9"/>
  <c r="AF672" i="9"/>
  <c r="AD672" i="9"/>
  <c r="AG672" i="9"/>
  <c r="AG948" i="9"/>
  <c r="AE948" i="9"/>
  <c r="AF948" i="9"/>
  <c r="AD948" i="9"/>
  <c r="AG530" i="9"/>
  <c r="AE530" i="9"/>
  <c r="AD530" i="9"/>
  <c r="AF530" i="9"/>
  <c r="AE873" i="9"/>
  <c r="AG873" i="9"/>
  <c r="AF873" i="9"/>
  <c r="AD873" i="9"/>
  <c r="AD232" i="9"/>
  <c r="AG232" i="9"/>
  <c r="AF232" i="9"/>
  <c r="AE232" i="9"/>
  <c r="AE620" i="9"/>
  <c r="AG620" i="9"/>
  <c r="AF620" i="9"/>
  <c r="AD620" i="9"/>
  <c r="AD342" i="9"/>
  <c r="AE342" i="9"/>
  <c r="AG342" i="9"/>
  <c r="AF342" i="9"/>
  <c r="AD368" i="9"/>
  <c r="AG368" i="9"/>
  <c r="AF368" i="9"/>
  <c r="AE368" i="9"/>
  <c r="AD77" i="9"/>
  <c r="AF77" i="9"/>
  <c r="AE77" i="9"/>
  <c r="AG77" i="9"/>
  <c r="AD931" i="9"/>
  <c r="AF931" i="9"/>
  <c r="AG931" i="9"/>
  <c r="AE931" i="9"/>
  <c r="AF115" i="9"/>
  <c r="AE115" i="9"/>
  <c r="AD115" i="9"/>
  <c r="AG115" i="9"/>
  <c r="AD268" i="9"/>
  <c r="AE268" i="9"/>
  <c r="AG268" i="9"/>
  <c r="AF268" i="9"/>
  <c r="AF625" i="9"/>
  <c r="AE625" i="9"/>
  <c r="AD625" i="9"/>
  <c r="AG625" i="9"/>
  <c r="AF647" i="9"/>
  <c r="AG647" i="9"/>
  <c r="AE647" i="9"/>
  <c r="AD647" i="9"/>
  <c r="AG982" i="9"/>
  <c r="AE982" i="9"/>
  <c r="AD982" i="9"/>
  <c r="AF982" i="9"/>
  <c r="AF121" i="9"/>
  <c r="AE121" i="9"/>
  <c r="AD121" i="9"/>
  <c r="AG121" i="9"/>
  <c r="AG378" i="9"/>
  <c r="AF378" i="9"/>
  <c r="AD378" i="9"/>
  <c r="AE378" i="9"/>
  <c r="AG158" i="9"/>
  <c r="AD158" i="9"/>
  <c r="AE158" i="9"/>
  <c r="AF158" i="9"/>
  <c r="AG397" i="9"/>
  <c r="AF397" i="9"/>
  <c r="AD397" i="9"/>
  <c r="AE397" i="9"/>
  <c r="AF567" i="9"/>
  <c r="AG567" i="9"/>
  <c r="AD567" i="9"/>
  <c r="AE567" i="9"/>
  <c r="AE842" i="9"/>
  <c r="AD842" i="9"/>
  <c r="AG842" i="9"/>
  <c r="AF842" i="9"/>
  <c r="AD376" i="9"/>
  <c r="AG376" i="9"/>
  <c r="AF376" i="9"/>
  <c r="AE376" i="9"/>
  <c r="AD482" i="9"/>
  <c r="AG482" i="9"/>
  <c r="AF482" i="9"/>
  <c r="AE482" i="9"/>
  <c r="AE853" i="9"/>
  <c r="AD853" i="9"/>
  <c r="AG853" i="9"/>
  <c r="AF853" i="9"/>
  <c r="AD200" i="9"/>
  <c r="AF200" i="9"/>
  <c r="AE200" i="9"/>
  <c r="AG200" i="9"/>
  <c r="AE708" i="9"/>
  <c r="AD708" i="9"/>
  <c r="AF708" i="9"/>
  <c r="AG708" i="9"/>
  <c r="AD230" i="9"/>
  <c r="AE230" i="9"/>
  <c r="AG230" i="9"/>
  <c r="AF230" i="9"/>
  <c r="AG723" i="9"/>
  <c r="AD723" i="9"/>
  <c r="AF723" i="9"/>
  <c r="AE723" i="9"/>
  <c r="AE394" i="9"/>
  <c r="AD394" i="9"/>
  <c r="AG394" i="9"/>
  <c r="AF394" i="9"/>
  <c r="AE540" i="9"/>
  <c r="AG540" i="9"/>
  <c r="AD540" i="9"/>
  <c r="AF540" i="9"/>
  <c r="AG646" i="9"/>
  <c r="AE646" i="9"/>
  <c r="AF646" i="9"/>
  <c r="AD646" i="9"/>
  <c r="AD490" i="9"/>
  <c r="AE490" i="9"/>
  <c r="AF490" i="9"/>
  <c r="AG490" i="9"/>
  <c r="AF858" i="9"/>
  <c r="AG858" i="9"/>
  <c r="AE858" i="9"/>
  <c r="AD858" i="9"/>
  <c r="AE865" i="9"/>
  <c r="AG865" i="9"/>
  <c r="AF865" i="9"/>
  <c r="AD865" i="9"/>
  <c r="AG511" i="9"/>
  <c r="AF511" i="9"/>
  <c r="AD511" i="9"/>
  <c r="AE511" i="9"/>
  <c r="AF586" i="9"/>
  <c r="AG586" i="9"/>
  <c r="AE586" i="9"/>
  <c r="AD586" i="9"/>
  <c r="AG957" i="9"/>
  <c r="AD957" i="9"/>
  <c r="AF957" i="9"/>
  <c r="AE957" i="9"/>
  <c r="AG51" i="9"/>
  <c r="AE51" i="9"/>
  <c r="AF51" i="9"/>
  <c r="AD51" i="9"/>
  <c r="AE148" i="9"/>
  <c r="AG148" i="9"/>
  <c r="AF148" i="9"/>
  <c r="AD148" i="9"/>
  <c r="AF561" i="9"/>
  <c r="AE561" i="9"/>
  <c r="AD561" i="9"/>
  <c r="AG561" i="9"/>
  <c r="AD499" i="9"/>
  <c r="AE499" i="9"/>
  <c r="AG499" i="9"/>
  <c r="AF499" i="9"/>
  <c r="AE870" i="9"/>
  <c r="AD870" i="9"/>
  <c r="AF870" i="9"/>
  <c r="AG870" i="9"/>
  <c r="AF827" i="9"/>
  <c r="AE827" i="9"/>
  <c r="AD827" i="9"/>
  <c r="AG827" i="9"/>
  <c r="AD888" i="9"/>
  <c r="AG888" i="9"/>
  <c r="AF888" i="9"/>
  <c r="AE888" i="9"/>
  <c r="AE845" i="9"/>
  <c r="AD845" i="9"/>
  <c r="AG845" i="9"/>
  <c r="AF845" i="9"/>
  <c r="AF119" i="9"/>
  <c r="AE119" i="9"/>
  <c r="AD119" i="9"/>
  <c r="AG119" i="9"/>
  <c r="AD609" i="9"/>
  <c r="AG609" i="9"/>
  <c r="AF609" i="9"/>
  <c r="AE609" i="9"/>
  <c r="AF113" i="9"/>
  <c r="AG113" i="9"/>
  <c r="AE113" i="9"/>
  <c r="AD113" i="9"/>
  <c r="AD1002" i="9"/>
  <c r="AG1002" i="9"/>
  <c r="AE1002" i="9"/>
  <c r="AF1002" i="9"/>
  <c r="AD73" i="9"/>
  <c r="AG73" i="9"/>
  <c r="AF73" i="9"/>
  <c r="AE73" i="9"/>
  <c r="AE956" i="9"/>
  <c r="AG956" i="9"/>
  <c r="AD956" i="9"/>
  <c r="AF956" i="9"/>
  <c r="AE881" i="9"/>
  <c r="AG881" i="9"/>
  <c r="AF881" i="9"/>
  <c r="AD881" i="9"/>
  <c r="AE917" i="9"/>
  <c r="AF917" i="9"/>
  <c r="AD917" i="9"/>
  <c r="AG917" i="9"/>
  <c r="AD334" i="9"/>
  <c r="AF334" i="9"/>
  <c r="AE334" i="9"/>
  <c r="AG334" i="9"/>
  <c r="AD350" i="9"/>
  <c r="AF350" i="9"/>
  <c r="AE350" i="9"/>
  <c r="AG350" i="9"/>
  <c r="AF578" i="9"/>
  <c r="AG578" i="9"/>
  <c r="AD578" i="9"/>
  <c r="AE578" i="9"/>
  <c r="AF637" i="9"/>
  <c r="AE637" i="9"/>
  <c r="AG637" i="9"/>
  <c r="AD637" i="9"/>
  <c r="AF990" i="9"/>
  <c r="AD990" i="9"/>
  <c r="AG990" i="9"/>
  <c r="AE990" i="9"/>
  <c r="AE912" i="9"/>
  <c r="AD912" i="9"/>
  <c r="AF912" i="9"/>
  <c r="AG912" i="9"/>
  <c r="AF166" i="9"/>
  <c r="AG166" i="9"/>
  <c r="AE166" i="9"/>
  <c r="AD166" i="9"/>
  <c r="AF445" i="9"/>
  <c r="AE445" i="9"/>
  <c r="AD445" i="9"/>
  <c r="AG445" i="9"/>
  <c r="AD288" i="9"/>
  <c r="AG288" i="9"/>
  <c r="AF288" i="9"/>
  <c r="AE288" i="9"/>
  <c r="AG454" i="9"/>
  <c r="AE454" i="9"/>
  <c r="AF454" i="9"/>
  <c r="AD454" i="9"/>
  <c r="AG512" i="9"/>
  <c r="AF512" i="9"/>
  <c r="AD512" i="9"/>
  <c r="AE512" i="9"/>
  <c r="AE618" i="9"/>
  <c r="AD618" i="9"/>
  <c r="AF618" i="9"/>
  <c r="AG618" i="9"/>
  <c r="AE461" i="9"/>
  <c r="AD461" i="9"/>
  <c r="AG461" i="9"/>
  <c r="AF461" i="9"/>
  <c r="AE922" i="9"/>
  <c r="AD922" i="9"/>
  <c r="AG922" i="9"/>
  <c r="AF922" i="9"/>
  <c r="AE972" i="9"/>
  <c r="AG972" i="9"/>
  <c r="AD972" i="9"/>
  <c r="AF972" i="9"/>
  <c r="AF315" i="9"/>
  <c r="AE315" i="9"/>
  <c r="AG315" i="9"/>
  <c r="AD315" i="9"/>
  <c r="AG894" i="9"/>
  <c r="AF894" i="9"/>
  <c r="AE894" i="9"/>
  <c r="AD894" i="9"/>
  <c r="AG816" i="9"/>
  <c r="AF816" i="9"/>
  <c r="AE816" i="9"/>
  <c r="AD816" i="9"/>
  <c r="AF155" i="9"/>
  <c r="AD155" i="9"/>
  <c r="AG155" i="9"/>
  <c r="AE155" i="9"/>
  <c r="AG64" i="9"/>
  <c r="AD64" i="9"/>
  <c r="AF64" i="9"/>
  <c r="AE64" i="9"/>
  <c r="AE1005" i="9"/>
  <c r="AD1005" i="9"/>
  <c r="AG1005" i="9"/>
  <c r="AF1005" i="9"/>
  <c r="AF201" i="9"/>
  <c r="AG201" i="9"/>
  <c r="AE201" i="9"/>
  <c r="AD201" i="9"/>
  <c r="AD981" i="9"/>
  <c r="AG981" i="9"/>
  <c r="AF981" i="9"/>
  <c r="AE981" i="9"/>
  <c r="AG428" i="9"/>
  <c r="AE428" i="9"/>
  <c r="AF428" i="9"/>
  <c r="AD428" i="9"/>
  <c r="AG867" i="9"/>
  <c r="AF867" i="9"/>
  <c r="AE867" i="9"/>
  <c r="AD867" i="9"/>
  <c r="AF880" i="9"/>
  <c r="AD880" i="9"/>
  <c r="AE880" i="9"/>
  <c r="AG880" i="9"/>
  <c r="C23" i="9"/>
  <c r="B23" i="9" s="1"/>
  <c r="AL23" i="9"/>
  <c r="T26" i="9"/>
  <c r="A368" i="14" l="1"/>
  <c r="B367" i="14"/>
  <c r="A286" i="1"/>
  <c r="A285" i="1"/>
  <c r="A281" i="1"/>
  <c r="A273" i="1"/>
  <c r="A251" i="1"/>
  <c r="A268" i="1"/>
  <c r="A253" i="1"/>
  <c r="A266" i="1"/>
  <c r="A259" i="1"/>
  <c r="A258" i="1"/>
  <c r="A277" i="1"/>
  <c r="A280" i="1"/>
  <c r="A283" i="1"/>
  <c r="A275" i="1"/>
  <c r="A249" i="1"/>
  <c r="A270" i="1"/>
  <c r="A272" i="1"/>
  <c r="A255" i="1"/>
  <c r="A264" i="1"/>
  <c r="A260" i="1"/>
  <c r="A279" i="1"/>
  <c r="A278" i="1"/>
  <c r="A274" i="1"/>
  <c r="A282" i="1"/>
  <c r="A267" i="1"/>
  <c r="A252" i="1"/>
  <c r="A269" i="1"/>
  <c r="A250" i="1"/>
  <c r="A257" i="1"/>
  <c r="A263" i="1"/>
  <c r="A276" i="1"/>
  <c r="A284" i="1"/>
  <c r="A265" i="1"/>
  <c r="A254" i="1"/>
  <c r="A262" i="1"/>
  <c r="A261" i="1"/>
  <c r="A256" i="1"/>
  <c r="A271" i="1"/>
  <c r="A248" i="1"/>
  <c r="T27" i="9"/>
  <c r="AH27" i="9"/>
  <c r="AC24" i="9"/>
  <c r="AC27" i="9"/>
  <c r="AC26" i="9"/>
  <c r="AC25" i="9"/>
  <c r="AC23" i="9"/>
  <c r="B366" i="14" l="1"/>
  <c r="A367" i="14"/>
  <c r="A247" i="1"/>
  <c r="D5" i="1"/>
  <c r="D6" i="1"/>
  <c r="D3" i="1"/>
  <c r="D4" i="1"/>
  <c r="D7" i="1"/>
  <c r="E21" i="10"/>
  <c r="D21" i="10"/>
  <c r="D22" i="10"/>
  <c r="K7" i="9" s="1"/>
  <c r="Q14" i="23" l="1"/>
  <c r="Q132" i="23"/>
  <c r="Q175" i="23"/>
  <c r="Q47" i="23"/>
  <c r="Q137" i="23"/>
  <c r="Q73" i="23"/>
  <c r="Q144" i="23"/>
  <c r="Q20" i="23"/>
  <c r="Q67" i="23"/>
  <c r="Q154" i="23"/>
  <c r="Q90" i="23"/>
  <c r="Q26" i="23"/>
  <c r="Q24" i="23"/>
  <c r="Q165" i="23"/>
  <c r="Q37" i="23"/>
  <c r="Q123" i="23"/>
  <c r="Q118" i="23"/>
  <c r="Q180" i="23"/>
  <c r="Q95" i="23"/>
  <c r="Q113" i="23"/>
  <c r="Q96" i="23"/>
  <c r="Q23" i="23"/>
  <c r="Q66" i="23"/>
  <c r="Q140" i="23"/>
  <c r="Q183" i="23"/>
  <c r="Q55" i="23"/>
  <c r="Q141" i="23"/>
  <c r="Q77" i="23"/>
  <c r="Q152" i="23"/>
  <c r="Q28" i="23"/>
  <c r="Q75" i="23"/>
  <c r="Q158" i="23"/>
  <c r="Q94" i="23"/>
  <c r="Q30" i="23"/>
  <c r="Q167" i="23"/>
  <c r="Q117" i="23"/>
  <c r="Q104" i="23"/>
  <c r="Q27" i="23"/>
  <c r="Q70" i="23"/>
  <c r="Q84" i="23"/>
  <c r="Q177" i="23"/>
  <c r="Q33" i="23"/>
  <c r="Q115" i="23"/>
  <c r="Q114" i="23"/>
  <c r="Q12" i="23"/>
  <c r="O12" i="23" s="1"/>
  <c r="N12" i="23" s="1"/>
  <c r="Q13" i="23"/>
  <c r="Q169" i="23"/>
  <c r="Q41" i="23"/>
  <c r="Q131" i="23"/>
  <c r="Q122" i="23"/>
  <c r="Q156" i="23"/>
  <c r="Q101" i="23"/>
  <c r="Q182" i="23"/>
  <c r="Q48" i="23"/>
  <c r="Q49" i="23"/>
  <c r="Q130" i="23"/>
  <c r="Q76" i="23"/>
  <c r="Q173" i="23"/>
  <c r="Q45" i="23"/>
  <c r="Q139" i="23"/>
  <c r="Q126" i="23"/>
  <c r="Q124" i="23"/>
  <c r="Q53" i="23"/>
  <c r="Q176" i="23"/>
  <c r="Q97" i="23"/>
  <c r="Q178" i="23"/>
  <c r="Q15" i="23"/>
  <c r="Q32" i="23"/>
  <c r="Q153" i="23"/>
  <c r="Q25" i="23"/>
  <c r="Q99" i="23"/>
  <c r="Q106" i="23"/>
  <c r="Q92" i="23"/>
  <c r="Q69" i="23"/>
  <c r="Q150" i="23"/>
  <c r="Q159" i="23"/>
  <c r="Q160" i="23"/>
  <c r="Q98" i="23"/>
  <c r="Q40" i="23"/>
  <c r="Q157" i="23"/>
  <c r="Q29" i="23"/>
  <c r="Q107" i="23"/>
  <c r="Q110" i="23"/>
  <c r="Q192" i="23"/>
  <c r="Q100" i="23"/>
  <c r="Q143" i="23"/>
  <c r="Q185" i="23"/>
  <c r="Q121" i="23"/>
  <c r="Q57" i="23"/>
  <c r="Q112" i="23"/>
  <c r="Q163" i="23"/>
  <c r="Q35" i="23"/>
  <c r="Q138" i="23"/>
  <c r="Q74" i="23"/>
  <c r="Q184" i="23"/>
  <c r="Q135" i="23"/>
  <c r="Q133" i="23"/>
  <c r="Q136" i="23"/>
  <c r="Q59" i="23"/>
  <c r="Q86" i="23"/>
  <c r="Q116" i="23"/>
  <c r="Q31" i="23"/>
  <c r="Q81" i="23"/>
  <c r="Q36" i="23"/>
  <c r="Q162" i="23"/>
  <c r="Q34" i="23"/>
  <c r="Q108" i="23"/>
  <c r="Q151" i="23"/>
  <c r="Q189" i="23"/>
  <c r="Q125" i="23"/>
  <c r="Q61" i="23"/>
  <c r="Q120" i="23"/>
  <c r="Q171" i="23"/>
  <c r="Q43" i="23"/>
  <c r="Q142" i="23"/>
  <c r="Q78" i="23"/>
  <c r="Q188" i="23"/>
  <c r="Q103" i="23"/>
  <c r="Q85" i="23"/>
  <c r="Q44" i="23"/>
  <c r="Q166" i="23"/>
  <c r="Q38" i="23"/>
  <c r="Q191" i="23"/>
  <c r="Q145" i="23"/>
  <c r="Q128" i="23"/>
  <c r="Q51" i="23"/>
  <c r="Q82" i="23"/>
  <c r="Q17" i="23"/>
  <c r="Q19" i="23"/>
  <c r="Q68" i="23"/>
  <c r="Q111" i="23"/>
  <c r="Q105" i="23"/>
  <c r="Q80" i="23"/>
  <c r="Q186" i="23"/>
  <c r="Q58" i="23"/>
  <c r="Q71" i="23"/>
  <c r="Q72" i="23"/>
  <c r="Q54" i="23"/>
  <c r="Q161" i="23"/>
  <c r="Q147" i="23"/>
  <c r="Q172" i="23"/>
  <c r="Q119" i="23"/>
  <c r="Q109" i="23"/>
  <c r="Q88" i="23"/>
  <c r="Q190" i="23"/>
  <c r="Q62" i="23"/>
  <c r="Q181" i="23"/>
  <c r="Q155" i="23"/>
  <c r="Q134" i="23"/>
  <c r="Q127" i="23"/>
  <c r="Q64" i="23"/>
  <c r="Q50" i="23"/>
  <c r="Q164" i="23"/>
  <c r="Q79" i="23"/>
  <c r="Q89" i="23"/>
  <c r="Q52" i="23"/>
  <c r="Q170" i="23"/>
  <c r="Q42" i="23"/>
  <c r="Q39" i="23"/>
  <c r="Q187" i="23"/>
  <c r="Q22" i="23"/>
  <c r="Q129" i="23"/>
  <c r="Q83" i="23"/>
  <c r="Q168" i="23"/>
  <c r="Q87" i="23"/>
  <c r="Q93" i="23"/>
  <c r="Q56" i="23"/>
  <c r="Q174" i="23"/>
  <c r="Q46" i="23"/>
  <c r="Q91" i="23"/>
  <c r="Q65" i="23"/>
  <c r="Q16" i="23"/>
  <c r="Q21" i="23"/>
  <c r="Q18" i="23"/>
  <c r="Q60" i="23"/>
  <c r="Q102" i="23"/>
  <c r="Q179" i="23"/>
  <c r="Q149" i="23"/>
  <c r="Q148" i="23"/>
  <c r="Q146" i="23"/>
  <c r="Q63" i="23"/>
  <c r="A366" i="14"/>
  <c r="B365" i="14"/>
  <c r="D27" i="10"/>
  <c r="K12" i="9" s="1"/>
  <c r="Q30" i="9"/>
  <c r="Q32" i="9"/>
  <c r="AB32" i="9"/>
  <c r="AH32" i="9" s="1"/>
  <c r="K6" i="9"/>
  <c r="AI42" i="9"/>
  <c r="E42" i="9" s="1"/>
  <c r="A365" i="14" l="1"/>
  <c r="B364" i="14"/>
  <c r="AJ42" i="9"/>
  <c r="W42" i="9"/>
  <c r="O42" i="9"/>
  <c r="N42" i="9" s="1"/>
  <c r="Y42" i="9"/>
  <c r="AK42" i="9" l="1"/>
  <c r="B363" i="14"/>
  <c r="A364" i="14"/>
  <c r="B362" i="14" l="1"/>
  <c r="A363" i="14"/>
  <c r="AD42" i="9"/>
  <c r="AE42" i="9"/>
  <c r="AF42" i="9"/>
  <c r="AG42" i="9"/>
  <c r="B361" i="14" l="1"/>
  <c r="A362" i="14"/>
  <c r="E28" i="10"/>
  <c r="O16" i="8"/>
  <c r="J16" i="8"/>
  <c r="B360" i="14" l="1"/>
  <c r="A361" i="14"/>
  <c r="D3" i="14" l="1"/>
  <c r="D12" i="14"/>
  <c r="D20" i="14"/>
  <c r="D10" i="14"/>
  <c r="D4" i="14"/>
  <c r="D9" i="14"/>
  <c r="D16" i="14"/>
  <c r="D6" i="14"/>
  <c r="D13" i="14"/>
  <c r="D22" i="14"/>
  <c r="D15" i="14"/>
  <c r="D5" i="14"/>
  <c r="D18" i="14"/>
  <c r="D8" i="14"/>
  <c r="D17" i="14"/>
  <c r="A360" i="14"/>
  <c r="D14" i="14"/>
  <c r="D19" i="14"/>
  <c r="D11" i="14"/>
  <c r="D7" i="14"/>
  <c r="D21" i="14"/>
  <c r="E4" i="14"/>
  <c r="F4" i="14" l="1"/>
  <c r="E5" i="14" s="1"/>
  <c r="F5" i="14" s="1"/>
  <c r="E7" i="14" l="1"/>
  <c r="F7" i="14" s="1"/>
  <c r="E6" i="14" s="1"/>
  <c r="F6" i="14" s="1"/>
  <c r="E8" i="14" l="1"/>
  <c r="F8" i="14" s="1"/>
  <c r="E9" i="14" s="1"/>
  <c r="F9" i="14" s="1"/>
  <c r="E10" i="14" l="1"/>
  <c r="F10" i="14" s="1"/>
  <c r="E11" i="14" s="1"/>
  <c r="F11" i="14" s="1"/>
  <c r="E12" i="14" s="1"/>
  <c r="F12" i="14" s="1"/>
  <c r="E13" i="14" l="1"/>
  <c r="F13" i="14" s="1"/>
  <c r="E14" i="14" s="1"/>
  <c r="F14" i="14" s="1"/>
  <c r="AL25" i="15"/>
  <c r="E25" i="15" s="1"/>
  <c r="Q25" i="15" l="1"/>
  <c r="AE25" i="15"/>
  <c r="AK25" i="15" s="1"/>
  <c r="AM25" i="15"/>
  <c r="Y25" i="15"/>
  <c r="O25" i="15"/>
  <c r="N25" i="15" s="1"/>
  <c r="AF25" i="15" s="1"/>
  <c r="E15" i="14"/>
  <c r="F15" i="14" s="1"/>
  <c r="E16" i="14" s="1"/>
  <c r="F16" i="14" s="1"/>
  <c r="E3" i="14" s="1"/>
  <c r="F3" i="14" s="1"/>
  <c r="E17" i="14" s="1"/>
  <c r="F17" i="14" s="1"/>
  <c r="E18" i="14" s="1"/>
  <c r="F18" i="14" s="1"/>
  <c r="Z25" i="15" l="1"/>
  <c r="AB25" i="15"/>
  <c r="E19" i="14"/>
  <c r="F19" i="14" s="1"/>
  <c r="AL912" i="15"/>
  <c r="E912" i="15" s="1"/>
  <c r="AN25" i="15" l="1"/>
  <c r="AI25" i="15" s="1"/>
  <c r="AJ25" i="15" s="1"/>
  <c r="AB912" i="15"/>
  <c r="Y912" i="15"/>
  <c r="Z912" i="15"/>
  <c r="O912" i="15"/>
  <c r="N912" i="15" s="1"/>
  <c r="AF912" i="15" s="1"/>
  <c r="AM912" i="15"/>
  <c r="E20" i="14"/>
  <c r="F20" i="14" s="1"/>
  <c r="E21" i="14" s="1"/>
  <c r="F21" i="14" s="1"/>
  <c r="E22" i="14" s="1"/>
  <c r="AL27" i="15"/>
  <c r="E27" i="15" s="1"/>
  <c r="AN912" i="15" l="1"/>
  <c r="AG25" i="15"/>
  <c r="AH25" i="15" s="1"/>
  <c r="AM27" i="15"/>
  <c r="AB27" i="15"/>
  <c r="Y27" i="15"/>
  <c r="Z27" i="15"/>
  <c r="O27" i="15"/>
  <c r="N27" i="15" s="1"/>
  <c r="AF27" i="15" s="1"/>
  <c r="F22" i="14"/>
  <c r="AL26" i="15" s="1"/>
  <c r="E26" i="15" s="1"/>
  <c r="AN27" i="15" l="1"/>
  <c r="AL23" i="15"/>
  <c r="E23" i="15" s="1"/>
  <c r="T23" i="15" s="1"/>
  <c r="W23" i="15"/>
  <c r="AH912" i="15"/>
  <c r="AI912" i="15"/>
  <c r="AG912" i="15"/>
  <c r="AJ912" i="15"/>
  <c r="AB26" i="15"/>
  <c r="O26" i="15"/>
  <c r="N26" i="15" s="1"/>
  <c r="AF26" i="15" s="1"/>
  <c r="Z26" i="15"/>
  <c r="Y26" i="15"/>
  <c r="AM26" i="15"/>
  <c r="AL24" i="15"/>
  <c r="E24" i="15" s="1"/>
  <c r="T24" i="15" s="1"/>
  <c r="AI340" i="9"/>
  <c r="E340" i="9" s="1"/>
  <c r="O23" i="15" l="1"/>
  <c r="N23" i="15" s="1"/>
  <c r="AF23" i="15" s="1"/>
  <c r="AN26" i="15"/>
  <c r="AG26" i="15" s="1"/>
  <c r="AH26" i="15" s="1"/>
  <c r="AE23" i="15"/>
  <c r="AK23" i="15" s="1"/>
  <c r="Q23" i="15"/>
  <c r="Y23" i="15"/>
  <c r="AM23" i="15"/>
  <c r="W24" i="15"/>
  <c r="Q24" i="15"/>
  <c r="AE24" i="15"/>
  <c r="AK24" i="15" s="1"/>
  <c r="Y340" i="9"/>
  <c r="O340" i="9"/>
  <c r="N340" i="9" s="1"/>
  <c r="W340" i="9"/>
  <c r="AJ340" i="9"/>
  <c r="O24" i="15"/>
  <c r="N24" i="15" s="1"/>
  <c r="AF24" i="15" s="1"/>
  <c r="AM24" i="15"/>
  <c r="Y24" i="15"/>
  <c r="AI27" i="15"/>
  <c r="AJ27" i="15"/>
  <c r="AH27" i="15"/>
  <c r="AG27" i="15"/>
  <c r="AI27" i="9"/>
  <c r="E27" i="9" s="1"/>
  <c r="Z23" i="15" l="1"/>
  <c r="AB23" i="15"/>
  <c r="AK340" i="9"/>
  <c r="AF340" i="9" s="1"/>
  <c r="AB24" i="15"/>
  <c r="Z24" i="15"/>
  <c r="AI26" i="15"/>
  <c r="AJ26" i="15" s="1"/>
  <c r="AJ27" i="9"/>
  <c r="V27" i="9"/>
  <c r="O27" i="9"/>
  <c r="N27" i="9" s="1"/>
  <c r="Y27" i="9"/>
  <c r="W27" i="9"/>
  <c r="AN23" i="15" l="1"/>
  <c r="AG23" i="15" s="1"/>
  <c r="AN24" i="15"/>
  <c r="AG24" i="15" s="1"/>
  <c r="AK27" i="9"/>
  <c r="AD27" i="9" s="1"/>
  <c r="AD340" i="9"/>
  <c r="AG340" i="9"/>
  <c r="AE340" i="9"/>
  <c r="AI28" i="9"/>
  <c r="E28" i="9" s="1"/>
  <c r="AI29" i="9"/>
  <c r="E29" i="9" s="1"/>
  <c r="E5" i="1"/>
  <c r="F5" i="1" s="1"/>
  <c r="E3" i="1" s="1"/>
  <c r="F3" i="1" s="1"/>
  <c r="E4" i="1" s="1"/>
  <c r="AI23" i="15" l="1"/>
  <c r="H19" i="10"/>
  <c r="AH24" i="15"/>
  <c r="AI24" i="15"/>
  <c r="I19" i="10" s="1"/>
  <c r="I26" i="10"/>
  <c r="I27" i="10"/>
  <c r="H26" i="10"/>
  <c r="H27" i="10"/>
  <c r="F4" i="1"/>
  <c r="E6" i="1" s="1"/>
  <c r="F6" i="1" s="1"/>
  <c r="E7" i="1" s="1"/>
  <c r="F7" i="1" s="1"/>
  <c r="E19" i="1" s="1"/>
  <c r="AI25" i="9"/>
  <c r="E25" i="9" s="1"/>
  <c r="I14" i="8"/>
  <c r="I17" i="8" s="1"/>
  <c r="H28" i="10"/>
  <c r="AJ23" i="15"/>
  <c r="I21" i="10" s="1"/>
  <c r="I22" i="10" s="1"/>
  <c r="I20" i="10" s="1"/>
  <c r="I28" i="10"/>
  <c r="AH23" i="15"/>
  <c r="H21" i="10" s="1"/>
  <c r="H22" i="10" s="1"/>
  <c r="AE27" i="9"/>
  <c r="AG27" i="9"/>
  <c r="AF27" i="9"/>
  <c r="O28" i="9"/>
  <c r="N28" i="9" s="1"/>
  <c r="AJ28" i="9"/>
  <c r="W28" i="9"/>
  <c r="Y28" i="9"/>
  <c r="AJ29" i="9"/>
  <c r="O29" i="9"/>
  <c r="N29" i="9" s="1"/>
  <c r="Y29" i="9"/>
  <c r="W29" i="9"/>
  <c r="AI30" i="9"/>
  <c r="E30" i="9" s="1"/>
  <c r="AI31" i="9"/>
  <c r="E31" i="9" s="1"/>
  <c r="AK29" i="9" l="1"/>
  <c r="AD29" i="9" s="1"/>
  <c r="D28" i="10" s="1"/>
  <c r="K13" i="9" s="1"/>
  <c r="N14" i="8"/>
  <c r="N17" i="8" s="1"/>
  <c r="AJ24" i="15"/>
  <c r="AK28" i="9"/>
  <c r="K4" i="15"/>
  <c r="K11" i="15"/>
  <c r="K12" i="15"/>
  <c r="V25" i="9"/>
  <c r="Q25" i="9"/>
  <c r="AB25" i="9"/>
  <c r="AH25" i="9" s="1"/>
  <c r="O25" i="9"/>
  <c r="T25" i="9"/>
  <c r="AJ25" i="9"/>
  <c r="K7" i="15"/>
  <c r="K13" i="15"/>
  <c r="I30" i="10"/>
  <c r="I32" i="10" s="1"/>
  <c r="I33" i="10" s="1"/>
  <c r="K6" i="15"/>
  <c r="H20" i="10"/>
  <c r="O31" i="9"/>
  <c r="N31" i="9" s="1"/>
  <c r="AJ31" i="9"/>
  <c r="Y31" i="9"/>
  <c r="W31" i="9"/>
  <c r="AJ30" i="9"/>
  <c r="O30" i="9"/>
  <c r="W30" i="9"/>
  <c r="F19" i="1"/>
  <c r="AI24" i="9" s="1"/>
  <c r="E24" i="9" s="1"/>
  <c r="AJ24" i="9" s="1"/>
  <c r="AI32" i="9"/>
  <c r="E32" i="9" s="1"/>
  <c r="O46" i="23"/>
  <c r="N46" i="23" s="1"/>
  <c r="O106" i="23"/>
  <c r="N106" i="23" s="1"/>
  <c r="O87" i="23"/>
  <c r="N87" i="23" s="1"/>
  <c r="O44" i="23"/>
  <c r="N44" i="23" s="1"/>
  <c r="O186" i="23"/>
  <c r="N186" i="23" s="1"/>
  <c r="O69" i="23"/>
  <c r="N69" i="23" s="1"/>
  <c r="O92" i="23"/>
  <c r="N92" i="23" s="1"/>
  <c r="O91" i="23"/>
  <c r="N91" i="23" s="1"/>
  <c r="O118" i="23"/>
  <c r="N118" i="23" s="1"/>
  <c r="O95" i="23"/>
  <c r="N95" i="23" s="1"/>
  <c r="O148" i="23"/>
  <c r="N148" i="23" s="1"/>
  <c r="O76" i="23"/>
  <c r="N76" i="23" s="1"/>
  <c r="O89" i="23"/>
  <c r="N89" i="23" s="1"/>
  <c r="O172" i="23"/>
  <c r="N172" i="23" s="1"/>
  <c r="O18" i="23"/>
  <c r="N18" i="23" s="1"/>
  <c r="O72" i="23"/>
  <c r="N72" i="23" s="1"/>
  <c r="O169" i="23"/>
  <c r="N169" i="23" s="1"/>
  <c r="O114" i="23"/>
  <c r="N114" i="23" s="1"/>
  <c r="O27" i="23"/>
  <c r="N27" i="23" s="1"/>
  <c r="O58" i="23"/>
  <c r="N58" i="23" s="1"/>
  <c r="O33" i="23"/>
  <c r="N33" i="23" s="1"/>
  <c r="O37" i="23"/>
  <c r="N37" i="23" s="1"/>
  <c r="O86" i="23"/>
  <c r="N86" i="23" s="1"/>
  <c r="O78" i="23"/>
  <c r="N78" i="23" s="1"/>
  <c r="O124" i="23"/>
  <c r="N124" i="23" s="1"/>
  <c r="O47" i="23"/>
  <c r="N47" i="23" s="1"/>
  <c r="O132" i="23"/>
  <c r="N132" i="23" s="1"/>
  <c r="O126" i="23"/>
  <c r="N126" i="23" s="1"/>
  <c r="O60" i="23"/>
  <c r="N60" i="23" s="1"/>
  <c r="O141" i="23"/>
  <c r="N141" i="23" s="1"/>
  <c r="O82" i="23"/>
  <c r="N82" i="23" s="1"/>
  <c r="O74" i="23"/>
  <c r="N74" i="23" s="1"/>
  <c r="O24" i="23"/>
  <c r="N24" i="23" s="1"/>
  <c r="O22" i="23"/>
  <c r="N22" i="23" s="1"/>
  <c r="O138" i="23"/>
  <c r="N138" i="23" s="1"/>
  <c r="O163" i="23"/>
  <c r="N163" i="23" s="1"/>
  <c r="O145" i="23"/>
  <c r="N145" i="23" s="1"/>
  <c r="O129" i="23"/>
  <c r="N129" i="23" s="1"/>
  <c r="O185" i="23"/>
  <c r="N185" i="23" s="1"/>
  <c r="O63" i="23"/>
  <c r="N63" i="23" s="1"/>
  <c r="O36" i="23"/>
  <c r="N36" i="23" s="1"/>
  <c r="O182" i="23"/>
  <c r="N182" i="23" s="1"/>
  <c r="O38" i="23"/>
  <c r="N38" i="23" s="1"/>
  <c r="O173" i="23"/>
  <c r="N173" i="23" s="1"/>
  <c r="O117" i="23"/>
  <c r="N117" i="23" s="1"/>
  <c r="O115" i="23"/>
  <c r="N115" i="23" s="1"/>
  <c r="O56" i="23"/>
  <c r="N56" i="23" s="1"/>
  <c r="O41" i="23"/>
  <c r="N41" i="23" s="1"/>
  <c r="O20" i="23"/>
  <c r="N20" i="23" s="1"/>
  <c r="O125" i="23"/>
  <c r="N125" i="23" s="1"/>
  <c r="O180" i="23"/>
  <c r="N180" i="23" s="1"/>
  <c r="O34" i="23"/>
  <c r="N34" i="23" s="1"/>
  <c r="O73" i="23"/>
  <c r="N73" i="23" s="1"/>
  <c r="O156" i="23"/>
  <c r="N156" i="23" s="1"/>
  <c r="O43" i="23"/>
  <c r="N43" i="23" s="1"/>
  <c r="O64" i="23"/>
  <c r="N64" i="23" s="1"/>
  <c r="O181" i="23"/>
  <c r="N181" i="23" s="1"/>
  <c r="O50" i="23"/>
  <c r="N50" i="23" s="1"/>
  <c r="O140" i="23"/>
  <c r="N140" i="23" s="1"/>
  <c r="O108" i="23"/>
  <c r="N108" i="23" s="1"/>
  <c r="O166" i="23"/>
  <c r="N166" i="23" s="1"/>
  <c r="O111" i="23"/>
  <c r="N111" i="23" s="1"/>
  <c r="O40" i="23"/>
  <c r="N40" i="23" s="1"/>
  <c r="O122" i="23"/>
  <c r="N122" i="23" s="1"/>
  <c r="O143" i="23"/>
  <c r="N143" i="23" s="1"/>
  <c r="O79" i="23"/>
  <c r="N79" i="23" s="1"/>
  <c r="O170" i="23"/>
  <c r="N170" i="23" s="1"/>
  <c r="O67" i="23"/>
  <c r="N67" i="23" s="1"/>
  <c r="O192" i="23"/>
  <c r="N192" i="23" s="1"/>
  <c r="O152" i="23"/>
  <c r="N152" i="23" s="1"/>
  <c r="O130" i="23"/>
  <c r="N130" i="23" s="1"/>
  <c r="O189" i="23"/>
  <c r="N189" i="23" s="1"/>
  <c r="O109" i="23"/>
  <c r="N109" i="23" s="1"/>
  <c r="O167" i="23"/>
  <c r="N167" i="23" s="1"/>
  <c r="O65" i="23"/>
  <c r="N65" i="23" s="1"/>
  <c r="O154" i="23"/>
  <c r="N154" i="23" s="1"/>
  <c r="O120" i="23"/>
  <c r="N120" i="23" s="1"/>
  <c r="O175" i="23"/>
  <c r="N175" i="23" s="1"/>
  <c r="O30" i="23"/>
  <c r="N30" i="23" s="1"/>
  <c r="O102" i="23"/>
  <c r="N102" i="23" s="1"/>
  <c r="O70" i="23"/>
  <c r="N70" i="23" s="1"/>
  <c r="O23" i="23"/>
  <c r="N23" i="23" s="1"/>
  <c r="O171" i="23"/>
  <c r="N171" i="23" s="1"/>
  <c r="O165" i="23"/>
  <c r="N165" i="23" s="1"/>
  <c r="O128" i="23"/>
  <c r="N128" i="23" s="1"/>
  <c r="O139" i="23"/>
  <c r="N139" i="23" s="1"/>
  <c r="O48" i="23"/>
  <c r="N48" i="23" s="1"/>
  <c r="O153" i="23"/>
  <c r="N153" i="23" s="1"/>
  <c r="O13" i="23"/>
  <c r="N13" i="23" s="1"/>
  <c r="O88" i="23"/>
  <c r="N88" i="23" s="1"/>
  <c r="O61" i="23"/>
  <c r="N61" i="23" s="1"/>
  <c r="O131" i="23"/>
  <c r="N131" i="23" s="1"/>
  <c r="O123" i="23"/>
  <c r="N123" i="23" s="1"/>
  <c r="O32" i="23"/>
  <c r="N32" i="23" s="1"/>
  <c r="O66" i="23"/>
  <c r="N66" i="23" s="1"/>
  <c r="O184" i="23"/>
  <c r="N184" i="23" s="1"/>
  <c r="O90" i="23"/>
  <c r="N90" i="23" s="1"/>
  <c r="O68" i="23"/>
  <c r="N68" i="23" s="1"/>
  <c r="O190" i="23"/>
  <c r="N190" i="23" s="1"/>
  <c r="O19" i="23"/>
  <c r="N19" i="23" s="1"/>
  <c r="O103" i="23"/>
  <c r="N103" i="23" s="1"/>
  <c r="O15" i="23"/>
  <c r="N15" i="23" s="1"/>
  <c r="O54" i="23"/>
  <c r="N54" i="23" s="1"/>
  <c r="O183" i="23"/>
  <c r="N183" i="23" s="1"/>
  <c r="O35" i="23"/>
  <c r="N35" i="23" s="1"/>
  <c r="O28" i="23"/>
  <c r="N28" i="23" s="1"/>
  <c r="O149" i="23"/>
  <c r="N149" i="23" s="1"/>
  <c r="O155" i="23"/>
  <c r="N155" i="23" s="1"/>
  <c r="O191" i="23"/>
  <c r="N191" i="23" s="1"/>
  <c r="O151" i="23"/>
  <c r="N151" i="23" s="1"/>
  <c r="O174" i="23"/>
  <c r="N174" i="23" s="1"/>
  <c r="O188" i="23"/>
  <c r="N188" i="23" s="1"/>
  <c r="O162" i="23"/>
  <c r="N162" i="23" s="1"/>
  <c r="O147" i="23"/>
  <c r="N147" i="23" s="1"/>
  <c r="O160" i="23"/>
  <c r="N160" i="23" s="1"/>
  <c r="O96" i="23"/>
  <c r="N96" i="23" s="1"/>
  <c r="O53" i="23"/>
  <c r="N53" i="23" s="1"/>
  <c r="O75" i="23"/>
  <c r="N75" i="23" s="1"/>
  <c r="O85" i="23"/>
  <c r="N85" i="23" s="1"/>
  <c r="O97" i="23"/>
  <c r="N97" i="23" s="1"/>
  <c r="O81" i="23"/>
  <c r="N81" i="23" s="1"/>
  <c r="O45" i="23"/>
  <c r="N45" i="23" s="1"/>
  <c r="O101" i="23"/>
  <c r="N101" i="23" s="1"/>
  <c r="O100" i="23"/>
  <c r="N100" i="23" s="1"/>
  <c r="O158" i="23"/>
  <c r="N158" i="23" s="1"/>
  <c r="O25" i="23"/>
  <c r="N25" i="23" s="1"/>
  <c r="O159" i="23"/>
  <c r="N159" i="23" s="1"/>
  <c r="O168" i="23"/>
  <c r="N168" i="23" s="1"/>
  <c r="O177" i="23"/>
  <c r="N177" i="23" s="1"/>
  <c r="O179" i="23"/>
  <c r="N179" i="23" s="1"/>
  <c r="O39" i="23"/>
  <c r="N39" i="23" s="1"/>
  <c r="O84" i="23"/>
  <c r="N84" i="23" s="1"/>
  <c r="O51" i="23"/>
  <c r="N51" i="23" s="1"/>
  <c r="O104" i="23"/>
  <c r="N104" i="23" s="1"/>
  <c r="O127" i="23"/>
  <c r="N127" i="23" s="1"/>
  <c r="O119" i="23"/>
  <c r="N119" i="23" s="1"/>
  <c r="O164" i="23"/>
  <c r="N164" i="23" s="1"/>
  <c r="O187" i="23"/>
  <c r="N187" i="23" s="1"/>
  <c r="O77" i="23"/>
  <c r="N77" i="23" s="1"/>
  <c r="O176" i="23"/>
  <c r="N176" i="23" s="1"/>
  <c r="O110" i="23"/>
  <c r="N110" i="23" s="1"/>
  <c r="O49" i="23"/>
  <c r="N49" i="23" s="1"/>
  <c r="O94" i="23"/>
  <c r="N94" i="23" s="1"/>
  <c r="O121" i="23"/>
  <c r="N121" i="23" s="1"/>
  <c r="O107" i="23"/>
  <c r="N107" i="23" s="1"/>
  <c r="O146" i="23"/>
  <c r="N146" i="23" s="1"/>
  <c r="O161" i="23"/>
  <c r="N161" i="23" s="1"/>
  <c r="O59" i="23"/>
  <c r="N59" i="23" s="1"/>
  <c r="O14" i="23"/>
  <c r="N14" i="23" s="1"/>
  <c r="O83" i="23"/>
  <c r="N83" i="23" s="1"/>
  <c r="O105" i="23"/>
  <c r="N105" i="23" s="1"/>
  <c r="O55" i="23"/>
  <c r="N55" i="23" s="1"/>
  <c r="O116" i="23"/>
  <c r="N116" i="23" s="1"/>
  <c r="O17" i="23"/>
  <c r="N17" i="23" s="1"/>
  <c r="O142" i="23"/>
  <c r="N142" i="23" s="1"/>
  <c r="O52" i="23"/>
  <c r="N52" i="23" s="1"/>
  <c r="O112" i="23"/>
  <c r="N112" i="23" s="1"/>
  <c r="O57" i="23"/>
  <c r="N57" i="23" s="1"/>
  <c r="O135" i="23"/>
  <c r="N135" i="23" s="1"/>
  <c r="O133" i="23"/>
  <c r="N133" i="23" s="1"/>
  <c r="O150" i="23"/>
  <c r="N150" i="23" s="1"/>
  <c r="O136" i="23"/>
  <c r="N136" i="23" s="1"/>
  <c r="O16" i="23"/>
  <c r="N16" i="23" s="1"/>
  <c r="O134" i="23"/>
  <c r="N134" i="23" s="1"/>
  <c r="O144" i="23"/>
  <c r="N144" i="23" s="1"/>
  <c r="O26" i="23"/>
  <c r="N26" i="23" s="1"/>
  <c r="O137" i="23"/>
  <c r="N137" i="23" s="1"/>
  <c r="O31" i="23"/>
  <c r="N31" i="23" s="1"/>
  <c r="O21" i="23"/>
  <c r="N21" i="23" s="1"/>
  <c r="O157" i="23"/>
  <c r="N157" i="23" s="1"/>
  <c r="O93" i="23"/>
  <c r="N93" i="23" s="1"/>
  <c r="O71" i="23"/>
  <c r="N71" i="23" s="1"/>
  <c r="O29" i="23"/>
  <c r="N29" i="23" s="1"/>
  <c r="O178" i="23"/>
  <c r="N178" i="23" s="1"/>
  <c r="O42" i="23"/>
  <c r="N42" i="23" s="1"/>
  <c r="O62" i="23"/>
  <c r="N62" i="23" s="1"/>
  <c r="O113" i="23"/>
  <c r="N113" i="23" s="1"/>
  <c r="O98" i="23"/>
  <c r="N98" i="23" s="1"/>
  <c r="O80" i="23"/>
  <c r="N80" i="23" s="1"/>
  <c r="O99" i="23"/>
  <c r="N99" i="23" s="1"/>
  <c r="V24" i="9" l="1"/>
  <c r="Q24" i="9"/>
  <c r="O24" i="9"/>
  <c r="N24" i="9" s="1"/>
  <c r="AB24" i="9"/>
  <c r="AH24" i="9" s="1"/>
  <c r="AK31" i="9"/>
  <c r="AI26" i="9"/>
  <c r="E26" i="9" s="1"/>
  <c r="AI23" i="9"/>
  <c r="E23" i="9" s="1"/>
  <c r="T23" i="9" s="1"/>
  <c r="N25" i="9"/>
  <c r="Y25" i="9"/>
  <c r="W25" i="9"/>
  <c r="AE29" i="9"/>
  <c r="AG29" i="9"/>
  <c r="AF29" i="9"/>
  <c r="K5" i="15"/>
  <c r="H30" i="10"/>
  <c r="H32" i="10" s="1"/>
  <c r="H33" i="10" s="1"/>
  <c r="Y30" i="9"/>
  <c r="AK30" i="9" s="1"/>
  <c r="N30" i="9"/>
  <c r="AJ32" i="9"/>
  <c r="O32" i="9"/>
  <c r="N32" i="9" s="1"/>
  <c r="W32" i="9"/>
  <c r="Y32" i="9"/>
  <c r="AD28" i="9"/>
  <c r="AF28" i="9"/>
  <c r="AG28" i="9" s="1"/>
  <c r="AE28" i="9"/>
  <c r="Q26" i="9" l="1"/>
  <c r="AB26" i="9"/>
  <c r="AH26" i="9" s="1"/>
  <c r="W24" i="9"/>
  <c r="Y24" i="9"/>
  <c r="K15" i="15"/>
  <c r="AK25" i="9"/>
  <c r="AK32" i="9"/>
  <c r="AD32" i="9" s="1"/>
  <c r="AE32" i="9" s="1"/>
  <c r="O26" i="9"/>
  <c r="N26" i="9" s="1"/>
  <c r="AJ26" i="9"/>
  <c r="V26" i="9"/>
  <c r="O23" i="9"/>
  <c r="AB23" i="9"/>
  <c r="AH23" i="9" s="1"/>
  <c r="V23" i="9"/>
  <c r="AJ23" i="9"/>
  <c r="Q23" i="9"/>
  <c r="W26" i="9"/>
  <c r="AE31" i="9"/>
  <c r="AF31" i="9"/>
  <c r="AD31" i="9"/>
  <c r="AG31" i="9"/>
  <c r="AD30" i="9"/>
  <c r="AF30" i="9"/>
  <c r="AE30" i="9"/>
  <c r="AG30" i="9"/>
  <c r="Y26" i="9" l="1"/>
  <c r="AK26" i="9" s="1"/>
  <c r="AK24" i="9"/>
  <c r="AF24" i="9" s="1"/>
  <c r="Y23" i="9"/>
  <c r="N23" i="9"/>
  <c r="W23" i="9"/>
  <c r="AD25" i="9"/>
  <c r="AE25" i="9" s="1"/>
  <c r="AF25" i="9"/>
  <c r="AG25" i="9" s="1"/>
  <c r="AF32" i="9"/>
  <c r="AG32" i="9" s="1"/>
  <c r="AG24" i="9" l="1"/>
  <c r="E25" i="10"/>
  <c r="AD24" i="9"/>
  <c r="AK23" i="9"/>
  <c r="AD23" i="9" s="1"/>
  <c r="D19" i="10"/>
  <c r="D20" i="10" s="1"/>
  <c r="AF26" i="9"/>
  <c r="E26" i="10" s="1"/>
  <c r="AD26" i="9"/>
  <c r="D26" i="10" s="1"/>
  <c r="K11" i="9" l="1"/>
  <c r="AG26" i="9"/>
  <c r="AE26" i="9"/>
  <c r="AE24" i="9"/>
  <c r="D25" i="10"/>
  <c r="K10" i="9" s="1"/>
  <c r="H14" i="8"/>
  <c r="J14" i="8" s="1"/>
  <c r="AE23" i="9"/>
  <c r="D24" i="10"/>
  <c r="AF23" i="9"/>
  <c r="D23" i="10"/>
  <c r="D18" i="10"/>
  <c r="AG23" i="9" l="1"/>
  <c r="E19" i="10" s="1"/>
  <c r="E20" i="10" s="1"/>
  <c r="E18" i="10" s="1"/>
  <c r="K3" i="9" s="1"/>
  <c r="E24" i="10"/>
  <c r="K9" i="9" s="1"/>
  <c r="E23" i="10"/>
  <c r="M14" i="8"/>
  <c r="O14" i="8" s="1"/>
  <c r="H17" i="8"/>
  <c r="J17" i="8" s="1"/>
  <c r="D30" i="10"/>
  <c r="D37" i="10" s="1"/>
  <c r="D33" i="10" l="1"/>
  <c r="K4" i="9"/>
  <c r="E30" i="10"/>
  <c r="E37" i="10" s="1"/>
  <c r="K5" i="9"/>
  <c r="K8" i="9"/>
  <c r="M17" i="8"/>
  <c r="O17" i="8" s="1"/>
  <c r="D38" i="10" l="1"/>
  <c r="C41" i="10" s="1"/>
  <c r="E33" i="10"/>
  <c r="E38" i="10" s="1"/>
  <c r="K15" i="9"/>
</calcChain>
</file>

<file path=xl/comments1.xml><?xml version="1.0" encoding="utf-8"?>
<comments xmlns="http://schemas.openxmlformats.org/spreadsheetml/2006/main">
  <authors>
    <author>Bader, Achim (LEL)</author>
  </authors>
  <commentList>
    <comment ref="C2" authorId="0">
      <text>
        <r>
          <rPr>
            <b/>
            <sz val="9"/>
            <color indexed="81"/>
            <rFont val="Tahoma"/>
            <family val="2"/>
          </rPr>
          <t>Datum bei falschem oder fehlendem Code</t>
        </r>
      </text>
    </comment>
  </commentList>
</comments>
</file>

<file path=xl/sharedStrings.xml><?xml version="1.0" encoding="utf-8"?>
<sst xmlns="http://schemas.openxmlformats.org/spreadsheetml/2006/main" count="6756" uniqueCount="700">
  <si>
    <t>Kultur</t>
  </si>
  <si>
    <t>%</t>
  </si>
  <si>
    <t>TM</t>
  </si>
  <si>
    <t>i. d. FM</t>
  </si>
  <si>
    <t>HNV1</t>
  </si>
  <si>
    <t>1 : x</t>
  </si>
  <si>
    <t>kg</t>
  </si>
  <si>
    <t>FM</t>
  </si>
  <si>
    <t>P/dt</t>
  </si>
  <si>
    <t>–</t>
  </si>
  <si>
    <t>Ölfrüchte</t>
  </si>
  <si>
    <t>Hackfrüchte</t>
  </si>
  <si>
    <t>Vermehrungspflanzen</t>
  </si>
  <si>
    <t>Erdbeeren</t>
  </si>
  <si>
    <t>N</t>
  </si>
  <si>
    <t>Einzelfuttermittel</t>
  </si>
  <si>
    <t>Haupternteprodukt</t>
  </si>
  <si>
    <t>Mittl. Ertrag</t>
  </si>
  <si>
    <t>Symbiotische N-Bindung</t>
  </si>
  <si>
    <t>bezogen auf</t>
  </si>
  <si>
    <t xml:space="preserve">dt/ha FM2 </t>
  </si>
  <si>
    <t>kg N/ha</t>
  </si>
  <si>
    <t>Stickstoffzufuhr durch Leguminosen</t>
  </si>
  <si>
    <t> 1.</t>
  </si>
  <si>
    <t>Eindeutige Bezeichnung des Betriebs:</t>
  </si>
  <si>
    <t> 2.</t>
  </si>
  <si>
    <t>Landwirtschaftlich genutzte Fläche des Betriebs in Hektar:</t>
  </si>
  <si>
    <t> 3.</t>
  </si>
  <si>
    <t>Anzahl der im Betrieb gehaltenen Großvieheinheiten in GV:</t>
  </si>
  <si>
    <t> 4.</t>
  </si>
  <si>
    <t>Tierbesatzdichte im Betrieb in GV je Hektar:</t>
  </si>
  <si>
    <t> 5.</t>
  </si>
  <si>
    <t>Beginn des nach § 3 Absatz 2 Satz 3 festgelegten Bezugsjahres:</t>
  </si>
  <si>
    <t> 6.</t>
  </si>
  <si>
    <t>Ende des nach § 3 Absatz 2 Satz 3 festgelegten Bezugsjahres:</t>
  </si>
  <si>
    <t> 7.</t>
  </si>
  <si>
    <t>Datum der Erstellung:</t>
  </si>
  <si>
    <t>Nährstoff in kg</t>
  </si>
  <si>
    <t>Abgabe</t>
  </si>
  <si>
    <t>Düngemittel insgesamt</t>
  </si>
  <si>
    <t>Pflanzliche Erzeugnisse</t>
  </si>
  <si>
    <t> davon Wirtschaftsdünger tierischer Herkunft</t>
  </si>
  <si>
    <t>Tierische Erzeugnisse</t>
  </si>
  <si>
    <t> davon sonstige organische Düngemittel</t>
  </si>
  <si>
    <t>Bodenhilfsstoffe</t>
  </si>
  <si>
    <t>Kultursubstrate</t>
  </si>
  <si>
    <t>Pflanzenhilfsmittel</t>
  </si>
  <si>
    <t>Futtermittel</t>
  </si>
  <si>
    <t> 8.</t>
  </si>
  <si>
    <t>Saatgut einschließlich Pflanzgut und Vermehrungsmaterial</t>
  </si>
  <si>
    <t> 9.</t>
  </si>
  <si>
    <t>Landwirtschaftliche Nutztiere</t>
  </si>
  <si>
    <t>10.</t>
  </si>
  <si>
    <t>11.</t>
  </si>
  <si>
    <t>Sonstige Stoffe</t>
  </si>
  <si>
    <t>12.</t>
  </si>
  <si>
    <t>13.</t>
  </si>
  <si>
    <t>14.</t>
  </si>
  <si>
    <t>15.</t>
  </si>
  <si>
    <t>16.</t>
  </si>
  <si>
    <t>17.</t>
  </si>
  <si>
    <t>1.</t>
  </si>
  <si>
    <t>2.</t>
  </si>
  <si>
    <t>Beginn des ersten nach § 3 Absatz 2 Satz 3 festgelegten Bezugsjahres:</t>
  </si>
  <si>
    <t>3.</t>
  </si>
  <si>
    <t>Ende des letzten nach § 3 Absatz 2 Satz 3 festgelegten Bezugsjahres:</t>
  </si>
  <si>
    <t>4.</t>
  </si>
  <si>
    <t>LF (ha)</t>
  </si>
  <si>
    <t>GV</t>
  </si>
  <si>
    <t>1. Bezugsjahr</t>
  </si>
  <si>
    <t>2. Bezugsjahr</t>
  </si>
  <si>
    <t>3. Bezugsjahr</t>
  </si>
  <si>
    <t>Betriebsdurchschnitt</t>
  </si>
  <si>
    <t>Datum</t>
  </si>
  <si>
    <t>sverweis</t>
  </si>
  <si>
    <t xml:space="preserve">Nährstoffgehalte pflanzlicher Erzeugnisse aus Ackerkulturen sowie in Saatgut einschließlich Pflanzgut und Vermehrungsmaterial
</t>
  </si>
  <si>
    <t>Anzahl</t>
  </si>
  <si>
    <t>von</t>
  </si>
  <si>
    <t>bis</t>
  </si>
  <si>
    <t>kg P/dt FM</t>
  </si>
  <si>
    <t>Verwendung</t>
  </si>
  <si>
    <t>Weizen, Stroh</t>
  </si>
  <si>
    <t>Wintergerste, Stroh</t>
  </si>
  <si>
    <t>Roggen, Stroh</t>
  </si>
  <si>
    <t>Wintertriticale, Stroh</t>
  </si>
  <si>
    <t>Sommerfuttergerste, Stroh</t>
  </si>
  <si>
    <t>Braugerste, Stroh</t>
  </si>
  <si>
    <t>Hafer, Stroh</t>
  </si>
  <si>
    <t>Getreide, Ganzpflanze</t>
  </si>
  <si>
    <t>Körnermais, Stroh</t>
  </si>
  <si>
    <t>Ackerbohne, Stroh</t>
  </si>
  <si>
    <t>Erbse, Stroh</t>
  </si>
  <si>
    <t>Lupine blau, Stroh</t>
  </si>
  <si>
    <t>Sojabohne, Stroh</t>
  </si>
  <si>
    <t>Raps, Stroh</t>
  </si>
  <si>
    <t>Sonnenblume, Stroh</t>
  </si>
  <si>
    <t>Senf, Korn</t>
  </si>
  <si>
    <t>Senf, Stroh</t>
  </si>
  <si>
    <t>Öllein, Korn</t>
  </si>
  <si>
    <t>Öllein, Stroh</t>
  </si>
  <si>
    <t>Kartoffel, Knolle</t>
  </si>
  <si>
    <t>Kartoffel, Kraut</t>
  </si>
  <si>
    <t>Zuckerrübe, Rübe</t>
  </si>
  <si>
    <t>Zuckerrübe, Blatt</t>
  </si>
  <si>
    <t>Gehaltsrübe, Rübe</t>
  </si>
  <si>
    <t>Gehaltsrübe, Blatt</t>
  </si>
  <si>
    <t>Massenrübe, Rübe</t>
  </si>
  <si>
    <t>Massenrübe, Blatt</t>
  </si>
  <si>
    <t>Grassamenvermehrung, Samen</t>
  </si>
  <si>
    <t>Grassamenvermehrung, Stroh</t>
  </si>
  <si>
    <t>Klee-, Luzernevermehrung, Samen</t>
  </si>
  <si>
    <t>Klee-, Luzernevermehrung, Stroh</t>
  </si>
  <si>
    <t>Blumenkohl, Haupterneteprodukt</t>
  </si>
  <si>
    <t>Brokkoli, Haupterneteprodukt</t>
  </si>
  <si>
    <t>Buschbohne, Haupterneteprodukt</t>
  </si>
  <si>
    <t>Chicorée, Haupterneteprodukt</t>
  </si>
  <si>
    <t>Chinakohl, Haupterneteprodukt</t>
  </si>
  <si>
    <t>Dill, Frischmarkt, Haupterneteprodukt</t>
  </si>
  <si>
    <t>Dill, Industrieware, Haupterneteprodukt</t>
  </si>
  <si>
    <t>Erdbeeren, Haupterneteprodukt</t>
  </si>
  <si>
    <t>Feldsalat, Haupterneteprodukt</t>
  </si>
  <si>
    <t>Feldsalat, großblättrig, Haupterneteprodukt</t>
  </si>
  <si>
    <t>Gemüseerbse, Haupterneteprodukt</t>
  </si>
  <si>
    <t>Grünkohl, Haupterneteprodukt</t>
  </si>
  <si>
    <t>Gurke, Einleger, Haupterneteprodukt</t>
  </si>
  <si>
    <t>Knollenfenchel, Haupterneteprodukt</t>
  </si>
  <si>
    <t>Kohlrabi, Haupterneteprodukt</t>
  </si>
  <si>
    <t>Kohlrübe, Haupterneteprodukt</t>
  </si>
  <si>
    <t>Kürbis, Haupterneteprodukt</t>
  </si>
  <si>
    <t>Mairüben (mit Laub), Haupterneteprodukt</t>
  </si>
  <si>
    <t>Möhre, Bund-, Haupterneteprodukt</t>
  </si>
  <si>
    <t>Möhre, Industrie, Haupterneteprodukt</t>
  </si>
  <si>
    <t>Möhre, Wasch-, Haupterneteprodukt</t>
  </si>
  <si>
    <t>Pastinake, Haupterneteprodukt</t>
  </si>
  <si>
    <t>Petersilie, Blatt-, bis 1. Schnitt, Haupterneteprodukt</t>
  </si>
  <si>
    <t>Petersilie, Blatt-, nach einem Schnitt, Haupterneteprodukt</t>
  </si>
  <si>
    <t>Petersilie, Wurzel-, Haupterneteprodukt</t>
  </si>
  <si>
    <t>Porree, Haupterneteprodukt</t>
  </si>
  <si>
    <t>Radies, Haupterneteprodukt</t>
  </si>
  <si>
    <t>Rettich, Bund-, Haupterneteprodukt</t>
  </si>
  <si>
    <t>Rettich, deutsch, Haupterneteprodukt</t>
  </si>
  <si>
    <t>Rettich, japanisch, Haupterneteprodukt</t>
  </si>
  <si>
    <t>Rhabarber ab Ertragsbeginn, Haupterneteprodukt</t>
  </si>
  <si>
    <t>Rosenkohl, Haupterneteprodukt</t>
  </si>
  <si>
    <t>Rote Rüben, Haupterneteprodukt</t>
  </si>
  <si>
    <t>Rotkohl, Haupterneteprodukt</t>
  </si>
  <si>
    <t>Rucola, Feinware, Haupterneteprodukt</t>
  </si>
  <si>
    <t>Rucola, Grobware, Haupterneteprodukt</t>
  </si>
  <si>
    <t>Salate, Baby Leaf Lettuce, Haupterneteprodukt</t>
  </si>
  <si>
    <t>Salate, Blatt-, grün (Lollo, Eichblatt, Krul), Haupterneteprodukt</t>
  </si>
  <si>
    <t>Salate, Blatt-, rot (Lollo, Eichblatt, Krul), Haupterneteprodukt</t>
  </si>
  <si>
    <t>Salate, Eissalat, Haupterneteprodukt</t>
  </si>
  <si>
    <t>Salate, Endivien, Frisée, Haupterneteprodukt</t>
  </si>
  <si>
    <t>Salate, Endivien, glattblättrig, Haupterneteprodukt</t>
  </si>
  <si>
    <t>Salate, Kopfsalat, Haupterneteprodukt</t>
  </si>
  <si>
    <t>Salate, Radicchio, Haupterneteprodukt</t>
  </si>
  <si>
    <t>Salate, verschiedene Arten, Haupterneteprodukt</t>
  </si>
  <si>
    <t>Salate, Romana, Haupterneteprodukt</t>
  </si>
  <si>
    <t>Salate, Romana Herzen, Haupterneteprodukt</t>
  </si>
  <si>
    <t>Salate, Zuckerhut, Haupterneteprodukt</t>
  </si>
  <si>
    <t>Schnittlauch, gesät, bis 1. Schnitt, Haupterneteprodukt</t>
  </si>
  <si>
    <t>Schnittlauch, gesät, nach einem Schnitt, Haupterneteprodukt</t>
  </si>
  <si>
    <t>Schnittlauch, Anbau für Treiberei, Haupterneteprodukt</t>
  </si>
  <si>
    <t>Schwarzwurzel, Haupterneteprodukt</t>
  </si>
  <si>
    <t>Sellerie, Bund-, Haupterneteprodukt</t>
  </si>
  <si>
    <t>Sellerie, Knollen-, Haupterneteprodukt</t>
  </si>
  <si>
    <t>Sellerie, Stangen-, Haupterneteprodukt</t>
  </si>
  <si>
    <t>Spargel ab Ertragsbeginn, Haupterneteprodukt</t>
  </si>
  <si>
    <t>Spinat, Blatt-, FM, Baby, Haupterneteprodukt</t>
  </si>
  <si>
    <t>Spinat, Blatt-, Standard, Haupterneteprodukt</t>
  </si>
  <si>
    <t>Spinat, Hack, Standard, Haupterneteprodukt</t>
  </si>
  <si>
    <t>Stangenbohne, Standard, Haupterneteprodukt</t>
  </si>
  <si>
    <t>Teltower Rübchen (Herbstanbau), Haupterneteprodukt</t>
  </si>
  <si>
    <t>Weißkohl, Frischmarkt, Haupterneteprodukt</t>
  </si>
  <si>
    <t>Weißkohl, Industrie, Haupterneteprodukt</t>
  </si>
  <si>
    <t>Wirsing, Haupterneteprodukt</t>
  </si>
  <si>
    <t>Zucchini, Haupterneteprodukt</t>
  </si>
  <si>
    <t>Zuckermais, Haupterneteprodukt</t>
  </si>
  <si>
    <t>Zwiebel, Bund-, Haupterneteprodukt</t>
  </si>
  <si>
    <t>Zwiebel, Trocken-, Haupterneteprodukt</t>
  </si>
  <si>
    <t>Blumenkohl, Ganzpflanze</t>
  </si>
  <si>
    <t>Brokkoli, Ganzpflanze</t>
  </si>
  <si>
    <t>Buschbohne, Ganzpflanze</t>
  </si>
  <si>
    <t>Chicorée, Ganzpflanze</t>
  </si>
  <si>
    <t>Chinakohl, Ganzpflanze</t>
  </si>
  <si>
    <t>Dill, Frischmarkt, Ganzpflanze</t>
  </si>
  <si>
    <t>Dill, Industrieware, Ganzpflanze</t>
  </si>
  <si>
    <t>Erdbeeren, Ganzpflanze</t>
  </si>
  <si>
    <t>Feldsalat, Ganzpflanze</t>
  </si>
  <si>
    <t>Feldsalat, großblättrig, Ganzpflanze</t>
  </si>
  <si>
    <t>Gemüseerbse, Ganzpflanze</t>
  </si>
  <si>
    <t>Grünkohl, Ganzpflanze</t>
  </si>
  <si>
    <t>Gurke, Einleger, Ganzpflanze</t>
  </si>
  <si>
    <t>Knollenfenchel, Ganzpflanze</t>
  </si>
  <si>
    <t>Kohlrabi, Ganzpflanze</t>
  </si>
  <si>
    <t>Kohlrübe, Ganzpflanze</t>
  </si>
  <si>
    <t>Kürbis, Ganzpflanze</t>
  </si>
  <si>
    <t>Mairüben (mit Laub), Ganzpflanze</t>
  </si>
  <si>
    <t>Möhre, Bund-, Ganzpflanze</t>
  </si>
  <si>
    <t>Möhre, Industrie, Ganzpflanze</t>
  </si>
  <si>
    <t>Möhre, Wasch-, Ganzpflanze</t>
  </si>
  <si>
    <t>Pastinake, Ganzpflanze</t>
  </si>
  <si>
    <t>Petersilie, Blatt-, bis 1. Schnitt, Ganzpflanze</t>
  </si>
  <si>
    <t>Petersilie, Blatt-, nach einem Schnitt, Ganzpflanze</t>
  </si>
  <si>
    <t>Petersilie, Wurzel-, Ganzpflanze</t>
  </si>
  <si>
    <t>Porree, Ganzpflanze</t>
  </si>
  <si>
    <t>Radies, Ganzpflanze</t>
  </si>
  <si>
    <t>Rettich, Bund-, Ganzpflanze</t>
  </si>
  <si>
    <t>Rettich, deutsch, Ganzpflanze</t>
  </si>
  <si>
    <t>Rettich, japanisch, Ganzpflanze</t>
  </si>
  <si>
    <t>Rhabarber ab Ertragsbeginn, Ganzpflanze</t>
  </si>
  <si>
    <t>Rosenkohl, Ganzpflanze</t>
  </si>
  <si>
    <t>Rote Rüben, Ganzpflanze</t>
  </si>
  <si>
    <t>Rotkohl, Ganzpflanze</t>
  </si>
  <si>
    <t>Rucola, Feinware, Ganzpflanze</t>
  </si>
  <si>
    <t>Rucola, Grobware, Ganzpflanze</t>
  </si>
  <si>
    <t>Salate, Baby Leaf Lettuce, Ganzpflanze</t>
  </si>
  <si>
    <t>Salate, Blatt-, grün (Lollo, Eichblatt, Krul), Ganzpflanze</t>
  </si>
  <si>
    <t>Salate, Blatt-, rot (Lollo, Eichblatt, Krul), Ganzpflanze</t>
  </si>
  <si>
    <t>Salate, Eissalat, Ganzpflanze</t>
  </si>
  <si>
    <t>Salate, Endivien, Frisée, Ganzpflanze</t>
  </si>
  <si>
    <t>Salate, Endivien, glattblättrig, Ganzpflanze</t>
  </si>
  <si>
    <t>Salate, Kopfsalat, Ganzpflanze</t>
  </si>
  <si>
    <t>Salate, Radicchio, Ganzpflanze</t>
  </si>
  <si>
    <t>Salate, verschiedene Arten, Ganzpflanze</t>
  </si>
  <si>
    <t>Salate, Romana, Ganzpflanze</t>
  </si>
  <si>
    <t>Salate, Romana Herzen, Ganzpflanze</t>
  </si>
  <si>
    <t>Salate, Zuckerhut, Ganzpflanze</t>
  </si>
  <si>
    <t>Schnittlauch, gesät, bis 1. Schnitt, Ganzpflanze</t>
  </si>
  <si>
    <t>Schnittlauch, gesät, nach einem Schnitt, Ganzpflanze</t>
  </si>
  <si>
    <t>Schnittlauch, Anbau für Treiberei, Ganzpflanze</t>
  </si>
  <si>
    <t>Schwarzwurzel, Ganzpflanze</t>
  </si>
  <si>
    <t>Sellerie, Bund-, Ganzpflanze</t>
  </si>
  <si>
    <t>Sellerie, Knollen-, Ganzpflanze</t>
  </si>
  <si>
    <t>Sellerie, Stangen-, Ganzpflanze</t>
  </si>
  <si>
    <t>Spargel ab Ertragsbeginn, Ganzpflanze</t>
  </si>
  <si>
    <t>Spinat, Blatt-, FM, Baby, Ganzpflanze</t>
  </si>
  <si>
    <t>Spinat, Blatt-, Standard, Ganzpflanze</t>
  </si>
  <si>
    <t>Spinat, Hack, Standard, Ganzpflanze</t>
  </si>
  <si>
    <t>Stangenbohne, Standard, Ganzpflanze</t>
  </si>
  <si>
    <t>Teltower Rübchen (Herbstanbau), Ganzpflanze</t>
  </si>
  <si>
    <t>Weißkohl, Frischmarkt, Ganzpflanze</t>
  </si>
  <si>
    <t>Weißkohl, Industrie, Ganzpflanze</t>
  </si>
  <si>
    <t>Wirsing, Ganzpflanze</t>
  </si>
  <si>
    <t>Zucchini, Ganzpflanze</t>
  </si>
  <si>
    <t>Zuckermais, Ganzpflanze</t>
  </si>
  <si>
    <t>Zwiebel, Bund-, Ganzpflanze</t>
  </si>
  <si>
    <t>Zwiebel, Trocken-, Ganzpflanze</t>
  </si>
  <si>
    <t>gesamt</t>
  </si>
  <si>
    <t>TM (dt)</t>
  </si>
  <si>
    <t>kg N</t>
  </si>
  <si>
    <t>summewenn</t>
  </si>
  <si>
    <t>organische Düngemittel</t>
  </si>
  <si>
    <t>kg P2O5</t>
  </si>
  <si>
    <t>kg P</t>
  </si>
  <si>
    <t>Eigene Werte</t>
  </si>
  <si>
    <t>eigene Eingabe</t>
  </si>
  <si>
    <t>Auswahl</t>
  </si>
  <si>
    <t>HNV 
1 : x</t>
  </si>
  <si>
    <t>Code</t>
  </si>
  <si>
    <t>Hühnertrockenkot</t>
  </si>
  <si>
    <t>Jauche Rinder</t>
  </si>
  <si>
    <t>Jauche Schweine Standard</t>
  </si>
  <si>
    <t>Hornmehl</t>
  </si>
  <si>
    <t>Horngrieß</t>
  </si>
  <si>
    <t>Horndünger</t>
  </si>
  <si>
    <t>Haarmehl</t>
  </si>
  <si>
    <t>Ackerbohnen (Korn)</t>
  </si>
  <si>
    <t>Erbsen (Korn)</t>
  </si>
  <si>
    <t>Lupinen (Korn)</t>
  </si>
  <si>
    <t>Rizinusschrot</t>
  </si>
  <si>
    <t>Maltaflor</t>
  </si>
  <si>
    <t xml:space="preserve">Phyto – Perls </t>
  </si>
  <si>
    <t>Vinasse Zuckerrüben</t>
  </si>
  <si>
    <t>Traubentrester</t>
  </si>
  <si>
    <t>Blutmehl</t>
  </si>
  <si>
    <t>organischer Handelsdünger</t>
  </si>
  <si>
    <t>Schlachtgewicht in % Lebendgewicht/tierischer Anteil</t>
  </si>
  <si>
    <t>mineralischer Handelsdünger</t>
  </si>
  <si>
    <t>alternativ:</t>
  </si>
  <si>
    <t>Anteil tierisch</t>
  </si>
  <si>
    <t>Einheit</t>
  </si>
  <si>
    <t>Menge</t>
  </si>
  <si>
    <t>Jahr</t>
  </si>
  <si>
    <t>Halbjahr</t>
  </si>
  <si>
    <t>Aufnahme</t>
  </si>
  <si>
    <t>N tierisch</t>
  </si>
  <si>
    <t>Aus
schlacht
ung</t>
  </si>
  <si>
    <t>nach 
StroffBilV</t>
  </si>
  <si>
    <t>P2O5 tierisch</t>
  </si>
  <si>
    <r>
      <t xml:space="preserve">Summe der Nährstoffabgabe je Betrieb 
</t>
    </r>
    <r>
      <rPr>
        <i/>
        <sz val="10"/>
        <color theme="1"/>
        <rFont val="Calibri"/>
        <family val="2"/>
        <scheme val="minor"/>
      </rPr>
      <t>in kg Nährstoff aus Zeilen 1 bis 3 und 6 bis 12</t>
    </r>
  </si>
  <si>
    <r>
      <t xml:space="preserve">Summe der Nährstoffabgabe je Betrieb 
</t>
    </r>
    <r>
      <rPr>
        <i/>
        <sz val="10"/>
        <color theme="1"/>
        <rFont val="Calibri"/>
        <family val="2"/>
        <scheme val="minor"/>
      </rPr>
      <t>in kg Nährstoff je Hektar</t>
    </r>
  </si>
  <si>
    <r>
      <t xml:space="preserve">Stickstoffdeposition im Betrieb über den Luftpfad 
</t>
    </r>
    <r>
      <rPr>
        <i/>
        <u/>
        <sz val="11"/>
        <color theme="10"/>
        <rFont val="Calibri"/>
        <family val="2"/>
        <scheme val="minor"/>
      </rPr>
      <t>in kg N je Hektar</t>
    </r>
  </si>
  <si>
    <t xml:space="preserve"> Nr.</t>
  </si>
  <si>
    <t>kg N/Einheit</t>
  </si>
  <si>
    <t>Rind, fleischbetont, Lebendgewicht</t>
  </si>
  <si>
    <t>Rind, milchbetont, Lebendgewicht</t>
  </si>
  <si>
    <t>Schafe, Lebendgewicht</t>
  </si>
  <si>
    <t>Schweine, Lebendgewicht</t>
  </si>
  <si>
    <t>Ziegen, Lebendgewicht</t>
  </si>
  <si>
    <t>Pferde bis 5 Monate, Lebendgewicht</t>
  </si>
  <si>
    <t>Pferde 5–36 Monate, Lebendgewicht</t>
  </si>
  <si>
    <t>Legehennen, Lebendgewicht</t>
  </si>
  <si>
    <t>Masthähnchen, Lebendgewicht</t>
  </si>
  <si>
    <t>Puten, Lebendgewicht</t>
  </si>
  <si>
    <t>Enten, Lebendgewicht</t>
  </si>
  <si>
    <t>Gänse, Lebendgewicht</t>
  </si>
  <si>
    <t xml:space="preserve">Kaninchen, Lebendgewicht </t>
  </si>
  <si>
    <t>Gehegewild, Lebendgewicht</t>
  </si>
  <si>
    <t>Schafe, Schlachtgewicht</t>
  </si>
  <si>
    <t>Schweine, Schlachtgewicht</t>
  </si>
  <si>
    <t>Ziegen, Schlachtgewicht</t>
  </si>
  <si>
    <t>Werte ermittelt durch</t>
  </si>
  <si>
    <t>Verfallsdatum:</t>
  </si>
  <si>
    <t>Code:</t>
  </si>
  <si>
    <t>haltbar bis:</t>
  </si>
  <si>
    <t>in kg</t>
  </si>
  <si>
    <t>N / P2O5</t>
  </si>
  <si>
    <t xml:space="preserve">Summe der Nährstoffabgabe je Betrieb </t>
  </si>
  <si>
    <t>vollständig?</t>
  </si>
  <si>
    <t>Tierische Produkte</t>
  </si>
  <si>
    <t>Zeile</t>
  </si>
  <si>
    <t>Stammdaten</t>
  </si>
  <si>
    <t>Eingabe Feld</t>
  </si>
  <si>
    <t>Richtwerte</t>
  </si>
  <si>
    <t>Analyse</t>
  </si>
  <si>
    <r>
      <t>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</si>
  <si>
    <t>Muss der Betrieb eine Stoffstrombilanz erstellen?</t>
  </si>
  <si>
    <t>Landwirtschaftliche Nutzfläche</t>
  </si>
  <si>
    <t>ha</t>
  </si>
  <si>
    <t>Aufnahme Wirtschaftsdünger</t>
  </si>
  <si>
    <t>GV/ha</t>
  </si>
  <si>
    <t>Viehbestand</t>
  </si>
  <si>
    <t>Viehbesatz</t>
  </si>
  <si>
    <t>Stickstoffanfall aus eigener Tierhaltung</t>
  </si>
  <si>
    <t>Kennzeichnung</t>
  </si>
  <si>
    <t>Auswahl Wertermittlung</t>
  </si>
  <si>
    <t>auswahl werte</t>
  </si>
  <si>
    <t>Stickstofffixierung durch Leguminosen</t>
  </si>
  <si>
    <t>Betriebliche Stoffstrombilanz</t>
  </si>
  <si>
    <t>Erfassung der Hintergrunddaten</t>
  </si>
  <si>
    <t>Druckbereich</t>
  </si>
  <si>
    <t>Ackerbohne, Korn (30 % RP)</t>
  </si>
  <si>
    <t>Erbse, Korn (26 % RP)</t>
  </si>
  <si>
    <t>Lupine blau, Korn (33 % RP)</t>
  </si>
  <si>
    <t>Sojabohne, Korn (32 % RP)</t>
  </si>
  <si>
    <t>Raps, Korn (23 % RP)</t>
  </si>
  <si>
    <t>Sonnenblume, Korn (20 % RP)</t>
  </si>
  <si>
    <t>Eingabehinweise:</t>
  </si>
  <si>
    <t>Festmist</t>
  </si>
  <si>
    <t>Entwicklungssoftware:</t>
  </si>
  <si>
    <t>Microsoft EXCEL 2010</t>
  </si>
  <si>
    <t>Entwicklungsstand:</t>
  </si>
  <si>
    <t>Impressum:</t>
  </si>
  <si>
    <t>Herausgeber:</t>
  </si>
  <si>
    <t>Ministerium für Ländlichen Raum und Verbraucherschutz</t>
  </si>
  <si>
    <t>Baden-Württemberg (MLR)</t>
  </si>
  <si>
    <t>Kernerplatz 10</t>
  </si>
  <si>
    <t>70182 Stuttgart</t>
  </si>
  <si>
    <t>poststelle@mlr.bwl.de</t>
  </si>
  <si>
    <t>Landwirtschaftliches Technologiezentrum Augustenberg (LTZ)</t>
  </si>
  <si>
    <t xml:space="preserve">Neßlerstraße 23-31 </t>
  </si>
  <si>
    <t>76227 Karlsruhe</t>
  </si>
  <si>
    <r>
      <t>Technische Redaktion</t>
    </r>
    <r>
      <rPr>
        <b/>
        <sz val="11"/>
        <color theme="1"/>
        <rFont val="Arial"/>
        <family val="2"/>
      </rPr>
      <t>:</t>
    </r>
  </si>
  <si>
    <t>Landesanstalt für Entwicklung der Landwirtschaft</t>
  </si>
  <si>
    <t>und der ländlichen Räume ( LEL )</t>
  </si>
  <si>
    <t>Oberbettringer Straße 162</t>
  </si>
  <si>
    <t>73525 Schwäbisch Gmünd</t>
  </si>
  <si>
    <t>Achim Bader (LEL)</t>
  </si>
  <si>
    <t>Telefon: 07171 / 917-226</t>
  </si>
  <si>
    <t>Achim.Bader@lel.bwl.de</t>
  </si>
  <si>
    <t>örtlich zuständiges Landwirtschaftsamt</t>
  </si>
  <si>
    <t xml:space="preserve">Für Richtigkeit und korrekte Funktion wird keine Gewähr übernommen. </t>
  </si>
  <si>
    <t xml:space="preserve">Haftungsansprüche jeglicher Art werden ausgeschlossen.  </t>
  </si>
  <si>
    <t>Eingabeseite für:</t>
  </si>
  <si>
    <t>Stoffstrombilanz</t>
  </si>
  <si>
    <t>Ergebnisseite:</t>
  </si>
  <si>
    <t>Bezugsjahr</t>
  </si>
  <si>
    <r>
      <t>kg P</t>
    </r>
    <r>
      <rPr>
        <b/>
        <vertAlign val="subscript"/>
        <sz val="11"/>
        <color theme="1"/>
        <rFont val="Arial"/>
        <family val="2"/>
      </rPr>
      <t>2</t>
    </r>
    <r>
      <rPr>
        <b/>
        <sz val="11"/>
        <color theme="1"/>
        <rFont val="Arial"/>
        <family val="2"/>
      </rPr>
      <t>O</t>
    </r>
    <r>
      <rPr>
        <b/>
        <vertAlign val="subscript"/>
        <sz val="11"/>
        <color theme="1"/>
        <rFont val="Arial"/>
        <family val="2"/>
      </rPr>
      <t>5</t>
    </r>
    <r>
      <rPr>
        <b/>
        <sz val="11"/>
        <color theme="1"/>
        <rFont val="Arial"/>
        <family val="2"/>
      </rPr>
      <t>/Einheit</t>
    </r>
  </si>
  <si>
    <t>Differenz</t>
  </si>
  <si>
    <t>Bilanzwert</t>
  </si>
  <si>
    <t>Stickstoff (N)</t>
  </si>
  <si>
    <r>
      <t>Phosphat (P</t>
    </r>
    <r>
      <rPr>
        <b/>
        <vertAlign val="subscript"/>
        <sz val="12"/>
        <color theme="1"/>
        <rFont val="Calibri"/>
        <family val="2"/>
        <scheme val="minor"/>
      </rPr>
      <t>2</t>
    </r>
    <r>
      <rPr>
        <b/>
        <sz val="12"/>
        <color theme="1"/>
        <rFont val="Calibri"/>
        <family val="2"/>
        <scheme val="minor"/>
      </rPr>
      <t>0</t>
    </r>
    <r>
      <rPr>
        <b/>
        <vertAlign val="subscript"/>
        <sz val="12"/>
        <color theme="1"/>
        <rFont val="Calibri"/>
        <family val="2"/>
        <scheme val="minor"/>
      </rPr>
      <t>5)</t>
    </r>
  </si>
  <si>
    <t>Ausgewertete Quartale</t>
  </si>
  <si>
    <t>3jahres-Vergleich</t>
  </si>
  <si>
    <t>Berechnung des zulässigen Bilanzwertes für Stickstoff</t>
  </si>
  <si>
    <t>Beschreibung</t>
  </si>
  <si>
    <t>ha bzw. kg N je Betrieb</t>
  </si>
  <si>
    <t>Zulässiger Stickstoffüberschuss je Hektar nach der Düngeverordnung</t>
  </si>
  <si>
    <t>Stickstoffverluste im Stall und bei der Lagerung von Wirtschaftsdüngern in tierhaltenden Betrieben</t>
  </si>
  <si>
    <t>Stickstoffverluste bei der Lagerung von Gärsubstraten pflanzlicher Herkunft in Biogasbetrieben</t>
  </si>
  <si>
    <t>Stickstoffverluste bei der Lagerung von Gärrückständen in Biogasbetrieben</t>
  </si>
  <si>
    <t>5.</t>
  </si>
  <si>
    <t>Stickstoffverluste bei der Aufbringung von betriebseigenen organischen Düngemitteln</t>
  </si>
  <si>
    <t>6.</t>
  </si>
  <si>
    <t>Stickstoffverluste bei der Aufbringung von aufgenommenen organischen Düngemitteln</t>
  </si>
  <si>
    <t>7.</t>
  </si>
  <si>
    <t>Stickstoffverluste bei der Lagerung von Grobfutter</t>
  </si>
  <si>
    <t>Stickstoffabfuhr von Grobfutterflächen nach § 8 Absatz 3 Satz 1 der Düngeverordnung</t>
  </si>
  <si>
    <t>8.</t>
  </si>
  <si>
    <t>Stickstoffverluste bei der Weidehaltung</t>
  </si>
  <si>
    <t>9.</t>
  </si>
  <si>
    <t>Stickstoffausscheidung der Tierhaltung nach der Düngeverordnung</t>
  </si>
  <si>
    <t>Stickstoffzufuhr über Substrate pflanzlicher Herkunft in die Biogasanlage</t>
  </si>
  <si>
    <t>Stickstoffzufuhr über Substrate in die Biogasanlage</t>
  </si>
  <si>
    <t>Stickstoffaufbringung mit betriebseigenen organischen Düngemitteln</t>
  </si>
  <si>
    <t>Stickstoffaufbringung mit aufgenommenen organischen Düngemitteln</t>
  </si>
  <si>
    <t>Landwirtschaftlich genutzte Fläche im Bezugsjahr</t>
  </si>
  <si>
    <t>kg N je Betrieb</t>
  </si>
  <si>
    <t>Tabelle 2</t>
  </si>
  <si>
    <t>Unvermeidbare Stickstoffverluste im Stall und bei der Lagerung von Wirtschaftsdüngern in % der Stickstoffausscheidungen der Nutztiere bzw. der Stickstoffzufuhr in Biogasanlagen</t>
  </si>
  <si>
    <t>Betrieb einer Biogasanlage</t>
  </si>
  <si>
    <t>Rinder (Gülle, Gärrückstände)</t>
  </si>
  <si>
    <t>Schweine (Gülle, Gärrückstände)</t>
  </si>
  <si>
    <t>Rinder (Festmist, Jauche)</t>
  </si>
  <si>
    <t>Geflügel (Festmist, Jauche)</t>
  </si>
  <si>
    <t>Andere Tierarten (Festmist, Jauche)</t>
  </si>
  <si>
    <t>Schweine (Festmist, Jauche)</t>
  </si>
  <si>
    <t>Tabelle 3</t>
  </si>
  <si>
    <t>Kennzahlen für die Berechnung des zulässigen Bilanzwertes bei der Aufbringung von organischen Düngemitteln</t>
  </si>
  <si>
    <t>Unvermeidbare Stickstoffverluste bei der Aufbringung in % des nach § 4 Absatz 2 ermittelten Wertes oder in % der aufgenommenen Stickstoffmenge</t>
  </si>
  <si>
    <t>Kennzahlen für die Berechnung des zulässigen Bilanzwertes für Stickstoff bei der tierischen Erzeugung und bei Biogasbetrieben</t>
  </si>
  <si>
    <t>Betrieb einer Biogasanlage (Gülle, Gärrückstände)</t>
  </si>
  <si>
    <t>Sonstige organische Düngemittel (Gülle, Gärrückstände)</t>
  </si>
  <si>
    <t>Rinder (Gülle, Gärrückstände) (ab 1.1.2020)</t>
  </si>
  <si>
    <t>Schweine (Gülle, Gärrückstände)  (ab 1.1.2020)</t>
  </si>
  <si>
    <t>je Betrieb</t>
  </si>
  <si>
    <t>ja ha</t>
  </si>
  <si>
    <t>Tierart/Verfahren auswählen</t>
  </si>
  <si>
    <t>Unvermeidbare Stickstoffverluste</t>
  </si>
  <si>
    <t>Dreijährige betriebliche Stoffstrombilanz</t>
  </si>
  <si>
    <t>Hintergrunddaten</t>
  </si>
  <si>
    <t>nach § 6 Absatz 1 bis 3 und § 7 Absatz 1 Nummer 3 StoffBilV</t>
  </si>
  <si>
    <t>nach § 6 Absatz 1 und 3 und § 7 Absatz 1 Nummer 3 StoffBilV</t>
  </si>
  <si>
    <t>Auswahl Datum</t>
  </si>
  <si>
    <t>t FM</t>
  </si>
  <si>
    <t>m³</t>
  </si>
  <si>
    <t>1000 Stück</t>
  </si>
  <si>
    <t>Apfeltrester</t>
  </si>
  <si>
    <t>Bierhefe, flüssig</t>
  </si>
  <si>
    <t>Biertreber, siliert</t>
  </si>
  <si>
    <t>CCM</t>
  </si>
  <si>
    <t>Fischmehl</t>
  </si>
  <si>
    <t>Getreideschlempe, frisch (Weizen)</t>
  </si>
  <si>
    <t>Getreideschlempe, getrocknet (Weizen)</t>
  </si>
  <si>
    <t>Haferschälkleie</t>
  </si>
  <si>
    <t>Kartoffeleiweiß</t>
  </si>
  <si>
    <t>Kartoffelpülpe, siliert</t>
  </si>
  <si>
    <t>Kartoffelschlempe, frisch</t>
  </si>
  <si>
    <t>Leinextraktionsschrot</t>
  </si>
  <si>
    <t>Leinkuchen</t>
  </si>
  <si>
    <t>Luzernegrünmehl</t>
  </si>
  <si>
    <t>Magermilch, frisch</t>
  </si>
  <si>
    <t>Maiskeimextraktionsschrot (aus der Stärkeindustrie)</t>
  </si>
  <si>
    <t>Maiskleberfutter (23-35 % RP)</t>
  </si>
  <si>
    <t>Malzkeime</t>
  </si>
  <si>
    <t>Maniok</t>
  </si>
  <si>
    <t>Melasseschnitzel</t>
  </si>
  <si>
    <t>Molke, Permeat</t>
  </si>
  <si>
    <t>Pressschnitzel, siliert</t>
  </si>
  <si>
    <t>Rapsextraktionsschrot</t>
  </si>
  <si>
    <t>Rapskuchen, fettarm</t>
  </si>
  <si>
    <t>Roggengrießkleie</t>
  </si>
  <si>
    <t>Roggenkleie</t>
  </si>
  <si>
    <t>Rübenkleinteile</t>
  </si>
  <si>
    <t>Sojaextraktionsschrot 48 % RP (HP, aus geschälter Saat)</t>
  </si>
  <si>
    <t>Sojaextraktionsschrot 44 % RP (aus ungeschälter Saat)</t>
  </si>
  <si>
    <t>Sojaschalen</t>
  </si>
  <si>
    <t>Sonnenblumenextraktionsschrot, aus teilgeschälter Saat</t>
  </si>
  <si>
    <t>Sonnenblumen, GPS</t>
  </si>
  <si>
    <t>Sauermolke, frisch</t>
  </si>
  <si>
    <t>Süßmolke, frisch</t>
  </si>
  <si>
    <t>Trockenschnitzel</t>
  </si>
  <si>
    <t>Vollmilch, frisch</t>
  </si>
  <si>
    <t>Weizengrießkleie</t>
  </si>
  <si>
    <t>Weizenkleie</t>
  </si>
  <si>
    <t>Weizennachmehl</t>
  </si>
  <si>
    <t>Zuckerrübenmelasse</t>
  </si>
  <si>
    <t>Kuhmilch 3,2 % RP</t>
  </si>
  <si>
    <t>Kuhmilch 3,4 % RP</t>
  </si>
  <si>
    <t>Kuhmilch 3,6 % RP</t>
  </si>
  <si>
    <t>Stutenmilch</t>
  </si>
  <si>
    <t>Hühnerei 1 000 Stück (à 62,5 g)</t>
  </si>
  <si>
    <t>Schafwolle</t>
  </si>
  <si>
    <t>Altbrot</t>
  </si>
  <si>
    <t>Einheit?</t>
  </si>
  <si>
    <t>t</t>
  </si>
  <si>
    <t>N/Einheit</t>
  </si>
  <si>
    <r>
      <t>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/Einheit</t>
    </r>
  </si>
  <si>
    <t>mineralische Düngemittel</t>
  </si>
  <si>
    <t>Futterpflanzen (Ganzpflanze)</t>
  </si>
  <si>
    <t>Grünland (Ganzpflanze)</t>
  </si>
  <si>
    <t>Futterzwischenfrüchte</t>
  </si>
  <si>
    <t>Weidelgras (Ackergras)</t>
  </si>
  <si>
    <t>Luzernegras</t>
  </si>
  <si>
    <t>Kleegras</t>
  </si>
  <si>
    <t>Luzerne</t>
  </si>
  <si>
    <t>Rotklee</t>
  </si>
  <si>
    <t>1 Nutzung (40 dt/ha TM)</t>
  </si>
  <si>
    <t>2 Nutzungen (55 dt/ha TM)</t>
  </si>
  <si>
    <t>3 Nutzungen (80 dt/ha TM)</t>
  </si>
  <si>
    <t>4 Nutzungen (90 dt/ha TM)</t>
  </si>
  <si>
    <t>5 Nutzungen (110 dt/ha TM)</t>
  </si>
  <si>
    <t>Tiere (Lebendgewicht)</t>
  </si>
  <si>
    <t>Rind, fleischbetont</t>
  </si>
  <si>
    <t>Rind, milchbetont</t>
  </si>
  <si>
    <t>Schafe</t>
  </si>
  <si>
    <t>Schweine</t>
  </si>
  <si>
    <t>Ziegen</t>
  </si>
  <si>
    <t>Pferde bis 5 Monate</t>
  </si>
  <si>
    <t>Pferde 5–36 Monate</t>
  </si>
  <si>
    <t>Legehennen</t>
  </si>
  <si>
    <t>Masthähnchen</t>
  </si>
  <si>
    <t>Puten</t>
  </si>
  <si>
    <t>Enten</t>
  </si>
  <si>
    <t>Gänse</t>
  </si>
  <si>
    <t xml:space="preserve">Kaninchen </t>
  </si>
  <si>
    <t>Gehegewild</t>
  </si>
  <si>
    <t>Rinder, Grünland</t>
  </si>
  <si>
    <t>Rinder, Acker</t>
  </si>
  <si>
    <t>Schweine Standard</t>
  </si>
  <si>
    <t>Schweine N/P-reduziert</t>
  </si>
  <si>
    <t>Pferde</t>
  </si>
  <si>
    <t>Kaninchen</t>
  </si>
  <si>
    <t>Putenhähne (Einstreu)</t>
  </si>
  <si>
    <t>Hühner (Einstreu)</t>
  </si>
  <si>
    <t>Putenhähne N/P-reduziert (Einstreu)</t>
  </si>
  <si>
    <t>Putenhennen (Einstreu)</t>
  </si>
  <si>
    <t>Putenhennen N/P-reduziert (Einstreu)</t>
  </si>
  <si>
    <t>Gülle</t>
  </si>
  <si>
    <t>Jauche</t>
  </si>
  <si>
    <t>Faserpflanzen (Ganzpflanze)</t>
  </si>
  <si>
    <t>Flachs (Faserlein)</t>
  </si>
  <si>
    <t>Hanf (100-150 dt/ha TM)</t>
  </si>
  <si>
    <t>Miscanthus (150-200 dt/ha TM)</t>
  </si>
  <si>
    <t>Rinder</t>
  </si>
  <si>
    <t>Körnerleguminosen</t>
  </si>
  <si>
    <t>Stroh</t>
  </si>
  <si>
    <t>t LG</t>
  </si>
  <si>
    <t>t SG</t>
  </si>
  <si>
    <t>Jungvieh Grünland</t>
  </si>
  <si>
    <t>Jungvieh Ackerland</t>
  </si>
  <si>
    <t>Milchvieh Grünland</t>
  </si>
  <si>
    <t>Milchvieh Ackerland</t>
  </si>
  <si>
    <t>Bullenmast</t>
  </si>
  <si>
    <t>Schweinemast Standard</t>
  </si>
  <si>
    <t>Schweinemast N/P-reduziert</t>
  </si>
  <si>
    <t>Schweinezucht Standard</t>
  </si>
  <si>
    <t>Schweinezucht N/P-reduziert</t>
  </si>
  <si>
    <r>
      <rPr>
        <b/>
        <sz val="11"/>
        <color theme="1"/>
        <rFont val="Arial"/>
        <family val="2"/>
      </rPr>
      <t>Unvollständige Eingabe, Feld bitte ausfüllen</t>
    </r>
    <r>
      <rPr>
        <sz val="11"/>
        <color theme="1"/>
        <rFont val="Arial"/>
        <family val="2"/>
      </rPr>
      <t xml:space="preserve"> (nur vollständige Datensätze werden bei der Berechnung berücksichtigt.)</t>
    </r>
  </si>
  <si>
    <t>Testdatum</t>
  </si>
  <si>
    <t>Silomais</t>
  </si>
  <si>
    <t>Getreide, Körnermais (Korn)</t>
  </si>
  <si>
    <t>Weizen (12 % RP )</t>
  </si>
  <si>
    <t>Weizen (14 % RP)</t>
  </si>
  <si>
    <t>Weizen (16 % RP)</t>
  </si>
  <si>
    <t>Wintergerste (12 % RP)</t>
  </si>
  <si>
    <t>Wintergerste (13 % RP)</t>
  </si>
  <si>
    <t>Roggen (11 % RP)</t>
  </si>
  <si>
    <t>Roggen (12 % RP)</t>
  </si>
  <si>
    <t>Wintertriticale (12 % RP)</t>
  </si>
  <si>
    <t>Wintertriticale (13 % RP)</t>
  </si>
  <si>
    <t>Sommerfuttergerste (12 % RP)</t>
  </si>
  <si>
    <t>Sommerfuttergerste (13 % RP)</t>
  </si>
  <si>
    <t>Braugerste (10 % RP)</t>
  </si>
  <si>
    <t>Braugerste (11 % RP)</t>
  </si>
  <si>
    <t>Hafer (11 % RP)</t>
  </si>
  <si>
    <t>Hafer (12 % RP)</t>
  </si>
  <si>
    <t>Körnermais (10 % RP)</t>
  </si>
  <si>
    <t>Körnermais (11 % RP)</t>
  </si>
  <si>
    <t>Weizen</t>
  </si>
  <si>
    <t>Wintergerste</t>
  </si>
  <si>
    <t>Roggen</t>
  </si>
  <si>
    <t>Wintertriticale</t>
  </si>
  <si>
    <t>Sommerfuttergerste</t>
  </si>
  <si>
    <t>Braugerste</t>
  </si>
  <si>
    <t>Hafer</t>
  </si>
  <si>
    <t>Körnermais</t>
  </si>
  <si>
    <t>Ackerbohne</t>
  </si>
  <si>
    <t>Erbse</t>
  </si>
  <si>
    <t>Lupine blau</t>
  </si>
  <si>
    <t>Sojabohne</t>
  </si>
  <si>
    <t>Raps</t>
  </si>
  <si>
    <t>Sonnenblume</t>
  </si>
  <si>
    <t>Senf</t>
  </si>
  <si>
    <t>Öllein</t>
  </si>
  <si>
    <t>GPS</t>
  </si>
  <si>
    <t>kg N/t</t>
  </si>
  <si>
    <r>
      <t>kg P</t>
    </r>
    <r>
      <rPr>
        <b/>
        <vertAlign val="subscript"/>
        <sz val="11"/>
        <color theme="1"/>
        <rFont val="Arial"/>
        <family val="2"/>
      </rPr>
      <t>2</t>
    </r>
    <r>
      <rPr>
        <b/>
        <sz val="11"/>
        <color theme="1"/>
        <rFont val="Arial"/>
        <family val="2"/>
      </rPr>
      <t>O</t>
    </r>
    <r>
      <rPr>
        <b/>
        <vertAlign val="subscript"/>
        <sz val="11"/>
        <color theme="1"/>
        <rFont val="Arial"/>
        <family val="2"/>
      </rPr>
      <t>5</t>
    </r>
    <r>
      <rPr>
        <b/>
        <sz val="11"/>
        <color theme="1"/>
        <rFont val="Arial"/>
        <family val="2"/>
      </rPr>
      <t>/t</t>
    </r>
  </si>
  <si>
    <t>Gemüsekulturen (Ganzpflanze)</t>
  </si>
  <si>
    <t>Gemüsekulturen (Haupterneteprodukt)</t>
  </si>
  <si>
    <t>Stoffgruppe</t>
  </si>
  <si>
    <t>Stoff</t>
  </si>
  <si>
    <t xml:space="preserve">Summe der Nährstoffaufnahme je Betrieb </t>
  </si>
  <si>
    <r>
      <t xml:space="preserve">Summe der Nährstoffaufnahme je Betrieb 
</t>
    </r>
    <r>
      <rPr>
        <i/>
        <sz val="10"/>
        <color theme="1"/>
        <rFont val="Calibri"/>
        <family val="2"/>
        <scheme val="minor"/>
      </rPr>
      <t>in kg Nährstoff aus Zeilen 1 und 4 bis 11</t>
    </r>
  </si>
  <si>
    <r>
      <t xml:space="preserve">Summe der Nährstoffaufnahme je Betrieb 
</t>
    </r>
    <r>
      <rPr>
        <i/>
        <sz val="10"/>
        <color theme="1"/>
        <rFont val="Calibri"/>
        <family val="2"/>
        <scheme val="minor"/>
      </rPr>
      <t>in kg Nährstoff je Hektar</t>
    </r>
  </si>
  <si>
    <t>AHL (28% N, Bezugsgröße t)</t>
  </si>
  <si>
    <t>Ammonsulfatsalpeter (ASS) (26% N)</t>
  </si>
  <si>
    <t>Ammonsulfatsalpeter-Bor (0,3% B, 26% N)</t>
  </si>
  <si>
    <t>DAP (Diammonphosphat) (18% N, 46% P)</t>
  </si>
  <si>
    <t>ENTEC 25+15</t>
  </si>
  <si>
    <t>ENTEC 26</t>
  </si>
  <si>
    <t>ENTEC perfect (15+5+20(+2+8))</t>
  </si>
  <si>
    <t>Harnstoff (46% N)</t>
  </si>
  <si>
    <t xml:space="preserve">Kalkammonsalpeter (27% N) </t>
  </si>
  <si>
    <t>Kalkstickstoff PERLKA (19,8% N)</t>
  </si>
  <si>
    <t>PIAMON (33% N, 12% S)</t>
  </si>
  <si>
    <r>
      <t>YARA Bela Sulfan (24% N, 15% SO</t>
    </r>
    <r>
      <rPr>
        <vertAlign val="subscript"/>
        <sz val="11"/>
        <color theme="1"/>
        <rFont val="Arial"/>
        <family val="2"/>
      </rPr>
      <t>3</t>
    </r>
    <r>
      <rPr>
        <sz val="11"/>
        <color theme="1"/>
        <rFont val="Arial"/>
        <family val="2"/>
      </rPr>
      <t>)</t>
    </r>
  </si>
  <si>
    <t>ab</t>
  </si>
  <si>
    <t>Bitte prüfen Sie hier ob Ihr Betrieb eine Stoffstrombilanz erstellen muss:</t>
  </si>
  <si>
    <t>Nährstoffvergleich eingehalten?</t>
  </si>
  <si>
    <t>Biogasanlage vorhanden?</t>
  </si>
  <si>
    <t>TM %</t>
  </si>
  <si>
    <t>Stoffbezeichnung</t>
  </si>
  <si>
    <t>bei Wirtschaftsdünger:
tierischer Anteil</t>
  </si>
  <si>
    <t>bei Tieren:
SG in % LG</t>
  </si>
  <si>
    <t>Nr</t>
  </si>
  <si>
    <t>eigene Stoffe</t>
  </si>
  <si>
    <r>
      <t>Abgabe</t>
    </r>
    <r>
      <rPr>
        <b/>
        <sz val="11"/>
        <color theme="1"/>
        <rFont val="Calibri"/>
        <family val="2"/>
        <scheme val="minor"/>
      </rPr>
      <t xml:space="preserve"> (eigene Stoffe anlegen)</t>
    </r>
  </si>
  <si>
    <r>
      <t>Aufnahme</t>
    </r>
    <r>
      <rPr>
        <b/>
        <sz val="11"/>
        <color theme="1"/>
        <rFont val="Calibri"/>
        <family val="2"/>
        <scheme val="minor"/>
      </rPr>
      <t xml:space="preserve"> (eigene Stoffe anlegen)</t>
    </r>
  </si>
  <si>
    <t>Bilanzierung nach</t>
  </si>
  <si>
    <t>WJ</t>
  </si>
  <si>
    <t>Saat und Pflanzgut</t>
  </si>
  <si>
    <t>Linse, Korn (26 % RP)</t>
  </si>
  <si>
    <t>Lupine, blau, Korn (33 % RP)</t>
  </si>
  <si>
    <t>Sojabohnen, Korn (32 % RP)</t>
  </si>
  <si>
    <t>Trockenspeiseerbse, Korn (26 % RP)</t>
  </si>
  <si>
    <t>Wicke, Korn (26 % RP)</t>
  </si>
  <si>
    <t>Ackerbohne, Ganzpflanze</t>
  </si>
  <si>
    <t>Esparsette, Ganzpflanze</t>
  </si>
  <si>
    <t>Futtererbse, Ganzpflanze</t>
  </si>
  <si>
    <t>Klee, Ganzpflanze</t>
  </si>
  <si>
    <t>Klee : Gras (50:50), Ganzpflanze</t>
  </si>
  <si>
    <t>Klee : Gras (70:30), Ganzpflanze</t>
  </si>
  <si>
    <t>Kleegras (30:70), Ganzpflanze</t>
  </si>
  <si>
    <t>Lupine, Futter, Ganzpflanze</t>
  </si>
  <si>
    <t>Luzerne, Ganzpflanze</t>
  </si>
  <si>
    <t>Luzerne : Gras (50:50), Ganzpflanze</t>
  </si>
  <si>
    <t>Luzerne : Gras (70:30), Ganzpflanze</t>
  </si>
  <si>
    <t>Luzernegras (30:70), Ganzpflanze</t>
  </si>
  <si>
    <t>Serradella, Ganzpflanze</t>
  </si>
  <si>
    <t>Sonst. einjährige Leguminosenfutterpflanzen, Ganzpflanze</t>
  </si>
  <si>
    <t>Wicke, Futter, Ganzpflanze</t>
  </si>
  <si>
    <t>Ø</t>
  </si>
  <si>
    <r>
      <t>TM</t>
    </r>
    <r>
      <rPr>
        <sz val="10"/>
        <color theme="1"/>
        <rFont val="Arial"/>
        <family val="2"/>
      </rPr>
      <t xml:space="preserve"> (%)</t>
    </r>
  </si>
  <si>
    <r>
      <t xml:space="preserve">Anbaufläche </t>
    </r>
    <r>
      <rPr>
        <sz val="10"/>
        <color theme="1"/>
        <rFont val="Arial"/>
        <family val="2"/>
      </rPr>
      <t>(ha)</t>
    </r>
  </si>
  <si>
    <t>N gesamt</t>
  </si>
  <si>
    <r>
      <t>Ertrag</t>
    </r>
    <r>
      <rPr>
        <sz val="10"/>
        <color theme="1"/>
        <rFont val="Arial"/>
        <family val="2"/>
      </rPr>
      <t xml:space="preserve"> (dt/ha)</t>
    </r>
  </si>
  <si>
    <r>
      <rPr>
        <sz val="10"/>
        <color theme="1"/>
        <rFont val="Arial"/>
        <family val="2"/>
      </rPr>
      <t xml:space="preserve">Haupt-
Ernte-
</t>
    </r>
    <r>
      <rPr>
        <b/>
        <sz val="11"/>
        <color theme="1"/>
        <rFont val="Arial"/>
        <family val="2"/>
      </rPr>
      <t>Datum</t>
    </r>
  </si>
  <si>
    <r>
      <t>N-Bindung</t>
    </r>
    <r>
      <rPr>
        <sz val="10"/>
        <color theme="1"/>
        <rFont val="Arial"/>
        <family val="2"/>
      </rPr>
      <t xml:space="preserve">
</t>
    </r>
  </si>
  <si>
    <t>kg gesamt</t>
  </si>
  <si>
    <t xml:space="preserve"> zur Übersicht Landwirtschaftsämter</t>
  </si>
  <si>
    <t>Ansprechpartner:</t>
  </si>
  <si>
    <t>für fachliche Fragen:</t>
  </si>
  <si>
    <t>für technische Fragen:</t>
  </si>
  <si>
    <r>
      <t xml:space="preserve">Differenz zwischen Nährstoffaufnahme und Nährstoffabgabe 
</t>
    </r>
    <r>
      <rPr>
        <b/>
        <i/>
        <sz val="10"/>
        <color theme="1"/>
        <rFont val="Calibri"/>
        <family val="2"/>
        <scheme val="minor"/>
      </rPr>
      <t>in kg Nährstoff je Betrieb</t>
    </r>
  </si>
  <si>
    <r>
      <t xml:space="preserve">Differenz zwischen Nährstoffaufnahme und Nährstoffabgabe 
</t>
    </r>
    <r>
      <rPr>
        <b/>
        <i/>
        <sz val="10"/>
        <color theme="1"/>
        <rFont val="Calibri"/>
        <family val="2"/>
        <scheme val="minor"/>
      </rPr>
      <t>in kg Nährstoff je Hektar</t>
    </r>
  </si>
  <si>
    <t>Ergebnis</t>
  </si>
  <si>
    <t>Kartoffel</t>
  </si>
  <si>
    <t>Mais</t>
  </si>
  <si>
    <t>Rind, männlich, fleischbetont, Schlachtgewicht</t>
  </si>
  <si>
    <t>Rind, Kuh, fleischbetont, Schlachtgewicht</t>
  </si>
  <si>
    <t>Rind, weibl. Tiere, fleischbetont, Schlachtgewicht</t>
  </si>
  <si>
    <t>Rind, männl. Tiere, milchbetont, Schlachtgewicht</t>
  </si>
  <si>
    <t>Rind, Kuh, milchbetont, Schlachtgewicht</t>
  </si>
  <si>
    <t>Rind, weibl. Tiere, milchbetont, Schlachtgewicht</t>
  </si>
  <si>
    <t>Gültig nach Stoffstrombilanzverordnung vom 14. Dezember 2017</t>
  </si>
  <si>
    <t xml:space="preserve">Richtwerte </t>
  </si>
  <si>
    <r>
      <t xml:space="preserve">N
</t>
    </r>
    <r>
      <rPr>
        <sz val="9"/>
        <color theme="1"/>
        <rFont val="Calibri"/>
        <family val="2"/>
        <scheme val="minor"/>
      </rPr>
      <t>kg/t</t>
    </r>
  </si>
  <si>
    <r>
      <t xml:space="preserve">Rohprotein
</t>
    </r>
    <r>
      <rPr>
        <sz val="9"/>
        <color theme="1"/>
        <rFont val="Calibri"/>
        <family val="2"/>
        <scheme val="minor"/>
      </rPr>
      <t>%</t>
    </r>
  </si>
  <si>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 xml:space="preserve">5
</t>
    </r>
    <r>
      <rPr>
        <sz val="9"/>
        <color theme="1"/>
        <rFont val="Calibri"/>
        <family val="2"/>
        <scheme val="minor"/>
      </rPr>
      <t>kg/t</t>
    </r>
  </si>
  <si>
    <r>
      <t xml:space="preserve">Phosphor
</t>
    </r>
    <r>
      <rPr>
        <sz val="9"/>
        <color theme="1"/>
        <rFont val="Calibri"/>
        <family val="2"/>
        <scheme val="minor"/>
      </rPr>
      <t>%</t>
    </r>
  </si>
  <si>
    <r>
      <t xml:space="preserve">Rechenwert
</t>
    </r>
    <r>
      <rPr>
        <sz val="9"/>
        <color theme="1"/>
        <rFont val="Calibri"/>
        <family val="2"/>
        <scheme val="minor"/>
      </rPr>
      <t>N kg/t</t>
    </r>
  </si>
  <si>
    <r>
      <t xml:space="preserve">Rechenwert
</t>
    </r>
    <r>
      <rPr>
        <sz val="9"/>
        <color theme="1"/>
        <rFont val="Calibri"/>
        <family val="2"/>
        <scheme val="minor"/>
      </rPr>
      <t>P</t>
    </r>
    <r>
      <rPr>
        <vertAlign val="subscript"/>
        <sz val="9"/>
        <color theme="1"/>
        <rFont val="Calibri"/>
        <family val="2"/>
        <scheme val="minor"/>
      </rPr>
      <t>2</t>
    </r>
    <r>
      <rPr>
        <sz val="9"/>
        <color theme="1"/>
        <rFont val="Calibri"/>
        <family val="2"/>
        <scheme val="minor"/>
      </rPr>
      <t>O</t>
    </r>
    <r>
      <rPr>
        <vertAlign val="subscript"/>
        <sz val="9"/>
        <color theme="1"/>
        <rFont val="Calibri"/>
        <family val="2"/>
        <scheme val="minor"/>
      </rPr>
      <t>5</t>
    </r>
    <r>
      <rPr>
        <sz val="9"/>
        <color theme="1"/>
        <rFont val="Calibri"/>
        <family val="2"/>
        <scheme val="minor"/>
      </rPr>
      <t xml:space="preserve"> kg/t</t>
    </r>
  </si>
  <si>
    <t>&lt;&lt;&lt;&lt;  Bitte Bezugszeitraum wählen</t>
  </si>
  <si>
    <t>Inhaltliche Redaktion:</t>
  </si>
  <si>
    <t>Weidetage</t>
  </si>
  <si>
    <t>Tage</t>
  </si>
  <si>
    <t>Stunden/Tag</t>
  </si>
  <si>
    <t>durchschnittliche Weidedauer je Tag</t>
  </si>
  <si>
    <t xml:space="preserve">kg N </t>
  </si>
  <si>
    <t>Version 1.0</t>
  </si>
  <si>
    <t>Zulässiger 
Bilanzwert</t>
  </si>
  <si>
    <t>in Kilogramm je Betrieb</t>
  </si>
  <si>
    <t>errechneter
Wert in kg/ha</t>
  </si>
  <si>
    <t>Grünland mit Leguminosenanteil 5-10 %</t>
  </si>
  <si>
    <t>Grünland mit Leguminosenanteil &gt;10-20 %</t>
  </si>
  <si>
    <t>Grünland mit Leguminosenanteil &gt;20 %</t>
  </si>
  <si>
    <t>Begrünungszwischenfrucht mit Leguminosenanteil &gt;60 %</t>
  </si>
  <si>
    <t>x</t>
  </si>
  <si>
    <t>Futterzwischenfrucht mit Leguminosenanteil &gt; 60 %</t>
  </si>
  <si>
    <t>Unvorhersehbare Nährstoffverluste (z.B. Unwetter)</t>
  </si>
  <si>
    <t>13.a</t>
  </si>
  <si>
    <t>13.b</t>
  </si>
  <si>
    <r>
      <t xml:space="preserve">Summe der Nährstoffabgabe je Betrieb 
</t>
    </r>
    <r>
      <rPr>
        <i/>
        <sz val="10"/>
        <color theme="1"/>
        <rFont val="Calibri"/>
        <family val="2"/>
        <scheme val="minor"/>
      </rPr>
      <t>in kg Nährstoff Zeile 13 abzüglich Zeile 13.a</t>
    </r>
  </si>
  <si>
    <t>Grund für Unvorhersehbare Nährstoffverluste:</t>
  </si>
  <si>
    <t>Wirtschaftsjahr</t>
  </si>
  <si>
    <t xml:space="preserve">Dieses Anwendung wurde nach den Vorgaben der Stoffstrombilanzverordnung vom 14.12.2017 erstellt und soll dazu dienen der erforderlichen Dokumentationspflicht nach zu kommen und die zu errechnente Bilanz zu erstellen.  
Dokumentiert werden müssen alle Stoffbewegungen in den Betrieb oder aus dem Betrieb heraus. 
Nicht darunter fallen Erntemengen von betriebseigenen Flächen. Lediglich beim Anbau von Leguminosen spielt die Erntemenge eine Rolle.
</t>
  </si>
  <si>
    <t>nicht getestete Version</t>
  </si>
  <si>
    <t>Haftungsausschluss: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</si>
</sst>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
    <numFmt numFmtId="166" formatCode="#;#;#"/>
    <numFmt numFmtId="167" formatCode=";;"/>
    <numFmt numFmtId="168" formatCode="#.0;#.0;#.0"/>
    <numFmt numFmtId="169" formatCode="#,##0_ ;[Red]\-#,##0\ "/>
    <numFmt numFmtId="170" formatCode="#,##0;\-#,##0;#"/>
    <numFmt numFmtId="171" formatCode="\+\ #,##0;\-\ #,##0;#"/>
  </numFmts>
  <fonts count="73">
    <font>
      <sz val="11"/>
      <color theme="1"/>
      <name val="Arial"/>
      <family val="2"/>
    </font>
    <font>
      <sz val="11"/>
      <color theme="1"/>
      <name val="Calibri"/>
      <family val="2"/>
      <scheme val="minor"/>
    </font>
    <font>
      <sz val="12"/>
      <color theme="1"/>
      <name val="Times New Roman"/>
      <family val="1"/>
    </font>
    <font>
      <b/>
      <sz val="12"/>
      <color theme="1"/>
      <name val="Times New Roman"/>
      <family val="1"/>
    </font>
    <font>
      <u/>
      <sz val="11"/>
      <color theme="10"/>
      <name val="Arial"/>
      <family val="2"/>
    </font>
    <font>
      <b/>
      <sz val="14"/>
      <color theme="1"/>
      <name val="Arial"/>
      <family val="2"/>
    </font>
    <font>
      <b/>
      <sz val="11"/>
      <color theme="1"/>
      <name val="Arial"/>
      <family val="2"/>
    </font>
    <font>
      <sz val="10"/>
      <color theme="1"/>
      <name val="Arial"/>
      <family val="2"/>
    </font>
    <font>
      <sz val="8"/>
      <color theme="1"/>
      <name val="Arial"/>
      <family val="2"/>
    </font>
    <font>
      <sz val="11"/>
      <color theme="0" tint="-0.249977111117893"/>
      <name val="Arial"/>
      <family val="2"/>
    </font>
    <font>
      <sz val="8"/>
      <color theme="0" tint="-0.249977111117893"/>
      <name val="Arial"/>
      <family val="2"/>
    </font>
    <font>
      <b/>
      <sz val="10"/>
      <color theme="1"/>
      <name val="Arial"/>
      <family val="2"/>
    </font>
    <font>
      <b/>
      <sz val="14"/>
      <color theme="1"/>
      <name val="Calibri"/>
      <family val="2"/>
      <scheme val="minor"/>
    </font>
    <font>
      <sz val="11"/>
      <color theme="1"/>
      <name val="Calibri"/>
      <family val="2"/>
      <scheme val="minor"/>
    </font>
    <font>
      <sz val="11"/>
      <color theme="0" tint="-0.34998626667073579"/>
      <name val="Calibri"/>
      <family val="2"/>
      <scheme val="minor"/>
    </font>
    <font>
      <sz val="12"/>
      <color theme="1"/>
      <name val="Calibri"/>
      <family val="2"/>
      <scheme val="minor"/>
    </font>
    <font>
      <sz val="12"/>
      <color theme="0" tint="-0.34998626667073579"/>
      <name val="Calibri"/>
      <family val="2"/>
      <scheme val="minor"/>
    </font>
    <font>
      <b/>
      <sz val="12"/>
      <color theme="1"/>
      <name val="Calibri"/>
      <family val="2"/>
      <scheme val="minor"/>
    </font>
    <font>
      <b/>
      <sz val="18"/>
      <color theme="1"/>
      <name val="Calibri"/>
      <family val="2"/>
      <scheme val="minor"/>
    </font>
    <font>
      <b/>
      <sz val="12"/>
      <color theme="0" tint="-0.34998626667073579"/>
      <name val="Calibri"/>
      <family val="2"/>
      <scheme val="minor"/>
    </font>
    <font>
      <u/>
      <sz val="11"/>
      <color theme="10"/>
      <name val="Calibri"/>
      <family val="2"/>
      <scheme val="minor"/>
    </font>
    <font>
      <sz val="10"/>
      <color theme="0"/>
      <name val="Arial"/>
      <family val="2"/>
    </font>
    <font>
      <i/>
      <sz val="10"/>
      <color theme="1"/>
      <name val="Calibri"/>
      <family val="2"/>
      <scheme val="minor"/>
    </font>
    <font>
      <i/>
      <u/>
      <sz val="11"/>
      <color theme="10"/>
      <name val="Calibri"/>
      <family val="2"/>
      <scheme val="minor"/>
    </font>
    <font>
      <sz val="11"/>
      <color theme="0"/>
      <name val="Arial"/>
      <family val="2"/>
    </font>
    <font>
      <b/>
      <sz val="9"/>
      <color indexed="81"/>
      <name val="Tahoma"/>
      <family val="2"/>
    </font>
    <font>
      <b/>
      <sz val="10"/>
      <color theme="1"/>
      <name val="Calibri"/>
      <family val="2"/>
      <scheme val="minor"/>
    </font>
    <font>
      <sz val="10"/>
      <color theme="0" tint="-0.249977111117893"/>
      <name val="Arial"/>
      <family val="2"/>
    </font>
    <font>
      <sz val="10"/>
      <color theme="1"/>
      <name val="Calibri"/>
      <family val="2"/>
      <scheme val="minor"/>
    </font>
    <font>
      <b/>
      <sz val="10"/>
      <color rgb="FFFF0000"/>
      <name val="Arial"/>
      <family val="2"/>
    </font>
    <font>
      <b/>
      <sz val="18"/>
      <color rgb="FFFF0000"/>
      <name val="Calibri"/>
      <family val="2"/>
      <scheme val="minor"/>
    </font>
    <font>
      <sz val="18"/>
      <color theme="1"/>
      <name val="Arial"/>
      <family val="2"/>
    </font>
    <font>
      <b/>
      <sz val="11"/>
      <color theme="1"/>
      <name val="Calibri"/>
      <family val="2"/>
      <scheme val="minor"/>
    </font>
    <font>
      <vertAlign val="subscript"/>
      <sz val="11"/>
      <color theme="1"/>
      <name val="Calibri"/>
      <family val="2"/>
      <scheme val="minor"/>
    </font>
    <font>
      <b/>
      <sz val="11"/>
      <color rgb="FFFF0000"/>
      <name val="Arial"/>
      <family val="2"/>
    </font>
    <font>
      <b/>
      <sz val="22"/>
      <color theme="1"/>
      <name val="Calibri"/>
      <family val="2"/>
      <scheme val="minor"/>
    </font>
    <font>
      <sz val="11"/>
      <color rgb="FFFF0000"/>
      <name val="Arial"/>
      <family val="2"/>
    </font>
    <font>
      <sz val="10"/>
      <color theme="9" tint="0.59999389629810485"/>
      <name val="Arial"/>
      <family val="2"/>
    </font>
    <font>
      <sz val="11"/>
      <name val="Arial"/>
      <family val="2"/>
    </font>
    <font>
      <i/>
      <sz val="11"/>
      <color theme="1"/>
      <name val="Arial"/>
      <family val="2"/>
    </font>
    <font>
      <b/>
      <i/>
      <sz val="11"/>
      <color theme="1"/>
      <name val="Arial"/>
      <family val="2"/>
    </font>
    <font>
      <b/>
      <sz val="18"/>
      <name val="Calibri"/>
      <family val="2"/>
      <scheme val="minor"/>
    </font>
    <font>
      <b/>
      <vertAlign val="subscript"/>
      <sz val="11"/>
      <color theme="1"/>
      <name val="Arial"/>
      <family val="2"/>
    </font>
    <font>
      <b/>
      <vertAlign val="subscript"/>
      <sz val="12"/>
      <color theme="1"/>
      <name val="Calibri"/>
      <family val="2"/>
      <scheme val="minor"/>
    </font>
    <font>
      <b/>
      <sz val="12"/>
      <color rgb="FF00B050"/>
      <name val="Calibri"/>
      <family val="2"/>
      <scheme val="minor"/>
    </font>
    <font>
      <sz val="12"/>
      <name val="Calibri"/>
      <family val="2"/>
      <scheme val="minor"/>
    </font>
    <font>
      <b/>
      <sz val="10"/>
      <name val="Calibri"/>
      <family val="2"/>
      <scheme val="minor"/>
    </font>
    <font>
      <i/>
      <sz val="11"/>
      <color theme="1"/>
      <name val="Calibri"/>
      <family val="2"/>
      <scheme val="minor"/>
    </font>
    <font>
      <i/>
      <sz val="11"/>
      <color theme="0" tint="-0.34998626667073579"/>
      <name val="Calibri"/>
      <family val="2"/>
      <scheme val="minor"/>
    </font>
    <font>
      <vertAlign val="subscript"/>
      <sz val="12"/>
      <color theme="1"/>
      <name val="Calibri"/>
      <family val="2"/>
      <scheme val="minor"/>
    </font>
    <font>
      <sz val="12"/>
      <color theme="0" tint="-0.249977111117893"/>
      <name val="Calibri"/>
      <family val="2"/>
      <scheme val="minor"/>
    </font>
    <font>
      <sz val="10"/>
      <name val="Arial"/>
      <family val="2"/>
    </font>
    <font>
      <b/>
      <sz val="14"/>
      <color rgb="FFFF0000"/>
      <name val="Calibri"/>
      <family val="2"/>
      <scheme val="minor"/>
    </font>
    <font>
      <b/>
      <sz val="14"/>
      <color rgb="FFFF0000"/>
      <name val="Arial"/>
      <family val="2"/>
    </font>
    <font>
      <b/>
      <u/>
      <sz val="12"/>
      <color theme="1"/>
      <name val="Arial"/>
      <family val="2"/>
    </font>
    <font>
      <vertAlign val="subscript"/>
      <sz val="11"/>
      <color theme="1"/>
      <name val="Arial"/>
      <family val="2"/>
    </font>
    <font>
      <sz val="11"/>
      <name val="Calibri"/>
      <family val="2"/>
      <scheme val="minor"/>
    </font>
    <font>
      <sz val="10"/>
      <color theme="1"/>
      <name val="Univers 45 Light"/>
      <family val="2"/>
    </font>
    <font>
      <b/>
      <u/>
      <sz val="11"/>
      <color theme="10"/>
      <name val="Arial"/>
      <family val="2"/>
    </font>
    <font>
      <b/>
      <sz val="12"/>
      <color theme="1"/>
      <name val="Arial"/>
      <family val="2"/>
    </font>
    <font>
      <sz val="12"/>
      <color theme="1"/>
      <name val="Arial"/>
      <family val="2"/>
    </font>
    <font>
      <b/>
      <i/>
      <sz val="10"/>
      <color theme="1"/>
      <name val="Calibri"/>
      <family val="2"/>
      <scheme val="minor"/>
    </font>
    <font>
      <sz val="10"/>
      <color rgb="FFFFFFCC"/>
      <name val="Arial"/>
      <family val="2"/>
    </font>
    <font>
      <sz val="6"/>
      <color theme="1"/>
      <name val="Calibri"/>
      <family val="2"/>
    </font>
    <font>
      <sz val="9"/>
      <color theme="1"/>
      <name val="Calibri"/>
      <family val="2"/>
      <scheme val="minor"/>
    </font>
    <font>
      <vertAlign val="subscript"/>
      <sz val="9"/>
      <color theme="1"/>
      <name val="Calibri"/>
      <family val="2"/>
      <scheme val="minor"/>
    </font>
    <font>
      <b/>
      <sz val="14"/>
      <name val="Calibri"/>
      <family val="2"/>
      <scheme val="minor"/>
    </font>
    <font>
      <b/>
      <sz val="16"/>
      <name val="Calibri"/>
      <family val="2"/>
      <scheme val="minor"/>
    </font>
    <font>
      <b/>
      <sz val="12"/>
      <name val="Calibri"/>
      <family val="2"/>
      <scheme val="minor"/>
    </font>
    <font>
      <b/>
      <sz val="16"/>
      <color rgb="FFFFC000"/>
      <name val="Arial"/>
      <family val="2"/>
    </font>
    <font>
      <b/>
      <sz val="18"/>
      <color theme="1"/>
      <name val="Arial"/>
      <family val="2"/>
    </font>
    <font>
      <b/>
      <sz val="16"/>
      <color rgb="FF00B050"/>
      <name val="Calibri"/>
      <family val="2"/>
      <scheme val="minor"/>
    </font>
    <font>
      <b/>
      <sz val="28"/>
      <color rgb="FFFF0000"/>
      <name val="Arial"/>
      <family val="2"/>
    </font>
  </fonts>
  <fills count="16">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00B0F0"/>
        <bgColor indexed="64"/>
      </patternFill>
    </fill>
    <fill>
      <patternFill patternType="solid">
        <fgColor theme="6" tint="0.79998168889431442"/>
        <bgColor indexed="64"/>
      </patternFill>
    </fill>
    <fill>
      <patternFill patternType="solid">
        <fgColor indexed="9"/>
        <bgColor indexed="64"/>
      </patternFill>
    </fill>
    <fill>
      <patternFill patternType="solid">
        <fgColor theme="7" tint="0.39997558519241921"/>
        <bgColor indexed="64"/>
      </patternFill>
    </fill>
    <fill>
      <patternFill patternType="solid">
        <fgColor rgb="FF00B050"/>
        <bgColor indexed="64"/>
      </patternFill>
    </fill>
    <fill>
      <patternFill patternType="solid">
        <fgColor theme="6" tint="0.39997558519241921"/>
        <bgColor indexed="64"/>
      </patternFill>
    </fill>
    <fill>
      <patternFill patternType="solid">
        <fgColor rgb="FFFFC000"/>
        <bgColor indexed="64"/>
      </patternFill>
    </fill>
  </fills>
  <borders count="77">
    <border>
      <left/>
      <right/>
      <top/>
      <bottom/>
      <diagonal/>
    </border>
    <border>
      <left/>
      <right/>
      <top/>
      <bottom style="thin">
        <color indexed="64"/>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thick">
        <color auto="1"/>
      </left>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top/>
      <bottom style="thin">
        <color indexed="64"/>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diagonal/>
    </border>
    <border>
      <left/>
      <right/>
      <top/>
      <bottom style="hair">
        <color auto="1"/>
      </bottom>
      <diagonal/>
    </border>
    <border>
      <left style="medium">
        <color indexed="64"/>
      </left>
      <right/>
      <top/>
      <bottom style="hair">
        <color auto="1"/>
      </bottom>
      <diagonal/>
    </border>
    <border>
      <left/>
      <right/>
      <top style="hair">
        <color auto="1"/>
      </top>
      <bottom style="medium">
        <color indexed="64"/>
      </bottom>
      <diagonal/>
    </border>
    <border>
      <left style="medium">
        <color indexed="64"/>
      </left>
      <right/>
      <top style="hair">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right style="thin">
        <color indexed="64"/>
      </right>
      <top style="hair">
        <color indexed="64"/>
      </top>
      <bottom style="hair">
        <color indexed="64"/>
      </bottom>
      <diagonal/>
    </border>
    <border>
      <left style="hair">
        <color indexed="64"/>
      </left>
      <right/>
      <top/>
      <bottom style="thin">
        <color indexed="64"/>
      </bottom>
      <diagonal/>
    </border>
    <border>
      <left style="hair">
        <color indexed="64"/>
      </left>
      <right/>
      <top/>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style="thin">
        <color indexed="64"/>
      </left>
      <right style="hair">
        <color auto="1"/>
      </right>
      <top style="hair">
        <color auto="1"/>
      </top>
      <bottom style="hair">
        <color auto="1"/>
      </bottom>
      <diagonal/>
    </border>
    <border>
      <left/>
      <right style="medium">
        <color indexed="64"/>
      </right>
      <top/>
      <bottom/>
      <diagonal/>
    </border>
    <border>
      <left style="medium">
        <color indexed="64"/>
      </left>
      <right style="medium">
        <color indexed="64"/>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style="thin">
        <color indexed="64"/>
      </right>
      <top/>
      <bottom/>
      <diagonal/>
    </border>
    <border>
      <left/>
      <right/>
      <top style="medium">
        <color auto="1"/>
      </top>
      <bottom style="medium">
        <color auto="1"/>
      </bottom>
      <diagonal/>
    </border>
    <border>
      <left style="thin">
        <color indexed="64"/>
      </left>
      <right style="medium">
        <color indexed="64"/>
      </right>
      <top/>
      <bottom style="hair">
        <color indexed="64"/>
      </bottom>
      <diagonal/>
    </border>
    <border>
      <left style="thin">
        <color indexed="64"/>
      </left>
      <right style="medium">
        <color indexed="64"/>
      </right>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right/>
      <top style="thin">
        <color indexed="64"/>
      </top>
      <bottom style="hair">
        <color indexed="64"/>
      </bottom>
      <diagonal/>
    </border>
    <border>
      <left style="thin">
        <color auto="1"/>
      </left>
      <right/>
      <top style="thin">
        <color indexed="64"/>
      </top>
      <bottom style="hair">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s>
  <cellStyleXfs count="3">
    <xf numFmtId="0" fontId="0" fillId="0" borderId="0"/>
    <xf numFmtId="0" fontId="4" fillId="0" borderId="0" applyNumberFormat="0" applyFill="0" applyBorder="0" applyAlignment="0" applyProtection="0"/>
    <xf numFmtId="169" fontId="51" fillId="11" borderId="3">
      <alignment vertical="center" shrinkToFit="1"/>
    </xf>
  </cellStyleXfs>
  <cellXfs count="615">
    <xf numFmtId="0" fontId="0" fillId="0" borderId="0" xfId="0"/>
    <xf numFmtId="0" fontId="5" fillId="0" borderId="0" xfId="0" applyFont="1" applyBorder="1" applyAlignment="1"/>
    <xf numFmtId="0" fontId="2" fillId="0" borderId="0" xfId="0" applyFont="1" applyBorder="1" applyAlignment="1">
      <alignment horizontal="center" vertical="center"/>
    </xf>
    <xf numFmtId="0" fontId="0" fillId="0" borderId="1" xfId="0" applyBorder="1" applyAlignment="1"/>
    <xf numFmtId="0" fontId="0" fillId="0" borderId="0" xfId="0" applyBorder="1"/>
    <xf numFmtId="0" fontId="0" fillId="4" borderId="0" xfId="0" applyFill="1"/>
    <xf numFmtId="0" fontId="0" fillId="0" borderId="0" xfId="0" applyAlignment="1">
      <alignment horizontal="right"/>
    </xf>
    <xf numFmtId="0" fontId="0" fillId="0" borderId="0" xfId="0" applyFill="1" applyBorder="1" applyAlignment="1">
      <alignment horizontal="right"/>
    </xf>
    <xf numFmtId="0" fontId="0" fillId="6" borderId="0" xfId="0" applyFill="1"/>
    <xf numFmtId="0" fontId="7" fillId="0" borderId="0" xfId="0" applyFont="1"/>
    <xf numFmtId="0" fontId="0" fillId="0" borderId="0" xfId="0" quotePrefix="1"/>
    <xf numFmtId="0" fontId="0" fillId="7" borderId="0" xfId="0" applyFill="1"/>
    <xf numFmtId="0" fontId="0" fillId="7" borderId="3" xfId="0" applyFill="1" applyBorder="1"/>
    <xf numFmtId="0" fontId="0" fillId="0" borderId="0" xfId="0" applyBorder="1" applyAlignment="1">
      <alignment horizontal="right"/>
    </xf>
    <xf numFmtId="0" fontId="0" fillId="7" borderId="0" xfId="0" applyFill="1" applyBorder="1"/>
    <xf numFmtId="0" fontId="0" fillId="0" borderId="8" xfId="0" applyBorder="1"/>
    <xf numFmtId="0" fontId="0" fillId="4" borderId="8" xfId="0" applyFill="1" applyBorder="1"/>
    <xf numFmtId="0" fontId="0" fillId="0" borderId="0" xfId="0" applyFill="1"/>
    <xf numFmtId="0" fontId="0" fillId="0" borderId="0" xfId="0" applyFill="1" applyBorder="1"/>
    <xf numFmtId="0" fontId="9" fillId="0" borderId="0" xfId="0" applyFont="1"/>
    <xf numFmtId="0" fontId="9" fillId="0" borderId="0" xfId="0" applyFont="1" applyBorder="1"/>
    <xf numFmtId="14" fontId="0" fillId="0" borderId="0" xfId="0" applyNumberFormat="1"/>
    <xf numFmtId="0" fontId="0" fillId="0" borderId="10" xfId="0" quotePrefix="1" applyBorder="1"/>
    <xf numFmtId="0" fontId="0" fillId="0" borderId="10" xfId="0" applyBorder="1"/>
    <xf numFmtId="1" fontId="8" fillId="0" borderId="0" xfId="0" quotePrefix="1" applyNumberFormat="1" applyFont="1" applyFill="1" applyBorder="1" applyAlignment="1">
      <alignment horizontal="right"/>
    </xf>
    <xf numFmtId="0" fontId="9" fillId="4" borderId="0" xfId="0" applyFont="1" applyFill="1"/>
    <xf numFmtId="2" fontId="10" fillId="0" borderId="0" xfId="0" quotePrefix="1" applyNumberFormat="1" applyFont="1" applyFill="1" applyBorder="1" applyAlignment="1">
      <alignment horizontal="right"/>
    </xf>
    <xf numFmtId="0" fontId="5" fillId="0" borderId="0" xfId="0" applyFont="1" applyAlignment="1">
      <alignment horizontal="left"/>
    </xf>
    <xf numFmtId="0" fontId="0" fillId="7" borderId="9" xfId="0" applyFill="1" applyBorder="1"/>
    <xf numFmtId="0" fontId="0" fillId="4" borderId="1" xfId="0" applyFill="1" applyBorder="1"/>
    <xf numFmtId="0" fontId="9" fillId="4" borderId="1" xfId="0" applyFont="1" applyFill="1" applyBorder="1"/>
    <xf numFmtId="0" fontId="0" fillId="4" borderId="16" xfId="0" applyFill="1" applyBorder="1"/>
    <xf numFmtId="0" fontId="0" fillId="6" borderId="1" xfId="0" applyFill="1" applyBorder="1"/>
    <xf numFmtId="0" fontId="0" fillId="0" borderId="1" xfId="0" applyFill="1" applyBorder="1"/>
    <xf numFmtId="0" fontId="7" fillId="0" borderId="0" xfId="0" applyFont="1" applyBorder="1"/>
    <xf numFmtId="0" fontId="12" fillId="0" borderId="0" xfId="0" applyFont="1" applyBorder="1" applyAlignment="1"/>
    <xf numFmtId="0" fontId="13" fillId="0" borderId="0" xfId="0" applyFont="1"/>
    <xf numFmtId="0" fontId="14" fillId="0" borderId="0" xfId="0" applyFont="1"/>
    <xf numFmtId="0" fontId="15" fillId="0" borderId="0" xfId="0" applyFont="1" applyBorder="1" applyAlignment="1">
      <alignment vertical="center"/>
    </xf>
    <xf numFmtId="0" fontId="16" fillId="0" borderId="0" xfId="0" applyFont="1" applyBorder="1" applyAlignment="1">
      <alignment vertical="center"/>
    </xf>
    <xf numFmtId="0" fontId="15" fillId="0" borderId="0" xfId="0" applyFont="1" applyFill="1" applyBorder="1" applyAlignment="1">
      <alignment vertical="center"/>
    </xf>
    <xf numFmtId="0" fontId="17" fillId="0" borderId="0" xfId="0" applyFont="1" applyBorder="1" applyAlignment="1">
      <alignment vertical="center"/>
    </xf>
    <xf numFmtId="0" fontId="16" fillId="0" borderId="0" xfId="0" applyFont="1" applyFill="1" applyBorder="1" applyAlignment="1">
      <alignment vertical="center"/>
    </xf>
    <xf numFmtId="0" fontId="13" fillId="0" borderId="0" xfId="0" applyFont="1" applyAlignment="1"/>
    <xf numFmtId="0" fontId="14" fillId="0" borderId="0" xfId="0" applyFont="1" applyAlignment="1"/>
    <xf numFmtId="1" fontId="0" fillId="0" borderId="0" xfId="0" applyNumberFormat="1"/>
    <xf numFmtId="14" fontId="0" fillId="0" borderId="0" xfId="0" applyNumberFormat="1" applyFill="1" applyBorder="1" applyAlignment="1">
      <alignment horizontal="left"/>
    </xf>
    <xf numFmtId="0" fontId="7" fillId="0" borderId="0" xfId="0" applyFont="1" applyAlignment="1">
      <alignment horizontal="right"/>
    </xf>
    <xf numFmtId="0" fontId="27" fillId="0" borderId="0" xfId="0" applyFont="1"/>
    <xf numFmtId="0" fontId="7" fillId="0" borderId="8" xfId="0" applyFont="1" applyBorder="1"/>
    <xf numFmtId="0" fontId="7" fillId="7" borderId="0" xfId="0" applyFont="1" applyFill="1"/>
    <xf numFmtId="0" fontId="7" fillId="0" borderId="0" xfId="0" applyFont="1" applyFill="1"/>
    <xf numFmtId="0" fontId="18" fillId="0" borderId="0" xfId="0" applyFont="1" applyFill="1" applyBorder="1" applyAlignment="1">
      <alignment vertical="center"/>
    </xf>
    <xf numFmtId="165" fontId="28" fillId="0" borderId="0" xfId="0" applyNumberFormat="1" applyFont="1" applyFill="1" applyBorder="1" applyAlignment="1">
      <alignment horizontal="right" vertical="center"/>
    </xf>
    <xf numFmtId="165" fontId="28" fillId="0" borderId="10" xfId="0" applyNumberFormat="1" applyFont="1" applyFill="1" applyBorder="1" applyAlignment="1">
      <alignment horizontal="right" vertical="center"/>
    </xf>
    <xf numFmtId="165" fontId="22" fillId="0" borderId="0" xfId="0" applyNumberFormat="1" applyFont="1" applyFill="1" applyBorder="1" applyAlignment="1">
      <alignment horizontal="right" vertical="center"/>
    </xf>
    <xf numFmtId="0" fontId="26" fillId="0" borderId="10" xfId="0" applyFont="1" applyFill="1" applyBorder="1" applyAlignment="1">
      <alignment horizontal="right" vertical="center"/>
    </xf>
    <xf numFmtId="165" fontId="32" fillId="0" borderId="0" xfId="0" applyNumberFormat="1" applyFont="1" applyFill="1" applyBorder="1" applyAlignment="1">
      <alignment horizontal="right" vertical="center"/>
    </xf>
    <xf numFmtId="0" fontId="19" fillId="0" borderId="0" xfId="0" applyFont="1" applyFill="1" applyBorder="1" applyAlignment="1">
      <alignment vertical="center"/>
    </xf>
    <xf numFmtId="0" fontId="18" fillId="0" borderId="6" xfId="0" applyFont="1" applyFill="1" applyBorder="1" applyAlignment="1">
      <alignment vertical="center"/>
    </xf>
    <xf numFmtId="0" fontId="13" fillId="0" borderId="10" xfId="0" applyFont="1" applyBorder="1"/>
    <xf numFmtId="0" fontId="14" fillId="0" borderId="10" xfId="0" applyFont="1" applyBorder="1"/>
    <xf numFmtId="0" fontId="13" fillId="0" borderId="14" xfId="0" applyFont="1" applyBorder="1"/>
    <xf numFmtId="0" fontId="13" fillId="0" borderId="10" xfId="0" applyFont="1" applyBorder="1" applyAlignment="1">
      <alignment horizontal="center"/>
    </xf>
    <xf numFmtId="0" fontId="15" fillId="0" borderId="0" xfId="0" applyFont="1" applyBorder="1" applyAlignment="1">
      <alignment horizontal="right" vertical="center"/>
    </xf>
    <xf numFmtId="0" fontId="15" fillId="0" borderId="0" xfId="0" applyFont="1" applyBorder="1" applyAlignment="1">
      <alignment vertical="center"/>
    </xf>
    <xf numFmtId="14" fontId="7" fillId="5" borderId="22" xfId="0" applyNumberFormat="1" applyFont="1" applyFill="1" applyBorder="1" applyProtection="1">
      <protection locked="0"/>
    </xf>
    <xf numFmtId="0" fontId="7" fillId="5" borderId="23" xfId="0" quotePrefix="1" applyFont="1" applyFill="1" applyBorder="1" applyProtection="1">
      <protection locked="0"/>
    </xf>
    <xf numFmtId="0" fontId="7" fillId="5" borderId="24" xfId="0" applyNumberFormat="1" applyFont="1" applyFill="1" applyBorder="1" applyProtection="1">
      <protection locked="0"/>
    </xf>
    <xf numFmtId="0" fontId="7" fillId="5" borderId="25" xfId="0" applyNumberFormat="1" applyFont="1" applyFill="1" applyBorder="1" applyProtection="1">
      <protection locked="0"/>
    </xf>
    <xf numFmtId="1" fontId="7" fillId="0" borderId="26" xfId="0" quotePrefix="1" applyNumberFormat="1" applyFont="1" applyFill="1" applyBorder="1" applyAlignment="1">
      <alignment horizontal="right"/>
    </xf>
    <xf numFmtId="166" fontId="7" fillId="0" borderId="25" xfId="0" quotePrefix="1" applyNumberFormat="1" applyFont="1" applyFill="1" applyBorder="1" applyAlignment="1">
      <alignment horizontal="right"/>
    </xf>
    <xf numFmtId="1" fontId="21" fillId="0" borderId="25" xfId="0" quotePrefix="1" applyNumberFormat="1" applyFont="1" applyFill="1" applyBorder="1" applyAlignment="1" applyProtection="1">
      <alignment horizontal="right"/>
      <protection locked="0"/>
    </xf>
    <xf numFmtId="1" fontId="21" fillId="0" borderId="27" xfId="0" quotePrefix="1" applyNumberFormat="1" applyFont="1" applyFill="1" applyBorder="1" applyAlignment="1" applyProtection="1">
      <alignment horizontal="right"/>
      <protection locked="0"/>
    </xf>
    <xf numFmtId="0" fontId="7" fillId="0" borderId="22" xfId="0" quotePrefix="1" applyFont="1" applyFill="1" applyBorder="1"/>
    <xf numFmtId="2" fontId="7" fillId="0" borderId="26" xfId="0" quotePrefix="1" applyNumberFormat="1" applyFont="1" applyFill="1" applyBorder="1" applyAlignment="1">
      <alignment horizontal="right"/>
    </xf>
    <xf numFmtId="0" fontId="7" fillId="5" borderId="27" xfId="0" quotePrefix="1" applyFont="1" applyFill="1" applyBorder="1" applyProtection="1">
      <protection locked="0"/>
    </xf>
    <xf numFmtId="14" fontId="7" fillId="5" borderId="28" xfId="0" applyNumberFormat="1" applyFont="1" applyFill="1" applyBorder="1" applyProtection="1">
      <protection locked="0"/>
    </xf>
    <xf numFmtId="0" fontId="7" fillId="5" borderId="29" xfId="0" quotePrefix="1" applyFont="1" applyFill="1" applyBorder="1" applyProtection="1">
      <protection locked="0"/>
    </xf>
    <xf numFmtId="0" fontId="7" fillId="5" borderId="30" xfId="0" applyNumberFormat="1" applyFont="1" applyFill="1" applyBorder="1" applyProtection="1">
      <protection locked="0"/>
    </xf>
    <xf numFmtId="0" fontId="7" fillId="5" borderId="31" xfId="0" applyNumberFormat="1" applyFont="1" applyFill="1" applyBorder="1" applyProtection="1">
      <protection locked="0"/>
    </xf>
    <xf numFmtId="1" fontId="7" fillId="0" borderId="32" xfId="0" quotePrefix="1" applyNumberFormat="1" applyFont="1" applyFill="1" applyBorder="1" applyAlignment="1">
      <alignment horizontal="right"/>
    </xf>
    <xf numFmtId="166" fontId="7" fillId="0" borderId="31" xfId="0" quotePrefix="1" applyNumberFormat="1" applyFont="1" applyFill="1" applyBorder="1" applyAlignment="1">
      <alignment horizontal="right"/>
    </xf>
    <xf numFmtId="1" fontId="21" fillId="0" borderId="31" xfId="0" quotePrefix="1" applyNumberFormat="1" applyFont="1" applyFill="1" applyBorder="1" applyAlignment="1" applyProtection="1">
      <alignment horizontal="right"/>
      <protection locked="0"/>
    </xf>
    <xf numFmtId="1" fontId="21" fillId="0" borderId="33" xfId="0" quotePrefix="1" applyNumberFormat="1" applyFont="1" applyFill="1" applyBorder="1" applyAlignment="1" applyProtection="1">
      <alignment horizontal="right"/>
      <protection locked="0"/>
    </xf>
    <xf numFmtId="0" fontId="7" fillId="0" borderId="28" xfId="0" quotePrefix="1" applyFont="1" applyFill="1" applyBorder="1"/>
    <xf numFmtId="2" fontId="7" fillId="0" borderId="32" xfId="0" quotePrefix="1" applyNumberFormat="1" applyFont="1" applyFill="1" applyBorder="1" applyAlignment="1">
      <alignment horizontal="right"/>
    </xf>
    <xf numFmtId="0" fontId="7" fillId="5" borderId="33" xfId="0" quotePrefix="1" applyFont="1" applyFill="1" applyBorder="1" applyProtection="1">
      <protection locked="0"/>
    </xf>
    <xf numFmtId="0" fontId="7" fillId="5" borderId="28" xfId="0" quotePrefix="1" applyFont="1" applyFill="1" applyBorder="1" applyProtection="1">
      <protection locked="0"/>
    </xf>
    <xf numFmtId="0" fontId="0" fillId="0" borderId="0" xfId="0" applyProtection="1"/>
    <xf numFmtId="14" fontId="0" fillId="0" borderId="0" xfId="0" applyNumberFormat="1" applyProtection="1"/>
    <xf numFmtId="0" fontId="0" fillId="7" borderId="0" xfId="0" applyFill="1" applyProtection="1"/>
    <xf numFmtId="0" fontId="0" fillId="0" borderId="0" xfId="0" applyAlignment="1" applyProtection="1">
      <alignment horizontal="right"/>
    </xf>
    <xf numFmtId="0" fontId="0" fillId="0" borderId="0" xfId="0" quotePrefix="1" applyProtection="1"/>
    <xf numFmtId="0" fontId="7" fillId="0" borderId="0" xfId="0" applyFont="1" applyAlignment="1" applyProtection="1">
      <alignment horizontal="right"/>
    </xf>
    <xf numFmtId="0" fontId="7" fillId="0" borderId="0" xfId="0" applyFont="1" applyProtection="1"/>
    <xf numFmtId="0" fontId="9" fillId="0" borderId="0" xfId="0" applyFont="1" applyProtection="1"/>
    <xf numFmtId="0" fontId="0" fillId="0" borderId="8" xfId="0" applyBorder="1" applyProtection="1"/>
    <xf numFmtId="0" fontId="0" fillId="0" borderId="0" xfId="0" applyFill="1" applyProtection="1"/>
    <xf numFmtId="0" fontId="26" fillId="0" borderId="10" xfId="0" applyFont="1" applyFill="1" applyBorder="1" applyAlignment="1" applyProtection="1">
      <alignment horizontal="right" vertical="center"/>
    </xf>
    <xf numFmtId="0" fontId="7" fillId="0" borderId="0" xfId="0" applyFont="1" applyFill="1" applyProtection="1"/>
    <xf numFmtId="0" fontId="27" fillId="0" borderId="0" xfId="0" applyFont="1" applyProtection="1"/>
    <xf numFmtId="0" fontId="7" fillId="0" borderId="8" xfId="0" applyFont="1" applyBorder="1" applyProtection="1"/>
    <xf numFmtId="0" fontId="7" fillId="7" borderId="0" xfId="0" applyFont="1" applyFill="1" applyProtection="1"/>
    <xf numFmtId="165" fontId="28" fillId="0" borderId="0" xfId="0" applyNumberFormat="1" applyFont="1" applyFill="1" applyBorder="1" applyAlignment="1" applyProtection="1">
      <alignment horizontal="right" vertical="center"/>
    </xf>
    <xf numFmtId="165" fontId="22" fillId="0" borderId="0" xfId="0" applyNumberFormat="1" applyFont="1" applyFill="1" applyBorder="1" applyAlignment="1" applyProtection="1">
      <alignment horizontal="right" vertical="center"/>
    </xf>
    <xf numFmtId="0" fontId="7" fillId="0" borderId="10" xfId="0" applyFont="1" applyFill="1" applyBorder="1" applyProtection="1"/>
    <xf numFmtId="0" fontId="29" fillId="0" borderId="0" xfId="0" applyFont="1" applyFill="1" applyProtection="1"/>
    <xf numFmtId="165" fontId="32" fillId="0" borderId="0" xfId="0" applyNumberFormat="1" applyFont="1" applyFill="1" applyBorder="1" applyAlignment="1" applyProtection="1">
      <alignment horizontal="right" vertical="center"/>
    </xf>
    <xf numFmtId="0" fontId="5" fillId="0" borderId="0" xfId="0" applyFont="1" applyAlignment="1" applyProtection="1">
      <alignment horizontal="left"/>
    </xf>
    <xf numFmtId="0" fontId="0" fillId="0" borderId="10" xfId="0" applyBorder="1" applyProtection="1"/>
    <xf numFmtId="0" fontId="5" fillId="0" borderId="0" xfId="0" applyFont="1" applyBorder="1" applyAlignment="1" applyProtection="1"/>
    <xf numFmtId="0" fontId="0" fillId="0" borderId="10" xfId="0" quotePrefix="1" applyBorder="1" applyProtection="1"/>
    <xf numFmtId="0" fontId="0" fillId="4" borderId="0" xfId="0" applyFill="1" applyProtection="1"/>
    <xf numFmtId="0" fontId="9" fillId="4" borderId="0" xfId="0" applyFont="1" applyFill="1" applyProtection="1"/>
    <xf numFmtId="0" fontId="0" fillId="4" borderId="8" xfId="0" applyFill="1" applyBorder="1" applyProtection="1"/>
    <xf numFmtId="0" fontId="0" fillId="6" borderId="0" xfId="0" applyFill="1" applyProtection="1"/>
    <xf numFmtId="0" fontId="0" fillId="7" borderId="3" xfId="0" applyFill="1" applyBorder="1" applyProtection="1"/>
    <xf numFmtId="0" fontId="0" fillId="0" borderId="1" xfId="0" applyFill="1" applyBorder="1" applyProtection="1"/>
    <xf numFmtId="0" fontId="0" fillId="4" borderId="1" xfId="0" applyFill="1" applyBorder="1" applyProtection="1"/>
    <xf numFmtId="0" fontId="9" fillId="4" borderId="1" xfId="0" applyFont="1" applyFill="1" applyBorder="1" applyProtection="1"/>
    <xf numFmtId="0" fontId="0" fillId="4" borderId="16" xfId="0" applyFill="1" applyBorder="1" applyProtection="1"/>
    <xf numFmtId="0" fontId="0" fillId="6" borderId="1" xfId="0" applyFill="1" applyBorder="1" applyProtection="1"/>
    <xf numFmtId="0" fontId="0" fillId="0" borderId="0" xfId="0" applyFill="1" applyBorder="1" applyAlignment="1" applyProtection="1">
      <alignment horizontal="right"/>
    </xf>
    <xf numFmtId="0" fontId="7" fillId="0" borderId="28" xfId="0" quotePrefix="1" applyFont="1" applyFill="1" applyBorder="1" applyProtection="1"/>
    <xf numFmtId="1" fontId="7" fillId="0" borderId="25" xfId="0" quotePrefix="1" applyNumberFormat="1" applyFont="1" applyFill="1" applyBorder="1" applyAlignment="1" applyProtection="1">
      <alignment horizontal="right"/>
    </xf>
    <xf numFmtId="166" fontId="7" fillId="0" borderId="31" xfId="0" quotePrefix="1" applyNumberFormat="1" applyFont="1" applyFill="1" applyBorder="1" applyAlignment="1" applyProtection="1">
      <alignment horizontal="right"/>
    </xf>
    <xf numFmtId="0" fontId="7" fillId="0" borderId="22" xfId="0" quotePrefix="1" applyFont="1" applyFill="1" applyBorder="1" applyProtection="1"/>
    <xf numFmtId="2" fontId="7" fillId="0" borderId="32" xfId="0" quotePrefix="1" applyNumberFormat="1" applyFont="1" applyFill="1" applyBorder="1" applyAlignment="1" applyProtection="1">
      <alignment horizontal="right"/>
    </xf>
    <xf numFmtId="2" fontId="10" fillId="0" borderId="0" xfId="0" quotePrefix="1" applyNumberFormat="1" applyFont="1" applyFill="1" applyBorder="1" applyAlignment="1" applyProtection="1">
      <alignment horizontal="right"/>
    </xf>
    <xf numFmtId="0" fontId="0" fillId="7" borderId="9" xfId="0" applyFill="1" applyBorder="1" applyProtection="1"/>
    <xf numFmtId="1" fontId="7" fillId="0" borderId="31" xfId="0" quotePrefix="1" applyNumberFormat="1" applyFont="1" applyFill="1" applyBorder="1" applyAlignment="1" applyProtection="1">
      <alignment horizontal="right"/>
    </xf>
    <xf numFmtId="0" fontId="0" fillId="0" borderId="0" xfId="0" applyFill="1" applyBorder="1" applyProtection="1"/>
    <xf numFmtId="0" fontId="0" fillId="0" borderId="0" xfId="0" applyBorder="1" applyProtection="1"/>
    <xf numFmtId="0" fontId="0" fillId="0" borderId="0" xfId="0" applyBorder="1" applyAlignment="1" applyProtection="1">
      <alignment horizontal="right"/>
    </xf>
    <xf numFmtId="0" fontId="7" fillId="0" borderId="0" xfId="0" applyFont="1" applyBorder="1" applyProtection="1"/>
    <xf numFmtId="1" fontId="8" fillId="0" borderId="0" xfId="0" quotePrefix="1" applyNumberFormat="1" applyFont="1" applyFill="1" applyBorder="1" applyAlignment="1" applyProtection="1">
      <alignment horizontal="right"/>
    </xf>
    <xf numFmtId="0" fontId="9" fillId="0" borderId="0" xfId="0" applyFont="1" applyBorder="1" applyProtection="1"/>
    <xf numFmtId="0" fontId="0" fillId="7" borderId="0" xfId="0" applyFill="1" applyBorder="1" applyProtection="1"/>
    <xf numFmtId="0" fontId="0" fillId="0" borderId="0" xfId="0" quotePrefix="1" applyBorder="1" applyProtection="1"/>
    <xf numFmtId="0" fontId="34" fillId="0" borderId="0" xfId="0" applyFont="1" applyFill="1" applyProtection="1"/>
    <xf numFmtId="0" fontId="15" fillId="0" borderId="35" xfId="0" applyFont="1" applyBorder="1" applyAlignment="1">
      <alignment vertical="center"/>
    </xf>
    <xf numFmtId="0" fontId="15" fillId="0" borderId="35" xfId="0" applyFont="1" applyFill="1" applyBorder="1" applyAlignment="1">
      <alignment vertical="center"/>
    </xf>
    <xf numFmtId="0" fontId="16" fillId="0" borderId="35" xfId="0" applyFont="1" applyFill="1" applyBorder="1" applyAlignment="1">
      <alignment vertical="center"/>
    </xf>
    <xf numFmtId="0" fontId="15" fillId="0" borderId="36" xfId="0" applyFont="1" applyFill="1" applyBorder="1" applyAlignment="1">
      <alignment vertical="center"/>
    </xf>
    <xf numFmtId="0" fontId="15" fillId="0" borderId="31" xfId="0" applyFont="1" applyBorder="1" applyAlignment="1">
      <alignment vertical="center"/>
    </xf>
    <xf numFmtId="0" fontId="16" fillId="0" borderId="31" xfId="0" applyFont="1" applyBorder="1" applyAlignment="1">
      <alignment vertical="center"/>
    </xf>
    <xf numFmtId="0" fontId="15" fillId="0" borderId="31" xfId="0" applyFont="1" applyFill="1" applyBorder="1" applyAlignment="1">
      <alignment vertical="center"/>
    </xf>
    <xf numFmtId="0" fontId="16" fillId="0" borderId="31" xfId="0" applyFont="1" applyFill="1" applyBorder="1" applyAlignment="1">
      <alignment vertical="center"/>
    </xf>
    <xf numFmtId="0" fontId="15" fillId="0" borderId="32" xfId="0" applyFont="1" applyFill="1" applyBorder="1" applyAlignment="1">
      <alignment vertical="center"/>
    </xf>
    <xf numFmtId="0" fontId="15" fillId="0" borderId="34" xfId="0" applyFont="1" applyBorder="1" applyAlignment="1">
      <alignment vertical="center"/>
    </xf>
    <xf numFmtId="0" fontId="15" fillId="0" borderId="37" xfId="0" applyFont="1" applyFill="1" applyBorder="1" applyAlignment="1">
      <alignment vertical="center"/>
    </xf>
    <xf numFmtId="0" fontId="16" fillId="0" borderId="37" xfId="0" applyFont="1" applyFill="1" applyBorder="1" applyAlignment="1">
      <alignment vertical="center"/>
    </xf>
    <xf numFmtId="0" fontId="15" fillId="0" borderId="38" xfId="0" applyFont="1" applyFill="1" applyBorder="1" applyAlignment="1">
      <alignment vertical="center"/>
    </xf>
    <xf numFmtId="0" fontId="15" fillId="0" borderId="25" xfId="0" applyFont="1" applyFill="1" applyBorder="1" applyAlignment="1">
      <alignment vertical="center" wrapText="1"/>
    </xf>
    <xf numFmtId="0" fontId="16" fillId="0" borderId="25" xfId="0" applyFont="1" applyFill="1" applyBorder="1" applyAlignment="1">
      <alignment vertical="center"/>
    </xf>
    <xf numFmtId="0" fontId="15" fillId="0" borderId="26" xfId="0" applyFont="1" applyFill="1" applyBorder="1" applyAlignment="1">
      <alignment vertical="center" wrapText="1"/>
    </xf>
    <xf numFmtId="0" fontId="15" fillId="0" borderId="37" xfId="0" applyFont="1" applyBorder="1" applyAlignment="1">
      <alignment vertical="center"/>
    </xf>
    <xf numFmtId="0" fontId="20" fillId="0" borderId="34" xfId="1" applyFont="1" applyFill="1" applyBorder="1" applyAlignment="1">
      <alignment vertical="center" wrapText="1"/>
    </xf>
    <xf numFmtId="0" fontId="0" fillId="3" borderId="18" xfId="0" applyFont="1" applyFill="1" applyBorder="1" applyAlignment="1">
      <alignment horizontal="centerContinuous"/>
    </xf>
    <xf numFmtId="0" fontId="6" fillId="3" borderId="21" xfId="0" applyFont="1" applyFill="1" applyBorder="1" applyAlignment="1">
      <alignment horizontal="center" vertical="center"/>
    </xf>
    <xf numFmtId="0" fontId="7" fillId="3" borderId="22" xfId="0" applyFont="1" applyFill="1" applyBorder="1" applyAlignment="1">
      <alignment horizontal="right"/>
    </xf>
    <xf numFmtId="0" fontId="7" fillId="3" borderId="28" xfId="0" applyFont="1" applyFill="1" applyBorder="1" applyAlignment="1" applyProtection="1">
      <alignment horizontal="right"/>
    </xf>
    <xf numFmtId="0" fontId="0" fillId="3" borderId="0" xfId="0" applyFill="1" applyProtection="1"/>
    <xf numFmtId="0" fontId="0" fillId="3" borderId="0" xfId="0" applyFill="1" applyAlignment="1" applyProtection="1">
      <alignment horizontal="right"/>
    </xf>
    <xf numFmtId="0" fontId="0" fillId="3" borderId="18" xfId="0" applyFont="1" applyFill="1" applyBorder="1" applyAlignment="1" applyProtection="1">
      <alignment horizontal="centerContinuous"/>
    </xf>
    <xf numFmtId="0" fontId="0" fillId="3" borderId="1" xfId="0" applyFill="1" applyBorder="1" applyProtection="1"/>
    <xf numFmtId="0" fontId="0" fillId="3" borderId="1" xfId="0" applyFill="1" applyBorder="1" applyAlignment="1" applyProtection="1">
      <alignment horizontal="right"/>
    </xf>
    <xf numFmtId="0" fontId="6" fillId="3" borderId="21" xfId="0" applyFont="1" applyFill="1" applyBorder="1" applyAlignment="1" applyProtection="1">
      <alignment horizontal="center" vertical="center"/>
    </xf>
    <xf numFmtId="0" fontId="7" fillId="3" borderId="22" xfId="0" applyFont="1" applyFill="1" applyBorder="1" applyAlignment="1" applyProtection="1">
      <alignment horizontal="right"/>
    </xf>
    <xf numFmtId="0" fontId="6" fillId="3" borderId="4" xfId="0" applyFont="1" applyFill="1" applyBorder="1" applyAlignment="1" applyProtection="1">
      <alignment horizontal="centerContinuous"/>
    </xf>
    <xf numFmtId="0" fontId="6" fillId="3" borderId="5" xfId="0" applyFont="1" applyFill="1" applyBorder="1" applyAlignment="1" applyProtection="1">
      <alignment horizontal="centerContinuous"/>
    </xf>
    <xf numFmtId="0" fontId="6" fillId="3" borderId="4" xfId="0" applyFont="1" applyFill="1" applyBorder="1" applyAlignment="1">
      <alignment horizontal="centerContinuous"/>
    </xf>
    <xf numFmtId="0" fontId="6" fillId="3" borderId="5" xfId="0" applyFont="1" applyFill="1" applyBorder="1" applyAlignment="1">
      <alignment horizontal="centerContinuous"/>
    </xf>
    <xf numFmtId="0" fontId="0" fillId="7" borderId="1" xfId="0" applyFill="1" applyBorder="1" applyProtection="1"/>
    <xf numFmtId="0" fontId="37" fillId="8" borderId="26" xfId="0" applyFont="1" applyFill="1" applyBorder="1" applyProtection="1">
      <protection locked="0"/>
    </xf>
    <xf numFmtId="0" fontId="0" fillId="7" borderId="1" xfId="0" applyFill="1" applyBorder="1"/>
    <xf numFmtId="0" fontId="37" fillId="8" borderId="32" xfId="0" applyFont="1" applyFill="1" applyBorder="1" applyProtection="1">
      <protection locked="0"/>
    </xf>
    <xf numFmtId="0" fontId="15" fillId="5" borderId="35" xfId="0" applyFont="1" applyFill="1" applyBorder="1" applyAlignment="1" applyProtection="1">
      <alignment vertical="center"/>
      <protection locked="0"/>
    </xf>
    <xf numFmtId="0" fontId="2" fillId="0" borderId="0" xfId="0" applyFont="1" applyBorder="1" applyAlignment="1">
      <alignment vertical="center"/>
    </xf>
    <xf numFmtId="0" fontId="0" fillId="0" borderId="40" xfId="0" applyBorder="1"/>
    <xf numFmtId="0" fontId="0" fillId="0" borderId="42" xfId="0" applyBorder="1"/>
    <xf numFmtId="0" fontId="38" fillId="0" borderId="44" xfId="0" applyFont="1" applyBorder="1"/>
    <xf numFmtId="0" fontId="0" fillId="0" borderId="1" xfId="0" applyBorder="1"/>
    <xf numFmtId="167" fontId="24" fillId="0" borderId="0" xfId="0" applyNumberFormat="1" applyFont="1" applyFill="1" applyBorder="1" applyProtection="1">
      <protection locked="0"/>
    </xf>
    <xf numFmtId="0" fontId="41" fillId="7" borderId="0" xfId="0" applyFont="1" applyFill="1" applyBorder="1" applyAlignment="1" applyProtection="1">
      <alignment vertical="center"/>
    </xf>
    <xf numFmtId="0" fontId="18" fillId="6" borderId="0" xfId="0" applyFont="1" applyFill="1" applyBorder="1" applyAlignment="1">
      <alignment vertical="center"/>
    </xf>
    <xf numFmtId="0" fontId="35" fillId="9" borderId="0" xfId="0" applyFont="1" applyFill="1" applyBorder="1" applyAlignment="1">
      <alignment vertical="center"/>
    </xf>
    <xf numFmtId="0" fontId="0" fillId="0" borderId="0" xfId="0" applyBorder="1" applyAlignment="1">
      <alignment horizontal="left" vertical="center" wrapText="1"/>
    </xf>
    <xf numFmtId="0" fontId="6" fillId="0" borderId="42" xfId="0" applyFont="1" applyBorder="1"/>
    <xf numFmtId="0" fontId="0" fillId="0" borderId="43" xfId="0" applyBorder="1" applyAlignment="1">
      <alignment horizontal="left" vertical="center" wrapText="1"/>
    </xf>
    <xf numFmtId="0" fontId="0" fillId="0" borderId="43" xfId="0" applyBorder="1"/>
    <xf numFmtId="0" fontId="40" fillId="0" borderId="42" xfId="0" applyFont="1" applyBorder="1"/>
    <xf numFmtId="0" fontId="0" fillId="0" borderId="42" xfId="0" applyFont="1" applyBorder="1" applyAlignment="1">
      <alignment horizontal="left"/>
    </xf>
    <xf numFmtId="0" fontId="0" fillId="0" borderId="42" xfId="0" applyBorder="1" applyAlignment="1">
      <alignment horizontal="left"/>
    </xf>
    <xf numFmtId="0" fontId="36" fillId="0" borderId="0" xfId="0" applyFont="1" applyBorder="1"/>
    <xf numFmtId="0" fontId="0" fillId="0" borderId="42" xfId="0" applyFont="1" applyBorder="1" applyAlignment="1">
      <alignment vertical="center"/>
    </xf>
    <xf numFmtId="0" fontId="6" fillId="0" borderId="42" xfId="0" applyFont="1" applyBorder="1" applyAlignment="1">
      <alignment vertical="center"/>
    </xf>
    <xf numFmtId="0" fontId="0" fillId="0" borderId="42" xfId="0" applyFont="1" applyBorder="1"/>
    <xf numFmtId="0" fontId="4" fillId="0" borderId="42" xfId="1" applyBorder="1"/>
    <xf numFmtId="0" fontId="0" fillId="0" borderId="45" xfId="0" applyBorder="1"/>
    <xf numFmtId="0" fontId="0" fillId="0" borderId="44" xfId="0" applyFont="1" applyBorder="1"/>
    <xf numFmtId="0" fontId="0" fillId="0" borderId="0" xfId="0" applyFont="1" applyBorder="1"/>
    <xf numFmtId="0" fontId="15" fillId="0" borderId="1" xfId="0" applyFont="1" applyBorder="1" applyAlignment="1">
      <alignment vertical="center"/>
    </xf>
    <xf numFmtId="0" fontId="13" fillId="0" borderId="0" xfId="0" applyFont="1" applyBorder="1" applyAlignment="1"/>
    <xf numFmtId="0" fontId="2" fillId="0" borderId="15" xfId="0" applyFont="1" applyBorder="1" applyAlignment="1">
      <alignment vertical="center"/>
    </xf>
    <xf numFmtId="0" fontId="2" fillId="0" borderId="14" xfId="0" applyFont="1" applyBorder="1" applyAlignment="1">
      <alignment horizontal="center" vertical="center"/>
    </xf>
    <xf numFmtId="0" fontId="2" fillId="0" borderId="10" xfId="0" applyFont="1" applyBorder="1" applyAlignment="1">
      <alignment horizontal="center" vertical="center"/>
    </xf>
    <xf numFmtId="0" fontId="32" fillId="0" borderId="0" xfId="0" applyFont="1" applyBorder="1" applyAlignment="1"/>
    <xf numFmtId="0" fontId="3" fillId="0" borderId="55" xfId="0" applyFont="1" applyBorder="1" applyAlignment="1">
      <alignment vertical="center"/>
    </xf>
    <xf numFmtId="0" fontId="2" fillId="0" borderId="6" xfId="0" applyFont="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lignment vertical="center"/>
    </xf>
    <xf numFmtId="0" fontId="12" fillId="0" borderId="0" xfId="0" applyFont="1" applyBorder="1" applyAlignment="1">
      <alignment vertical="center"/>
    </xf>
    <xf numFmtId="0" fontId="15" fillId="5" borderId="1" xfId="0" applyFont="1" applyFill="1" applyBorder="1" applyAlignment="1" applyProtection="1">
      <alignment vertical="center"/>
      <protection locked="0"/>
    </xf>
    <xf numFmtId="0" fontId="17" fillId="0" borderId="1" xfId="0" applyFont="1" applyBorder="1" applyAlignment="1">
      <alignment vertical="center"/>
    </xf>
    <xf numFmtId="0" fontId="0" fillId="0" borderId="35" xfId="0" applyBorder="1" applyAlignment="1"/>
    <xf numFmtId="0" fontId="17" fillId="0" borderId="35" xfId="0" applyFont="1" applyBorder="1" applyAlignment="1">
      <alignment vertical="center"/>
    </xf>
    <xf numFmtId="0" fontId="0" fillId="5" borderId="35" xfId="0" applyFill="1" applyBorder="1" applyAlignment="1" applyProtection="1">
      <protection locked="0"/>
    </xf>
    <xf numFmtId="0" fontId="15" fillId="3" borderId="1" xfId="0" applyFont="1" applyFill="1" applyBorder="1" applyAlignment="1">
      <alignment vertical="center"/>
    </xf>
    <xf numFmtId="0" fontId="17" fillId="3" borderId="1" xfId="0" applyFont="1" applyFill="1" applyBorder="1" applyAlignment="1">
      <alignment horizontal="center" vertical="center"/>
    </xf>
    <xf numFmtId="0" fontId="15" fillId="3" borderId="1" xfId="0" applyFont="1" applyFill="1" applyBorder="1" applyAlignment="1">
      <alignment horizontal="center" vertical="center"/>
    </xf>
    <xf numFmtId="0" fontId="15" fillId="10" borderId="0" xfId="0" applyFont="1" applyFill="1" applyBorder="1" applyAlignment="1">
      <alignment vertical="center"/>
    </xf>
    <xf numFmtId="0" fontId="17" fillId="10" borderId="0" xfId="0" applyFont="1" applyFill="1" applyBorder="1" applyAlignment="1">
      <alignment vertical="center"/>
    </xf>
    <xf numFmtId="0" fontId="13" fillId="10" borderId="0" xfId="0" applyFont="1" applyFill="1" applyBorder="1" applyAlignment="1"/>
    <xf numFmtId="0" fontId="0" fillId="10" borderId="0" xfId="0" applyFill="1" applyBorder="1" applyAlignment="1"/>
    <xf numFmtId="0" fontId="46" fillId="7" borderId="0" xfId="0" applyFont="1" applyFill="1" applyBorder="1" applyAlignment="1" applyProtection="1">
      <alignment horizontal="right"/>
    </xf>
    <xf numFmtId="0" fontId="26" fillId="6" borderId="0" xfId="0" applyFont="1" applyFill="1" applyBorder="1" applyAlignment="1">
      <alignment horizontal="right"/>
    </xf>
    <xf numFmtId="0" fontId="12" fillId="9" borderId="0" xfId="0" applyFont="1" applyFill="1" applyBorder="1" applyAlignment="1" applyProtection="1"/>
    <xf numFmtId="0" fontId="13" fillId="9" borderId="0" xfId="0" applyFont="1" applyFill="1" applyProtection="1"/>
    <xf numFmtId="0" fontId="13" fillId="0" borderId="0" xfId="0" applyFont="1" applyProtection="1"/>
    <xf numFmtId="0" fontId="12" fillId="0" borderId="0" xfId="0" applyFont="1" applyBorder="1" applyAlignment="1" applyProtection="1"/>
    <xf numFmtId="0" fontId="14" fillId="0" borderId="0" xfId="0" applyFont="1" applyProtection="1"/>
    <xf numFmtId="0" fontId="15" fillId="0" borderId="35" xfId="0" applyFont="1" applyBorder="1" applyAlignment="1" applyProtection="1">
      <alignment vertical="center"/>
    </xf>
    <xf numFmtId="0" fontId="15" fillId="0" borderId="0" xfId="0" applyFont="1" applyBorder="1" applyAlignment="1" applyProtection="1">
      <alignment vertical="center"/>
    </xf>
    <xf numFmtId="14" fontId="15" fillId="0" borderId="0" xfId="0" applyNumberFormat="1" applyFont="1" applyBorder="1" applyAlignment="1" applyProtection="1">
      <alignment vertical="center"/>
    </xf>
    <xf numFmtId="14" fontId="15" fillId="0" borderId="35" xfId="0" applyNumberFormat="1" applyFont="1" applyBorder="1" applyAlignment="1" applyProtection="1">
      <alignment vertical="center"/>
    </xf>
    <xf numFmtId="0" fontId="15" fillId="0" borderId="0" xfId="0" applyFont="1" applyFill="1" applyBorder="1" applyAlignment="1" applyProtection="1">
      <alignment vertical="center"/>
    </xf>
    <xf numFmtId="0" fontId="28" fillId="0" borderId="1" xfId="0" applyFont="1" applyBorder="1" applyAlignment="1" applyProtection="1">
      <alignment vertical="center"/>
    </xf>
    <xf numFmtId="0" fontId="28" fillId="0" borderId="44" xfId="0" applyFont="1" applyBorder="1" applyAlignment="1" applyProtection="1">
      <alignment vertical="center"/>
    </xf>
    <xf numFmtId="0" fontId="28" fillId="0" borderId="0" xfId="0" applyFont="1" applyBorder="1" applyAlignment="1" applyProtection="1">
      <alignment vertical="center"/>
    </xf>
    <xf numFmtId="1" fontId="15" fillId="0" borderId="53" xfId="0" applyNumberFormat="1" applyFont="1" applyFill="1" applyBorder="1" applyAlignment="1" applyProtection="1">
      <alignment vertical="center"/>
    </xf>
    <xf numFmtId="1" fontId="15" fillId="0" borderId="0" xfId="0" applyNumberFormat="1" applyFont="1" applyFill="1" applyBorder="1" applyAlignment="1" applyProtection="1">
      <alignment vertical="center"/>
    </xf>
    <xf numFmtId="1" fontId="15" fillId="0" borderId="43" xfId="0" applyNumberFormat="1" applyFont="1" applyFill="1" applyBorder="1" applyAlignment="1" applyProtection="1">
      <alignment vertical="center"/>
    </xf>
    <xf numFmtId="1" fontId="15" fillId="0" borderId="47" xfId="0" applyNumberFormat="1" applyFont="1" applyFill="1" applyBorder="1" applyAlignment="1" applyProtection="1">
      <alignment vertical="center"/>
    </xf>
    <xf numFmtId="1" fontId="45" fillId="0" borderId="50" xfId="0" applyNumberFormat="1" applyFont="1" applyFill="1" applyBorder="1" applyAlignment="1" applyProtection="1">
      <alignment vertical="center"/>
    </xf>
    <xf numFmtId="0" fontId="15" fillId="0" borderId="31" xfId="0" applyFont="1" applyBorder="1" applyAlignment="1" applyProtection="1">
      <alignment vertical="center"/>
    </xf>
    <xf numFmtId="1" fontId="15" fillId="0" borderId="54" xfId="0" applyNumberFormat="1" applyFont="1" applyFill="1" applyBorder="1" applyAlignment="1" applyProtection="1">
      <alignment vertical="center"/>
    </xf>
    <xf numFmtId="1" fontId="15" fillId="0" borderId="31" xfId="0" applyNumberFormat="1" applyFont="1" applyFill="1" applyBorder="1" applyAlignment="1" applyProtection="1">
      <alignment vertical="center"/>
    </xf>
    <xf numFmtId="1" fontId="15" fillId="0" borderId="48" xfId="0" applyNumberFormat="1" applyFont="1" applyFill="1" applyBorder="1" applyAlignment="1" applyProtection="1">
      <alignment vertical="center"/>
    </xf>
    <xf numFmtId="1" fontId="15" fillId="0" borderId="2" xfId="0" applyNumberFormat="1" applyFont="1" applyFill="1" applyBorder="1" applyAlignment="1" applyProtection="1">
      <alignment vertical="center"/>
    </xf>
    <xf numFmtId="1" fontId="45" fillId="0" borderId="51" xfId="0" applyNumberFormat="1" applyFont="1" applyFill="1" applyBorder="1" applyAlignment="1" applyProtection="1">
      <alignment vertical="center"/>
    </xf>
    <xf numFmtId="0" fontId="15" fillId="0" borderId="1" xfId="0" applyFont="1" applyBorder="1" applyAlignment="1" applyProtection="1">
      <alignment vertical="center"/>
    </xf>
    <xf numFmtId="14" fontId="15" fillId="0" borderId="1" xfId="0" applyNumberFormat="1" applyFont="1" applyBorder="1" applyAlignment="1" applyProtection="1">
      <alignment vertical="center"/>
    </xf>
    <xf numFmtId="1" fontId="15" fillId="0" borderId="52" xfId="0" applyNumberFormat="1" applyFont="1" applyFill="1" applyBorder="1" applyAlignment="1" applyProtection="1">
      <alignment vertical="center"/>
    </xf>
    <xf numFmtId="1" fontId="15" fillId="0" borderId="1" xfId="0" applyNumberFormat="1" applyFont="1" applyFill="1" applyBorder="1" applyAlignment="1" applyProtection="1">
      <alignment vertical="center"/>
    </xf>
    <xf numFmtId="1" fontId="15" fillId="0" borderId="45" xfId="0" applyNumberFormat="1" applyFont="1" applyFill="1" applyBorder="1" applyAlignment="1" applyProtection="1">
      <alignment vertical="center"/>
    </xf>
    <xf numFmtId="1" fontId="15" fillId="0" borderId="46" xfId="0" applyNumberFormat="1" applyFont="1" applyFill="1" applyBorder="1" applyAlignment="1" applyProtection="1">
      <alignment vertical="center"/>
    </xf>
    <xf numFmtId="1" fontId="45" fillId="0" borderId="49" xfId="0" applyNumberFormat="1" applyFont="1" applyFill="1" applyBorder="1" applyAlignment="1" applyProtection="1">
      <alignment vertical="center"/>
    </xf>
    <xf numFmtId="1" fontId="15" fillId="0" borderId="42" xfId="0" applyNumberFormat="1" applyFont="1" applyBorder="1" applyAlignment="1" applyProtection="1">
      <alignment vertical="center"/>
    </xf>
    <xf numFmtId="1" fontId="15" fillId="0" borderId="50" xfId="0" applyNumberFormat="1" applyFont="1" applyBorder="1" applyAlignment="1" applyProtection="1">
      <alignment vertical="center"/>
    </xf>
    <xf numFmtId="1" fontId="15" fillId="0" borderId="53" xfId="0" applyNumberFormat="1" applyFont="1" applyBorder="1" applyAlignment="1" applyProtection="1">
      <alignment vertical="center"/>
    </xf>
    <xf numFmtId="1" fontId="15" fillId="0" borderId="0" xfId="0" applyNumberFormat="1" applyFont="1" applyBorder="1" applyAlignment="1" applyProtection="1">
      <alignment vertical="center"/>
    </xf>
    <xf numFmtId="1" fontId="15" fillId="0" borderId="47" xfId="0" applyNumberFormat="1" applyFont="1" applyBorder="1" applyAlignment="1" applyProtection="1">
      <alignment vertical="center"/>
    </xf>
    <xf numFmtId="1" fontId="15" fillId="5" borderId="29" xfId="0" applyNumberFormat="1" applyFont="1" applyFill="1" applyBorder="1" applyAlignment="1" applyProtection="1">
      <alignment vertical="center"/>
      <protection locked="0"/>
    </xf>
    <xf numFmtId="1" fontId="15" fillId="5" borderId="42" xfId="0" applyNumberFormat="1" applyFont="1" applyFill="1" applyBorder="1" applyAlignment="1" applyProtection="1">
      <alignment vertical="center"/>
      <protection locked="0"/>
    </xf>
    <xf numFmtId="1" fontId="15" fillId="5" borderId="50" xfId="0" applyNumberFormat="1" applyFont="1" applyFill="1" applyBorder="1" applyAlignment="1" applyProtection="1">
      <alignment vertical="center"/>
      <protection locked="0"/>
    </xf>
    <xf numFmtId="1" fontId="15" fillId="5" borderId="51" xfId="0" applyNumberFormat="1" applyFont="1" applyFill="1" applyBorder="1" applyAlignment="1" applyProtection="1">
      <alignment vertical="center"/>
      <protection locked="0"/>
    </xf>
    <xf numFmtId="1" fontId="15" fillId="5" borderId="49" xfId="0" applyNumberFormat="1" applyFont="1" applyFill="1" applyBorder="1" applyAlignment="1" applyProtection="1">
      <alignment vertical="center"/>
      <protection locked="0"/>
    </xf>
    <xf numFmtId="1" fontId="15" fillId="5" borderId="44" xfId="0" applyNumberFormat="1" applyFont="1" applyFill="1" applyBorder="1" applyAlignment="1" applyProtection="1">
      <alignment vertical="center"/>
      <protection locked="0"/>
    </xf>
    <xf numFmtId="0" fontId="47" fillId="0" borderId="0" xfId="0" applyFont="1"/>
    <xf numFmtId="0" fontId="48" fillId="0" borderId="0" xfId="0" applyFont="1"/>
    <xf numFmtId="0" fontId="22" fillId="0" borderId="0" xfId="0" applyFont="1" applyProtection="1"/>
    <xf numFmtId="1" fontId="44" fillId="0" borderId="50" xfId="0" applyNumberFormat="1" applyFont="1" applyFill="1" applyBorder="1" applyAlignment="1" applyProtection="1">
      <alignment vertical="center"/>
    </xf>
    <xf numFmtId="0" fontId="0" fillId="2" borderId="0" xfId="0" applyFill="1"/>
    <xf numFmtId="0" fontId="15" fillId="0" borderId="0" xfId="0" applyFont="1" applyBorder="1" applyAlignment="1">
      <alignment horizontal="center" vertical="center"/>
    </xf>
    <xf numFmtId="0" fontId="15" fillId="3" borderId="0" xfId="0" applyFont="1" applyFill="1" applyBorder="1" applyAlignment="1">
      <alignment horizontal="center" vertical="center"/>
    </xf>
    <xf numFmtId="0" fontId="15" fillId="0" borderId="1" xfId="0" applyFont="1" applyBorder="1" applyAlignment="1">
      <alignment horizontal="center" vertical="center"/>
    </xf>
    <xf numFmtId="2" fontId="15" fillId="0" borderId="0" xfId="0" applyNumberFormat="1" applyFont="1" applyBorder="1" applyAlignment="1">
      <alignment vertical="center"/>
    </xf>
    <xf numFmtId="0" fontId="15" fillId="6" borderId="0" xfId="0" applyFont="1" applyFill="1" applyBorder="1" applyAlignment="1">
      <alignment vertical="center"/>
    </xf>
    <xf numFmtId="0" fontId="50" fillId="0" borderId="0" xfId="0" applyFont="1" applyFill="1" applyBorder="1" applyAlignment="1">
      <alignment vertical="center"/>
    </xf>
    <xf numFmtId="0" fontId="50" fillId="0" borderId="0" xfId="0" applyFont="1" applyBorder="1" applyAlignment="1">
      <alignment vertical="center"/>
    </xf>
    <xf numFmtId="0" fontId="7" fillId="3" borderId="14" xfId="0" applyFont="1" applyFill="1" applyBorder="1" applyAlignment="1" applyProtection="1">
      <alignment horizontal="center" vertical="top" wrapText="1"/>
    </xf>
    <xf numFmtId="0" fontId="7" fillId="3" borderId="10" xfId="0" applyFont="1" applyFill="1" applyBorder="1" applyAlignment="1" applyProtection="1">
      <alignment horizontal="center" vertical="top" wrapText="1"/>
    </xf>
    <xf numFmtId="0" fontId="15" fillId="0" borderId="0" xfId="0" applyFont="1" applyFill="1" applyBorder="1" applyAlignment="1">
      <alignment horizontal="center" vertical="center"/>
    </xf>
    <xf numFmtId="0" fontId="15" fillId="0" borderId="0" xfId="0" applyFont="1" applyBorder="1" applyAlignment="1"/>
    <xf numFmtId="0" fontId="15" fillId="0" borderId="0" xfId="0" applyNumberFormat="1" applyFont="1" applyFill="1" applyBorder="1" applyAlignment="1"/>
    <xf numFmtId="0" fontId="15" fillId="0" borderId="0" xfId="0" applyNumberFormat="1" applyFont="1" applyBorder="1" applyAlignment="1"/>
    <xf numFmtId="0" fontId="15" fillId="0" borderId="0" xfId="0" applyFont="1" applyFill="1" applyBorder="1" applyAlignment="1"/>
    <xf numFmtId="0" fontId="15" fillId="4" borderId="4" xfId="0" applyFont="1" applyFill="1" applyBorder="1" applyAlignment="1">
      <alignment horizontal="centerContinuous"/>
    </xf>
    <xf numFmtId="0" fontId="15" fillId="0" borderId="0" xfId="0" applyNumberFormat="1" applyFont="1" applyFill="1" applyAlignment="1">
      <alignment textRotation="90"/>
    </xf>
    <xf numFmtId="0" fontId="15" fillId="0" borderId="0" xfId="0" applyNumberFormat="1" applyFont="1" applyAlignment="1">
      <alignment textRotation="90"/>
    </xf>
    <xf numFmtId="0" fontId="15" fillId="0" borderId="0" xfId="0" applyFont="1" applyAlignment="1">
      <alignment textRotation="90"/>
    </xf>
    <xf numFmtId="0" fontId="15" fillId="0" borderId="1" xfId="0" applyFont="1" applyBorder="1" applyAlignment="1"/>
    <xf numFmtId="0" fontId="15" fillId="0" borderId="0" xfId="0" applyFont="1"/>
    <xf numFmtId="0" fontId="15" fillId="2" borderId="0" xfId="0" applyFont="1" applyFill="1" applyBorder="1" applyAlignment="1"/>
    <xf numFmtId="0" fontId="15" fillId="6" borderId="0" xfId="0" applyFont="1" applyFill="1" applyBorder="1" applyAlignment="1"/>
    <xf numFmtId="2" fontId="15" fillId="6" borderId="0" xfId="0" applyNumberFormat="1" applyFont="1" applyFill="1" applyBorder="1" applyAlignment="1">
      <alignment vertical="center"/>
    </xf>
    <xf numFmtId="2" fontId="15" fillId="0" borderId="0" xfId="0" applyNumberFormat="1" applyFont="1" applyBorder="1" applyAlignment="1"/>
    <xf numFmtId="2" fontId="15" fillId="0" borderId="0" xfId="0" applyNumberFormat="1" applyFont="1" applyFill="1" applyBorder="1" applyAlignment="1"/>
    <xf numFmtId="2" fontId="15" fillId="0" borderId="2" xfId="0" applyNumberFormat="1" applyFont="1" applyFill="1" applyBorder="1" applyAlignment="1">
      <alignment horizontal="center"/>
    </xf>
    <xf numFmtId="0" fontId="15" fillId="0" borderId="2" xfId="0" applyFont="1" applyBorder="1"/>
    <xf numFmtId="0" fontId="50" fillId="0" borderId="0" xfId="0" applyFont="1" applyBorder="1" applyAlignment="1"/>
    <xf numFmtId="0" fontId="50" fillId="0" borderId="0" xfId="0" applyFont="1"/>
    <xf numFmtId="0" fontId="15" fillId="2" borderId="0" xfId="0" applyFont="1" applyFill="1" applyAlignment="1">
      <alignment textRotation="90"/>
    </xf>
    <xf numFmtId="0" fontId="50" fillId="6" borderId="0" xfId="0" applyFont="1" applyFill="1" applyBorder="1" applyAlignment="1"/>
    <xf numFmtId="2" fontId="15" fillId="0" borderId="0" xfId="0" applyNumberFormat="1" applyFont="1" applyFill="1" applyBorder="1" applyAlignment="1">
      <alignment horizontal="center"/>
    </xf>
    <xf numFmtId="0" fontId="50" fillId="0" borderId="0" xfId="0" applyFont="1" applyFill="1" applyBorder="1" applyAlignment="1"/>
    <xf numFmtId="0" fontId="15" fillId="0" borderId="0" xfId="0" applyFont="1" applyFill="1" applyBorder="1"/>
    <xf numFmtId="1" fontId="7" fillId="0" borderId="32" xfId="0" quotePrefix="1" applyNumberFormat="1" applyFont="1" applyFill="1" applyBorder="1" applyAlignment="1" applyProtection="1">
      <alignment horizontal="right"/>
    </xf>
    <xf numFmtId="168" fontId="7" fillId="0" borderId="31" xfId="0" quotePrefix="1" applyNumberFormat="1" applyFont="1" applyFill="1" applyBorder="1" applyAlignment="1" applyProtection="1">
      <alignment horizontal="right"/>
    </xf>
    <xf numFmtId="168" fontId="7" fillId="0" borderId="32" xfId="0" quotePrefix="1" applyNumberFormat="1" applyFont="1" applyFill="1" applyBorder="1" applyAlignment="1" applyProtection="1">
      <alignment horizontal="right"/>
    </xf>
    <xf numFmtId="164" fontId="51" fillId="5" borderId="27" xfId="0" quotePrefix="1" applyNumberFormat="1" applyFont="1" applyFill="1" applyBorder="1" applyAlignment="1" applyProtection="1">
      <alignment horizontal="right"/>
      <protection locked="0"/>
    </xf>
    <xf numFmtId="164" fontId="51" fillId="5" borderId="33" xfId="0" quotePrefix="1" applyNumberFormat="1" applyFont="1" applyFill="1" applyBorder="1" applyAlignment="1" applyProtection="1">
      <alignment horizontal="right"/>
      <protection locked="0"/>
    </xf>
    <xf numFmtId="0" fontId="7" fillId="0" borderId="26" xfId="0" quotePrefix="1" applyFont="1" applyFill="1" applyBorder="1" applyProtection="1"/>
    <xf numFmtId="0" fontId="7" fillId="0" borderId="32" xfId="0" quotePrefix="1" applyFont="1" applyFill="1" applyBorder="1" applyProtection="1"/>
    <xf numFmtId="0" fontId="7" fillId="0" borderId="26" xfId="0" quotePrefix="1" applyFont="1" applyFill="1" applyBorder="1"/>
    <xf numFmtId="0" fontId="7" fillId="0" borderId="32" xfId="0" quotePrefix="1" applyFont="1" applyFill="1" applyBorder="1"/>
    <xf numFmtId="0" fontId="7" fillId="3" borderId="56" xfId="0" applyFont="1" applyFill="1" applyBorder="1" applyAlignment="1" applyProtection="1">
      <alignment horizontal="right"/>
    </xf>
    <xf numFmtId="14" fontId="7" fillId="5" borderId="56" xfId="0" applyNumberFormat="1" applyFont="1" applyFill="1" applyBorder="1" applyProtection="1">
      <protection locked="0"/>
    </xf>
    <xf numFmtId="0" fontId="7" fillId="5" borderId="57" xfId="0" quotePrefix="1" applyFont="1" applyFill="1" applyBorder="1" applyProtection="1">
      <protection locked="0"/>
    </xf>
    <xf numFmtId="0" fontId="7" fillId="5" borderId="58" xfId="0" applyNumberFormat="1" applyFont="1" applyFill="1" applyBorder="1" applyProtection="1">
      <protection locked="0"/>
    </xf>
    <xf numFmtId="0" fontId="7" fillId="5" borderId="34" xfId="0" applyNumberFormat="1" applyFont="1" applyFill="1" applyBorder="1" applyProtection="1">
      <protection locked="0"/>
    </xf>
    <xf numFmtId="0" fontId="37" fillId="8" borderId="59" xfId="0" applyFont="1" applyFill="1" applyBorder="1" applyProtection="1">
      <protection locked="0"/>
    </xf>
    <xf numFmtId="1" fontId="7" fillId="0" borderId="59" xfId="0" quotePrefix="1" applyNumberFormat="1" applyFont="1" applyFill="1" applyBorder="1" applyAlignment="1" applyProtection="1">
      <alignment horizontal="right"/>
    </xf>
    <xf numFmtId="168" fontId="7" fillId="0" borderId="34" xfId="0" quotePrefix="1" applyNumberFormat="1" applyFont="1" applyFill="1" applyBorder="1" applyAlignment="1" applyProtection="1">
      <alignment horizontal="right"/>
    </xf>
    <xf numFmtId="164" fontId="51" fillId="5" borderId="60" xfId="0" quotePrefix="1" applyNumberFormat="1" applyFont="1" applyFill="1" applyBorder="1" applyAlignment="1" applyProtection="1">
      <alignment horizontal="right"/>
      <protection locked="0"/>
    </xf>
    <xf numFmtId="0" fontId="7" fillId="0" borderId="59" xfId="0" quotePrefix="1" applyFont="1" applyFill="1" applyBorder="1"/>
    <xf numFmtId="0" fontId="7" fillId="5" borderId="60" xfId="0" quotePrefix="1" applyFont="1" applyFill="1" applyBorder="1" applyProtection="1">
      <protection locked="0"/>
    </xf>
    <xf numFmtId="1" fontId="7" fillId="0" borderId="59" xfId="0" quotePrefix="1" applyNumberFormat="1" applyFont="1" applyFill="1" applyBorder="1" applyAlignment="1">
      <alignment horizontal="right"/>
    </xf>
    <xf numFmtId="166" fontId="7" fillId="0" borderId="34" xfId="0" quotePrefix="1" applyNumberFormat="1" applyFont="1" applyFill="1" applyBorder="1" applyAlignment="1">
      <alignment horizontal="right"/>
    </xf>
    <xf numFmtId="1" fontId="21" fillId="0" borderId="34" xfId="0" quotePrefix="1" applyNumberFormat="1" applyFont="1" applyFill="1" applyBorder="1" applyAlignment="1" applyProtection="1">
      <alignment horizontal="right"/>
      <protection locked="0"/>
    </xf>
    <xf numFmtId="1" fontId="21" fillId="0" borderId="60" xfId="0" quotePrefix="1" applyNumberFormat="1" applyFont="1" applyFill="1" applyBorder="1" applyAlignment="1" applyProtection="1">
      <alignment horizontal="right"/>
      <protection locked="0"/>
    </xf>
    <xf numFmtId="0" fontId="7" fillId="0" borderId="56" xfId="0" quotePrefix="1" applyFont="1" applyFill="1" applyBorder="1"/>
    <xf numFmtId="2" fontId="7" fillId="0" borderId="59" xfId="0" quotePrefix="1" applyNumberFormat="1" applyFont="1" applyFill="1" applyBorder="1" applyAlignment="1">
      <alignment horizontal="right"/>
    </xf>
    <xf numFmtId="0" fontId="7" fillId="5" borderId="56" xfId="0" quotePrefix="1" applyFont="1" applyFill="1" applyBorder="1" applyProtection="1">
      <protection locked="0"/>
    </xf>
    <xf numFmtId="0" fontId="0" fillId="7" borderId="61" xfId="0" applyFill="1" applyBorder="1"/>
    <xf numFmtId="0" fontId="7" fillId="0" borderId="59" xfId="0" quotePrefix="1" applyFont="1" applyFill="1" applyBorder="1" applyProtection="1"/>
    <xf numFmtId="1" fontId="7" fillId="0" borderId="34" xfId="0" quotePrefix="1" applyNumberFormat="1" applyFont="1" applyFill="1" applyBorder="1" applyAlignment="1" applyProtection="1">
      <alignment horizontal="right"/>
    </xf>
    <xf numFmtId="166" fontId="7" fillId="0" borderId="34" xfId="0" quotePrefix="1" applyNumberFormat="1" applyFont="1" applyFill="1" applyBorder="1" applyAlignment="1" applyProtection="1">
      <alignment horizontal="right"/>
    </xf>
    <xf numFmtId="0" fontId="7" fillId="0" borderId="56" xfId="0" quotePrefix="1" applyFont="1" applyFill="1" applyBorder="1" applyProtection="1"/>
    <xf numFmtId="0" fontId="0" fillId="7" borderId="61" xfId="0" applyFill="1" applyBorder="1" applyProtection="1"/>
    <xf numFmtId="0" fontId="12" fillId="6" borderId="0" xfId="0" applyFont="1" applyFill="1" applyBorder="1" applyAlignment="1">
      <alignment horizontal="right" vertical="center"/>
    </xf>
    <xf numFmtId="0" fontId="54" fillId="0" borderId="42" xfId="0" applyFont="1" applyBorder="1"/>
    <xf numFmtId="14" fontId="0" fillId="2" borderId="0" xfId="0" applyNumberFormat="1" applyFill="1"/>
    <xf numFmtId="0" fontId="8" fillId="3" borderId="14" xfId="0" applyFont="1" applyFill="1" applyBorder="1" applyAlignment="1">
      <alignment horizontal="center" vertical="top" wrapText="1"/>
    </xf>
    <xf numFmtId="0" fontId="8" fillId="3" borderId="15" xfId="0" applyFont="1" applyFill="1" applyBorder="1" applyAlignment="1">
      <alignment horizontal="center" vertical="top" wrapText="1"/>
    </xf>
    <xf numFmtId="0" fontId="8" fillId="3" borderId="15" xfId="0" applyFont="1" applyFill="1" applyBorder="1" applyAlignment="1" applyProtection="1">
      <alignment horizontal="center" vertical="top" wrapText="1"/>
    </xf>
    <xf numFmtId="0" fontId="8" fillId="3" borderId="14" xfId="0" applyFont="1" applyFill="1" applyBorder="1" applyAlignment="1" applyProtection="1">
      <alignment horizontal="center" vertical="top" wrapText="1"/>
    </xf>
    <xf numFmtId="0" fontId="11" fillId="0" borderId="0" xfId="0" applyFont="1"/>
    <xf numFmtId="0" fontId="41" fillId="0" borderId="0" xfId="0" applyFont="1" applyFill="1" applyBorder="1" applyAlignment="1" applyProtection="1">
      <alignment vertical="center"/>
    </xf>
    <xf numFmtId="0" fontId="0" fillId="0" borderId="31" xfId="0" applyBorder="1" applyProtection="1"/>
    <xf numFmtId="0" fontId="0" fillId="5" borderId="31" xfId="0" applyFill="1" applyBorder="1" applyProtection="1">
      <protection locked="0"/>
    </xf>
    <xf numFmtId="0" fontId="34" fillId="0" borderId="0" xfId="0" applyFont="1" applyProtection="1"/>
    <xf numFmtId="0" fontId="0" fillId="0" borderId="62" xfId="0" applyBorder="1" applyProtection="1"/>
    <xf numFmtId="0" fontId="5" fillId="12" borderId="0" xfId="0" applyFont="1" applyFill="1" applyProtection="1"/>
    <xf numFmtId="0" fontId="0" fillId="12" borderId="0" xfId="0" applyFill="1" applyProtection="1"/>
    <xf numFmtId="0" fontId="0" fillId="0" borderId="0" xfId="0" applyAlignment="1">
      <alignment vertical="top" wrapText="1"/>
    </xf>
    <xf numFmtId="0" fontId="7" fillId="3" borderId="14" xfId="0" applyFont="1" applyFill="1" applyBorder="1" applyAlignment="1" applyProtection="1">
      <alignment horizontal="center" vertical="top" wrapText="1"/>
    </xf>
    <xf numFmtId="0" fontId="7" fillId="3" borderId="10" xfId="0" applyFont="1" applyFill="1" applyBorder="1" applyAlignment="1" applyProtection="1">
      <alignment horizontal="center" vertical="top" wrapText="1"/>
    </xf>
    <xf numFmtId="0" fontId="18" fillId="7" borderId="0" xfId="0" applyFont="1" applyFill="1" applyBorder="1" applyAlignment="1">
      <alignment vertical="center"/>
    </xf>
    <xf numFmtId="0" fontId="57" fillId="3" borderId="14" xfId="0" applyFont="1" applyFill="1" applyBorder="1" applyAlignment="1" applyProtection="1">
      <alignment horizontal="center" vertical="top" wrapText="1"/>
    </xf>
    <xf numFmtId="0" fontId="8" fillId="3" borderId="0" xfId="0" applyFont="1" applyFill="1" applyBorder="1" applyAlignment="1" applyProtection="1">
      <alignment horizontal="center" vertical="top" wrapText="1"/>
    </xf>
    <xf numFmtId="0" fontId="4" fillId="0" borderId="0" xfId="1" applyBorder="1" applyAlignment="1">
      <alignment vertical="center"/>
    </xf>
    <xf numFmtId="0" fontId="0" fillId="0" borderId="0" xfId="0" applyFill="1" applyBorder="1" applyAlignment="1" applyProtection="1">
      <alignment horizontal="left"/>
    </xf>
    <xf numFmtId="0" fontId="52" fillId="0" borderId="0" xfId="0" applyFont="1" applyFill="1" applyBorder="1" applyAlignment="1" applyProtection="1">
      <alignment horizontal="right" vertical="center"/>
    </xf>
    <xf numFmtId="0" fontId="8" fillId="3" borderId="10" xfId="0" applyFont="1" applyFill="1" applyBorder="1" applyAlignment="1" applyProtection="1">
      <alignment horizontal="center" vertical="top" wrapText="1"/>
    </xf>
    <xf numFmtId="1" fontId="7" fillId="0" borderId="35" xfId="0" quotePrefix="1" applyNumberFormat="1" applyFont="1" applyFill="1" applyBorder="1" applyAlignment="1" applyProtection="1">
      <alignment horizontal="right"/>
    </xf>
    <xf numFmtId="0" fontId="7" fillId="3" borderId="64" xfId="0" applyFont="1" applyFill="1" applyBorder="1" applyAlignment="1" applyProtection="1">
      <alignment horizontal="center" vertical="top" wrapText="1"/>
    </xf>
    <xf numFmtId="1" fontId="7" fillId="0" borderId="63" xfId="0" quotePrefix="1" applyNumberFormat="1" applyFont="1" applyFill="1" applyBorder="1" applyAlignment="1" applyProtection="1">
      <alignment horizontal="right"/>
    </xf>
    <xf numFmtId="1" fontId="7" fillId="0" borderId="65" xfId="0" quotePrefix="1" applyNumberFormat="1" applyFont="1" applyFill="1" applyBorder="1" applyAlignment="1" applyProtection="1">
      <alignment horizontal="right"/>
    </xf>
    <xf numFmtId="0" fontId="7" fillId="5" borderId="29" xfId="0" applyNumberFormat="1" applyFont="1" applyFill="1" applyBorder="1" applyProtection="1">
      <protection locked="0"/>
    </xf>
    <xf numFmtId="0" fontId="11" fillId="3" borderId="7" xfId="0" applyFont="1" applyFill="1" applyBorder="1" applyAlignment="1" applyProtection="1">
      <alignment horizontal="center" vertical="top" wrapText="1"/>
    </xf>
    <xf numFmtId="0" fontId="11" fillId="3" borderId="17" xfId="0" applyFont="1" applyFill="1" applyBorder="1" applyAlignment="1" applyProtection="1">
      <alignment horizontal="center" vertical="top" wrapText="1"/>
    </xf>
    <xf numFmtId="0" fontId="7" fillId="5" borderId="57" xfId="0" applyNumberFormat="1" applyFont="1" applyFill="1" applyBorder="1" applyProtection="1">
      <protection locked="0"/>
    </xf>
    <xf numFmtId="1" fontId="7" fillId="0" borderId="0" xfId="0" quotePrefix="1" applyNumberFormat="1" applyFont="1" applyFill="1" applyBorder="1" applyAlignment="1" applyProtection="1">
      <alignment horizontal="right"/>
    </xf>
    <xf numFmtId="1" fontId="7" fillId="0" borderId="66" xfId="0" quotePrefix="1" applyNumberFormat="1" applyFont="1" applyFill="1" applyBorder="1" applyAlignment="1" applyProtection="1">
      <alignment horizontal="right"/>
    </xf>
    <xf numFmtId="0" fontId="0" fillId="0" borderId="67" xfId="0" applyBorder="1"/>
    <xf numFmtId="0" fontId="0" fillId="0" borderId="31" xfId="0" applyBorder="1"/>
    <xf numFmtId="0" fontId="0" fillId="5" borderId="68" xfId="0" applyFill="1" applyBorder="1" applyProtection="1">
      <protection locked="0"/>
    </xf>
    <xf numFmtId="0" fontId="0" fillId="5" borderId="67" xfId="0" applyFill="1" applyBorder="1" applyProtection="1">
      <protection locked="0"/>
    </xf>
    <xf numFmtId="0" fontId="0" fillId="5" borderId="29" xfId="0" applyFill="1" applyBorder="1" applyProtection="1">
      <protection locked="0"/>
    </xf>
    <xf numFmtId="1" fontId="0" fillId="5" borderId="67" xfId="0" applyNumberFormat="1" applyFill="1" applyBorder="1" applyProtection="1">
      <protection locked="0"/>
    </xf>
    <xf numFmtId="0" fontId="0" fillId="5" borderId="74" xfId="0" applyFill="1" applyBorder="1" applyProtection="1">
      <protection locked="0"/>
    </xf>
    <xf numFmtId="0" fontId="0" fillId="5" borderId="33" xfId="0" applyFill="1" applyBorder="1" applyProtection="1">
      <protection locked="0"/>
    </xf>
    <xf numFmtId="0" fontId="0" fillId="5" borderId="73" xfId="0" applyFill="1" applyBorder="1" applyProtection="1">
      <protection locked="0"/>
    </xf>
    <xf numFmtId="0" fontId="0" fillId="5" borderId="32" xfId="0" applyFill="1" applyBorder="1" applyProtection="1">
      <protection locked="0"/>
    </xf>
    <xf numFmtId="1" fontId="0" fillId="0" borderId="74" xfId="0" applyNumberFormat="1" applyBorder="1"/>
    <xf numFmtId="1" fontId="0" fillId="0" borderId="33" xfId="0" applyNumberFormat="1" applyBorder="1"/>
    <xf numFmtId="0" fontId="0" fillId="5" borderId="76" xfId="0" applyFill="1" applyBorder="1" applyProtection="1">
      <protection locked="0"/>
    </xf>
    <xf numFmtId="0" fontId="0" fillId="5" borderId="28" xfId="0" applyFill="1" applyBorder="1" applyProtection="1">
      <protection locked="0"/>
    </xf>
    <xf numFmtId="170" fontId="15" fillId="0" borderId="35" xfId="0" applyNumberFormat="1" applyFont="1" applyFill="1" applyBorder="1" applyAlignment="1">
      <alignment vertical="center"/>
    </xf>
    <xf numFmtId="170" fontId="15" fillId="0" borderId="31" xfId="0" applyNumberFormat="1" applyFont="1" applyFill="1" applyBorder="1" applyAlignment="1">
      <alignment vertical="center"/>
    </xf>
    <xf numFmtId="170" fontId="15" fillId="0" borderId="37" xfId="0" applyNumberFormat="1" applyFont="1" applyFill="1" applyBorder="1" applyAlignment="1">
      <alignment vertical="center"/>
    </xf>
    <xf numFmtId="170" fontId="15" fillId="0" borderId="25" xfId="0" applyNumberFormat="1" applyFont="1" applyFill="1" applyBorder="1" applyAlignment="1">
      <alignment vertical="center"/>
    </xf>
    <xf numFmtId="170" fontId="15" fillId="0" borderId="25" xfId="0" applyNumberFormat="1" applyFont="1" applyBorder="1" applyAlignment="1">
      <alignment vertical="center"/>
    </xf>
    <xf numFmtId="170" fontId="56" fillId="5" borderId="34" xfId="1" applyNumberFormat="1" applyFont="1" applyFill="1" applyBorder="1" applyAlignment="1" applyProtection="1">
      <alignment vertical="center" wrapText="1"/>
      <protection locked="0"/>
    </xf>
    <xf numFmtId="170" fontId="15" fillId="0" borderId="34" xfId="0" applyNumberFormat="1" applyFont="1" applyFill="1" applyBorder="1" applyAlignment="1">
      <alignment vertical="center"/>
    </xf>
    <xf numFmtId="0" fontId="59" fillId="0" borderId="42" xfId="0" applyFont="1" applyBorder="1"/>
    <xf numFmtId="0" fontId="60" fillId="0" borderId="42" xfId="0" applyFont="1" applyBorder="1"/>
    <xf numFmtId="0" fontId="17" fillId="0" borderId="31" xfId="0" applyFont="1" applyBorder="1" applyAlignment="1">
      <alignment vertical="center"/>
    </xf>
    <xf numFmtId="0" fontId="17" fillId="0" borderId="31" xfId="0" applyFont="1" applyFill="1" applyBorder="1" applyAlignment="1">
      <alignment vertical="center" wrapText="1"/>
    </xf>
    <xf numFmtId="0" fontId="13" fillId="0" borderId="0" xfId="0" applyFont="1" applyFill="1" applyBorder="1" applyAlignment="1">
      <alignment vertical="center" wrapText="1"/>
    </xf>
    <xf numFmtId="170" fontId="15" fillId="0" borderId="0" xfId="0" applyNumberFormat="1" applyFont="1" applyFill="1" applyBorder="1" applyAlignment="1">
      <alignment vertical="center" wrapText="1"/>
    </xf>
    <xf numFmtId="170" fontId="15" fillId="0" borderId="0" xfId="0" applyNumberFormat="1" applyFont="1" applyBorder="1" applyAlignment="1">
      <alignment vertical="center"/>
    </xf>
    <xf numFmtId="0" fontId="13" fillId="0" borderId="34" xfId="0" applyFont="1" applyFill="1" applyBorder="1" applyAlignment="1">
      <alignment vertical="center" wrapText="1"/>
    </xf>
    <xf numFmtId="170" fontId="15" fillId="0" borderId="34" xfId="0" applyNumberFormat="1" applyFont="1" applyFill="1" applyBorder="1" applyAlignment="1">
      <alignment vertical="center" wrapText="1"/>
    </xf>
    <xf numFmtId="170" fontId="15" fillId="0" borderId="34" xfId="0" applyNumberFormat="1" applyFont="1" applyBorder="1" applyAlignment="1">
      <alignment vertical="center"/>
    </xf>
    <xf numFmtId="0" fontId="17" fillId="0" borderId="35" xfId="0" applyFont="1" applyFill="1" applyBorder="1" applyAlignment="1">
      <alignment vertical="center" wrapText="1"/>
    </xf>
    <xf numFmtId="0" fontId="16" fillId="0" borderId="34" xfId="0" applyFont="1" applyFill="1" applyBorder="1" applyAlignment="1">
      <alignment vertical="center"/>
    </xf>
    <xf numFmtId="0" fontId="15" fillId="0" borderId="59" xfId="0" applyFont="1" applyFill="1" applyBorder="1" applyAlignment="1">
      <alignment vertical="center" wrapText="1"/>
    </xf>
    <xf numFmtId="0" fontId="15" fillId="0" borderId="0" xfId="0" applyFont="1" applyFill="1" applyBorder="1" applyAlignment="1">
      <alignment vertical="center" wrapText="1"/>
    </xf>
    <xf numFmtId="0" fontId="15" fillId="0" borderId="10" xfId="0" applyFont="1" applyBorder="1" applyAlignment="1">
      <alignment vertical="center"/>
    </xf>
    <xf numFmtId="0" fontId="18" fillId="0" borderId="10" xfId="0" applyFont="1" applyFill="1" applyBorder="1" applyAlignment="1">
      <alignment vertical="center"/>
    </xf>
    <xf numFmtId="171" fontId="17" fillId="0" borderId="35" xfId="0" applyNumberFormat="1" applyFont="1" applyFill="1" applyBorder="1" applyAlignment="1">
      <alignment vertical="center"/>
    </xf>
    <xf numFmtId="171" fontId="17" fillId="0" borderId="31" xfId="0" applyNumberFormat="1" applyFont="1" applyFill="1" applyBorder="1" applyAlignment="1">
      <alignment vertical="center"/>
    </xf>
    <xf numFmtId="0" fontId="0" fillId="0" borderId="0" xfId="0"/>
    <xf numFmtId="0" fontId="15" fillId="0" borderId="0" xfId="0" applyFont="1" applyBorder="1" applyAlignment="1">
      <alignment vertical="center"/>
    </xf>
    <xf numFmtId="0" fontId="15" fillId="6" borderId="0" xfId="0" applyFont="1" applyFill="1" applyBorder="1" applyAlignment="1">
      <alignment vertical="center"/>
    </xf>
    <xf numFmtId="2" fontId="15" fillId="6" borderId="0" xfId="0" applyNumberFormat="1" applyFont="1" applyFill="1" applyBorder="1" applyAlignment="1">
      <alignment vertical="center"/>
    </xf>
    <xf numFmtId="0" fontId="39" fillId="0" borderId="42" xfId="0" applyFont="1" applyBorder="1" applyAlignment="1">
      <alignment horizontal="left" vertical="center" wrapText="1"/>
    </xf>
    <xf numFmtId="1" fontId="7" fillId="5" borderId="22" xfId="0" quotePrefix="1" applyNumberFormat="1" applyFont="1" applyFill="1" applyBorder="1" applyAlignment="1" applyProtection="1">
      <alignment horizontal="right"/>
      <protection locked="0"/>
    </xf>
    <xf numFmtId="1" fontId="7" fillId="5" borderId="28" xfId="0" quotePrefix="1" applyNumberFormat="1" applyFont="1" applyFill="1" applyBorder="1" applyAlignment="1" applyProtection="1">
      <alignment horizontal="right"/>
      <protection locked="0"/>
    </xf>
    <xf numFmtId="1" fontId="7" fillId="5" borderId="56" xfId="0" quotePrefix="1" applyNumberFormat="1" applyFont="1" applyFill="1" applyBorder="1" applyAlignment="1" applyProtection="1">
      <alignment horizontal="right"/>
      <protection locked="0"/>
    </xf>
    <xf numFmtId="0" fontId="62" fillId="5" borderId="28" xfId="0" quotePrefix="1" applyFont="1" applyFill="1" applyBorder="1" applyProtection="1">
      <protection locked="0"/>
    </xf>
    <xf numFmtId="0" fontId="62" fillId="5" borderId="56" xfId="0" quotePrefix="1" applyFont="1" applyFill="1" applyBorder="1" applyProtection="1">
      <protection locked="0"/>
    </xf>
    <xf numFmtId="0" fontId="63" fillId="0" borderId="0" xfId="0" applyFont="1" applyAlignment="1">
      <alignment vertical="center"/>
    </xf>
    <xf numFmtId="0" fontId="41" fillId="13" borderId="0" xfId="0" applyFont="1" applyFill="1" applyBorder="1" applyAlignment="1" applyProtection="1">
      <alignment vertical="center"/>
    </xf>
    <xf numFmtId="0" fontId="46" fillId="13" borderId="0" xfId="0" applyFont="1" applyFill="1" applyBorder="1" applyAlignment="1" applyProtection="1">
      <alignment horizontal="right"/>
    </xf>
    <xf numFmtId="0" fontId="46" fillId="0" borderId="0" xfId="0" applyFont="1" applyFill="1" applyBorder="1" applyAlignment="1" applyProtection="1">
      <alignment horizontal="right"/>
    </xf>
    <xf numFmtId="0" fontId="12" fillId="0" borderId="0" xfId="0" applyFont="1" applyFill="1" applyBorder="1" applyAlignment="1">
      <alignment horizontal="right" vertical="center"/>
    </xf>
    <xf numFmtId="0" fontId="35" fillId="0" borderId="0" xfId="0" applyFont="1" applyFill="1" applyBorder="1" applyAlignment="1">
      <alignment vertical="center"/>
    </xf>
    <xf numFmtId="0" fontId="66" fillId="9" borderId="0" xfId="0" applyFont="1" applyFill="1" applyBorder="1" applyAlignment="1">
      <alignment horizontal="right" vertical="center"/>
    </xf>
    <xf numFmtId="0" fontId="67" fillId="9" borderId="0" xfId="0" applyFont="1" applyFill="1" applyAlignment="1" applyProtection="1">
      <alignment horizontal="right"/>
    </xf>
    <xf numFmtId="0" fontId="66" fillId="9" borderId="0" xfId="0" applyFont="1" applyFill="1" applyAlignment="1" applyProtection="1">
      <alignment horizontal="right"/>
    </xf>
    <xf numFmtId="0" fontId="13" fillId="0" borderId="0" xfId="0" applyFont="1" applyFill="1" applyProtection="1"/>
    <xf numFmtId="0" fontId="66" fillId="7" borderId="0" xfId="0" applyFont="1" applyFill="1" applyBorder="1" applyAlignment="1" applyProtection="1">
      <alignment horizontal="right" vertical="center"/>
    </xf>
    <xf numFmtId="0" fontId="68" fillId="13" borderId="0" xfId="0" applyFont="1" applyFill="1" applyBorder="1" applyAlignment="1" applyProtection="1">
      <alignment horizontal="right" vertical="center"/>
    </xf>
    <xf numFmtId="0" fontId="0" fillId="14" borderId="73" xfId="0" applyFill="1" applyBorder="1"/>
    <xf numFmtId="0" fontId="0" fillId="14" borderId="32" xfId="0" applyFill="1" applyBorder="1"/>
    <xf numFmtId="0" fontId="6" fillId="14" borderId="69" xfId="0" applyFont="1" applyFill="1" applyBorder="1" applyAlignment="1">
      <alignment vertical="top" wrapText="1"/>
    </xf>
    <xf numFmtId="0" fontId="17" fillId="14" borderId="70" xfId="0" applyFont="1" applyFill="1" applyBorder="1" applyAlignment="1">
      <alignment horizontal="center" vertical="top" wrapText="1"/>
    </xf>
    <xf numFmtId="0" fontId="17" fillId="14" borderId="75" xfId="0" applyFont="1" applyFill="1" applyBorder="1" applyAlignment="1">
      <alignment horizontal="center" vertical="top" wrapText="1"/>
    </xf>
    <xf numFmtId="0" fontId="17" fillId="14" borderId="71" xfId="0" applyFont="1" applyFill="1" applyBorder="1" applyAlignment="1">
      <alignment horizontal="center" vertical="top" wrapText="1"/>
    </xf>
    <xf numFmtId="0" fontId="17" fillId="14" borderId="69" xfId="0" applyFont="1" applyFill="1" applyBorder="1" applyAlignment="1">
      <alignment horizontal="center" vertical="top" wrapText="1"/>
    </xf>
    <xf numFmtId="0" fontId="17" fillId="14" borderId="72" xfId="0" applyFont="1" applyFill="1" applyBorder="1" applyAlignment="1">
      <alignment horizontal="center" vertical="top" wrapText="1"/>
    </xf>
    <xf numFmtId="0" fontId="0" fillId="14" borderId="69" xfId="0" applyFont="1" applyFill="1" applyBorder="1" applyAlignment="1">
      <alignment vertical="top" wrapText="1"/>
    </xf>
    <xf numFmtId="0" fontId="0" fillId="5" borderId="31" xfId="0" applyFont="1" applyFill="1" applyBorder="1" applyAlignment="1" applyProtection="1">
      <alignment horizontal="right" vertical="center"/>
      <protection locked="0"/>
    </xf>
    <xf numFmtId="1" fontId="0" fillId="5" borderId="31" xfId="0" applyNumberFormat="1" applyFill="1" applyBorder="1" applyProtection="1">
      <protection locked="0"/>
    </xf>
    <xf numFmtId="0" fontId="0" fillId="0" borderId="42" xfId="0" applyBorder="1" applyAlignment="1">
      <alignment wrapText="1"/>
    </xf>
    <xf numFmtId="0" fontId="0" fillId="0" borderId="0" xfId="0" applyBorder="1" applyAlignment="1">
      <alignment wrapText="1"/>
    </xf>
    <xf numFmtId="0" fontId="0" fillId="0" borderId="43" xfId="0" applyBorder="1" applyAlignment="1">
      <alignment wrapText="1"/>
    </xf>
    <xf numFmtId="0" fontId="0" fillId="0" borderId="43" xfId="0" applyBorder="1" applyAlignment="1"/>
    <xf numFmtId="0" fontId="0" fillId="0" borderId="0" xfId="0" applyFont="1" applyBorder="1" applyAlignment="1">
      <alignment horizontal="left"/>
    </xf>
    <xf numFmtId="0" fontId="0" fillId="0" borderId="0" xfId="0" applyBorder="1" applyAlignment="1">
      <alignment horizontal="left"/>
    </xf>
    <xf numFmtId="0" fontId="40" fillId="0" borderId="42" xfId="0" applyFont="1" applyBorder="1" applyAlignment="1"/>
    <xf numFmtId="14" fontId="0" fillId="0" borderId="43" xfId="0" applyNumberFormat="1" applyFill="1" applyBorder="1" applyAlignment="1">
      <alignment horizontal="left"/>
    </xf>
    <xf numFmtId="0" fontId="15" fillId="5" borderId="35" xfId="0" applyFont="1" applyFill="1" applyBorder="1" applyAlignment="1" applyProtection="1">
      <alignment vertical="center"/>
      <protection locked="0"/>
    </xf>
    <xf numFmtId="0" fontId="15" fillId="5" borderId="35" xfId="0" applyFont="1" applyFill="1" applyBorder="1" applyAlignment="1" applyProtection="1">
      <alignment vertical="center"/>
      <protection locked="0"/>
    </xf>
    <xf numFmtId="1" fontId="17" fillId="0" borderId="35" xfId="0" applyNumberFormat="1" applyFont="1" applyBorder="1" applyAlignment="1">
      <alignment vertical="center"/>
    </xf>
    <xf numFmtId="1" fontId="17" fillId="10" borderId="0" xfId="0" applyNumberFormat="1" applyFont="1" applyFill="1" applyBorder="1" applyAlignment="1">
      <alignment vertical="center"/>
    </xf>
    <xf numFmtId="0" fontId="69" fillId="0" borderId="62" xfId="0" applyFont="1" applyBorder="1" applyProtection="1"/>
    <xf numFmtId="0" fontId="70" fillId="0" borderId="39" xfId="0" applyFont="1" applyBorder="1"/>
    <xf numFmtId="164" fontId="0" fillId="0" borderId="31" xfId="0" applyNumberFormat="1" applyBorder="1" applyProtection="1"/>
    <xf numFmtId="0" fontId="28" fillId="0" borderId="49" xfId="0" applyFont="1" applyBorder="1" applyAlignment="1" applyProtection="1">
      <alignment vertical="center"/>
    </xf>
    <xf numFmtId="14" fontId="15" fillId="0" borderId="31" xfId="0" applyNumberFormat="1" applyFont="1" applyBorder="1" applyAlignment="1" applyProtection="1">
      <alignment vertical="center"/>
    </xf>
    <xf numFmtId="0" fontId="71" fillId="0" borderId="0" xfId="0" applyFont="1" applyFill="1" applyProtection="1"/>
    <xf numFmtId="0" fontId="28" fillId="0" borderId="1" xfId="0" applyFont="1" applyBorder="1" applyProtection="1"/>
    <xf numFmtId="1" fontId="44" fillId="0" borderId="51" xfId="0" applyNumberFormat="1" applyFont="1" applyFill="1" applyBorder="1" applyAlignment="1" applyProtection="1">
      <alignment vertical="center"/>
    </xf>
    <xf numFmtId="1" fontId="44" fillId="0" borderId="49" xfId="0" applyNumberFormat="1" applyFont="1" applyFill="1" applyBorder="1" applyAlignment="1" applyProtection="1">
      <alignment vertical="center"/>
    </xf>
    <xf numFmtId="1" fontId="45" fillId="5" borderId="53" xfId="0" applyNumberFormat="1" applyFont="1" applyFill="1" applyBorder="1" applyAlignment="1" applyProtection="1">
      <alignment vertical="center"/>
      <protection locked="0"/>
    </xf>
    <xf numFmtId="1" fontId="45" fillId="5" borderId="54" xfId="0" applyNumberFormat="1" applyFont="1" applyFill="1" applyBorder="1" applyAlignment="1" applyProtection="1">
      <alignment vertical="center"/>
      <protection locked="0"/>
    </xf>
    <xf numFmtId="1" fontId="45" fillId="5" borderId="52" xfId="0" applyNumberFormat="1" applyFont="1" applyFill="1" applyBorder="1" applyAlignment="1" applyProtection="1">
      <alignment vertical="center"/>
      <protection locked="0"/>
    </xf>
    <xf numFmtId="1" fontId="44" fillId="0" borderId="53" xfId="0" applyNumberFormat="1" applyFont="1" applyFill="1" applyBorder="1" applyAlignment="1" applyProtection="1">
      <alignment vertical="center"/>
    </xf>
    <xf numFmtId="0" fontId="28" fillId="0" borderId="52" xfId="0" applyFont="1" applyBorder="1" applyAlignment="1" applyProtection="1">
      <alignment horizontal="center" vertical="top"/>
    </xf>
    <xf numFmtId="0" fontId="28" fillId="0" borderId="1" xfId="0" applyFont="1" applyBorder="1" applyAlignment="1" applyProtection="1">
      <alignment horizontal="center" vertical="top"/>
    </xf>
    <xf numFmtId="0" fontId="28" fillId="0" borderId="49" xfId="0" applyFont="1" applyBorder="1" applyAlignment="1" applyProtection="1">
      <alignment horizontal="center" vertical="top"/>
    </xf>
    <xf numFmtId="0" fontId="28" fillId="0" borderId="52" xfId="0" applyFont="1" applyBorder="1" applyAlignment="1" applyProtection="1">
      <alignment horizontal="center" vertical="top" wrapText="1"/>
    </xf>
    <xf numFmtId="0" fontId="28" fillId="0" borderId="45" xfId="0" applyFont="1" applyBorder="1" applyAlignment="1" applyProtection="1">
      <alignment horizontal="center" vertical="top" wrapText="1"/>
    </xf>
    <xf numFmtId="0" fontId="15" fillId="15" borderId="0" xfId="0" applyFont="1" applyFill="1" applyBorder="1" applyAlignment="1">
      <alignment horizontal="center" vertical="center"/>
    </xf>
    <xf numFmtId="0" fontId="15" fillId="15" borderId="0" xfId="0" applyFont="1" applyFill="1" applyBorder="1" applyAlignment="1">
      <alignment vertical="center"/>
    </xf>
    <xf numFmtId="2" fontId="15" fillId="15" borderId="0" xfId="0" applyNumberFormat="1" applyFont="1" applyFill="1" applyBorder="1" applyAlignment="1">
      <alignment vertical="center"/>
    </xf>
    <xf numFmtId="170" fontId="15" fillId="0" borderId="0" xfId="0" applyNumberFormat="1" applyFont="1" applyFill="1" applyBorder="1" applyAlignment="1">
      <alignment vertical="center"/>
    </xf>
    <xf numFmtId="0" fontId="15" fillId="0" borderId="36" xfId="0" applyFont="1" applyFill="1" applyBorder="1" applyAlignment="1">
      <alignment vertical="center" wrapText="1"/>
    </xf>
    <xf numFmtId="0" fontId="15" fillId="0" borderId="35" xfId="0" applyFont="1" applyFill="1" applyBorder="1" applyAlignment="1">
      <alignment vertical="center" wrapText="1"/>
    </xf>
    <xf numFmtId="170" fontId="15" fillId="0" borderId="35" xfId="0" applyNumberFormat="1" applyFont="1" applyBorder="1" applyAlignment="1">
      <alignment vertical="center"/>
    </xf>
    <xf numFmtId="0" fontId="15" fillId="0" borderId="36" xfId="0" applyFont="1" applyFill="1" applyBorder="1" applyAlignment="1" applyProtection="1">
      <alignment vertical="center" wrapText="1"/>
    </xf>
    <xf numFmtId="170" fontId="15" fillId="5" borderId="35" xfId="0" applyNumberFormat="1" applyFont="1" applyFill="1" applyBorder="1" applyAlignment="1" applyProtection="1">
      <alignment vertical="center"/>
      <protection locked="0"/>
    </xf>
    <xf numFmtId="0" fontId="72" fillId="0" borderId="0" xfId="0" applyFont="1" applyProtection="1"/>
    <xf numFmtId="0" fontId="58" fillId="0" borderId="42" xfId="1" applyFont="1" applyBorder="1" applyAlignment="1"/>
    <xf numFmtId="0" fontId="6" fillId="0" borderId="0" xfId="0" applyFont="1" applyBorder="1" applyAlignment="1"/>
    <xf numFmtId="0" fontId="53" fillId="0" borderId="40" xfId="0" applyFont="1" applyBorder="1" applyAlignment="1">
      <alignment horizontal="right" vertical="top" wrapText="1"/>
    </xf>
    <xf numFmtId="0" fontId="5" fillId="0" borderId="40" xfId="0" applyFont="1" applyBorder="1" applyAlignment="1">
      <alignment vertical="top" wrapText="1"/>
    </xf>
    <xf numFmtId="0" fontId="5" fillId="0" borderId="41" xfId="0" applyFont="1" applyBorder="1" applyAlignment="1">
      <alignment vertical="top" wrapText="1"/>
    </xf>
    <xf numFmtId="0" fontId="5" fillId="0" borderId="0" xfId="0" applyFont="1" applyBorder="1" applyAlignment="1">
      <alignment vertical="top" wrapText="1"/>
    </xf>
    <xf numFmtId="0" fontId="5" fillId="0" borderId="43" xfId="0" applyFont="1" applyBorder="1" applyAlignment="1">
      <alignment vertical="top" wrapText="1"/>
    </xf>
    <xf numFmtId="0" fontId="5" fillId="0" borderId="1" xfId="0" applyFont="1" applyBorder="1" applyAlignment="1">
      <alignment vertical="top" wrapText="1"/>
    </xf>
    <xf numFmtId="0" fontId="5" fillId="0" borderId="45" xfId="0" applyFont="1" applyBorder="1" applyAlignment="1">
      <alignment vertical="top" wrapText="1"/>
    </xf>
    <xf numFmtId="0" fontId="0" fillId="8" borderId="42" xfId="0" applyFill="1" applyBorder="1" applyAlignment="1"/>
    <xf numFmtId="0" fontId="0" fillId="0" borderId="0" xfId="0" applyBorder="1" applyAlignment="1"/>
    <xf numFmtId="0" fontId="0" fillId="0" borderId="43" xfId="0" applyBorder="1" applyAlignment="1"/>
    <xf numFmtId="0" fontId="6" fillId="5" borderId="42" xfId="0" applyFont="1" applyFill="1" applyBorder="1" applyAlignment="1"/>
    <xf numFmtId="0" fontId="6" fillId="0" borderId="43" xfId="0" applyFont="1" applyBorder="1" applyAlignment="1"/>
    <xf numFmtId="0" fontId="0" fillId="5" borderId="0" xfId="0" applyFill="1" applyBorder="1" applyAlignment="1" applyProtection="1">
      <protection locked="0"/>
    </xf>
    <xf numFmtId="0" fontId="0" fillId="0" borderId="0" xfId="0" applyBorder="1" applyAlignment="1" applyProtection="1">
      <protection locked="0"/>
    </xf>
    <xf numFmtId="0" fontId="39" fillId="0" borderId="39" xfId="0" applyFont="1" applyBorder="1" applyAlignment="1">
      <alignment horizontal="left" vertical="center" wrapText="1"/>
    </xf>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42" xfId="0" applyBorder="1" applyAlignment="1">
      <alignment vertical="top" wrapText="1"/>
    </xf>
    <xf numFmtId="0" fontId="0" fillId="0" borderId="0" xfId="0" applyBorder="1" applyAlignment="1">
      <alignment vertical="top" wrapText="1"/>
    </xf>
    <xf numFmtId="0" fontId="0" fillId="0" borderId="43" xfId="0" applyBorder="1" applyAlignment="1">
      <alignment vertical="top" wrapText="1"/>
    </xf>
    <xf numFmtId="0" fontId="0" fillId="0" borderId="42" xfId="0" applyBorder="1" applyAlignment="1">
      <alignment wrapText="1"/>
    </xf>
    <xf numFmtId="0" fontId="0" fillId="0" borderId="0" xfId="0" applyBorder="1" applyAlignment="1">
      <alignment wrapText="1"/>
    </xf>
    <xf numFmtId="0" fontId="0" fillId="0" borderId="43" xfId="0" applyBorder="1" applyAlignment="1">
      <alignment wrapText="1"/>
    </xf>
    <xf numFmtId="0" fontId="11" fillId="3" borderId="4" xfId="0" applyFont="1" applyFill="1" applyBorder="1" applyAlignment="1" applyProtection="1">
      <alignment horizontal="center" vertical="top" wrapText="1"/>
    </xf>
    <xf numFmtId="0" fontId="0" fillId="0" borderId="5" xfId="0" applyBorder="1" applyAlignment="1">
      <alignment horizontal="center" vertical="top" wrapText="1"/>
    </xf>
    <xf numFmtId="0" fontId="0" fillId="0" borderId="14" xfId="0" applyBorder="1" applyAlignment="1">
      <alignment horizontal="center" vertical="top" wrapText="1"/>
    </xf>
    <xf numFmtId="0" fontId="0" fillId="0" borderId="15" xfId="0" applyBorder="1" applyAlignment="1">
      <alignment horizontal="center" vertical="top" wrapText="1"/>
    </xf>
    <xf numFmtId="0" fontId="7" fillId="3" borderId="7"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3" borderId="12"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0" fillId="3" borderId="20" xfId="0" applyFill="1" applyBorder="1" applyAlignment="1">
      <alignment vertical="center" wrapText="1"/>
    </xf>
    <xf numFmtId="0" fontId="6" fillId="3" borderId="7" xfId="0" applyFont="1" applyFill="1" applyBorder="1" applyAlignment="1" applyProtection="1">
      <alignment horizontal="center" vertical="center"/>
    </xf>
    <xf numFmtId="0" fontId="0" fillId="3" borderId="17" xfId="0" applyFill="1" applyBorder="1" applyAlignment="1" applyProtection="1"/>
    <xf numFmtId="0" fontId="6" fillId="3" borderId="4" xfId="0" applyFont="1" applyFill="1" applyBorder="1" applyAlignment="1" applyProtection="1">
      <alignment horizontal="center" vertical="center"/>
    </xf>
    <xf numFmtId="0" fontId="0" fillId="3" borderId="14" xfId="0" applyFill="1" applyBorder="1" applyAlignment="1" applyProtection="1">
      <alignment horizontal="center" vertical="center"/>
    </xf>
    <xf numFmtId="0" fontId="6" fillId="0" borderId="13" xfId="0" applyFont="1" applyBorder="1" applyAlignment="1">
      <alignment horizontal="center" vertical="top" wrapText="1"/>
    </xf>
    <xf numFmtId="0" fontId="6" fillId="0" borderId="5" xfId="0" applyFont="1" applyBorder="1" applyAlignment="1">
      <alignment horizontal="center" vertical="top" wrapText="1"/>
    </xf>
    <xf numFmtId="0" fontId="6" fillId="3" borderId="7" xfId="0" applyFont="1" applyFill="1" applyBorder="1" applyAlignment="1" applyProtection="1">
      <alignment horizontal="center" vertical="center" wrapText="1"/>
    </xf>
    <xf numFmtId="0" fontId="6" fillId="3" borderId="17" xfId="0" applyFont="1" applyFill="1" applyBorder="1" applyAlignment="1" applyProtection="1">
      <alignment vertical="center" wrapText="1"/>
    </xf>
    <xf numFmtId="0" fontId="0" fillId="3" borderId="7" xfId="0" applyFill="1" applyBorder="1" applyAlignment="1" applyProtection="1">
      <alignment horizontal="center" vertical="top" wrapText="1"/>
    </xf>
    <xf numFmtId="0" fontId="0" fillId="3" borderId="17" xfId="0" applyFill="1" applyBorder="1" applyAlignment="1" applyProtection="1">
      <alignment horizontal="center" vertical="top" wrapText="1"/>
    </xf>
    <xf numFmtId="0" fontId="7" fillId="3" borderId="4" xfId="0" applyFont="1" applyFill="1" applyBorder="1" applyAlignment="1" applyProtection="1">
      <alignment horizontal="center" vertical="top" wrapText="1"/>
    </xf>
    <xf numFmtId="0" fontId="7" fillId="3" borderId="13" xfId="0" applyFont="1" applyFill="1" applyBorder="1" applyAlignment="1" applyProtection="1">
      <alignment horizontal="center" vertical="top" wrapText="1"/>
    </xf>
    <xf numFmtId="0" fontId="7" fillId="3" borderId="5" xfId="0" applyFont="1" applyFill="1" applyBorder="1" applyAlignment="1" applyProtection="1">
      <alignment horizontal="center" vertical="top" wrapText="1"/>
    </xf>
    <xf numFmtId="0" fontId="7" fillId="3" borderId="14" xfId="0" applyFont="1" applyFill="1" applyBorder="1" applyAlignment="1" applyProtection="1">
      <alignment horizontal="center" vertical="top" wrapText="1"/>
    </xf>
    <xf numFmtId="0" fontId="7" fillId="3" borderId="10" xfId="0" applyFont="1" applyFill="1" applyBorder="1" applyAlignment="1" applyProtection="1">
      <alignment horizontal="center" vertical="top" wrapText="1"/>
    </xf>
    <xf numFmtId="0" fontId="7" fillId="3" borderId="15" xfId="0" applyFont="1" applyFill="1" applyBorder="1" applyAlignment="1" applyProtection="1">
      <alignment horizontal="center" vertical="top" wrapText="1"/>
    </xf>
    <xf numFmtId="14" fontId="26" fillId="0" borderId="10" xfId="0" applyNumberFormat="1" applyFont="1" applyFill="1" applyBorder="1" applyAlignment="1" applyProtection="1">
      <alignment vertical="center"/>
    </xf>
    <xf numFmtId="0" fontId="0" fillId="0" borderId="10" xfId="0" applyBorder="1" applyAlignment="1" applyProtection="1"/>
    <xf numFmtId="0" fontId="28" fillId="0" borderId="0" xfId="0" applyFont="1" applyFill="1" applyBorder="1" applyAlignment="1" applyProtection="1">
      <alignment vertical="center"/>
    </xf>
    <xf numFmtId="0" fontId="0" fillId="0" borderId="0" xfId="0" applyAlignment="1" applyProtection="1"/>
    <xf numFmtId="0" fontId="22" fillId="0" borderId="0" xfId="0" applyFont="1" applyFill="1" applyBorder="1" applyAlignment="1" applyProtection="1">
      <alignment vertical="center"/>
    </xf>
    <xf numFmtId="0" fontId="0" fillId="0" borderId="0" xfId="0" applyBorder="1" applyAlignment="1" applyProtection="1"/>
    <xf numFmtId="0" fontId="32" fillId="0" borderId="0" xfId="0" applyFont="1" applyFill="1" applyBorder="1" applyAlignment="1" applyProtection="1">
      <alignment vertical="center"/>
    </xf>
    <xf numFmtId="0" fontId="6" fillId="0" borderId="0" xfId="0" applyFont="1" applyAlignment="1" applyProtection="1"/>
    <xf numFmtId="0" fontId="11" fillId="3" borderId="5" xfId="0" applyFont="1" applyFill="1" applyBorder="1" applyAlignment="1" applyProtection="1">
      <alignment horizontal="center" vertical="center" wrapText="1"/>
    </xf>
    <xf numFmtId="0" fontId="11" fillId="3" borderId="15" xfId="0" applyFont="1" applyFill="1" applyBorder="1" applyAlignment="1" applyProtection="1">
      <alignment vertical="center" wrapText="1"/>
    </xf>
    <xf numFmtId="0" fontId="0" fillId="0" borderId="13" xfId="0" applyBorder="1" applyAlignment="1">
      <alignment horizontal="center" vertical="top" wrapText="1"/>
    </xf>
    <xf numFmtId="0" fontId="6" fillId="3" borderId="18" xfId="0" applyFont="1" applyFill="1" applyBorder="1" applyAlignment="1">
      <alignment horizontal="center" vertical="center" wrapText="1"/>
    </xf>
    <xf numFmtId="0" fontId="0" fillId="3" borderId="21" xfId="0" applyFill="1" applyBorder="1" applyAlignment="1">
      <alignment vertical="center" wrapText="1"/>
    </xf>
    <xf numFmtId="0" fontId="7" fillId="3" borderId="7"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6" fillId="3" borderId="7" xfId="0" applyFont="1" applyFill="1" applyBorder="1" applyAlignment="1">
      <alignment horizontal="center" vertical="center"/>
    </xf>
    <xf numFmtId="0" fontId="0" fillId="3" borderId="17" xfId="0" applyFill="1" applyBorder="1" applyAlignment="1"/>
    <xf numFmtId="0" fontId="6" fillId="3" borderId="11" xfId="0" applyFont="1" applyFill="1" applyBorder="1" applyAlignment="1">
      <alignment horizontal="center" vertical="center"/>
    </xf>
    <xf numFmtId="0" fontId="0" fillId="3" borderId="19" xfId="0" applyFill="1" applyBorder="1" applyAlignment="1">
      <alignment horizontal="center" vertical="center"/>
    </xf>
    <xf numFmtId="0" fontId="0" fillId="6" borderId="0" xfId="0" applyFont="1" applyFill="1" applyAlignment="1">
      <alignment vertical="top" wrapText="1"/>
    </xf>
    <xf numFmtId="0" fontId="0" fillId="0" borderId="1" xfId="0" applyBorder="1" applyAlignment="1">
      <alignment vertical="top"/>
    </xf>
    <xf numFmtId="0" fontId="6" fillId="3" borderId="7" xfId="0" applyFont="1" applyFill="1" applyBorder="1" applyAlignment="1">
      <alignment horizontal="center" vertical="center" wrapText="1"/>
    </xf>
    <xf numFmtId="0" fontId="6" fillId="3" borderId="17" xfId="0" applyFont="1" applyFill="1" applyBorder="1" applyAlignment="1">
      <alignment vertical="center" wrapText="1"/>
    </xf>
    <xf numFmtId="0" fontId="7" fillId="3" borderId="4" xfId="0" applyFont="1" applyFill="1" applyBorder="1" applyAlignment="1">
      <alignment horizontal="center" vertical="top" wrapText="1"/>
    </xf>
    <xf numFmtId="0" fontId="7" fillId="3" borderId="13" xfId="0" applyFont="1" applyFill="1" applyBorder="1" applyAlignment="1">
      <alignment horizontal="center" vertical="top" wrapText="1"/>
    </xf>
    <xf numFmtId="0" fontId="7" fillId="3" borderId="5" xfId="0" applyFont="1" applyFill="1" applyBorder="1" applyAlignment="1">
      <alignment horizontal="center" vertical="top" wrapText="1"/>
    </xf>
    <xf numFmtId="0" fontId="7" fillId="3" borderId="14" xfId="0" applyFont="1" applyFill="1" applyBorder="1" applyAlignment="1">
      <alignment horizontal="center" vertical="top" wrapText="1"/>
    </xf>
    <xf numFmtId="0" fontId="7" fillId="3" borderId="10" xfId="0" applyFont="1" applyFill="1" applyBorder="1" applyAlignment="1">
      <alignment horizontal="center" vertical="top" wrapText="1"/>
    </xf>
    <xf numFmtId="0" fontId="7" fillId="3" borderId="15" xfId="0" applyFont="1" applyFill="1" applyBorder="1" applyAlignment="1">
      <alignment horizontal="center" vertical="top" wrapText="1"/>
    </xf>
    <xf numFmtId="0" fontId="0" fillId="3" borderId="7" xfId="0" applyFill="1" applyBorder="1" applyAlignment="1">
      <alignment horizontal="center" vertical="top" wrapText="1"/>
    </xf>
    <xf numFmtId="0" fontId="0" fillId="3" borderId="17" xfId="0" applyFill="1" applyBorder="1" applyAlignment="1">
      <alignment horizontal="center" vertical="top" wrapText="1"/>
    </xf>
    <xf numFmtId="14" fontId="26" fillId="0" borderId="10" xfId="0" applyNumberFormat="1" applyFont="1" applyFill="1" applyBorder="1" applyAlignment="1">
      <alignment vertical="center"/>
    </xf>
    <xf numFmtId="0" fontId="0" fillId="0" borderId="10" xfId="0" applyBorder="1" applyAlignment="1"/>
    <xf numFmtId="0" fontId="28" fillId="0" borderId="0" xfId="0" applyFont="1" applyFill="1" applyBorder="1" applyAlignment="1">
      <alignment vertical="center"/>
    </xf>
    <xf numFmtId="0" fontId="0" fillId="0" borderId="0" xfId="0" applyAlignment="1"/>
    <xf numFmtId="0" fontId="22" fillId="0" borderId="0" xfId="0" applyFont="1" applyFill="1" applyBorder="1" applyAlignment="1">
      <alignment vertical="center"/>
    </xf>
    <xf numFmtId="0" fontId="28" fillId="0" borderId="10" xfId="0" applyFont="1" applyFill="1" applyBorder="1" applyAlignment="1">
      <alignment vertical="center"/>
    </xf>
    <xf numFmtId="0" fontId="0" fillId="0" borderId="10" xfId="0" applyFont="1" applyBorder="1" applyAlignment="1"/>
    <xf numFmtId="0" fontId="32" fillId="0" borderId="0" xfId="0" applyFont="1" applyFill="1" applyBorder="1" applyAlignment="1">
      <alignment vertical="center"/>
    </xf>
    <xf numFmtId="0" fontId="6" fillId="0" borderId="0" xfId="0" applyFont="1" applyAlignment="1"/>
    <xf numFmtId="0" fontId="15" fillId="5" borderId="35" xfId="0" applyFont="1" applyFill="1" applyBorder="1" applyAlignment="1" applyProtection="1">
      <alignment vertical="center"/>
      <protection locked="0"/>
    </xf>
    <xf numFmtId="0" fontId="0" fillId="5" borderId="35" xfId="0" applyFill="1" applyBorder="1" applyAlignment="1" applyProtection="1">
      <alignment vertical="center"/>
      <protection locked="0"/>
    </xf>
    <xf numFmtId="0" fontId="0" fillId="0" borderId="35" xfId="0" applyBorder="1" applyAlignment="1" applyProtection="1">
      <alignment vertical="center"/>
      <protection locked="0"/>
    </xf>
    <xf numFmtId="0" fontId="30" fillId="0" borderId="0" xfId="0" applyFont="1" applyAlignment="1">
      <alignment horizontal="center"/>
    </xf>
    <xf numFmtId="0" fontId="31" fillId="0" borderId="0" xfId="0" applyFont="1" applyAlignment="1">
      <alignment horizontal="center"/>
    </xf>
    <xf numFmtId="0" fontId="15" fillId="5" borderId="31" xfId="0" applyFont="1" applyFill="1" applyBorder="1" applyAlignment="1" applyProtection="1">
      <alignment vertical="center"/>
      <protection locked="0"/>
    </xf>
    <xf numFmtId="0" fontId="0" fillId="0" borderId="31" xfId="0" applyBorder="1" applyAlignment="1" applyProtection="1">
      <alignment vertical="center"/>
      <protection locked="0"/>
    </xf>
    <xf numFmtId="164" fontId="15" fillId="0" borderId="31" xfId="0" applyNumberFormat="1" applyFont="1" applyFill="1" applyBorder="1" applyAlignment="1">
      <alignment vertical="center"/>
    </xf>
    <xf numFmtId="164" fontId="0" fillId="0" borderId="31" xfId="0" applyNumberFormat="1" applyBorder="1" applyAlignment="1">
      <alignment vertical="center"/>
    </xf>
    <xf numFmtId="14" fontId="15" fillId="5" borderId="31" xfId="0" applyNumberFormat="1" applyFont="1" applyFill="1" applyBorder="1" applyAlignment="1" applyProtection="1">
      <alignment vertical="center"/>
      <protection locked="0"/>
    </xf>
    <xf numFmtId="14" fontId="15" fillId="0" borderId="31" xfId="0" applyNumberFormat="1" applyFont="1" applyFill="1" applyBorder="1" applyAlignment="1">
      <alignment vertical="center"/>
    </xf>
    <xf numFmtId="0" fontId="0" fillId="0" borderId="31" xfId="0" applyBorder="1" applyAlignment="1">
      <alignment vertical="center"/>
    </xf>
    <xf numFmtId="14" fontId="15" fillId="5" borderId="34" xfId="0" applyNumberFormat="1" applyFont="1" applyFill="1" applyBorder="1" applyAlignment="1" applyProtection="1">
      <alignment vertical="center"/>
      <protection locked="0"/>
    </xf>
    <xf numFmtId="0" fontId="0" fillId="5" borderId="34" xfId="0" applyFill="1" applyBorder="1" applyAlignment="1" applyProtection="1">
      <alignment vertical="center"/>
      <protection locked="0"/>
    </xf>
    <xf numFmtId="0" fontId="13" fillId="0" borderId="0" xfId="0" applyFont="1" applyAlignment="1">
      <alignment vertical="center"/>
    </xf>
    <xf numFmtId="0" fontId="0" fillId="0" borderId="0" xfId="0" applyAlignment="1">
      <alignment vertical="center"/>
    </xf>
    <xf numFmtId="0" fontId="17" fillId="0" borderId="0" xfId="0" applyFont="1" applyFill="1" applyBorder="1" applyAlignment="1">
      <alignment horizontal="center" vertical="center"/>
    </xf>
    <xf numFmtId="0" fontId="0" fillId="0" borderId="0" xfId="0" applyBorder="1" applyAlignment="1">
      <alignment horizontal="center" vertical="center"/>
    </xf>
    <xf numFmtId="0" fontId="17" fillId="0" borderId="0" xfId="0" applyFont="1" applyBorder="1" applyAlignment="1">
      <alignment horizontal="center" vertical="center"/>
    </xf>
    <xf numFmtId="0" fontId="15" fillId="5" borderId="0" xfId="0" applyFont="1" applyFill="1" applyBorder="1" applyAlignment="1" applyProtection="1">
      <alignment vertical="center"/>
      <protection locked="0"/>
    </xf>
    <xf numFmtId="0" fontId="0" fillId="5" borderId="0" xfId="0" applyFill="1" applyAlignment="1" applyProtection="1">
      <alignment vertical="center"/>
      <protection locked="0"/>
    </xf>
    <xf numFmtId="0" fontId="0" fillId="0" borderId="0" xfId="0" applyAlignment="1" applyProtection="1">
      <alignment vertical="center"/>
      <protection locked="0"/>
    </xf>
    <xf numFmtId="0" fontId="15" fillId="0" borderId="35" xfId="0" applyFont="1" applyFill="1" applyBorder="1" applyAlignment="1" applyProtection="1">
      <alignment vertical="center"/>
    </xf>
    <xf numFmtId="0" fontId="13" fillId="0" borderId="35" xfId="0" applyFont="1" applyFill="1" applyBorder="1" applyAlignment="1" applyProtection="1">
      <alignment vertical="center"/>
    </xf>
    <xf numFmtId="0" fontId="13" fillId="5" borderId="42" xfId="0" applyFont="1" applyFill="1" applyBorder="1" applyAlignment="1" applyProtection="1">
      <alignment horizontal="center" vertical="center"/>
      <protection locked="0"/>
    </xf>
    <xf numFmtId="0" fontId="13" fillId="5" borderId="0" xfId="0" applyFont="1" applyFill="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31" xfId="0" applyFont="1" applyBorder="1" applyAlignment="1" applyProtection="1">
      <alignment vertical="center"/>
      <protection locked="0"/>
    </xf>
    <xf numFmtId="14" fontId="15" fillId="0" borderId="31" xfId="0" applyNumberFormat="1" applyFont="1" applyBorder="1" applyAlignment="1" applyProtection="1">
      <alignment vertical="center"/>
    </xf>
    <xf numFmtId="0" fontId="13" fillId="0" borderId="31" xfId="0" applyFont="1" applyBorder="1" applyAlignment="1" applyProtection="1">
      <alignment vertical="center"/>
    </xf>
    <xf numFmtId="0" fontId="13" fillId="0" borderId="34" xfId="0" applyFont="1" applyBorder="1" applyAlignment="1" applyProtection="1">
      <alignment vertical="center"/>
      <protection locked="0"/>
    </xf>
    <xf numFmtId="0" fontId="17" fillId="0" borderId="42" xfId="0" applyFont="1" applyBorder="1" applyAlignment="1" applyProtection="1">
      <alignment vertical="center"/>
    </xf>
    <xf numFmtId="0" fontId="32" fillId="0" borderId="0" xfId="0" applyFont="1" applyBorder="1" applyAlignment="1" applyProtection="1">
      <alignment vertical="center"/>
    </xf>
    <xf numFmtId="0" fontId="32" fillId="0" borderId="43" xfId="0" applyFont="1" applyBorder="1" applyAlignment="1" applyProtection="1">
      <alignment vertical="center"/>
    </xf>
    <xf numFmtId="0" fontId="17" fillId="0" borderId="0" xfId="0" applyFont="1" applyBorder="1" applyAlignment="1" applyProtection="1">
      <alignment vertical="center"/>
    </xf>
    <xf numFmtId="0" fontId="32" fillId="0" borderId="0" xfId="0" applyFont="1" applyAlignment="1" applyProtection="1">
      <alignment vertical="center"/>
    </xf>
  </cellXfs>
  <cellStyles count="3">
    <cellStyle name="Hyperlink" xfId="1" builtinId="8"/>
    <cellStyle name="M_w_Z+0nr_Sz_AS10_R_G" xfId="2"/>
    <cellStyle name="Standard" xfId="0" builtinId="0"/>
  </cellStyles>
  <dxfs count="103">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i val="0"/>
        <color rgb="FFFF0000"/>
      </font>
    </dxf>
    <dxf>
      <font>
        <b/>
        <i val="0"/>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i val="0"/>
        <color rgb="FFFF0000"/>
      </font>
    </dxf>
    <dxf>
      <font>
        <b/>
        <i val="0"/>
        <color rgb="FFFF0000"/>
      </font>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auto="1"/>
      </font>
      <fill>
        <patternFill>
          <fgColor rgb="FFFFFFCC"/>
          <bgColor rgb="FFFFFFCC"/>
        </patternFill>
      </fill>
    </dxf>
    <dxf>
      <font>
        <color theme="9" tint="0.59996337778862885"/>
      </font>
      <fill>
        <patternFill>
          <bgColor theme="9" tint="0.59996337778862885"/>
        </patternFill>
      </fill>
    </dxf>
    <dxf>
      <font>
        <color auto="1"/>
      </font>
      <fill>
        <patternFill>
          <fgColor rgb="FFFFFFCC"/>
          <bgColor rgb="FFFFFFCC"/>
        </patternFill>
      </fill>
    </dxf>
    <dxf>
      <font>
        <color theme="9" tint="0.59996337778862885"/>
      </font>
      <fill>
        <patternFill>
          <bgColor theme="9" tint="0.59996337778862885"/>
        </patternFill>
      </fill>
    </dxf>
    <dxf>
      <font>
        <color theme="0"/>
      </font>
      <fill>
        <patternFill>
          <bgColor theme="0"/>
        </patternFill>
      </fill>
    </dxf>
    <dxf>
      <font>
        <color theme="0"/>
      </font>
    </dxf>
    <dxf>
      <font>
        <color auto="1"/>
      </font>
      <fill>
        <patternFill>
          <bgColor theme="9" tint="0.59996337778862885"/>
        </patternFill>
      </fill>
    </dxf>
    <dxf>
      <font>
        <color theme="0"/>
      </font>
    </dxf>
    <dxf>
      <font>
        <color theme="0"/>
      </font>
    </dxf>
    <dxf>
      <font>
        <color theme="0"/>
      </font>
      <fill>
        <patternFill>
          <bgColor theme="0"/>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1"/>
      </font>
      <fill>
        <patternFill>
          <bgColor rgb="FFFFFFCC"/>
        </patternFill>
      </fill>
    </dxf>
    <dxf>
      <font>
        <color theme="1"/>
      </font>
      <fill>
        <patternFill>
          <bgColor rgb="FFFFFFCC"/>
        </patternFill>
      </fill>
    </dxf>
    <dxf>
      <fill>
        <patternFill>
          <bgColor theme="9" tint="0.59996337778862885"/>
        </patternFill>
      </fill>
    </dxf>
    <dxf>
      <font>
        <color rgb="FFFFFFCC"/>
      </font>
    </dxf>
    <dxf>
      <font>
        <color rgb="FFFFFFCC"/>
      </font>
      <numFmt numFmtId="0" formatCode="General"/>
    </dxf>
    <dxf>
      <fill>
        <patternFill>
          <bgColor theme="9" tint="0.59996337778862885"/>
        </patternFill>
      </fill>
    </dxf>
    <dxf>
      <font>
        <color rgb="FFFFFFCC"/>
      </font>
      <fill>
        <patternFill>
          <bgColor rgb="FFFFFFCC"/>
        </patternFill>
      </fill>
    </dxf>
    <dxf>
      <font>
        <color auto="1"/>
      </font>
      <fill>
        <patternFill>
          <bgColor rgb="FFFFFFCC"/>
        </patternFill>
      </fill>
    </dxf>
    <dxf>
      <fill>
        <patternFill>
          <bgColor theme="9" tint="0.59996337778862885"/>
        </patternFill>
      </fill>
    </dxf>
    <dxf>
      <font>
        <color auto="1"/>
      </font>
      <fill>
        <patternFill>
          <bgColor rgb="FFFFFFCC"/>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ill>
        <patternFill>
          <bgColor theme="0"/>
        </patternFill>
      </fill>
    </dxf>
    <dxf>
      <font>
        <color theme="0"/>
      </font>
    </dxf>
    <dxf>
      <fill>
        <patternFill>
          <bgColor theme="0"/>
        </patternFill>
      </fill>
    </dxf>
    <dxf>
      <font>
        <color theme="0"/>
      </font>
    </dxf>
    <dxf>
      <fill>
        <patternFill>
          <bgColor theme="9" tint="0.59996337778862885"/>
        </patternFill>
      </fill>
    </dxf>
    <dxf>
      <fill>
        <patternFill>
          <bgColor theme="9" tint="0.59996337778862885"/>
        </patternFill>
      </fill>
    </dxf>
    <dxf>
      <font>
        <color rgb="FFFFFFCC"/>
      </font>
      <fill>
        <patternFill>
          <bgColor rgb="FFFFFFCC"/>
        </patternFill>
      </fill>
    </dxf>
    <dxf>
      <fill>
        <patternFill>
          <bgColor theme="9"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auto="1"/>
      </font>
      <fill>
        <patternFill>
          <bgColor rgb="FFFFFFCC"/>
        </patternFill>
      </fill>
    </dxf>
    <dxf>
      <font>
        <color theme="1"/>
      </font>
      <fill>
        <patternFill>
          <bgColor rgb="FFFFFFCC"/>
        </patternFill>
      </fill>
    </dxf>
    <dxf>
      <font>
        <color theme="0"/>
      </font>
      <fill>
        <patternFill>
          <bgColor theme="0"/>
        </patternFill>
      </fill>
    </dxf>
    <dxf>
      <font>
        <color theme="0"/>
      </font>
    </dxf>
    <dxf>
      <font>
        <color auto="1"/>
      </font>
      <fill>
        <patternFill>
          <bgColor rgb="FFFFFFCC"/>
        </patternFill>
      </fill>
    </dxf>
    <dxf>
      <font>
        <color theme="1"/>
      </font>
      <fill>
        <patternFill>
          <bgColor rgb="FFFFFFCC"/>
        </patternFill>
      </fill>
    </dxf>
    <dxf>
      <font>
        <color theme="0"/>
      </font>
    </dxf>
    <dxf>
      <font>
        <color theme="0"/>
      </font>
      <fill>
        <patternFill>
          <bgColor theme="0"/>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ont>
        <color auto="1"/>
      </font>
      <fill>
        <patternFill>
          <fgColor rgb="FFFFFFCC"/>
          <bgColor rgb="FFFFFFCC"/>
        </patternFill>
      </fill>
    </dxf>
    <dxf>
      <font>
        <color theme="9" tint="0.59996337778862885"/>
      </font>
      <fill>
        <patternFill>
          <bgColor theme="9" tint="0.59996337778862885"/>
        </patternFill>
      </fill>
    </dxf>
    <dxf>
      <fill>
        <patternFill>
          <bgColor theme="9" tint="0.59996337778862885"/>
        </patternFill>
      </fill>
    </dxf>
    <dxf>
      <fill>
        <patternFill>
          <bgColor theme="9" tint="0.59996337778862885"/>
        </patternFill>
      </fill>
    </dxf>
    <dxf>
      <font>
        <color rgb="FFFFFFCC"/>
      </font>
    </dxf>
    <dxf>
      <fill>
        <patternFill>
          <bgColor theme="9" tint="0.59996337778862885"/>
        </patternFill>
      </fill>
    </dxf>
    <dxf>
      <font>
        <color rgb="FFFFFFCC"/>
      </font>
      <fill>
        <patternFill>
          <bgColor rgb="FFFFFFCC"/>
        </patternFill>
      </fill>
    </dxf>
    <dxf>
      <font>
        <color auto="1"/>
      </font>
      <fill>
        <patternFill>
          <fgColor auto="1"/>
          <bgColor rgb="FFFFFFCC"/>
        </patternFill>
      </fill>
    </dxf>
    <dxf>
      <fill>
        <patternFill>
          <bgColor theme="9" tint="0.59996337778862885"/>
        </patternFill>
      </fill>
    </dxf>
    <dxf>
      <font>
        <b/>
        <i val="0"/>
        <color rgb="FF00B050"/>
      </font>
    </dxf>
    <dxf>
      <font>
        <b/>
        <i val="0"/>
        <color rgb="FFFF0000"/>
      </font>
    </dxf>
    <dxf>
      <font>
        <color auto="1"/>
      </font>
      <fill>
        <patternFill>
          <bgColor rgb="FFFFFFCC"/>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zul&#228;ssiger Bilanzwert'!A1"/><Relationship Id="rId3" Type="http://schemas.openxmlformats.org/officeDocument/2006/relationships/hyperlink" Target="#Abgabe!A1"/><Relationship Id="rId7" Type="http://schemas.openxmlformats.org/officeDocument/2006/relationships/hyperlink" Target="#'3-j&#228;hrig'!A1"/><Relationship Id="rId2" Type="http://schemas.openxmlformats.org/officeDocument/2006/relationships/hyperlink" Target="#Aufnahme!A1"/><Relationship Id="rId1" Type="http://schemas.openxmlformats.org/officeDocument/2006/relationships/hyperlink" Target="#Bilanz!A1"/><Relationship Id="rId6" Type="http://schemas.openxmlformats.org/officeDocument/2006/relationships/hyperlink" Target="#Stickstofffixierung!A1"/><Relationship Id="rId5" Type="http://schemas.openxmlformats.org/officeDocument/2006/relationships/image" Target="../media/image1.png"/><Relationship Id="rId4" Type="http://schemas.openxmlformats.org/officeDocument/2006/relationships/hyperlink" Target="#Bilanzierungspflichtig!A1"/></Relationships>
</file>

<file path=xl/drawings/_rels/drawing10.xml.rels><?xml version="1.0" encoding="UTF-8" standalone="yes"?>
<Relationships xmlns="http://schemas.openxmlformats.org/package/2006/relationships"><Relationship Id="rId2" Type="http://schemas.openxmlformats.org/officeDocument/2006/relationships/hyperlink" Target="#Startseite!A1"/><Relationship Id="rId1" Type="http://schemas.openxmlformats.org/officeDocument/2006/relationships/hyperlink" Target="#'3-j&#228;hrig'!A1"/></Relationships>
</file>

<file path=xl/drawings/_rels/drawing2.xml.rels><?xml version="1.0" encoding="UTF-8" standalone="yes"?>
<Relationships xmlns="http://schemas.openxmlformats.org/package/2006/relationships"><Relationship Id="rId3" Type="http://schemas.openxmlformats.org/officeDocument/2006/relationships/hyperlink" Target="#Abgabe!A1"/><Relationship Id="rId2" Type="http://schemas.openxmlformats.org/officeDocument/2006/relationships/hyperlink" Target="#Aufnahme!A1"/><Relationship Id="rId1" Type="http://schemas.openxmlformats.org/officeDocument/2006/relationships/hyperlink" Target="#Startseite!A1"/><Relationship Id="rId4" Type="http://schemas.openxmlformats.org/officeDocument/2006/relationships/hyperlink" Target="#Bilanz!A1"/></Relationships>
</file>

<file path=xl/drawings/_rels/drawing3.xml.rels><?xml version="1.0" encoding="UTF-8" standalone="yes"?>
<Relationships xmlns="http://schemas.openxmlformats.org/package/2006/relationships"><Relationship Id="rId3" Type="http://schemas.openxmlformats.org/officeDocument/2006/relationships/hyperlink" Target="#Hinweise!A1"/><Relationship Id="rId7" Type="http://schemas.openxmlformats.org/officeDocument/2006/relationships/image" Target="../media/image2.emf"/><Relationship Id="rId2" Type="http://schemas.openxmlformats.org/officeDocument/2006/relationships/hyperlink" Target="#Abgabe!A1"/><Relationship Id="rId1" Type="http://schemas.openxmlformats.org/officeDocument/2006/relationships/hyperlink" Target="#Bilanz!A1"/><Relationship Id="rId6" Type="http://schemas.openxmlformats.org/officeDocument/2006/relationships/hyperlink" Target="#Stickstofffixierung!A1"/><Relationship Id="rId5" Type="http://schemas.openxmlformats.org/officeDocument/2006/relationships/hyperlink" Target="#'Aufnahme eigene Stoffe'!A1"/><Relationship Id="rId4" Type="http://schemas.openxmlformats.org/officeDocument/2006/relationships/hyperlink" Target="#Startseite!A1"/></Relationships>
</file>

<file path=xl/drawings/_rels/drawing4.xml.rels><?xml version="1.0" encoding="UTF-8" standalone="yes"?>
<Relationships xmlns="http://schemas.openxmlformats.org/package/2006/relationships"><Relationship Id="rId1" Type="http://schemas.openxmlformats.org/officeDocument/2006/relationships/hyperlink" Target="#Aufnahme!A1"/></Relationships>
</file>

<file path=xl/drawings/_rels/drawing5.xml.rels><?xml version="1.0" encoding="UTF-8" standalone="yes"?>
<Relationships xmlns="http://schemas.openxmlformats.org/package/2006/relationships"><Relationship Id="rId3" Type="http://schemas.openxmlformats.org/officeDocument/2006/relationships/hyperlink" Target="#Startseite!A1"/><Relationship Id="rId2" Type="http://schemas.openxmlformats.org/officeDocument/2006/relationships/image" Target="../media/image2.emf"/><Relationship Id="rId1" Type="http://schemas.openxmlformats.org/officeDocument/2006/relationships/hyperlink" Target="#Aufnahme!A1"/><Relationship Id="rId5" Type="http://schemas.openxmlformats.org/officeDocument/2006/relationships/hyperlink" Target="#Bilanz!A1"/><Relationship Id="rId4" Type="http://schemas.openxmlformats.org/officeDocument/2006/relationships/hyperlink" Target="#Abgabe!A1"/></Relationships>
</file>

<file path=xl/drawings/_rels/drawing6.xml.rels><?xml version="1.0" encoding="UTF-8" standalone="yes"?>
<Relationships xmlns="http://schemas.openxmlformats.org/package/2006/relationships"><Relationship Id="rId3" Type="http://schemas.openxmlformats.org/officeDocument/2006/relationships/hyperlink" Target="#Startseite!A1"/><Relationship Id="rId2" Type="http://schemas.openxmlformats.org/officeDocument/2006/relationships/hyperlink" Target="#Aufnahme!A1"/><Relationship Id="rId1" Type="http://schemas.openxmlformats.org/officeDocument/2006/relationships/hyperlink" Target="#Bilanz!A1"/><Relationship Id="rId5" Type="http://schemas.openxmlformats.org/officeDocument/2006/relationships/image" Target="../media/image2.emf"/><Relationship Id="rId4" Type="http://schemas.openxmlformats.org/officeDocument/2006/relationships/hyperlink" Target="#'Abgabe eigene Stoffe'!A1"/></Relationships>
</file>

<file path=xl/drawings/_rels/drawing7.xml.rels><?xml version="1.0" encoding="UTF-8" standalone="yes"?>
<Relationships xmlns="http://schemas.openxmlformats.org/package/2006/relationships"><Relationship Id="rId1" Type="http://schemas.openxmlformats.org/officeDocument/2006/relationships/hyperlink" Target="#Abgabe!A1"/></Relationships>
</file>

<file path=xl/drawings/_rels/drawing8.xml.rels><?xml version="1.0" encoding="UTF-8" standalone="yes"?>
<Relationships xmlns="http://schemas.openxmlformats.org/package/2006/relationships"><Relationship Id="rId3" Type="http://schemas.openxmlformats.org/officeDocument/2006/relationships/hyperlink" Target="#Startseite!A1"/><Relationship Id="rId2" Type="http://schemas.openxmlformats.org/officeDocument/2006/relationships/hyperlink" Target="#Aufnahme!A1"/><Relationship Id="rId1" Type="http://schemas.openxmlformats.org/officeDocument/2006/relationships/hyperlink" Target="#Abgabe!A1"/><Relationship Id="rId4" Type="http://schemas.openxmlformats.org/officeDocument/2006/relationships/hyperlink" Target="#'3-j&#228;hrig'!A1"/></Relationships>
</file>

<file path=xl/drawings/_rels/drawing9.xml.rels><?xml version="1.0" encoding="UTF-8" standalone="yes"?>
<Relationships xmlns="http://schemas.openxmlformats.org/package/2006/relationships"><Relationship Id="rId3" Type="http://schemas.openxmlformats.org/officeDocument/2006/relationships/hyperlink" Target="#Startseite!A1"/><Relationship Id="rId2" Type="http://schemas.openxmlformats.org/officeDocument/2006/relationships/hyperlink" Target="#'zul&#228;ssiger Bilanzwert'!A1"/><Relationship Id="rId1" Type="http://schemas.openxmlformats.org/officeDocument/2006/relationships/hyperlink" Target="#Bilanz!A1"/></Relationships>
</file>

<file path=xl/drawings/drawing1.xml><?xml version="1.0" encoding="utf-8"?>
<xdr:wsDr xmlns:xdr="http://schemas.openxmlformats.org/drawingml/2006/spreadsheetDrawing" xmlns:a="http://schemas.openxmlformats.org/drawingml/2006/main">
  <xdr:twoCellAnchor>
    <xdr:from>
      <xdr:col>2</xdr:col>
      <xdr:colOff>0</xdr:colOff>
      <xdr:row>30</xdr:row>
      <xdr:rowOff>60060</xdr:rowOff>
    </xdr:from>
    <xdr:to>
      <xdr:col>4</xdr:col>
      <xdr:colOff>0</xdr:colOff>
      <xdr:row>33</xdr:row>
      <xdr:rowOff>0</xdr:rowOff>
    </xdr:to>
    <xdr:sp macro="" textlink="">
      <xdr:nvSpPr>
        <xdr:cNvPr id="7" name="Textfeld 6">
          <a:hlinkClick xmlns:r="http://schemas.openxmlformats.org/officeDocument/2006/relationships" r:id="rId1"/>
        </xdr:cNvPr>
        <xdr:cNvSpPr txBox="1"/>
      </xdr:nvSpPr>
      <xdr:spPr>
        <a:xfrm>
          <a:off x="7019925" y="2298435"/>
          <a:ext cx="1962150" cy="482865"/>
        </a:xfrm>
        <a:prstGeom prst="rect">
          <a:avLst/>
        </a:prstGeom>
        <a:solidFill>
          <a:srgbClr val="00B0F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Stoffstrombilanz</a:t>
          </a:r>
        </a:p>
      </xdr:txBody>
    </xdr:sp>
    <xdr:clientData/>
  </xdr:twoCellAnchor>
  <xdr:twoCellAnchor>
    <xdr:from>
      <xdr:col>2</xdr:col>
      <xdr:colOff>0</xdr:colOff>
      <xdr:row>25</xdr:row>
      <xdr:rowOff>58737</xdr:rowOff>
    </xdr:from>
    <xdr:to>
      <xdr:col>3</xdr:col>
      <xdr:colOff>980925</xdr:colOff>
      <xdr:row>28</xdr:row>
      <xdr:rowOff>0</xdr:rowOff>
    </xdr:to>
    <xdr:sp macro="" textlink="">
      <xdr:nvSpPr>
        <xdr:cNvPr id="9" name="Textfeld 8">
          <a:hlinkClick xmlns:r="http://schemas.openxmlformats.org/officeDocument/2006/relationships" r:id="rId2"/>
        </xdr:cNvPr>
        <xdr:cNvSpPr txBox="1"/>
      </xdr:nvSpPr>
      <xdr:spPr>
        <a:xfrm>
          <a:off x="152400" y="2297112"/>
          <a:ext cx="1962000" cy="484188"/>
        </a:xfrm>
        <a:prstGeom prst="rect">
          <a:avLst/>
        </a:prstGeom>
        <a:solidFill>
          <a:srgbClr val="92D050"/>
        </a:solidFill>
        <a:ln w="9525" cmpd="sng">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Aufnahme</a:t>
          </a:r>
        </a:p>
      </xdr:txBody>
    </xdr:sp>
    <xdr:clientData/>
  </xdr:twoCellAnchor>
  <xdr:twoCellAnchor>
    <xdr:from>
      <xdr:col>9</xdr:col>
      <xdr:colOff>0</xdr:colOff>
      <xdr:row>25</xdr:row>
      <xdr:rowOff>58737</xdr:rowOff>
    </xdr:from>
    <xdr:to>
      <xdr:col>10</xdr:col>
      <xdr:colOff>828525</xdr:colOff>
      <xdr:row>28</xdr:row>
      <xdr:rowOff>0</xdr:rowOff>
    </xdr:to>
    <xdr:sp macro="" textlink="">
      <xdr:nvSpPr>
        <xdr:cNvPr id="10" name="Textfeld 9">
          <a:hlinkClick xmlns:r="http://schemas.openxmlformats.org/officeDocument/2006/relationships" r:id="rId3"/>
        </xdr:cNvPr>
        <xdr:cNvSpPr txBox="1"/>
      </xdr:nvSpPr>
      <xdr:spPr>
        <a:xfrm>
          <a:off x="6191250" y="3563937"/>
          <a:ext cx="1657200" cy="484188"/>
        </a:xfrm>
        <a:prstGeom prst="rect">
          <a:avLst/>
        </a:prstGeom>
        <a:solidFill>
          <a:srgbClr val="FF000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Abgabe</a:t>
          </a:r>
        </a:p>
      </xdr:txBody>
    </xdr:sp>
    <xdr:clientData/>
  </xdr:twoCellAnchor>
  <xdr:twoCellAnchor>
    <xdr:from>
      <xdr:col>2</xdr:col>
      <xdr:colOff>150</xdr:colOff>
      <xdr:row>20</xdr:row>
      <xdr:rowOff>58737</xdr:rowOff>
    </xdr:from>
    <xdr:to>
      <xdr:col>4</xdr:col>
      <xdr:colOff>0</xdr:colOff>
      <xdr:row>23</xdr:row>
      <xdr:rowOff>0</xdr:rowOff>
    </xdr:to>
    <xdr:sp macro="" textlink="">
      <xdr:nvSpPr>
        <xdr:cNvPr id="5" name="Textfeld 4">
          <a:hlinkClick xmlns:r="http://schemas.openxmlformats.org/officeDocument/2006/relationships" r:id="rId4"/>
        </xdr:cNvPr>
        <xdr:cNvSpPr txBox="1"/>
      </xdr:nvSpPr>
      <xdr:spPr>
        <a:xfrm>
          <a:off x="152550" y="2516187"/>
          <a:ext cx="1657200" cy="484188"/>
        </a:xfrm>
        <a:prstGeom prst="rect">
          <a:avLst/>
        </a:prstGeom>
        <a:solidFill>
          <a:schemeClr val="accent4">
            <a:lumMod val="60000"/>
            <a:lumOff val="40000"/>
          </a:schemeClr>
        </a:solidFill>
        <a:ln w="9525" cmpd="sng">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Bilanzierungspflichtig??</a:t>
          </a:r>
        </a:p>
      </xdr:txBody>
    </xdr:sp>
    <xdr:clientData/>
  </xdr:twoCellAnchor>
  <xdr:twoCellAnchor editAs="oneCell">
    <xdr:from>
      <xdr:col>5</xdr:col>
      <xdr:colOff>333375</xdr:colOff>
      <xdr:row>4</xdr:row>
      <xdr:rowOff>101039</xdr:rowOff>
    </xdr:from>
    <xdr:to>
      <xdr:col>7</xdr:col>
      <xdr:colOff>323850</xdr:colOff>
      <xdr:row>6</xdr:row>
      <xdr:rowOff>257175</xdr:rowOff>
    </xdr:to>
    <xdr:pic>
      <xdr:nvPicPr>
        <xdr:cNvPr id="8" name="Grafik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71800" y="291539"/>
          <a:ext cx="1647825" cy="632386"/>
        </a:xfrm>
        <a:prstGeom prst="rect">
          <a:avLst/>
        </a:prstGeom>
      </xdr:spPr>
    </xdr:pic>
    <xdr:clientData/>
  </xdr:twoCellAnchor>
  <xdr:twoCellAnchor>
    <xdr:from>
      <xdr:col>5</xdr:col>
      <xdr:colOff>647700</xdr:colOff>
      <xdr:row>25</xdr:row>
      <xdr:rowOff>60060</xdr:rowOff>
    </xdr:from>
    <xdr:to>
      <xdr:col>7</xdr:col>
      <xdr:colOff>646350</xdr:colOff>
      <xdr:row>28</xdr:row>
      <xdr:rowOff>0</xdr:rowOff>
    </xdr:to>
    <xdr:sp macro="" textlink="">
      <xdr:nvSpPr>
        <xdr:cNvPr id="11" name="Textfeld 10">
          <a:hlinkClick xmlns:r="http://schemas.openxmlformats.org/officeDocument/2006/relationships" r:id="rId6"/>
        </xdr:cNvPr>
        <xdr:cNvSpPr txBox="1"/>
      </xdr:nvSpPr>
      <xdr:spPr>
        <a:xfrm>
          <a:off x="3286125" y="6032235"/>
          <a:ext cx="1656000" cy="482865"/>
        </a:xfrm>
        <a:prstGeom prst="rect">
          <a:avLst/>
        </a:prstGeom>
        <a:solidFill>
          <a:srgbClr val="00B05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Stickstofffixierung durch Leguminosen</a:t>
          </a:r>
        </a:p>
      </xdr:txBody>
    </xdr:sp>
    <xdr:clientData/>
  </xdr:twoCellAnchor>
  <xdr:twoCellAnchor>
    <xdr:from>
      <xdr:col>5</xdr:col>
      <xdr:colOff>647700</xdr:colOff>
      <xdr:row>30</xdr:row>
      <xdr:rowOff>60525</xdr:rowOff>
    </xdr:from>
    <xdr:to>
      <xdr:col>7</xdr:col>
      <xdr:colOff>646350</xdr:colOff>
      <xdr:row>33</xdr:row>
      <xdr:rowOff>0</xdr:rowOff>
    </xdr:to>
    <xdr:sp macro="" textlink="">
      <xdr:nvSpPr>
        <xdr:cNvPr id="12" name="Textfeld 11">
          <a:hlinkClick xmlns:r="http://schemas.openxmlformats.org/officeDocument/2006/relationships" r:id="rId7"/>
        </xdr:cNvPr>
        <xdr:cNvSpPr txBox="1"/>
      </xdr:nvSpPr>
      <xdr:spPr>
        <a:xfrm>
          <a:off x="3286125" y="6937575"/>
          <a:ext cx="1656000" cy="482400"/>
        </a:xfrm>
        <a:prstGeom prst="rect">
          <a:avLst/>
        </a:prstGeom>
        <a:solidFill>
          <a:srgbClr val="00B0F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3 jähriger Vergleich</a:t>
          </a:r>
        </a:p>
      </xdr:txBody>
    </xdr:sp>
    <xdr:clientData fPrintsWithSheet="0"/>
  </xdr:twoCellAnchor>
  <xdr:twoCellAnchor>
    <xdr:from>
      <xdr:col>9</xdr:col>
      <xdr:colOff>0</xdr:colOff>
      <xdr:row>30</xdr:row>
      <xdr:rowOff>60059</xdr:rowOff>
    </xdr:from>
    <xdr:to>
      <xdr:col>10</xdr:col>
      <xdr:colOff>827325</xdr:colOff>
      <xdr:row>33</xdr:row>
      <xdr:rowOff>0</xdr:rowOff>
    </xdr:to>
    <xdr:sp macro="" textlink="">
      <xdr:nvSpPr>
        <xdr:cNvPr id="13" name="Textfeld 12">
          <a:hlinkClick xmlns:r="http://schemas.openxmlformats.org/officeDocument/2006/relationships" r:id="rId8"/>
        </xdr:cNvPr>
        <xdr:cNvSpPr txBox="1"/>
      </xdr:nvSpPr>
      <xdr:spPr>
        <a:xfrm>
          <a:off x="6191250" y="6937109"/>
          <a:ext cx="1656000" cy="482866"/>
        </a:xfrm>
        <a:prstGeom prst="rect">
          <a:avLst/>
        </a:prstGeom>
        <a:solidFill>
          <a:srgbClr val="00B0F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zulässiger Bilanzwert</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3</xdr:col>
      <xdr:colOff>21167</xdr:colOff>
      <xdr:row>2</xdr:row>
      <xdr:rowOff>10583</xdr:rowOff>
    </xdr:from>
    <xdr:to>
      <xdr:col>4</xdr:col>
      <xdr:colOff>1097492</xdr:colOff>
      <xdr:row>4</xdr:row>
      <xdr:rowOff>0</xdr:rowOff>
    </xdr:to>
    <xdr:sp macro="" textlink="">
      <xdr:nvSpPr>
        <xdr:cNvPr id="2" name="Textfeld 1">
          <a:hlinkClick xmlns:r="http://schemas.openxmlformats.org/officeDocument/2006/relationships" r:id="rId1"/>
        </xdr:cNvPr>
        <xdr:cNvSpPr txBox="1"/>
      </xdr:nvSpPr>
      <xdr:spPr>
        <a:xfrm>
          <a:off x="7408334" y="497416"/>
          <a:ext cx="2039408" cy="486834"/>
        </a:xfrm>
        <a:prstGeom prst="rect">
          <a:avLst/>
        </a:prstGeom>
        <a:solidFill>
          <a:srgbClr val="00B0F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Dreijährige betriebliche Stoffstrombilanz</a:t>
          </a:r>
        </a:p>
      </xdr:txBody>
    </xdr:sp>
    <xdr:clientData fPrintsWithSheet="0"/>
  </xdr:twoCellAnchor>
  <xdr:twoCellAnchor>
    <xdr:from>
      <xdr:col>1</xdr:col>
      <xdr:colOff>3724417</xdr:colOff>
      <xdr:row>1</xdr:row>
      <xdr:rowOff>243415</xdr:rowOff>
    </xdr:from>
    <xdr:to>
      <xdr:col>2</xdr:col>
      <xdr:colOff>0</xdr:colOff>
      <xdr:row>3</xdr:row>
      <xdr:rowOff>306916</xdr:rowOff>
    </xdr:to>
    <xdr:sp macro="" textlink="">
      <xdr:nvSpPr>
        <xdr:cNvPr id="3" name="Textfeld 2">
          <a:hlinkClick xmlns:r="http://schemas.openxmlformats.org/officeDocument/2006/relationships" r:id="rId2"/>
        </xdr:cNvPr>
        <xdr:cNvSpPr txBox="1"/>
      </xdr:nvSpPr>
      <xdr:spPr>
        <a:xfrm>
          <a:off x="3914917" y="486832"/>
          <a:ext cx="1980000" cy="497417"/>
        </a:xfrm>
        <a:prstGeom prst="rect">
          <a:avLst/>
        </a:prstGeom>
        <a:solidFill>
          <a:srgbClr val="FFC00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Startseite</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0</xdr:row>
      <xdr:rowOff>231321</xdr:rowOff>
    </xdr:from>
    <xdr:to>
      <xdr:col>8</xdr:col>
      <xdr:colOff>0</xdr:colOff>
      <xdr:row>3</xdr:row>
      <xdr:rowOff>97007</xdr:rowOff>
    </xdr:to>
    <xdr:sp macro="" textlink="">
      <xdr:nvSpPr>
        <xdr:cNvPr id="6" name="Textfeld 5">
          <a:hlinkClick xmlns:r="http://schemas.openxmlformats.org/officeDocument/2006/relationships" r:id="rId1"/>
        </xdr:cNvPr>
        <xdr:cNvSpPr txBox="1"/>
      </xdr:nvSpPr>
      <xdr:spPr>
        <a:xfrm>
          <a:off x="5531304" y="231321"/>
          <a:ext cx="1673678" cy="464400"/>
        </a:xfrm>
        <a:prstGeom prst="rect">
          <a:avLst/>
        </a:prstGeom>
        <a:solidFill>
          <a:srgbClr val="FFC00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Startseite</a:t>
          </a:r>
        </a:p>
      </xdr:txBody>
    </xdr:sp>
    <xdr:clientData fPrintsWithSheet="0"/>
  </xdr:twoCellAnchor>
  <xdr:twoCellAnchor>
    <xdr:from>
      <xdr:col>6</xdr:col>
      <xdr:colOff>0</xdr:colOff>
      <xdr:row>4</xdr:row>
      <xdr:rowOff>0</xdr:rowOff>
    </xdr:from>
    <xdr:to>
      <xdr:col>8</xdr:col>
      <xdr:colOff>0</xdr:colOff>
      <xdr:row>6</xdr:row>
      <xdr:rowOff>116795</xdr:rowOff>
    </xdr:to>
    <xdr:sp macro="" textlink="">
      <xdr:nvSpPr>
        <xdr:cNvPr id="7" name="Textfeld 6">
          <a:hlinkClick xmlns:r="http://schemas.openxmlformats.org/officeDocument/2006/relationships" r:id="rId2"/>
        </xdr:cNvPr>
        <xdr:cNvSpPr txBox="1"/>
      </xdr:nvSpPr>
      <xdr:spPr>
        <a:xfrm>
          <a:off x="5531304" y="782411"/>
          <a:ext cx="1673678" cy="484188"/>
        </a:xfrm>
        <a:prstGeom prst="rect">
          <a:avLst/>
        </a:prstGeom>
        <a:solidFill>
          <a:srgbClr val="92D050"/>
        </a:solidFill>
        <a:ln w="9525" cmpd="sng">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Aufnahme</a:t>
          </a:r>
        </a:p>
      </xdr:txBody>
    </xdr:sp>
    <xdr:clientData fPrintsWithSheet="0"/>
  </xdr:twoCellAnchor>
  <xdr:twoCellAnchor>
    <xdr:from>
      <xdr:col>6</xdr:col>
      <xdr:colOff>0</xdr:colOff>
      <xdr:row>7</xdr:row>
      <xdr:rowOff>0</xdr:rowOff>
    </xdr:from>
    <xdr:to>
      <xdr:col>8</xdr:col>
      <xdr:colOff>0</xdr:colOff>
      <xdr:row>9</xdr:row>
      <xdr:rowOff>111804</xdr:rowOff>
    </xdr:to>
    <xdr:sp macro="" textlink="">
      <xdr:nvSpPr>
        <xdr:cNvPr id="8" name="Textfeld 7">
          <a:hlinkClick xmlns:r="http://schemas.openxmlformats.org/officeDocument/2006/relationships" r:id="rId3"/>
        </xdr:cNvPr>
        <xdr:cNvSpPr txBox="1"/>
      </xdr:nvSpPr>
      <xdr:spPr>
        <a:xfrm>
          <a:off x="5531304" y="1333500"/>
          <a:ext cx="1673678" cy="486000"/>
        </a:xfrm>
        <a:prstGeom prst="rect">
          <a:avLst/>
        </a:prstGeom>
        <a:solidFill>
          <a:srgbClr val="FF000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Abgabe</a:t>
          </a:r>
        </a:p>
      </xdr:txBody>
    </xdr:sp>
    <xdr:clientData fPrintsWithSheet="0"/>
  </xdr:twoCellAnchor>
  <xdr:twoCellAnchor>
    <xdr:from>
      <xdr:col>6</xdr:col>
      <xdr:colOff>0</xdr:colOff>
      <xdr:row>13</xdr:row>
      <xdr:rowOff>0</xdr:rowOff>
    </xdr:from>
    <xdr:to>
      <xdr:col>8</xdr:col>
      <xdr:colOff>0</xdr:colOff>
      <xdr:row>15</xdr:row>
      <xdr:rowOff>33829</xdr:rowOff>
    </xdr:to>
    <xdr:sp macro="" textlink="">
      <xdr:nvSpPr>
        <xdr:cNvPr id="11" name="Textfeld 10">
          <a:hlinkClick xmlns:r="http://schemas.openxmlformats.org/officeDocument/2006/relationships" r:id="rId4"/>
        </xdr:cNvPr>
        <xdr:cNvSpPr txBox="1"/>
      </xdr:nvSpPr>
      <xdr:spPr>
        <a:xfrm>
          <a:off x="5531304" y="1905000"/>
          <a:ext cx="1673678" cy="482865"/>
        </a:xfrm>
        <a:prstGeom prst="rect">
          <a:avLst/>
        </a:prstGeom>
        <a:solidFill>
          <a:srgbClr val="00B0F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Stoffstrombilanz</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11</xdr:col>
      <xdr:colOff>742950</xdr:colOff>
      <xdr:row>1</xdr:row>
      <xdr:rowOff>104775</xdr:rowOff>
    </xdr:from>
    <xdr:to>
      <xdr:col>26</xdr:col>
      <xdr:colOff>714375</xdr:colOff>
      <xdr:row>14</xdr:row>
      <xdr:rowOff>57150</xdr:rowOff>
    </xdr:to>
    <xdr:sp macro="" textlink="">
      <xdr:nvSpPr>
        <xdr:cNvPr id="6" name="Rechteck 5"/>
        <xdr:cNvSpPr/>
      </xdr:nvSpPr>
      <xdr:spPr>
        <a:xfrm>
          <a:off x="7515225" y="400050"/>
          <a:ext cx="9429750" cy="23145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fPrintsWithSheet="0"/>
  </xdr:twoCellAnchor>
  <xdr:twoCellAnchor>
    <xdr:from>
      <xdr:col>12</xdr:col>
      <xdr:colOff>0</xdr:colOff>
      <xdr:row>10</xdr:row>
      <xdr:rowOff>52917</xdr:rowOff>
    </xdr:from>
    <xdr:to>
      <xdr:col>12</xdr:col>
      <xdr:colOff>1980000</xdr:colOff>
      <xdr:row>13</xdr:row>
      <xdr:rowOff>0</xdr:rowOff>
    </xdr:to>
    <xdr:sp macro="" textlink="">
      <xdr:nvSpPr>
        <xdr:cNvPr id="2" name="Textfeld 1">
          <a:hlinkClick xmlns:r="http://schemas.openxmlformats.org/officeDocument/2006/relationships" r:id="rId1"/>
        </xdr:cNvPr>
        <xdr:cNvSpPr txBox="1"/>
      </xdr:nvSpPr>
      <xdr:spPr>
        <a:xfrm>
          <a:off x="7905750" y="1969823"/>
          <a:ext cx="1980000" cy="482865"/>
        </a:xfrm>
        <a:prstGeom prst="rect">
          <a:avLst/>
        </a:prstGeom>
        <a:solidFill>
          <a:srgbClr val="00B0F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Stoffstrombilanz</a:t>
          </a:r>
        </a:p>
      </xdr:txBody>
    </xdr:sp>
    <xdr:clientData fPrintsWithSheet="0"/>
  </xdr:twoCellAnchor>
  <xdr:twoCellAnchor>
    <xdr:from>
      <xdr:col>12</xdr:col>
      <xdr:colOff>0</xdr:colOff>
      <xdr:row>6</xdr:row>
      <xdr:rowOff>0</xdr:rowOff>
    </xdr:from>
    <xdr:to>
      <xdr:col>12</xdr:col>
      <xdr:colOff>1980000</xdr:colOff>
      <xdr:row>8</xdr:row>
      <xdr:rowOff>127000</xdr:rowOff>
    </xdr:to>
    <xdr:sp macro="" textlink="">
      <xdr:nvSpPr>
        <xdr:cNvPr id="3" name="Textfeld 2">
          <a:hlinkClick xmlns:r="http://schemas.openxmlformats.org/officeDocument/2006/relationships" r:id="rId2"/>
        </xdr:cNvPr>
        <xdr:cNvSpPr txBox="1"/>
      </xdr:nvSpPr>
      <xdr:spPr>
        <a:xfrm>
          <a:off x="7884583" y="1206500"/>
          <a:ext cx="1980000" cy="486833"/>
        </a:xfrm>
        <a:prstGeom prst="rect">
          <a:avLst/>
        </a:prstGeom>
        <a:solidFill>
          <a:srgbClr val="FF000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Abgabe</a:t>
          </a:r>
        </a:p>
      </xdr:txBody>
    </xdr:sp>
    <xdr:clientData fPrintsWithSheet="0"/>
  </xdr:twoCellAnchor>
  <xdr:twoCellAnchor>
    <xdr:from>
      <xdr:col>12</xdr:col>
      <xdr:colOff>0</xdr:colOff>
      <xdr:row>2</xdr:row>
      <xdr:rowOff>0</xdr:rowOff>
    </xdr:from>
    <xdr:to>
      <xdr:col>12</xdr:col>
      <xdr:colOff>1980000</xdr:colOff>
      <xdr:row>4</xdr:row>
      <xdr:rowOff>127000</xdr:rowOff>
    </xdr:to>
    <xdr:sp macro="" textlink="">
      <xdr:nvSpPr>
        <xdr:cNvPr id="5" name="Textfeld 4">
          <a:hlinkClick xmlns:r="http://schemas.openxmlformats.org/officeDocument/2006/relationships" r:id="rId3"/>
        </xdr:cNvPr>
        <xdr:cNvSpPr txBox="1"/>
      </xdr:nvSpPr>
      <xdr:spPr>
        <a:xfrm>
          <a:off x="7905750" y="488156"/>
          <a:ext cx="1980000" cy="484188"/>
        </a:xfrm>
        <a:prstGeom prst="rect">
          <a:avLst/>
        </a:prstGeom>
        <a:solidFill>
          <a:srgbClr val="FFC00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Startseite</a:t>
          </a:r>
        </a:p>
      </xdr:txBody>
    </xdr:sp>
    <xdr:clientData fPrintsWithSheet="0"/>
  </xdr:twoCellAnchor>
  <xdr:twoCellAnchor>
    <xdr:from>
      <xdr:col>12</xdr:col>
      <xdr:colOff>0</xdr:colOff>
      <xdr:row>2</xdr:row>
      <xdr:rowOff>0</xdr:rowOff>
    </xdr:from>
    <xdr:to>
      <xdr:col>12</xdr:col>
      <xdr:colOff>1980000</xdr:colOff>
      <xdr:row>4</xdr:row>
      <xdr:rowOff>127000</xdr:rowOff>
    </xdr:to>
    <xdr:sp macro="" textlink="">
      <xdr:nvSpPr>
        <xdr:cNvPr id="9" name="Textfeld 8">
          <a:hlinkClick xmlns:r="http://schemas.openxmlformats.org/officeDocument/2006/relationships" r:id="rId3"/>
        </xdr:cNvPr>
        <xdr:cNvSpPr txBox="1"/>
      </xdr:nvSpPr>
      <xdr:spPr>
        <a:xfrm>
          <a:off x="7905750" y="485775"/>
          <a:ext cx="1980000" cy="488950"/>
        </a:xfrm>
        <a:prstGeom prst="rect">
          <a:avLst/>
        </a:prstGeom>
        <a:solidFill>
          <a:srgbClr val="FFC00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Startseite</a:t>
          </a:r>
        </a:p>
      </xdr:txBody>
    </xdr:sp>
    <xdr:clientData fPrintsWithSheet="0"/>
  </xdr:twoCellAnchor>
  <xdr:twoCellAnchor>
    <xdr:from>
      <xdr:col>12</xdr:col>
      <xdr:colOff>0</xdr:colOff>
      <xdr:row>2</xdr:row>
      <xdr:rowOff>0</xdr:rowOff>
    </xdr:from>
    <xdr:to>
      <xdr:col>12</xdr:col>
      <xdr:colOff>1980000</xdr:colOff>
      <xdr:row>4</xdr:row>
      <xdr:rowOff>127000</xdr:rowOff>
    </xdr:to>
    <xdr:sp macro="" textlink="">
      <xdr:nvSpPr>
        <xdr:cNvPr id="10" name="Textfeld 9">
          <a:hlinkClick xmlns:r="http://schemas.openxmlformats.org/officeDocument/2006/relationships" r:id="rId4"/>
        </xdr:cNvPr>
        <xdr:cNvSpPr txBox="1"/>
      </xdr:nvSpPr>
      <xdr:spPr>
        <a:xfrm>
          <a:off x="7905750" y="485775"/>
          <a:ext cx="1980000" cy="488950"/>
        </a:xfrm>
        <a:prstGeom prst="rect">
          <a:avLst/>
        </a:prstGeom>
        <a:solidFill>
          <a:srgbClr val="FFC00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Startseite</a:t>
          </a:r>
        </a:p>
      </xdr:txBody>
    </xdr:sp>
    <xdr:clientData fPrintsWithSheet="0"/>
  </xdr:twoCellAnchor>
  <xdr:twoCellAnchor>
    <xdr:from>
      <xdr:col>12</xdr:col>
      <xdr:colOff>2842031</xdr:colOff>
      <xdr:row>10</xdr:row>
      <xdr:rowOff>52917</xdr:rowOff>
    </xdr:from>
    <xdr:to>
      <xdr:col>17</xdr:col>
      <xdr:colOff>0</xdr:colOff>
      <xdr:row>13</xdr:row>
      <xdr:rowOff>0</xdr:rowOff>
    </xdr:to>
    <xdr:sp macro="" textlink="">
      <xdr:nvSpPr>
        <xdr:cNvPr id="11" name="Textfeld 10">
          <a:hlinkClick xmlns:r="http://schemas.openxmlformats.org/officeDocument/2006/relationships" r:id="rId5"/>
        </xdr:cNvPr>
        <xdr:cNvSpPr txBox="1"/>
      </xdr:nvSpPr>
      <xdr:spPr>
        <a:xfrm>
          <a:off x="9616687" y="1969823"/>
          <a:ext cx="2051438" cy="482865"/>
        </a:xfrm>
        <a:prstGeom prst="rect">
          <a:avLst/>
        </a:prstGeom>
        <a:solidFill>
          <a:srgbClr val="FFFFCC"/>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eigene Stoffe anlegen</a:t>
          </a:r>
        </a:p>
      </xdr:txBody>
    </xdr:sp>
    <xdr:clientData fPrintsWithSheet="0"/>
  </xdr:twoCellAnchor>
  <xdr:twoCellAnchor>
    <xdr:from>
      <xdr:col>17</xdr:col>
      <xdr:colOff>341718</xdr:colOff>
      <xdr:row>10</xdr:row>
      <xdr:rowOff>52917</xdr:rowOff>
    </xdr:from>
    <xdr:to>
      <xdr:col>24</xdr:col>
      <xdr:colOff>0</xdr:colOff>
      <xdr:row>13</xdr:row>
      <xdr:rowOff>0</xdr:rowOff>
    </xdr:to>
    <xdr:sp macro="" textlink="">
      <xdr:nvSpPr>
        <xdr:cNvPr id="12" name="Textfeld 11">
          <a:hlinkClick xmlns:r="http://schemas.openxmlformats.org/officeDocument/2006/relationships" r:id="rId6"/>
        </xdr:cNvPr>
        <xdr:cNvSpPr txBox="1"/>
      </xdr:nvSpPr>
      <xdr:spPr>
        <a:xfrm>
          <a:off x="12009843" y="1969823"/>
          <a:ext cx="2051438" cy="482865"/>
        </a:xfrm>
        <a:prstGeom prst="rect">
          <a:avLst/>
        </a:prstGeom>
        <a:solidFill>
          <a:srgbClr val="00B05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Eingabe Stickstofffixierung durch Leguminosen</a:t>
          </a:r>
        </a:p>
      </xdr:txBody>
    </xdr:sp>
    <xdr:clientData fPrintsWithSheet="0"/>
  </xdr:twoCellAnchor>
  <xdr:twoCellAnchor editAs="oneCell">
    <xdr:from>
      <xdr:col>12</xdr:col>
      <xdr:colOff>2259807</xdr:colOff>
      <xdr:row>1</xdr:row>
      <xdr:rowOff>183357</xdr:rowOff>
    </xdr:from>
    <xdr:to>
      <xdr:col>44</xdr:col>
      <xdr:colOff>11907</xdr:colOff>
      <xdr:row>5</xdr:row>
      <xdr:rowOff>47625</xdr:rowOff>
    </xdr:to>
    <xdr:pic>
      <xdr:nvPicPr>
        <xdr:cNvPr id="15" name="Grafik 14"/>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034463" y="481013"/>
          <a:ext cx="7705725" cy="590550"/>
        </a:xfrm>
        <a:prstGeom prst="rect">
          <a:avLst/>
        </a:prstGeom>
        <a:noFill/>
        <a:ln>
          <a:noFill/>
        </a:ln>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2</xdr:row>
      <xdr:rowOff>0</xdr:rowOff>
    </xdr:from>
    <xdr:to>
      <xdr:col>6</xdr:col>
      <xdr:colOff>303600</xdr:colOff>
      <xdr:row>2</xdr:row>
      <xdr:rowOff>486833</xdr:rowOff>
    </xdr:to>
    <xdr:sp macro="" textlink="">
      <xdr:nvSpPr>
        <xdr:cNvPr id="2" name="Textfeld 1">
          <a:hlinkClick xmlns:r="http://schemas.openxmlformats.org/officeDocument/2006/relationships" r:id="rId1"/>
        </xdr:cNvPr>
        <xdr:cNvSpPr txBox="1"/>
      </xdr:nvSpPr>
      <xdr:spPr>
        <a:xfrm>
          <a:off x="2171700" y="476250"/>
          <a:ext cx="2818200" cy="486833"/>
        </a:xfrm>
        <a:prstGeom prst="rect">
          <a:avLst/>
        </a:prstGeom>
        <a:solidFill>
          <a:srgbClr val="92D050"/>
        </a:solidFill>
        <a:ln w="9525" cmpd="sng">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900" b="1"/>
            <a:t>zurück zur Eingabeseite</a:t>
          </a:r>
        </a:p>
        <a:p>
          <a:pPr algn="ctr"/>
          <a:r>
            <a:rPr lang="de-DE" sz="1200" b="1"/>
            <a:t>Aufnahme</a:t>
          </a:r>
          <a:endParaRPr lang="de-DE" sz="1100" b="1"/>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4</xdr:row>
      <xdr:rowOff>370417</xdr:rowOff>
    </xdr:from>
    <xdr:to>
      <xdr:col>6</xdr:col>
      <xdr:colOff>1980000</xdr:colOff>
      <xdr:row>5</xdr:row>
      <xdr:rowOff>0</xdr:rowOff>
    </xdr:to>
    <xdr:sp macro="" textlink="">
      <xdr:nvSpPr>
        <xdr:cNvPr id="2" name="Textfeld 1">
          <a:hlinkClick xmlns:r="http://schemas.openxmlformats.org/officeDocument/2006/relationships" r:id="rId1"/>
        </xdr:cNvPr>
        <xdr:cNvSpPr txBox="1"/>
      </xdr:nvSpPr>
      <xdr:spPr>
        <a:xfrm>
          <a:off x="962025" y="1208617"/>
          <a:ext cx="1980000" cy="486833"/>
        </a:xfrm>
        <a:prstGeom prst="rect">
          <a:avLst/>
        </a:prstGeom>
        <a:solidFill>
          <a:srgbClr val="92D050"/>
        </a:solidFill>
        <a:ln w="9525" cmpd="sng">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b="1"/>
            <a:t>Aufnahme</a:t>
          </a:r>
          <a:endParaRPr lang="de-DE" sz="1100" b="1"/>
        </a:p>
      </xdr:txBody>
    </xdr:sp>
    <xdr:clientData fPrintsWithSheet="0"/>
  </xdr:twoCellAnchor>
  <xdr:twoCellAnchor editAs="oneCell">
    <xdr:from>
      <xdr:col>5</xdr:col>
      <xdr:colOff>85725</xdr:colOff>
      <xdr:row>5</xdr:row>
      <xdr:rowOff>161925</xdr:rowOff>
    </xdr:from>
    <xdr:to>
      <xdr:col>15</xdr:col>
      <xdr:colOff>85725</xdr:colOff>
      <xdr:row>8</xdr:row>
      <xdr:rowOff>28575</xdr:rowOff>
    </xdr:to>
    <xdr:pic>
      <xdr:nvPicPr>
        <xdr:cNvPr id="3" name="Grafik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 y="1857375"/>
          <a:ext cx="7705725" cy="590550"/>
        </a:xfrm>
        <a:prstGeom prst="rect">
          <a:avLst/>
        </a:prstGeom>
        <a:noFill/>
        <a:ln>
          <a:noFill/>
        </a:ln>
      </xdr:spPr>
    </xdr:pic>
    <xdr:clientData fPrintsWithSheet="0"/>
  </xdr:twoCellAnchor>
  <xdr:twoCellAnchor>
    <xdr:from>
      <xdr:col>6</xdr:col>
      <xdr:colOff>0</xdr:colOff>
      <xdr:row>2</xdr:row>
      <xdr:rowOff>0</xdr:rowOff>
    </xdr:from>
    <xdr:to>
      <xdr:col>6</xdr:col>
      <xdr:colOff>1980000</xdr:colOff>
      <xdr:row>4</xdr:row>
      <xdr:rowOff>122238</xdr:rowOff>
    </xdr:to>
    <xdr:sp macro="" textlink="">
      <xdr:nvSpPr>
        <xdr:cNvPr id="5" name="Textfeld 4">
          <a:hlinkClick xmlns:r="http://schemas.openxmlformats.org/officeDocument/2006/relationships" r:id="rId3"/>
        </xdr:cNvPr>
        <xdr:cNvSpPr txBox="1"/>
      </xdr:nvSpPr>
      <xdr:spPr>
        <a:xfrm>
          <a:off x="962025" y="476250"/>
          <a:ext cx="1980000" cy="484188"/>
        </a:xfrm>
        <a:prstGeom prst="rect">
          <a:avLst/>
        </a:prstGeom>
        <a:solidFill>
          <a:srgbClr val="FFC00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Startseite</a:t>
          </a:r>
        </a:p>
      </xdr:txBody>
    </xdr:sp>
    <xdr:clientData fPrintsWithSheet="0"/>
  </xdr:twoCellAnchor>
  <xdr:twoCellAnchor>
    <xdr:from>
      <xdr:col>6</xdr:col>
      <xdr:colOff>2163375</xdr:colOff>
      <xdr:row>4</xdr:row>
      <xdr:rowOff>373062</xdr:rowOff>
    </xdr:from>
    <xdr:to>
      <xdr:col>8</xdr:col>
      <xdr:colOff>0</xdr:colOff>
      <xdr:row>5</xdr:row>
      <xdr:rowOff>0</xdr:rowOff>
    </xdr:to>
    <xdr:sp macro="" textlink="">
      <xdr:nvSpPr>
        <xdr:cNvPr id="6" name="Textfeld 5">
          <a:hlinkClick xmlns:r="http://schemas.openxmlformats.org/officeDocument/2006/relationships" r:id="rId4"/>
        </xdr:cNvPr>
        <xdr:cNvSpPr txBox="1"/>
      </xdr:nvSpPr>
      <xdr:spPr>
        <a:xfrm>
          <a:off x="3125400" y="1211262"/>
          <a:ext cx="1980000" cy="484188"/>
        </a:xfrm>
        <a:prstGeom prst="rect">
          <a:avLst/>
        </a:prstGeom>
        <a:solidFill>
          <a:srgbClr val="FF000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Abgabe</a:t>
          </a:r>
        </a:p>
      </xdr:txBody>
    </xdr:sp>
    <xdr:clientData fPrintsWithSheet="0"/>
  </xdr:twoCellAnchor>
  <xdr:twoCellAnchor>
    <xdr:from>
      <xdr:col>6</xdr:col>
      <xdr:colOff>2163375</xdr:colOff>
      <xdr:row>2</xdr:row>
      <xdr:rowOff>0</xdr:rowOff>
    </xdr:from>
    <xdr:to>
      <xdr:col>8</xdr:col>
      <xdr:colOff>0</xdr:colOff>
      <xdr:row>4</xdr:row>
      <xdr:rowOff>120915</xdr:rowOff>
    </xdr:to>
    <xdr:sp macro="" textlink="">
      <xdr:nvSpPr>
        <xdr:cNvPr id="7" name="Textfeld 6">
          <a:hlinkClick xmlns:r="http://schemas.openxmlformats.org/officeDocument/2006/relationships" r:id="rId5"/>
        </xdr:cNvPr>
        <xdr:cNvSpPr txBox="1"/>
      </xdr:nvSpPr>
      <xdr:spPr>
        <a:xfrm>
          <a:off x="3125400" y="476250"/>
          <a:ext cx="1980000" cy="482865"/>
        </a:xfrm>
        <a:prstGeom prst="rect">
          <a:avLst/>
        </a:prstGeom>
        <a:solidFill>
          <a:srgbClr val="00B0F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Stoffstrombilanz</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1</xdr:row>
      <xdr:rowOff>95250</xdr:rowOff>
    </xdr:from>
    <xdr:to>
      <xdr:col>27</xdr:col>
      <xdr:colOff>657225</xdr:colOff>
      <xdr:row>14</xdr:row>
      <xdr:rowOff>47625</xdr:rowOff>
    </xdr:to>
    <xdr:sp macro="" textlink="">
      <xdr:nvSpPr>
        <xdr:cNvPr id="2" name="Rechteck 1"/>
        <xdr:cNvSpPr/>
      </xdr:nvSpPr>
      <xdr:spPr>
        <a:xfrm>
          <a:off x="6773333" y="391583"/>
          <a:ext cx="8912225" cy="23018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fPrintsWithSheet="0"/>
  </xdr:twoCellAnchor>
  <xdr:twoCellAnchor>
    <xdr:from>
      <xdr:col>12</xdr:col>
      <xdr:colOff>0</xdr:colOff>
      <xdr:row>10</xdr:row>
      <xdr:rowOff>52917</xdr:rowOff>
    </xdr:from>
    <xdr:to>
      <xdr:col>12</xdr:col>
      <xdr:colOff>1978677</xdr:colOff>
      <xdr:row>13</xdr:row>
      <xdr:rowOff>0</xdr:rowOff>
    </xdr:to>
    <xdr:sp macro="" textlink="">
      <xdr:nvSpPr>
        <xdr:cNvPr id="5" name="Textfeld 4">
          <a:hlinkClick xmlns:r="http://schemas.openxmlformats.org/officeDocument/2006/relationships" r:id="rId1"/>
        </xdr:cNvPr>
        <xdr:cNvSpPr txBox="1"/>
      </xdr:nvSpPr>
      <xdr:spPr>
        <a:xfrm>
          <a:off x="7965281" y="1969823"/>
          <a:ext cx="1978677" cy="482865"/>
        </a:xfrm>
        <a:prstGeom prst="rect">
          <a:avLst/>
        </a:prstGeom>
        <a:solidFill>
          <a:srgbClr val="00B0F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Stoffstrombilanz</a:t>
          </a:r>
        </a:p>
      </xdr:txBody>
    </xdr:sp>
    <xdr:clientData fPrintsWithSheet="0"/>
  </xdr:twoCellAnchor>
  <xdr:twoCellAnchor>
    <xdr:from>
      <xdr:col>12</xdr:col>
      <xdr:colOff>0</xdr:colOff>
      <xdr:row>6</xdr:row>
      <xdr:rowOff>0</xdr:rowOff>
    </xdr:from>
    <xdr:to>
      <xdr:col>12</xdr:col>
      <xdr:colOff>1980000</xdr:colOff>
      <xdr:row>8</xdr:row>
      <xdr:rowOff>127000</xdr:rowOff>
    </xdr:to>
    <xdr:sp macro="" textlink="">
      <xdr:nvSpPr>
        <xdr:cNvPr id="6" name="Textfeld 5">
          <a:hlinkClick xmlns:r="http://schemas.openxmlformats.org/officeDocument/2006/relationships" r:id="rId2"/>
        </xdr:cNvPr>
        <xdr:cNvSpPr txBox="1"/>
      </xdr:nvSpPr>
      <xdr:spPr>
        <a:xfrm>
          <a:off x="7884583" y="1206500"/>
          <a:ext cx="1980000" cy="486833"/>
        </a:xfrm>
        <a:prstGeom prst="rect">
          <a:avLst/>
        </a:prstGeom>
        <a:solidFill>
          <a:srgbClr val="92D050"/>
        </a:solidFill>
        <a:ln w="9525" cmpd="sng">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Aufnahme</a:t>
          </a:r>
        </a:p>
      </xdr:txBody>
    </xdr:sp>
    <xdr:clientData fPrintsWithSheet="0"/>
  </xdr:twoCellAnchor>
  <xdr:twoCellAnchor>
    <xdr:from>
      <xdr:col>11</xdr:col>
      <xdr:colOff>0</xdr:colOff>
      <xdr:row>2</xdr:row>
      <xdr:rowOff>0</xdr:rowOff>
    </xdr:from>
    <xdr:to>
      <xdr:col>12</xdr:col>
      <xdr:colOff>1980000</xdr:colOff>
      <xdr:row>4</xdr:row>
      <xdr:rowOff>127000</xdr:rowOff>
    </xdr:to>
    <xdr:sp macro="" textlink="">
      <xdr:nvSpPr>
        <xdr:cNvPr id="7" name="Textfeld 6">
          <a:hlinkClick xmlns:r="http://schemas.openxmlformats.org/officeDocument/2006/relationships" r:id="rId3"/>
        </xdr:cNvPr>
        <xdr:cNvSpPr txBox="1"/>
      </xdr:nvSpPr>
      <xdr:spPr>
        <a:xfrm>
          <a:off x="6773333" y="486833"/>
          <a:ext cx="1980000" cy="486834"/>
        </a:xfrm>
        <a:prstGeom prst="rect">
          <a:avLst/>
        </a:prstGeom>
        <a:solidFill>
          <a:srgbClr val="FFC00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Startseite</a:t>
          </a:r>
        </a:p>
      </xdr:txBody>
    </xdr:sp>
    <xdr:clientData fPrintsWithSheet="0"/>
  </xdr:twoCellAnchor>
  <xdr:twoCellAnchor>
    <xdr:from>
      <xdr:col>13</xdr:col>
      <xdr:colOff>0</xdr:colOff>
      <xdr:row>10</xdr:row>
      <xdr:rowOff>0</xdr:rowOff>
    </xdr:from>
    <xdr:to>
      <xdr:col>18</xdr:col>
      <xdr:colOff>106750</xdr:colOff>
      <xdr:row>12</xdr:row>
      <xdr:rowOff>116414</xdr:rowOff>
    </xdr:to>
    <xdr:sp macro="" textlink="">
      <xdr:nvSpPr>
        <xdr:cNvPr id="8" name="Textfeld 7">
          <a:hlinkClick xmlns:r="http://schemas.openxmlformats.org/officeDocument/2006/relationships" r:id="rId4"/>
        </xdr:cNvPr>
        <xdr:cNvSpPr txBox="1"/>
      </xdr:nvSpPr>
      <xdr:spPr>
        <a:xfrm>
          <a:off x="10255250" y="1926167"/>
          <a:ext cx="2043500" cy="476247"/>
        </a:xfrm>
        <a:prstGeom prst="rect">
          <a:avLst/>
        </a:prstGeom>
        <a:solidFill>
          <a:srgbClr val="FFFFCC"/>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eigene Stoffe anlegen</a:t>
          </a:r>
        </a:p>
      </xdr:txBody>
    </xdr:sp>
    <xdr:clientData fPrintsWithSheet="0"/>
  </xdr:twoCellAnchor>
  <xdr:twoCellAnchor editAs="oneCell">
    <xdr:from>
      <xdr:col>12</xdr:col>
      <xdr:colOff>2762251</xdr:colOff>
      <xdr:row>4</xdr:row>
      <xdr:rowOff>158750</xdr:rowOff>
    </xdr:from>
    <xdr:to>
      <xdr:col>29</xdr:col>
      <xdr:colOff>879476</xdr:colOff>
      <xdr:row>8</xdr:row>
      <xdr:rowOff>29634</xdr:rowOff>
    </xdr:to>
    <xdr:pic>
      <xdr:nvPicPr>
        <xdr:cNvPr id="11" name="Grafik 10"/>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35584" y="1005417"/>
          <a:ext cx="7705725" cy="590550"/>
        </a:xfrm>
        <a:prstGeom prst="rect">
          <a:avLst/>
        </a:prstGeom>
        <a:noFill/>
        <a:ln>
          <a:noFill/>
        </a:ln>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2</xdr:row>
      <xdr:rowOff>0</xdr:rowOff>
    </xdr:from>
    <xdr:to>
      <xdr:col>6</xdr:col>
      <xdr:colOff>303600</xdr:colOff>
      <xdr:row>2</xdr:row>
      <xdr:rowOff>484188</xdr:rowOff>
    </xdr:to>
    <xdr:sp macro="" textlink="">
      <xdr:nvSpPr>
        <xdr:cNvPr id="2" name="Textfeld 1">
          <a:hlinkClick xmlns:r="http://schemas.openxmlformats.org/officeDocument/2006/relationships" r:id="rId1"/>
        </xdr:cNvPr>
        <xdr:cNvSpPr txBox="1"/>
      </xdr:nvSpPr>
      <xdr:spPr>
        <a:xfrm>
          <a:off x="2171700" y="476250"/>
          <a:ext cx="2818200" cy="484188"/>
        </a:xfrm>
        <a:prstGeom prst="rect">
          <a:avLst/>
        </a:prstGeom>
        <a:solidFill>
          <a:srgbClr val="FF000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900" b="1"/>
            <a:t>zurück zur Eingabeseite</a:t>
          </a:r>
        </a:p>
        <a:p>
          <a:pPr algn="ctr"/>
          <a:r>
            <a:rPr lang="de-DE" sz="1200" b="1"/>
            <a:t>Abgabe</a:t>
          </a:r>
          <a:endParaRPr lang="de-DE" sz="1100" b="1"/>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6</xdr:col>
      <xdr:colOff>771525</xdr:colOff>
      <xdr:row>9</xdr:row>
      <xdr:rowOff>0</xdr:rowOff>
    </xdr:from>
    <xdr:to>
      <xdr:col>6</xdr:col>
      <xdr:colOff>2752725</xdr:colOff>
      <xdr:row>11</xdr:row>
      <xdr:rowOff>65616</xdr:rowOff>
    </xdr:to>
    <xdr:sp macro="" textlink="">
      <xdr:nvSpPr>
        <xdr:cNvPr id="3" name="Textfeld 2">
          <a:hlinkClick xmlns:r="http://schemas.openxmlformats.org/officeDocument/2006/relationships" r:id="rId1"/>
        </xdr:cNvPr>
        <xdr:cNvSpPr txBox="1"/>
      </xdr:nvSpPr>
      <xdr:spPr>
        <a:xfrm>
          <a:off x="6715125" y="2000250"/>
          <a:ext cx="1981200" cy="465666"/>
        </a:xfrm>
        <a:prstGeom prst="rect">
          <a:avLst/>
        </a:prstGeom>
        <a:solidFill>
          <a:srgbClr val="FF000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Abgabe</a:t>
          </a:r>
        </a:p>
      </xdr:txBody>
    </xdr:sp>
    <xdr:clientData fPrintsWithSheet="0"/>
  </xdr:twoCellAnchor>
  <xdr:twoCellAnchor>
    <xdr:from>
      <xdr:col>6</xdr:col>
      <xdr:colOff>3182550</xdr:colOff>
      <xdr:row>9</xdr:row>
      <xdr:rowOff>0</xdr:rowOff>
    </xdr:from>
    <xdr:to>
      <xdr:col>9</xdr:col>
      <xdr:colOff>0</xdr:colOff>
      <xdr:row>11</xdr:row>
      <xdr:rowOff>64350</xdr:rowOff>
    </xdr:to>
    <xdr:sp macro="" textlink="">
      <xdr:nvSpPr>
        <xdr:cNvPr id="4" name="Textfeld 3">
          <a:hlinkClick xmlns:r="http://schemas.openxmlformats.org/officeDocument/2006/relationships" r:id="rId2"/>
        </xdr:cNvPr>
        <xdr:cNvSpPr txBox="1"/>
      </xdr:nvSpPr>
      <xdr:spPr>
        <a:xfrm>
          <a:off x="9126150" y="2000250"/>
          <a:ext cx="1980000" cy="464400"/>
        </a:xfrm>
        <a:prstGeom prst="rect">
          <a:avLst/>
        </a:prstGeom>
        <a:solidFill>
          <a:srgbClr val="92D05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Aufnahme</a:t>
          </a:r>
        </a:p>
      </xdr:txBody>
    </xdr:sp>
    <xdr:clientData fPrintsWithSheet="0"/>
  </xdr:twoCellAnchor>
  <xdr:twoCellAnchor>
    <xdr:from>
      <xdr:col>6</xdr:col>
      <xdr:colOff>752475</xdr:colOff>
      <xdr:row>5</xdr:row>
      <xdr:rowOff>135675</xdr:rowOff>
    </xdr:from>
    <xdr:to>
      <xdr:col>6</xdr:col>
      <xdr:colOff>2732475</xdr:colOff>
      <xdr:row>8</xdr:row>
      <xdr:rowOff>0</xdr:rowOff>
    </xdr:to>
    <xdr:sp macro="" textlink="">
      <xdr:nvSpPr>
        <xdr:cNvPr id="6" name="Textfeld 5">
          <a:hlinkClick xmlns:r="http://schemas.openxmlformats.org/officeDocument/2006/relationships" r:id="rId3"/>
        </xdr:cNvPr>
        <xdr:cNvSpPr txBox="1"/>
      </xdr:nvSpPr>
      <xdr:spPr>
        <a:xfrm>
          <a:off x="6696075" y="1335825"/>
          <a:ext cx="1980000" cy="464400"/>
        </a:xfrm>
        <a:prstGeom prst="rect">
          <a:avLst/>
        </a:prstGeom>
        <a:solidFill>
          <a:srgbClr val="FFC00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Startseite</a:t>
          </a:r>
        </a:p>
      </xdr:txBody>
    </xdr:sp>
    <xdr:clientData fPrintsWithSheet="0"/>
  </xdr:twoCellAnchor>
  <xdr:twoCellAnchor>
    <xdr:from>
      <xdr:col>6</xdr:col>
      <xdr:colOff>3182550</xdr:colOff>
      <xdr:row>5</xdr:row>
      <xdr:rowOff>134409</xdr:rowOff>
    </xdr:from>
    <xdr:to>
      <xdr:col>9</xdr:col>
      <xdr:colOff>0</xdr:colOff>
      <xdr:row>8</xdr:row>
      <xdr:rowOff>0</xdr:rowOff>
    </xdr:to>
    <xdr:sp macro="" textlink="">
      <xdr:nvSpPr>
        <xdr:cNvPr id="7" name="Textfeld 6">
          <a:hlinkClick xmlns:r="http://schemas.openxmlformats.org/officeDocument/2006/relationships" r:id="rId4"/>
        </xdr:cNvPr>
        <xdr:cNvSpPr txBox="1"/>
      </xdr:nvSpPr>
      <xdr:spPr>
        <a:xfrm>
          <a:off x="9126150" y="1334559"/>
          <a:ext cx="1980000" cy="465666"/>
        </a:xfrm>
        <a:prstGeom prst="rect">
          <a:avLst/>
        </a:prstGeom>
        <a:solidFill>
          <a:srgbClr val="00B0F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Dreijährige betriebliche Stoffstrombilanz</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20</xdr:row>
      <xdr:rowOff>0</xdr:rowOff>
    </xdr:from>
    <xdr:to>
      <xdr:col>8</xdr:col>
      <xdr:colOff>145644</xdr:colOff>
      <xdr:row>22</xdr:row>
      <xdr:rowOff>82815</xdr:rowOff>
    </xdr:to>
    <xdr:sp macro="" textlink="">
      <xdr:nvSpPr>
        <xdr:cNvPr id="2" name="Textfeld 1">
          <a:hlinkClick xmlns:r="http://schemas.openxmlformats.org/officeDocument/2006/relationships" r:id="rId1"/>
        </xdr:cNvPr>
        <xdr:cNvSpPr txBox="1"/>
      </xdr:nvSpPr>
      <xdr:spPr>
        <a:xfrm>
          <a:off x="3429000" y="4106333"/>
          <a:ext cx="1976561" cy="484982"/>
        </a:xfrm>
        <a:prstGeom prst="rect">
          <a:avLst/>
        </a:prstGeom>
        <a:solidFill>
          <a:srgbClr val="00B0F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Stoffstrombilanz</a:t>
          </a:r>
        </a:p>
      </xdr:txBody>
    </xdr:sp>
    <xdr:clientData fPrintsWithSheet="0"/>
  </xdr:twoCellAnchor>
  <xdr:twoCellAnchor>
    <xdr:from>
      <xdr:col>10</xdr:col>
      <xdr:colOff>0</xdr:colOff>
      <xdr:row>20</xdr:row>
      <xdr:rowOff>0</xdr:rowOff>
    </xdr:from>
    <xdr:to>
      <xdr:col>12</xdr:col>
      <xdr:colOff>528109</xdr:colOff>
      <xdr:row>22</xdr:row>
      <xdr:rowOff>82816</xdr:rowOff>
    </xdr:to>
    <xdr:sp macro="" textlink="">
      <xdr:nvSpPr>
        <xdr:cNvPr id="3" name="Textfeld 2">
          <a:hlinkClick xmlns:r="http://schemas.openxmlformats.org/officeDocument/2006/relationships" r:id="rId2"/>
        </xdr:cNvPr>
        <xdr:cNvSpPr txBox="1"/>
      </xdr:nvSpPr>
      <xdr:spPr>
        <a:xfrm>
          <a:off x="6762750" y="4106333"/>
          <a:ext cx="1925109" cy="484983"/>
        </a:xfrm>
        <a:prstGeom prst="rect">
          <a:avLst/>
        </a:prstGeom>
        <a:solidFill>
          <a:srgbClr val="00B0F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zulässiger Bilanzwert</a:t>
          </a:r>
        </a:p>
      </xdr:txBody>
    </xdr:sp>
    <xdr:clientData fPrintsWithSheet="0"/>
  </xdr:twoCellAnchor>
  <xdr:twoCellAnchor>
    <xdr:from>
      <xdr:col>1</xdr:col>
      <xdr:colOff>0</xdr:colOff>
      <xdr:row>20</xdr:row>
      <xdr:rowOff>0</xdr:rowOff>
    </xdr:from>
    <xdr:to>
      <xdr:col>2</xdr:col>
      <xdr:colOff>572417</xdr:colOff>
      <xdr:row>22</xdr:row>
      <xdr:rowOff>62233</xdr:rowOff>
    </xdr:to>
    <xdr:sp macro="" textlink="">
      <xdr:nvSpPr>
        <xdr:cNvPr id="4" name="Textfeld 3">
          <a:hlinkClick xmlns:r="http://schemas.openxmlformats.org/officeDocument/2006/relationships" r:id="rId3"/>
        </xdr:cNvPr>
        <xdr:cNvSpPr txBox="1"/>
      </xdr:nvSpPr>
      <xdr:spPr>
        <a:xfrm>
          <a:off x="254000" y="4106333"/>
          <a:ext cx="1980000" cy="464400"/>
        </a:xfrm>
        <a:prstGeom prst="rect">
          <a:avLst/>
        </a:prstGeom>
        <a:solidFill>
          <a:srgbClr val="FFC000"/>
        </a:solidFill>
        <a:ln w="9525" cmpd="sng">
          <a:solidFill>
            <a:schemeClr val="lt1">
              <a:shade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Startseite</a:t>
          </a:r>
        </a:p>
      </xdr:txBody>
    </xdr:sp>
    <xdr:clientData fPrintsWithSheet="0"/>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ndwirtschaft-bw.info/pb/,Lde/Startseite/Dienststellen/Landratsaemter" TargetMode="External"/><Relationship Id="rId1" Type="http://schemas.openxmlformats.org/officeDocument/2006/relationships/hyperlink" Target="mailto:Achim.Bader@lel.bwl.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gis.uba.de/website/depo1/"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C000"/>
    <pageSetUpPr fitToPage="1"/>
  </sheetPr>
  <dimension ref="C1:M74"/>
  <sheetViews>
    <sheetView showGridLines="0" showRowColHeaders="0" tabSelected="1" workbookViewId="0">
      <selection activeCell="O54" sqref="O54"/>
    </sheetView>
  </sheetViews>
  <sheetFormatPr baseColWidth="10" defaultRowHeight="14.25"/>
  <cols>
    <col min="1" max="2" width="1" customWidth="1"/>
    <col min="3" max="7" width="10.875" customWidth="1"/>
    <col min="8" max="8" width="14" customWidth="1"/>
    <col min="9" max="11" width="10.875" customWidth="1"/>
  </cols>
  <sheetData>
    <row r="1" spans="3:11" ht="3.75" customHeight="1"/>
    <row r="2" spans="3:11" ht="3.75" customHeight="1"/>
    <row r="3" spans="3:11" ht="3.75" customHeight="1"/>
    <row r="4" spans="3:11" ht="3.75" customHeight="1"/>
    <row r="5" spans="3:11" ht="23.25">
      <c r="C5" s="462" t="s">
        <v>375</v>
      </c>
      <c r="D5" s="180"/>
      <c r="E5" s="180"/>
      <c r="F5" s="180"/>
      <c r="G5" s="491" t="s">
        <v>681</v>
      </c>
      <c r="H5" s="492"/>
      <c r="I5" s="492"/>
      <c r="J5" s="492"/>
      <c r="K5" s="493"/>
    </row>
    <row r="6" spans="3:11">
      <c r="C6" s="181"/>
      <c r="D6" s="4"/>
      <c r="E6" s="4"/>
      <c r="F6" s="4"/>
      <c r="G6" s="494"/>
      <c r="H6" s="494"/>
      <c r="I6" s="494"/>
      <c r="J6" s="494"/>
      <c r="K6" s="495"/>
    </row>
    <row r="7" spans="3:11" ht="26.45" customHeight="1">
      <c r="C7" s="182" t="str">
        <f>"EXCEL-Anwendung, Stand: "&amp;DAY(E36)&amp;"."&amp;MONTH(E36)&amp;"."&amp;YEAR(E36)</f>
        <v>EXCEL-Anwendung, Stand: 20.7.2018</v>
      </c>
      <c r="D7" s="183"/>
      <c r="E7" s="183"/>
      <c r="F7" s="183"/>
      <c r="G7" s="496"/>
      <c r="H7" s="496"/>
      <c r="I7" s="496"/>
      <c r="J7" s="496"/>
      <c r="K7" s="497"/>
    </row>
    <row r="8" spans="3:11">
      <c r="C8" s="505" t="s">
        <v>666</v>
      </c>
      <c r="D8" s="506"/>
      <c r="E8" s="506"/>
      <c r="F8" s="506"/>
      <c r="G8" s="506"/>
      <c r="H8" s="506"/>
      <c r="I8" s="506"/>
      <c r="J8" s="506"/>
      <c r="K8" s="507"/>
    </row>
    <row r="9" spans="3:11" s="416" customFormat="1">
      <c r="C9" s="420"/>
      <c r="D9" s="188"/>
      <c r="E9" s="188"/>
      <c r="F9" s="188"/>
      <c r="G9" s="188"/>
      <c r="H9" s="188"/>
      <c r="I9" s="188"/>
      <c r="J9" s="188"/>
      <c r="K9" s="190"/>
    </row>
    <row r="10" spans="3:11" s="416" customFormat="1" ht="80.099999999999994" customHeight="1">
      <c r="C10" s="508" t="s">
        <v>697</v>
      </c>
      <c r="D10" s="509"/>
      <c r="E10" s="509"/>
      <c r="F10" s="509"/>
      <c r="G10" s="509"/>
      <c r="H10" s="509"/>
      <c r="I10" s="509"/>
      <c r="J10" s="509"/>
      <c r="K10" s="510"/>
    </row>
    <row r="11" spans="3:11">
      <c r="C11" s="181" t="s">
        <v>313</v>
      </c>
      <c r="D11" s="4"/>
      <c r="E11" s="46">
        <f>IF(E13="Wirtschaftsjahr",DATE(YEAR(' '!B2)+1,6,30),' '!B2)</f>
        <v>43646</v>
      </c>
      <c r="F11" s="195"/>
      <c r="G11" s="4"/>
      <c r="H11" s="4"/>
      <c r="I11" s="4"/>
      <c r="J11" s="4"/>
      <c r="K11" s="191"/>
    </row>
    <row r="12" spans="3:11">
      <c r="C12" s="181" t="str">
        <f ca="1">IF(E11&lt;TODAY(),"Verlängerungscode:","")</f>
        <v/>
      </c>
      <c r="D12" s="4"/>
      <c r="E12" s="184"/>
      <c r="F12" s="4"/>
      <c r="G12" s="4"/>
      <c r="H12" s="4"/>
      <c r="I12" s="4"/>
      <c r="J12" s="4"/>
      <c r="K12" s="191"/>
    </row>
    <row r="13" spans="3:11">
      <c r="C13" s="181" t="s">
        <v>620</v>
      </c>
      <c r="D13" s="4"/>
      <c r="E13" s="503" t="s">
        <v>696</v>
      </c>
      <c r="F13" s="504"/>
      <c r="G13" s="195" t="s">
        <v>674</v>
      </c>
      <c r="H13" s="4"/>
      <c r="I13" s="4"/>
      <c r="J13" s="4"/>
      <c r="K13" s="191"/>
    </row>
    <row r="14" spans="3:11" s="416" customFormat="1">
      <c r="C14" s="511"/>
      <c r="D14" s="512"/>
      <c r="E14" s="512"/>
      <c r="F14" s="512"/>
      <c r="G14" s="512"/>
      <c r="H14" s="512"/>
      <c r="I14" s="512"/>
      <c r="J14" s="512"/>
      <c r="K14" s="513"/>
    </row>
    <row r="15" spans="3:11">
      <c r="C15" s="449"/>
      <c r="D15" s="450"/>
      <c r="E15" s="450"/>
      <c r="F15" s="450"/>
      <c r="G15" s="450"/>
      <c r="H15" s="450"/>
      <c r="I15" s="450"/>
      <c r="J15" s="450"/>
      <c r="K15" s="451"/>
    </row>
    <row r="16" spans="3:11" ht="15.75">
      <c r="C16" s="343" t="s">
        <v>348</v>
      </c>
      <c r="D16" s="4"/>
      <c r="E16" s="4"/>
      <c r="F16" s="4"/>
      <c r="G16" s="188"/>
      <c r="H16" s="188"/>
      <c r="I16" s="188"/>
      <c r="J16" s="188"/>
      <c r="K16" s="190"/>
    </row>
    <row r="17" spans="3:11" ht="15">
      <c r="C17" s="501" t="s">
        <v>323</v>
      </c>
      <c r="D17" s="490"/>
      <c r="E17" s="490"/>
      <c r="F17" s="490"/>
      <c r="G17" s="490"/>
      <c r="H17" s="490"/>
      <c r="I17" s="490"/>
      <c r="J17" s="490"/>
      <c r="K17" s="502"/>
    </row>
    <row r="18" spans="3:11" ht="15">
      <c r="C18" s="498" t="s">
        <v>549</v>
      </c>
      <c r="D18" s="499"/>
      <c r="E18" s="499"/>
      <c r="F18" s="499"/>
      <c r="G18" s="499"/>
      <c r="H18" s="499"/>
      <c r="I18" s="499"/>
      <c r="J18" s="499"/>
      <c r="K18" s="500"/>
    </row>
    <row r="19" spans="3:11">
      <c r="C19" s="449"/>
      <c r="D19" s="450"/>
      <c r="E19" s="450"/>
      <c r="F19" s="450"/>
      <c r="G19" s="450"/>
      <c r="H19" s="450"/>
      <c r="I19" s="450"/>
      <c r="J19" s="450"/>
      <c r="K19" s="451"/>
    </row>
    <row r="20" spans="3:11" hidden="1">
      <c r="C20" s="192" t="s">
        <v>609</v>
      </c>
      <c r="D20" s="4"/>
      <c r="E20" s="4"/>
      <c r="F20" s="4"/>
      <c r="G20" s="4"/>
      <c r="H20" s="4"/>
      <c r="I20" s="4"/>
      <c r="J20" s="4"/>
      <c r="K20" s="452"/>
    </row>
    <row r="21" spans="3:11" hidden="1">
      <c r="C21" s="192"/>
      <c r="D21" s="4"/>
      <c r="E21" s="4"/>
      <c r="F21" s="4"/>
      <c r="G21" s="4"/>
      <c r="H21" s="4"/>
      <c r="I21" s="4"/>
      <c r="J21" s="4"/>
      <c r="K21" s="452"/>
    </row>
    <row r="22" spans="3:11" hidden="1">
      <c r="C22" s="192"/>
      <c r="D22" s="4"/>
      <c r="E22" s="4"/>
      <c r="F22" s="4"/>
      <c r="G22" s="4"/>
      <c r="H22" s="4"/>
      <c r="I22" s="4"/>
      <c r="J22" s="4"/>
      <c r="K22" s="452"/>
    </row>
    <row r="23" spans="3:11" hidden="1">
      <c r="C23" s="192"/>
      <c r="D23" s="4"/>
      <c r="E23" s="4"/>
      <c r="F23" s="4"/>
      <c r="G23" s="4"/>
      <c r="H23" s="4"/>
      <c r="I23" s="4"/>
      <c r="J23" s="4"/>
      <c r="K23" s="452"/>
    </row>
    <row r="24" spans="3:11" s="416" customFormat="1" hidden="1">
      <c r="C24" s="192"/>
      <c r="D24" s="4"/>
      <c r="E24" s="4"/>
      <c r="F24" s="4"/>
      <c r="G24" s="4"/>
      <c r="H24" s="4"/>
      <c r="I24" s="4"/>
      <c r="J24" s="4"/>
      <c r="K24" s="452"/>
    </row>
    <row r="25" spans="3:11">
      <c r="C25" s="192" t="s">
        <v>374</v>
      </c>
      <c r="D25" s="4"/>
      <c r="E25" s="4"/>
      <c r="F25" s="4"/>
      <c r="G25" s="4"/>
      <c r="H25" s="4"/>
      <c r="I25" s="4"/>
      <c r="J25" s="4"/>
      <c r="K25" s="452"/>
    </row>
    <row r="26" spans="3:11">
      <c r="C26" s="192"/>
      <c r="D26" s="4"/>
      <c r="E26" s="4"/>
      <c r="F26" s="4"/>
      <c r="G26" s="4"/>
      <c r="H26" s="4"/>
      <c r="I26" s="4"/>
      <c r="J26" s="4"/>
      <c r="K26" s="452"/>
    </row>
    <row r="27" spans="3:11">
      <c r="C27" s="181"/>
      <c r="D27" s="4"/>
      <c r="E27" s="4"/>
      <c r="F27" s="4"/>
      <c r="G27" s="4"/>
      <c r="H27" s="4"/>
      <c r="I27" s="4"/>
      <c r="J27" s="4"/>
      <c r="K27" s="191"/>
    </row>
    <row r="28" spans="3:11">
      <c r="C28" s="181"/>
      <c r="D28" s="4"/>
      <c r="E28" s="4"/>
      <c r="F28" s="4"/>
      <c r="G28" s="4"/>
      <c r="H28" s="4"/>
      <c r="I28" s="4"/>
      <c r="J28" s="4"/>
      <c r="K28" s="191"/>
    </row>
    <row r="29" spans="3:11">
      <c r="C29" s="181"/>
      <c r="D29" s="4"/>
      <c r="E29" s="4"/>
      <c r="F29" s="4"/>
      <c r="G29" s="4"/>
      <c r="H29" s="4"/>
      <c r="I29" s="4"/>
      <c r="J29" s="4"/>
      <c r="K29" s="191"/>
    </row>
    <row r="30" spans="3:11">
      <c r="C30" s="455" t="s">
        <v>376</v>
      </c>
      <c r="D30" s="4"/>
      <c r="E30" s="4"/>
      <c r="F30" s="4"/>
      <c r="G30" s="4"/>
      <c r="H30" s="4"/>
      <c r="I30" s="4"/>
      <c r="J30" s="4"/>
      <c r="K30" s="191"/>
    </row>
    <row r="31" spans="3:11">
      <c r="C31" s="455"/>
      <c r="D31" s="4"/>
      <c r="E31" s="4"/>
      <c r="F31" s="4"/>
      <c r="G31" s="453"/>
      <c r="H31" s="4"/>
      <c r="I31" s="4"/>
      <c r="J31" s="4"/>
      <c r="K31" s="191"/>
    </row>
    <row r="32" spans="3:11">
      <c r="C32" s="181"/>
      <c r="D32" s="4"/>
      <c r="E32" s="4"/>
      <c r="F32" s="4"/>
      <c r="G32" s="454"/>
      <c r="H32" s="4"/>
      <c r="I32" s="46"/>
      <c r="J32" s="4"/>
      <c r="K32" s="456"/>
    </row>
    <row r="33" spans="3:11">
      <c r="C33" s="181"/>
      <c r="D33" s="4"/>
      <c r="E33" s="4"/>
      <c r="F33" s="4"/>
      <c r="G33" s="4"/>
      <c r="H33" s="4"/>
      <c r="I33" s="4"/>
      <c r="J33" s="4"/>
      <c r="K33" s="191"/>
    </row>
    <row r="34" spans="3:11">
      <c r="C34" s="181"/>
      <c r="D34" s="4"/>
      <c r="E34" s="4"/>
      <c r="F34" s="4"/>
      <c r="G34" s="4"/>
      <c r="H34" s="4"/>
      <c r="I34" s="4"/>
      <c r="J34" s="4"/>
      <c r="K34" s="191"/>
    </row>
    <row r="35" spans="3:11" s="416" customFormat="1">
      <c r="C35" s="193" t="s">
        <v>350</v>
      </c>
      <c r="D35" s="4"/>
      <c r="E35" s="4" t="s">
        <v>351</v>
      </c>
      <c r="F35" s="4"/>
      <c r="G35" s="4"/>
      <c r="H35" s="4"/>
      <c r="I35" s="4"/>
      <c r="J35" s="4"/>
      <c r="K35" s="191"/>
    </row>
    <row r="36" spans="3:11" s="416" customFormat="1">
      <c r="C36" s="194" t="s">
        <v>352</v>
      </c>
      <c r="D36" s="4"/>
      <c r="E36" s="46">
        <v>43301</v>
      </c>
      <c r="F36" s="4"/>
      <c r="G36" s="4"/>
      <c r="H36" s="4"/>
      <c r="I36" s="4"/>
      <c r="J36" s="4"/>
      <c r="K36" s="191"/>
    </row>
    <row r="37" spans="3:11" s="416" customFormat="1">
      <c r="C37" s="181"/>
      <c r="D37" s="4"/>
      <c r="E37" s="4"/>
      <c r="F37" s="4"/>
      <c r="G37" s="4"/>
      <c r="H37" s="4"/>
      <c r="I37" s="4"/>
      <c r="J37" s="4"/>
      <c r="K37" s="191"/>
    </row>
    <row r="38" spans="3:11" ht="15.75">
      <c r="C38" s="398" t="s">
        <v>652</v>
      </c>
      <c r="D38" s="4"/>
      <c r="E38" s="4"/>
      <c r="F38" s="4"/>
      <c r="G38" s="4"/>
      <c r="H38" s="4"/>
      <c r="I38" s="4"/>
      <c r="J38" s="4"/>
      <c r="K38" s="191"/>
    </row>
    <row r="39" spans="3:11" ht="15.75">
      <c r="C39" s="398"/>
      <c r="D39" s="4"/>
      <c r="E39" s="4"/>
      <c r="F39" s="4"/>
      <c r="G39" s="4"/>
      <c r="H39" s="4"/>
      <c r="I39" s="4"/>
      <c r="J39" s="4"/>
      <c r="K39" s="191"/>
    </row>
    <row r="40" spans="3:11" ht="15">
      <c r="C40" s="189" t="s">
        <v>653</v>
      </c>
      <c r="D40" s="4"/>
      <c r="E40" s="4"/>
      <c r="F40" s="4"/>
      <c r="G40" s="4"/>
      <c r="H40" s="4"/>
      <c r="I40" s="4"/>
      <c r="J40" s="4"/>
      <c r="K40" s="191"/>
    </row>
    <row r="41" spans="3:11">
      <c r="C41" s="181" t="s">
        <v>371</v>
      </c>
      <c r="D41" s="4"/>
      <c r="E41" s="4"/>
      <c r="F41" s="4"/>
      <c r="G41" s="4"/>
      <c r="H41" s="4"/>
      <c r="I41" s="4"/>
      <c r="J41" s="4"/>
      <c r="K41" s="191"/>
    </row>
    <row r="42" spans="3:11" ht="15">
      <c r="C42" s="489" t="s">
        <v>651</v>
      </c>
      <c r="D42" s="490"/>
      <c r="E42" s="490"/>
      <c r="F42" s="490"/>
      <c r="G42" s="4"/>
      <c r="H42" s="4"/>
      <c r="I42" s="4"/>
      <c r="J42" s="4"/>
      <c r="K42" s="191"/>
    </row>
    <row r="43" spans="3:11">
      <c r="C43" s="198"/>
      <c r="D43" s="4"/>
      <c r="E43" s="4"/>
      <c r="F43" s="4"/>
      <c r="G43" s="4"/>
      <c r="H43" s="4"/>
      <c r="I43" s="4"/>
      <c r="J43" s="4"/>
      <c r="K43" s="191"/>
    </row>
    <row r="44" spans="3:11" ht="15">
      <c r="C44" s="189" t="s">
        <v>654</v>
      </c>
      <c r="D44" s="4"/>
      <c r="E44" s="4"/>
      <c r="F44" s="4"/>
      <c r="G44" s="4"/>
      <c r="H44" s="4"/>
      <c r="I44" s="4"/>
      <c r="J44" s="4"/>
      <c r="K44" s="191"/>
    </row>
    <row r="45" spans="3:11">
      <c r="C45" s="181" t="s">
        <v>368</v>
      </c>
      <c r="D45" s="4"/>
      <c r="E45" s="4"/>
      <c r="F45" s="4"/>
      <c r="G45" s="4"/>
      <c r="H45" s="4"/>
      <c r="I45" s="4"/>
      <c r="J45" s="4"/>
      <c r="K45" s="191"/>
    </row>
    <row r="46" spans="3:11">
      <c r="C46" s="181" t="s">
        <v>369</v>
      </c>
      <c r="D46" s="4"/>
      <c r="E46" s="4"/>
      <c r="F46" s="4"/>
      <c r="G46" s="4"/>
      <c r="H46" s="4"/>
      <c r="I46" s="4"/>
      <c r="J46" s="4"/>
      <c r="K46" s="191"/>
    </row>
    <row r="47" spans="3:11">
      <c r="C47" s="199" t="s">
        <v>370</v>
      </c>
      <c r="D47" s="4"/>
      <c r="E47" s="4"/>
      <c r="F47" s="4"/>
      <c r="G47" s="4"/>
      <c r="H47" s="4"/>
      <c r="I47" s="4"/>
      <c r="J47" s="4"/>
      <c r="K47" s="191"/>
    </row>
    <row r="48" spans="3:11">
      <c r="C48" s="199"/>
      <c r="D48" s="4"/>
      <c r="E48" s="4"/>
      <c r="F48" s="4"/>
      <c r="G48" s="4"/>
      <c r="H48" s="4"/>
      <c r="I48" s="4"/>
      <c r="J48" s="4"/>
      <c r="K48" s="191"/>
    </row>
    <row r="49" spans="3:11" ht="15.75">
      <c r="C49" s="398" t="s">
        <v>353</v>
      </c>
      <c r="D49" s="4"/>
      <c r="E49" s="4"/>
      <c r="F49" s="4"/>
      <c r="G49" s="4"/>
      <c r="H49" s="4"/>
      <c r="I49" s="4"/>
      <c r="J49" s="4"/>
      <c r="K49" s="191"/>
    </row>
    <row r="50" spans="3:11" ht="15">
      <c r="C50" s="399"/>
      <c r="D50" s="4"/>
      <c r="E50" s="4"/>
      <c r="F50" s="4"/>
      <c r="G50" s="4"/>
      <c r="H50" s="4"/>
      <c r="I50" s="4"/>
      <c r="J50" s="4"/>
      <c r="K50" s="191"/>
    </row>
    <row r="51" spans="3:11" ht="15">
      <c r="C51" s="197" t="s">
        <v>354</v>
      </c>
      <c r="D51" s="4"/>
      <c r="E51" s="4"/>
      <c r="F51" s="4"/>
      <c r="G51" s="4"/>
      <c r="H51" s="4"/>
      <c r="I51" s="4"/>
      <c r="J51" s="4"/>
      <c r="K51" s="191"/>
    </row>
    <row r="52" spans="3:11">
      <c r="C52" s="196" t="s">
        <v>355</v>
      </c>
      <c r="D52" s="4"/>
      <c r="E52" s="4"/>
      <c r="F52" s="4"/>
      <c r="G52" s="4"/>
      <c r="H52" s="4"/>
      <c r="I52" s="4"/>
      <c r="J52" s="4"/>
      <c r="K52" s="191"/>
    </row>
    <row r="53" spans="3:11">
      <c r="C53" s="196" t="s">
        <v>356</v>
      </c>
      <c r="D53" s="4"/>
      <c r="E53" s="4"/>
      <c r="F53" s="4"/>
      <c r="G53" s="4"/>
      <c r="H53" s="4"/>
      <c r="I53" s="4"/>
      <c r="J53" s="4"/>
      <c r="K53" s="191"/>
    </row>
    <row r="54" spans="3:11">
      <c r="C54" s="196" t="s">
        <v>357</v>
      </c>
      <c r="D54" s="4"/>
      <c r="E54" s="4"/>
      <c r="F54" s="4"/>
      <c r="G54" s="4"/>
      <c r="H54" s="4"/>
      <c r="I54" s="4"/>
      <c r="J54" s="4"/>
      <c r="K54" s="191"/>
    </row>
    <row r="55" spans="3:11">
      <c r="C55" s="196" t="s">
        <v>358</v>
      </c>
      <c r="D55" s="4"/>
      <c r="E55" s="4"/>
      <c r="F55" s="4"/>
      <c r="G55" s="4"/>
      <c r="H55" s="4"/>
      <c r="I55" s="4"/>
      <c r="J55" s="4"/>
      <c r="K55" s="191"/>
    </row>
    <row r="56" spans="3:11">
      <c r="C56" s="181" t="s">
        <v>359</v>
      </c>
      <c r="D56" s="4"/>
      <c r="E56" s="4"/>
      <c r="F56" s="4"/>
      <c r="G56" s="4"/>
      <c r="H56" s="4"/>
      <c r="I56" s="4"/>
      <c r="J56" s="4"/>
      <c r="K56" s="191"/>
    </row>
    <row r="57" spans="3:11">
      <c r="C57" s="196"/>
      <c r="D57" s="4"/>
      <c r="E57" s="4"/>
      <c r="F57" s="4"/>
      <c r="G57" s="4"/>
      <c r="H57" s="4"/>
      <c r="I57" s="4"/>
      <c r="J57" s="4"/>
      <c r="K57" s="191"/>
    </row>
    <row r="58" spans="3:11" ht="15">
      <c r="C58" s="197" t="s">
        <v>675</v>
      </c>
      <c r="D58" s="4"/>
      <c r="E58" s="4"/>
      <c r="F58" s="4"/>
      <c r="G58" s="4"/>
      <c r="H58" s="4"/>
      <c r="I58" s="4"/>
      <c r="J58" s="4"/>
      <c r="K58" s="191"/>
    </row>
    <row r="59" spans="3:11">
      <c r="C59" s="196" t="s">
        <v>360</v>
      </c>
      <c r="D59" s="4"/>
      <c r="E59" s="4"/>
      <c r="F59" s="4"/>
      <c r="G59" s="4"/>
      <c r="H59" s="4"/>
      <c r="I59" s="4"/>
      <c r="J59" s="4"/>
      <c r="K59" s="191"/>
    </row>
    <row r="60" spans="3:11">
      <c r="C60" s="196" t="s">
        <v>361</v>
      </c>
      <c r="D60" s="4"/>
      <c r="E60" s="4"/>
      <c r="F60" s="4"/>
      <c r="G60" s="4"/>
      <c r="H60" s="4"/>
      <c r="I60" s="4"/>
      <c r="J60" s="4"/>
      <c r="K60" s="191"/>
    </row>
    <row r="61" spans="3:11">
      <c r="C61" s="196" t="s">
        <v>362</v>
      </c>
      <c r="D61" s="4"/>
      <c r="E61" s="4"/>
      <c r="F61" s="4"/>
      <c r="G61" s="4"/>
      <c r="H61" s="4"/>
      <c r="I61" s="4"/>
      <c r="J61" s="4"/>
      <c r="K61" s="191"/>
    </row>
    <row r="62" spans="3:11">
      <c r="C62" s="196"/>
      <c r="D62" s="4"/>
      <c r="E62" s="4"/>
      <c r="F62" s="4"/>
      <c r="G62" s="4"/>
      <c r="H62" s="4"/>
      <c r="I62" s="4"/>
      <c r="J62" s="4"/>
      <c r="K62" s="191"/>
    </row>
    <row r="63" spans="3:11" ht="15">
      <c r="C63" s="197" t="s">
        <v>363</v>
      </c>
      <c r="D63" s="4"/>
      <c r="E63" s="4"/>
      <c r="F63" s="4"/>
      <c r="G63" s="4"/>
      <c r="H63" s="4"/>
      <c r="I63" s="4"/>
      <c r="J63" s="4"/>
      <c r="K63" s="191"/>
    </row>
    <row r="64" spans="3:11">
      <c r="C64" s="198" t="s">
        <v>364</v>
      </c>
      <c r="D64" s="4"/>
      <c r="E64" s="4"/>
      <c r="F64" s="4"/>
      <c r="G64" s="4"/>
      <c r="H64" s="4"/>
      <c r="I64" s="4"/>
      <c r="J64" s="4"/>
      <c r="K64" s="191"/>
    </row>
    <row r="65" spans="3:13">
      <c r="C65" s="198" t="s">
        <v>365</v>
      </c>
      <c r="D65" s="4"/>
      <c r="E65" s="4"/>
      <c r="F65" s="4"/>
      <c r="G65" s="4"/>
      <c r="H65" s="4"/>
      <c r="I65" s="4"/>
      <c r="J65" s="4"/>
      <c r="K65" s="191"/>
    </row>
    <row r="66" spans="3:13">
      <c r="C66" s="198" t="s">
        <v>366</v>
      </c>
      <c r="D66" s="4"/>
      <c r="E66" s="4"/>
      <c r="F66" s="4"/>
      <c r="G66" s="4"/>
      <c r="H66" s="4"/>
      <c r="I66" s="4"/>
      <c r="J66" s="4"/>
      <c r="K66" s="191"/>
    </row>
    <row r="67" spans="3:13">
      <c r="C67" s="198" t="s">
        <v>367</v>
      </c>
      <c r="D67" s="4"/>
      <c r="E67" s="4"/>
      <c r="F67" s="4"/>
      <c r="G67" s="4"/>
      <c r="H67" s="4"/>
      <c r="I67" s="4"/>
      <c r="J67" s="4"/>
      <c r="K67" s="191"/>
    </row>
    <row r="68" spans="3:13">
      <c r="C68" s="199"/>
      <c r="D68" s="4"/>
      <c r="E68" s="4"/>
      <c r="F68" s="4"/>
      <c r="G68" s="4"/>
      <c r="H68" s="4"/>
      <c r="I68" s="4"/>
      <c r="J68" s="4"/>
      <c r="K68" s="191"/>
    </row>
    <row r="69" spans="3:13" ht="15">
      <c r="C69" s="189" t="s">
        <v>699</v>
      </c>
      <c r="D69" s="4"/>
      <c r="E69" s="4"/>
      <c r="F69" s="4"/>
      <c r="G69" s="4"/>
      <c r="H69" s="4"/>
      <c r="I69" s="4"/>
      <c r="J69" s="4"/>
      <c r="K69" s="191"/>
    </row>
    <row r="70" spans="3:13">
      <c r="C70" s="198" t="s">
        <v>372</v>
      </c>
      <c r="D70" s="4"/>
      <c r="E70" s="4"/>
      <c r="F70" s="4"/>
      <c r="G70" s="4"/>
      <c r="H70" s="4"/>
      <c r="I70" s="4"/>
      <c r="J70" s="4"/>
      <c r="K70" s="191"/>
    </row>
    <row r="71" spans="3:13">
      <c r="C71" s="198" t="s">
        <v>373</v>
      </c>
      <c r="D71" s="4"/>
      <c r="E71" s="4"/>
      <c r="F71" s="4"/>
      <c r="G71" s="4"/>
      <c r="H71" s="4"/>
      <c r="I71" s="4"/>
      <c r="J71" s="4"/>
      <c r="K71" s="191"/>
    </row>
    <row r="72" spans="3:13">
      <c r="C72" s="201"/>
      <c r="D72" s="183"/>
      <c r="E72" s="183"/>
      <c r="F72" s="183"/>
      <c r="G72" s="183"/>
      <c r="H72" s="183"/>
      <c r="I72" s="183"/>
      <c r="J72" s="183"/>
      <c r="K72" s="200"/>
    </row>
    <row r="73" spans="3:13">
      <c r="C73" s="202"/>
      <c r="D73" s="4"/>
      <c r="E73" s="4"/>
      <c r="F73" s="4"/>
      <c r="G73" s="4"/>
      <c r="H73" s="4"/>
      <c r="I73" s="4"/>
      <c r="J73" s="4"/>
      <c r="K73" s="4"/>
      <c r="L73" s="4"/>
      <c r="M73" s="4"/>
    </row>
    <row r="74" spans="3:13">
      <c r="C74" s="4"/>
      <c r="D74" s="4"/>
      <c r="E74" s="4"/>
      <c r="F74" s="4"/>
      <c r="G74" s="4"/>
      <c r="H74" s="4"/>
      <c r="I74" s="4"/>
      <c r="J74" s="4"/>
      <c r="K74" s="4"/>
      <c r="L74" s="4"/>
      <c r="M74" s="4"/>
    </row>
  </sheetData>
  <sheetProtection password="8677" sheet="1" objects="1" scenarios="1"/>
  <mergeCells count="8">
    <mergeCell ref="C42:F42"/>
    <mergeCell ref="G5:K7"/>
    <mergeCell ref="C18:K18"/>
    <mergeCell ref="C17:K17"/>
    <mergeCell ref="E13:F13"/>
    <mergeCell ref="C8:K8"/>
    <mergeCell ref="C10:K10"/>
    <mergeCell ref="C14:K14"/>
  </mergeCells>
  <conditionalFormatting sqref="E12">
    <cfRule type="expression" dxfId="102" priority="3">
      <formula>$E$11&lt;TODAY()</formula>
    </cfRule>
  </conditionalFormatting>
  <dataValidations count="2">
    <dataValidation allowBlank="1" showInputMessage="1" showErrorMessage="1" promptTitle="Verfallsdatum" prompt="Die Eingabe von Stoffbewegungen, die nach dem Verfallsdatum getätigt wurden ist nicht möglich." sqref="E11"/>
    <dataValidation type="list" allowBlank="1" showInputMessage="1" showErrorMessage="1" sqref="E13:F13">
      <formula1>"Kalenderjahr,Wirtschaftsjahr,"</formula1>
    </dataValidation>
  </dataValidations>
  <hyperlinks>
    <hyperlink ref="C47" r:id="rId1"/>
    <hyperlink ref="C42" r:id="rId2"/>
  </hyperlinks>
  <pageMargins left="0.70866141732283472" right="0.70866141732283472" top="0.78740157480314965" bottom="0.78740157480314965" header="0.31496062992125984" footer="0.31496062992125984"/>
  <pageSetup paperSize="9" scale="6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00B0F0"/>
    <pageSetUpPr fitToPage="1"/>
  </sheetPr>
  <dimension ref="A1:M41"/>
  <sheetViews>
    <sheetView showGridLines="0" showRowColHeaders="0" zoomScaleNormal="100" workbookViewId="0">
      <selection activeCell="D5" sqref="D5:I5"/>
    </sheetView>
  </sheetViews>
  <sheetFormatPr baseColWidth="10" defaultColWidth="11" defaultRowHeight="15"/>
  <cols>
    <col min="1" max="1" width="4.125" style="36" customWidth="1"/>
    <col min="2" max="2" width="49" style="36" hidden="1" customWidth="1"/>
    <col min="3" max="3" width="55.125" style="36" bestFit="1" customWidth="1"/>
    <col min="4" max="5" width="9.375" style="36" customWidth="1"/>
    <col min="6" max="6" width="49" style="37" hidden="1" customWidth="1"/>
    <col min="7" max="7" width="49" style="36" bestFit="1" customWidth="1"/>
    <col min="8" max="9" width="9.375" style="36" customWidth="1"/>
    <col min="10" max="10" width="11" style="36"/>
    <col min="11" max="12" width="16.125" style="36" customWidth="1"/>
    <col min="13" max="13" width="74.625" style="36" bestFit="1" customWidth="1"/>
    <col min="14" max="16" width="16.125" style="36" customWidth="1"/>
    <col min="17" max="16384" width="11" style="36"/>
  </cols>
  <sheetData>
    <row r="1" spans="1:13" s="431" customFormat="1" ht="28.5">
      <c r="A1" s="187" t="s">
        <v>339</v>
      </c>
      <c r="B1" s="187"/>
      <c r="C1" s="187"/>
      <c r="D1" s="187"/>
      <c r="E1" s="187"/>
      <c r="F1" s="187"/>
      <c r="G1" s="187"/>
      <c r="H1" s="187"/>
      <c r="I1" s="432" t="str">
        <f>Aufnahme!AA1</f>
        <v>Version 1.0</v>
      </c>
    </row>
    <row r="2" spans="1:13" s="270" customFormat="1" ht="15.75" customHeight="1">
      <c r="A2" s="270" t="s">
        <v>433</v>
      </c>
      <c r="F2" s="271"/>
      <c r="M2" s="65"/>
    </row>
    <row r="3" spans="1:13" s="270" customFormat="1" ht="15.75">
      <c r="F3" s="271"/>
      <c r="M3" s="65"/>
    </row>
    <row r="4" spans="1:13" ht="18.75">
      <c r="A4" s="35" t="s">
        <v>340</v>
      </c>
      <c r="B4" s="35"/>
      <c r="M4" s="65"/>
    </row>
    <row r="5" spans="1:13" s="38" customFormat="1" ht="15.75">
      <c r="A5" s="141" t="s">
        <v>23</v>
      </c>
      <c r="B5" s="141"/>
      <c r="C5" s="141" t="s">
        <v>24</v>
      </c>
      <c r="D5" s="579"/>
      <c r="E5" s="580"/>
      <c r="F5" s="581"/>
      <c r="G5" s="581"/>
      <c r="H5" s="581"/>
      <c r="I5" s="581"/>
      <c r="M5" s="65"/>
    </row>
    <row r="6" spans="1:13" s="38" customFormat="1" ht="15.75">
      <c r="A6" s="145" t="s">
        <v>25</v>
      </c>
      <c r="B6" s="145"/>
      <c r="C6" s="145" t="s">
        <v>26</v>
      </c>
      <c r="D6" s="579"/>
      <c r="E6" s="581"/>
      <c r="F6" s="39"/>
      <c r="M6" s="65"/>
    </row>
    <row r="7" spans="1:13" s="38" customFormat="1" ht="15.75">
      <c r="A7" s="145" t="s">
        <v>27</v>
      </c>
      <c r="B7" s="145"/>
      <c r="C7" s="145" t="s">
        <v>28</v>
      </c>
      <c r="D7" s="584"/>
      <c r="E7" s="585"/>
      <c r="F7" s="39"/>
      <c r="G7" s="64"/>
    </row>
    <row r="8" spans="1:13" s="38" customFormat="1" ht="15.75">
      <c r="A8" s="145" t="s">
        <v>29</v>
      </c>
      <c r="B8" s="145"/>
      <c r="C8" s="145" t="s">
        <v>30</v>
      </c>
      <c r="D8" s="586" t="str">
        <f>IF(D6=0,"",D7/D6)</f>
        <v/>
      </c>
      <c r="E8" s="587"/>
      <c r="F8" s="39"/>
    </row>
    <row r="9" spans="1:13" s="65" customFormat="1" ht="15.75">
      <c r="A9" s="145" t="s">
        <v>31</v>
      </c>
      <c r="B9" s="145"/>
      <c r="C9" s="145" t="s">
        <v>32</v>
      </c>
      <c r="D9" s="588">
        <f>DATE(YEAR(Startseite!E11)-1,MONTH(Startseite!E11),DAY(Startseite!E11)+1)</f>
        <v>43282</v>
      </c>
      <c r="E9" s="588"/>
      <c r="F9" s="39" t="str">
        <f>YEAR(D9)&amp;"-"&amp;IF(MONTH(D9)&lt;7,1,2)</f>
        <v>2018-2</v>
      </c>
    </row>
    <row r="10" spans="1:13" s="38" customFormat="1" ht="15.75">
      <c r="A10" s="145" t="s">
        <v>33</v>
      </c>
      <c r="B10" s="145"/>
      <c r="C10" s="145" t="s">
        <v>34</v>
      </c>
      <c r="D10" s="589">
        <f>IF(D9=0,"",DATE(YEAR(D9)+1,MONTH(D9),1)-1)</f>
        <v>43646</v>
      </c>
      <c r="E10" s="590"/>
      <c r="F10" s="39" t="str">
        <f>YEAR(D10)&amp;"-"&amp;IF(MONTH(D10)&lt;7,1,2)</f>
        <v>2019-1</v>
      </c>
    </row>
    <row r="11" spans="1:13" s="38" customFormat="1" ht="15.75">
      <c r="A11" s="150" t="s">
        <v>35</v>
      </c>
      <c r="B11" s="150"/>
      <c r="C11" s="150" t="s">
        <v>36</v>
      </c>
      <c r="D11" s="591"/>
      <c r="E11" s="592"/>
      <c r="F11" s="39"/>
    </row>
    <row r="12" spans="1:13" ht="15.75" customHeight="1">
      <c r="D12" s="593"/>
      <c r="E12" s="594"/>
    </row>
    <row r="13" spans="1:13" ht="10.5" customHeight="1">
      <c r="A13" s="35"/>
      <c r="B13" s="35"/>
    </row>
    <row r="14" spans="1:13" s="38" customFormat="1" ht="15.75" hidden="1" customHeight="1">
      <c r="B14" s="38">
        <v>1</v>
      </c>
      <c r="C14" s="38">
        <v>2</v>
      </c>
      <c r="E14" s="38">
        <v>3</v>
      </c>
      <c r="F14" s="39">
        <v>4</v>
      </c>
      <c r="G14" s="38">
        <v>5</v>
      </c>
      <c r="I14" s="38">
        <v>6</v>
      </c>
    </row>
    <row r="15" spans="1:13" s="38" customFormat="1" ht="15.75">
      <c r="F15" s="39"/>
    </row>
    <row r="16" spans="1:13" s="41" customFormat="1" ht="23.25">
      <c r="C16" s="52" t="s">
        <v>285</v>
      </c>
      <c r="D16" s="595" t="s">
        <v>37</v>
      </c>
      <c r="E16" s="596"/>
      <c r="F16" s="58"/>
      <c r="G16" s="59" t="s">
        <v>38</v>
      </c>
      <c r="H16" s="597" t="s">
        <v>37</v>
      </c>
      <c r="I16" s="596"/>
    </row>
    <row r="17" spans="1:11" ht="18.75" thickBot="1">
      <c r="A17" s="60"/>
      <c r="C17" s="60"/>
      <c r="D17" s="63" t="s">
        <v>14</v>
      </c>
      <c r="E17" s="63" t="s">
        <v>326</v>
      </c>
      <c r="F17" s="61"/>
      <c r="G17" s="62"/>
      <c r="H17" s="63" t="s">
        <v>14</v>
      </c>
      <c r="I17" s="63" t="s">
        <v>326</v>
      </c>
    </row>
    <row r="18" spans="1:11" s="38" customFormat="1" ht="15.75">
      <c r="A18" s="141" t="s">
        <v>23</v>
      </c>
      <c r="B18" s="141"/>
      <c r="C18" s="142" t="s">
        <v>39</v>
      </c>
      <c r="D18" s="391">
        <f>SUMIF(Aufnahme!$D$23:$D$1022,CONCATENATE($F$9&amp;"-"&amp;C$16&amp;"-"&amp;$B20),Aufnahme!$AD$23:$AD$1022)+SUMIF(Aufnahme!$D$23:$D$1022,CONCATENATE($F$10&amp;"-"&amp;C$16&amp;"-"&amp;$B20),Aufnahme!$AD$23:$AD$1022)+D19+D20</f>
        <v>0</v>
      </c>
      <c r="E18" s="391">
        <f>SUMIF(Aufnahme!$D$23:$D$1022,CONCATENATE($F$9&amp;"-"&amp;C$16&amp;"-"&amp;$B20),Aufnahme!$AF$23:$AF$1022)+SUMIF(Aufnahme!$D$23:$D$1022,CONCATENATE($F$10&amp;"-"&amp;C$16&amp;"-"&amp;$B20),Aufnahme!$AF$23:$AF$1022)+E19+E20</f>
        <v>0</v>
      </c>
      <c r="F18" s="143"/>
      <c r="G18" s="144" t="s">
        <v>40</v>
      </c>
      <c r="H18" s="391">
        <f>SUMIF(Abgabe!$D$23:$D$1022,CONCATENATE($F$9&amp;"-"&amp;G$16&amp;"-"&amp;$F19),Abgabe!$AG$23:$AG$1022)+SUMIF(Abgabe!$D$23:$D$1022,CONCATENATE($F$10&amp;"-"&amp;G$16&amp;"-"&amp;$F19),Abgabe!$AG$23:$AG$1022)</f>
        <v>0</v>
      </c>
      <c r="I18" s="391">
        <f>SUMIF(Abgabe!$D$23:$D$1022,CONCATENATE($F$9&amp;"-"&amp;G$16&amp;"-"&amp;$F19),Abgabe!$AI$23:$AI$1022)+SUMIF(Abgabe!$D$23:$D$1022,CONCATENATE($F$10&amp;"-"&amp;G$16&amp;"-"&amp;$F19),Abgabe!$AI$23:$AI$1022)</f>
        <v>0</v>
      </c>
    </row>
    <row r="19" spans="1:11" s="38" customFormat="1" ht="15.75">
      <c r="A19" s="145" t="s">
        <v>25</v>
      </c>
      <c r="B19" s="146" t="s">
        <v>252</v>
      </c>
      <c r="C19" s="147" t="s">
        <v>41</v>
      </c>
      <c r="D19" s="392">
        <f>SUMIF(Aufnahme!$D$23:$D$1022,CONCATENATE($F$9&amp;"-"&amp;C$16&amp;"-"&amp;$B19),Aufnahme!$AE$23:$AE$1022)+SUMIF(Aufnahme!$D$23:$D$1022,CONCATENATE($F$10&amp;"-"&amp;C$16&amp;"-"&amp;$B19),Aufnahme!$AE$23:$AE$1022)</f>
        <v>0</v>
      </c>
      <c r="E19" s="392">
        <f>SUMIF(Aufnahme!$D$23:$D$1022,CONCATENATE($F$9&amp;"-"&amp;C$16&amp;"-"&amp;$B19),Aufnahme!$AG$23:$AG$1022)+SUMIF(Aufnahme!$D$23:$D$1022,CONCATENATE($F$10&amp;"-"&amp;C$16&amp;"-"&amp;$B19),Aufnahme!$AG$23:$AG$1022)</f>
        <v>0</v>
      </c>
      <c r="F19" s="148" t="s">
        <v>40</v>
      </c>
      <c r="G19" s="149" t="s">
        <v>42</v>
      </c>
      <c r="H19" s="392">
        <f>SUMIF(Abgabe!$D$23:$D$1022,CONCATENATE($F$9&amp;"-"&amp;G$16&amp;"-"&amp;$F20),Abgabe!$AG$23:$AG$1022)+SUMIF(Abgabe!$D$23:$D$1022,CONCATENATE($F$10&amp;"-"&amp;G$16&amp;"-"&amp;$F20),Abgabe!$AG$23:$AG$1022)</f>
        <v>0</v>
      </c>
      <c r="I19" s="392">
        <f>SUMIF(Abgabe!$D$23:$D$1022,CONCATENATE($F$9&amp;"-"&amp;G$16&amp;"-"&amp;$F20),Abgabe!$AI$23:$AI$1022)+SUMIF(Abgabe!$D$23:$D$1022,CONCATENATE($F$10&amp;"-"&amp;G$16&amp;"-"&amp;$F20),Abgabe!$AI$23:$AI$1022)</f>
        <v>0</v>
      </c>
      <c r="J19" s="363"/>
    </row>
    <row r="20" spans="1:11" s="38" customFormat="1" ht="15.75">
      <c r="A20" s="145" t="s">
        <v>27</v>
      </c>
      <c r="B20" s="146" t="s">
        <v>489</v>
      </c>
      <c r="C20" s="147" t="s">
        <v>43</v>
      </c>
      <c r="D20" s="392">
        <f>SUMIF(Aufnahme!$D$23:$D$1022,CONCATENATE($F$9&amp;"-"&amp;C$16&amp;"-"&amp;$B19),Aufnahme!$AD$23:$AD$1022)+SUMIF(Aufnahme!$D$23:$D$1022,CONCATENATE($F$10&amp;"-"&amp;C$16&amp;"-"&amp;$B19),Aufnahme!$AD$23:$AD$1022)-D19</f>
        <v>0</v>
      </c>
      <c r="E20" s="392">
        <f>SUMIF(Aufnahme!$D$23:$D$1022,CONCATENATE($F$9&amp;"-"&amp;C$16&amp;"-"&amp;$B19),Aufnahme!$AF$23:$AF$1022)+SUMIF(Aufnahme!$D$23:$D$1022,CONCATENATE($F$10&amp;"-"&amp;C$16&amp;"-"&amp;$B19),Aufnahme!$AF$23:$AF$1022)-E19</f>
        <v>0</v>
      </c>
      <c r="F20" s="148" t="s">
        <v>42</v>
      </c>
      <c r="G20" s="149" t="s">
        <v>39</v>
      </c>
      <c r="H20" s="392">
        <f>SUMIF(Abgabe!$D$23:$D$1022,CONCATENATE($F$9&amp;"-"&amp;G$16&amp;"-"&amp;$F22),Abgabe!$AG$23:$AG$1022)+SUMIF(Abgabe!$D$23:$D$1022,CONCATENATE($F$10&amp;"-"&amp;G$16&amp;"-"&amp;$F22),Abgabe!$AG$23:$AG$1022)+H21+H22</f>
        <v>0</v>
      </c>
      <c r="I20" s="392">
        <f>SUMIF(Abgabe!$D$23:$D$1022,CONCATENATE($F$9&amp;"-"&amp;G$16&amp;"-"&amp;$F22),Abgabe!$AI$23:$AI$1022)+SUMIF(Abgabe!$D$23:$D$1022,CONCATENATE($F$10&amp;"-"&amp;G$16&amp;"-"&amp;$F22),Abgabe!$AI$23:$AI$1022)+I21+I22</f>
        <v>0</v>
      </c>
    </row>
    <row r="21" spans="1:11" s="38" customFormat="1" ht="15.75">
      <c r="A21" s="145" t="s">
        <v>29</v>
      </c>
      <c r="B21" s="146" t="s">
        <v>44</v>
      </c>
      <c r="C21" s="147" t="s">
        <v>44</v>
      </c>
      <c r="D21" s="392">
        <f>SUMIF(Aufnahme!$D$23:$D$1022,CONCATENATE($F$9&amp;"-"&amp;C$16&amp;"-"&amp;$B21),Aufnahme!$AD$23:$AD$1022)+SUMIF(Aufnahme!$D$23:$D$1022,CONCATENATE($F$10&amp;"-"&amp;C$16&amp;"-"&amp;$B21),Aufnahme!$AD$23:$AD$1022)</f>
        <v>0</v>
      </c>
      <c r="E21" s="392">
        <f>SUMIF(Aufnahme!$D$23:$D$1022,CONCATENATE($F$9&amp;"-"&amp;C$16&amp;"-"&amp;$B21),Aufnahme!$AF$23:$AF$1022)+SUMIF(Aufnahme!$D$23:$D$1022,CONCATENATE($F$10&amp;"-"&amp;C$16&amp;"-"&amp;$B21),Aufnahme!$AF$23:$AF$1022)</f>
        <v>0</v>
      </c>
      <c r="F21" s="148" t="s">
        <v>252</v>
      </c>
      <c r="G21" s="149" t="s">
        <v>41</v>
      </c>
      <c r="H21" s="392">
        <f>SUMIF(Abgabe!$D$23:$D$1022,CONCATENATE($F$9&amp;"-"&amp;G$16&amp;"-"&amp;$F21),Abgabe!$AH$23:$AH$1022)+SUMIF(Abgabe!$D$23:$D$1022,CONCATENATE($F$10&amp;"-"&amp;G$16&amp;"-"&amp;$F21),Abgabe!$AH$23:$AH$1022)</f>
        <v>0</v>
      </c>
      <c r="I21" s="392">
        <f>SUMIF(Abgabe!$D$23:$D$1022,CONCATENATE($F$9&amp;"-"&amp;G$16&amp;"-"&amp;$F21),Abgabe!$AJ$23:$AJ$1022)+SUMIF(Abgabe!$D$23:$D$1022,CONCATENATE($F$10&amp;"-"&amp;G$16&amp;"-"&amp;$F21),Abgabe!$AJ$23:$AJ$1022)</f>
        <v>0</v>
      </c>
    </row>
    <row r="22" spans="1:11" s="38" customFormat="1" ht="15.75">
      <c r="A22" s="145" t="s">
        <v>31</v>
      </c>
      <c r="B22" s="146" t="s">
        <v>45</v>
      </c>
      <c r="C22" s="147" t="s">
        <v>45</v>
      </c>
      <c r="D22" s="392">
        <f>SUMIF(Aufnahme!$D$23:$D$1022,CONCATENATE($F$9&amp;"-"&amp;C$16&amp;"-"&amp;$B22),Aufnahme!$AD$23:$AD$1022)+SUMIF(Aufnahme!$D$23:$D$1022,CONCATENATE($F$10&amp;"-"&amp;C$16&amp;"-"&amp;$B22),Aufnahme!$AD$23:$AD$1022)</f>
        <v>0</v>
      </c>
      <c r="E22" s="392">
        <f>SUMIF(Aufnahme!$D$23:$D$1022,CONCATENATE($F$9&amp;"-"&amp;C$16&amp;"-"&amp;$B22),Aufnahme!$AF$23:$AF$1022)+SUMIF(Aufnahme!$D$23:$D$1022,CONCATENATE($F$10&amp;"-"&amp;C$16&amp;"-"&amp;$B22),Aufnahme!$AF$23:$AF$1022)</f>
        <v>0</v>
      </c>
      <c r="F22" s="148" t="s">
        <v>489</v>
      </c>
      <c r="G22" s="149" t="s">
        <v>43</v>
      </c>
      <c r="H22" s="392">
        <f>SUMIF(Abgabe!$D$23:$D$1022,CONCATENATE($F$9&amp;"-"&amp;G$16&amp;"-"&amp;$F21),Abgabe!$AG$23:$AG$1022)+SUMIF(Abgabe!$D$23:$D$1022,CONCATENATE($F$10&amp;"-"&amp;G$16&amp;"-"&amp;$F21),Abgabe!$AG$23:$AG$1022)-H21</f>
        <v>0</v>
      </c>
      <c r="I22" s="392">
        <f>SUMIF(Abgabe!$D$23:$D$1022,CONCATENATE($F$9&amp;"-"&amp;G$16&amp;"-"&amp;$F21),Abgabe!$AI$23:$AI$1022)+SUMIF(Abgabe!$D$23:$D$1022,CONCATENATE($F$10&amp;"-"&amp;G$16&amp;"-"&amp;$F21),Abgabe!$AI$23:$AI$1022)-I21</f>
        <v>0</v>
      </c>
    </row>
    <row r="23" spans="1:11" s="38" customFormat="1" ht="15.75">
      <c r="A23" s="145" t="s">
        <v>33</v>
      </c>
      <c r="B23" s="146" t="s">
        <v>46</v>
      </c>
      <c r="C23" s="147" t="s">
        <v>46</v>
      </c>
      <c r="D23" s="392">
        <f>SUMIF(Aufnahme!$D$23:$D$1022,CONCATENATE($F$9&amp;"-"&amp;C$16&amp;"-"&amp;$B23),Aufnahme!$AD$23:$AD$1022)+SUMIF(Aufnahme!$D$23:$D$1022,CONCATENATE($F$10&amp;"-"&amp;C$16&amp;"-"&amp;$B23),Aufnahme!$AD$23:$AD$1022)</f>
        <v>0</v>
      </c>
      <c r="E23" s="392">
        <f>SUMIF(Aufnahme!$D$23:$D$1022,CONCATENATE($F$9&amp;"-"&amp;C$16&amp;"-"&amp;$B23),Aufnahme!$AF$23:$AF$1022)+SUMIF(Aufnahme!$D$23:$D$1022,CONCATENATE($F$10&amp;"-"&amp;C$16&amp;"-"&amp;$B23),Aufnahme!$AF$23:$AF$1022)</f>
        <v>0</v>
      </c>
      <c r="F23" s="148" t="s">
        <v>44</v>
      </c>
      <c r="G23" s="149" t="s">
        <v>44</v>
      </c>
      <c r="H23" s="392">
        <f>SUMIF(Abgabe!$D$23:$D$1022,CONCATENATE($F$9&amp;"-"&amp;G$16&amp;"-"&amp;$F23),Abgabe!$AG$23:$AG$1022)+SUMIF(Abgabe!$D$23:$D$1022,CONCATENATE($F$10&amp;"-"&amp;G$16&amp;"-"&amp;$F23),Abgabe!$AG$23:$AG$1022)</f>
        <v>0</v>
      </c>
      <c r="I23" s="392">
        <f>SUMIF(Abgabe!$D$23:$D$1022,CONCATENATE($F$9&amp;"-"&amp;G$16&amp;"-"&amp;$F23),Abgabe!$AI$23:$AI$1022)+SUMIF(Abgabe!$D$23:$D$1022,CONCATENATE($F$10&amp;"-"&amp;G$16&amp;"-"&amp;$F23),Abgabe!$AI$23:$AI$1022)</f>
        <v>0</v>
      </c>
    </row>
    <row r="24" spans="1:11" s="38" customFormat="1" ht="15.75">
      <c r="A24" s="145" t="s">
        <v>35</v>
      </c>
      <c r="B24" s="146" t="s">
        <v>47</v>
      </c>
      <c r="C24" s="147" t="s">
        <v>47</v>
      </c>
      <c r="D24" s="392">
        <f>SUMIF(Aufnahme!$D$23:$D$1022,CONCATENATE($F$9&amp;"-"&amp;C$16&amp;"-"&amp;$B24),Aufnahme!$AD$23:$AD$1022)+SUMIF(Aufnahme!$D$23:$D$1022,CONCATENATE($F$10&amp;"-"&amp;C$16&amp;"-"&amp;$B24),Aufnahme!$AD$23:$AD$1022)</f>
        <v>0</v>
      </c>
      <c r="E24" s="392">
        <f>SUMIF(Aufnahme!$D$23:$D$1022,CONCATENATE($F$9&amp;"-"&amp;C$16&amp;"-"&amp;$B24),Aufnahme!$AF$23:$AF$1022)+SUMIF(Aufnahme!$D$23:$D$1022,CONCATENATE($F$10&amp;"-"&amp;C$16&amp;"-"&amp;$B24),Aufnahme!$AF$23:$AF$1022)</f>
        <v>0</v>
      </c>
      <c r="F24" s="148" t="s">
        <v>45</v>
      </c>
      <c r="G24" s="149" t="s">
        <v>45</v>
      </c>
      <c r="H24" s="392">
        <f>SUMIF(Abgabe!$D$23:$D$1022,CONCATENATE($F$9&amp;"-"&amp;G$16&amp;"-"&amp;$F24),Abgabe!$AG$23:$AG$1022)+SUMIF(Abgabe!$D$23:$D$1022,CONCATENATE($F$10&amp;"-"&amp;G$16&amp;"-"&amp;$F24),Abgabe!$AG$23:$AG$1022)</f>
        <v>0</v>
      </c>
      <c r="I24" s="392">
        <f>SUMIF(Abgabe!$D$23:$D$1022,CONCATENATE($F$9&amp;"-"&amp;G$16&amp;"-"&amp;$F24),Abgabe!$AI$23:$AI$1022)+SUMIF(Abgabe!$D$23:$D$1022,CONCATENATE($F$10&amp;"-"&amp;G$16&amp;"-"&amp;$F24),Abgabe!$AI$23:$AI$1022)</f>
        <v>0</v>
      </c>
    </row>
    <row r="25" spans="1:11" s="38" customFormat="1" ht="15.75">
      <c r="A25" s="145" t="s">
        <v>48</v>
      </c>
      <c r="B25" s="146" t="s">
        <v>49</v>
      </c>
      <c r="C25" s="147" t="s">
        <v>49</v>
      </c>
      <c r="D25" s="392">
        <f>SUMIF(Aufnahme!$D$23:$D$1022,CONCATENATE($F$9&amp;"-"&amp;C$16&amp;"-"&amp;$B25),Aufnahme!$AD$23:$AD$1022)+SUMIF(Aufnahme!$D$23:$D$1022,CONCATENATE($F$10&amp;"-"&amp;C$16&amp;"-"&amp;$B25),Aufnahme!$AD$23:$AD$1022)</f>
        <v>0</v>
      </c>
      <c r="E25" s="392">
        <f>SUMIF(Aufnahme!$D$23:$D$1022,CONCATENATE($F$9&amp;"-"&amp;C$16&amp;"-"&amp;$B25),Aufnahme!$AF$23:$AF$1022)+SUMIF(Aufnahme!$D$23:$D$1022,CONCATENATE($F$10&amp;"-"&amp;C$16&amp;"-"&amp;$B25),Aufnahme!$AF$23:$AF$1022)</f>
        <v>0</v>
      </c>
      <c r="F25" s="148" t="s">
        <v>46</v>
      </c>
      <c r="G25" s="149" t="s">
        <v>46</v>
      </c>
      <c r="H25" s="392">
        <f>SUMIF(Abgabe!$D$23:$D$1022,CONCATENATE($F$9&amp;"-"&amp;G$16&amp;"-"&amp;$F25),Abgabe!$AG$23:$AG$1022)+SUMIF(Abgabe!$D$23:$D$1022,CONCATENATE($F$10&amp;"-"&amp;G$16&amp;"-"&amp;$F25),Abgabe!$AG$23:$AG$1022)</f>
        <v>0</v>
      </c>
      <c r="I25" s="392">
        <f>SUMIF(Abgabe!$D$23:$D$1022,CONCATENATE($F$9&amp;"-"&amp;G$16&amp;"-"&amp;$F25),Abgabe!$AI$23:$AI$1022)+SUMIF(Abgabe!$D$23:$D$1022,CONCATENATE($F$10&amp;"-"&amp;G$16&amp;"-"&amp;$F25),Abgabe!$AI$23:$AI$1022)</f>
        <v>0</v>
      </c>
    </row>
    <row r="26" spans="1:11" s="38" customFormat="1" ht="15.75">
      <c r="A26" s="145" t="s">
        <v>50</v>
      </c>
      <c r="B26" s="146" t="s">
        <v>51</v>
      </c>
      <c r="C26" s="147" t="s">
        <v>51</v>
      </c>
      <c r="D26" s="392">
        <f>SUMIF(Aufnahme!$D$23:$D$1022,CONCATENATE($F$9&amp;"-"&amp;C$16&amp;"-"&amp;$B26),Aufnahme!$AD$23:$AD$1022)+SUMIF(Aufnahme!$D$23:$D$1022,CONCATENATE($F$10&amp;"-"&amp;C$16&amp;"-"&amp;$B26),Aufnahme!$AD$23:$AD$1022)</f>
        <v>0</v>
      </c>
      <c r="E26" s="392">
        <f>SUMIF(Aufnahme!$D$23:$D$1022,CONCATENATE($F$9&amp;"-"&amp;C$16&amp;"-"&amp;$B26),Aufnahme!$AF$23:$AF$1022)+SUMIF(Aufnahme!$D$23:$D$1022,CONCATENATE($F$10&amp;"-"&amp;C$16&amp;"-"&amp;$B26),Aufnahme!$AF$23:$AF$1022)</f>
        <v>0</v>
      </c>
      <c r="F26" s="148" t="s">
        <v>47</v>
      </c>
      <c r="G26" s="149" t="s">
        <v>47</v>
      </c>
      <c r="H26" s="392">
        <f>SUMIF(Abgabe!$D$23:$D$1022,CONCATENATE($F$9&amp;"-"&amp;G$16&amp;"-"&amp;$F26),Abgabe!$AG$23:$AG$1022)+SUMIF(Abgabe!$D$23:$D$1022,CONCATENATE($F$10&amp;"-"&amp;G$16&amp;"-"&amp;$F26),Abgabe!$AG$23:$AG$1022)</f>
        <v>0</v>
      </c>
      <c r="I26" s="392">
        <f>SUMIF(Abgabe!$D$23:$D$1022,CONCATENATE($F$9&amp;"-"&amp;G$16&amp;"-"&amp;$F26),Abgabe!$AI$23:$AI$1022)+SUMIF(Abgabe!$D$23:$D$1022,CONCATENATE($F$10&amp;"-"&amp;G$16&amp;"-"&amp;$F26),Abgabe!$AI$23:$AI$1022)</f>
        <v>0</v>
      </c>
    </row>
    <row r="27" spans="1:11" s="38" customFormat="1" ht="15.75">
      <c r="A27" s="145" t="s">
        <v>52</v>
      </c>
      <c r="B27" s="146" t="s">
        <v>338</v>
      </c>
      <c r="C27" s="147" t="s">
        <v>338</v>
      </c>
      <c r="D27" s="392">
        <f>SUMIF(Stickstofffixierung!A12:A100,CONCATENATE($F$9&amp;"-"&amp;C$16&amp;"-"&amp;$B27),Stickstofffixierung!Q12:Q100)+SUMIF(Stickstofffixierung!A12:A100,CONCATENATE($F$10&amp;"-"&amp;C$16&amp;"-"&amp;$B27),Stickstofffixierung!Q12:Q100)</f>
        <v>0</v>
      </c>
      <c r="E27" s="392"/>
      <c r="F27" s="148" t="s">
        <v>49</v>
      </c>
      <c r="G27" s="149" t="s">
        <v>49</v>
      </c>
      <c r="H27" s="392">
        <f>SUMIF(Abgabe!$D$23:$D$1022,CONCATENATE($F$9&amp;"-"&amp;G$16&amp;"-"&amp;$F27),Abgabe!$AG$23:$AG$1022)+SUMIF(Abgabe!$D$23:$D$1022,CONCATENATE($F$10&amp;"-"&amp;G$16&amp;"-"&amp;$F27),Abgabe!$AG$23:$AG$1022)</f>
        <v>0</v>
      </c>
      <c r="I27" s="392">
        <f>SUMIF(Abgabe!$D$23:$D$1022,CONCATENATE($F$9&amp;"-"&amp;G$16&amp;"-"&amp;$F27),Abgabe!$AI$23:$AI$1022)+SUMIF(Abgabe!$D$23:$D$1022,CONCATENATE($F$10&amp;"-"&amp;G$16&amp;"-"&amp;$F27),Abgabe!$AI$23:$AI$1022)</f>
        <v>0</v>
      </c>
    </row>
    <row r="28" spans="1:11" s="38" customFormat="1" ht="15.75">
      <c r="A28" s="145" t="s">
        <v>53</v>
      </c>
      <c r="B28" s="146" t="s">
        <v>54</v>
      </c>
      <c r="C28" s="147" t="s">
        <v>54</v>
      </c>
      <c r="D28" s="392">
        <f>SUMIF(Aufnahme!$D$23:$D$1022,CONCATENATE($F$9&amp;"-"&amp;C$16&amp;"-"&amp;$B28),Aufnahme!$AD$23:$AD$1022)+SUMIF(Aufnahme!$D$23:$D$1022,CONCATENATE($F$10&amp;"-"&amp;C$16&amp;"-"&amp;$B28),Aufnahme!$AD$23:$AD$1022)</f>
        <v>0</v>
      </c>
      <c r="E28" s="392">
        <f>SUMIF(Aufnahme!$D$23:$D$1022,CONCATENATE($F$9&amp;"-"&amp;C$16&amp;"-"&amp;$B28),Aufnahme!$AF$23:$AF$1022)+SUMIF(Aufnahme!$D$23:$D$1022,CONCATENATE($F$10&amp;"-"&amp;C$16&amp;"-"&amp;$B28),Aufnahme!$AF$23:$AF$1022)</f>
        <v>0</v>
      </c>
      <c r="F28" s="148" t="s">
        <v>51</v>
      </c>
      <c r="G28" s="149" t="s">
        <v>51</v>
      </c>
      <c r="H28" s="392">
        <f>SUMIF(Abgabe!$D$23:$D$1022,CONCATENATE($F$9&amp;"-"&amp;G$16&amp;"-"&amp;$F28),Abgabe!$AG$23:$AG$1022)+SUMIF(Abgabe!$D$23:$D$1022,CONCATENATE($F$10&amp;"-"&amp;G$16&amp;"-"&amp;$F28),Abgabe!$AG$23:$AG$1022)</f>
        <v>0</v>
      </c>
      <c r="I28" s="392">
        <f>SUMIF(Abgabe!$D$23:$D$1022,CONCATENATE($F$9&amp;"-"&amp;G$16&amp;"-"&amp;$F28),Abgabe!$AI$23:$AI$1022)+SUMIF(Abgabe!$D$23:$D$1022,CONCATENATE($F$10&amp;"-"&amp;G$16&amp;"-"&amp;$F28),Abgabe!$AI$23:$AI$1022)</f>
        <v>0</v>
      </c>
      <c r="K28" s="363"/>
    </row>
    <row r="29" spans="1:11" s="38" customFormat="1" ht="16.5" thickBot="1">
      <c r="A29" s="157" t="s">
        <v>55</v>
      </c>
      <c r="B29" s="150"/>
      <c r="C29" s="151"/>
      <c r="D29" s="393"/>
      <c r="E29" s="393"/>
      <c r="F29" s="152" t="s">
        <v>54</v>
      </c>
      <c r="G29" s="153" t="s">
        <v>54</v>
      </c>
      <c r="H29" s="393">
        <f>SUMIF(Abgabe!$D$23:$D$1022,CONCATENATE($F$9&amp;"-"&amp;G$16&amp;"-"&amp;$F29),Abgabe!$AG$23:$AG$1022)+SUMIF(Abgabe!$D$23:$D$1022,CONCATENATE($F$10&amp;"-"&amp;G$16&amp;"-"&amp;$F29),Abgabe!$AG$23:$AG$1022)</f>
        <v>0</v>
      </c>
      <c r="I29" s="393">
        <f>SUMIF(Abgabe!$D$23:$D$1022,CONCATENATE($F$9&amp;"-"&amp;G$16&amp;"-"&amp;$F29),Abgabe!$AI$23:$AI$1022)+SUMIF(Abgabe!$D$23:$D$1022,CONCATENATE($F$10&amp;"-"&amp;G$16&amp;"-"&amp;$F29),Abgabe!$AI$23:$AI$1022)</f>
        <v>0</v>
      </c>
    </row>
    <row r="30" spans="1:11" s="38" customFormat="1" ht="28.5">
      <c r="A30" s="141" t="s">
        <v>56</v>
      </c>
      <c r="C30" s="154" t="s">
        <v>594</v>
      </c>
      <c r="D30" s="394">
        <f>SUM(D21:D28,D18)</f>
        <v>0</v>
      </c>
      <c r="E30" s="395">
        <f>SUM(E21:E28,E18)</f>
        <v>0</v>
      </c>
      <c r="F30" s="155"/>
      <c r="G30" s="156" t="s">
        <v>290</v>
      </c>
      <c r="H30" s="395">
        <f>SUM(H18:H20,H23:H29)</f>
        <v>0</v>
      </c>
      <c r="I30" s="395">
        <f>SUM(I18:I20,I23:I29)</f>
        <v>0</v>
      </c>
    </row>
    <row r="31" spans="1:11" s="417" customFormat="1" ht="15.75">
      <c r="A31" s="141" t="s">
        <v>692</v>
      </c>
      <c r="B31" s="141"/>
      <c r="C31" s="484"/>
      <c r="D31" s="391"/>
      <c r="E31" s="485"/>
      <c r="F31" s="143"/>
      <c r="G31" s="486" t="s">
        <v>691</v>
      </c>
      <c r="H31" s="487"/>
      <c r="I31" s="487"/>
    </row>
    <row r="32" spans="1:11" s="417" customFormat="1" ht="28.5">
      <c r="A32" s="417" t="s">
        <v>693</v>
      </c>
      <c r="C32" s="411"/>
      <c r="D32" s="482"/>
      <c r="E32" s="404"/>
      <c r="F32" s="42"/>
      <c r="G32" s="483" t="s">
        <v>694</v>
      </c>
      <c r="H32" s="404">
        <f>H30-H31</f>
        <v>0</v>
      </c>
      <c r="I32" s="404">
        <f>I30-I31</f>
        <v>0</v>
      </c>
    </row>
    <row r="33" spans="1:9" s="38" customFormat="1" ht="28.5">
      <c r="A33" s="150" t="s">
        <v>57</v>
      </c>
      <c r="C33" s="405" t="s">
        <v>595</v>
      </c>
      <c r="D33" s="406" t="str">
        <f>IF(D6=0,"",D30/D6)</f>
        <v/>
      </c>
      <c r="E33" s="407" t="str">
        <f>IF(D6=0,"",E30/D6)</f>
        <v/>
      </c>
      <c r="F33" s="409"/>
      <c r="G33" s="410" t="s">
        <v>291</v>
      </c>
      <c r="H33" s="406" t="str">
        <f>IF(D6=0,"",H32/D6)</f>
        <v/>
      </c>
      <c r="I33" s="407" t="str">
        <f>IF(D6=0,"",I32/D6)</f>
        <v/>
      </c>
    </row>
    <row r="34" spans="1:9" s="65" customFormat="1" ht="15.75">
      <c r="C34" s="402"/>
      <c r="D34" s="403"/>
      <c r="E34" s="404"/>
      <c r="F34" s="42"/>
      <c r="G34" s="411"/>
      <c r="H34" s="403"/>
      <c r="I34" s="404"/>
    </row>
    <row r="35" spans="1:9" s="65" customFormat="1" ht="23.25" customHeight="1">
      <c r="C35" s="52" t="s">
        <v>657</v>
      </c>
      <c r="D35" s="595" t="s">
        <v>37</v>
      </c>
      <c r="E35" s="596"/>
      <c r="F35" s="42"/>
      <c r="G35" s="411"/>
      <c r="H35" s="403"/>
      <c r="I35" s="404"/>
    </row>
    <row r="36" spans="1:9" s="65" customFormat="1" ht="23.25" customHeight="1" thickBot="1">
      <c r="A36" s="412"/>
      <c r="B36" s="412"/>
      <c r="C36" s="413"/>
      <c r="D36" s="63" t="s">
        <v>14</v>
      </c>
      <c r="E36" s="63" t="s">
        <v>326</v>
      </c>
      <c r="F36" s="42"/>
      <c r="G36" s="411" t="s">
        <v>695</v>
      </c>
      <c r="H36" s="403"/>
      <c r="I36" s="404"/>
    </row>
    <row r="37" spans="1:9" s="38" customFormat="1" ht="28.5">
      <c r="A37" s="217" t="s">
        <v>58</v>
      </c>
      <c r="B37" s="41"/>
      <c r="C37" s="408" t="s">
        <v>655</v>
      </c>
      <c r="D37" s="414">
        <f>D30-H32</f>
        <v>0</v>
      </c>
      <c r="E37" s="414">
        <f>E30-I32</f>
        <v>0</v>
      </c>
      <c r="F37" s="42"/>
      <c r="G37" s="598"/>
      <c r="H37" s="599"/>
      <c r="I37" s="599"/>
    </row>
    <row r="38" spans="1:9" s="38" customFormat="1" ht="28.5">
      <c r="A38" s="400" t="s">
        <v>59</v>
      </c>
      <c r="B38" s="41"/>
      <c r="C38" s="401" t="s">
        <v>656</v>
      </c>
      <c r="D38" s="415" t="str">
        <f>IF(D6=0,"",D33-H33)</f>
        <v/>
      </c>
      <c r="E38" s="415" t="str">
        <f>IF(D6=0,"",E33-I33)</f>
        <v/>
      </c>
      <c r="F38" s="42"/>
      <c r="G38" s="599"/>
      <c r="H38" s="599"/>
      <c r="I38" s="599"/>
    </row>
    <row r="39" spans="1:9" s="65" customFormat="1" ht="30">
      <c r="A39" s="150" t="s">
        <v>60</v>
      </c>
      <c r="C39" s="158" t="s">
        <v>292</v>
      </c>
      <c r="D39" s="396"/>
      <c r="E39" s="397"/>
      <c r="F39" s="42"/>
      <c r="G39" s="600"/>
      <c r="H39" s="600"/>
      <c r="I39" s="600"/>
    </row>
    <row r="40" spans="1:9">
      <c r="C40" s="43"/>
      <c r="D40" s="43"/>
      <c r="E40" s="43"/>
      <c r="F40" s="44"/>
      <c r="G40" s="43"/>
      <c r="H40" s="43"/>
      <c r="I40" s="43"/>
    </row>
    <row r="41" spans="1:9" ht="23.25">
      <c r="C41" s="582" t="str">
        <f>IF(OR(D38&lt;175,D6=0,D38=0),"","Grenzwert von 175 kg N/ha wird überschritten!!")</f>
        <v/>
      </c>
      <c r="D41" s="582"/>
      <c r="E41" s="583"/>
      <c r="F41" s="583"/>
      <c r="G41" s="583"/>
      <c r="H41" s="583"/>
      <c r="I41" s="583"/>
    </row>
  </sheetData>
  <sheetProtection password="8677" sheet="1" objects="1" scenarios="1"/>
  <mergeCells count="13">
    <mergeCell ref="D5:I5"/>
    <mergeCell ref="C41:I41"/>
    <mergeCell ref="D6:E6"/>
    <mergeCell ref="D7:E7"/>
    <mergeCell ref="D8:E8"/>
    <mergeCell ref="D9:E9"/>
    <mergeCell ref="D10:E10"/>
    <mergeCell ref="D11:E11"/>
    <mergeCell ref="D12:E12"/>
    <mergeCell ref="D16:E16"/>
    <mergeCell ref="H16:I16"/>
    <mergeCell ref="D35:E35"/>
    <mergeCell ref="G37:I39"/>
  </mergeCells>
  <conditionalFormatting sqref="D38">
    <cfRule type="expression" dxfId="18" priority="14">
      <formula>$D$38&gt;175</formula>
    </cfRule>
  </conditionalFormatting>
  <conditionalFormatting sqref="E38">
    <cfRule type="expression" dxfId="17" priority="13">
      <formula>$D$38&gt;175</formula>
    </cfRule>
  </conditionalFormatting>
  <conditionalFormatting sqref="M1">
    <cfRule type="expression" dxfId="16" priority="12">
      <formula>M1="Stoffstrombilanz muss erstellt werden"</formula>
    </cfRule>
  </conditionalFormatting>
  <conditionalFormatting sqref="D39">
    <cfRule type="expression" dxfId="15" priority="9">
      <formula>$D$39=""</formula>
    </cfRule>
  </conditionalFormatting>
  <conditionalFormatting sqref="D5:I5">
    <cfRule type="expression" dxfId="14" priority="8">
      <formula>$D$5=""</formula>
    </cfRule>
  </conditionalFormatting>
  <conditionalFormatting sqref="D6">
    <cfRule type="expression" dxfId="13" priority="7">
      <formula>D6=""</formula>
    </cfRule>
  </conditionalFormatting>
  <conditionalFormatting sqref="D7:E7">
    <cfRule type="expression" dxfId="12" priority="4">
      <formula>$D$7=""</formula>
    </cfRule>
  </conditionalFormatting>
  <conditionalFormatting sqref="D9:E9">
    <cfRule type="expression" dxfId="11" priority="2">
      <formula>$D$9=""</formula>
    </cfRule>
  </conditionalFormatting>
  <conditionalFormatting sqref="D11:E11">
    <cfRule type="expression" dxfId="10" priority="1">
      <formula>$D$11=""</formula>
    </cfRule>
  </conditionalFormatting>
  <dataValidations xWindow="539" yWindow="788" count="4">
    <dataValidation allowBlank="1" showInputMessage="1" showErrorMessage="1" promptTitle="Dateneingabe" prompt="im Blatt Aufnahme" sqref="D28 D18:D26 E18:E28"/>
    <dataValidation allowBlank="1" showInputMessage="1" showErrorMessage="1" promptTitle="Dateneingabe" prompt="im Blatt Abgabe" sqref="H18:I29"/>
    <dataValidation allowBlank="1" showInputMessage="1" showErrorMessage="1" promptTitle="Dateneingabe" prompt="im Blatt Aufnahme --&gt; Eingabe Stickstofffixierung durch Leguminosen_x000a_" sqref="D27"/>
    <dataValidation allowBlank="1" showInputMessage="1" showErrorMessage="1" promptTitle="Unvorsehbare Nährstoffverluste" prompt="Eingabe nur nach Rücksprache mit Landwirtschaftsamt zulässig" sqref="H31:I31"/>
  </dataValidations>
  <hyperlinks>
    <hyperlink ref="C39" r:id="rId1" display="Stickstoffdeposition im Betrieb über den Luftpfad in kg N je Hektar2 "/>
  </hyperlinks>
  <pageMargins left="0.70866141732283472" right="0.70866141732283472" top="0.78740157480314965" bottom="0.78740157480314965" header="0.31496062992125984" footer="0.31496062992125984"/>
  <pageSetup paperSize="9" scale="70" orientation="landscape" r:id="rId2"/>
  <drawing r:id="rId3"/>
  <extLst>
    <ext xmlns:x14="http://schemas.microsoft.com/office/spreadsheetml/2009/9/main" uri="{CCE6A557-97BC-4b89-ADB6-D9C93CAAB3DF}">
      <x14:dataValidations xmlns:xm="http://schemas.microsoft.com/office/excel/2006/main" xWindow="539" yWindow="788" count="1">
        <x14:dataValidation type="list" allowBlank="1" showInputMessage="1" showErrorMessage="1">
          <x14:formula1>
            <xm:f>OFFSET(Datum!$A$3,1,Datum!$B$2,Datum!$D$2,1)</xm:f>
          </x14:formula1>
          <xm:sqref>D9:E9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tabColor rgb="FF00B0F0"/>
    <pageSetUpPr fitToPage="1"/>
  </sheetPr>
  <dimension ref="A1:V28"/>
  <sheetViews>
    <sheetView showGridLines="0" zoomScaleNormal="100" workbookViewId="0">
      <selection activeCell="K6" sqref="K6:L6"/>
    </sheetView>
  </sheetViews>
  <sheetFormatPr baseColWidth="10" defaultColWidth="11" defaultRowHeight="15"/>
  <cols>
    <col min="1" max="1" width="3.375" style="230" customWidth="1"/>
    <col min="2" max="2" width="18.5" style="230" customWidth="1"/>
    <col min="3" max="3" width="10.125" style="230" bestFit="1" customWidth="1"/>
    <col min="4" max="4" width="3.25" style="230" bestFit="1" customWidth="1"/>
    <col min="5" max="5" width="9.875" style="230" bestFit="1" customWidth="1"/>
    <col min="6" max="6" width="7.5" style="230" customWidth="1"/>
    <col min="7" max="7" width="6.625" style="230" customWidth="1"/>
    <col min="8" max="10" width="9.875" style="230" customWidth="1"/>
    <col min="11" max="11" width="10.25" style="230" customWidth="1"/>
    <col min="12" max="12" width="9.125" style="230" customWidth="1"/>
    <col min="13" max="15" width="9.875" style="230" customWidth="1"/>
    <col min="16" max="16" width="11" style="230"/>
    <col min="17" max="20" width="0" style="230" hidden="1" customWidth="1"/>
    <col min="21" max="21" width="19.875" style="230" hidden="1" customWidth="1"/>
    <col min="22" max="22" width="6.5" style="230" hidden="1" customWidth="1"/>
    <col min="23" max="36" width="0" style="230" hidden="1" customWidth="1"/>
    <col min="37" max="16384" width="11" style="230"/>
  </cols>
  <sheetData>
    <row r="1" spans="1:22" s="435" customFormat="1" ht="21">
      <c r="A1" s="228" t="s">
        <v>430</v>
      </c>
      <c r="B1" s="229"/>
      <c r="C1" s="229"/>
      <c r="D1" s="229"/>
      <c r="E1" s="229"/>
      <c r="F1" s="229"/>
      <c r="G1" s="229"/>
      <c r="H1" s="229"/>
      <c r="I1" s="229"/>
      <c r="J1" s="229"/>
      <c r="K1" s="229"/>
      <c r="L1" s="229"/>
      <c r="M1" s="229"/>
      <c r="N1" s="229"/>
      <c r="O1" s="433" t="str">
        <f>Aufnahme!AA1</f>
        <v>Version 1.0</v>
      </c>
    </row>
    <row r="2" spans="1:22" ht="12.75" customHeight="1">
      <c r="A2" s="272" t="s">
        <v>432</v>
      </c>
    </row>
    <row r="3" spans="1:22">
      <c r="A3" s="272"/>
    </row>
    <row r="4" spans="1:22" ht="21">
      <c r="A4" s="231" t="s">
        <v>431</v>
      </c>
      <c r="B4" s="231"/>
      <c r="F4" s="232"/>
      <c r="M4" s="466"/>
    </row>
    <row r="5" spans="1:22" s="234" customFormat="1" ht="15.75">
      <c r="A5" s="233" t="s">
        <v>61</v>
      </c>
      <c r="B5" s="233" t="s">
        <v>24</v>
      </c>
      <c r="C5" s="233"/>
      <c r="D5" s="233"/>
      <c r="E5" s="233"/>
      <c r="F5" s="233"/>
      <c r="G5" s="601" t="str">
        <f>IF(Bilanz!D5=0,"",Bilanz!D5)</f>
        <v/>
      </c>
      <c r="H5" s="602"/>
      <c r="I5" s="602"/>
      <c r="J5" s="602"/>
      <c r="K5" s="602"/>
      <c r="L5" s="602"/>
      <c r="M5" s="602"/>
      <c r="N5" s="602"/>
      <c r="O5" s="602"/>
      <c r="U5" s="234" t="s">
        <v>383</v>
      </c>
    </row>
    <row r="6" spans="1:22" s="234" customFormat="1" ht="15.75">
      <c r="A6" s="233" t="s">
        <v>62</v>
      </c>
      <c r="B6" s="233" t="s">
        <v>63</v>
      </c>
      <c r="C6" s="233"/>
      <c r="D6" s="233"/>
      <c r="E6" s="233"/>
      <c r="F6" s="233"/>
      <c r="G6" s="233"/>
      <c r="H6" s="233"/>
      <c r="I6" s="233"/>
      <c r="J6" s="233"/>
      <c r="K6" s="588">
        <f>DATE(YEAR(Startseite!E11)-1,MONTH(Startseite!E11),DAY(Startseite!E11)+1)</f>
        <v>43282</v>
      </c>
      <c r="L6" s="606"/>
      <c r="U6" s="235">
        <f>K6</f>
        <v>43282</v>
      </c>
      <c r="V6" s="234" t="str">
        <f t="shared" ref="V6:V11" si="0">YEAR(U6)&amp;"-"&amp;IF(MONTH(U6)&lt;7,1,2)</f>
        <v>2018-2</v>
      </c>
    </row>
    <row r="7" spans="1:22" s="234" customFormat="1" ht="15.75">
      <c r="A7" s="233" t="s">
        <v>64</v>
      </c>
      <c r="B7" s="233" t="s">
        <v>65</v>
      </c>
      <c r="C7" s="233"/>
      <c r="D7" s="233"/>
      <c r="E7" s="233"/>
      <c r="F7" s="233"/>
      <c r="G7" s="233"/>
      <c r="H7" s="233"/>
      <c r="I7" s="233"/>
      <c r="J7" s="233"/>
      <c r="K7" s="607">
        <f>DATE(YEAR(K6-1)+3,MONTH(K6-1),DAY(K6-1))</f>
        <v>44377</v>
      </c>
      <c r="L7" s="608"/>
      <c r="U7" s="236">
        <f>DATE(YEAR(U6),MONTH(U6)+6,DAY(U6))</f>
        <v>43466</v>
      </c>
      <c r="V7" s="234" t="str">
        <f t="shared" si="0"/>
        <v>2019-1</v>
      </c>
    </row>
    <row r="8" spans="1:22" s="234" customFormat="1" ht="15.75">
      <c r="A8" s="234" t="s">
        <v>66</v>
      </c>
      <c r="B8" s="234" t="s">
        <v>36</v>
      </c>
      <c r="K8" s="591"/>
      <c r="L8" s="609"/>
      <c r="U8" s="236">
        <f>DATE(YEAR(U7),MONTH(U7)+6,DAY(U7))</f>
        <v>43647</v>
      </c>
      <c r="V8" s="234" t="str">
        <f t="shared" si="0"/>
        <v>2019-2</v>
      </c>
    </row>
    <row r="9" spans="1:22" s="234" customFormat="1" ht="15.75">
      <c r="B9" s="237"/>
      <c r="C9" s="237"/>
      <c r="D9" s="237"/>
      <c r="E9" s="237"/>
      <c r="F9" s="237"/>
      <c r="G9" s="237"/>
      <c r="H9" s="237"/>
      <c r="U9" s="236">
        <f>DATE(YEAR(U8),MONTH(U8)+6,DAY(U8))</f>
        <v>43831</v>
      </c>
      <c r="V9" s="234" t="str">
        <f t="shared" si="0"/>
        <v>2020-1</v>
      </c>
    </row>
    <row r="10" spans="1:22" s="234" customFormat="1" ht="18.75">
      <c r="A10" s="231"/>
      <c r="B10" s="237"/>
      <c r="C10" s="237"/>
      <c r="D10" s="237"/>
      <c r="E10" s="237"/>
      <c r="F10" s="237"/>
      <c r="G10" s="237"/>
      <c r="H10" s="237"/>
      <c r="U10" s="236">
        <f>DATE(YEAR(U9),MONTH(U9)+6,DAY(U9))</f>
        <v>44013</v>
      </c>
      <c r="V10" s="234" t="str">
        <f t="shared" si="0"/>
        <v>2020-2</v>
      </c>
    </row>
    <row r="11" spans="1:22" s="234" customFormat="1" ht="18.75">
      <c r="H11" s="610" t="s">
        <v>381</v>
      </c>
      <c r="I11" s="611"/>
      <c r="J11" s="611"/>
      <c r="K11" s="611"/>
      <c r="L11" s="612"/>
      <c r="M11" s="613" t="s">
        <v>382</v>
      </c>
      <c r="N11" s="614"/>
      <c r="O11" s="614"/>
      <c r="U11" s="236">
        <f>DATE(YEAR(U10),MONTH(U10)+6,DAY(U10))</f>
        <v>44197</v>
      </c>
      <c r="V11" s="234" t="str">
        <f t="shared" si="0"/>
        <v>2021-1</v>
      </c>
    </row>
    <row r="12" spans="1:22" s="234" customFormat="1" ht="15.75">
      <c r="H12" s="603" t="s">
        <v>683</v>
      </c>
      <c r="I12" s="604"/>
      <c r="J12" s="604"/>
      <c r="K12" s="604"/>
      <c r="L12" s="604"/>
      <c r="M12" s="605"/>
      <c r="N12" s="605"/>
      <c r="O12" s="605"/>
      <c r="U12" s="234">
        <f>IF(H12="in Kilogramm je Hektar",1,)</f>
        <v>0</v>
      </c>
    </row>
    <row r="13" spans="1:22" s="240" customFormat="1" ht="25.5">
      <c r="A13" s="238"/>
      <c r="B13" s="238"/>
      <c r="C13" s="467" t="s">
        <v>377</v>
      </c>
      <c r="D13" s="467"/>
      <c r="E13" s="467"/>
      <c r="F13" s="239" t="s">
        <v>67</v>
      </c>
      <c r="G13" s="464" t="s">
        <v>68</v>
      </c>
      <c r="H13" s="474" t="s">
        <v>285</v>
      </c>
      <c r="I13" s="475" t="s">
        <v>38</v>
      </c>
      <c r="J13" s="476" t="s">
        <v>379</v>
      </c>
      <c r="K13" s="477" t="s">
        <v>684</v>
      </c>
      <c r="L13" s="478" t="s">
        <v>682</v>
      </c>
      <c r="M13" s="474" t="s">
        <v>285</v>
      </c>
      <c r="N13" s="475" t="s">
        <v>38</v>
      </c>
      <c r="O13" s="475" t="s">
        <v>379</v>
      </c>
    </row>
    <row r="14" spans="1:22" s="234" customFormat="1" ht="15.75">
      <c r="A14" s="234" t="s">
        <v>61</v>
      </c>
      <c r="B14" s="234" t="s">
        <v>69</v>
      </c>
      <c r="C14" s="235">
        <f>K6</f>
        <v>43282</v>
      </c>
      <c r="D14" s="235" t="s">
        <v>78</v>
      </c>
      <c r="E14" s="235">
        <f>DATE(YEAR(C14-1)+1,MONTH(C14-1),DAY(C14-1))</f>
        <v>43646</v>
      </c>
      <c r="F14" s="265"/>
      <c r="G14" s="266"/>
      <c r="H14" s="241">
        <f>IFERROR(SUMIF(Aufnahme!$AR$23:$AR$1022,CONCATENATE($V$6&amp;"-"&amp;H13),Aufnahme!$AD$23:$AD$1022)/IF(U12=1,F14,1)+SUMIF(Aufnahme!$AR$23:$AR$1022,CONCATENATE($V$7&amp;"-"&amp;H13),Aufnahme!$AD$23:$AD$1022)/IF(U12=1,F14,1)+SUMIF(Stickstofffixierung!$S$12:$S$192,CONCATENATE($V$6&amp;"-"&amp;H13),Stickstofffixierung!$O$12:$O$193)/IF(U12=1,F14,1)+SUMIF(Stickstofffixierung!$S$12:$S$192,CONCATENATE($V$7&amp;"-"&amp;H13),Stickstofffixierung!$O$12:$O$193)/IF(U12=1,F14,1),"")</f>
        <v>0</v>
      </c>
      <c r="I14" s="242">
        <f>IFERROR((SUMIF(Abgabe!$AQ$23:$AQ$1022,CONCATENATE($V$6&amp;"-"&amp;I13),Abgabe!$AG$23:$AG$1022)/IF(U12=1,F14,1)+SUMIF(Abgabe!$AQ$23:$AQ$1022,CONCATENATE($V$7&amp;"-"&amp;I13),Abgabe!$AG$23:$AG$1022))/IF(U12=1,F14,1),"")</f>
        <v>0</v>
      </c>
      <c r="J14" s="273" t="str">
        <f>IFERROR(IF(AND(H14=0,I14=0),"",H14-I14),"")</f>
        <v/>
      </c>
      <c r="K14" s="470"/>
      <c r="L14" s="243" t="str">
        <f>IF(F14=0,"",IF($U$12=1,MAX(175,K14),(MAX(175,K14)*F14)))</f>
        <v/>
      </c>
      <c r="M14" s="242">
        <f>IFERROR((SUMIF(Aufnahme!$AR$23:$AR$1022,CONCATENATE($V$6&amp;"-"&amp;M13),Aufnahme!$AF$23:$AF$1022)/IF(U12=1,F14,1)+SUMIF(Aufnahme!$AR$23:$AR$1022,CONCATENATE($V$7&amp;"-"&amp;M13),Aufnahme!$AF$23:$AF$1022))/IF(U12=1,F14,1),"")</f>
        <v>0</v>
      </c>
      <c r="N14" s="244">
        <f>IFERROR(SUMIF(Abgabe!$AQ$23:$AQ$1022,CONCATENATE($V$6&amp;"-"&amp;N$13),Abgabe!$AI$23:$AI$1022)/IF(U12=1,F14,1)+SUMIF(Abgabe!$AQ$23:$AQ$1022,CONCATENATE($V$7&amp;"-"&amp;N$13),Abgabe!$AI$23:$AI$1022)/IF(U12=1,F14,1),"")</f>
        <v>0</v>
      </c>
      <c r="O14" s="245" t="str">
        <f>IFERROR(IF(AND(M14=0,N14=0),"",M14-N14),"")</f>
        <v/>
      </c>
    </row>
    <row r="15" spans="1:22" s="234" customFormat="1" ht="15.75">
      <c r="A15" s="246" t="s">
        <v>62</v>
      </c>
      <c r="B15" s="246" t="s">
        <v>70</v>
      </c>
      <c r="C15" s="465">
        <f>E14+1</f>
        <v>43647</v>
      </c>
      <c r="D15" s="465" t="s">
        <v>78</v>
      </c>
      <c r="E15" s="465">
        <f>DATE(YEAR(C15-1)+1,MONTH(C15-1),DAY(C15-1))</f>
        <v>44012</v>
      </c>
      <c r="F15" s="264"/>
      <c r="G15" s="267"/>
      <c r="H15" s="247">
        <f>IFERROR(SUMIF(Aufnahme!$AR$23:$AR$1022,CONCATENATE($V$8&amp;"-"&amp;H13),Aufnahme!$AD$23:$AD$1022)/IF(U12=1,F15,1)+SUMIF(Aufnahme!$AR$23:$AR$1022,CONCATENATE($V$9&amp;"-"&amp;H13),Aufnahme!$AD$23:$AD$1022)/IF(U12=1,F15,1)+SUMIF(Stickstofffixierung!$S$12:$S$192,CONCATENATE($V$8&amp;"-"&amp;H13),Stickstofffixierung!$O$12:$O$193)/IF(U12=1,F14,1)+SUMIF(Stickstofffixierung!$S$12:$S$192,CONCATENATE($V$9&amp;"-"&amp;H13),Stickstofffixierung!$O$12:$O$193)/IF(U12=1,F14,1),"")</f>
        <v>0</v>
      </c>
      <c r="I15" s="248">
        <f>IFERROR((SUMIF(Abgabe!$AQ$23:$AQ$1022,CONCATENATE($V$8&amp;"-"&amp;I13),Abgabe!$AG$23:$AG$1022)/IF(U12=1,F15,1)+SUMIF(Abgabe!$AQ$23:$AQ$1022,CONCATENATE($V$9&amp;"-"&amp;I13),Abgabe!$AG$23:$AG$1022))/IF(U12=1,F15,1),"")</f>
        <v>0</v>
      </c>
      <c r="J15" s="468" t="str">
        <f t="shared" ref="J15:J16" si="1">IFERROR(IF(AND(H15=0,I15=0),"",H15-I15),"")</f>
        <v/>
      </c>
      <c r="K15" s="471"/>
      <c r="L15" s="249" t="str">
        <f>IF(F15=0,"",IF($U$12=1,MAX(175,K15),(MAX(175,K15)*F15)))</f>
        <v/>
      </c>
      <c r="M15" s="248">
        <f>IFERROR((SUMIF(Aufnahme!$AR$23:$AR$1022,CONCATENATE($V$8&amp;"-"&amp;M13),Aufnahme!$AF$23:$AF$1022)/IF(U12=1,F15,1)+SUMIF(Aufnahme!$AR$23:$AR$1022,CONCATENATE($V$9&amp;"-"&amp;M13),Aufnahme!$AF$23:$AF$1022))/IF(U12=1,F15,1),"")</f>
        <v>0</v>
      </c>
      <c r="N15" s="250">
        <f>IFERROR(SUMIF(Abgabe!$AQ$23:$AQ$1022,CONCATENATE($V$8&amp;"-"&amp;N$13),Abgabe!$AI$23:$AI$1022)/IF(U12=1,F15,1)+SUMIF(Abgabe!$AQ$23:$AQ$1022,CONCATENATE($V$9&amp;"-"&amp;N$13),Abgabe!$AI$23:$AI$1022)/IF(U12=1,F15,1),"")</f>
        <v>0</v>
      </c>
      <c r="O15" s="251" t="str">
        <f t="shared" ref="O15:O16" si="2">IFERROR(IF(AND(M15=0,N15=0),"",M15-N15),"")</f>
        <v/>
      </c>
    </row>
    <row r="16" spans="1:22" s="234" customFormat="1" ht="15.75">
      <c r="A16" s="252" t="s">
        <v>64</v>
      </c>
      <c r="B16" s="252" t="s">
        <v>71</v>
      </c>
      <c r="C16" s="253">
        <f>E15+1</f>
        <v>44013</v>
      </c>
      <c r="D16" s="253" t="s">
        <v>78</v>
      </c>
      <c r="E16" s="253">
        <f>DATE(YEAR(C16-1)+1,MONTH(C16-1),DAY(C16-1))</f>
        <v>44377</v>
      </c>
      <c r="F16" s="269"/>
      <c r="G16" s="268"/>
      <c r="H16" s="254">
        <f>IFERROR(SUMIF(Aufnahme!$AR$23:$AR$1022,CONCATENATE($V$10&amp;"-"&amp;H13),Aufnahme!$AD$23:$AD$1022)/IF(U12=1,F16,1)+SUMIF(Aufnahme!$AR$23:$AR$1022,CONCATENATE($V$11&amp;"-"&amp;H13),Aufnahme!$AD$23:$AD$1022)/IF(U12=1,F16,1)+SUMIF(Stickstofffixierung!$S$12:$S$192,CONCATENATE($V$10&amp;"-"&amp;H13),Stickstofffixierung!$O$12:$O$193)/IF(U12=1,F14,1)+SUMIF(Stickstofffixierung!$S$12:$S$192,CONCATENATE($V$11&amp;"-"&amp;H13),Stickstofffixierung!$O$12:$O$193)/IF(U12=1,F14,1),"")</f>
        <v>0</v>
      </c>
      <c r="I16" s="255">
        <f>IFERROR((SUMIF(Abgabe!$AQ$23:$AQ$1022,CONCATENATE($V$10&amp;"-"&amp;I13),Abgabe!$AG$23:$AG$1022)/IF(U12=1,F16,1)+SUMIF(Abgabe!$AQ$23:$AQ$1022,CONCATENATE($V$11&amp;"-"&amp;I13),Abgabe!$AG$23:$AG$1022))/IF(U12=1,F16,1),"")</f>
        <v>0</v>
      </c>
      <c r="J16" s="469" t="str">
        <f t="shared" si="1"/>
        <v/>
      </c>
      <c r="K16" s="472"/>
      <c r="L16" s="256" t="str">
        <f>IF(F16=0,"",IF($U$12=1,MAX(175,K16),(MAX(175,K16)*F16)))</f>
        <v/>
      </c>
      <c r="M16" s="255">
        <f>IFERROR((SUMIF(Aufnahme!$AR$23:$AR$1022,CONCATENATE($V$10&amp;"-"&amp;M13),Aufnahme!$AF$23:$AF$1022)/IF(U12=1,F16,1)+SUMIF(Aufnahme!$AR$23:$AR$1022,CONCATENATE($V$11&amp;"-"&amp;M13),Aufnahme!$AF$23:$AF$1022))/IF(U12=1,F16,1),"")</f>
        <v>0</v>
      </c>
      <c r="N16" s="257">
        <f>IFERROR(SUMIF(Abgabe!$AQ$23:$AQ$1022,CONCATENATE($V$10&amp;"-"&amp;N$13),Abgabe!$AI$23:$AI$1022)/IF(U12=1,F16,1)+SUMIF(Abgabe!$AQ$23:$AQ$1022,CONCATENATE($V$11&amp;"-"&amp;N$13),Abgabe!$AI$23:$AI$1022)/IF(U12=1,F16,1),"")</f>
        <v>0</v>
      </c>
      <c r="O16" s="258" t="str">
        <f t="shared" si="2"/>
        <v/>
      </c>
    </row>
    <row r="17" spans="1:15" s="234" customFormat="1" ht="15.75">
      <c r="A17" s="234" t="s">
        <v>66</v>
      </c>
      <c r="B17" s="234" t="s">
        <v>72</v>
      </c>
      <c r="F17" s="259" t="str">
        <f>IF(SUM(F14:F16)=0,"",IFERROR(AVERAGE(F14:F16),""))</f>
        <v/>
      </c>
      <c r="G17" s="260" t="str">
        <f>IF(SUM(G14:G16)=0,"",IFERROR(AVERAGE(G14:G16),""))</f>
        <v/>
      </c>
      <c r="H17" s="261" t="str">
        <f>IF(SUM(H14:H16)=0,"",IFERROR(AVERAGE(H14:H16),""))</f>
        <v/>
      </c>
      <c r="I17" s="262" t="str">
        <f>IF(SUM(I14:I16)=0,"",IFERROR(AVERAGE(I14:I16),""))</f>
        <v/>
      </c>
      <c r="J17" s="273" t="str">
        <f>IF(SUM(H14:I16)=0,"",IFERROR(H17-I17,""))</f>
        <v/>
      </c>
      <c r="K17" s="473"/>
      <c r="L17" s="243" t="str">
        <f t="shared" ref="L17" si="3">IFERROR(AVERAGE(L14:L16),"")</f>
        <v/>
      </c>
      <c r="M17" s="262" t="str">
        <f>IF(SUM(M14:M16)=0,"",IFERROR(AVERAGE(M14:M16),""))</f>
        <v/>
      </c>
      <c r="N17" s="263" t="str">
        <f>IF(SUM(N14:N16)=0,"",IFERROR(AVERAGE(N14:N16),""))</f>
        <v/>
      </c>
      <c r="O17" s="273" t="str">
        <f>IF(SUM(M14:N16)=0,"",IFERROR(M17-N17,""))</f>
        <v/>
      </c>
    </row>
    <row r="18" spans="1:15" s="234" customFormat="1" ht="15.75"/>
    <row r="19" spans="1:15" s="234" customFormat="1" ht="15.75"/>
    <row r="20" spans="1:15" s="234" customFormat="1" ht="15.75"/>
    <row r="21" spans="1:15" s="234" customFormat="1" ht="15.75"/>
    <row r="22" spans="1:15" s="234" customFormat="1" ht="15.75">
      <c r="B22" s="230"/>
      <c r="C22" s="230"/>
      <c r="D22" s="230"/>
    </row>
    <row r="23" spans="1:15" s="234" customFormat="1" ht="15.75"/>
    <row r="24" spans="1:15" s="234" customFormat="1" ht="15.75"/>
    <row r="25" spans="1:15" s="234" customFormat="1" ht="15.75"/>
    <row r="26" spans="1:15" s="234" customFormat="1" ht="15.75"/>
    <row r="27" spans="1:15" s="234" customFormat="1" ht="15.75"/>
    <row r="28" spans="1:15" s="234" customFormat="1" ht="15.75"/>
  </sheetData>
  <sheetProtection password="8677" sheet="1" objects="1" scenarios="1"/>
  <mergeCells count="7">
    <mergeCell ref="G5:O5"/>
    <mergeCell ref="H12:O12"/>
    <mergeCell ref="K6:L6"/>
    <mergeCell ref="K7:L7"/>
    <mergeCell ref="K8:L8"/>
    <mergeCell ref="H11:L11"/>
    <mergeCell ref="M11:O11"/>
  </mergeCells>
  <conditionalFormatting sqref="J14">
    <cfRule type="expression" dxfId="9" priority="8">
      <formula>$J14&gt;MAX($L14,$K14)</formula>
    </cfRule>
  </conditionalFormatting>
  <conditionalFormatting sqref="O17">
    <cfRule type="expression" dxfId="8" priority="6">
      <formula>$J17&gt;$L17</formula>
    </cfRule>
  </conditionalFormatting>
  <conditionalFormatting sqref="K6:L6">
    <cfRule type="expression" dxfId="7" priority="5">
      <formula>$K$6=""</formula>
    </cfRule>
  </conditionalFormatting>
  <conditionalFormatting sqref="K8:L8">
    <cfRule type="expression" dxfId="6" priority="4">
      <formula>$K$8=""</formula>
    </cfRule>
  </conditionalFormatting>
  <conditionalFormatting sqref="H12:O12">
    <cfRule type="expression" dxfId="5" priority="3">
      <formula>$H$12=""</formula>
    </cfRule>
  </conditionalFormatting>
  <conditionalFormatting sqref="F14:G16">
    <cfRule type="expression" dxfId="4" priority="2">
      <formula>F14=""</formula>
    </cfRule>
  </conditionalFormatting>
  <dataValidations count="4">
    <dataValidation allowBlank="1" showInputMessage="1" showErrorMessage="1" promptTitle="Bezeichnung des Betriebs" prompt="Änderungen im Blatt Stoffstrombilanz vornehmen" sqref="G5:O5"/>
    <dataValidation type="list" showInputMessage="1" showErrorMessage="1" sqref="H12:O12">
      <formula1>"in Kilogramm je Betrieb,in Kilogramm je Hektar"</formula1>
    </dataValidation>
    <dataValidation allowBlank="1" showInputMessage="1" showErrorMessage="1" promptTitle="Eingabe in kg/ha " prompt="zugelassen laut  § 6 Abs 2 StoffBilV sind 175 kg/ha oder der nach Anlage 4 ermittelte Wert. Diesen könen Sie mit Hilfe des Blattes &quot;zulässiger Bilanzwert&quot; ermitteln und hier eintragen." sqref="K15:K16"/>
    <dataValidation allowBlank="1" showInputMessage="1" showErrorMessage="1" promptTitle="Eingabe in kg/ha " prompt="zugelassen laut  § 6 Abs 2 StoffBilV sind 175 kg/ha oder der nach Anlage 4 ermittelte Wert. Diesen könen Sie mit Hilfe des Blattes &quot;zulässiger Bilanzwert&quot; ermitteln und hier eintragen. Bei errechneten Werten unter 175 kg wird mit 175 kg gerechnet" sqref="K14"/>
  </dataValidations>
  <pageMargins left="0.70866141732283472" right="0.70866141732283472" top="0.78740157480314965" bottom="0.78740157480314965" header="0.31496062992125984" footer="0.31496062992125984"/>
  <pageSetup paperSize="9" scale="8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OFFSET(Datum!$A$3,1,Datum!$B$2,Datum!$D$2,1)</xm:f>
          </x14:formula1>
          <xm:sqref>K6:L6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00B0F0"/>
    <pageSetUpPr fitToPage="1"/>
  </sheetPr>
  <dimension ref="A1:G76"/>
  <sheetViews>
    <sheetView showGridLines="0" showRowColHeaders="0" zoomScaleNormal="100" workbookViewId="0">
      <selection activeCell="C8" sqref="C8"/>
    </sheetView>
  </sheetViews>
  <sheetFormatPr baseColWidth="10" defaultColWidth="11" defaultRowHeight="15"/>
  <cols>
    <col min="1" max="1" width="2.5" style="204" customWidth="1"/>
    <col min="2" max="2" width="74.875" style="204" customWidth="1"/>
    <col min="3" max="3" width="19.625" style="204" bestFit="1" customWidth="1"/>
    <col min="4" max="4" width="12.625" style="204" bestFit="1" customWidth="1"/>
    <col min="5" max="5" width="30.5" style="204" bestFit="1" customWidth="1"/>
    <col min="6" max="6" width="4.375" style="204" bestFit="1" customWidth="1"/>
    <col min="7" max="7" width="13.5" style="204" bestFit="1" customWidth="1"/>
    <col min="8" max="16384" width="11" style="204"/>
  </cols>
  <sheetData>
    <row r="1" spans="1:7" s="435" customFormat="1" ht="18.75">
      <c r="A1" s="228" t="s">
        <v>385</v>
      </c>
      <c r="B1" s="229"/>
      <c r="C1" s="229"/>
      <c r="D1" s="229"/>
      <c r="E1" s="229"/>
      <c r="F1" s="229"/>
      <c r="G1" s="434" t="str">
        <f>Aufnahme!AA1</f>
        <v>Version 1.0</v>
      </c>
    </row>
    <row r="2" spans="1:7" ht="18.75">
      <c r="A2" s="35"/>
    </row>
    <row r="4" spans="1:7" ht="24" customHeight="1"/>
    <row r="6" spans="1:7" ht="15.75">
      <c r="A6" s="219"/>
      <c r="B6" s="220" t="s">
        <v>386</v>
      </c>
      <c r="C6" s="221" t="s">
        <v>387</v>
      </c>
      <c r="D6" s="221"/>
      <c r="E6" s="219" t="s">
        <v>429</v>
      </c>
      <c r="F6" s="219"/>
      <c r="G6" s="220" t="s">
        <v>408</v>
      </c>
    </row>
    <row r="7" spans="1:7" ht="15.75">
      <c r="A7" s="222" t="s">
        <v>61</v>
      </c>
      <c r="B7" s="223" t="s">
        <v>388</v>
      </c>
      <c r="C7" s="224"/>
      <c r="D7" s="224"/>
      <c r="E7" s="224"/>
      <c r="F7" s="224"/>
      <c r="G7" s="223"/>
    </row>
    <row r="8" spans="1:7" ht="15.75">
      <c r="A8" s="141"/>
      <c r="B8" s="141" t="s">
        <v>407</v>
      </c>
      <c r="C8" s="178"/>
      <c r="D8" s="141" t="s">
        <v>329</v>
      </c>
      <c r="E8" s="216"/>
      <c r="F8" s="216">
        <v>50</v>
      </c>
      <c r="G8" s="459">
        <f>C8*F8</f>
        <v>0</v>
      </c>
    </row>
    <row r="9" spans="1:7" ht="15.75">
      <c r="A9" s="222" t="s">
        <v>62</v>
      </c>
      <c r="B9" s="223" t="s">
        <v>389</v>
      </c>
      <c r="C9" s="224"/>
      <c r="D9" s="224"/>
      <c r="E9" s="225"/>
      <c r="F9" s="225"/>
      <c r="G9" s="460"/>
    </row>
    <row r="10" spans="1:7" ht="15.75">
      <c r="A10" s="141"/>
      <c r="B10" s="216" t="s">
        <v>402</v>
      </c>
      <c r="C10" s="218"/>
      <c r="D10" s="216" t="s">
        <v>680</v>
      </c>
      <c r="E10" s="218" t="s">
        <v>428</v>
      </c>
      <c r="F10" s="216">
        <f>IFERROR(VLOOKUP(E10,B47:C54,2,FALSE),0)</f>
        <v>0</v>
      </c>
      <c r="G10" s="459">
        <f t="shared" ref="G10:G11" si="0">C10*F10/100</f>
        <v>0</v>
      </c>
    </row>
    <row r="11" spans="1:7" ht="15.75">
      <c r="A11" s="141"/>
      <c r="B11" s="216" t="s">
        <v>402</v>
      </c>
      <c r="C11" s="218"/>
      <c r="D11" s="216" t="s">
        <v>680</v>
      </c>
      <c r="E11" s="218" t="s">
        <v>428</v>
      </c>
      <c r="F11" s="216">
        <f>IFERROR(VLOOKUP(E11,B48:C55,2,FALSE),0)</f>
        <v>0</v>
      </c>
      <c r="G11" s="459">
        <f t="shared" si="0"/>
        <v>0</v>
      </c>
    </row>
    <row r="12" spans="1:7" ht="15.75">
      <c r="A12" s="141"/>
      <c r="B12" s="216" t="s">
        <v>402</v>
      </c>
      <c r="C12" s="218"/>
      <c r="D12" s="216" t="s">
        <v>680</v>
      </c>
      <c r="E12" s="218" t="s">
        <v>428</v>
      </c>
      <c r="F12" s="216">
        <f>IFERROR(VLOOKUP(E12,B49:C56,2,FALSE),0)</f>
        <v>0</v>
      </c>
      <c r="G12" s="459">
        <f>C12*F12/100</f>
        <v>0</v>
      </c>
    </row>
    <row r="13" spans="1:7" ht="15.75">
      <c r="A13" s="222" t="s">
        <v>64</v>
      </c>
      <c r="B13" s="223" t="s">
        <v>390</v>
      </c>
      <c r="C13" s="224"/>
      <c r="D13" s="224"/>
      <c r="E13" s="225"/>
      <c r="F13" s="225"/>
      <c r="G13" s="460"/>
    </row>
    <row r="14" spans="1:7" ht="15.75">
      <c r="A14" s="141"/>
      <c r="B14" s="216" t="s">
        <v>403</v>
      </c>
      <c r="C14" s="218"/>
      <c r="D14" s="216" t="s">
        <v>408</v>
      </c>
      <c r="E14" s="141"/>
      <c r="F14" s="141">
        <v>5</v>
      </c>
      <c r="G14" s="459">
        <f>C14*F14/100</f>
        <v>0</v>
      </c>
    </row>
    <row r="15" spans="1:7" ht="15.75">
      <c r="A15" s="222" t="s">
        <v>66</v>
      </c>
      <c r="B15" s="223" t="s">
        <v>391</v>
      </c>
      <c r="C15" s="224"/>
      <c r="D15" s="224"/>
      <c r="E15" s="222"/>
      <c r="F15" s="222"/>
      <c r="G15" s="460"/>
    </row>
    <row r="16" spans="1:7" ht="15.75">
      <c r="A16" s="141"/>
      <c r="B16" s="141" t="s">
        <v>404</v>
      </c>
      <c r="C16" s="457"/>
      <c r="D16" s="216" t="s">
        <v>680</v>
      </c>
      <c r="E16" s="218" t="s">
        <v>428</v>
      </c>
      <c r="F16" s="141">
        <f>IFERROR(VLOOKUP(E16,B47:C54,2,FALSE),0)</f>
        <v>0</v>
      </c>
      <c r="G16" s="459">
        <f t="shared" ref="G16:G17" si="1">C16*F16/100</f>
        <v>0</v>
      </c>
    </row>
    <row r="17" spans="1:7" ht="15.75">
      <c r="A17" s="141"/>
      <c r="B17" s="141" t="s">
        <v>404</v>
      </c>
      <c r="C17" s="457"/>
      <c r="D17" s="216" t="s">
        <v>680</v>
      </c>
      <c r="E17" s="218" t="s">
        <v>428</v>
      </c>
      <c r="F17" s="141">
        <f>IFERROR(VLOOKUP(E17,B48:C55,2,FALSE),0)</f>
        <v>0</v>
      </c>
      <c r="G17" s="459">
        <f t="shared" si="1"/>
        <v>0</v>
      </c>
    </row>
    <row r="18" spans="1:7" ht="15.75">
      <c r="A18" s="141"/>
      <c r="B18" s="141" t="s">
        <v>404</v>
      </c>
      <c r="C18" s="178"/>
      <c r="D18" s="216" t="s">
        <v>680</v>
      </c>
      <c r="E18" s="218" t="s">
        <v>428</v>
      </c>
      <c r="F18" s="141">
        <f>IFERROR(VLOOKUP(E18,B49:C56,2,FALSE),0)</f>
        <v>0</v>
      </c>
      <c r="G18" s="459">
        <f>C18*F18/100</f>
        <v>0</v>
      </c>
    </row>
    <row r="19" spans="1:7" ht="15.75">
      <c r="A19" s="222" t="s">
        <v>392</v>
      </c>
      <c r="B19" s="223" t="s">
        <v>393</v>
      </c>
      <c r="C19" s="224"/>
      <c r="D19" s="224"/>
      <c r="E19" s="222"/>
      <c r="F19" s="222"/>
      <c r="G19" s="460"/>
    </row>
    <row r="20" spans="1:7" ht="15.75">
      <c r="A20" s="141"/>
      <c r="B20" s="216" t="s">
        <v>405</v>
      </c>
      <c r="C20" s="218"/>
      <c r="D20" s="216" t="s">
        <v>680</v>
      </c>
      <c r="E20" s="457" t="s">
        <v>428</v>
      </c>
      <c r="F20" s="141">
        <f t="shared" ref="F20:F21" si="2">IFERROR(VLOOKUP(E20,$B$63:$C$73,2,FALSE),0)</f>
        <v>0</v>
      </c>
      <c r="G20" s="459">
        <f t="shared" ref="G20:G21" si="3">C20*F20/100</f>
        <v>0</v>
      </c>
    </row>
    <row r="21" spans="1:7" ht="15.75">
      <c r="A21" s="141"/>
      <c r="B21" s="216" t="s">
        <v>405</v>
      </c>
      <c r="C21" s="218"/>
      <c r="D21" s="216" t="s">
        <v>680</v>
      </c>
      <c r="E21" s="457" t="s">
        <v>428</v>
      </c>
      <c r="F21" s="141">
        <f t="shared" si="2"/>
        <v>0</v>
      </c>
      <c r="G21" s="459">
        <f t="shared" si="3"/>
        <v>0</v>
      </c>
    </row>
    <row r="22" spans="1:7" ht="15.75">
      <c r="A22" s="141"/>
      <c r="B22" s="216" t="s">
        <v>405</v>
      </c>
      <c r="C22" s="218"/>
      <c r="D22" s="216" t="s">
        <v>680</v>
      </c>
      <c r="E22" s="178" t="s">
        <v>428</v>
      </c>
      <c r="F22" s="141">
        <f>IFERROR(VLOOKUP(E22,$B$63:$C$73,2,FALSE),0)</f>
        <v>0</v>
      </c>
      <c r="G22" s="459">
        <f>C22*F22/100</f>
        <v>0</v>
      </c>
    </row>
    <row r="23" spans="1:7" ht="15.75">
      <c r="A23" s="222" t="s">
        <v>394</v>
      </c>
      <c r="B23" s="223" t="s">
        <v>395</v>
      </c>
      <c r="C23" s="224"/>
      <c r="D23" s="224"/>
      <c r="E23" s="222"/>
      <c r="F23" s="222"/>
      <c r="G23" s="460"/>
    </row>
    <row r="24" spans="1:7" ht="15.75">
      <c r="A24" s="141"/>
      <c r="B24" s="141" t="s">
        <v>406</v>
      </c>
      <c r="C24" s="457"/>
      <c r="D24" s="216" t="s">
        <v>680</v>
      </c>
      <c r="E24" s="457" t="s">
        <v>428</v>
      </c>
      <c r="F24" s="141">
        <f t="shared" ref="F24:F25" si="4">IFERROR(VLOOKUP(E24,$B$63:$C$73,2,FALSE),0)</f>
        <v>0</v>
      </c>
      <c r="G24" s="459">
        <f t="shared" ref="G24:G25" si="5">C24*F24/100</f>
        <v>0</v>
      </c>
    </row>
    <row r="25" spans="1:7" ht="15.75">
      <c r="A25" s="141"/>
      <c r="B25" s="141" t="s">
        <v>406</v>
      </c>
      <c r="C25" s="457"/>
      <c r="D25" s="216" t="s">
        <v>680</v>
      </c>
      <c r="E25" s="457" t="s">
        <v>428</v>
      </c>
      <c r="F25" s="141">
        <f t="shared" si="4"/>
        <v>0</v>
      </c>
      <c r="G25" s="459">
        <f t="shared" si="5"/>
        <v>0</v>
      </c>
    </row>
    <row r="26" spans="1:7" ht="15.75">
      <c r="A26" s="141"/>
      <c r="B26" s="141" t="s">
        <v>406</v>
      </c>
      <c r="C26" s="178"/>
      <c r="D26" s="216" t="s">
        <v>680</v>
      </c>
      <c r="E26" s="178" t="s">
        <v>428</v>
      </c>
      <c r="F26" s="141">
        <f>IFERROR(VLOOKUP(E26,$B$63:$C$73,2,FALSE),0)</f>
        <v>0</v>
      </c>
      <c r="G26" s="459">
        <f>C26*F26/100</f>
        <v>0</v>
      </c>
    </row>
    <row r="27" spans="1:7" ht="15.75">
      <c r="A27" s="222" t="s">
        <v>396</v>
      </c>
      <c r="B27" s="223" t="s">
        <v>397</v>
      </c>
      <c r="C27" s="224"/>
      <c r="D27" s="224"/>
      <c r="E27" s="222"/>
      <c r="F27" s="222"/>
      <c r="G27" s="460"/>
    </row>
    <row r="28" spans="1:7" ht="15.75">
      <c r="A28" s="141"/>
      <c r="B28" s="141" t="s">
        <v>398</v>
      </c>
      <c r="C28" s="178"/>
      <c r="D28" s="216" t="s">
        <v>680</v>
      </c>
      <c r="E28" s="141"/>
      <c r="F28" s="141">
        <v>10</v>
      </c>
      <c r="G28" s="459">
        <f>C28*F28/100</f>
        <v>0</v>
      </c>
    </row>
    <row r="29" spans="1:7" ht="15.75">
      <c r="A29" s="222" t="s">
        <v>399</v>
      </c>
      <c r="B29" s="223" t="s">
        <v>400</v>
      </c>
      <c r="C29" s="224"/>
      <c r="D29" s="224"/>
      <c r="E29" s="222"/>
      <c r="F29" s="222"/>
      <c r="G29" s="460"/>
    </row>
    <row r="30" spans="1:7" ht="15.75">
      <c r="A30" s="141"/>
      <c r="B30" s="141" t="s">
        <v>402</v>
      </c>
      <c r="C30" s="458"/>
      <c r="D30" s="216" t="s">
        <v>680</v>
      </c>
      <c r="E30" s="141"/>
      <c r="F30" s="141">
        <v>75</v>
      </c>
      <c r="G30" s="459">
        <f>C30*C31/365*C32/24*F30/100</f>
        <v>0</v>
      </c>
    </row>
    <row r="31" spans="1:7" ht="15.75">
      <c r="A31" s="141"/>
      <c r="B31" s="141" t="s">
        <v>676</v>
      </c>
      <c r="C31" s="458"/>
      <c r="D31" s="216" t="s">
        <v>677</v>
      </c>
      <c r="E31" s="141"/>
      <c r="F31" s="141"/>
      <c r="G31" s="217"/>
    </row>
    <row r="32" spans="1:7" ht="15.75">
      <c r="A32" s="203"/>
      <c r="B32" s="203" t="s">
        <v>679</v>
      </c>
      <c r="C32" s="214"/>
      <c r="D32" s="3" t="s">
        <v>678</v>
      </c>
      <c r="E32" s="203"/>
      <c r="F32" s="203"/>
      <c r="G32" s="215"/>
    </row>
    <row r="33" spans="1:7" s="35" customFormat="1" ht="18.75">
      <c r="A33" s="213" t="s">
        <v>401</v>
      </c>
      <c r="B33" s="213" t="s">
        <v>380</v>
      </c>
      <c r="D33" s="35" t="s">
        <v>426</v>
      </c>
      <c r="E33" s="213"/>
      <c r="F33" s="213"/>
      <c r="G33" s="213">
        <f>SUM(G8:G30)</f>
        <v>0</v>
      </c>
    </row>
    <row r="34" spans="1:7" s="35" customFormat="1" ht="18.75">
      <c r="A34" s="213"/>
      <c r="B34" s="213"/>
      <c r="D34" s="35" t="s">
        <v>427</v>
      </c>
      <c r="E34" s="213"/>
      <c r="F34" s="213"/>
      <c r="G34" s="213" t="str">
        <f>IFERROR(G33/C8,"")</f>
        <v/>
      </c>
    </row>
    <row r="35" spans="1:7" hidden="1"/>
    <row r="36" spans="1:7" hidden="1"/>
    <row r="37" spans="1:7" hidden="1"/>
    <row r="38" spans="1:7" hidden="1"/>
    <row r="39" spans="1:7" hidden="1"/>
    <row r="40" spans="1:7" hidden="1"/>
    <row r="41" spans="1:7" hidden="1"/>
    <row r="42" spans="1:7" hidden="1"/>
    <row r="43" spans="1:7" hidden="1"/>
    <row r="44" spans="1:7" hidden="1"/>
    <row r="45" spans="1:7" hidden="1"/>
    <row r="46" spans="1:7" hidden="1">
      <c r="B46" s="208" t="s">
        <v>409</v>
      </c>
    </row>
    <row r="47" spans="1:7" ht="15.75" hidden="1">
      <c r="B47" s="209" t="s">
        <v>421</v>
      </c>
    </row>
    <row r="48" spans="1:7" ht="15.75" hidden="1">
      <c r="B48" s="209"/>
      <c r="C48" s="210" t="s">
        <v>410</v>
      </c>
      <c r="D48" s="2"/>
    </row>
    <row r="49" spans="1:4" ht="15.75" hidden="1">
      <c r="A49" s="179"/>
      <c r="B49" s="211" t="s">
        <v>428</v>
      </c>
      <c r="C49" s="211"/>
    </row>
    <row r="50" spans="1:4" ht="15.75" hidden="1">
      <c r="A50" s="179" t="s">
        <v>61</v>
      </c>
      <c r="B50" s="212" t="s">
        <v>412</v>
      </c>
      <c r="C50" s="211">
        <v>15</v>
      </c>
    </row>
    <row r="51" spans="1:4" ht="15.75" hidden="1">
      <c r="A51" s="179"/>
      <c r="B51" s="212" t="s">
        <v>414</v>
      </c>
      <c r="C51" s="211">
        <v>30</v>
      </c>
    </row>
    <row r="52" spans="1:4" ht="15.75" hidden="1">
      <c r="A52" s="179" t="s">
        <v>62</v>
      </c>
      <c r="B52" s="212" t="s">
        <v>413</v>
      </c>
      <c r="C52" s="211">
        <v>20</v>
      </c>
    </row>
    <row r="53" spans="1:4" ht="15.75" hidden="1">
      <c r="A53" s="179"/>
      <c r="B53" s="212" t="s">
        <v>417</v>
      </c>
      <c r="C53" s="211">
        <v>30</v>
      </c>
    </row>
    <row r="54" spans="1:4" ht="15.75" hidden="1">
      <c r="A54" s="179"/>
      <c r="B54" s="212" t="s">
        <v>415</v>
      </c>
      <c r="C54" s="211">
        <v>40</v>
      </c>
    </row>
    <row r="55" spans="1:4" ht="15.75" hidden="1">
      <c r="A55" s="179"/>
      <c r="B55" s="212" t="s">
        <v>416</v>
      </c>
      <c r="C55" s="211">
        <v>45</v>
      </c>
    </row>
    <row r="56" spans="1:4" ht="15.75" hidden="1">
      <c r="A56" s="179" t="s">
        <v>392</v>
      </c>
      <c r="B56" s="212" t="s">
        <v>411</v>
      </c>
      <c r="C56" s="211">
        <v>5</v>
      </c>
    </row>
    <row r="57" spans="1:4" hidden="1"/>
    <row r="58" spans="1:4" hidden="1"/>
    <row r="59" spans="1:4" hidden="1"/>
    <row r="60" spans="1:4" hidden="1">
      <c r="B60" s="208" t="s">
        <v>418</v>
      </c>
    </row>
    <row r="61" spans="1:4" ht="15.75" hidden="1">
      <c r="B61" s="209" t="s">
        <v>419</v>
      </c>
      <c r="C61" s="210"/>
      <c r="D61" s="2"/>
    </row>
    <row r="62" spans="1:4" ht="63" hidden="1" customHeight="1" thickBot="1">
      <c r="B62" s="205"/>
      <c r="C62" s="206" t="s">
        <v>420</v>
      </c>
      <c r="D62" s="207"/>
    </row>
    <row r="63" spans="1:4" ht="15.75" hidden="1">
      <c r="A63" s="179"/>
      <c r="B63" s="212" t="s">
        <v>428</v>
      </c>
      <c r="C63" s="211"/>
    </row>
    <row r="64" spans="1:4" ht="15.75" hidden="1">
      <c r="A64" s="179" t="s">
        <v>61</v>
      </c>
      <c r="B64" s="212" t="s">
        <v>412</v>
      </c>
      <c r="C64" s="211">
        <v>15</v>
      </c>
    </row>
    <row r="65" spans="1:3" ht="15.75" hidden="1">
      <c r="A65" s="179"/>
      <c r="B65" s="212" t="s">
        <v>424</v>
      </c>
      <c r="C65" s="211">
        <v>10</v>
      </c>
    </row>
    <row r="66" spans="1:3" ht="15.75" hidden="1">
      <c r="A66" s="179"/>
      <c r="B66" s="212" t="s">
        <v>414</v>
      </c>
      <c r="C66" s="211">
        <v>10</v>
      </c>
    </row>
    <row r="67" spans="1:3" ht="15.75" hidden="1">
      <c r="A67" s="179" t="s">
        <v>62</v>
      </c>
      <c r="B67" s="212" t="s">
        <v>413</v>
      </c>
      <c r="C67" s="211">
        <v>10</v>
      </c>
    </row>
    <row r="68" spans="1:3" ht="15.75" hidden="1">
      <c r="A68" s="179"/>
      <c r="B68" s="212" t="s">
        <v>425</v>
      </c>
      <c r="C68" s="211">
        <v>5</v>
      </c>
    </row>
    <row r="69" spans="1:3" ht="15.75" hidden="1">
      <c r="A69" s="179"/>
      <c r="B69" s="212" t="s">
        <v>417</v>
      </c>
      <c r="C69" s="211">
        <v>10</v>
      </c>
    </row>
    <row r="70" spans="1:3" ht="15.75" hidden="1">
      <c r="A70" s="179"/>
      <c r="B70" s="212" t="s">
        <v>415</v>
      </c>
      <c r="C70" s="211">
        <v>10</v>
      </c>
    </row>
    <row r="71" spans="1:3" ht="15.75" hidden="1">
      <c r="A71" s="179"/>
      <c r="B71" s="212" t="s">
        <v>416</v>
      </c>
      <c r="C71" s="211">
        <v>5</v>
      </c>
    </row>
    <row r="72" spans="1:3" ht="15.75" hidden="1">
      <c r="A72" s="179" t="s">
        <v>392</v>
      </c>
      <c r="B72" s="212" t="s">
        <v>422</v>
      </c>
      <c r="C72" s="211">
        <v>10</v>
      </c>
    </row>
    <row r="73" spans="1:3" ht="15.75" hidden="1">
      <c r="A73" s="179" t="s">
        <v>394</v>
      </c>
      <c r="B73" s="212" t="s">
        <v>423</v>
      </c>
      <c r="C73" s="211">
        <v>10</v>
      </c>
    </row>
    <row r="74" spans="1:3" hidden="1"/>
    <row r="75" spans="1:3" hidden="1"/>
    <row r="76" spans="1:3" hidden="1"/>
  </sheetData>
  <sheetProtection password="8677" sheet="1" objects="1" scenarios="1"/>
  <conditionalFormatting sqref="E10:E12 E24:E26 E20:E22 E16:E18">
    <cfRule type="expression" dxfId="3" priority="5">
      <formula>AND(C10&gt;0,OR(E10="Tierart/Verfahren auswählen",E10=""))</formula>
    </cfRule>
  </conditionalFormatting>
  <conditionalFormatting sqref="C8 C14 C28 C10 C24 C20 C16">
    <cfRule type="expression" dxfId="2" priority="4">
      <formula>C8=""</formula>
    </cfRule>
  </conditionalFormatting>
  <conditionalFormatting sqref="C31:C32">
    <cfRule type="expression" dxfId="1" priority="3">
      <formula>AND(C31="",$C$30&gt;0)</formula>
    </cfRule>
  </conditionalFormatting>
  <conditionalFormatting sqref="C30">
    <cfRule type="expression" dxfId="0" priority="1">
      <formula>C30=""</formula>
    </cfRule>
  </conditionalFormatting>
  <dataValidations count="2">
    <dataValidation type="list" allowBlank="1" showInputMessage="1" showErrorMessage="1" prompt="Unvermeidbare Stickstoffverluste im Stall und bei der Lagerung von Wirtschaftsdüngern" sqref="E10:E12 E16:E18">
      <formula1>$B$49:$B$56</formula1>
    </dataValidation>
    <dataValidation type="list" allowBlank="1" showInputMessage="1" showErrorMessage="1" prompt="Unvermeidbare Stickstoffverluste bei der Aufbringung" sqref="E24:E26 E20:E22">
      <formula1>$B$63:$B$73</formula1>
    </dataValidation>
  </dataValidations>
  <pageMargins left="0.70866141732283472" right="0.70866141732283472" top="0.78740157480314965" bottom="0.78740157480314965" header="0.31496062992125984" footer="0.31496062992125984"/>
  <pageSetup paperSize="9" scale="7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E39"/>
  <sheetViews>
    <sheetView topLeftCell="G1" workbookViewId="0">
      <selection activeCell="I9" sqref="I9"/>
    </sheetView>
  </sheetViews>
  <sheetFormatPr baseColWidth="10" defaultRowHeight="14.25"/>
  <cols>
    <col min="1" max="1" width="13.75" hidden="1" customWidth="1"/>
    <col min="2" max="2" width="0" hidden="1" customWidth="1"/>
    <col min="3" max="3" width="20.375" hidden="1" customWidth="1"/>
    <col min="4" max="6" width="0" hidden="1" customWidth="1"/>
  </cols>
  <sheetData>
    <row r="1" spans="1:5">
      <c r="B1" t="str">
        <f>Startseite!E13</f>
        <v>Wirtschaftsjahr</v>
      </c>
      <c r="C1" s="21">
        <f>Startseite!E11</f>
        <v>43646</v>
      </c>
    </row>
    <row r="2" spans="1:5">
      <c r="A2" s="274" t="s">
        <v>434</v>
      </c>
      <c r="B2">
        <f>IF(B1="Kalenderjahr",1,0)</f>
        <v>0</v>
      </c>
      <c r="C2" s="21">
        <f>DATE(YEAR(C1)-1,MONTH(C1),DAY(C1)+1)</f>
        <v>43282</v>
      </c>
      <c r="D2">
        <f>MAX(C3:C39)</f>
        <v>1</v>
      </c>
    </row>
    <row r="3" spans="1:5">
      <c r="A3" s="274" t="s">
        <v>621</v>
      </c>
      <c r="B3" t="s">
        <v>283</v>
      </c>
      <c r="C3">
        <v>1</v>
      </c>
      <c r="E3" s="274" t="s">
        <v>336</v>
      </c>
    </row>
    <row r="4" spans="1:5">
      <c r="A4" s="21">
        <v>43282</v>
      </c>
      <c r="B4" s="21">
        <v>43101</v>
      </c>
      <c r="C4">
        <f>IF(A4&lt;$C$2,C3+1,C3)</f>
        <v>1</v>
      </c>
      <c r="E4" t="s">
        <v>335</v>
      </c>
    </row>
    <row r="5" spans="1:5">
      <c r="A5" s="21">
        <f>DATE(YEAR(A4)+1,MONTH(A4),1)</f>
        <v>43647</v>
      </c>
      <c r="B5" s="21">
        <f>DATE(YEAR(B4)+1,MONTH(B4),1)</f>
        <v>43466</v>
      </c>
      <c r="C5" s="416">
        <f t="shared" ref="C5:C39" si="0">IF(A5&lt;$C$2,C4+1,C4)</f>
        <v>1</v>
      </c>
      <c r="E5" t="s">
        <v>325</v>
      </c>
    </row>
    <row r="6" spans="1:5">
      <c r="A6" s="21">
        <f t="shared" ref="A6:A33" si="1">DATE(YEAR(A5)+1,MONTH(A5),1)</f>
        <v>44013</v>
      </c>
      <c r="B6" s="21">
        <f>DATE(YEAR(B5)+1,MONTH(B5),1)</f>
        <v>43831</v>
      </c>
      <c r="C6" s="416">
        <f t="shared" si="0"/>
        <v>1</v>
      </c>
      <c r="E6" t="s">
        <v>324</v>
      </c>
    </row>
    <row r="7" spans="1:5">
      <c r="A7" s="21">
        <f t="shared" si="1"/>
        <v>44378</v>
      </c>
      <c r="B7" s="21">
        <f t="shared" ref="B7:B33" si="2">DATE(YEAR(B6)+1,MONTH(B6),1)</f>
        <v>44197</v>
      </c>
      <c r="C7" s="416">
        <f t="shared" si="0"/>
        <v>1</v>
      </c>
    </row>
    <row r="8" spans="1:5">
      <c r="A8" s="21">
        <f t="shared" si="1"/>
        <v>44743</v>
      </c>
      <c r="B8" s="21">
        <f t="shared" si="2"/>
        <v>44562</v>
      </c>
      <c r="C8" s="416">
        <f t="shared" si="0"/>
        <v>1</v>
      </c>
    </row>
    <row r="9" spans="1:5">
      <c r="A9" s="21">
        <f t="shared" si="1"/>
        <v>45108</v>
      </c>
      <c r="B9" s="21">
        <f t="shared" si="2"/>
        <v>44927</v>
      </c>
      <c r="C9" s="416">
        <f t="shared" si="0"/>
        <v>1</v>
      </c>
    </row>
    <row r="10" spans="1:5">
      <c r="A10" s="21">
        <f t="shared" si="1"/>
        <v>45474</v>
      </c>
      <c r="B10" s="21">
        <f t="shared" si="2"/>
        <v>45292</v>
      </c>
      <c r="C10" s="416">
        <f t="shared" si="0"/>
        <v>1</v>
      </c>
    </row>
    <row r="11" spans="1:5">
      <c r="A11" s="21">
        <f t="shared" si="1"/>
        <v>45839</v>
      </c>
      <c r="B11" s="21">
        <f t="shared" si="2"/>
        <v>45658</v>
      </c>
      <c r="C11" s="416">
        <f t="shared" si="0"/>
        <v>1</v>
      </c>
    </row>
    <row r="12" spans="1:5">
      <c r="A12" s="21">
        <f t="shared" si="1"/>
        <v>46204</v>
      </c>
      <c r="B12" s="21">
        <f t="shared" si="2"/>
        <v>46023</v>
      </c>
      <c r="C12" s="416">
        <f t="shared" si="0"/>
        <v>1</v>
      </c>
    </row>
    <row r="13" spans="1:5">
      <c r="A13" s="21">
        <f t="shared" si="1"/>
        <v>46569</v>
      </c>
      <c r="B13" s="21">
        <f t="shared" si="2"/>
        <v>46388</v>
      </c>
      <c r="C13" s="416">
        <f t="shared" si="0"/>
        <v>1</v>
      </c>
    </row>
    <row r="14" spans="1:5">
      <c r="A14" s="21">
        <f t="shared" si="1"/>
        <v>46935</v>
      </c>
      <c r="B14" s="21">
        <f t="shared" si="2"/>
        <v>46753</v>
      </c>
      <c r="C14" s="416">
        <f t="shared" si="0"/>
        <v>1</v>
      </c>
    </row>
    <row r="15" spans="1:5">
      <c r="A15" s="21">
        <f t="shared" si="1"/>
        <v>47300</v>
      </c>
      <c r="B15" s="21">
        <f t="shared" si="2"/>
        <v>47119</v>
      </c>
      <c r="C15" s="416">
        <f t="shared" si="0"/>
        <v>1</v>
      </c>
    </row>
    <row r="16" spans="1:5">
      <c r="A16" s="21">
        <f t="shared" si="1"/>
        <v>47665</v>
      </c>
      <c r="B16" s="21">
        <f t="shared" si="2"/>
        <v>47484</v>
      </c>
      <c r="C16" s="416">
        <f t="shared" si="0"/>
        <v>1</v>
      </c>
    </row>
    <row r="17" spans="1:3">
      <c r="A17" s="21">
        <f t="shared" si="1"/>
        <v>48030</v>
      </c>
      <c r="B17" s="21">
        <f t="shared" si="2"/>
        <v>47849</v>
      </c>
      <c r="C17" s="416">
        <f t="shared" si="0"/>
        <v>1</v>
      </c>
    </row>
    <row r="18" spans="1:3">
      <c r="A18" s="21">
        <f t="shared" si="1"/>
        <v>48396</v>
      </c>
      <c r="B18" s="21">
        <f t="shared" si="2"/>
        <v>48214</v>
      </c>
      <c r="C18" s="416">
        <f t="shared" si="0"/>
        <v>1</v>
      </c>
    </row>
    <row r="19" spans="1:3">
      <c r="A19" s="21">
        <f t="shared" si="1"/>
        <v>48761</v>
      </c>
      <c r="B19" s="21">
        <f t="shared" si="2"/>
        <v>48580</v>
      </c>
      <c r="C19" s="416">
        <f t="shared" si="0"/>
        <v>1</v>
      </c>
    </row>
    <row r="20" spans="1:3">
      <c r="A20" s="21">
        <f t="shared" si="1"/>
        <v>49126</v>
      </c>
      <c r="B20" s="21">
        <f t="shared" si="2"/>
        <v>48945</v>
      </c>
      <c r="C20" s="416">
        <f t="shared" si="0"/>
        <v>1</v>
      </c>
    </row>
    <row r="21" spans="1:3">
      <c r="A21" s="21">
        <f t="shared" si="1"/>
        <v>49491</v>
      </c>
      <c r="B21" s="21">
        <f t="shared" si="2"/>
        <v>49310</v>
      </c>
      <c r="C21" s="416">
        <f t="shared" si="0"/>
        <v>1</v>
      </c>
    </row>
    <row r="22" spans="1:3">
      <c r="A22" s="21">
        <f t="shared" si="1"/>
        <v>49857</v>
      </c>
      <c r="B22" s="21">
        <f t="shared" si="2"/>
        <v>49675</v>
      </c>
      <c r="C22" s="416">
        <f t="shared" si="0"/>
        <v>1</v>
      </c>
    </row>
    <row r="23" spans="1:3">
      <c r="A23" s="21">
        <f t="shared" si="1"/>
        <v>50222</v>
      </c>
      <c r="B23" s="21">
        <f t="shared" si="2"/>
        <v>50041</v>
      </c>
      <c r="C23" s="416">
        <f t="shared" si="0"/>
        <v>1</v>
      </c>
    </row>
    <row r="24" spans="1:3">
      <c r="A24" s="21">
        <f t="shared" si="1"/>
        <v>50587</v>
      </c>
      <c r="B24" s="21">
        <f t="shared" si="2"/>
        <v>50406</v>
      </c>
      <c r="C24" s="416">
        <f t="shared" si="0"/>
        <v>1</v>
      </c>
    </row>
    <row r="25" spans="1:3">
      <c r="A25" s="21">
        <f t="shared" si="1"/>
        <v>50952</v>
      </c>
      <c r="B25" s="21">
        <f t="shared" si="2"/>
        <v>50771</v>
      </c>
      <c r="C25" s="416">
        <f t="shared" si="0"/>
        <v>1</v>
      </c>
    </row>
    <row r="26" spans="1:3">
      <c r="A26" s="21">
        <f t="shared" si="1"/>
        <v>51318</v>
      </c>
      <c r="B26" s="21">
        <f t="shared" si="2"/>
        <v>51136</v>
      </c>
      <c r="C26" s="416">
        <f t="shared" si="0"/>
        <v>1</v>
      </c>
    </row>
    <row r="27" spans="1:3">
      <c r="A27" s="21">
        <f t="shared" si="1"/>
        <v>51683</v>
      </c>
      <c r="B27" s="21">
        <f t="shared" si="2"/>
        <v>51502</v>
      </c>
      <c r="C27" s="416">
        <f t="shared" si="0"/>
        <v>1</v>
      </c>
    </row>
    <row r="28" spans="1:3">
      <c r="A28" s="21">
        <f t="shared" si="1"/>
        <v>52048</v>
      </c>
      <c r="B28" s="21">
        <f t="shared" si="2"/>
        <v>51867</v>
      </c>
      <c r="C28" s="416">
        <f t="shared" si="0"/>
        <v>1</v>
      </c>
    </row>
    <row r="29" spans="1:3">
      <c r="A29" s="21">
        <f t="shared" si="1"/>
        <v>52413</v>
      </c>
      <c r="B29" s="21">
        <f t="shared" si="2"/>
        <v>52232</v>
      </c>
      <c r="C29" s="416">
        <f t="shared" si="0"/>
        <v>1</v>
      </c>
    </row>
    <row r="30" spans="1:3">
      <c r="A30" s="21">
        <f t="shared" si="1"/>
        <v>52779</v>
      </c>
      <c r="B30" s="21">
        <f t="shared" si="2"/>
        <v>52597</v>
      </c>
      <c r="C30" s="416">
        <f t="shared" si="0"/>
        <v>1</v>
      </c>
    </row>
    <row r="31" spans="1:3">
      <c r="A31" s="21">
        <f t="shared" si="1"/>
        <v>53144</v>
      </c>
      <c r="B31" s="21">
        <f t="shared" si="2"/>
        <v>52963</v>
      </c>
      <c r="C31" s="416">
        <f t="shared" si="0"/>
        <v>1</v>
      </c>
    </row>
    <row r="32" spans="1:3">
      <c r="A32" s="21">
        <f t="shared" si="1"/>
        <v>53509</v>
      </c>
      <c r="B32" s="21">
        <f t="shared" si="2"/>
        <v>53328</v>
      </c>
      <c r="C32" s="416">
        <f t="shared" si="0"/>
        <v>1</v>
      </c>
    </row>
    <row r="33" spans="1:3">
      <c r="A33" s="21">
        <f t="shared" si="1"/>
        <v>53874</v>
      </c>
      <c r="B33" s="21">
        <f t="shared" si="2"/>
        <v>53693</v>
      </c>
      <c r="C33" s="416">
        <f t="shared" si="0"/>
        <v>1</v>
      </c>
    </row>
    <row r="34" spans="1:3">
      <c r="A34" s="21">
        <f t="shared" ref="A34:A39" si="3">DATE(YEAR(A33)+1,MONTH(A33),1)</f>
        <v>54240</v>
      </c>
      <c r="B34" s="21">
        <f t="shared" ref="B34:B39" si="4">DATE(YEAR(B33)+1,MONTH(B33),1)</f>
        <v>54058</v>
      </c>
      <c r="C34" s="416">
        <f t="shared" si="0"/>
        <v>1</v>
      </c>
    </row>
    <row r="35" spans="1:3">
      <c r="A35" s="21">
        <f t="shared" si="3"/>
        <v>54605</v>
      </c>
      <c r="B35" s="21">
        <f t="shared" si="4"/>
        <v>54424</v>
      </c>
      <c r="C35" s="416">
        <f t="shared" si="0"/>
        <v>1</v>
      </c>
    </row>
    <row r="36" spans="1:3">
      <c r="A36" s="21">
        <f t="shared" si="3"/>
        <v>54970</v>
      </c>
      <c r="B36" s="21">
        <f t="shared" si="4"/>
        <v>54789</v>
      </c>
      <c r="C36" s="416">
        <f t="shared" si="0"/>
        <v>1</v>
      </c>
    </row>
    <row r="37" spans="1:3">
      <c r="A37" s="21">
        <f t="shared" si="3"/>
        <v>55335</v>
      </c>
      <c r="B37" s="21">
        <f t="shared" si="4"/>
        <v>55154</v>
      </c>
      <c r="C37" s="416">
        <f t="shared" si="0"/>
        <v>1</v>
      </c>
    </row>
    <row r="38" spans="1:3">
      <c r="A38" s="21">
        <f t="shared" si="3"/>
        <v>55701</v>
      </c>
      <c r="B38" s="21">
        <f t="shared" si="4"/>
        <v>55519</v>
      </c>
      <c r="C38" s="416">
        <f t="shared" si="0"/>
        <v>1</v>
      </c>
    </row>
    <row r="39" spans="1:3">
      <c r="A39" s="21">
        <f t="shared" si="3"/>
        <v>56066</v>
      </c>
      <c r="B39" s="21">
        <f t="shared" si="4"/>
        <v>55885</v>
      </c>
      <c r="C39" s="416">
        <f t="shared" si="0"/>
        <v>1</v>
      </c>
    </row>
  </sheetData>
  <sheetProtection password="8677" sheet="1" objects="1" scenarios="1"/>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dimension ref="A1:H21"/>
  <sheetViews>
    <sheetView topLeftCell="I1" workbookViewId="0">
      <selection activeCell="M21" sqref="M21"/>
    </sheetView>
  </sheetViews>
  <sheetFormatPr baseColWidth="10" defaultRowHeight="14.25"/>
  <cols>
    <col min="1" max="1" width="12.5" hidden="1" customWidth="1"/>
    <col min="2" max="3" width="9.875" hidden="1" customWidth="1"/>
    <col min="4" max="4" width="11" hidden="1" customWidth="1"/>
    <col min="5" max="7" width="9.875" hidden="1" customWidth="1"/>
    <col min="8" max="8" width="11" hidden="1" customWidth="1"/>
  </cols>
  <sheetData>
    <row r="1" spans="1:7">
      <c r="E1" t="s">
        <v>550</v>
      </c>
    </row>
    <row r="2" spans="1:7">
      <c r="A2" t="s">
        <v>313</v>
      </c>
      <c r="B2" s="344">
        <f>IFERROR(VLOOKUP(B3,A7:B21,2,FALSE),C2)</f>
        <v>43465</v>
      </c>
      <c r="C2" s="21">
        <v>43465</v>
      </c>
      <c r="E2" s="21">
        <f>IF(LEFT(Startseite!G5,4)="test",' '!F2,' '!G2)</f>
        <v>54789</v>
      </c>
      <c r="F2" s="21">
        <v>43191</v>
      </c>
      <c r="G2" s="21">
        <v>54789</v>
      </c>
    </row>
    <row r="3" spans="1:7">
      <c r="A3" t="s">
        <v>314</v>
      </c>
      <c r="B3">
        <f>Startseite!E12</f>
        <v>0</v>
      </c>
    </row>
    <row r="6" spans="1:7">
      <c r="A6" t="s">
        <v>259</v>
      </c>
      <c r="B6" t="s">
        <v>315</v>
      </c>
    </row>
    <row r="7" spans="1:7">
      <c r="A7" s="45">
        <v>36785</v>
      </c>
      <c r="B7" s="21">
        <v>43100</v>
      </c>
      <c r="C7" s="21"/>
    </row>
    <row r="8" spans="1:7">
      <c r="A8" s="45">
        <v>72976</v>
      </c>
      <c r="B8" s="21">
        <v>43830</v>
      </c>
    </row>
    <row r="9" spans="1:7">
      <c r="A9" s="45">
        <v>65587</v>
      </c>
      <c r="B9" s="21">
        <v>44196</v>
      </c>
    </row>
    <row r="10" spans="1:7">
      <c r="A10" s="45">
        <v>36913</v>
      </c>
      <c r="B10" s="21">
        <v>44561</v>
      </c>
    </row>
    <row r="11" spans="1:7" ht="13.7" customHeight="1">
      <c r="A11" s="45">
        <v>76254</v>
      </c>
      <c r="B11" s="21">
        <v>44926</v>
      </c>
    </row>
    <row r="12" spans="1:7">
      <c r="A12" s="45">
        <v>66735</v>
      </c>
      <c r="B12" s="21">
        <v>45291</v>
      </c>
    </row>
    <row r="13" spans="1:7">
      <c r="A13" s="45">
        <v>29987</v>
      </c>
      <c r="B13" s="21">
        <v>45657</v>
      </c>
    </row>
    <row r="14" spans="1:7">
      <c r="A14" s="45">
        <v>13758</v>
      </c>
      <c r="B14" s="21">
        <v>46022</v>
      </c>
    </row>
    <row r="15" spans="1:7">
      <c r="A15" s="45">
        <v>23468</v>
      </c>
      <c r="B15" s="21">
        <v>46387</v>
      </c>
    </row>
    <row r="16" spans="1:7">
      <c r="A16" s="45">
        <v>71357</v>
      </c>
      <c r="B16" s="21">
        <v>46752</v>
      </c>
    </row>
    <row r="17" spans="1:2">
      <c r="A17" s="45">
        <v>69768</v>
      </c>
      <c r="B17" s="21">
        <v>47118</v>
      </c>
    </row>
    <row r="18" spans="1:2">
      <c r="A18" s="45">
        <v>31157</v>
      </c>
      <c r="B18" s="21">
        <v>47483</v>
      </c>
    </row>
    <row r="19" spans="1:2">
      <c r="A19" s="45">
        <v>16728</v>
      </c>
      <c r="B19" s="21">
        <v>47848</v>
      </c>
    </row>
    <row r="20" spans="1:2" s="416" customFormat="1">
      <c r="A20" s="45">
        <v>44157</v>
      </c>
      <c r="B20" s="21">
        <v>48213</v>
      </c>
    </row>
    <row r="21" spans="1:2">
      <c r="A21" s="45">
        <v>856791349</v>
      </c>
      <c r="B21" s="21">
        <v>55153</v>
      </c>
    </row>
  </sheetData>
  <sheetProtection password="8677" sheet="1" objects="1" scenarios="1"/>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7" tint="0.39997558519241921"/>
  </sheetPr>
  <dimension ref="A1:E22"/>
  <sheetViews>
    <sheetView showGridLines="0" zoomScale="120" zoomScaleNormal="120" workbookViewId="0">
      <selection activeCell="A23" sqref="A23"/>
    </sheetView>
  </sheetViews>
  <sheetFormatPr baseColWidth="10" defaultColWidth="11" defaultRowHeight="14.25"/>
  <cols>
    <col min="1" max="1" width="39.625" style="89" customWidth="1"/>
    <col min="2" max="3" width="11" style="89"/>
    <col min="4" max="5" width="0" style="89" hidden="1" customWidth="1"/>
    <col min="6" max="16384" width="11" style="89"/>
  </cols>
  <sheetData>
    <row r="1" spans="1:5" s="98" customFormat="1" ht="18">
      <c r="A1" s="355" t="s">
        <v>327</v>
      </c>
      <c r="B1" s="356"/>
      <c r="C1" s="356"/>
      <c r="D1" s="356"/>
      <c r="E1" s="356"/>
    </row>
    <row r="2" spans="1:5">
      <c r="D2" s="90">
        <v>43101</v>
      </c>
      <c r="E2" s="90">
        <v>44927</v>
      </c>
    </row>
    <row r="3" spans="1:5">
      <c r="A3" s="351" t="s">
        <v>328</v>
      </c>
      <c r="B3" s="352"/>
      <c r="C3" s="351" t="s">
        <v>329</v>
      </c>
      <c r="D3" s="89">
        <v>30</v>
      </c>
      <c r="E3" s="89">
        <v>20</v>
      </c>
    </row>
    <row r="4" spans="1:5">
      <c r="A4" s="351" t="s">
        <v>332</v>
      </c>
      <c r="B4" s="352"/>
      <c r="C4" s="351" t="s">
        <v>68</v>
      </c>
      <c r="D4" s="89">
        <v>50</v>
      </c>
      <c r="E4" s="89">
        <v>50</v>
      </c>
    </row>
    <row r="5" spans="1:5">
      <c r="A5" s="351" t="s">
        <v>333</v>
      </c>
      <c r="B5" s="463" t="str">
        <f>IFERROR(B4/B3,"")</f>
        <v/>
      </c>
      <c r="C5" s="351" t="s">
        <v>331</v>
      </c>
      <c r="D5" s="89">
        <v>2.5</v>
      </c>
    </row>
    <row r="6" spans="1:5">
      <c r="A6" s="351" t="s">
        <v>334</v>
      </c>
      <c r="B6" s="352"/>
      <c r="C6" s="351" t="s">
        <v>250</v>
      </c>
    </row>
    <row r="7" spans="1:5">
      <c r="A7" s="351" t="s">
        <v>330</v>
      </c>
      <c r="B7" s="448"/>
      <c r="C7" s="351" t="s">
        <v>250</v>
      </c>
    </row>
    <row r="8" spans="1:5">
      <c r="A8" s="351" t="s">
        <v>611</v>
      </c>
      <c r="B8" s="447"/>
      <c r="C8" s="351"/>
    </row>
    <row r="9" spans="1:5">
      <c r="A9" s="351" t="s">
        <v>610</v>
      </c>
      <c r="B9" s="447"/>
      <c r="C9" s="351"/>
    </row>
    <row r="11" spans="1:5" ht="15" hidden="1">
      <c r="A11" s="353" t="str">
        <f>IF(OR(AND(OR(B3&gt;D3,B4&gt;D4),B5&gt;D5),AND(B8="ja",B7&gt;0),AND(B6&lt;&gt;"",B6&gt;750,B7&gt;750),AND(B9="nein",B7&gt;0,B6&gt;750)),"Stoffstrombilanz muss erstellt werden","Es muss keine Stoffstrombilanz erstellt werden")</f>
        <v>Es muss keine Stoffstrombilanz erstellt werden</v>
      </c>
      <c r="B11" s="92" t="s">
        <v>608</v>
      </c>
      <c r="C11" s="90">
        <v>43101</v>
      </c>
    </row>
    <row r="12" spans="1:5" ht="15" hidden="1">
      <c r="A12" s="353" t="str">
        <f>IF(OR(B3&gt;E3,B4&gt;E4,AND(B4&gt;0,B7&gt;750),AND(B7&gt;0,B7&lt;750,B9="nein"),B8="ja"),"Stoffstrombilanz muss erstellt werden","Es muss keine Stoffstrombilanz erstellt werden")</f>
        <v>Es muss keine Stoffstrombilanz erstellt werden</v>
      </c>
      <c r="B12" s="92" t="s">
        <v>608</v>
      </c>
      <c r="C12" s="90">
        <f>E2</f>
        <v>44927</v>
      </c>
    </row>
    <row r="13" spans="1:5" ht="15" thickBot="1">
      <c r="C13" s="90"/>
    </row>
    <row r="14" spans="1:5" ht="21" thickBot="1">
      <c r="A14" s="461" t="str">
        <f ca="1">IF(OR(AND(B3&lt;&gt;"",B4&lt;&gt;"",B7&lt;&gt;"",B7=0),AND(B3&lt;&gt;"",B4&lt;&gt;"",B6&lt;&gt;"",B7&gt;750,B8&lt;&gt;""),AND(B3&lt;&gt;"",B4&lt;&gt;"",B6&gt;0,B7&gt;0,B7&lt;750,B8&lt;&gt;"",B9&lt;&gt;""),AND(B3&lt;&gt;"",B4&lt;&gt;"",B6&lt;&gt;"",B7&lt;&gt;"",B8&lt;&gt;"",B9&lt;&gt;""),IF(TODAY()&gt;C12,A12,A11)="Stoffstrombilanz muss erstellt werden"),IF(TODAY()&gt;C12,A12,A11),"Eingabe unvollständig")</f>
        <v>Eingabe unvollständig</v>
      </c>
      <c r="B14" s="354"/>
      <c r="C14" s="354"/>
    </row>
    <row r="22" spans="1:1" ht="35.25">
      <c r="A22" s="488" t="s">
        <v>698</v>
      </c>
    </row>
  </sheetData>
  <conditionalFormatting sqref="A11:A14">
    <cfRule type="expression" dxfId="101" priority="1">
      <formula>A11="Stoffstrombilanz muss erstellt werden"</formula>
    </cfRule>
    <cfRule type="expression" dxfId="100" priority="2">
      <formula>A11="Es muss keine Stoffstrombilanz erstellt werden"</formula>
    </cfRule>
  </conditionalFormatting>
  <dataValidations count="3">
    <dataValidation type="list" allowBlank="1" showInputMessage="1" showErrorMessage="1" promptTitle="Nährstoffvergleich" prompt="Hat der Betrieb die Kontrollwerte (N und P2O5) für den für das vergangene Jahr erstellten Nährstoffvergleich eingehalten?" sqref="B9">
      <formula1>"Ja,Nein"</formula1>
    </dataValidation>
    <dataValidation type="list" allowBlank="1" showInputMessage="1" showErrorMessage="1" promptTitle="Biogasanlage" prompt="Unterhält der Betrieb eine Biogasanlage und steht diese mit einem viehhaltenden Betrieb,für den eine Stoffstrombilanz erforderlich ist,_x000a_in einem funktionalen Zusammenhang?" sqref="B8">
      <formula1>"Ja,Nein"</formula1>
    </dataValidation>
    <dataValidation type="decimal" operator="greaterThanOrEqual" allowBlank="1" showInputMessage="1" showErrorMessage="1" sqref="B3 B4 B6 B7">
      <formula1>0</formula1>
    </dataValidation>
  </dataValidation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rgb="FF92D050"/>
    <pageSetUpPr fitToPage="1"/>
  </sheetPr>
  <dimension ref="A1:BG1024"/>
  <sheetViews>
    <sheetView showGridLines="0" showRowColHeaders="0" topLeftCell="H1" zoomScaleNormal="100" zoomScaleSheetLayoutView="80" workbookViewId="0">
      <pane ySplit="22" topLeftCell="A23" activePane="bottomLeft" state="frozen"/>
      <selection activeCell="B73" sqref="B73"/>
      <selection pane="bottomLeft" activeCell="I23" sqref="I23"/>
    </sheetView>
  </sheetViews>
  <sheetFormatPr baseColWidth="10" defaultColWidth="11" defaultRowHeight="14.25"/>
  <cols>
    <col min="1" max="3" width="5.625" style="98" hidden="1" customWidth="1"/>
    <col min="4" max="4" width="69" style="89" hidden="1" customWidth="1"/>
    <col min="5" max="5" width="20.625" style="92" hidden="1" customWidth="1"/>
    <col min="6" max="7" width="5.625" style="92" hidden="1" customWidth="1"/>
    <col min="8" max="8" width="5.625" style="92" customWidth="1"/>
    <col min="9" max="9" width="9.625" style="89" bestFit="1" customWidth="1"/>
    <col min="10" max="10" width="35.125" style="89" customWidth="1"/>
    <col min="11" max="11" width="38.5" style="89" bestFit="1" customWidth="1"/>
    <col min="12" max="12" width="14.875" style="89" hidden="1" customWidth="1"/>
    <col min="13" max="13" width="45.75" style="89" bestFit="1" customWidth="1"/>
    <col min="14" max="14" width="2.625" style="98" bestFit="1" customWidth="1"/>
    <col min="15" max="15" width="5.25" style="98" bestFit="1" customWidth="1"/>
    <col min="16" max="16" width="5.75" style="98" customWidth="1"/>
    <col min="17" max="17" width="4.75" style="95" customWidth="1"/>
    <col min="18" max="18" width="7.125" style="89" customWidth="1"/>
    <col min="19" max="19" width="2.125" style="89" bestFit="1" customWidth="1"/>
    <col min="20" max="21" width="3.875" style="89" bestFit="1" customWidth="1"/>
    <col min="22" max="22" width="4.75" style="89" hidden="1" customWidth="1"/>
    <col min="23" max="23" width="7.5" style="89" bestFit="1" customWidth="1"/>
    <col min="24" max="24" width="6.75" style="89" customWidth="1"/>
    <col min="25" max="25" width="7.5" style="89" bestFit="1" customWidth="1"/>
    <col min="26" max="26" width="7.25" style="89" customWidth="1"/>
    <col min="27" max="27" width="20.25" style="89" bestFit="1" customWidth="1"/>
    <col min="28" max="28" width="9.875" style="96" hidden="1" customWidth="1"/>
    <col min="29" max="29" width="7.625" style="97" hidden="1" customWidth="1"/>
    <col min="30" max="30" width="5" style="89" hidden="1" customWidth="1"/>
    <col min="31" max="31" width="9.25" style="89" hidden="1" customWidth="1"/>
    <col min="32" max="32" width="8.375" style="89" hidden="1" customWidth="1"/>
    <col min="33" max="33" width="12.625" style="89" hidden="1" customWidth="1"/>
    <col min="34" max="34" width="18.125" style="89" hidden="1" customWidth="1"/>
    <col min="35" max="35" width="12.5" style="91" hidden="1" customWidth="1"/>
    <col min="36" max="36" width="11.875" style="91" hidden="1" customWidth="1"/>
    <col min="37" max="37" width="11.375" style="91" hidden="1" customWidth="1"/>
    <col min="38" max="38" width="13.625" style="98" hidden="1" customWidth="1"/>
    <col min="39" max="40" width="6.625" style="98" hidden="1" customWidth="1"/>
    <col min="41" max="41" width="12.5" style="98" hidden="1" customWidth="1"/>
    <col min="42" max="43" width="6.625" style="98" hidden="1" customWidth="1"/>
    <col min="44" max="44" width="16.5" style="98" hidden="1" customWidth="1"/>
    <col min="45" max="47" width="6.625" style="98" customWidth="1"/>
    <col min="48" max="52" width="6.5" style="98" customWidth="1"/>
    <col min="53" max="54" width="11" customWidth="1"/>
    <col min="55" max="58" width="11" style="98" customWidth="1"/>
    <col min="59" max="59" width="70.25" style="98" customWidth="1"/>
    <col min="60" max="16384" width="11" style="98"/>
  </cols>
  <sheetData>
    <row r="1" spans="1:41" s="350" customFormat="1" ht="23.25">
      <c r="A1" s="185"/>
      <c r="B1" s="185"/>
      <c r="C1" s="185"/>
      <c r="D1" s="185" t="s">
        <v>285</v>
      </c>
      <c r="E1" s="185"/>
      <c r="F1" s="185"/>
      <c r="G1" s="185"/>
      <c r="H1" s="185" t="s">
        <v>285</v>
      </c>
      <c r="I1" s="185"/>
      <c r="J1" s="185"/>
      <c r="K1" s="226" t="s">
        <v>316</v>
      </c>
      <c r="L1" s="185"/>
      <c r="M1" s="185"/>
      <c r="N1" s="185"/>
      <c r="O1" s="185"/>
      <c r="P1" s="185"/>
      <c r="Q1" s="185"/>
      <c r="R1" s="185"/>
      <c r="S1" s="185"/>
      <c r="T1" s="185"/>
      <c r="U1" s="185"/>
      <c r="V1" s="185"/>
      <c r="W1" s="185"/>
      <c r="X1" s="185"/>
      <c r="Y1" s="185"/>
      <c r="Z1" s="185"/>
      <c r="AA1" s="436" t="str">
        <f>Startseite!G5</f>
        <v>Version 1.0</v>
      </c>
      <c r="AH1" s="350" t="s">
        <v>341</v>
      </c>
      <c r="AI1" s="350" t="str">
        <f>"H1:AA"&amp;MAX(AO:AO)</f>
        <v>H1:AA62</v>
      </c>
      <c r="AK1" s="185"/>
    </row>
    <row r="2" spans="1:41" s="100" customFormat="1" ht="15" thickBot="1">
      <c r="D2" s="95"/>
      <c r="E2" s="94"/>
      <c r="F2" s="94"/>
      <c r="G2" s="94"/>
      <c r="H2" s="539" t="str">
        <f>IFERROR(DAY(Bilanz!D9)&amp;"."&amp;MONTH(Bilanz!D9)&amp;"."&amp;YEAR(Bilanz!D9)&amp;" bis "&amp;DAY(Bilanz!D10)&amp;"."&amp;MONTH(Bilanz!D10)&amp;"."&amp;YEAR(Bilanz!D10),"")</f>
        <v>1.7.2018 bis 30.6.2019</v>
      </c>
      <c r="I2" s="540"/>
      <c r="J2" s="540"/>
      <c r="K2" s="99" t="s">
        <v>317</v>
      </c>
      <c r="M2" s="95"/>
      <c r="N2" s="95"/>
      <c r="O2" s="95"/>
      <c r="P2" s="95"/>
      <c r="Q2" s="95"/>
      <c r="R2" s="95"/>
      <c r="S2" s="95"/>
      <c r="T2" s="95"/>
      <c r="U2" s="95"/>
      <c r="V2" s="95"/>
      <c r="W2" s="95"/>
      <c r="X2" s="95"/>
      <c r="Y2" s="95"/>
      <c r="Z2" s="95"/>
      <c r="AA2" s="95"/>
      <c r="AB2" s="101"/>
      <c r="AC2" s="102"/>
      <c r="AD2" s="95"/>
      <c r="AE2" s="95"/>
      <c r="AF2" s="95"/>
      <c r="AG2" s="95"/>
      <c r="AH2" s="95"/>
      <c r="AI2" s="103"/>
      <c r="AJ2" s="103"/>
      <c r="AK2" s="103"/>
    </row>
    <row r="3" spans="1:41" s="100" customFormat="1">
      <c r="D3" s="95"/>
      <c r="E3" s="94"/>
      <c r="F3" s="94"/>
      <c r="G3" s="94"/>
      <c r="H3" s="541" t="s">
        <v>39</v>
      </c>
      <c r="I3" s="542"/>
      <c r="J3" s="542"/>
      <c r="K3" s="104" t="str">
        <f>ROUND(Bilanz!D18,1)&amp;"/"&amp;ROUND(Bilanz!E18,1)</f>
        <v>0/0</v>
      </c>
      <c r="M3" s="349" t="str">
        <f>IF(Bilanz!D5=0,"","Betrieb:")</f>
        <v/>
      </c>
      <c r="N3" s="95"/>
      <c r="O3" s="95"/>
      <c r="P3" s="95"/>
      <c r="Q3" s="95"/>
      <c r="R3" s="95"/>
      <c r="S3" s="95"/>
      <c r="T3" s="95"/>
      <c r="U3" s="95"/>
      <c r="V3" s="95"/>
      <c r="W3" s="95"/>
      <c r="X3" s="95"/>
      <c r="Y3" s="95"/>
      <c r="Z3" s="95"/>
      <c r="AA3" s="95"/>
      <c r="AB3" s="101"/>
      <c r="AC3" s="102"/>
      <c r="AD3" s="95"/>
      <c r="AE3" s="95"/>
      <c r="AF3" s="95"/>
      <c r="AG3" s="95"/>
      <c r="AH3" s="95"/>
      <c r="AI3" s="103"/>
      <c r="AJ3" s="103"/>
      <c r="AK3" s="103"/>
    </row>
    <row r="4" spans="1:41" s="100" customFormat="1">
      <c r="D4" s="95"/>
      <c r="E4" s="94"/>
      <c r="F4" s="94"/>
      <c r="G4" s="94"/>
      <c r="H4" s="543" t="s">
        <v>41</v>
      </c>
      <c r="I4" s="542"/>
      <c r="J4" s="542"/>
      <c r="K4" s="105" t="str">
        <f>ROUND(Bilanz!D19,1)&amp;"/"&amp;ROUND(Bilanz!E19,1)</f>
        <v>0/0</v>
      </c>
      <c r="M4" s="9" t="str">
        <f>IF(Bilanz!D5=0,"",Bilanz!D5)</f>
        <v/>
      </c>
      <c r="N4" s="95"/>
      <c r="O4" s="95"/>
      <c r="P4" s="95"/>
      <c r="Q4" s="95"/>
      <c r="R4" s="95"/>
      <c r="S4" s="95"/>
      <c r="T4" s="95"/>
      <c r="U4" s="95"/>
      <c r="V4" s="95"/>
      <c r="W4" s="95"/>
      <c r="X4" s="95"/>
      <c r="Y4" s="95"/>
      <c r="Z4" s="95"/>
      <c r="AA4" s="95"/>
      <c r="AB4" s="101"/>
      <c r="AC4" s="102"/>
      <c r="AD4" s="95"/>
      <c r="AE4" s="95"/>
      <c r="AF4" s="95"/>
      <c r="AG4" s="95"/>
      <c r="AH4" s="95"/>
      <c r="AI4" s="103"/>
      <c r="AJ4" s="103"/>
      <c r="AK4" s="103"/>
    </row>
    <row r="5" spans="1:41" s="100" customFormat="1">
      <c r="D5" s="95"/>
      <c r="E5" s="94"/>
      <c r="F5" s="94"/>
      <c r="G5" s="94"/>
      <c r="H5" s="543" t="s">
        <v>43</v>
      </c>
      <c r="I5" s="542"/>
      <c r="J5" s="542"/>
      <c r="K5" s="105" t="str">
        <f>ROUND(Bilanz!D20,1)&amp;"/"&amp;ROUND(Bilanz!E20,1)</f>
        <v>0/0</v>
      </c>
      <c r="M5" s="95"/>
      <c r="N5" s="95"/>
      <c r="O5" s="95"/>
      <c r="P5" s="95"/>
      <c r="Q5" s="95"/>
      <c r="R5" s="95"/>
      <c r="S5" s="95"/>
      <c r="T5" s="95"/>
      <c r="U5" s="95"/>
      <c r="V5" s="95"/>
      <c r="W5" s="95"/>
      <c r="X5" s="95"/>
      <c r="Y5" s="95"/>
      <c r="Z5" s="95"/>
      <c r="AA5" s="95"/>
      <c r="AB5" s="101"/>
      <c r="AC5" s="102"/>
      <c r="AD5" s="95"/>
      <c r="AE5" s="95"/>
      <c r="AF5" s="95"/>
      <c r="AG5" s="95"/>
      <c r="AH5" s="95"/>
      <c r="AI5" s="103"/>
      <c r="AJ5" s="103"/>
      <c r="AK5" s="103"/>
    </row>
    <row r="6" spans="1:41" s="100" customFormat="1">
      <c r="D6" s="95"/>
      <c r="E6" s="94"/>
      <c r="F6" s="94"/>
      <c r="G6" s="94"/>
      <c r="H6" s="541" t="s">
        <v>44</v>
      </c>
      <c r="I6" s="542"/>
      <c r="J6" s="542"/>
      <c r="K6" s="104" t="str">
        <f>ROUND(Bilanz!D21,1)&amp;"/"&amp;ROUND(Bilanz!E21,1)</f>
        <v>0/0</v>
      </c>
      <c r="M6" s="95"/>
      <c r="N6" s="95"/>
      <c r="O6" s="95"/>
      <c r="P6" s="95"/>
      <c r="Q6" s="95"/>
      <c r="R6" s="95"/>
      <c r="S6" s="95"/>
      <c r="T6" s="95"/>
      <c r="U6" s="95"/>
      <c r="V6" s="95"/>
      <c r="W6" s="95"/>
      <c r="X6" s="95"/>
      <c r="Y6" s="95"/>
      <c r="Z6" s="95"/>
      <c r="AA6" s="95"/>
      <c r="AB6" s="101"/>
      <c r="AC6" s="102"/>
      <c r="AD6" s="95"/>
      <c r="AE6" s="95"/>
      <c r="AF6" s="95"/>
      <c r="AG6" s="95"/>
      <c r="AH6" s="95"/>
      <c r="AI6" s="103"/>
      <c r="AJ6" s="103"/>
      <c r="AK6" s="103"/>
    </row>
    <row r="7" spans="1:41" s="100" customFormat="1">
      <c r="D7" s="95"/>
      <c r="E7" s="94"/>
      <c r="F7" s="94"/>
      <c r="G7" s="94"/>
      <c r="H7" s="541" t="s">
        <v>45</v>
      </c>
      <c r="I7" s="542"/>
      <c r="J7" s="542"/>
      <c r="K7" s="104" t="str">
        <f>ROUND(Bilanz!D22,1)&amp;"/"&amp;ROUND(Bilanz!E22,1)</f>
        <v>0/0</v>
      </c>
      <c r="M7" s="95"/>
      <c r="N7" s="95"/>
      <c r="O7" s="95"/>
      <c r="P7" s="95"/>
      <c r="Q7" s="95"/>
      <c r="R7" s="95"/>
      <c r="S7" s="95"/>
      <c r="T7" s="95"/>
      <c r="U7" s="95"/>
      <c r="V7" s="95"/>
      <c r="W7" s="95"/>
      <c r="X7" s="95"/>
      <c r="Y7" s="95"/>
      <c r="Z7" s="95"/>
      <c r="AA7" s="95"/>
      <c r="AB7" s="101"/>
      <c r="AC7" s="102"/>
      <c r="AD7" s="95"/>
      <c r="AE7" s="95"/>
      <c r="AF7" s="95"/>
      <c r="AG7" s="95"/>
      <c r="AH7" s="95"/>
      <c r="AI7" s="103"/>
      <c r="AJ7" s="103"/>
      <c r="AK7" s="103"/>
    </row>
    <row r="8" spans="1:41" s="100" customFormat="1">
      <c r="D8" s="95"/>
      <c r="E8" s="94"/>
      <c r="F8" s="94"/>
      <c r="G8" s="94"/>
      <c r="H8" s="541" t="s">
        <v>46</v>
      </c>
      <c r="I8" s="542"/>
      <c r="J8" s="542"/>
      <c r="K8" s="104" t="str">
        <f>ROUND(Bilanz!D23,1)&amp;"/"&amp;ROUND(Bilanz!E23,1)</f>
        <v>0/0</v>
      </c>
      <c r="M8" s="95"/>
      <c r="N8" s="95"/>
      <c r="O8" s="95"/>
      <c r="P8" s="95"/>
      <c r="Q8" s="95"/>
      <c r="R8" s="95"/>
      <c r="S8" s="95"/>
      <c r="T8" s="95"/>
      <c r="U8" s="95"/>
      <c r="V8" s="95"/>
      <c r="W8" s="95"/>
      <c r="X8" s="95"/>
      <c r="Y8" s="95"/>
      <c r="Z8" s="95"/>
      <c r="AA8" s="95"/>
      <c r="AB8" s="101"/>
      <c r="AC8" s="102"/>
      <c r="AD8" s="95"/>
      <c r="AE8" s="95"/>
      <c r="AF8" s="95"/>
      <c r="AG8" s="95"/>
      <c r="AH8" s="95"/>
      <c r="AI8" s="103"/>
      <c r="AJ8" s="103"/>
      <c r="AK8" s="103"/>
    </row>
    <row r="9" spans="1:41" s="100" customFormat="1">
      <c r="D9" s="95"/>
      <c r="E9" s="94"/>
      <c r="F9" s="94"/>
      <c r="G9" s="94"/>
      <c r="H9" s="541" t="s">
        <v>47</v>
      </c>
      <c r="I9" s="542"/>
      <c r="J9" s="542"/>
      <c r="K9" s="104" t="str">
        <f>ROUND(Bilanz!D24,1)&amp;"/"&amp;ROUND(Bilanz!E24,1)</f>
        <v>0/0</v>
      </c>
      <c r="M9" s="95"/>
      <c r="N9" s="95"/>
      <c r="O9" s="95"/>
      <c r="P9" s="95"/>
      <c r="Q9" s="95"/>
      <c r="R9" s="95"/>
      <c r="S9" s="95"/>
      <c r="T9" s="95"/>
      <c r="U9" s="95"/>
      <c r="V9" s="95"/>
      <c r="W9" s="95"/>
      <c r="X9" s="95"/>
      <c r="Y9" s="95"/>
      <c r="Z9" s="95"/>
      <c r="AA9" s="95"/>
      <c r="AB9" s="101"/>
      <c r="AC9" s="102"/>
      <c r="AD9" s="95"/>
      <c r="AE9" s="95"/>
      <c r="AF9" s="95"/>
      <c r="AG9" s="95"/>
      <c r="AH9" s="95"/>
      <c r="AI9" s="103"/>
      <c r="AJ9" s="103"/>
      <c r="AK9" s="103"/>
    </row>
    <row r="10" spans="1:41" s="100" customFormat="1">
      <c r="D10" s="95"/>
      <c r="E10" s="94"/>
      <c r="F10" s="94"/>
      <c r="G10" s="94"/>
      <c r="H10" s="541" t="s">
        <v>49</v>
      </c>
      <c r="I10" s="542"/>
      <c r="J10" s="542"/>
      <c r="K10" s="104" t="str">
        <f>ROUND(Bilanz!D25,1)&amp;"/"&amp;ROUND(Bilanz!E25,1)</f>
        <v>0/0</v>
      </c>
      <c r="M10" s="95"/>
      <c r="N10" s="95"/>
      <c r="O10" s="95"/>
      <c r="P10" s="95"/>
      <c r="Q10" s="95"/>
      <c r="R10" s="95"/>
      <c r="S10" s="95"/>
      <c r="T10" s="95"/>
      <c r="U10" s="95"/>
      <c r="V10" s="95"/>
      <c r="W10" s="95"/>
      <c r="X10" s="95"/>
      <c r="Y10" s="95"/>
      <c r="Z10" s="95"/>
      <c r="AA10" s="95"/>
      <c r="AB10" s="101"/>
      <c r="AC10" s="102"/>
      <c r="AD10" s="95"/>
      <c r="AE10" s="95"/>
      <c r="AF10" s="95"/>
      <c r="AG10" s="95"/>
      <c r="AH10" s="95"/>
      <c r="AI10" s="103"/>
      <c r="AJ10" s="103"/>
      <c r="AK10" s="103"/>
    </row>
    <row r="11" spans="1:41" s="100" customFormat="1">
      <c r="D11" s="95"/>
      <c r="E11" s="94"/>
      <c r="F11" s="94"/>
      <c r="G11" s="94"/>
      <c r="H11" s="541" t="s">
        <v>51</v>
      </c>
      <c r="I11" s="542"/>
      <c r="J11" s="542"/>
      <c r="K11" s="104" t="str">
        <f>ROUND(Bilanz!D26,1)&amp;"/"&amp;ROUND(Bilanz!E26,1)</f>
        <v>0/0</v>
      </c>
      <c r="M11" s="95"/>
      <c r="N11" s="95"/>
      <c r="O11" s="95"/>
      <c r="P11" s="95"/>
      <c r="Q11" s="95"/>
      <c r="R11" s="95"/>
      <c r="S11" s="95"/>
      <c r="T11" s="95"/>
      <c r="U11" s="95"/>
      <c r="V11" s="95"/>
      <c r="W11" s="95"/>
      <c r="X11" s="95"/>
      <c r="Y11" s="95"/>
      <c r="Z11" s="95"/>
      <c r="AA11" s="95"/>
      <c r="AB11" s="101"/>
      <c r="AC11" s="102"/>
      <c r="AD11" s="95"/>
      <c r="AE11" s="95"/>
      <c r="AF11" s="95"/>
      <c r="AG11" s="95"/>
      <c r="AH11" s="95"/>
      <c r="AI11" s="103"/>
      <c r="AJ11" s="103"/>
      <c r="AK11" s="103"/>
    </row>
    <row r="12" spans="1:41" s="100" customFormat="1">
      <c r="D12" s="95"/>
      <c r="E12" s="94"/>
      <c r="F12" s="94"/>
      <c r="G12" s="94"/>
      <c r="H12" s="541" t="s">
        <v>338</v>
      </c>
      <c r="I12" s="542"/>
      <c r="J12" s="542"/>
      <c r="K12" s="104" t="str">
        <f>ROUND(Bilanz!D27,1)&amp;"/-"</f>
        <v>0/-</v>
      </c>
      <c r="M12" s="95"/>
      <c r="N12" s="95"/>
      <c r="O12" s="95"/>
      <c r="P12" s="95"/>
      <c r="Q12" s="95"/>
      <c r="R12" s="95"/>
      <c r="S12" s="95"/>
      <c r="T12" s="95"/>
      <c r="U12" s="95"/>
      <c r="V12" s="95"/>
      <c r="W12" s="95"/>
      <c r="X12" s="95"/>
      <c r="Y12" s="95"/>
      <c r="Z12" s="95"/>
      <c r="AA12" s="95"/>
      <c r="AB12" s="101"/>
      <c r="AC12" s="102"/>
      <c r="AD12" s="95"/>
      <c r="AE12" s="95"/>
      <c r="AF12" s="95"/>
      <c r="AG12" s="95"/>
      <c r="AH12" s="95"/>
      <c r="AI12" s="103"/>
      <c r="AJ12" s="103"/>
      <c r="AK12" s="103"/>
      <c r="AO12" s="100">
        <v>62</v>
      </c>
    </row>
    <row r="13" spans="1:41" s="100" customFormat="1">
      <c r="D13" s="95"/>
      <c r="E13" s="94"/>
      <c r="F13" s="94"/>
      <c r="G13" s="94"/>
      <c r="H13" s="541" t="s">
        <v>54</v>
      </c>
      <c r="I13" s="544"/>
      <c r="J13" s="544"/>
      <c r="K13" s="104" t="str">
        <f>ROUND(Bilanz!D28,1)&amp;"/"&amp;ROUND(Bilanz!E28,1)</f>
        <v>0/0</v>
      </c>
      <c r="M13" s="95"/>
      <c r="N13" s="95"/>
      <c r="O13" s="95"/>
      <c r="P13" s="95"/>
      <c r="Q13" s="95"/>
      <c r="R13" s="95"/>
      <c r="S13" s="95"/>
      <c r="T13" s="95"/>
      <c r="U13" s="95"/>
      <c r="V13" s="95"/>
      <c r="W13" s="95"/>
      <c r="X13" s="95"/>
      <c r="Y13" s="95"/>
      <c r="Z13" s="95"/>
      <c r="AA13" s="95"/>
      <c r="AB13" s="101"/>
      <c r="AC13" s="102"/>
      <c r="AD13" s="95"/>
      <c r="AE13" s="95"/>
      <c r="AF13" s="95"/>
      <c r="AG13" s="95"/>
      <c r="AH13" s="95"/>
      <c r="AI13" s="103"/>
      <c r="AJ13" s="103"/>
      <c r="AK13" s="103"/>
    </row>
    <row r="14" spans="1:41" s="100" customFormat="1" ht="14.25" customHeight="1" thickBot="1">
      <c r="D14" s="95"/>
      <c r="E14" s="94"/>
      <c r="F14" s="94"/>
      <c r="G14" s="94"/>
      <c r="H14" s="106"/>
      <c r="I14" s="106"/>
      <c r="J14" s="106"/>
      <c r="K14" s="106"/>
      <c r="L14" s="107"/>
      <c r="M14" s="95"/>
      <c r="N14" s="95"/>
      <c r="O14" s="95"/>
      <c r="P14" s="95"/>
      <c r="Q14" s="95"/>
      <c r="R14" s="95"/>
      <c r="S14" s="95"/>
      <c r="T14" s="95"/>
      <c r="U14" s="95"/>
      <c r="V14" s="95"/>
      <c r="W14" s="95"/>
      <c r="X14" s="95"/>
      <c r="Y14" s="95"/>
      <c r="Z14" s="95"/>
      <c r="AA14" s="95"/>
      <c r="AB14" s="101"/>
      <c r="AC14" s="102"/>
      <c r="AD14" s="95"/>
      <c r="AE14" s="95"/>
      <c r="AF14" s="95"/>
      <c r="AG14" s="95"/>
      <c r="AH14" s="95"/>
      <c r="AI14" s="103"/>
      <c r="AJ14" s="103"/>
      <c r="AK14" s="103"/>
    </row>
    <row r="15" spans="1:41" ht="15" customHeight="1">
      <c r="H15" s="545" t="s">
        <v>593</v>
      </c>
      <c r="I15" s="546"/>
      <c r="J15" s="546"/>
      <c r="K15" s="108" t="str">
        <f>ROUND(Bilanz!D30,1)&amp;"/"&amp;ROUND(Bilanz!E30,1)</f>
        <v>0/0</v>
      </c>
      <c r="L15" s="104"/>
      <c r="N15" s="89"/>
      <c r="O15" s="89"/>
      <c r="P15" s="89"/>
    </row>
    <row r="16" spans="1:41" ht="18" hidden="1" customHeight="1">
      <c r="H16" s="109"/>
      <c r="J16" s="93"/>
      <c r="N16" s="89"/>
      <c r="O16" s="89"/>
      <c r="P16" s="89"/>
    </row>
    <row r="17" spans="1:59" ht="18" hidden="1" customHeight="1">
      <c r="H17" s="109"/>
      <c r="J17" s="93"/>
      <c r="N17" s="89"/>
      <c r="O17" s="89"/>
      <c r="P17" s="89"/>
    </row>
    <row r="18" spans="1:59" ht="14.25" hidden="1" customHeight="1">
      <c r="N18" s="89"/>
      <c r="O18" s="89"/>
      <c r="P18" s="89"/>
    </row>
    <row r="19" spans="1:59" ht="15" thickBot="1">
      <c r="L19" s="110"/>
      <c r="N19" s="89"/>
      <c r="O19" s="89"/>
      <c r="P19" s="89"/>
    </row>
    <row r="20" spans="1:59" ht="18.75" hidden="1" customHeight="1" thickBot="1">
      <c r="I20" s="111"/>
      <c r="J20" s="112"/>
      <c r="K20" s="110"/>
      <c r="L20" s="110"/>
      <c r="M20" s="89">
        <f>COLUMN()</f>
        <v>13</v>
      </c>
      <c r="N20" s="89"/>
      <c r="O20" s="89"/>
      <c r="P20" s="89">
        <f>COLUMN()</f>
        <v>16</v>
      </c>
      <c r="Q20" s="89">
        <f>COLUMN()</f>
        <v>17</v>
      </c>
      <c r="T20" s="89">
        <f>'SD Aufnahme'!J29</f>
        <v>10</v>
      </c>
      <c r="V20" s="89">
        <f>'SD Aufnahme'!F29</f>
        <v>6</v>
      </c>
      <c r="W20" s="89">
        <f>COLUMN()</f>
        <v>23</v>
      </c>
      <c r="X20" s="89">
        <f>COLUMN()</f>
        <v>24</v>
      </c>
      <c r="Y20" s="89">
        <f>COLUMN()</f>
        <v>25</v>
      </c>
      <c r="Z20" s="89">
        <f>COLUMN()</f>
        <v>26</v>
      </c>
      <c r="AB20" s="96">
        <v>9</v>
      </c>
      <c r="AC20" s="97" t="s">
        <v>248</v>
      </c>
    </row>
    <row r="21" spans="1:59" ht="16.5">
      <c r="A21" s="163"/>
      <c r="B21" s="163"/>
      <c r="C21" s="163"/>
      <c r="D21" s="163" t="s">
        <v>251</v>
      </c>
      <c r="E21" s="164" t="s">
        <v>74</v>
      </c>
      <c r="F21" s="164" t="s">
        <v>283</v>
      </c>
      <c r="G21" s="164" t="s">
        <v>284</v>
      </c>
      <c r="H21" s="518" t="s">
        <v>293</v>
      </c>
      <c r="I21" s="523" t="s">
        <v>73</v>
      </c>
      <c r="J21" s="520" t="s">
        <v>591</v>
      </c>
      <c r="K21" s="520" t="s">
        <v>592</v>
      </c>
      <c r="L21" s="165" t="s">
        <v>279</v>
      </c>
      <c r="M21" s="525" t="s">
        <v>80</v>
      </c>
      <c r="N21" s="514" t="s">
        <v>2</v>
      </c>
      <c r="O21" s="527"/>
      <c r="P21" s="528"/>
      <c r="Q21" s="514" t="s">
        <v>282</v>
      </c>
      <c r="R21" s="515"/>
      <c r="S21" s="533" t="s">
        <v>280</v>
      </c>
      <c r="T21" s="534"/>
      <c r="U21" s="535"/>
      <c r="V21" s="531" t="s">
        <v>258</v>
      </c>
      <c r="W21" s="170" t="s">
        <v>587</v>
      </c>
      <c r="X21" s="171"/>
      <c r="Y21" s="170" t="s">
        <v>588</v>
      </c>
      <c r="Z21" s="171"/>
      <c r="AA21" s="529" t="s">
        <v>312</v>
      </c>
      <c r="AB21" s="114" t="s">
        <v>79</v>
      </c>
      <c r="AC21" s="115" t="s">
        <v>249</v>
      </c>
      <c r="AD21" s="116" t="s">
        <v>250</v>
      </c>
      <c r="AE21" s="116" t="s">
        <v>286</v>
      </c>
      <c r="AF21" s="116" t="s">
        <v>253</v>
      </c>
      <c r="AG21" s="116" t="s">
        <v>289</v>
      </c>
      <c r="AH21" s="113" t="s">
        <v>254</v>
      </c>
      <c r="AI21" s="117" t="s">
        <v>0</v>
      </c>
      <c r="AJ21" s="138" t="s">
        <v>80</v>
      </c>
      <c r="AK21" s="91" t="s">
        <v>319</v>
      </c>
      <c r="AL21" s="98" t="s">
        <v>337</v>
      </c>
      <c r="AO21" s="132" t="s">
        <v>341</v>
      </c>
      <c r="AR21" s="33" t="s">
        <v>384</v>
      </c>
    </row>
    <row r="22" spans="1:59" s="118" customFormat="1" ht="23.25" thickBot="1">
      <c r="A22" s="166"/>
      <c r="B22" s="166"/>
      <c r="C22" s="166" t="s">
        <v>322</v>
      </c>
      <c r="D22" s="166"/>
      <c r="E22" s="167"/>
      <c r="F22" s="167"/>
      <c r="G22" s="167"/>
      <c r="H22" s="519"/>
      <c r="I22" s="524"/>
      <c r="J22" s="522" t="s">
        <v>257</v>
      </c>
      <c r="K22" s="521"/>
      <c r="L22" s="168" t="s">
        <v>256</v>
      </c>
      <c r="M22" s="526"/>
      <c r="N22" s="282"/>
      <c r="O22" s="283"/>
      <c r="P22" s="347" t="s">
        <v>255</v>
      </c>
      <c r="Q22" s="516"/>
      <c r="R22" s="517"/>
      <c r="S22" s="536"/>
      <c r="T22" s="537"/>
      <c r="U22" s="538"/>
      <c r="V22" s="532"/>
      <c r="W22" s="348" t="s">
        <v>288</v>
      </c>
      <c r="X22" s="347" t="s">
        <v>255</v>
      </c>
      <c r="Y22" s="348" t="s">
        <v>288</v>
      </c>
      <c r="Z22" s="347" t="s">
        <v>255</v>
      </c>
      <c r="AA22" s="530"/>
      <c r="AB22" s="120"/>
      <c r="AC22" s="121"/>
      <c r="AD22" s="122"/>
      <c r="AE22" s="122"/>
      <c r="AF22" s="122"/>
      <c r="AG22" s="122"/>
      <c r="AH22" s="119"/>
      <c r="AI22" s="117"/>
      <c r="AJ22" s="174"/>
      <c r="AK22" s="174"/>
    </row>
    <row r="23" spans="1:59" ht="15">
      <c r="A23" s="98">
        <f t="shared" ref="A23:A86" si="0">COUNTIF($K$23:$K$1022,L23)</f>
        <v>0</v>
      </c>
      <c r="B23" s="98" t="str">
        <f>IF(C23=1,SUM($C$23:C23),"")</f>
        <v/>
      </c>
      <c r="C23" s="98">
        <f t="shared" ref="C23:C86" si="1">IF(AND(L23&gt;0,X23&gt;0,Z23&gt;0),1,0)</f>
        <v>0</v>
      </c>
      <c r="D23" s="89" t="str">
        <f t="shared" ref="D23:D86" si="2">CONCATENATE(F23&amp;"-"&amp;G23&amp;"-"&amp;$D$1&amp;"-"&amp;M23)</f>
        <v>1900-1-Aufnahme-</v>
      </c>
      <c r="E23" s="123" t="str">
        <f ca="1">IFERROR(IF(AI23=1,CONCATENATE(J23&amp;"-"&amp;K23),"-"),"-")</f>
        <v>-</v>
      </c>
      <c r="F23" s="123">
        <f>YEAR(I23)</f>
        <v>1900</v>
      </c>
      <c r="G23" s="123">
        <f>IF(MONTH(I23)&lt;7,1,2)</f>
        <v>1</v>
      </c>
      <c r="H23" s="169">
        <v>1</v>
      </c>
      <c r="I23" s="66"/>
      <c r="J23" s="67"/>
      <c r="K23" s="79"/>
      <c r="L23" s="69"/>
      <c r="M23" s="175"/>
      <c r="N23" s="311" t="str">
        <f t="shared" ref="N23" ca="1" si="3">IF(OR(SUM(O23:P23)=0,O23=""),"","%")</f>
        <v/>
      </c>
      <c r="O23" s="310" t="str">
        <f ca="1">IFERROR(IF(VLOOKUP($E23,'SD Aufnahme'!$A$33:$N$326,'SD Aufnahme'!$D$29,FALSE)=0,"",VLOOKUP($E23,'SD Aufnahme'!$A$33:$N$326,'SD Aufnahme'!$D$29,FALSE)),"")</f>
        <v/>
      </c>
      <c r="P23" s="312"/>
      <c r="Q23" s="314" t="str">
        <f>IF(K23=0,"",IFERROR(VLOOKUP($E23,'SD Aufnahme'!$A$33:$N$326,'SD Aufnahme'!$E$29,FALSE),""))</f>
        <v/>
      </c>
      <c r="R23" s="76"/>
      <c r="S23" s="125" t="str">
        <f t="shared" ref="S23:S86" si="4">IF(M23="organische Düngemittel", "%","")</f>
        <v/>
      </c>
      <c r="T23" s="126">
        <f>IF(M23="organische Düngemittel",IF(OR($M23=0,L23&lt;&gt;0,U23&gt;0),0,IFERROR(VLOOKUP($E23,'SD Aufnahme'!$A$33:$N$4042,T$20,FALSE),0)),)</f>
        <v>0</v>
      </c>
      <c r="U23" s="72"/>
      <c r="V23" s="127">
        <f ca="1">IFERROR(VLOOKUP($E23,'SD Aufnahme'!$A$33:$N$326,V$20,FALSE),"")</f>
        <v>0</v>
      </c>
      <c r="W23" s="128" t="str">
        <f ca="1">IFERROR(IF(AND(J23&lt;&gt;"eigene Stoffe",VLOOKUP($E23,'SD Aufnahme'!$A$33:$N$326,'SD Aufnahme'!$G$29,FALSE)=0),"",IF($L23&lt;&gt;0,"", IF(AND(P23&gt;0,O23&lt;&gt;"",Q23&lt;&gt;"t TM"),VLOOKUP($E23,'SD Aufnahme'!$A$33:$N$326,'SD Aufnahme'!$G$29,FALSE)/O23*P23,VLOOKUP($E23,'SD Aufnahme'!$A$33:$N$326,'SD Aufnahme'!$G$29,FALSE)))),"")</f>
        <v/>
      </c>
      <c r="X23" s="76"/>
      <c r="Y23" s="128" t="str">
        <f ca="1">IFERROR(IF(AND(J23&lt;&gt;"eigene Stoffe",VLOOKUP($E23,'SD Aufnahme'!$A$33:$N$326,'SD Aufnahme'!$H$29,FALSE)=0),"",IF($L23&lt;&gt;0,"",IFERROR(IF(AND(P23&gt;0,O23&lt;&gt;"",Q23&lt;&gt;"t TM"),VLOOKUP($E23,'SD Aufnahme'!$A$33:$N$326,'SD Aufnahme'!$H$29,FALSE)*P23/O23,VLOOKUP($E23,'SD Aufnahme'!$A$33:$N$326,'SD Aufnahme'!$H$29,FALSE)),""))),"")</f>
        <v/>
      </c>
      <c r="Z23" s="76"/>
      <c r="AA23" s="424" t="s">
        <v>667</v>
      </c>
      <c r="AB23" s="129" t="str">
        <f>IF($M23=0,"",IFERROR(VLOOKUP($E23,'SD Aufnahme'!$A$33:$N$279,AB$20,FALSE),""))</f>
        <v/>
      </c>
      <c r="AC23" s="97">
        <f t="shared" ref="AC23:AC86" si="5">IFERROR(P23*R23/100,0)</f>
        <v>0</v>
      </c>
      <c r="AD23" s="89">
        <f t="shared" ref="AD23:AD86" ca="1" si="6">IF(AK23=1,IFERROR(IF(L23&gt;0,R23*X23,IF(X23&gt;0,X23*R23,W23*R23)),0),0)</f>
        <v>0</v>
      </c>
      <c r="AE23" s="89">
        <f ca="1">IF(AK23=1,AD23/100*IF(U23&gt;0,U23,T23),0)</f>
        <v>0</v>
      </c>
      <c r="AF23" s="89">
        <f t="shared" ref="AF23:AF86" ca="1" si="7">IF(AK23=1,IF(J23="Stickstofffixierung durch Leguminosen",0,IFERROR(IF(L23&gt;0,R23*Z23,IF(Z23&gt;0,Z23*R23,Y23*R23)),0)),0)</f>
        <v>0</v>
      </c>
      <c r="AG23" s="89">
        <f ca="1">IF(AK23=1,AF23/100*IF(U23&gt;0,U23,T23),0)</f>
        <v>0</v>
      </c>
      <c r="AH23" s="89">
        <f>IFERROR(AB23*$R23,0)</f>
        <v>0</v>
      </c>
      <c r="AI23" s="130" t="e">
        <f ca="1">COUNTIF(OFFSET('SD Aufnahme'!$C$33,VLOOKUP(J23,Art_Aufnahme,3,FALSE),0,VLOOKUP(J23,Art_Aufnahme,4,FALSE)-VLOOKUP(J23,Art_Aufnahme,3,FALSE)+1,1),K23)</f>
        <v>#N/A</v>
      </c>
      <c r="AJ23" s="138">
        <f ca="1">COUNTIF(OFFSET('SD Aufnahme'!$M$32,VLOOKUP(E23,'SD Aufnahme'!$A$33:$X$376,'SD Aufnahme'!$W$29,FALSE),0,1,VLOOKUP(E23,'SD Aufnahme'!$A$33:$X$376,'SD Aufnahme'!$X$29,FALSE)),M23)</f>
        <v>0</v>
      </c>
      <c r="AK23" s="91">
        <f ca="1">IF(AND(I23&gt;0,K23&gt;0,M23&gt;0,R23&gt;0,OR(AND(AA23="Richtwerte ",X23="",Z23=0),AND(OR(AA23="Richtwerte",AND(J23="eigene Stoffe",AA23&gt;0)),OR( W23&gt;0,X23&gt;0),OR(Y23&gt;0,Z23&gt;0)),AND(X23&gt;0,Z23&gt;0,OR(AA23="Richtwerte",AA23="Kennzeichnung",AA23="Analyse")))),1,0)</f>
        <v>0</v>
      </c>
      <c r="AL23" s="98">
        <f t="shared" ref="AL23:AL86" si="8">IF(OR(X23&gt;0,Z23&gt;0),2,3)</f>
        <v>3</v>
      </c>
      <c r="AO23" s="98">
        <f t="shared" ref="AO23:AO86" si="9">IF(I23&gt;0,ROW(),0)</f>
        <v>0</v>
      </c>
      <c r="AR23" s="98" t="str">
        <f t="shared" ref="AR23:AR86" si="10">CONCATENATE(F23&amp;"-"&amp;G23&amp;"-"&amp;$D$1)</f>
        <v>1900-1-Aufnahme</v>
      </c>
      <c r="BG23" s="140"/>
    </row>
    <row r="24" spans="1:59">
      <c r="A24" s="98">
        <f t="shared" si="0"/>
        <v>0</v>
      </c>
      <c r="B24" s="98" t="str">
        <f>IF(C24=1,SUM($C$23:C24),"")</f>
        <v/>
      </c>
      <c r="C24" s="98">
        <f t="shared" si="1"/>
        <v>0</v>
      </c>
      <c r="D24" s="89" t="str">
        <f t="shared" si="2"/>
        <v>1900-1-Aufnahme-</v>
      </c>
      <c r="E24" s="123" t="str">
        <f t="shared" ref="E24:E87" ca="1" si="11">IFERROR(IF(AI24=1,CONCATENATE(J24&amp;"-"&amp;K24),"-"),"-")</f>
        <v>-</v>
      </c>
      <c r="F24" s="123">
        <f t="shared" ref="F24:F28" si="12">YEAR(I24)</f>
        <v>1900</v>
      </c>
      <c r="G24" s="123">
        <f>IF(MONTH(I24)&lt;7,1,2)</f>
        <v>1</v>
      </c>
      <c r="H24" s="162">
        <f t="shared" ref="H24:H31" si="13">H23+1</f>
        <v>2</v>
      </c>
      <c r="I24" s="77"/>
      <c r="J24" s="78"/>
      <c r="K24" s="79"/>
      <c r="L24" s="80"/>
      <c r="M24" s="177"/>
      <c r="N24" s="311" t="str">
        <f ca="1">IF(OR(SUM(O24:P24)=0,O24=""),"","%")</f>
        <v/>
      </c>
      <c r="O24" s="310" t="str">
        <f ca="1">IFERROR(IF(VLOOKUP($E24,'SD Aufnahme'!$A$33:$N$326,'SD Aufnahme'!$D$29,FALSE)=0,"",VLOOKUP($E24,'SD Aufnahme'!$A$33:$N$326,'SD Aufnahme'!$D$29,FALSE)),"")</f>
        <v/>
      </c>
      <c r="P24" s="313"/>
      <c r="Q24" s="315" t="str">
        <f>IF(K24=0,"",IFERROR(VLOOKUP($E24,'SD Aufnahme'!$A$33:$N$326,'SD Aufnahme'!$E$29,FALSE),""))</f>
        <v/>
      </c>
      <c r="R24" s="87"/>
      <c r="S24" s="131" t="str">
        <f t="shared" si="4"/>
        <v/>
      </c>
      <c r="T24" s="126">
        <f>IF(M24="organische Düngemittel",IF(OR($M24=0,L24&lt;&gt;0,U24&gt;0),0,IFERROR(VLOOKUP($E24,'SD Aufnahme'!$A$33:$N$4042,T$20,FALSE),0)),)</f>
        <v>0</v>
      </c>
      <c r="U24" s="83"/>
      <c r="V24" s="124">
        <f ca="1">IFERROR(VLOOKUP($E24,'SD Aufnahme'!$A$33:$N$326,V$20,FALSE),"")</f>
        <v>0</v>
      </c>
      <c r="W24" s="128" t="str">
        <f ca="1">IFERROR(IF(AND(J24&lt;&gt;"eigene Stoffe",VLOOKUP($E24,'SD Aufnahme'!$A$33:$N$326,'SD Aufnahme'!$G$29,FALSE)=0),"",IF($L24&lt;&gt;0,"", IF(AND(P24&gt;0,O24&lt;&gt;"",Q24&lt;&gt;"t TM"),VLOOKUP($E24,'SD Aufnahme'!$A$33:$N$326,'SD Aufnahme'!$G$29,FALSE)/O24*P24,VLOOKUP($E24,'SD Aufnahme'!$A$33:$N$326,'SD Aufnahme'!$G$29,FALSE)))),"")</f>
        <v/>
      </c>
      <c r="X24" s="87"/>
      <c r="Y24" s="128" t="str">
        <f ca="1">IFERROR(IF(AND(J24&lt;&gt;"eigene Stoffe",VLOOKUP($E24,'SD Aufnahme'!$A$33:$N$326,'SD Aufnahme'!$H$29,FALSE)=0),"",IF($L24&lt;&gt;0,"",IFERROR(IF(AND(P24&gt;0,O24&lt;&gt;"",Q24&lt;&gt;"t TM"),VLOOKUP($E24,'SD Aufnahme'!$A$33:$N$326,'SD Aufnahme'!$H$29,FALSE)*P24/O24,VLOOKUP($E24,'SD Aufnahme'!$A$33:$N$326,'SD Aufnahme'!$H$29,FALSE)),""))),"")</f>
        <v/>
      </c>
      <c r="Z24" s="87"/>
      <c r="AA24" s="424" t="s">
        <v>667</v>
      </c>
      <c r="AB24" s="129" t="str">
        <f>IF($M24=0,"",IFERROR(VLOOKUP($E24,'SD Aufnahme'!$A$33:$N$279,AB$20,FALSE),""))</f>
        <v/>
      </c>
      <c r="AC24" s="97">
        <f t="shared" si="5"/>
        <v>0</v>
      </c>
      <c r="AD24" s="89">
        <f t="shared" ca="1" si="6"/>
        <v>0</v>
      </c>
      <c r="AE24" s="89">
        <f t="shared" ref="AE24:AE87" ca="1" si="14">IF(AK24=1,AD24/100*IF(U24&gt;0,U24,T24),0)</f>
        <v>0</v>
      </c>
      <c r="AF24" s="89">
        <f t="shared" ca="1" si="7"/>
        <v>0</v>
      </c>
      <c r="AG24" s="89">
        <f t="shared" ref="AG24:AG87" ca="1" si="15">IF(AK24=1,AF24/100*IF(U24&gt;0,U24,T24),0)</f>
        <v>0</v>
      </c>
      <c r="AH24" s="89">
        <f t="shared" ref="AH24:AH27" si="16">IFERROR(AB24*$R24,0)</f>
        <v>0</v>
      </c>
      <c r="AI24" s="130" t="e">
        <f ca="1">COUNTIF(OFFSET('SD Aufnahme'!$C$33,VLOOKUP(J24,Art_Aufnahme,3,FALSE),0,VLOOKUP(J24,Art_Aufnahme,4,FALSE)-VLOOKUP(J24,Art_Aufnahme,3,FALSE)+1,1),K24)</f>
        <v>#N/A</v>
      </c>
      <c r="AJ24" s="138">
        <f ca="1">COUNTIF(OFFSET('SD Aufnahme'!$M$32,VLOOKUP(E24,'SD Aufnahme'!$A$33:$X$376,'SD Aufnahme'!$W$29,FALSE),0,1,VLOOKUP(E24,'SD Aufnahme'!$A$33:$X$376,'SD Aufnahme'!$X$29,FALSE)),M24)</f>
        <v>0</v>
      </c>
      <c r="AK24" s="91">
        <f t="shared" ref="AK24:AK87" ca="1" si="17">IF(AND(I24&gt;0,K24&gt;0,M24&gt;0,R24&gt;0,OR(AND(AA24="Richtwerte ",X24="",Z24=0),AND(OR(AA24="Richtwerte",AND(J24="eigene Stoffe",AA24&gt;0)),OR( W24&gt;0,X24&gt;0),OR(Y24&gt;0,Z24&gt;0)),AND(X24&gt;0,Z24&gt;0,OR(AA24="Richtwerte",AA24="Kennzeichnung",AA24="Analyse")))),1,0)</f>
        <v>0</v>
      </c>
      <c r="AL24" s="98">
        <f t="shared" si="8"/>
        <v>3</v>
      </c>
      <c r="AO24" s="98">
        <f t="shared" si="9"/>
        <v>0</v>
      </c>
      <c r="AR24" s="98" t="str">
        <f t="shared" si="10"/>
        <v>1900-1-Aufnahme</v>
      </c>
    </row>
    <row r="25" spans="1:59">
      <c r="A25" s="98">
        <f t="shared" si="0"/>
        <v>0</v>
      </c>
      <c r="B25" s="98" t="str">
        <f>IF(C25=1,SUM($C$23:C25),"")</f>
        <v/>
      </c>
      <c r="C25" s="98">
        <f t="shared" si="1"/>
        <v>0</v>
      </c>
      <c r="D25" s="89" t="str">
        <f t="shared" si="2"/>
        <v>1900-1-Aufnahme-</v>
      </c>
      <c r="E25" s="123" t="str">
        <f t="shared" ca="1" si="11"/>
        <v>-</v>
      </c>
      <c r="F25" s="123">
        <f t="shared" si="12"/>
        <v>1900</v>
      </c>
      <c r="G25" s="123">
        <f t="shared" ref="G25:G28" si="18">IF(MONTH(I25)&lt;7,1,2)</f>
        <v>1</v>
      </c>
      <c r="H25" s="162">
        <f t="shared" si="13"/>
        <v>3</v>
      </c>
      <c r="I25" s="77"/>
      <c r="J25" s="78"/>
      <c r="K25" s="79"/>
      <c r="L25" s="80"/>
      <c r="M25" s="177"/>
      <c r="N25" s="311" t="str">
        <f t="shared" ref="N25:N88" ca="1" si="19">IF(OR(SUM(O25:P25)=0,O25=""),"","%")</f>
        <v/>
      </c>
      <c r="O25" s="310" t="str">
        <f ca="1">IFERROR(IF(VLOOKUP($E25,'SD Aufnahme'!$A$33:$N$326,'SD Aufnahme'!$D$29,FALSE)=0,"",VLOOKUP($E25,'SD Aufnahme'!$A$33:$N$326,'SD Aufnahme'!$D$29,FALSE)),"")</f>
        <v/>
      </c>
      <c r="P25" s="313"/>
      <c r="Q25" s="315" t="str">
        <f>IF(K25=0,"",IFERROR(VLOOKUP($E25,'SD Aufnahme'!$A$33:$N$326,'SD Aufnahme'!$E$29,FALSE),""))</f>
        <v/>
      </c>
      <c r="R25" s="87"/>
      <c r="S25" s="131" t="str">
        <f t="shared" si="4"/>
        <v/>
      </c>
      <c r="T25" s="126">
        <f>IF(M25="organische Düngemittel",IF(OR($M25=0,L25&lt;&gt;0,U25&gt;0),0,IFERROR(VLOOKUP($E25,'SD Aufnahme'!$A$33:$N$4042,T$20,FALSE),0)),)</f>
        <v>0</v>
      </c>
      <c r="U25" s="83"/>
      <c r="V25" s="124">
        <f ca="1">IFERROR(VLOOKUP($E25,'SD Aufnahme'!$A$33:$N$326,V$20,FALSE),"")</f>
        <v>0</v>
      </c>
      <c r="W25" s="128" t="str">
        <f ca="1">IFERROR(IF(AND(J25&lt;&gt;"eigene Stoffe",VLOOKUP($E25,'SD Aufnahme'!$A$33:$N$326,'SD Aufnahme'!$G$29,FALSE)=0),"",IF($L25&lt;&gt;0,"", IF(AND(P25&gt;0,O25&lt;&gt;"",Q25&lt;&gt;"t TM"),VLOOKUP($E25,'SD Aufnahme'!$A$33:$N$326,'SD Aufnahme'!$G$29,FALSE)/O25*P25,VLOOKUP($E25,'SD Aufnahme'!$A$33:$N$326,'SD Aufnahme'!$G$29,FALSE)))),"")</f>
        <v/>
      </c>
      <c r="X25" s="87"/>
      <c r="Y25" s="128" t="str">
        <f ca="1">IFERROR(IF(AND(J25&lt;&gt;"eigene Stoffe",VLOOKUP($E25,'SD Aufnahme'!$A$33:$N$326,'SD Aufnahme'!$H$29,FALSE)=0),"",IF($L25&lt;&gt;0,"",IFERROR(IF(AND(P25&gt;0,O25&lt;&gt;"",Q25&lt;&gt;"t TM"),VLOOKUP($E25,'SD Aufnahme'!$A$33:$N$326,'SD Aufnahme'!$H$29,FALSE)*P25/O25,VLOOKUP($E25,'SD Aufnahme'!$A$33:$N$326,'SD Aufnahme'!$H$29,FALSE)),""))),"")</f>
        <v/>
      </c>
      <c r="Z25" s="87"/>
      <c r="AA25" s="424" t="s">
        <v>667</v>
      </c>
      <c r="AB25" s="129" t="str">
        <f>IF($M25=0,"",IFERROR(VLOOKUP($E25,'SD Aufnahme'!$A$33:$N$279,AB$20,FALSE),""))</f>
        <v/>
      </c>
      <c r="AC25" s="97">
        <f t="shared" si="5"/>
        <v>0</v>
      </c>
      <c r="AD25" s="89">
        <f t="shared" ca="1" si="6"/>
        <v>0</v>
      </c>
      <c r="AE25" s="89">
        <f t="shared" ca="1" si="14"/>
        <v>0</v>
      </c>
      <c r="AF25" s="89">
        <f t="shared" ca="1" si="7"/>
        <v>0</v>
      </c>
      <c r="AG25" s="89">
        <f t="shared" ca="1" si="15"/>
        <v>0</v>
      </c>
      <c r="AH25" s="89">
        <f t="shared" si="16"/>
        <v>0</v>
      </c>
      <c r="AI25" s="130" t="e">
        <f ca="1">COUNTIF(OFFSET('SD Aufnahme'!$C$33,VLOOKUP(J25,Art_Aufnahme,3,FALSE),0,VLOOKUP(J25,Art_Aufnahme,4,FALSE)-VLOOKUP(J25,Art_Aufnahme,3,FALSE)+1,1),K25)</f>
        <v>#N/A</v>
      </c>
      <c r="AJ25" s="138">
        <f ca="1">COUNTIF(OFFSET('SD Aufnahme'!$M$32,VLOOKUP(E25,'SD Aufnahme'!$A$33:$X$376,'SD Aufnahme'!$W$29,FALSE),0,1,VLOOKUP(E25,'SD Aufnahme'!$A$33:$X$376,'SD Aufnahme'!$X$29,FALSE)),M25)</f>
        <v>0</v>
      </c>
      <c r="AK25" s="91">
        <f t="shared" ca="1" si="17"/>
        <v>0</v>
      </c>
      <c r="AL25" s="98">
        <f t="shared" si="8"/>
        <v>3</v>
      </c>
      <c r="AO25" s="98">
        <f t="shared" si="9"/>
        <v>0</v>
      </c>
      <c r="AR25" s="98" t="str">
        <f t="shared" si="10"/>
        <v>1900-1-Aufnahme</v>
      </c>
    </row>
    <row r="26" spans="1:59">
      <c r="A26" s="98">
        <f t="shared" si="0"/>
        <v>0</v>
      </c>
      <c r="B26" s="98" t="str">
        <f>IF(C26=1,SUM($C$23:C26),"")</f>
        <v/>
      </c>
      <c r="C26" s="98">
        <f t="shared" si="1"/>
        <v>0</v>
      </c>
      <c r="D26" s="89" t="str">
        <f t="shared" si="2"/>
        <v>1900-1-Aufnahme-</v>
      </c>
      <c r="E26" s="123" t="str">
        <f t="shared" ca="1" si="11"/>
        <v>-</v>
      </c>
      <c r="F26" s="123">
        <f t="shared" si="12"/>
        <v>1900</v>
      </c>
      <c r="G26" s="123">
        <f t="shared" si="18"/>
        <v>1</v>
      </c>
      <c r="H26" s="162">
        <f t="shared" si="13"/>
        <v>4</v>
      </c>
      <c r="I26" s="77"/>
      <c r="J26" s="78"/>
      <c r="K26" s="79"/>
      <c r="L26" s="80"/>
      <c r="M26" s="177"/>
      <c r="N26" s="309" t="str">
        <f t="shared" ca="1" si="19"/>
        <v/>
      </c>
      <c r="O26" s="310" t="str">
        <f ca="1">IFERROR(IF(VLOOKUP($E26,'SD Aufnahme'!$A$33:$N$326,'SD Aufnahme'!$D$29,FALSE)=0,"",VLOOKUP($E26,'SD Aufnahme'!$A$33:$N$326,'SD Aufnahme'!$D$29,FALSE)),"")</f>
        <v/>
      </c>
      <c r="P26" s="313"/>
      <c r="Q26" s="315" t="str">
        <f>IF(K26=0,"",IFERROR(VLOOKUP($E26,'SD Aufnahme'!$A$33:$N$326,'SD Aufnahme'!$E$29,FALSE),""))</f>
        <v/>
      </c>
      <c r="R26" s="87"/>
      <c r="S26" s="131" t="str">
        <f t="shared" si="4"/>
        <v/>
      </c>
      <c r="T26" s="126">
        <f>IF(M26="organische Düngemittel",IF(OR($M26=0,L26&lt;&gt;0,U26&gt;0),0,IFERROR(VLOOKUP($E26,'SD Aufnahme'!$A$33:$N$4042,T$20,FALSE),0)),)</f>
        <v>0</v>
      </c>
      <c r="U26" s="83"/>
      <c r="V26" s="124">
        <f ca="1">IFERROR(VLOOKUP($E26,'SD Aufnahme'!$A$33:$N$326,V$20,FALSE),"")</f>
        <v>0</v>
      </c>
      <c r="W26" s="128" t="str">
        <f ca="1">IFERROR(IF(AND(J26&lt;&gt;"eigene Stoffe",VLOOKUP($E26,'SD Aufnahme'!$A$33:$N$326,'SD Aufnahme'!$G$29,FALSE)=0),"",IF($L26&lt;&gt;0,"", IF(AND(P26&gt;0,O26&lt;&gt;"",Q26&lt;&gt;"t TM"),VLOOKUP($E26,'SD Aufnahme'!$A$33:$N$326,'SD Aufnahme'!$G$29,FALSE)/O26*P26,VLOOKUP($E26,'SD Aufnahme'!$A$33:$N$326,'SD Aufnahme'!$G$29,FALSE)))),"")</f>
        <v/>
      </c>
      <c r="X26" s="87"/>
      <c r="Y26" s="128" t="str">
        <f ca="1">IFERROR(IF(AND(J26&lt;&gt;"eigene Stoffe",VLOOKUP($E26,'SD Aufnahme'!$A$33:$N$326,'SD Aufnahme'!$H$29,FALSE)=0),"",IF($L26&lt;&gt;0,"",IFERROR(IF(AND(P26&gt;0,O26&lt;&gt;"",Q26&lt;&gt;"t TM"),VLOOKUP($E26,'SD Aufnahme'!$A$33:$N$326,'SD Aufnahme'!$H$29,FALSE)*P26/O26,VLOOKUP($E26,'SD Aufnahme'!$A$33:$N$326,'SD Aufnahme'!$H$29,FALSE)),""))),"")</f>
        <v/>
      </c>
      <c r="Z26" s="87"/>
      <c r="AA26" s="424" t="s">
        <v>667</v>
      </c>
      <c r="AB26" s="129" t="str">
        <f>IF($M26=0,"",IFERROR(VLOOKUP($E26,'SD Aufnahme'!$A$33:$N$279,AB$20,FALSE),""))</f>
        <v/>
      </c>
      <c r="AC26" s="97">
        <f t="shared" si="5"/>
        <v>0</v>
      </c>
      <c r="AD26" s="89">
        <f t="shared" ca="1" si="6"/>
        <v>0</v>
      </c>
      <c r="AE26" s="89">
        <f t="shared" ca="1" si="14"/>
        <v>0</v>
      </c>
      <c r="AF26" s="89">
        <f t="shared" ca="1" si="7"/>
        <v>0</v>
      </c>
      <c r="AG26" s="89">
        <f t="shared" ca="1" si="15"/>
        <v>0</v>
      </c>
      <c r="AH26" s="89">
        <f t="shared" si="16"/>
        <v>0</v>
      </c>
      <c r="AI26" s="130" t="e">
        <f ca="1">COUNTIF(OFFSET('SD Aufnahme'!$C$33,VLOOKUP(J26,Art_Aufnahme,3,FALSE),0,VLOOKUP(J26,Art_Aufnahme,4,FALSE)-VLOOKUP(J26,Art_Aufnahme,3,FALSE)+1,1),K26)</f>
        <v>#N/A</v>
      </c>
      <c r="AJ26" s="138">
        <f ca="1">COUNTIF(OFFSET('SD Aufnahme'!$M$32,VLOOKUP(E26,'SD Aufnahme'!$A$33:$X$376,'SD Aufnahme'!$W$29,FALSE),0,1,VLOOKUP(E26,'SD Aufnahme'!$A$33:$X$376,'SD Aufnahme'!$X$29,FALSE)),M26)</f>
        <v>0</v>
      </c>
      <c r="AK26" s="91">
        <f t="shared" ca="1" si="17"/>
        <v>0</v>
      </c>
      <c r="AL26" s="98">
        <f t="shared" si="8"/>
        <v>3</v>
      </c>
      <c r="AO26" s="98">
        <f t="shared" si="9"/>
        <v>0</v>
      </c>
      <c r="AR26" s="98" t="str">
        <f t="shared" si="10"/>
        <v>1900-1-Aufnahme</v>
      </c>
    </row>
    <row r="27" spans="1:59">
      <c r="A27" s="98">
        <f t="shared" si="0"/>
        <v>0</v>
      </c>
      <c r="B27" s="98" t="str">
        <f>IF(C27=1,SUM($C$23:C27),"")</f>
        <v/>
      </c>
      <c r="C27" s="98">
        <f t="shared" si="1"/>
        <v>0</v>
      </c>
      <c r="D27" s="89" t="str">
        <f t="shared" si="2"/>
        <v>1900-1-Aufnahme-</v>
      </c>
      <c r="E27" s="123" t="str">
        <f t="shared" ca="1" si="11"/>
        <v>-</v>
      </c>
      <c r="F27" s="123">
        <f t="shared" si="12"/>
        <v>1900</v>
      </c>
      <c r="G27" s="123">
        <f t="shared" si="18"/>
        <v>1</v>
      </c>
      <c r="H27" s="162">
        <f>H26+1</f>
        <v>5</v>
      </c>
      <c r="I27" s="77"/>
      <c r="J27" s="78"/>
      <c r="K27" s="79"/>
      <c r="L27" s="80"/>
      <c r="M27" s="177"/>
      <c r="N27" s="309" t="str">
        <f t="shared" ca="1" si="19"/>
        <v/>
      </c>
      <c r="O27" s="310" t="str">
        <f ca="1">IFERROR(IF(VLOOKUP($E27,'SD Aufnahme'!$A$33:$N$326,'SD Aufnahme'!$D$29,FALSE)=0,"",VLOOKUP($E27,'SD Aufnahme'!$A$33:$N$326,'SD Aufnahme'!$D$29,FALSE)),"")</f>
        <v/>
      </c>
      <c r="P27" s="313"/>
      <c r="Q27" s="315" t="str">
        <f>IF(K27=0,"",IFERROR(VLOOKUP($E27,'SD Aufnahme'!$A$33:$N$326,'SD Aufnahme'!$E$29,FALSE),""))</f>
        <v/>
      </c>
      <c r="R27" s="87"/>
      <c r="S27" s="131" t="str">
        <f t="shared" si="4"/>
        <v/>
      </c>
      <c r="T27" s="126">
        <f>IF(M27="organische Düngemittel",IF(OR($M27=0,L27&lt;&gt;0,U27&gt;0),0,IFERROR(VLOOKUP($E27,'SD Aufnahme'!$A$33:$N$4042,T$20,FALSE),0)),)</f>
        <v>0</v>
      </c>
      <c r="U27" s="83"/>
      <c r="V27" s="124">
        <f ca="1">IFERROR(VLOOKUP($E27,'SD Aufnahme'!$A$33:$N$326,V$20,FALSE),"")</f>
        <v>0</v>
      </c>
      <c r="W27" s="128" t="str">
        <f ca="1">IFERROR(IF(AND(J27&lt;&gt;"eigene Stoffe",VLOOKUP($E27,'SD Aufnahme'!$A$33:$N$326,'SD Aufnahme'!$G$29,FALSE)=0),"",IF($L27&lt;&gt;0,"", IF(AND(P27&gt;0,O27&lt;&gt;"",Q27&lt;&gt;"t TM"),VLOOKUP($E27,'SD Aufnahme'!$A$33:$N$326,'SD Aufnahme'!$G$29,FALSE)/O27*P27,VLOOKUP($E27,'SD Aufnahme'!$A$33:$N$326,'SD Aufnahme'!$G$29,FALSE)))),"")</f>
        <v/>
      </c>
      <c r="X27" s="87"/>
      <c r="Y27" s="128" t="str">
        <f ca="1">IFERROR(IF(AND(J27&lt;&gt;"eigene Stoffe",VLOOKUP($E27,'SD Aufnahme'!$A$33:$N$326,'SD Aufnahme'!$H$29,FALSE)=0),"",IF($L27&lt;&gt;0,"",IFERROR(IF(AND(P27&gt;0,O27&lt;&gt;"",Q27&lt;&gt;"t TM"),VLOOKUP($E27,'SD Aufnahme'!$A$33:$N$326,'SD Aufnahme'!$H$29,FALSE)*P27/O27,VLOOKUP($E27,'SD Aufnahme'!$A$33:$N$326,'SD Aufnahme'!$H$29,FALSE)),""))),"")</f>
        <v/>
      </c>
      <c r="Z27" s="87"/>
      <c r="AA27" s="424" t="s">
        <v>667</v>
      </c>
      <c r="AB27" s="129" t="str">
        <f>IF($M27=0,"",IFERROR(VLOOKUP($E27,'SD Aufnahme'!$A$33:$N$279,AB$20,FALSE),""))</f>
        <v/>
      </c>
      <c r="AC27" s="97">
        <f t="shared" si="5"/>
        <v>0</v>
      </c>
      <c r="AD27" s="89">
        <f t="shared" ca="1" si="6"/>
        <v>0</v>
      </c>
      <c r="AE27" s="89">
        <f t="shared" ca="1" si="14"/>
        <v>0</v>
      </c>
      <c r="AF27" s="89">
        <f t="shared" ca="1" si="7"/>
        <v>0</v>
      </c>
      <c r="AG27" s="89">
        <f t="shared" ca="1" si="15"/>
        <v>0</v>
      </c>
      <c r="AH27" s="89">
        <f t="shared" si="16"/>
        <v>0</v>
      </c>
      <c r="AI27" s="130" t="e">
        <f ca="1">COUNTIF(OFFSET('SD Aufnahme'!$C$33,VLOOKUP(J27,Art_Aufnahme,3,FALSE),0,VLOOKUP(J27,Art_Aufnahme,4,FALSE)-VLOOKUP(J27,Art_Aufnahme,3,FALSE)+1,1),K27)</f>
        <v>#N/A</v>
      </c>
      <c r="AJ27" s="138">
        <f ca="1">COUNTIF(OFFSET('SD Aufnahme'!$M$32,VLOOKUP(E27,'SD Aufnahme'!$A$33:$X$376,'SD Aufnahme'!$W$29,FALSE),0,1,VLOOKUP(E27,'SD Aufnahme'!$A$33:$X$376,'SD Aufnahme'!$X$29,FALSE)),M27)</f>
        <v>0</v>
      </c>
      <c r="AK27" s="91">
        <f t="shared" ca="1" si="17"/>
        <v>0</v>
      </c>
      <c r="AL27" s="98">
        <f t="shared" si="8"/>
        <v>3</v>
      </c>
      <c r="AO27" s="98">
        <f t="shared" si="9"/>
        <v>0</v>
      </c>
      <c r="AR27" s="98" t="str">
        <f t="shared" si="10"/>
        <v>1900-1-Aufnahme</v>
      </c>
    </row>
    <row r="28" spans="1:59">
      <c r="A28" s="98">
        <f t="shared" si="0"/>
        <v>0</v>
      </c>
      <c r="B28" s="98" t="str">
        <f>IF(C28=1,SUM($C$23:C28),"")</f>
        <v/>
      </c>
      <c r="C28" s="98">
        <f t="shared" si="1"/>
        <v>0</v>
      </c>
      <c r="D28" s="89" t="str">
        <f t="shared" si="2"/>
        <v>1900-1-Aufnahme-</v>
      </c>
      <c r="E28" s="123" t="str">
        <f t="shared" ca="1" si="11"/>
        <v>-</v>
      </c>
      <c r="F28" s="123">
        <f t="shared" si="12"/>
        <v>1900</v>
      </c>
      <c r="G28" s="123">
        <f t="shared" si="18"/>
        <v>1</v>
      </c>
      <c r="H28" s="162">
        <f t="shared" si="13"/>
        <v>6</v>
      </c>
      <c r="I28" s="77"/>
      <c r="J28" s="78"/>
      <c r="K28" s="79"/>
      <c r="L28" s="80"/>
      <c r="M28" s="177"/>
      <c r="N28" s="309" t="str">
        <f t="shared" ca="1" si="19"/>
        <v/>
      </c>
      <c r="O28" s="310" t="str">
        <f ca="1">IFERROR(IF(VLOOKUP($E28,'SD Aufnahme'!$A$33:$N$326,'SD Aufnahme'!$D$29,FALSE)=0,"",VLOOKUP($E28,'SD Aufnahme'!$A$33:$N$326,'SD Aufnahme'!$D$29,FALSE)),"")</f>
        <v/>
      </c>
      <c r="P28" s="313"/>
      <c r="Q28" s="315" t="str">
        <f>IF(K28=0,"",IFERROR(VLOOKUP($E28,'SD Aufnahme'!$A$33:$N$326,'SD Aufnahme'!$E$29,FALSE),""))</f>
        <v/>
      </c>
      <c r="R28" s="87"/>
      <c r="S28" s="131" t="str">
        <f t="shared" si="4"/>
        <v/>
      </c>
      <c r="T28" s="126">
        <f>IF(M28="organische Düngemittel",IF(OR($M28=0,L28&lt;&gt;0,U28&gt;0),0,IFERROR(VLOOKUP($E28,'SD Aufnahme'!$A$33:$N$4042,T$20,FALSE),0)),)</f>
        <v>0</v>
      </c>
      <c r="U28" s="83"/>
      <c r="V28" s="124"/>
      <c r="W28" s="128" t="str">
        <f ca="1">IFERROR(IF(AND(J28&lt;&gt;"eigene Stoffe",VLOOKUP($E28,'SD Aufnahme'!$A$33:$N$326,'SD Aufnahme'!$G$29,FALSE)=0),"",IF($L28&lt;&gt;0,"", IF(AND(P28&gt;0,O28&lt;&gt;"",Q28&lt;&gt;"t TM"),VLOOKUP($E28,'SD Aufnahme'!$A$33:$N$326,'SD Aufnahme'!$G$29,FALSE)/O28*P28,VLOOKUP($E28,'SD Aufnahme'!$A$33:$N$326,'SD Aufnahme'!$G$29,FALSE)))),"")</f>
        <v/>
      </c>
      <c r="X28" s="87"/>
      <c r="Y28" s="128" t="str">
        <f ca="1">IFERROR(IF(AND(J28&lt;&gt;"eigene Stoffe",VLOOKUP($E28,'SD Aufnahme'!$A$33:$N$326,'SD Aufnahme'!$H$29,FALSE)=0),"",IF($L28&lt;&gt;0,"",IFERROR(IF(AND(P28&gt;0,O28&lt;&gt;"",Q28&lt;&gt;"t TM"),VLOOKUP($E28,'SD Aufnahme'!$A$33:$N$326,'SD Aufnahme'!$H$29,FALSE)*P28/O28,VLOOKUP($E28,'SD Aufnahme'!$A$33:$N$326,'SD Aufnahme'!$H$29,FALSE)),""))),"")</f>
        <v/>
      </c>
      <c r="Z28" s="87"/>
      <c r="AA28" s="424" t="s">
        <v>667</v>
      </c>
      <c r="AB28" s="129" t="str">
        <f>IF($M28=0,"",IFERROR(VLOOKUP($E28,'SD Aufnahme'!$A$33:$N$279,AB$20,FALSE),""))</f>
        <v/>
      </c>
      <c r="AC28" s="97">
        <f t="shared" si="5"/>
        <v>0</v>
      </c>
      <c r="AD28" s="89">
        <f t="shared" ca="1" si="6"/>
        <v>0</v>
      </c>
      <c r="AE28" s="89">
        <f t="shared" ca="1" si="14"/>
        <v>0</v>
      </c>
      <c r="AF28" s="89">
        <f t="shared" ca="1" si="7"/>
        <v>0</v>
      </c>
      <c r="AG28" s="89">
        <f t="shared" ca="1" si="15"/>
        <v>0</v>
      </c>
      <c r="AH28" s="89">
        <f t="shared" ref="AH28:AH31" si="20">IFERROR(AB28*$R28,0)</f>
        <v>0</v>
      </c>
      <c r="AI28" s="130" t="e">
        <f ca="1">COUNTIF(OFFSET('SD Aufnahme'!$C$33,VLOOKUP(J28,Art_Aufnahme,3,FALSE),0,VLOOKUP(J28,Art_Aufnahme,4,FALSE)-VLOOKUP(J28,Art_Aufnahme,3,FALSE)+1,1),K28)</f>
        <v>#N/A</v>
      </c>
      <c r="AJ28" s="138">
        <f ca="1">COUNTIF(OFFSET('SD Aufnahme'!$M$32,VLOOKUP(E28,'SD Aufnahme'!$A$33:$X$376,'SD Aufnahme'!$W$29,FALSE),0,1,VLOOKUP(E28,'SD Aufnahme'!$A$33:$X$376,'SD Aufnahme'!$X$29,FALSE)),M28)</f>
        <v>0</v>
      </c>
      <c r="AK28" s="91">
        <f t="shared" ca="1" si="17"/>
        <v>0</v>
      </c>
      <c r="AL28" s="98">
        <f t="shared" si="8"/>
        <v>3</v>
      </c>
      <c r="AO28" s="98">
        <f t="shared" si="9"/>
        <v>0</v>
      </c>
      <c r="AR28" s="98" t="str">
        <f t="shared" si="10"/>
        <v>1900-1-Aufnahme</v>
      </c>
    </row>
    <row r="29" spans="1:59">
      <c r="A29" s="98">
        <f t="shared" si="0"/>
        <v>0</v>
      </c>
      <c r="B29" s="98" t="str">
        <f>IF(C29=1,SUM($C$23:C29),"")</f>
        <v/>
      </c>
      <c r="C29" s="98">
        <f t="shared" si="1"/>
        <v>0</v>
      </c>
      <c r="D29" s="89" t="str">
        <f t="shared" si="2"/>
        <v>1900-1-Aufnahme-</v>
      </c>
      <c r="E29" s="123" t="str">
        <f t="shared" ca="1" si="11"/>
        <v>-</v>
      </c>
      <c r="F29" s="123">
        <f t="shared" ref="F29:F31" si="21">YEAR(I29)</f>
        <v>1900</v>
      </c>
      <c r="G29" s="123">
        <f t="shared" ref="G29:G31" si="22">IF(MONTH(I29)&lt;7,1,2)</f>
        <v>1</v>
      </c>
      <c r="H29" s="162">
        <f t="shared" si="13"/>
        <v>7</v>
      </c>
      <c r="I29" s="77"/>
      <c r="J29" s="78"/>
      <c r="K29" s="79"/>
      <c r="L29" s="80"/>
      <c r="M29" s="177"/>
      <c r="N29" s="309" t="str">
        <f t="shared" ca="1" si="19"/>
        <v/>
      </c>
      <c r="O29" s="310" t="str">
        <f ca="1">IFERROR(IF(VLOOKUP($E29,'SD Aufnahme'!$A$33:$N$326,'SD Aufnahme'!$D$29,FALSE)=0,"",VLOOKUP($E29,'SD Aufnahme'!$A$33:$N$326,'SD Aufnahme'!$D$29,FALSE)),"")</f>
        <v/>
      </c>
      <c r="P29" s="313"/>
      <c r="Q29" s="315" t="str">
        <f>IF(K29=0,"",IFERROR(VLOOKUP($E29,'SD Aufnahme'!$A$33:$N$326,'SD Aufnahme'!$E$29,FALSE),""))</f>
        <v/>
      </c>
      <c r="R29" s="87"/>
      <c r="S29" s="131" t="str">
        <f t="shared" si="4"/>
        <v/>
      </c>
      <c r="T29" s="126">
        <f>IF(M29="organische Düngemittel",IF(OR($M29=0,L29&lt;&gt;0,U29&gt;0),0,IFERROR(VLOOKUP($E29,'SD Aufnahme'!$A$33:$N$4042,T$20,FALSE),0)),)</f>
        <v>0</v>
      </c>
      <c r="U29" s="83"/>
      <c r="V29" s="124"/>
      <c r="W29" s="128" t="str">
        <f ca="1">IFERROR(IF(AND(J29&lt;&gt;"eigene Stoffe",VLOOKUP($E29,'SD Aufnahme'!$A$33:$N$326,'SD Aufnahme'!$G$29,FALSE)=0),"",IF($L29&lt;&gt;0,"", IF(AND(P29&gt;0,O29&lt;&gt;"",Q29&lt;&gt;"t TM"),VLOOKUP($E29,'SD Aufnahme'!$A$33:$N$326,'SD Aufnahme'!$G$29,FALSE)/O29*P29,VLOOKUP($E29,'SD Aufnahme'!$A$33:$N$326,'SD Aufnahme'!$G$29,FALSE)))),"")</f>
        <v/>
      </c>
      <c r="X29" s="87"/>
      <c r="Y29" s="128" t="str">
        <f ca="1">IFERROR(IF(AND(J29&lt;&gt;"eigene Stoffe",VLOOKUP($E29,'SD Aufnahme'!$A$33:$N$326,'SD Aufnahme'!$H$29,FALSE)=0),"",IF($L29&lt;&gt;0,"",IFERROR(IF(AND(P29&gt;0,O29&lt;&gt;"",Q29&lt;&gt;"t TM"),VLOOKUP($E29,'SD Aufnahme'!$A$33:$N$326,'SD Aufnahme'!$H$29,FALSE)*P29/O29,VLOOKUP($E29,'SD Aufnahme'!$A$33:$N$326,'SD Aufnahme'!$H$29,FALSE)),""))),"")</f>
        <v/>
      </c>
      <c r="Z29" s="87"/>
      <c r="AA29" s="424" t="s">
        <v>667</v>
      </c>
      <c r="AB29" s="129" t="str">
        <f>IF($M29=0,"",IFERROR(VLOOKUP($E29,'SD Aufnahme'!$A$33:$N$279,AB$20,FALSE),""))</f>
        <v/>
      </c>
      <c r="AC29" s="97">
        <f t="shared" si="5"/>
        <v>0</v>
      </c>
      <c r="AD29" s="89">
        <f t="shared" ca="1" si="6"/>
        <v>0</v>
      </c>
      <c r="AE29" s="89">
        <f t="shared" ca="1" si="14"/>
        <v>0</v>
      </c>
      <c r="AF29" s="89">
        <f t="shared" ca="1" si="7"/>
        <v>0</v>
      </c>
      <c r="AG29" s="89">
        <f t="shared" ca="1" si="15"/>
        <v>0</v>
      </c>
      <c r="AH29" s="89">
        <f t="shared" si="20"/>
        <v>0</v>
      </c>
      <c r="AI29" s="130" t="e">
        <f ca="1">COUNTIF(OFFSET('SD Aufnahme'!$C$33,VLOOKUP(J29,Art_Aufnahme,3,FALSE),0,VLOOKUP(J29,Art_Aufnahme,4,FALSE)-VLOOKUP(J29,Art_Aufnahme,3,FALSE)+1,1),K29)</f>
        <v>#N/A</v>
      </c>
      <c r="AJ29" s="138">
        <f ca="1">COUNTIF(OFFSET('SD Aufnahme'!$M$32,VLOOKUP(E29,'SD Aufnahme'!$A$33:$X$376,'SD Aufnahme'!$W$29,FALSE),0,1,VLOOKUP(E29,'SD Aufnahme'!$A$33:$X$376,'SD Aufnahme'!$X$29,FALSE)),M29)</f>
        <v>0</v>
      </c>
      <c r="AK29" s="91">
        <f t="shared" ca="1" si="17"/>
        <v>0</v>
      </c>
      <c r="AL29" s="98">
        <f t="shared" si="8"/>
        <v>3</v>
      </c>
      <c r="AO29" s="98">
        <f t="shared" si="9"/>
        <v>0</v>
      </c>
      <c r="AR29" s="98" t="str">
        <f t="shared" si="10"/>
        <v>1900-1-Aufnahme</v>
      </c>
    </row>
    <row r="30" spans="1:59">
      <c r="A30" s="98">
        <f t="shared" si="0"/>
        <v>0</v>
      </c>
      <c r="B30" s="98" t="str">
        <f>IF(C30=1,SUM($C$23:C30),"")</f>
        <v/>
      </c>
      <c r="C30" s="98">
        <f t="shared" si="1"/>
        <v>0</v>
      </c>
      <c r="D30" s="89" t="str">
        <f t="shared" si="2"/>
        <v>1900-1-Aufnahme-</v>
      </c>
      <c r="E30" s="123" t="str">
        <f t="shared" ca="1" si="11"/>
        <v>-</v>
      </c>
      <c r="F30" s="123">
        <f t="shared" si="21"/>
        <v>1900</v>
      </c>
      <c r="G30" s="123">
        <f t="shared" si="22"/>
        <v>1</v>
      </c>
      <c r="H30" s="162">
        <f t="shared" si="13"/>
        <v>8</v>
      </c>
      <c r="I30" s="77"/>
      <c r="J30" s="78"/>
      <c r="K30" s="79"/>
      <c r="L30" s="80"/>
      <c r="M30" s="177"/>
      <c r="N30" s="309" t="str">
        <f t="shared" ca="1" si="19"/>
        <v/>
      </c>
      <c r="O30" s="310" t="str">
        <f ca="1">IFERROR(IF(VLOOKUP($E30,'SD Aufnahme'!$A$33:$N$326,'SD Aufnahme'!$D$29,FALSE)=0,"",VLOOKUP($E30,'SD Aufnahme'!$A$33:$N$326,'SD Aufnahme'!$D$29,FALSE)),"")</f>
        <v/>
      </c>
      <c r="P30" s="313"/>
      <c r="Q30" s="315" t="str">
        <f>IF(K30=0,"",IFERROR(VLOOKUP($E30,'SD Aufnahme'!$A$33:$N$326,'SD Aufnahme'!$E$29,FALSE),""))</f>
        <v/>
      </c>
      <c r="R30" s="87"/>
      <c r="S30" s="131" t="str">
        <f t="shared" si="4"/>
        <v/>
      </c>
      <c r="T30" s="126">
        <f>IF(M30="organische Düngemittel",IF(OR($M30=0,L30&lt;&gt;0,U30&gt;0),0,IFERROR(VLOOKUP($E30,'SD Aufnahme'!$A$33:$N$4042,T$20,FALSE),0)),)</f>
        <v>0</v>
      </c>
      <c r="U30" s="83"/>
      <c r="V30" s="124"/>
      <c r="W30" s="128" t="str">
        <f ca="1">IFERROR(IF(AND(J30&lt;&gt;"eigene Stoffe",VLOOKUP($E30,'SD Aufnahme'!$A$33:$N$326,'SD Aufnahme'!$G$29,FALSE)=0),"",IF($L30&lt;&gt;0,"", IF(AND(P30&gt;0,O30&lt;&gt;"",Q30&lt;&gt;"t TM"),VLOOKUP($E30,'SD Aufnahme'!$A$33:$N$326,'SD Aufnahme'!$G$29,FALSE)/O30*P30,VLOOKUP($E30,'SD Aufnahme'!$A$33:$N$326,'SD Aufnahme'!$G$29,FALSE)))),"")</f>
        <v/>
      </c>
      <c r="X30" s="87"/>
      <c r="Y30" s="128" t="str">
        <f ca="1">IFERROR(IF(AND(J30&lt;&gt;"eigene Stoffe",VLOOKUP($E30,'SD Aufnahme'!$A$33:$N$326,'SD Aufnahme'!$H$29,FALSE)=0),"",IF($L30&lt;&gt;0,"",IFERROR(IF(AND(P30&gt;0,O30&lt;&gt;"",Q30&lt;&gt;"t TM"),VLOOKUP($E30,'SD Aufnahme'!$A$33:$N$326,'SD Aufnahme'!$H$29,FALSE)*P30/O30,VLOOKUP($E30,'SD Aufnahme'!$A$33:$N$326,'SD Aufnahme'!$H$29,FALSE)),""))),"")</f>
        <v/>
      </c>
      <c r="Z30" s="87"/>
      <c r="AA30" s="424" t="s">
        <v>667</v>
      </c>
      <c r="AB30" s="129" t="str">
        <f>IF($M30=0,"",IFERROR(VLOOKUP($E30,'SD Aufnahme'!$A$33:$N$279,AB$20,FALSE),""))</f>
        <v/>
      </c>
      <c r="AC30" s="97">
        <f t="shared" si="5"/>
        <v>0</v>
      </c>
      <c r="AD30" s="89">
        <f t="shared" ca="1" si="6"/>
        <v>0</v>
      </c>
      <c r="AE30" s="89">
        <f t="shared" ca="1" si="14"/>
        <v>0</v>
      </c>
      <c r="AF30" s="89">
        <f t="shared" ca="1" si="7"/>
        <v>0</v>
      </c>
      <c r="AG30" s="89">
        <f t="shared" ca="1" si="15"/>
        <v>0</v>
      </c>
      <c r="AH30" s="89">
        <f t="shared" si="20"/>
        <v>0</v>
      </c>
      <c r="AI30" s="130" t="e">
        <f ca="1">COUNTIF(OFFSET('SD Aufnahme'!$C$33,VLOOKUP(J30,Art_Aufnahme,3,FALSE),0,VLOOKUP(J30,Art_Aufnahme,4,FALSE)-VLOOKUP(J30,Art_Aufnahme,3,FALSE)+1,1),K30)</f>
        <v>#N/A</v>
      </c>
      <c r="AJ30" s="138">
        <f ca="1">COUNTIF(OFFSET('SD Aufnahme'!$M$32,VLOOKUP(E30,'SD Aufnahme'!$A$33:$X$376,'SD Aufnahme'!$W$29,FALSE),0,1,VLOOKUP(E30,'SD Aufnahme'!$A$33:$X$376,'SD Aufnahme'!$X$29,FALSE)),M30)</f>
        <v>0</v>
      </c>
      <c r="AK30" s="91">
        <f t="shared" ca="1" si="17"/>
        <v>0</v>
      </c>
      <c r="AL30" s="98">
        <f t="shared" si="8"/>
        <v>3</v>
      </c>
      <c r="AO30" s="98">
        <f t="shared" si="9"/>
        <v>0</v>
      </c>
      <c r="AR30" s="98" t="str">
        <f t="shared" si="10"/>
        <v>1900-1-Aufnahme</v>
      </c>
    </row>
    <row r="31" spans="1:59">
      <c r="A31" s="98">
        <f t="shared" si="0"/>
        <v>0</v>
      </c>
      <c r="B31" s="98" t="str">
        <f>IF(C31=1,SUM($C$23:C31),"")</f>
        <v/>
      </c>
      <c r="C31" s="98">
        <f t="shared" si="1"/>
        <v>0</v>
      </c>
      <c r="D31" s="89" t="str">
        <f t="shared" si="2"/>
        <v>1900-1-Aufnahme-</v>
      </c>
      <c r="E31" s="123" t="str">
        <f t="shared" ca="1" si="11"/>
        <v>-</v>
      </c>
      <c r="F31" s="123">
        <f t="shared" si="21"/>
        <v>1900</v>
      </c>
      <c r="G31" s="123">
        <f t="shared" si="22"/>
        <v>1</v>
      </c>
      <c r="H31" s="162">
        <f t="shared" si="13"/>
        <v>9</v>
      </c>
      <c r="I31" s="77"/>
      <c r="J31" s="78"/>
      <c r="K31" s="79"/>
      <c r="L31" s="80"/>
      <c r="M31" s="177"/>
      <c r="N31" s="309" t="str">
        <f t="shared" ca="1" si="19"/>
        <v/>
      </c>
      <c r="O31" s="310" t="str">
        <f ca="1">IFERROR(IF(VLOOKUP($E31,'SD Aufnahme'!$A$33:$N$326,'SD Aufnahme'!$D$29,FALSE)=0,"",VLOOKUP($E31,'SD Aufnahme'!$A$33:$N$326,'SD Aufnahme'!$D$29,FALSE)),"")</f>
        <v/>
      </c>
      <c r="P31" s="313"/>
      <c r="Q31" s="315" t="str">
        <f>IF(K31=0,"",IFERROR(VLOOKUP($E31,'SD Aufnahme'!$A$33:$N$326,'SD Aufnahme'!$E$29,FALSE),""))</f>
        <v/>
      </c>
      <c r="R31" s="87"/>
      <c r="S31" s="131" t="str">
        <f t="shared" si="4"/>
        <v/>
      </c>
      <c r="T31" s="126">
        <f>IF(M31="organische Düngemittel",IF(OR($M31=0,L31&lt;&gt;0,U31&gt;0),0,IFERROR(VLOOKUP($E31,'SD Aufnahme'!$A$33:$N$4042,T$20,FALSE),0)),)</f>
        <v>0</v>
      </c>
      <c r="U31" s="83"/>
      <c r="V31" s="124"/>
      <c r="W31" s="128" t="str">
        <f ca="1">IFERROR(IF(AND(J31&lt;&gt;"eigene Stoffe",VLOOKUP($E31,'SD Aufnahme'!$A$33:$N$326,'SD Aufnahme'!$G$29,FALSE)=0),"",IF($L31&lt;&gt;0,"", IF(AND(P31&gt;0,O31&lt;&gt;"",Q31&lt;&gt;"t TM"),VLOOKUP($E31,'SD Aufnahme'!$A$33:$N$326,'SD Aufnahme'!$G$29,FALSE)/O31*P31,VLOOKUP($E31,'SD Aufnahme'!$A$33:$N$326,'SD Aufnahme'!$G$29,FALSE)))),"")</f>
        <v/>
      </c>
      <c r="X31" s="87"/>
      <c r="Y31" s="128" t="str">
        <f ca="1">IFERROR(IF(AND(J31&lt;&gt;"eigene Stoffe",VLOOKUP($E31,'SD Aufnahme'!$A$33:$N$326,'SD Aufnahme'!$H$29,FALSE)=0),"",IF($L31&lt;&gt;0,"",IFERROR(IF(AND(P31&gt;0,O31&lt;&gt;"",Q31&lt;&gt;"t TM"),VLOOKUP($E31,'SD Aufnahme'!$A$33:$N$326,'SD Aufnahme'!$H$29,FALSE)*P31/O31,VLOOKUP($E31,'SD Aufnahme'!$A$33:$N$326,'SD Aufnahme'!$H$29,FALSE)),""))),"")</f>
        <v/>
      </c>
      <c r="Z31" s="87"/>
      <c r="AA31" s="424" t="s">
        <v>667</v>
      </c>
      <c r="AB31" s="129" t="str">
        <f>IF($M31=0,"",IFERROR(VLOOKUP($E31,'SD Aufnahme'!$A$33:$N$279,AB$20,FALSE),""))</f>
        <v/>
      </c>
      <c r="AC31" s="97">
        <f t="shared" si="5"/>
        <v>0</v>
      </c>
      <c r="AD31" s="89">
        <f t="shared" ca="1" si="6"/>
        <v>0</v>
      </c>
      <c r="AE31" s="89">
        <f t="shared" ca="1" si="14"/>
        <v>0</v>
      </c>
      <c r="AF31" s="89">
        <f t="shared" ca="1" si="7"/>
        <v>0</v>
      </c>
      <c r="AG31" s="89">
        <f t="shared" ca="1" si="15"/>
        <v>0</v>
      </c>
      <c r="AH31" s="89">
        <f t="shared" si="20"/>
        <v>0</v>
      </c>
      <c r="AI31" s="130" t="e">
        <f ca="1">COUNTIF(OFFSET('SD Aufnahme'!$C$33,VLOOKUP(J31,Art_Aufnahme,3,FALSE),0,VLOOKUP(J31,Art_Aufnahme,4,FALSE)-VLOOKUP(J31,Art_Aufnahme,3,FALSE)+1,1),K31)</f>
        <v>#N/A</v>
      </c>
      <c r="AJ31" s="138">
        <f ca="1">COUNTIF(OFFSET('SD Aufnahme'!$M$32,VLOOKUP(E31,'SD Aufnahme'!$A$33:$X$376,'SD Aufnahme'!$W$29,FALSE),0,1,VLOOKUP(E31,'SD Aufnahme'!$A$33:$X$376,'SD Aufnahme'!$X$29,FALSE)),M31)</f>
        <v>0</v>
      </c>
      <c r="AK31" s="91">
        <f t="shared" ca="1" si="17"/>
        <v>0</v>
      </c>
      <c r="AL31" s="98">
        <f t="shared" si="8"/>
        <v>3</v>
      </c>
      <c r="AO31" s="98">
        <f t="shared" si="9"/>
        <v>0</v>
      </c>
      <c r="AR31" s="98" t="str">
        <f t="shared" si="10"/>
        <v>1900-1-Aufnahme</v>
      </c>
    </row>
    <row r="32" spans="1:59">
      <c r="A32" s="98">
        <f t="shared" si="0"/>
        <v>0</v>
      </c>
      <c r="B32" s="98" t="str">
        <f>IF(C32=1,SUM($C$23:C32),"")</f>
        <v/>
      </c>
      <c r="C32" s="98">
        <f t="shared" si="1"/>
        <v>0</v>
      </c>
      <c r="D32" s="89" t="str">
        <f t="shared" si="2"/>
        <v>1900-1-Aufnahme-</v>
      </c>
      <c r="E32" s="123" t="str">
        <f t="shared" ca="1" si="11"/>
        <v>-</v>
      </c>
      <c r="F32" s="123">
        <f t="shared" ref="F32:F95" si="23">YEAR(I32)</f>
        <v>1900</v>
      </c>
      <c r="G32" s="123">
        <f t="shared" ref="G32:G95" si="24">IF(MONTH(I32)&lt;7,1,2)</f>
        <v>1</v>
      </c>
      <c r="H32" s="162">
        <f t="shared" ref="H32:H95" si="25">H31+1</f>
        <v>10</v>
      </c>
      <c r="I32" s="77"/>
      <c r="J32" s="78"/>
      <c r="K32" s="79"/>
      <c r="L32" s="80"/>
      <c r="M32" s="177"/>
      <c r="N32" s="309" t="str">
        <f t="shared" ca="1" si="19"/>
        <v/>
      </c>
      <c r="O32" s="310" t="str">
        <f ca="1">IFERROR(IF(VLOOKUP($E32,'SD Aufnahme'!$A$33:$N$326,'SD Aufnahme'!$D$29,FALSE)=0,"",VLOOKUP($E32,'SD Aufnahme'!$A$33:$N$326,'SD Aufnahme'!$D$29,FALSE)),"")</f>
        <v/>
      </c>
      <c r="P32" s="313"/>
      <c r="Q32" s="315" t="str">
        <f>IF(K32=0,"",IFERROR(VLOOKUP($E32,'SD Aufnahme'!$A$33:$N$326,'SD Aufnahme'!$E$29,FALSE),""))</f>
        <v/>
      </c>
      <c r="R32" s="87"/>
      <c r="S32" s="131" t="str">
        <f t="shared" si="4"/>
        <v/>
      </c>
      <c r="T32" s="126">
        <f>IF(M32="organische Düngemittel",IF(OR($M32=0,L32&lt;&gt;0,U32&gt;0),0,IFERROR(VLOOKUP($E32,'SD Aufnahme'!$A$33:$N$4042,T$20,FALSE),0)),)</f>
        <v>0</v>
      </c>
      <c r="U32" s="83"/>
      <c r="V32" s="124"/>
      <c r="W32" s="128" t="str">
        <f ca="1">IFERROR(IF(AND(J32&lt;&gt;"eigene Stoffe",VLOOKUP($E32,'SD Aufnahme'!$A$33:$N$326,'SD Aufnahme'!$G$29,FALSE)=0),"",IF($L32&lt;&gt;0,"", IF(AND(P32&gt;0,O32&lt;&gt;"",Q32&lt;&gt;"t TM"),VLOOKUP($E32,'SD Aufnahme'!$A$33:$N$326,'SD Aufnahme'!$G$29,FALSE)/O32*P32,VLOOKUP($E32,'SD Aufnahme'!$A$33:$N$326,'SD Aufnahme'!$G$29,FALSE)))),"")</f>
        <v/>
      </c>
      <c r="X32" s="87"/>
      <c r="Y32" s="128" t="str">
        <f ca="1">IFERROR(IF(AND(J32&lt;&gt;"eigene Stoffe",VLOOKUP($E32,'SD Aufnahme'!$A$33:$N$326,'SD Aufnahme'!$H$29,FALSE)=0),"",IF($L32&lt;&gt;0,"",IFERROR(IF(AND(P32&gt;0,O32&lt;&gt;"",Q32&lt;&gt;"t TM"),VLOOKUP($E32,'SD Aufnahme'!$A$33:$N$326,'SD Aufnahme'!$H$29,FALSE)*P32/O32,VLOOKUP($E32,'SD Aufnahme'!$A$33:$N$326,'SD Aufnahme'!$H$29,FALSE)),""))),"")</f>
        <v/>
      </c>
      <c r="Z32" s="87"/>
      <c r="AA32" s="424" t="s">
        <v>667</v>
      </c>
      <c r="AB32" s="129" t="str">
        <f>IF($M32=0,"",IFERROR(VLOOKUP($E32,'SD Aufnahme'!$A$33:$N$279,AB$20,FALSE),""))</f>
        <v/>
      </c>
      <c r="AC32" s="97">
        <f t="shared" si="5"/>
        <v>0</v>
      </c>
      <c r="AD32" s="89">
        <f t="shared" ca="1" si="6"/>
        <v>0</v>
      </c>
      <c r="AE32" s="89">
        <f t="shared" ca="1" si="14"/>
        <v>0</v>
      </c>
      <c r="AF32" s="89">
        <f t="shared" ca="1" si="7"/>
        <v>0</v>
      </c>
      <c r="AG32" s="89">
        <f t="shared" ca="1" si="15"/>
        <v>0</v>
      </c>
      <c r="AH32" s="89">
        <f t="shared" ref="AH32:AH95" si="26">IFERROR(AB32*$R32,0)</f>
        <v>0</v>
      </c>
      <c r="AI32" s="130" t="e">
        <f ca="1">COUNTIF(OFFSET('SD Aufnahme'!$C$33,VLOOKUP(J32,Art_Aufnahme,3,FALSE),0,VLOOKUP(J32,Art_Aufnahme,4,FALSE)-VLOOKUP(J32,Art_Aufnahme,3,FALSE)+1,1),K32)</f>
        <v>#N/A</v>
      </c>
      <c r="AJ32" s="138">
        <f ca="1">COUNTIF(OFFSET('SD Aufnahme'!$M$32,VLOOKUP(E32,'SD Aufnahme'!$A$33:$X$376,'SD Aufnahme'!$W$29,FALSE),0,1,VLOOKUP(E32,'SD Aufnahme'!$A$33:$X$376,'SD Aufnahme'!$X$29,FALSE)),M32)</f>
        <v>0</v>
      </c>
      <c r="AK32" s="91">
        <f t="shared" ca="1" si="17"/>
        <v>0</v>
      </c>
      <c r="AL32" s="98">
        <f t="shared" si="8"/>
        <v>3</v>
      </c>
      <c r="AO32" s="98">
        <f t="shared" si="9"/>
        <v>0</v>
      </c>
      <c r="AR32" s="98" t="str">
        <f t="shared" si="10"/>
        <v>1900-1-Aufnahme</v>
      </c>
    </row>
    <row r="33" spans="1:44">
      <c r="A33" s="98">
        <f t="shared" si="0"/>
        <v>0</v>
      </c>
      <c r="B33" s="98" t="str">
        <f>IF(C33=1,SUM($C$23:C33),"")</f>
        <v/>
      </c>
      <c r="C33" s="98">
        <f t="shared" si="1"/>
        <v>0</v>
      </c>
      <c r="D33" s="89" t="str">
        <f t="shared" si="2"/>
        <v>1900-1-Aufnahme-</v>
      </c>
      <c r="E33" s="123" t="str">
        <f t="shared" ca="1" si="11"/>
        <v>-</v>
      </c>
      <c r="F33" s="123">
        <f t="shared" si="23"/>
        <v>1900</v>
      </c>
      <c r="G33" s="123">
        <f t="shared" si="24"/>
        <v>1</v>
      </c>
      <c r="H33" s="162">
        <f t="shared" si="25"/>
        <v>11</v>
      </c>
      <c r="I33" s="77"/>
      <c r="J33" s="78"/>
      <c r="K33" s="79"/>
      <c r="L33" s="80"/>
      <c r="M33" s="177"/>
      <c r="N33" s="309" t="str">
        <f t="shared" ca="1" si="19"/>
        <v/>
      </c>
      <c r="O33" s="310" t="str">
        <f ca="1">IFERROR(IF(VLOOKUP($E33,'SD Aufnahme'!$A$33:$N$326,'SD Aufnahme'!$D$29,FALSE)=0,"",VLOOKUP($E33,'SD Aufnahme'!$A$33:$N$326,'SD Aufnahme'!$D$29,FALSE)),"")</f>
        <v/>
      </c>
      <c r="P33" s="313"/>
      <c r="Q33" s="315" t="str">
        <f>IF(K33=0,"",IFERROR(VLOOKUP($E33,'SD Aufnahme'!$A$33:$N$326,'SD Aufnahme'!$E$29,FALSE),""))</f>
        <v/>
      </c>
      <c r="R33" s="87"/>
      <c r="S33" s="131" t="str">
        <f t="shared" si="4"/>
        <v/>
      </c>
      <c r="T33" s="126">
        <f>IF(M33="organische Düngemittel",IF(OR($M33=0,L33&lt;&gt;0,U33&gt;0),0,IFERROR(VLOOKUP($E33,'SD Aufnahme'!$A$33:$N$4042,T$20,FALSE),0)),)</f>
        <v>0</v>
      </c>
      <c r="U33" s="83"/>
      <c r="V33" s="124"/>
      <c r="W33" s="128" t="str">
        <f ca="1">IFERROR(IF(AND(J33&lt;&gt;"eigene Stoffe",VLOOKUP($E33,'SD Aufnahme'!$A$33:$N$326,'SD Aufnahme'!$G$29,FALSE)=0),"",IF($L33&lt;&gt;0,"", IF(AND(P33&gt;0,O33&lt;&gt;"",Q33&lt;&gt;"t TM"),VLOOKUP($E33,'SD Aufnahme'!$A$33:$N$326,'SD Aufnahme'!$G$29,FALSE)/O33*P33,VLOOKUP($E33,'SD Aufnahme'!$A$33:$N$326,'SD Aufnahme'!$G$29,FALSE)))),"")</f>
        <v/>
      </c>
      <c r="X33" s="87"/>
      <c r="Y33" s="128" t="str">
        <f ca="1">IFERROR(IF(AND(J33&lt;&gt;"eigene Stoffe",VLOOKUP($E33,'SD Aufnahme'!$A$33:$N$326,'SD Aufnahme'!$H$29,FALSE)=0),"",IF($L33&lt;&gt;0,"",IFERROR(IF(AND(P33&gt;0,O33&lt;&gt;"",Q33&lt;&gt;"t TM"),VLOOKUP($E33,'SD Aufnahme'!$A$33:$N$326,'SD Aufnahme'!$H$29,FALSE)*P33/O33,VLOOKUP($E33,'SD Aufnahme'!$A$33:$N$326,'SD Aufnahme'!$H$29,FALSE)),""))),"")</f>
        <v/>
      </c>
      <c r="Z33" s="87"/>
      <c r="AA33" s="424" t="s">
        <v>667</v>
      </c>
      <c r="AB33" s="129" t="str">
        <f>IF($M33=0,"",IFERROR(VLOOKUP($E33,'SD Aufnahme'!$A$33:$N$279,AB$20,FALSE),""))</f>
        <v/>
      </c>
      <c r="AC33" s="97">
        <f t="shared" si="5"/>
        <v>0</v>
      </c>
      <c r="AD33" s="89">
        <f t="shared" ca="1" si="6"/>
        <v>0</v>
      </c>
      <c r="AE33" s="89">
        <f t="shared" ca="1" si="14"/>
        <v>0</v>
      </c>
      <c r="AF33" s="89">
        <f t="shared" ca="1" si="7"/>
        <v>0</v>
      </c>
      <c r="AG33" s="89">
        <f t="shared" ca="1" si="15"/>
        <v>0</v>
      </c>
      <c r="AH33" s="89">
        <f t="shared" si="26"/>
        <v>0</v>
      </c>
      <c r="AI33" s="130" t="e">
        <f ca="1">COUNTIF(OFFSET('SD Aufnahme'!$C$33,VLOOKUP(J33,Art_Aufnahme,3,FALSE),0,VLOOKUP(J33,Art_Aufnahme,4,FALSE)-VLOOKUP(J33,Art_Aufnahme,3,FALSE)+1,1),K33)</f>
        <v>#N/A</v>
      </c>
      <c r="AJ33" s="138">
        <f ca="1">COUNTIF(OFFSET('SD Aufnahme'!$M$32,VLOOKUP(E33,'SD Aufnahme'!$A$33:$X$376,'SD Aufnahme'!$W$29,FALSE),0,1,VLOOKUP(E33,'SD Aufnahme'!$A$33:$X$376,'SD Aufnahme'!$X$29,FALSE)),M33)</f>
        <v>0</v>
      </c>
      <c r="AK33" s="91">
        <f t="shared" ca="1" si="17"/>
        <v>0</v>
      </c>
      <c r="AL33" s="98">
        <f t="shared" si="8"/>
        <v>3</v>
      </c>
      <c r="AO33" s="98">
        <f t="shared" si="9"/>
        <v>0</v>
      </c>
      <c r="AR33" s="98" t="str">
        <f t="shared" si="10"/>
        <v>1900-1-Aufnahme</v>
      </c>
    </row>
    <row r="34" spans="1:44">
      <c r="A34" s="98">
        <f t="shared" si="0"/>
        <v>0</v>
      </c>
      <c r="B34" s="98" t="str">
        <f>IF(C34=1,SUM($C$23:C34),"")</f>
        <v/>
      </c>
      <c r="C34" s="98">
        <f t="shared" si="1"/>
        <v>0</v>
      </c>
      <c r="D34" s="89" t="str">
        <f t="shared" si="2"/>
        <v>1900-1-Aufnahme-</v>
      </c>
      <c r="E34" s="123" t="str">
        <f t="shared" ca="1" si="11"/>
        <v>-</v>
      </c>
      <c r="F34" s="123">
        <f t="shared" si="23"/>
        <v>1900</v>
      </c>
      <c r="G34" s="123">
        <f t="shared" si="24"/>
        <v>1</v>
      </c>
      <c r="H34" s="162">
        <f t="shared" si="25"/>
        <v>12</v>
      </c>
      <c r="I34" s="77"/>
      <c r="J34" s="78"/>
      <c r="K34" s="79"/>
      <c r="L34" s="80"/>
      <c r="M34" s="177"/>
      <c r="N34" s="309" t="str">
        <f t="shared" ca="1" si="19"/>
        <v/>
      </c>
      <c r="O34" s="310" t="str">
        <f ca="1">IFERROR(IF(VLOOKUP($E34,'SD Aufnahme'!$A$33:$N$326,'SD Aufnahme'!$D$29,FALSE)=0,"",VLOOKUP($E34,'SD Aufnahme'!$A$33:$N$326,'SD Aufnahme'!$D$29,FALSE)),"")</f>
        <v/>
      </c>
      <c r="P34" s="313"/>
      <c r="Q34" s="315" t="str">
        <f>IF(K34=0,"",IFERROR(VLOOKUP($E34,'SD Aufnahme'!$A$33:$N$326,'SD Aufnahme'!$E$29,FALSE),""))</f>
        <v/>
      </c>
      <c r="R34" s="87"/>
      <c r="S34" s="131" t="str">
        <f t="shared" si="4"/>
        <v/>
      </c>
      <c r="T34" s="126">
        <f>IF(M34="organische Düngemittel",IF(OR($M34=0,L34&lt;&gt;0,U34&gt;0),0,IFERROR(VLOOKUP($E34,'SD Aufnahme'!$A$33:$N$4042,T$20,FALSE),0)),)</f>
        <v>0</v>
      </c>
      <c r="U34" s="83"/>
      <c r="V34" s="124"/>
      <c r="W34" s="128" t="str">
        <f ca="1">IFERROR(IF(AND(J34&lt;&gt;"eigene Stoffe",VLOOKUP($E34,'SD Aufnahme'!$A$33:$N$326,'SD Aufnahme'!$G$29,FALSE)=0),"",IF($L34&lt;&gt;0,"", IF(AND(P34&gt;0,O34&lt;&gt;"",Q34&lt;&gt;"t TM"),VLOOKUP($E34,'SD Aufnahme'!$A$33:$N$326,'SD Aufnahme'!$G$29,FALSE)/O34*P34,VLOOKUP($E34,'SD Aufnahme'!$A$33:$N$326,'SD Aufnahme'!$G$29,FALSE)))),"")</f>
        <v/>
      </c>
      <c r="X34" s="87"/>
      <c r="Y34" s="128" t="str">
        <f ca="1">IFERROR(IF(AND(J34&lt;&gt;"eigene Stoffe",VLOOKUP($E34,'SD Aufnahme'!$A$33:$N$326,'SD Aufnahme'!$H$29,FALSE)=0),"",IF($L34&lt;&gt;0,"",IFERROR(IF(AND(P34&gt;0,O34&lt;&gt;"",Q34&lt;&gt;"t TM"),VLOOKUP($E34,'SD Aufnahme'!$A$33:$N$326,'SD Aufnahme'!$H$29,FALSE)*P34/O34,VLOOKUP($E34,'SD Aufnahme'!$A$33:$N$326,'SD Aufnahme'!$H$29,FALSE)),""))),"")</f>
        <v/>
      </c>
      <c r="Z34" s="87"/>
      <c r="AA34" s="424" t="s">
        <v>667</v>
      </c>
      <c r="AB34" s="129" t="str">
        <f>IF($M34=0,"",IFERROR(VLOOKUP($E34,'SD Aufnahme'!$A$33:$N$279,AB$20,FALSE),""))</f>
        <v/>
      </c>
      <c r="AC34" s="97">
        <f t="shared" si="5"/>
        <v>0</v>
      </c>
      <c r="AD34" s="89">
        <f t="shared" ca="1" si="6"/>
        <v>0</v>
      </c>
      <c r="AE34" s="89">
        <f t="shared" ca="1" si="14"/>
        <v>0</v>
      </c>
      <c r="AF34" s="89">
        <f t="shared" ca="1" si="7"/>
        <v>0</v>
      </c>
      <c r="AG34" s="89">
        <f t="shared" ca="1" si="15"/>
        <v>0</v>
      </c>
      <c r="AH34" s="89">
        <f t="shared" si="26"/>
        <v>0</v>
      </c>
      <c r="AI34" s="130" t="e">
        <f ca="1">COUNTIF(OFFSET('SD Aufnahme'!$C$33,VLOOKUP(J34,Art_Aufnahme,3,FALSE),0,VLOOKUP(J34,Art_Aufnahme,4,FALSE)-VLOOKUP(J34,Art_Aufnahme,3,FALSE)+1,1),K34)</f>
        <v>#N/A</v>
      </c>
      <c r="AJ34" s="138">
        <f ca="1">COUNTIF(OFFSET('SD Aufnahme'!$M$32,VLOOKUP(E34,'SD Aufnahme'!$A$33:$X$376,'SD Aufnahme'!$W$29,FALSE),0,1,VLOOKUP(E34,'SD Aufnahme'!$A$33:$X$376,'SD Aufnahme'!$X$29,FALSE)),M34)</f>
        <v>0</v>
      </c>
      <c r="AK34" s="91">
        <f t="shared" ca="1" si="17"/>
        <v>0</v>
      </c>
      <c r="AL34" s="98">
        <f t="shared" si="8"/>
        <v>3</v>
      </c>
      <c r="AO34" s="98">
        <f t="shared" si="9"/>
        <v>0</v>
      </c>
      <c r="AR34" s="98" t="str">
        <f t="shared" si="10"/>
        <v>1900-1-Aufnahme</v>
      </c>
    </row>
    <row r="35" spans="1:44">
      <c r="A35" s="98">
        <f t="shared" si="0"/>
        <v>0</v>
      </c>
      <c r="B35" s="98" t="str">
        <f>IF(C35=1,SUM($C$23:C35),"")</f>
        <v/>
      </c>
      <c r="C35" s="98">
        <f t="shared" si="1"/>
        <v>0</v>
      </c>
      <c r="D35" s="89" t="str">
        <f t="shared" si="2"/>
        <v>1900-1-Aufnahme-</v>
      </c>
      <c r="E35" s="123" t="str">
        <f t="shared" ca="1" si="11"/>
        <v>-</v>
      </c>
      <c r="F35" s="123">
        <f t="shared" si="23"/>
        <v>1900</v>
      </c>
      <c r="G35" s="123">
        <f t="shared" si="24"/>
        <v>1</v>
      </c>
      <c r="H35" s="162">
        <f t="shared" si="25"/>
        <v>13</v>
      </c>
      <c r="I35" s="77"/>
      <c r="J35" s="78"/>
      <c r="K35" s="79"/>
      <c r="L35" s="80"/>
      <c r="M35" s="177"/>
      <c r="N35" s="309" t="str">
        <f t="shared" ca="1" si="19"/>
        <v/>
      </c>
      <c r="O35" s="310" t="str">
        <f ca="1">IFERROR(IF(VLOOKUP($E35,'SD Aufnahme'!$A$33:$N$326,'SD Aufnahme'!$D$29,FALSE)=0,"",VLOOKUP($E35,'SD Aufnahme'!$A$33:$N$326,'SD Aufnahme'!$D$29,FALSE)),"")</f>
        <v/>
      </c>
      <c r="P35" s="313"/>
      <c r="Q35" s="315" t="str">
        <f>IF(K35=0,"",IFERROR(VLOOKUP($E35,'SD Aufnahme'!$A$33:$N$326,'SD Aufnahme'!$E$29,FALSE),""))</f>
        <v/>
      </c>
      <c r="R35" s="87"/>
      <c r="S35" s="131" t="str">
        <f t="shared" si="4"/>
        <v/>
      </c>
      <c r="T35" s="126">
        <f>IF(M35="organische Düngemittel",IF(OR($M35=0,L35&lt;&gt;0,U35&gt;0),0,IFERROR(VLOOKUP($E35,'SD Aufnahme'!$A$33:$N$4042,T$20,FALSE),0)),)</f>
        <v>0</v>
      </c>
      <c r="U35" s="83"/>
      <c r="V35" s="124"/>
      <c r="W35" s="128" t="str">
        <f ca="1">IFERROR(IF(AND(J35&lt;&gt;"eigene Stoffe",VLOOKUP($E35,'SD Aufnahme'!$A$33:$N$326,'SD Aufnahme'!$G$29,FALSE)=0),"",IF($L35&lt;&gt;0,"", IF(AND(P35&gt;0,O35&lt;&gt;"",Q35&lt;&gt;"t TM"),VLOOKUP($E35,'SD Aufnahme'!$A$33:$N$326,'SD Aufnahme'!$G$29,FALSE)/O35*P35,VLOOKUP($E35,'SD Aufnahme'!$A$33:$N$326,'SD Aufnahme'!$G$29,FALSE)))),"")</f>
        <v/>
      </c>
      <c r="X35" s="87"/>
      <c r="Y35" s="128" t="str">
        <f ca="1">IFERROR(IF(AND(J35&lt;&gt;"eigene Stoffe",VLOOKUP($E35,'SD Aufnahme'!$A$33:$N$326,'SD Aufnahme'!$H$29,FALSE)=0),"",IF($L35&lt;&gt;0,"",IFERROR(IF(AND(P35&gt;0,O35&lt;&gt;"",Q35&lt;&gt;"t TM"),VLOOKUP($E35,'SD Aufnahme'!$A$33:$N$326,'SD Aufnahme'!$H$29,FALSE)*P35/O35,VLOOKUP($E35,'SD Aufnahme'!$A$33:$N$326,'SD Aufnahme'!$H$29,FALSE)),""))),"")</f>
        <v/>
      </c>
      <c r="Z35" s="87"/>
      <c r="AA35" s="424" t="s">
        <v>667</v>
      </c>
      <c r="AB35" s="129" t="str">
        <f>IF($M35=0,"",IFERROR(VLOOKUP($E35,'SD Aufnahme'!$A$33:$N$279,AB$20,FALSE),""))</f>
        <v/>
      </c>
      <c r="AC35" s="97">
        <f t="shared" si="5"/>
        <v>0</v>
      </c>
      <c r="AD35" s="89">
        <f t="shared" ca="1" si="6"/>
        <v>0</v>
      </c>
      <c r="AE35" s="89">
        <f t="shared" ca="1" si="14"/>
        <v>0</v>
      </c>
      <c r="AF35" s="89">
        <f t="shared" ca="1" si="7"/>
        <v>0</v>
      </c>
      <c r="AG35" s="89">
        <f t="shared" ca="1" si="15"/>
        <v>0</v>
      </c>
      <c r="AH35" s="89">
        <f t="shared" si="26"/>
        <v>0</v>
      </c>
      <c r="AI35" s="130" t="e">
        <f ca="1">COUNTIF(OFFSET('SD Aufnahme'!$C$33,VLOOKUP(J35,Art_Aufnahme,3,FALSE),0,VLOOKUP(J35,Art_Aufnahme,4,FALSE)-VLOOKUP(J35,Art_Aufnahme,3,FALSE)+1,1),K35)</f>
        <v>#N/A</v>
      </c>
      <c r="AJ35" s="138">
        <f ca="1">COUNTIF(OFFSET('SD Aufnahme'!$M$32,VLOOKUP(E35,'SD Aufnahme'!$A$33:$X$376,'SD Aufnahme'!$W$29,FALSE),0,1,VLOOKUP(E35,'SD Aufnahme'!$A$33:$X$376,'SD Aufnahme'!$X$29,FALSE)),M35)</f>
        <v>0</v>
      </c>
      <c r="AK35" s="91">
        <f t="shared" ca="1" si="17"/>
        <v>0</v>
      </c>
      <c r="AL35" s="98">
        <f t="shared" si="8"/>
        <v>3</v>
      </c>
      <c r="AO35" s="98">
        <f t="shared" si="9"/>
        <v>0</v>
      </c>
      <c r="AR35" s="98" t="str">
        <f t="shared" si="10"/>
        <v>1900-1-Aufnahme</v>
      </c>
    </row>
    <row r="36" spans="1:44">
      <c r="A36" s="98">
        <f t="shared" si="0"/>
        <v>0</v>
      </c>
      <c r="B36" s="98" t="str">
        <f>IF(C36=1,SUM($C$23:C36),"")</f>
        <v/>
      </c>
      <c r="C36" s="98">
        <f t="shared" si="1"/>
        <v>0</v>
      </c>
      <c r="D36" s="89" t="str">
        <f t="shared" si="2"/>
        <v>1900-1-Aufnahme-</v>
      </c>
      <c r="E36" s="123" t="str">
        <f t="shared" ca="1" si="11"/>
        <v>-</v>
      </c>
      <c r="F36" s="123">
        <f t="shared" si="23"/>
        <v>1900</v>
      </c>
      <c r="G36" s="123">
        <f t="shared" si="24"/>
        <v>1</v>
      </c>
      <c r="H36" s="162">
        <f t="shared" si="25"/>
        <v>14</v>
      </c>
      <c r="I36" s="77"/>
      <c r="J36" s="78"/>
      <c r="K36" s="79"/>
      <c r="L36" s="80"/>
      <c r="M36" s="177"/>
      <c r="N36" s="309" t="str">
        <f t="shared" ca="1" si="19"/>
        <v/>
      </c>
      <c r="O36" s="310" t="str">
        <f ca="1">IFERROR(IF(VLOOKUP($E36,'SD Aufnahme'!$A$33:$N$326,'SD Aufnahme'!$D$29,FALSE)=0,"",VLOOKUP($E36,'SD Aufnahme'!$A$33:$N$326,'SD Aufnahme'!$D$29,FALSE)),"")</f>
        <v/>
      </c>
      <c r="P36" s="313"/>
      <c r="Q36" s="315" t="str">
        <f>IF(K36=0,"",IFERROR(VLOOKUP($E36,'SD Aufnahme'!$A$33:$N$326,'SD Aufnahme'!$E$29,FALSE),""))</f>
        <v/>
      </c>
      <c r="R36" s="87"/>
      <c r="S36" s="131" t="str">
        <f t="shared" si="4"/>
        <v/>
      </c>
      <c r="T36" s="126">
        <f>IF(M36="organische Düngemittel",IF(OR($M36=0,L36&lt;&gt;0,U36&gt;0),0,IFERROR(VLOOKUP($E36,'SD Aufnahme'!$A$33:$N$4042,T$20,FALSE),0)),)</f>
        <v>0</v>
      </c>
      <c r="U36" s="83"/>
      <c r="V36" s="124"/>
      <c r="W36" s="128" t="str">
        <f ca="1">IFERROR(IF(AND(J36&lt;&gt;"eigene Stoffe",VLOOKUP($E36,'SD Aufnahme'!$A$33:$N$326,'SD Aufnahme'!$G$29,FALSE)=0),"",IF($L36&lt;&gt;0,"", IF(AND(P36&gt;0,O36&lt;&gt;"",Q36&lt;&gt;"t TM"),VLOOKUP($E36,'SD Aufnahme'!$A$33:$N$326,'SD Aufnahme'!$G$29,FALSE)/O36*P36,VLOOKUP($E36,'SD Aufnahme'!$A$33:$N$326,'SD Aufnahme'!$G$29,FALSE)))),"")</f>
        <v/>
      </c>
      <c r="X36" s="87"/>
      <c r="Y36" s="128" t="str">
        <f ca="1">IFERROR(IF(AND(J36&lt;&gt;"eigene Stoffe",VLOOKUP($E36,'SD Aufnahme'!$A$33:$N$326,'SD Aufnahme'!$H$29,FALSE)=0),"",IF($L36&lt;&gt;0,"",IFERROR(IF(AND(P36&gt;0,O36&lt;&gt;"",Q36&lt;&gt;"t TM"),VLOOKUP($E36,'SD Aufnahme'!$A$33:$N$326,'SD Aufnahme'!$H$29,FALSE)*P36/O36,VLOOKUP($E36,'SD Aufnahme'!$A$33:$N$326,'SD Aufnahme'!$H$29,FALSE)),""))),"")</f>
        <v/>
      </c>
      <c r="Z36" s="87"/>
      <c r="AA36" s="424" t="s">
        <v>667</v>
      </c>
      <c r="AB36" s="129" t="str">
        <f>IF($M36=0,"",IFERROR(VLOOKUP($E36,'SD Aufnahme'!$A$33:$N$279,AB$20,FALSE),""))</f>
        <v/>
      </c>
      <c r="AC36" s="97">
        <f t="shared" si="5"/>
        <v>0</v>
      </c>
      <c r="AD36" s="89">
        <f t="shared" ca="1" si="6"/>
        <v>0</v>
      </c>
      <c r="AE36" s="89">
        <f t="shared" ca="1" si="14"/>
        <v>0</v>
      </c>
      <c r="AF36" s="89">
        <f t="shared" ca="1" si="7"/>
        <v>0</v>
      </c>
      <c r="AG36" s="89">
        <f t="shared" ca="1" si="15"/>
        <v>0</v>
      </c>
      <c r="AH36" s="89">
        <f t="shared" si="26"/>
        <v>0</v>
      </c>
      <c r="AI36" s="130" t="e">
        <f ca="1">COUNTIF(OFFSET('SD Aufnahme'!$C$33,VLOOKUP(J36,Art_Aufnahme,3,FALSE),0,VLOOKUP(J36,Art_Aufnahme,4,FALSE)-VLOOKUP(J36,Art_Aufnahme,3,FALSE)+1,1),K36)</f>
        <v>#N/A</v>
      </c>
      <c r="AJ36" s="138">
        <f ca="1">COUNTIF(OFFSET('SD Aufnahme'!$M$32,VLOOKUP(E36,'SD Aufnahme'!$A$33:$X$376,'SD Aufnahme'!$W$29,FALSE),0,1,VLOOKUP(E36,'SD Aufnahme'!$A$33:$X$376,'SD Aufnahme'!$X$29,FALSE)),M36)</f>
        <v>0</v>
      </c>
      <c r="AK36" s="91">
        <f t="shared" ca="1" si="17"/>
        <v>0</v>
      </c>
      <c r="AL36" s="98">
        <f t="shared" si="8"/>
        <v>3</v>
      </c>
      <c r="AO36" s="98">
        <f t="shared" si="9"/>
        <v>0</v>
      </c>
      <c r="AR36" s="98" t="str">
        <f t="shared" si="10"/>
        <v>1900-1-Aufnahme</v>
      </c>
    </row>
    <row r="37" spans="1:44">
      <c r="A37" s="98">
        <f t="shared" si="0"/>
        <v>0</v>
      </c>
      <c r="B37" s="98" t="str">
        <f>IF(C37=1,SUM($C$23:C37),"")</f>
        <v/>
      </c>
      <c r="C37" s="98">
        <f t="shared" si="1"/>
        <v>0</v>
      </c>
      <c r="D37" s="89" t="str">
        <f t="shared" si="2"/>
        <v>1900-1-Aufnahme-</v>
      </c>
      <c r="E37" s="123" t="str">
        <f t="shared" ca="1" si="11"/>
        <v>-</v>
      </c>
      <c r="F37" s="123">
        <f t="shared" si="23"/>
        <v>1900</v>
      </c>
      <c r="G37" s="123">
        <f t="shared" si="24"/>
        <v>1</v>
      </c>
      <c r="H37" s="162">
        <f t="shared" si="25"/>
        <v>15</v>
      </c>
      <c r="I37" s="77"/>
      <c r="J37" s="78"/>
      <c r="K37" s="79"/>
      <c r="L37" s="80"/>
      <c r="M37" s="177"/>
      <c r="N37" s="309" t="str">
        <f t="shared" ca="1" si="19"/>
        <v/>
      </c>
      <c r="O37" s="310" t="str">
        <f ca="1">IFERROR(IF(VLOOKUP($E37,'SD Aufnahme'!$A$33:$N$326,'SD Aufnahme'!$D$29,FALSE)=0,"",VLOOKUP($E37,'SD Aufnahme'!$A$33:$N$326,'SD Aufnahme'!$D$29,FALSE)),"")</f>
        <v/>
      </c>
      <c r="P37" s="313"/>
      <c r="Q37" s="315" t="str">
        <f>IF(K37=0,"",IFERROR(VLOOKUP($E37,'SD Aufnahme'!$A$33:$N$326,'SD Aufnahme'!$E$29,FALSE),""))</f>
        <v/>
      </c>
      <c r="R37" s="87"/>
      <c r="S37" s="131" t="str">
        <f t="shared" si="4"/>
        <v/>
      </c>
      <c r="T37" s="126">
        <f>IF(M37="organische Düngemittel",IF(OR($M37=0,L37&lt;&gt;0,U37&gt;0),0,IFERROR(VLOOKUP($E37,'SD Aufnahme'!$A$33:$N$4042,T$20,FALSE),0)),)</f>
        <v>0</v>
      </c>
      <c r="U37" s="83"/>
      <c r="V37" s="124"/>
      <c r="W37" s="128" t="str">
        <f ca="1">IFERROR(IF(AND(J37&lt;&gt;"eigene Stoffe",VLOOKUP($E37,'SD Aufnahme'!$A$33:$N$326,'SD Aufnahme'!$G$29,FALSE)=0),"",IF($L37&lt;&gt;0,"", IF(AND(P37&gt;0,O37&lt;&gt;"",Q37&lt;&gt;"t TM"),VLOOKUP($E37,'SD Aufnahme'!$A$33:$N$326,'SD Aufnahme'!$G$29,FALSE)/O37*P37,VLOOKUP($E37,'SD Aufnahme'!$A$33:$N$326,'SD Aufnahme'!$G$29,FALSE)))),"")</f>
        <v/>
      </c>
      <c r="X37" s="87"/>
      <c r="Y37" s="128" t="str">
        <f ca="1">IFERROR(IF(AND(J37&lt;&gt;"eigene Stoffe",VLOOKUP($E37,'SD Aufnahme'!$A$33:$N$326,'SD Aufnahme'!$H$29,FALSE)=0),"",IF($L37&lt;&gt;0,"",IFERROR(IF(AND(P37&gt;0,O37&lt;&gt;"",Q37&lt;&gt;"t TM"),VLOOKUP($E37,'SD Aufnahme'!$A$33:$N$326,'SD Aufnahme'!$H$29,FALSE)*P37/O37,VLOOKUP($E37,'SD Aufnahme'!$A$33:$N$326,'SD Aufnahme'!$H$29,FALSE)),""))),"")</f>
        <v/>
      </c>
      <c r="Z37" s="87"/>
      <c r="AA37" s="424" t="s">
        <v>667</v>
      </c>
      <c r="AB37" s="129" t="str">
        <f>IF($M37=0,"",IFERROR(VLOOKUP($E37,'SD Aufnahme'!$A$33:$N$279,AB$20,FALSE),""))</f>
        <v/>
      </c>
      <c r="AC37" s="97">
        <f t="shared" si="5"/>
        <v>0</v>
      </c>
      <c r="AD37" s="89">
        <f t="shared" ca="1" si="6"/>
        <v>0</v>
      </c>
      <c r="AE37" s="89">
        <f t="shared" ca="1" si="14"/>
        <v>0</v>
      </c>
      <c r="AF37" s="89">
        <f t="shared" ca="1" si="7"/>
        <v>0</v>
      </c>
      <c r="AG37" s="89">
        <f t="shared" ca="1" si="15"/>
        <v>0</v>
      </c>
      <c r="AH37" s="89">
        <f t="shared" si="26"/>
        <v>0</v>
      </c>
      <c r="AI37" s="130" t="e">
        <f ca="1">COUNTIF(OFFSET('SD Aufnahme'!$C$33,VLOOKUP(J37,Art_Aufnahme,3,FALSE),0,VLOOKUP(J37,Art_Aufnahme,4,FALSE)-VLOOKUP(J37,Art_Aufnahme,3,FALSE)+1,1),K37)</f>
        <v>#N/A</v>
      </c>
      <c r="AJ37" s="138">
        <f ca="1">COUNTIF(OFFSET('SD Aufnahme'!$M$32,VLOOKUP(E37,'SD Aufnahme'!$A$33:$X$376,'SD Aufnahme'!$W$29,FALSE),0,1,VLOOKUP(E37,'SD Aufnahme'!$A$33:$X$376,'SD Aufnahme'!$X$29,FALSE)),M37)</f>
        <v>0</v>
      </c>
      <c r="AK37" s="91">
        <f t="shared" ca="1" si="17"/>
        <v>0</v>
      </c>
      <c r="AL37" s="98">
        <f t="shared" si="8"/>
        <v>3</v>
      </c>
      <c r="AO37" s="98">
        <f t="shared" si="9"/>
        <v>0</v>
      </c>
      <c r="AR37" s="98" t="str">
        <f t="shared" si="10"/>
        <v>1900-1-Aufnahme</v>
      </c>
    </row>
    <row r="38" spans="1:44">
      <c r="A38" s="98">
        <f t="shared" si="0"/>
        <v>0</v>
      </c>
      <c r="B38" s="98" t="str">
        <f>IF(C38=1,SUM($C$23:C38),"")</f>
        <v/>
      </c>
      <c r="C38" s="98">
        <f t="shared" si="1"/>
        <v>0</v>
      </c>
      <c r="D38" s="89" t="str">
        <f t="shared" si="2"/>
        <v>1900-1-Aufnahme-</v>
      </c>
      <c r="E38" s="123" t="str">
        <f t="shared" ca="1" si="11"/>
        <v>-</v>
      </c>
      <c r="F38" s="123">
        <f t="shared" si="23"/>
        <v>1900</v>
      </c>
      <c r="G38" s="123">
        <f t="shared" si="24"/>
        <v>1</v>
      </c>
      <c r="H38" s="162">
        <f t="shared" si="25"/>
        <v>16</v>
      </c>
      <c r="I38" s="77"/>
      <c r="J38" s="78"/>
      <c r="K38" s="79"/>
      <c r="L38" s="80"/>
      <c r="M38" s="177"/>
      <c r="N38" s="309" t="str">
        <f t="shared" ca="1" si="19"/>
        <v/>
      </c>
      <c r="O38" s="310" t="str">
        <f ca="1">IFERROR(IF(VLOOKUP($E38,'SD Aufnahme'!$A$33:$N$326,'SD Aufnahme'!$D$29,FALSE)=0,"",VLOOKUP($E38,'SD Aufnahme'!$A$33:$N$326,'SD Aufnahme'!$D$29,FALSE)),"")</f>
        <v/>
      </c>
      <c r="P38" s="313"/>
      <c r="Q38" s="315" t="str">
        <f>IF(K38=0,"",IFERROR(VLOOKUP($E38,'SD Aufnahme'!$A$33:$N$326,'SD Aufnahme'!$E$29,FALSE),""))</f>
        <v/>
      </c>
      <c r="R38" s="87"/>
      <c r="S38" s="131" t="str">
        <f t="shared" si="4"/>
        <v/>
      </c>
      <c r="T38" s="126">
        <f>IF(M38="organische Düngemittel",IF(OR($M38=0,L38&lt;&gt;0,U38&gt;0),0,IFERROR(VLOOKUP($E38,'SD Aufnahme'!$A$33:$N$4042,T$20,FALSE),0)),)</f>
        <v>0</v>
      </c>
      <c r="U38" s="83"/>
      <c r="V38" s="124"/>
      <c r="W38" s="128" t="str">
        <f ca="1">IFERROR(IF(AND(J38&lt;&gt;"eigene Stoffe",VLOOKUP($E38,'SD Aufnahme'!$A$33:$N$326,'SD Aufnahme'!$G$29,FALSE)=0),"",IF($L38&lt;&gt;0,"", IF(AND(P38&gt;0,O38&lt;&gt;"",Q38&lt;&gt;"t TM"),VLOOKUP($E38,'SD Aufnahme'!$A$33:$N$326,'SD Aufnahme'!$G$29,FALSE)/O38*P38,VLOOKUP($E38,'SD Aufnahme'!$A$33:$N$326,'SD Aufnahme'!$G$29,FALSE)))),"")</f>
        <v/>
      </c>
      <c r="X38" s="87"/>
      <c r="Y38" s="128" t="str">
        <f ca="1">IFERROR(IF(AND(J38&lt;&gt;"eigene Stoffe",VLOOKUP($E38,'SD Aufnahme'!$A$33:$N$326,'SD Aufnahme'!$H$29,FALSE)=0),"",IF($L38&lt;&gt;0,"",IFERROR(IF(AND(P38&gt;0,O38&lt;&gt;"",Q38&lt;&gt;"t TM"),VLOOKUP($E38,'SD Aufnahme'!$A$33:$N$326,'SD Aufnahme'!$H$29,FALSE)*P38/O38,VLOOKUP($E38,'SD Aufnahme'!$A$33:$N$326,'SD Aufnahme'!$H$29,FALSE)),""))),"")</f>
        <v/>
      </c>
      <c r="Z38" s="87"/>
      <c r="AA38" s="424" t="s">
        <v>667</v>
      </c>
      <c r="AB38" s="129" t="str">
        <f>IF($M38=0,"",IFERROR(VLOOKUP($E38,'SD Aufnahme'!$A$33:$N$279,AB$20,FALSE),""))</f>
        <v/>
      </c>
      <c r="AC38" s="97">
        <f t="shared" si="5"/>
        <v>0</v>
      </c>
      <c r="AD38" s="89">
        <f t="shared" ca="1" si="6"/>
        <v>0</v>
      </c>
      <c r="AE38" s="89">
        <f t="shared" ca="1" si="14"/>
        <v>0</v>
      </c>
      <c r="AF38" s="89">
        <f t="shared" ca="1" si="7"/>
        <v>0</v>
      </c>
      <c r="AG38" s="89">
        <f t="shared" ca="1" si="15"/>
        <v>0</v>
      </c>
      <c r="AH38" s="89">
        <f t="shared" si="26"/>
        <v>0</v>
      </c>
      <c r="AI38" s="130" t="e">
        <f ca="1">COUNTIF(OFFSET('SD Aufnahme'!$C$33,VLOOKUP(J38,Art_Aufnahme,3,FALSE),0,VLOOKUP(J38,Art_Aufnahme,4,FALSE)-VLOOKUP(J38,Art_Aufnahme,3,FALSE)+1,1),K38)</f>
        <v>#N/A</v>
      </c>
      <c r="AJ38" s="138">
        <f ca="1">COUNTIF(OFFSET('SD Aufnahme'!$M$32,VLOOKUP(E38,'SD Aufnahme'!$A$33:$X$376,'SD Aufnahme'!$W$29,FALSE),0,1,VLOOKUP(E38,'SD Aufnahme'!$A$33:$X$376,'SD Aufnahme'!$X$29,FALSE)),M38)</f>
        <v>0</v>
      </c>
      <c r="AK38" s="91">
        <f t="shared" ca="1" si="17"/>
        <v>0</v>
      </c>
      <c r="AL38" s="98">
        <f t="shared" si="8"/>
        <v>3</v>
      </c>
      <c r="AO38" s="98">
        <f t="shared" si="9"/>
        <v>0</v>
      </c>
      <c r="AR38" s="98" t="str">
        <f t="shared" si="10"/>
        <v>1900-1-Aufnahme</v>
      </c>
    </row>
    <row r="39" spans="1:44">
      <c r="A39" s="98">
        <f t="shared" si="0"/>
        <v>0</v>
      </c>
      <c r="B39" s="98" t="str">
        <f>IF(C39=1,SUM($C$23:C39),"")</f>
        <v/>
      </c>
      <c r="C39" s="98">
        <f t="shared" si="1"/>
        <v>0</v>
      </c>
      <c r="D39" s="89" t="str">
        <f t="shared" si="2"/>
        <v>1900-1-Aufnahme-</v>
      </c>
      <c r="E39" s="123" t="str">
        <f t="shared" ca="1" si="11"/>
        <v>-</v>
      </c>
      <c r="F39" s="123">
        <f t="shared" si="23"/>
        <v>1900</v>
      </c>
      <c r="G39" s="123">
        <f t="shared" si="24"/>
        <v>1</v>
      </c>
      <c r="H39" s="162">
        <f t="shared" si="25"/>
        <v>17</v>
      </c>
      <c r="I39" s="77"/>
      <c r="J39" s="78"/>
      <c r="K39" s="79"/>
      <c r="L39" s="80"/>
      <c r="M39" s="177"/>
      <c r="N39" s="309" t="str">
        <f t="shared" ca="1" si="19"/>
        <v/>
      </c>
      <c r="O39" s="310" t="str">
        <f ca="1">IFERROR(IF(VLOOKUP($E39,'SD Aufnahme'!$A$33:$N$326,'SD Aufnahme'!$D$29,FALSE)=0,"",VLOOKUP($E39,'SD Aufnahme'!$A$33:$N$326,'SD Aufnahme'!$D$29,FALSE)),"")</f>
        <v/>
      </c>
      <c r="P39" s="313"/>
      <c r="Q39" s="315" t="str">
        <f>IF(K39=0,"",IFERROR(VLOOKUP($E39,'SD Aufnahme'!$A$33:$N$326,'SD Aufnahme'!$E$29,FALSE),""))</f>
        <v/>
      </c>
      <c r="R39" s="87"/>
      <c r="S39" s="131" t="str">
        <f t="shared" si="4"/>
        <v/>
      </c>
      <c r="T39" s="126">
        <f>IF(M39="organische Düngemittel",IF(OR($M39=0,L39&lt;&gt;0,U39&gt;0),0,IFERROR(VLOOKUP($E39,'SD Aufnahme'!$A$33:$N$4042,T$20,FALSE),0)),)</f>
        <v>0</v>
      </c>
      <c r="U39" s="83"/>
      <c r="V39" s="124"/>
      <c r="W39" s="128" t="str">
        <f ca="1">IFERROR(IF(AND(J39&lt;&gt;"eigene Stoffe",VLOOKUP($E39,'SD Aufnahme'!$A$33:$N$326,'SD Aufnahme'!$G$29,FALSE)=0),"",IF($L39&lt;&gt;0,"", IF(AND(P39&gt;0,O39&lt;&gt;"",Q39&lt;&gt;"t TM"),VLOOKUP($E39,'SD Aufnahme'!$A$33:$N$326,'SD Aufnahme'!$G$29,FALSE)/O39*P39,VLOOKUP($E39,'SD Aufnahme'!$A$33:$N$326,'SD Aufnahme'!$G$29,FALSE)))),"")</f>
        <v/>
      </c>
      <c r="X39" s="87"/>
      <c r="Y39" s="128" t="str">
        <f ca="1">IFERROR(IF(AND(J39&lt;&gt;"eigene Stoffe",VLOOKUP($E39,'SD Aufnahme'!$A$33:$N$326,'SD Aufnahme'!$H$29,FALSE)=0),"",IF($L39&lt;&gt;0,"",IFERROR(IF(AND(P39&gt;0,O39&lt;&gt;"",Q39&lt;&gt;"t TM"),VLOOKUP($E39,'SD Aufnahme'!$A$33:$N$326,'SD Aufnahme'!$H$29,FALSE)*P39/O39,VLOOKUP($E39,'SD Aufnahme'!$A$33:$N$326,'SD Aufnahme'!$H$29,FALSE)),""))),"")</f>
        <v/>
      </c>
      <c r="Z39" s="87"/>
      <c r="AA39" s="424" t="s">
        <v>667</v>
      </c>
      <c r="AB39" s="129" t="str">
        <f>IF($M39=0,"",IFERROR(VLOOKUP($E39,'SD Aufnahme'!$A$33:$N$279,AB$20,FALSE),""))</f>
        <v/>
      </c>
      <c r="AC39" s="97">
        <f t="shared" si="5"/>
        <v>0</v>
      </c>
      <c r="AD39" s="89">
        <f t="shared" ca="1" si="6"/>
        <v>0</v>
      </c>
      <c r="AE39" s="89">
        <f t="shared" ca="1" si="14"/>
        <v>0</v>
      </c>
      <c r="AF39" s="89">
        <f t="shared" ca="1" si="7"/>
        <v>0</v>
      </c>
      <c r="AG39" s="89">
        <f t="shared" ca="1" si="15"/>
        <v>0</v>
      </c>
      <c r="AH39" s="89">
        <f t="shared" si="26"/>
        <v>0</v>
      </c>
      <c r="AI39" s="130" t="e">
        <f ca="1">COUNTIF(OFFSET('SD Aufnahme'!$C$33,VLOOKUP(J39,Art_Aufnahme,3,FALSE),0,VLOOKUP(J39,Art_Aufnahme,4,FALSE)-VLOOKUP(J39,Art_Aufnahme,3,FALSE)+1,1),K39)</f>
        <v>#N/A</v>
      </c>
      <c r="AJ39" s="138">
        <f ca="1">COUNTIF(OFFSET('SD Aufnahme'!$M$32,VLOOKUP(E39,'SD Aufnahme'!$A$33:$X$376,'SD Aufnahme'!$W$29,FALSE),0,1,VLOOKUP(E39,'SD Aufnahme'!$A$33:$X$376,'SD Aufnahme'!$X$29,FALSE)),M39)</f>
        <v>0</v>
      </c>
      <c r="AK39" s="91">
        <f t="shared" ca="1" si="17"/>
        <v>0</v>
      </c>
      <c r="AL39" s="98">
        <f t="shared" si="8"/>
        <v>3</v>
      </c>
      <c r="AO39" s="98">
        <f t="shared" si="9"/>
        <v>0</v>
      </c>
      <c r="AR39" s="98" t="str">
        <f t="shared" si="10"/>
        <v>1900-1-Aufnahme</v>
      </c>
    </row>
    <row r="40" spans="1:44">
      <c r="A40" s="98">
        <f t="shared" si="0"/>
        <v>0</v>
      </c>
      <c r="B40" s="98" t="str">
        <f>IF(C40=1,SUM($C$23:C40),"")</f>
        <v/>
      </c>
      <c r="C40" s="98">
        <f t="shared" si="1"/>
        <v>0</v>
      </c>
      <c r="D40" s="89" t="str">
        <f t="shared" si="2"/>
        <v>1900-1-Aufnahme-</v>
      </c>
      <c r="E40" s="123" t="str">
        <f t="shared" ca="1" si="11"/>
        <v>-</v>
      </c>
      <c r="F40" s="123">
        <f t="shared" si="23"/>
        <v>1900</v>
      </c>
      <c r="G40" s="123">
        <f t="shared" si="24"/>
        <v>1</v>
      </c>
      <c r="H40" s="162">
        <f t="shared" si="25"/>
        <v>18</v>
      </c>
      <c r="I40" s="77"/>
      <c r="J40" s="78"/>
      <c r="K40" s="79"/>
      <c r="L40" s="80"/>
      <c r="M40" s="177"/>
      <c r="N40" s="309" t="str">
        <f t="shared" ca="1" si="19"/>
        <v/>
      </c>
      <c r="O40" s="310" t="str">
        <f ca="1">IFERROR(IF(VLOOKUP($E40,'SD Aufnahme'!$A$33:$N$326,'SD Aufnahme'!$D$29,FALSE)=0,"",VLOOKUP($E40,'SD Aufnahme'!$A$33:$N$326,'SD Aufnahme'!$D$29,FALSE)),"")</f>
        <v/>
      </c>
      <c r="P40" s="313"/>
      <c r="Q40" s="315" t="str">
        <f>IF(K40=0,"",IFERROR(VLOOKUP($E40,'SD Aufnahme'!$A$33:$N$326,'SD Aufnahme'!$E$29,FALSE),""))</f>
        <v/>
      </c>
      <c r="R40" s="87"/>
      <c r="S40" s="131" t="str">
        <f t="shared" si="4"/>
        <v/>
      </c>
      <c r="T40" s="126">
        <f>IF(M40="organische Düngemittel",IF(OR($M40=0,L40&lt;&gt;0,U40&gt;0),0,IFERROR(VLOOKUP($E40,'SD Aufnahme'!$A$33:$N$4042,T$20,FALSE),0)),)</f>
        <v>0</v>
      </c>
      <c r="U40" s="83"/>
      <c r="V40" s="124"/>
      <c r="W40" s="128" t="str">
        <f ca="1">IFERROR(IF(AND(J40&lt;&gt;"eigene Stoffe",VLOOKUP($E40,'SD Aufnahme'!$A$33:$N$326,'SD Aufnahme'!$G$29,FALSE)=0),"",IF($L40&lt;&gt;0,"", IF(AND(P40&gt;0,O40&lt;&gt;"",Q40&lt;&gt;"t TM"),VLOOKUP($E40,'SD Aufnahme'!$A$33:$N$326,'SD Aufnahme'!$G$29,FALSE)/O40*P40,VLOOKUP($E40,'SD Aufnahme'!$A$33:$N$326,'SD Aufnahme'!$G$29,FALSE)))),"")</f>
        <v/>
      </c>
      <c r="X40" s="87"/>
      <c r="Y40" s="128" t="str">
        <f ca="1">IFERROR(IF(AND(J40&lt;&gt;"eigene Stoffe",VLOOKUP($E40,'SD Aufnahme'!$A$33:$N$326,'SD Aufnahme'!$H$29,FALSE)=0),"",IF($L40&lt;&gt;0,"",IFERROR(IF(AND(P40&gt;0,O40&lt;&gt;"",Q40&lt;&gt;"t TM"),VLOOKUP($E40,'SD Aufnahme'!$A$33:$N$326,'SD Aufnahme'!$H$29,FALSE)*P40/O40,VLOOKUP($E40,'SD Aufnahme'!$A$33:$N$326,'SD Aufnahme'!$H$29,FALSE)),""))),"")</f>
        <v/>
      </c>
      <c r="Z40" s="87"/>
      <c r="AA40" s="424" t="s">
        <v>667</v>
      </c>
      <c r="AB40" s="129" t="str">
        <f>IF($M40=0,"",IFERROR(VLOOKUP($E40,'SD Aufnahme'!$A$33:$N$279,AB$20,FALSE),""))</f>
        <v/>
      </c>
      <c r="AC40" s="97">
        <f t="shared" si="5"/>
        <v>0</v>
      </c>
      <c r="AD40" s="89">
        <f t="shared" ca="1" si="6"/>
        <v>0</v>
      </c>
      <c r="AE40" s="89">
        <f t="shared" ca="1" si="14"/>
        <v>0</v>
      </c>
      <c r="AF40" s="89">
        <f t="shared" ca="1" si="7"/>
        <v>0</v>
      </c>
      <c r="AG40" s="89">
        <f t="shared" ca="1" si="15"/>
        <v>0</v>
      </c>
      <c r="AH40" s="89">
        <f t="shared" si="26"/>
        <v>0</v>
      </c>
      <c r="AI40" s="130" t="e">
        <f ca="1">COUNTIF(OFFSET('SD Aufnahme'!$C$33,VLOOKUP(J40,Art_Aufnahme,3,FALSE),0,VLOOKUP(J40,Art_Aufnahme,4,FALSE)-VLOOKUP(J40,Art_Aufnahme,3,FALSE)+1,1),K40)</f>
        <v>#N/A</v>
      </c>
      <c r="AJ40" s="138">
        <f ca="1">COUNTIF(OFFSET('SD Aufnahme'!$M$32,VLOOKUP(E40,'SD Aufnahme'!$A$33:$X$376,'SD Aufnahme'!$W$29,FALSE),0,1,VLOOKUP(E40,'SD Aufnahme'!$A$33:$X$376,'SD Aufnahme'!$X$29,FALSE)),M40)</f>
        <v>0</v>
      </c>
      <c r="AK40" s="91">
        <f t="shared" ca="1" si="17"/>
        <v>0</v>
      </c>
      <c r="AL40" s="98">
        <f t="shared" si="8"/>
        <v>3</v>
      </c>
      <c r="AO40" s="98">
        <f t="shared" si="9"/>
        <v>0</v>
      </c>
      <c r="AR40" s="98" t="str">
        <f t="shared" si="10"/>
        <v>1900-1-Aufnahme</v>
      </c>
    </row>
    <row r="41" spans="1:44">
      <c r="A41" s="98">
        <f t="shared" si="0"/>
        <v>0</v>
      </c>
      <c r="B41" s="98" t="str">
        <f>IF(C41=1,SUM($C$23:C41),"")</f>
        <v/>
      </c>
      <c r="C41" s="98">
        <f t="shared" si="1"/>
        <v>0</v>
      </c>
      <c r="D41" s="89" t="str">
        <f t="shared" si="2"/>
        <v>1900-1-Aufnahme-</v>
      </c>
      <c r="E41" s="123" t="str">
        <f t="shared" ca="1" si="11"/>
        <v>-</v>
      </c>
      <c r="F41" s="123">
        <f t="shared" si="23"/>
        <v>1900</v>
      </c>
      <c r="G41" s="123">
        <f t="shared" si="24"/>
        <v>1</v>
      </c>
      <c r="H41" s="162">
        <f t="shared" si="25"/>
        <v>19</v>
      </c>
      <c r="I41" s="77"/>
      <c r="J41" s="78"/>
      <c r="K41" s="79"/>
      <c r="L41" s="80"/>
      <c r="M41" s="177"/>
      <c r="N41" s="309" t="str">
        <f t="shared" ca="1" si="19"/>
        <v/>
      </c>
      <c r="O41" s="310" t="str">
        <f ca="1">IFERROR(IF(VLOOKUP($E41,'SD Aufnahme'!$A$33:$N$326,'SD Aufnahme'!$D$29,FALSE)=0,"",VLOOKUP($E41,'SD Aufnahme'!$A$33:$N$326,'SD Aufnahme'!$D$29,FALSE)),"")</f>
        <v/>
      </c>
      <c r="P41" s="313"/>
      <c r="Q41" s="315" t="str">
        <f>IF(K41=0,"",IFERROR(VLOOKUP($E41,'SD Aufnahme'!$A$33:$N$326,'SD Aufnahme'!$E$29,FALSE),""))</f>
        <v/>
      </c>
      <c r="R41" s="87"/>
      <c r="S41" s="131" t="str">
        <f t="shared" si="4"/>
        <v/>
      </c>
      <c r="T41" s="126">
        <f>IF(M41="organische Düngemittel",IF(OR($M41=0,L41&lt;&gt;0,U41&gt;0),0,IFERROR(VLOOKUP($E41,'SD Aufnahme'!$A$33:$N$4042,T$20,FALSE),0)),)</f>
        <v>0</v>
      </c>
      <c r="U41" s="83"/>
      <c r="V41" s="124"/>
      <c r="W41" s="128" t="str">
        <f ca="1">IFERROR(IF(AND(J41&lt;&gt;"eigene Stoffe",VLOOKUP($E41,'SD Aufnahme'!$A$33:$N$326,'SD Aufnahme'!$G$29,FALSE)=0),"",IF($L41&lt;&gt;0,"", IF(AND(P41&gt;0,O41&lt;&gt;"",Q41&lt;&gt;"t TM"),VLOOKUP($E41,'SD Aufnahme'!$A$33:$N$326,'SD Aufnahme'!$G$29,FALSE)/O41*P41,VLOOKUP($E41,'SD Aufnahme'!$A$33:$N$326,'SD Aufnahme'!$G$29,FALSE)))),"")</f>
        <v/>
      </c>
      <c r="X41" s="87"/>
      <c r="Y41" s="128" t="str">
        <f ca="1">IFERROR(IF(AND(J41&lt;&gt;"eigene Stoffe",VLOOKUP($E41,'SD Aufnahme'!$A$33:$N$326,'SD Aufnahme'!$H$29,FALSE)=0),"",IF($L41&lt;&gt;0,"",IFERROR(IF(AND(P41&gt;0,O41&lt;&gt;"",Q41&lt;&gt;"t TM"),VLOOKUP($E41,'SD Aufnahme'!$A$33:$N$326,'SD Aufnahme'!$H$29,FALSE)*P41/O41,VLOOKUP($E41,'SD Aufnahme'!$A$33:$N$326,'SD Aufnahme'!$H$29,FALSE)),""))),"")</f>
        <v/>
      </c>
      <c r="Z41" s="87"/>
      <c r="AA41" s="424" t="s">
        <v>667</v>
      </c>
      <c r="AB41" s="129" t="str">
        <f>IF($M41=0,"",IFERROR(VLOOKUP($E41,'SD Aufnahme'!$A$33:$N$279,AB$20,FALSE),""))</f>
        <v/>
      </c>
      <c r="AC41" s="97">
        <f t="shared" si="5"/>
        <v>0</v>
      </c>
      <c r="AD41" s="89">
        <f t="shared" ca="1" si="6"/>
        <v>0</v>
      </c>
      <c r="AE41" s="89">
        <f t="shared" ca="1" si="14"/>
        <v>0</v>
      </c>
      <c r="AF41" s="89">
        <f t="shared" ca="1" si="7"/>
        <v>0</v>
      </c>
      <c r="AG41" s="89">
        <f t="shared" ca="1" si="15"/>
        <v>0</v>
      </c>
      <c r="AH41" s="89">
        <f t="shared" si="26"/>
        <v>0</v>
      </c>
      <c r="AI41" s="130" t="e">
        <f ca="1">COUNTIF(OFFSET('SD Aufnahme'!$C$33,VLOOKUP(J41,Art_Aufnahme,3,FALSE),0,VLOOKUP(J41,Art_Aufnahme,4,FALSE)-VLOOKUP(J41,Art_Aufnahme,3,FALSE)+1,1),K41)</f>
        <v>#N/A</v>
      </c>
      <c r="AJ41" s="138">
        <f ca="1">COUNTIF(OFFSET('SD Aufnahme'!$M$32,VLOOKUP(E41,'SD Aufnahme'!$A$33:$X$376,'SD Aufnahme'!$W$29,FALSE),0,1,VLOOKUP(E41,'SD Aufnahme'!$A$33:$X$376,'SD Aufnahme'!$X$29,FALSE)),M41)</f>
        <v>0</v>
      </c>
      <c r="AK41" s="91">
        <f t="shared" ca="1" si="17"/>
        <v>0</v>
      </c>
      <c r="AL41" s="98">
        <f t="shared" si="8"/>
        <v>3</v>
      </c>
      <c r="AO41" s="98">
        <f t="shared" si="9"/>
        <v>0</v>
      </c>
      <c r="AR41" s="98" t="str">
        <f t="shared" si="10"/>
        <v>1900-1-Aufnahme</v>
      </c>
    </row>
    <row r="42" spans="1:44">
      <c r="A42" s="98">
        <f t="shared" si="0"/>
        <v>0</v>
      </c>
      <c r="B42" s="98" t="str">
        <f>IF(C42=1,SUM($C$23:C42),"")</f>
        <v/>
      </c>
      <c r="C42" s="98">
        <f t="shared" si="1"/>
        <v>0</v>
      </c>
      <c r="D42" s="89" t="str">
        <f t="shared" si="2"/>
        <v>1900-1-Aufnahme-</v>
      </c>
      <c r="E42" s="123" t="str">
        <f t="shared" ca="1" si="11"/>
        <v>-</v>
      </c>
      <c r="F42" s="123">
        <f t="shared" si="23"/>
        <v>1900</v>
      </c>
      <c r="G42" s="123">
        <f t="shared" si="24"/>
        <v>1</v>
      </c>
      <c r="H42" s="162">
        <f t="shared" si="25"/>
        <v>20</v>
      </c>
      <c r="I42" s="77"/>
      <c r="J42" s="78"/>
      <c r="K42" s="79"/>
      <c r="L42" s="80"/>
      <c r="M42" s="177"/>
      <c r="N42" s="309" t="str">
        <f t="shared" ca="1" si="19"/>
        <v/>
      </c>
      <c r="O42" s="310" t="str">
        <f ca="1">IFERROR(IF(VLOOKUP($E42,'SD Aufnahme'!$A$33:$N$326,'SD Aufnahme'!$D$29,FALSE)=0,"",VLOOKUP($E42,'SD Aufnahme'!$A$33:$N$326,'SD Aufnahme'!$D$29,FALSE)),"")</f>
        <v/>
      </c>
      <c r="P42" s="313"/>
      <c r="Q42" s="315" t="str">
        <f>IF(K42=0,"",IFERROR(VLOOKUP($E42,'SD Aufnahme'!$A$33:$N$326,'SD Aufnahme'!$E$29,FALSE),""))</f>
        <v/>
      </c>
      <c r="R42" s="87"/>
      <c r="S42" s="131" t="str">
        <f t="shared" si="4"/>
        <v/>
      </c>
      <c r="T42" s="126">
        <f>IF(M42="organische Düngemittel",IF(OR($M42=0,L42&lt;&gt;0,U42&gt;0),0,IFERROR(VLOOKUP($E42,'SD Aufnahme'!$A$33:$N$4042,T$20,FALSE),0)),)</f>
        <v>0</v>
      </c>
      <c r="U42" s="83"/>
      <c r="V42" s="124"/>
      <c r="W42" s="128" t="str">
        <f ca="1">IFERROR(IF(AND(J42&lt;&gt;"eigene Stoffe",VLOOKUP($E42,'SD Aufnahme'!$A$33:$N$326,'SD Aufnahme'!$G$29,FALSE)=0),"",IF($L42&lt;&gt;0,"", IF(AND(P42&gt;0,O42&lt;&gt;"",Q42&lt;&gt;"t TM"),VLOOKUP($E42,'SD Aufnahme'!$A$33:$N$326,'SD Aufnahme'!$G$29,FALSE)/O42*P42,VLOOKUP($E42,'SD Aufnahme'!$A$33:$N$326,'SD Aufnahme'!$G$29,FALSE)))),"")</f>
        <v/>
      </c>
      <c r="X42" s="87"/>
      <c r="Y42" s="128" t="str">
        <f ca="1">IFERROR(IF(AND(J42&lt;&gt;"eigene Stoffe",VLOOKUP($E42,'SD Aufnahme'!$A$33:$N$326,'SD Aufnahme'!$H$29,FALSE)=0),"",IF($L42&lt;&gt;0,"",IFERROR(IF(AND(P42&gt;0,O42&lt;&gt;"",Q42&lt;&gt;"t TM"),VLOOKUP($E42,'SD Aufnahme'!$A$33:$N$326,'SD Aufnahme'!$H$29,FALSE)*P42/O42,VLOOKUP($E42,'SD Aufnahme'!$A$33:$N$326,'SD Aufnahme'!$H$29,FALSE)),""))),"")</f>
        <v/>
      </c>
      <c r="Z42" s="87"/>
      <c r="AA42" s="424" t="s">
        <v>667</v>
      </c>
      <c r="AB42" s="129" t="str">
        <f>IF($M42=0,"",IFERROR(VLOOKUP($E42,'SD Aufnahme'!$A$33:$N$279,AB$20,FALSE),""))</f>
        <v/>
      </c>
      <c r="AC42" s="97">
        <f t="shared" si="5"/>
        <v>0</v>
      </c>
      <c r="AD42" s="89">
        <f t="shared" ca="1" si="6"/>
        <v>0</v>
      </c>
      <c r="AE42" s="89">
        <f t="shared" ca="1" si="14"/>
        <v>0</v>
      </c>
      <c r="AF42" s="89">
        <f t="shared" ca="1" si="7"/>
        <v>0</v>
      </c>
      <c r="AG42" s="89">
        <f t="shared" ca="1" si="15"/>
        <v>0</v>
      </c>
      <c r="AH42" s="89">
        <f t="shared" si="26"/>
        <v>0</v>
      </c>
      <c r="AI42" s="130" t="e">
        <f ca="1">COUNTIF(OFFSET('SD Aufnahme'!$C$33,VLOOKUP(J42,Art_Aufnahme,3,FALSE),0,VLOOKUP(J42,Art_Aufnahme,4,FALSE)-VLOOKUP(J42,Art_Aufnahme,3,FALSE)+1,1),K42)</f>
        <v>#N/A</v>
      </c>
      <c r="AJ42" s="138">
        <f ca="1">COUNTIF(OFFSET('SD Aufnahme'!$M$32,VLOOKUP(E42,'SD Aufnahme'!$A$33:$X$376,'SD Aufnahme'!$W$29,FALSE),0,1,VLOOKUP(E42,'SD Aufnahme'!$A$33:$X$376,'SD Aufnahme'!$X$29,FALSE)),M42)</f>
        <v>0</v>
      </c>
      <c r="AK42" s="91">
        <f t="shared" ca="1" si="17"/>
        <v>0</v>
      </c>
      <c r="AL42" s="98">
        <f t="shared" si="8"/>
        <v>3</v>
      </c>
      <c r="AO42" s="98">
        <f t="shared" si="9"/>
        <v>0</v>
      </c>
      <c r="AR42" s="98" t="str">
        <f t="shared" si="10"/>
        <v>1900-1-Aufnahme</v>
      </c>
    </row>
    <row r="43" spans="1:44">
      <c r="A43" s="98">
        <f t="shared" si="0"/>
        <v>0</v>
      </c>
      <c r="B43" s="98" t="str">
        <f>IF(C43=1,SUM($C$23:C43),"")</f>
        <v/>
      </c>
      <c r="C43" s="98">
        <f t="shared" si="1"/>
        <v>0</v>
      </c>
      <c r="D43" s="89" t="str">
        <f t="shared" si="2"/>
        <v>1900-1-Aufnahme-</v>
      </c>
      <c r="E43" s="123" t="str">
        <f t="shared" ca="1" si="11"/>
        <v>-</v>
      </c>
      <c r="F43" s="123">
        <f t="shared" si="23"/>
        <v>1900</v>
      </c>
      <c r="G43" s="123">
        <f t="shared" si="24"/>
        <v>1</v>
      </c>
      <c r="H43" s="162">
        <f t="shared" si="25"/>
        <v>21</v>
      </c>
      <c r="I43" s="77"/>
      <c r="J43" s="78"/>
      <c r="K43" s="79"/>
      <c r="L43" s="80"/>
      <c r="M43" s="177"/>
      <c r="N43" s="309" t="str">
        <f t="shared" ca="1" si="19"/>
        <v/>
      </c>
      <c r="O43" s="310" t="str">
        <f ca="1">IFERROR(IF(VLOOKUP($E43,'SD Aufnahme'!$A$33:$N$326,'SD Aufnahme'!$D$29,FALSE)=0,"",VLOOKUP($E43,'SD Aufnahme'!$A$33:$N$326,'SD Aufnahme'!$D$29,FALSE)),"")</f>
        <v/>
      </c>
      <c r="P43" s="313"/>
      <c r="Q43" s="315" t="str">
        <f>IF(K43=0,"",IFERROR(VLOOKUP($E43,'SD Aufnahme'!$A$33:$N$326,'SD Aufnahme'!$E$29,FALSE),""))</f>
        <v/>
      </c>
      <c r="R43" s="87"/>
      <c r="S43" s="131" t="str">
        <f t="shared" si="4"/>
        <v/>
      </c>
      <c r="T43" s="126">
        <f>IF(M43="organische Düngemittel",IF(OR($M43=0,L43&lt;&gt;0,U43&gt;0),0,IFERROR(VLOOKUP($E43,'SD Aufnahme'!$A$33:$N$4042,T$20,FALSE),0)),)</f>
        <v>0</v>
      </c>
      <c r="U43" s="83"/>
      <c r="V43" s="124"/>
      <c r="W43" s="128" t="str">
        <f ca="1">IFERROR(IF(AND(J43&lt;&gt;"eigene Stoffe",VLOOKUP($E43,'SD Aufnahme'!$A$33:$N$326,'SD Aufnahme'!$G$29,FALSE)=0),"",IF($L43&lt;&gt;0,"", IF(AND(P43&gt;0,O43&lt;&gt;"",Q43&lt;&gt;"t TM"),VLOOKUP($E43,'SD Aufnahme'!$A$33:$N$326,'SD Aufnahme'!$G$29,FALSE)/O43*P43,VLOOKUP($E43,'SD Aufnahme'!$A$33:$N$326,'SD Aufnahme'!$G$29,FALSE)))),"")</f>
        <v/>
      </c>
      <c r="X43" s="87"/>
      <c r="Y43" s="128" t="str">
        <f ca="1">IFERROR(IF(AND(J43&lt;&gt;"eigene Stoffe",VLOOKUP($E43,'SD Aufnahme'!$A$33:$N$326,'SD Aufnahme'!$H$29,FALSE)=0),"",IF($L43&lt;&gt;0,"",IFERROR(IF(AND(P43&gt;0,O43&lt;&gt;"",Q43&lt;&gt;"t TM"),VLOOKUP($E43,'SD Aufnahme'!$A$33:$N$326,'SD Aufnahme'!$H$29,FALSE)*P43/O43,VLOOKUP($E43,'SD Aufnahme'!$A$33:$N$326,'SD Aufnahme'!$H$29,FALSE)),""))),"")</f>
        <v/>
      </c>
      <c r="Z43" s="87"/>
      <c r="AA43" s="424" t="s">
        <v>667</v>
      </c>
      <c r="AB43" s="129" t="str">
        <f>IF($M43=0,"",IFERROR(VLOOKUP($E43,'SD Aufnahme'!$A$33:$N$279,AB$20,FALSE),""))</f>
        <v/>
      </c>
      <c r="AC43" s="97">
        <f t="shared" si="5"/>
        <v>0</v>
      </c>
      <c r="AD43" s="89">
        <f t="shared" ca="1" si="6"/>
        <v>0</v>
      </c>
      <c r="AE43" s="89">
        <f t="shared" ca="1" si="14"/>
        <v>0</v>
      </c>
      <c r="AF43" s="89">
        <f t="shared" ca="1" si="7"/>
        <v>0</v>
      </c>
      <c r="AG43" s="89">
        <f t="shared" ca="1" si="15"/>
        <v>0</v>
      </c>
      <c r="AH43" s="89">
        <f t="shared" si="26"/>
        <v>0</v>
      </c>
      <c r="AI43" s="130" t="e">
        <f ca="1">COUNTIF(OFFSET('SD Aufnahme'!$C$33,VLOOKUP(J43,Art_Aufnahme,3,FALSE),0,VLOOKUP(J43,Art_Aufnahme,4,FALSE)-VLOOKUP(J43,Art_Aufnahme,3,FALSE)+1,1),K43)</f>
        <v>#N/A</v>
      </c>
      <c r="AJ43" s="138">
        <f ca="1">COUNTIF(OFFSET('SD Aufnahme'!$M$32,VLOOKUP(E43,'SD Aufnahme'!$A$33:$X$376,'SD Aufnahme'!$W$29,FALSE),0,1,VLOOKUP(E43,'SD Aufnahme'!$A$33:$X$376,'SD Aufnahme'!$X$29,FALSE)),M43)</f>
        <v>0</v>
      </c>
      <c r="AK43" s="91">
        <f t="shared" ca="1" si="17"/>
        <v>0</v>
      </c>
      <c r="AL43" s="98">
        <f t="shared" si="8"/>
        <v>3</v>
      </c>
      <c r="AO43" s="98">
        <f t="shared" si="9"/>
        <v>0</v>
      </c>
      <c r="AR43" s="98" t="str">
        <f t="shared" si="10"/>
        <v>1900-1-Aufnahme</v>
      </c>
    </row>
    <row r="44" spans="1:44">
      <c r="A44" s="98">
        <f t="shared" si="0"/>
        <v>0</v>
      </c>
      <c r="B44" s="98" t="str">
        <f>IF(C44=1,SUM($C$23:C44),"")</f>
        <v/>
      </c>
      <c r="C44" s="98">
        <f t="shared" si="1"/>
        <v>0</v>
      </c>
      <c r="D44" s="89" t="str">
        <f t="shared" si="2"/>
        <v>1900-1-Aufnahme-</v>
      </c>
      <c r="E44" s="123" t="str">
        <f t="shared" ca="1" si="11"/>
        <v>-</v>
      </c>
      <c r="F44" s="123">
        <f t="shared" si="23"/>
        <v>1900</v>
      </c>
      <c r="G44" s="123">
        <f t="shared" si="24"/>
        <v>1</v>
      </c>
      <c r="H44" s="162">
        <f t="shared" si="25"/>
        <v>22</v>
      </c>
      <c r="I44" s="77"/>
      <c r="J44" s="78"/>
      <c r="K44" s="79"/>
      <c r="L44" s="80"/>
      <c r="M44" s="177"/>
      <c r="N44" s="309" t="str">
        <f t="shared" ca="1" si="19"/>
        <v/>
      </c>
      <c r="O44" s="310" t="str">
        <f ca="1">IFERROR(IF(VLOOKUP($E44,'SD Aufnahme'!$A$33:$N$326,'SD Aufnahme'!$D$29,FALSE)=0,"",VLOOKUP($E44,'SD Aufnahme'!$A$33:$N$326,'SD Aufnahme'!$D$29,FALSE)),"")</f>
        <v/>
      </c>
      <c r="P44" s="313"/>
      <c r="Q44" s="315" t="str">
        <f>IF(K44=0,"",IFERROR(VLOOKUP($E44,'SD Aufnahme'!$A$33:$N$326,'SD Aufnahme'!$E$29,FALSE),""))</f>
        <v/>
      </c>
      <c r="R44" s="87"/>
      <c r="S44" s="131" t="str">
        <f t="shared" si="4"/>
        <v/>
      </c>
      <c r="T44" s="126">
        <f>IF(M44="organische Düngemittel",IF(OR($M44=0,L44&lt;&gt;0,U44&gt;0),0,IFERROR(VLOOKUP($E44,'SD Aufnahme'!$A$33:$N$4042,T$20,FALSE),0)),)</f>
        <v>0</v>
      </c>
      <c r="U44" s="83"/>
      <c r="V44" s="124"/>
      <c r="W44" s="128" t="str">
        <f ca="1">IFERROR(IF(AND(J44&lt;&gt;"eigene Stoffe",VLOOKUP($E44,'SD Aufnahme'!$A$33:$N$326,'SD Aufnahme'!$G$29,FALSE)=0),"",IF($L44&lt;&gt;0,"", IF(AND(P44&gt;0,O44&lt;&gt;"",Q44&lt;&gt;"t TM"),VLOOKUP($E44,'SD Aufnahme'!$A$33:$N$326,'SD Aufnahme'!$G$29,FALSE)/O44*P44,VLOOKUP($E44,'SD Aufnahme'!$A$33:$N$326,'SD Aufnahme'!$G$29,FALSE)))),"")</f>
        <v/>
      </c>
      <c r="X44" s="87"/>
      <c r="Y44" s="128" t="str">
        <f ca="1">IFERROR(IF(AND(J44&lt;&gt;"eigene Stoffe",VLOOKUP($E44,'SD Aufnahme'!$A$33:$N$326,'SD Aufnahme'!$H$29,FALSE)=0),"",IF($L44&lt;&gt;0,"",IFERROR(IF(AND(P44&gt;0,O44&lt;&gt;"",Q44&lt;&gt;"t TM"),VLOOKUP($E44,'SD Aufnahme'!$A$33:$N$326,'SD Aufnahme'!$H$29,FALSE)*P44/O44,VLOOKUP($E44,'SD Aufnahme'!$A$33:$N$326,'SD Aufnahme'!$H$29,FALSE)),""))),"")</f>
        <v/>
      </c>
      <c r="Z44" s="87"/>
      <c r="AA44" s="424" t="s">
        <v>667</v>
      </c>
      <c r="AB44" s="129" t="str">
        <f>IF($M44=0,"",IFERROR(VLOOKUP($E44,'SD Aufnahme'!$A$33:$N$279,AB$20,FALSE),""))</f>
        <v/>
      </c>
      <c r="AC44" s="97">
        <f t="shared" si="5"/>
        <v>0</v>
      </c>
      <c r="AD44" s="89">
        <f t="shared" ca="1" si="6"/>
        <v>0</v>
      </c>
      <c r="AE44" s="89">
        <f t="shared" ca="1" si="14"/>
        <v>0</v>
      </c>
      <c r="AF44" s="89">
        <f t="shared" ca="1" si="7"/>
        <v>0</v>
      </c>
      <c r="AG44" s="89">
        <f t="shared" ca="1" si="15"/>
        <v>0</v>
      </c>
      <c r="AH44" s="89">
        <f t="shared" si="26"/>
        <v>0</v>
      </c>
      <c r="AI44" s="130" t="e">
        <f ca="1">COUNTIF(OFFSET('SD Aufnahme'!$C$33,VLOOKUP(J44,Art_Aufnahme,3,FALSE),0,VLOOKUP(J44,Art_Aufnahme,4,FALSE)-VLOOKUP(J44,Art_Aufnahme,3,FALSE)+1,1),K44)</f>
        <v>#N/A</v>
      </c>
      <c r="AJ44" s="138">
        <f ca="1">COUNTIF(OFFSET('SD Aufnahme'!$M$32,VLOOKUP(E44,'SD Aufnahme'!$A$33:$X$376,'SD Aufnahme'!$W$29,FALSE),0,1,VLOOKUP(E44,'SD Aufnahme'!$A$33:$X$376,'SD Aufnahme'!$X$29,FALSE)),M44)</f>
        <v>0</v>
      </c>
      <c r="AK44" s="91">
        <f t="shared" ca="1" si="17"/>
        <v>0</v>
      </c>
      <c r="AL44" s="98">
        <f t="shared" si="8"/>
        <v>3</v>
      </c>
      <c r="AO44" s="98">
        <f t="shared" si="9"/>
        <v>0</v>
      </c>
      <c r="AR44" s="98" t="str">
        <f t="shared" si="10"/>
        <v>1900-1-Aufnahme</v>
      </c>
    </row>
    <row r="45" spans="1:44">
      <c r="A45" s="98">
        <f t="shared" si="0"/>
        <v>0</v>
      </c>
      <c r="B45" s="98" t="str">
        <f>IF(C45=1,SUM($C$23:C45),"")</f>
        <v/>
      </c>
      <c r="C45" s="98">
        <f t="shared" si="1"/>
        <v>0</v>
      </c>
      <c r="D45" s="89" t="str">
        <f t="shared" si="2"/>
        <v>1900-1-Aufnahme-</v>
      </c>
      <c r="E45" s="123" t="str">
        <f t="shared" ca="1" si="11"/>
        <v>-</v>
      </c>
      <c r="F45" s="123">
        <f t="shared" si="23"/>
        <v>1900</v>
      </c>
      <c r="G45" s="123">
        <f t="shared" si="24"/>
        <v>1</v>
      </c>
      <c r="H45" s="162">
        <f t="shared" si="25"/>
        <v>23</v>
      </c>
      <c r="I45" s="77"/>
      <c r="J45" s="78"/>
      <c r="K45" s="79"/>
      <c r="L45" s="80"/>
      <c r="M45" s="177"/>
      <c r="N45" s="309" t="str">
        <f t="shared" ca="1" si="19"/>
        <v/>
      </c>
      <c r="O45" s="310" t="str">
        <f ca="1">IFERROR(IF(VLOOKUP($E45,'SD Aufnahme'!$A$33:$N$326,'SD Aufnahme'!$D$29,FALSE)=0,"",VLOOKUP($E45,'SD Aufnahme'!$A$33:$N$326,'SD Aufnahme'!$D$29,FALSE)),"")</f>
        <v/>
      </c>
      <c r="P45" s="313"/>
      <c r="Q45" s="315" t="str">
        <f>IF(K45=0,"",IFERROR(VLOOKUP($E45,'SD Aufnahme'!$A$33:$N$326,'SD Aufnahme'!$E$29,FALSE),""))</f>
        <v/>
      </c>
      <c r="R45" s="87"/>
      <c r="S45" s="131" t="str">
        <f t="shared" si="4"/>
        <v/>
      </c>
      <c r="T45" s="126">
        <f>IF(M45="organische Düngemittel",IF(OR($M45=0,L45&lt;&gt;0,U45&gt;0),0,IFERROR(VLOOKUP($E45,'SD Aufnahme'!$A$33:$N$4042,T$20,FALSE),0)),)</f>
        <v>0</v>
      </c>
      <c r="U45" s="83"/>
      <c r="V45" s="124"/>
      <c r="W45" s="128" t="str">
        <f ca="1">IFERROR(IF(AND(J45&lt;&gt;"eigene Stoffe",VLOOKUP($E45,'SD Aufnahme'!$A$33:$N$326,'SD Aufnahme'!$G$29,FALSE)=0),"",IF($L45&lt;&gt;0,"", IF(AND(P45&gt;0,O45&lt;&gt;"",Q45&lt;&gt;"t TM"),VLOOKUP($E45,'SD Aufnahme'!$A$33:$N$326,'SD Aufnahme'!$G$29,FALSE)/O45*P45,VLOOKUP($E45,'SD Aufnahme'!$A$33:$N$326,'SD Aufnahme'!$G$29,FALSE)))),"")</f>
        <v/>
      </c>
      <c r="X45" s="87"/>
      <c r="Y45" s="128" t="str">
        <f ca="1">IFERROR(IF(AND(J45&lt;&gt;"eigene Stoffe",VLOOKUP($E45,'SD Aufnahme'!$A$33:$N$326,'SD Aufnahme'!$H$29,FALSE)=0),"",IF($L45&lt;&gt;0,"",IFERROR(IF(AND(P45&gt;0,O45&lt;&gt;"",Q45&lt;&gt;"t TM"),VLOOKUP($E45,'SD Aufnahme'!$A$33:$N$326,'SD Aufnahme'!$H$29,FALSE)*P45/O45,VLOOKUP($E45,'SD Aufnahme'!$A$33:$N$326,'SD Aufnahme'!$H$29,FALSE)),""))),"")</f>
        <v/>
      </c>
      <c r="Z45" s="87"/>
      <c r="AA45" s="424" t="s">
        <v>667</v>
      </c>
      <c r="AB45" s="129" t="str">
        <f>IF($M45=0,"",IFERROR(VLOOKUP($E45,'SD Aufnahme'!$A$33:$N$279,AB$20,FALSE),""))</f>
        <v/>
      </c>
      <c r="AC45" s="97">
        <f t="shared" si="5"/>
        <v>0</v>
      </c>
      <c r="AD45" s="89">
        <f t="shared" ca="1" si="6"/>
        <v>0</v>
      </c>
      <c r="AE45" s="89">
        <f t="shared" ca="1" si="14"/>
        <v>0</v>
      </c>
      <c r="AF45" s="89">
        <f t="shared" ca="1" si="7"/>
        <v>0</v>
      </c>
      <c r="AG45" s="89">
        <f t="shared" ca="1" si="15"/>
        <v>0</v>
      </c>
      <c r="AH45" s="89">
        <f t="shared" si="26"/>
        <v>0</v>
      </c>
      <c r="AI45" s="130" t="e">
        <f ca="1">COUNTIF(OFFSET('SD Aufnahme'!$C$33,VLOOKUP(J45,Art_Aufnahme,3,FALSE),0,VLOOKUP(J45,Art_Aufnahme,4,FALSE)-VLOOKUP(J45,Art_Aufnahme,3,FALSE)+1,1),K45)</f>
        <v>#N/A</v>
      </c>
      <c r="AJ45" s="138">
        <f ca="1">COUNTIF(OFFSET('SD Aufnahme'!$M$32,VLOOKUP(E45,'SD Aufnahme'!$A$33:$X$376,'SD Aufnahme'!$W$29,FALSE),0,1,VLOOKUP(E45,'SD Aufnahme'!$A$33:$X$376,'SD Aufnahme'!$X$29,FALSE)),M45)</f>
        <v>0</v>
      </c>
      <c r="AK45" s="91">
        <f t="shared" ca="1" si="17"/>
        <v>0</v>
      </c>
      <c r="AL45" s="98">
        <f t="shared" si="8"/>
        <v>3</v>
      </c>
      <c r="AO45" s="98">
        <f t="shared" si="9"/>
        <v>0</v>
      </c>
      <c r="AR45" s="98" t="str">
        <f t="shared" si="10"/>
        <v>1900-1-Aufnahme</v>
      </c>
    </row>
    <row r="46" spans="1:44">
      <c r="A46" s="98">
        <f t="shared" si="0"/>
        <v>0</v>
      </c>
      <c r="B46" s="98" t="str">
        <f>IF(C46=1,SUM($C$23:C46),"")</f>
        <v/>
      </c>
      <c r="C46" s="98">
        <f t="shared" si="1"/>
        <v>0</v>
      </c>
      <c r="D46" s="89" t="str">
        <f t="shared" si="2"/>
        <v>1900-1-Aufnahme-</v>
      </c>
      <c r="E46" s="123" t="str">
        <f t="shared" ca="1" si="11"/>
        <v>-</v>
      </c>
      <c r="F46" s="123">
        <f t="shared" si="23"/>
        <v>1900</v>
      </c>
      <c r="G46" s="123">
        <f t="shared" si="24"/>
        <v>1</v>
      </c>
      <c r="H46" s="162">
        <f t="shared" si="25"/>
        <v>24</v>
      </c>
      <c r="I46" s="77"/>
      <c r="J46" s="78"/>
      <c r="K46" s="79"/>
      <c r="L46" s="80"/>
      <c r="M46" s="177"/>
      <c r="N46" s="309" t="str">
        <f t="shared" ca="1" si="19"/>
        <v/>
      </c>
      <c r="O46" s="310" t="str">
        <f ca="1">IFERROR(IF(VLOOKUP($E46,'SD Aufnahme'!$A$33:$N$326,'SD Aufnahme'!$D$29,FALSE)=0,"",VLOOKUP($E46,'SD Aufnahme'!$A$33:$N$326,'SD Aufnahme'!$D$29,FALSE)),"")</f>
        <v/>
      </c>
      <c r="P46" s="313"/>
      <c r="Q46" s="315" t="str">
        <f>IF(K46=0,"",IFERROR(VLOOKUP($E46,'SD Aufnahme'!$A$33:$N$326,'SD Aufnahme'!$E$29,FALSE),""))</f>
        <v/>
      </c>
      <c r="R46" s="87"/>
      <c r="S46" s="131" t="str">
        <f t="shared" si="4"/>
        <v/>
      </c>
      <c r="T46" s="126">
        <f>IF(M46="organische Düngemittel",IF(OR($M46=0,L46&lt;&gt;0,U46&gt;0),0,IFERROR(VLOOKUP($E46,'SD Aufnahme'!$A$33:$N$4042,T$20,FALSE),0)),)</f>
        <v>0</v>
      </c>
      <c r="U46" s="83"/>
      <c r="V46" s="124"/>
      <c r="W46" s="128" t="str">
        <f ca="1">IFERROR(IF(AND(J46&lt;&gt;"eigene Stoffe",VLOOKUP($E46,'SD Aufnahme'!$A$33:$N$326,'SD Aufnahme'!$G$29,FALSE)=0),"",IF($L46&lt;&gt;0,"", IF(AND(P46&gt;0,O46&lt;&gt;"",Q46&lt;&gt;"t TM"),VLOOKUP($E46,'SD Aufnahme'!$A$33:$N$326,'SD Aufnahme'!$G$29,FALSE)/O46*P46,VLOOKUP($E46,'SD Aufnahme'!$A$33:$N$326,'SD Aufnahme'!$G$29,FALSE)))),"")</f>
        <v/>
      </c>
      <c r="X46" s="87"/>
      <c r="Y46" s="128" t="str">
        <f ca="1">IFERROR(IF(AND(J46&lt;&gt;"eigene Stoffe",VLOOKUP($E46,'SD Aufnahme'!$A$33:$N$326,'SD Aufnahme'!$H$29,FALSE)=0),"",IF($L46&lt;&gt;0,"",IFERROR(IF(AND(P46&gt;0,O46&lt;&gt;"",Q46&lt;&gt;"t TM"),VLOOKUP($E46,'SD Aufnahme'!$A$33:$N$326,'SD Aufnahme'!$H$29,FALSE)*P46/O46,VLOOKUP($E46,'SD Aufnahme'!$A$33:$N$326,'SD Aufnahme'!$H$29,FALSE)),""))),"")</f>
        <v/>
      </c>
      <c r="Z46" s="87"/>
      <c r="AA46" s="424" t="s">
        <v>667</v>
      </c>
      <c r="AB46" s="129" t="str">
        <f>IF($M46=0,"",IFERROR(VLOOKUP($E46,'SD Aufnahme'!$A$33:$N$279,AB$20,FALSE),""))</f>
        <v/>
      </c>
      <c r="AC46" s="97">
        <f t="shared" si="5"/>
        <v>0</v>
      </c>
      <c r="AD46" s="89">
        <f t="shared" ca="1" si="6"/>
        <v>0</v>
      </c>
      <c r="AE46" s="89">
        <f t="shared" ca="1" si="14"/>
        <v>0</v>
      </c>
      <c r="AF46" s="89">
        <f t="shared" ca="1" si="7"/>
        <v>0</v>
      </c>
      <c r="AG46" s="89">
        <f t="shared" ca="1" si="15"/>
        <v>0</v>
      </c>
      <c r="AH46" s="89">
        <f t="shared" si="26"/>
        <v>0</v>
      </c>
      <c r="AI46" s="130" t="e">
        <f ca="1">COUNTIF(OFFSET('SD Aufnahme'!$C$33,VLOOKUP(J46,Art_Aufnahme,3,FALSE),0,VLOOKUP(J46,Art_Aufnahme,4,FALSE)-VLOOKUP(J46,Art_Aufnahme,3,FALSE)+1,1),K46)</f>
        <v>#N/A</v>
      </c>
      <c r="AJ46" s="138">
        <f ca="1">COUNTIF(OFFSET('SD Aufnahme'!$M$32,VLOOKUP(E46,'SD Aufnahme'!$A$33:$X$376,'SD Aufnahme'!$W$29,FALSE),0,1,VLOOKUP(E46,'SD Aufnahme'!$A$33:$X$376,'SD Aufnahme'!$X$29,FALSE)),M46)</f>
        <v>0</v>
      </c>
      <c r="AK46" s="91">
        <f t="shared" ca="1" si="17"/>
        <v>0</v>
      </c>
      <c r="AL46" s="98">
        <f t="shared" si="8"/>
        <v>3</v>
      </c>
      <c r="AO46" s="98">
        <f t="shared" si="9"/>
        <v>0</v>
      </c>
      <c r="AR46" s="98" t="str">
        <f t="shared" si="10"/>
        <v>1900-1-Aufnahme</v>
      </c>
    </row>
    <row r="47" spans="1:44">
      <c r="A47" s="98">
        <f t="shared" si="0"/>
        <v>0</v>
      </c>
      <c r="B47" s="98" t="str">
        <f>IF(C47=1,SUM($C$23:C47),"")</f>
        <v/>
      </c>
      <c r="C47" s="98">
        <f t="shared" si="1"/>
        <v>0</v>
      </c>
      <c r="D47" s="89" t="str">
        <f t="shared" si="2"/>
        <v>1900-1-Aufnahme-</v>
      </c>
      <c r="E47" s="123" t="str">
        <f t="shared" ca="1" si="11"/>
        <v>-</v>
      </c>
      <c r="F47" s="123">
        <f t="shared" si="23"/>
        <v>1900</v>
      </c>
      <c r="G47" s="123">
        <f t="shared" si="24"/>
        <v>1</v>
      </c>
      <c r="H47" s="162">
        <f t="shared" si="25"/>
        <v>25</v>
      </c>
      <c r="I47" s="77"/>
      <c r="J47" s="78"/>
      <c r="K47" s="79"/>
      <c r="L47" s="80"/>
      <c r="M47" s="177"/>
      <c r="N47" s="309" t="str">
        <f t="shared" ca="1" si="19"/>
        <v/>
      </c>
      <c r="O47" s="310" t="str">
        <f ca="1">IFERROR(IF(VLOOKUP($E47,'SD Aufnahme'!$A$33:$N$326,'SD Aufnahme'!$D$29,FALSE)=0,"",VLOOKUP($E47,'SD Aufnahme'!$A$33:$N$326,'SD Aufnahme'!$D$29,FALSE)),"")</f>
        <v/>
      </c>
      <c r="P47" s="313"/>
      <c r="Q47" s="315" t="str">
        <f>IF(K47=0,"",IFERROR(VLOOKUP($E47,'SD Aufnahme'!$A$33:$N$326,'SD Aufnahme'!$E$29,FALSE),""))</f>
        <v/>
      </c>
      <c r="R47" s="87"/>
      <c r="S47" s="131" t="str">
        <f t="shared" si="4"/>
        <v/>
      </c>
      <c r="T47" s="126">
        <f>IF(M47="organische Düngemittel",IF(OR($M47=0,L47&lt;&gt;0,U47&gt;0),0,IFERROR(VLOOKUP($E47,'SD Aufnahme'!$A$33:$N$4042,T$20,FALSE),0)),)</f>
        <v>0</v>
      </c>
      <c r="U47" s="83"/>
      <c r="V47" s="124"/>
      <c r="W47" s="128" t="str">
        <f ca="1">IFERROR(IF(AND(J47&lt;&gt;"eigene Stoffe",VLOOKUP($E47,'SD Aufnahme'!$A$33:$N$326,'SD Aufnahme'!$G$29,FALSE)=0),"",IF($L47&lt;&gt;0,"", IF(AND(P47&gt;0,O47&lt;&gt;"",Q47&lt;&gt;"t TM"),VLOOKUP($E47,'SD Aufnahme'!$A$33:$N$326,'SD Aufnahme'!$G$29,FALSE)/O47*P47,VLOOKUP($E47,'SD Aufnahme'!$A$33:$N$326,'SD Aufnahme'!$G$29,FALSE)))),"")</f>
        <v/>
      </c>
      <c r="X47" s="87"/>
      <c r="Y47" s="128" t="str">
        <f ca="1">IFERROR(IF(AND(J47&lt;&gt;"eigene Stoffe",VLOOKUP($E47,'SD Aufnahme'!$A$33:$N$326,'SD Aufnahme'!$H$29,FALSE)=0),"",IF($L47&lt;&gt;0,"",IFERROR(IF(AND(P47&gt;0,O47&lt;&gt;"",Q47&lt;&gt;"t TM"),VLOOKUP($E47,'SD Aufnahme'!$A$33:$N$326,'SD Aufnahme'!$H$29,FALSE)*P47/O47,VLOOKUP($E47,'SD Aufnahme'!$A$33:$N$326,'SD Aufnahme'!$H$29,FALSE)),""))),"")</f>
        <v/>
      </c>
      <c r="Z47" s="87"/>
      <c r="AA47" s="424" t="s">
        <v>667</v>
      </c>
      <c r="AB47" s="129" t="str">
        <f>IF($M47=0,"",IFERROR(VLOOKUP($E47,'SD Aufnahme'!$A$33:$N$279,AB$20,FALSE),""))</f>
        <v/>
      </c>
      <c r="AC47" s="97">
        <f t="shared" si="5"/>
        <v>0</v>
      </c>
      <c r="AD47" s="89">
        <f t="shared" ca="1" si="6"/>
        <v>0</v>
      </c>
      <c r="AE47" s="89">
        <f t="shared" ca="1" si="14"/>
        <v>0</v>
      </c>
      <c r="AF47" s="89">
        <f t="shared" ca="1" si="7"/>
        <v>0</v>
      </c>
      <c r="AG47" s="89">
        <f t="shared" ca="1" si="15"/>
        <v>0</v>
      </c>
      <c r="AH47" s="89">
        <f t="shared" si="26"/>
        <v>0</v>
      </c>
      <c r="AI47" s="130" t="e">
        <f ca="1">COUNTIF(OFFSET('SD Aufnahme'!$C$33,VLOOKUP(J47,Art_Aufnahme,3,FALSE),0,VLOOKUP(J47,Art_Aufnahme,4,FALSE)-VLOOKUP(J47,Art_Aufnahme,3,FALSE)+1,1),K47)</f>
        <v>#N/A</v>
      </c>
      <c r="AJ47" s="138">
        <f ca="1">COUNTIF(OFFSET('SD Aufnahme'!$M$32,VLOOKUP(E47,'SD Aufnahme'!$A$33:$X$376,'SD Aufnahme'!$W$29,FALSE),0,1,VLOOKUP(E47,'SD Aufnahme'!$A$33:$X$376,'SD Aufnahme'!$X$29,FALSE)),M47)</f>
        <v>0</v>
      </c>
      <c r="AK47" s="91">
        <f t="shared" ca="1" si="17"/>
        <v>0</v>
      </c>
      <c r="AL47" s="98">
        <f t="shared" si="8"/>
        <v>3</v>
      </c>
      <c r="AO47" s="98">
        <f t="shared" si="9"/>
        <v>0</v>
      </c>
      <c r="AR47" s="98" t="str">
        <f t="shared" si="10"/>
        <v>1900-1-Aufnahme</v>
      </c>
    </row>
    <row r="48" spans="1:44">
      <c r="A48" s="98">
        <f t="shared" si="0"/>
        <v>0</v>
      </c>
      <c r="B48" s="98" t="str">
        <f>IF(C48=1,SUM($C$23:C48),"")</f>
        <v/>
      </c>
      <c r="C48" s="98">
        <f t="shared" si="1"/>
        <v>0</v>
      </c>
      <c r="D48" s="89" t="str">
        <f t="shared" si="2"/>
        <v>1900-1-Aufnahme-</v>
      </c>
      <c r="E48" s="123" t="str">
        <f t="shared" ca="1" si="11"/>
        <v>-</v>
      </c>
      <c r="F48" s="123">
        <f t="shared" si="23"/>
        <v>1900</v>
      </c>
      <c r="G48" s="123">
        <f t="shared" si="24"/>
        <v>1</v>
      </c>
      <c r="H48" s="162">
        <f t="shared" si="25"/>
        <v>26</v>
      </c>
      <c r="I48" s="77"/>
      <c r="J48" s="78"/>
      <c r="K48" s="79"/>
      <c r="L48" s="80"/>
      <c r="M48" s="177"/>
      <c r="N48" s="309" t="str">
        <f t="shared" ca="1" si="19"/>
        <v/>
      </c>
      <c r="O48" s="310" t="str">
        <f ca="1">IFERROR(IF(VLOOKUP($E48,'SD Aufnahme'!$A$33:$N$326,'SD Aufnahme'!$D$29,FALSE)=0,"",VLOOKUP($E48,'SD Aufnahme'!$A$33:$N$326,'SD Aufnahme'!$D$29,FALSE)),"")</f>
        <v/>
      </c>
      <c r="P48" s="313"/>
      <c r="Q48" s="315" t="str">
        <f>IF(K48=0,"",IFERROR(VLOOKUP($E48,'SD Aufnahme'!$A$33:$N$326,'SD Aufnahme'!$E$29,FALSE),""))</f>
        <v/>
      </c>
      <c r="R48" s="87"/>
      <c r="S48" s="131" t="str">
        <f t="shared" si="4"/>
        <v/>
      </c>
      <c r="T48" s="126">
        <f>IF(M48="organische Düngemittel",IF(OR($M48=0,L48&lt;&gt;0,U48&gt;0),0,IFERROR(VLOOKUP($E48,'SD Aufnahme'!$A$33:$N$4042,T$20,FALSE),0)),)</f>
        <v>0</v>
      </c>
      <c r="U48" s="83"/>
      <c r="V48" s="124"/>
      <c r="W48" s="128" t="str">
        <f ca="1">IFERROR(IF(AND(J48&lt;&gt;"eigene Stoffe",VLOOKUP($E48,'SD Aufnahme'!$A$33:$N$326,'SD Aufnahme'!$G$29,FALSE)=0),"",IF($L48&lt;&gt;0,"", IF(AND(P48&gt;0,O48&lt;&gt;"",Q48&lt;&gt;"t TM"),VLOOKUP($E48,'SD Aufnahme'!$A$33:$N$326,'SD Aufnahme'!$G$29,FALSE)/O48*P48,VLOOKUP($E48,'SD Aufnahme'!$A$33:$N$326,'SD Aufnahme'!$G$29,FALSE)))),"")</f>
        <v/>
      </c>
      <c r="X48" s="87"/>
      <c r="Y48" s="128" t="str">
        <f ca="1">IFERROR(IF(AND(J48&lt;&gt;"eigene Stoffe",VLOOKUP($E48,'SD Aufnahme'!$A$33:$N$326,'SD Aufnahme'!$H$29,FALSE)=0),"",IF($L48&lt;&gt;0,"",IFERROR(IF(AND(P48&gt;0,O48&lt;&gt;"",Q48&lt;&gt;"t TM"),VLOOKUP($E48,'SD Aufnahme'!$A$33:$N$326,'SD Aufnahme'!$H$29,FALSE)*P48/O48,VLOOKUP($E48,'SD Aufnahme'!$A$33:$N$326,'SD Aufnahme'!$H$29,FALSE)),""))),"")</f>
        <v/>
      </c>
      <c r="Z48" s="87"/>
      <c r="AA48" s="424" t="s">
        <v>667</v>
      </c>
      <c r="AB48" s="129" t="str">
        <f>IF($M48=0,"",IFERROR(VLOOKUP($E48,'SD Aufnahme'!$A$33:$N$279,AB$20,FALSE),""))</f>
        <v/>
      </c>
      <c r="AC48" s="97">
        <f t="shared" si="5"/>
        <v>0</v>
      </c>
      <c r="AD48" s="89">
        <f t="shared" ca="1" si="6"/>
        <v>0</v>
      </c>
      <c r="AE48" s="89">
        <f t="shared" ca="1" si="14"/>
        <v>0</v>
      </c>
      <c r="AF48" s="89">
        <f t="shared" ca="1" si="7"/>
        <v>0</v>
      </c>
      <c r="AG48" s="89">
        <f t="shared" ca="1" si="15"/>
        <v>0</v>
      </c>
      <c r="AH48" s="89">
        <f t="shared" si="26"/>
        <v>0</v>
      </c>
      <c r="AI48" s="130" t="e">
        <f ca="1">COUNTIF(OFFSET('SD Aufnahme'!$C$33,VLOOKUP(J48,Art_Aufnahme,3,FALSE),0,VLOOKUP(J48,Art_Aufnahme,4,FALSE)-VLOOKUP(J48,Art_Aufnahme,3,FALSE)+1,1),K48)</f>
        <v>#N/A</v>
      </c>
      <c r="AJ48" s="138">
        <f ca="1">COUNTIF(OFFSET('SD Aufnahme'!$M$32,VLOOKUP(E48,'SD Aufnahme'!$A$33:$X$376,'SD Aufnahme'!$W$29,FALSE),0,1,VLOOKUP(E48,'SD Aufnahme'!$A$33:$X$376,'SD Aufnahme'!$X$29,FALSE)),M48)</f>
        <v>0</v>
      </c>
      <c r="AK48" s="91">
        <f t="shared" ca="1" si="17"/>
        <v>0</v>
      </c>
      <c r="AL48" s="98">
        <f t="shared" si="8"/>
        <v>3</v>
      </c>
      <c r="AO48" s="98">
        <f t="shared" si="9"/>
        <v>0</v>
      </c>
      <c r="AR48" s="98" t="str">
        <f t="shared" si="10"/>
        <v>1900-1-Aufnahme</v>
      </c>
    </row>
    <row r="49" spans="1:44">
      <c r="A49" s="98">
        <f t="shared" si="0"/>
        <v>0</v>
      </c>
      <c r="B49" s="98" t="str">
        <f>IF(C49=1,SUM($C$23:C49),"")</f>
        <v/>
      </c>
      <c r="C49" s="98">
        <f t="shared" si="1"/>
        <v>0</v>
      </c>
      <c r="D49" s="89" t="str">
        <f t="shared" si="2"/>
        <v>1900-1-Aufnahme-</v>
      </c>
      <c r="E49" s="123" t="str">
        <f t="shared" ca="1" si="11"/>
        <v>-</v>
      </c>
      <c r="F49" s="123">
        <f t="shared" si="23"/>
        <v>1900</v>
      </c>
      <c r="G49" s="123">
        <f t="shared" si="24"/>
        <v>1</v>
      </c>
      <c r="H49" s="162">
        <f t="shared" si="25"/>
        <v>27</v>
      </c>
      <c r="I49" s="77"/>
      <c r="J49" s="78"/>
      <c r="K49" s="79"/>
      <c r="L49" s="80"/>
      <c r="M49" s="177"/>
      <c r="N49" s="309" t="str">
        <f t="shared" ca="1" si="19"/>
        <v/>
      </c>
      <c r="O49" s="310" t="str">
        <f ca="1">IFERROR(IF(VLOOKUP($E49,'SD Aufnahme'!$A$33:$N$326,'SD Aufnahme'!$D$29,FALSE)=0,"",VLOOKUP($E49,'SD Aufnahme'!$A$33:$N$326,'SD Aufnahme'!$D$29,FALSE)),"")</f>
        <v/>
      </c>
      <c r="P49" s="313"/>
      <c r="Q49" s="315" t="str">
        <f>IF(K49=0,"",IFERROR(VLOOKUP($E49,'SD Aufnahme'!$A$33:$N$326,'SD Aufnahme'!$E$29,FALSE),""))</f>
        <v/>
      </c>
      <c r="R49" s="87"/>
      <c r="S49" s="131" t="str">
        <f t="shared" si="4"/>
        <v/>
      </c>
      <c r="T49" s="126">
        <f>IF(M49="organische Düngemittel",IF(OR($M49=0,L49&lt;&gt;0,U49&gt;0),0,IFERROR(VLOOKUP($E49,'SD Aufnahme'!$A$33:$N$4042,T$20,FALSE),0)),)</f>
        <v>0</v>
      </c>
      <c r="U49" s="83"/>
      <c r="V49" s="124"/>
      <c r="W49" s="128" t="str">
        <f ca="1">IFERROR(IF(AND(J49&lt;&gt;"eigene Stoffe",VLOOKUP($E49,'SD Aufnahme'!$A$33:$N$326,'SD Aufnahme'!$G$29,FALSE)=0),"",IF($L49&lt;&gt;0,"", IF(AND(P49&gt;0,O49&lt;&gt;"",Q49&lt;&gt;"t TM"),VLOOKUP($E49,'SD Aufnahme'!$A$33:$N$326,'SD Aufnahme'!$G$29,FALSE)/O49*P49,VLOOKUP($E49,'SD Aufnahme'!$A$33:$N$326,'SD Aufnahme'!$G$29,FALSE)))),"")</f>
        <v/>
      </c>
      <c r="X49" s="87"/>
      <c r="Y49" s="128" t="str">
        <f ca="1">IFERROR(IF(AND(J49&lt;&gt;"eigene Stoffe",VLOOKUP($E49,'SD Aufnahme'!$A$33:$N$326,'SD Aufnahme'!$H$29,FALSE)=0),"",IF($L49&lt;&gt;0,"",IFERROR(IF(AND(P49&gt;0,O49&lt;&gt;"",Q49&lt;&gt;"t TM"),VLOOKUP($E49,'SD Aufnahme'!$A$33:$N$326,'SD Aufnahme'!$H$29,FALSE)*P49/O49,VLOOKUP($E49,'SD Aufnahme'!$A$33:$N$326,'SD Aufnahme'!$H$29,FALSE)),""))),"")</f>
        <v/>
      </c>
      <c r="Z49" s="87"/>
      <c r="AA49" s="424" t="s">
        <v>667</v>
      </c>
      <c r="AB49" s="129" t="str">
        <f>IF($M49=0,"",IFERROR(VLOOKUP($E49,'SD Aufnahme'!$A$33:$N$279,AB$20,FALSE),""))</f>
        <v/>
      </c>
      <c r="AC49" s="97">
        <f t="shared" si="5"/>
        <v>0</v>
      </c>
      <c r="AD49" s="89">
        <f t="shared" ca="1" si="6"/>
        <v>0</v>
      </c>
      <c r="AE49" s="89">
        <f t="shared" ca="1" si="14"/>
        <v>0</v>
      </c>
      <c r="AF49" s="89">
        <f t="shared" ca="1" si="7"/>
        <v>0</v>
      </c>
      <c r="AG49" s="89">
        <f t="shared" ca="1" si="15"/>
        <v>0</v>
      </c>
      <c r="AH49" s="89">
        <f t="shared" si="26"/>
        <v>0</v>
      </c>
      <c r="AI49" s="130" t="e">
        <f ca="1">COUNTIF(OFFSET('SD Aufnahme'!$C$33,VLOOKUP(J49,Art_Aufnahme,3,FALSE),0,VLOOKUP(J49,Art_Aufnahme,4,FALSE)-VLOOKUP(J49,Art_Aufnahme,3,FALSE)+1,1),K49)</f>
        <v>#N/A</v>
      </c>
      <c r="AJ49" s="138">
        <f ca="1">COUNTIF(OFFSET('SD Aufnahme'!$M$32,VLOOKUP(E49,'SD Aufnahme'!$A$33:$X$376,'SD Aufnahme'!$W$29,FALSE),0,1,VLOOKUP(E49,'SD Aufnahme'!$A$33:$X$376,'SD Aufnahme'!$X$29,FALSE)),M49)</f>
        <v>0</v>
      </c>
      <c r="AK49" s="91">
        <f t="shared" ca="1" si="17"/>
        <v>0</v>
      </c>
      <c r="AL49" s="98">
        <f t="shared" si="8"/>
        <v>3</v>
      </c>
      <c r="AO49" s="98">
        <f t="shared" si="9"/>
        <v>0</v>
      </c>
      <c r="AR49" s="98" t="str">
        <f t="shared" si="10"/>
        <v>1900-1-Aufnahme</v>
      </c>
    </row>
    <row r="50" spans="1:44">
      <c r="A50" s="98">
        <f t="shared" si="0"/>
        <v>0</v>
      </c>
      <c r="B50" s="98" t="str">
        <f>IF(C50=1,SUM($C$23:C50),"")</f>
        <v/>
      </c>
      <c r="C50" s="98">
        <f t="shared" si="1"/>
        <v>0</v>
      </c>
      <c r="D50" s="89" t="str">
        <f t="shared" si="2"/>
        <v>2018-1-Aufnahme-</v>
      </c>
      <c r="E50" s="123" t="str">
        <f t="shared" ca="1" si="11"/>
        <v>-</v>
      </c>
      <c r="F50" s="123">
        <f t="shared" si="23"/>
        <v>2018</v>
      </c>
      <c r="G50" s="123">
        <f t="shared" si="24"/>
        <v>1</v>
      </c>
      <c r="H50" s="162">
        <f t="shared" si="25"/>
        <v>28</v>
      </c>
      <c r="I50" s="77">
        <v>43242</v>
      </c>
      <c r="J50" s="78"/>
      <c r="K50" s="79"/>
      <c r="L50" s="80"/>
      <c r="M50" s="177"/>
      <c r="N50" s="309" t="str">
        <f t="shared" ca="1" si="19"/>
        <v/>
      </c>
      <c r="O50" s="310" t="str">
        <f ca="1">IFERROR(IF(VLOOKUP($E50,'SD Aufnahme'!$A$33:$N$326,'SD Aufnahme'!$D$29,FALSE)=0,"",VLOOKUP($E50,'SD Aufnahme'!$A$33:$N$326,'SD Aufnahme'!$D$29,FALSE)),"")</f>
        <v/>
      </c>
      <c r="P50" s="313"/>
      <c r="Q50" s="315" t="str">
        <f>IF(K50=0,"",IFERROR(VLOOKUP($E50,'SD Aufnahme'!$A$33:$N$326,'SD Aufnahme'!$E$29,FALSE),""))</f>
        <v/>
      </c>
      <c r="R50" s="87"/>
      <c r="S50" s="131" t="str">
        <f t="shared" si="4"/>
        <v/>
      </c>
      <c r="T50" s="126">
        <f>IF(M50="organische Düngemittel",IF(OR($M50=0,L50&lt;&gt;0,U50&gt;0),0,IFERROR(VLOOKUP($E50,'SD Aufnahme'!$A$33:$N$4042,T$20,FALSE),0)),)</f>
        <v>0</v>
      </c>
      <c r="U50" s="83"/>
      <c r="V50" s="124"/>
      <c r="W50" s="128" t="str">
        <f ca="1">IFERROR(IF(AND(J50&lt;&gt;"eigene Stoffe",VLOOKUP($E50,'SD Aufnahme'!$A$33:$N$326,'SD Aufnahme'!$G$29,FALSE)=0),"",IF($L50&lt;&gt;0,"", IF(AND(P50&gt;0,O50&lt;&gt;"",Q50&lt;&gt;"t TM"),VLOOKUP($E50,'SD Aufnahme'!$A$33:$N$326,'SD Aufnahme'!$G$29,FALSE)/O50*P50,VLOOKUP($E50,'SD Aufnahme'!$A$33:$N$326,'SD Aufnahme'!$G$29,FALSE)))),"")</f>
        <v/>
      </c>
      <c r="X50" s="87"/>
      <c r="Y50" s="128" t="str">
        <f ca="1">IFERROR(IF(AND(J50&lt;&gt;"eigene Stoffe",VLOOKUP($E50,'SD Aufnahme'!$A$33:$N$326,'SD Aufnahme'!$H$29,FALSE)=0),"",IF($L50&lt;&gt;0,"",IFERROR(IF(AND(P50&gt;0,O50&lt;&gt;"",Q50&lt;&gt;"t TM"),VLOOKUP($E50,'SD Aufnahme'!$A$33:$N$326,'SD Aufnahme'!$H$29,FALSE)*P50/O50,VLOOKUP($E50,'SD Aufnahme'!$A$33:$N$326,'SD Aufnahme'!$H$29,FALSE)),""))),"")</f>
        <v/>
      </c>
      <c r="Z50" s="87"/>
      <c r="AA50" s="424" t="s">
        <v>667</v>
      </c>
      <c r="AB50" s="129" t="str">
        <f>IF($M50=0,"",IFERROR(VLOOKUP($E50,'SD Aufnahme'!$A$33:$N$279,AB$20,FALSE),""))</f>
        <v/>
      </c>
      <c r="AC50" s="97">
        <f t="shared" si="5"/>
        <v>0</v>
      </c>
      <c r="AD50" s="89">
        <f t="shared" ca="1" si="6"/>
        <v>0</v>
      </c>
      <c r="AE50" s="89">
        <f t="shared" ca="1" si="14"/>
        <v>0</v>
      </c>
      <c r="AF50" s="89">
        <f t="shared" ca="1" si="7"/>
        <v>0</v>
      </c>
      <c r="AG50" s="89">
        <f t="shared" ca="1" si="15"/>
        <v>0</v>
      </c>
      <c r="AH50" s="89">
        <f t="shared" si="26"/>
        <v>0</v>
      </c>
      <c r="AI50" s="130" t="e">
        <f ca="1">COUNTIF(OFFSET('SD Aufnahme'!$C$33,VLOOKUP(J50,Art_Aufnahme,3,FALSE),0,VLOOKUP(J50,Art_Aufnahme,4,FALSE)-VLOOKUP(J50,Art_Aufnahme,3,FALSE)+1,1),K50)</f>
        <v>#N/A</v>
      </c>
      <c r="AJ50" s="138">
        <f ca="1">COUNTIF(OFFSET('SD Aufnahme'!$M$32,VLOOKUP(E50,'SD Aufnahme'!$A$33:$X$376,'SD Aufnahme'!$W$29,FALSE),0,1,VLOOKUP(E50,'SD Aufnahme'!$A$33:$X$376,'SD Aufnahme'!$X$29,FALSE)),M50)</f>
        <v>0</v>
      </c>
      <c r="AK50" s="91">
        <f t="shared" ca="1" si="17"/>
        <v>0</v>
      </c>
      <c r="AL50" s="98">
        <f t="shared" si="8"/>
        <v>3</v>
      </c>
      <c r="AO50" s="98">
        <f t="shared" si="9"/>
        <v>50</v>
      </c>
      <c r="AR50" s="98" t="str">
        <f t="shared" si="10"/>
        <v>2018-1-Aufnahme</v>
      </c>
    </row>
    <row r="51" spans="1:44">
      <c r="A51" s="98">
        <f t="shared" si="0"/>
        <v>0</v>
      </c>
      <c r="B51" s="98" t="str">
        <f>IF(C51=1,SUM($C$23:C51),"")</f>
        <v/>
      </c>
      <c r="C51" s="98">
        <f t="shared" si="1"/>
        <v>0</v>
      </c>
      <c r="D51" s="89" t="str">
        <f t="shared" si="2"/>
        <v>1900-1-Aufnahme-</v>
      </c>
      <c r="E51" s="123" t="str">
        <f t="shared" ca="1" si="11"/>
        <v>-</v>
      </c>
      <c r="F51" s="123">
        <f t="shared" si="23"/>
        <v>1900</v>
      </c>
      <c r="G51" s="123">
        <f t="shared" si="24"/>
        <v>1</v>
      </c>
      <c r="H51" s="162">
        <f t="shared" si="25"/>
        <v>29</v>
      </c>
      <c r="I51" s="77"/>
      <c r="J51" s="78"/>
      <c r="K51" s="79"/>
      <c r="L51" s="80"/>
      <c r="M51" s="177"/>
      <c r="N51" s="309" t="str">
        <f t="shared" ca="1" si="19"/>
        <v/>
      </c>
      <c r="O51" s="310" t="str">
        <f ca="1">IFERROR(IF(VLOOKUP($E51,'SD Aufnahme'!$A$33:$N$326,'SD Aufnahme'!$D$29,FALSE)=0,"",VLOOKUP($E51,'SD Aufnahme'!$A$33:$N$326,'SD Aufnahme'!$D$29,FALSE)),"")</f>
        <v/>
      </c>
      <c r="P51" s="313"/>
      <c r="Q51" s="315" t="str">
        <f>IF(K51=0,"",IFERROR(VLOOKUP($E51,'SD Aufnahme'!$A$33:$N$326,'SD Aufnahme'!$E$29,FALSE),""))</f>
        <v/>
      </c>
      <c r="R51" s="87"/>
      <c r="S51" s="131" t="str">
        <f t="shared" si="4"/>
        <v/>
      </c>
      <c r="T51" s="126">
        <f>IF(M51="organische Düngemittel",IF(OR($M51=0,L51&lt;&gt;0,U51&gt;0),0,IFERROR(VLOOKUP($E51,'SD Aufnahme'!$A$33:$N$4042,T$20,FALSE),0)),)</f>
        <v>0</v>
      </c>
      <c r="U51" s="83"/>
      <c r="V51" s="124"/>
      <c r="W51" s="128" t="str">
        <f ca="1">IFERROR(IF(AND(J51&lt;&gt;"eigene Stoffe",VLOOKUP($E51,'SD Aufnahme'!$A$33:$N$326,'SD Aufnahme'!$G$29,FALSE)=0),"",IF($L51&lt;&gt;0,"", IF(AND(P51&gt;0,O51&lt;&gt;"",Q51&lt;&gt;"t TM"),VLOOKUP($E51,'SD Aufnahme'!$A$33:$N$326,'SD Aufnahme'!$G$29,FALSE)/O51*P51,VLOOKUP($E51,'SD Aufnahme'!$A$33:$N$326,'SD Aufnahme'!$G$29,FALSE)))),"")</f>
        <v/>
      </c>
      <c r="X51" s="87"/>
      <c r="Y51" s="128" t="str">
        <f ca="1">IFERROR(IF(AND(J51&lt;&gt;"eigene Stoffe",VLOOKUP($E51,'SD Aufnahme'!$A$33:$N$326,'SD Aufnahme'!$H$29,FALSE)=0),"",IF($L51&lt;&gt;0,"",IFERROR(IF(AND(P51&gt;0,O51&lt;&gt;"",Q51&lt;&gt;"t TM"),VLOOKUP($E51,'SD Aufnahme'!$A$33:$N$326,'SD Aufnahme'!$H$29,FALSE)*P51/O51,VLOOKUP($E51,'SD Aufnahme'!$A$33:$N$326,'SD Aufnahme'!$H$29,FALSE)),""))),"")</f>
        <v/>
      </c>
      <c r="Z51" s="87"/>
      <c r="AA51" s="424" t="s">
        <v>667</v>
      </c>
      <c r="AB51" s="129" t="str">
        <f>IF($M51=0,"",IFERROR(VLOOKUP($E51,'SD Aufnahme'!$A$33:$N$279,AB$20,FALSE),""))</f>
        <v/>
      </c>
      <c r="AC51" s="97">
        <f t="shared" si="5"/>
        <v>0</v>
      </c>
      <c r="AD51" s="89">
        <f t="shared" ca="1" si="6"/>
        <v>0</v>
      </c>
      <c r="AE51" s="89">
        <f t="shared" ca="1" si="14"/>
        <v>0</v>
      </c>
      <c r="AF51" s="89">
        <f t="shared" ca="1" si="7"/>
        <v>0</v>
      </c>
      <c r="AG51" s="89">
        <f t="shared" ca="1" si="15"/>
        <v>0</v>
      </c>
      <c r="AH51" s="89">
        <f t="shared" si="26"/>
        <v>0</v>
      </c>
      <c r="AI51" s="130" t="e">
        <f ca="1">COUNTIF(OFFSET('SD Aufnahme'!$C$33,VLOOKUP(J51,Art_Aufnahme,3,FALSE),0,VLOOKUP(J51,Art_Aufnahme,4,FALSE)-VLOOKUP(J51,Art_Aufnahme,3,FALSE)+1,1),K51)</f>
        <v>#N/A</v>
      </c>
      <c r="AJ51" s="138">
        <f ca="1">COUNTIF(OFFSET('SD Aufnahme'!$M$32,VLOOKUP(E51,'SD Aufnahme'!$A$33:$X$376,'SD Aufnahme'!$W$29,FALSE),0,1,VLOOKUP(E51,'SD Aufnahme'!$A$33:$X$376,'SD Aufnahme'!$X$29,FALSE)),M51)</f>
        <v>0</v>
      </c>
      <c r="AK51" s="91">
        <f t="shared" ca="1" si="17"/>
        <v>0</v>
      </c>
      <c r="AL51" s="98">
        <f t="shared" si="8"/>
        <v>3</v>
      </c>
      <c r="AO51" s="98">
        <f t="shared" si="9"/>
        <v>0</v>
      </c>
      <c r="AR51" s="98" t="str">
        <f t="shared" si="10"/>
        <v>1900-1-Aufnahme</v>
      </c>
    </row>
    <row r="52" spans="1:44">
      <c r="A52" s="98">
        <f t="shared" si="0"/>
        <v>0</v>
      </c>
      <c r="B52" s="98" t="str">
        <f>IF(C52=1,SUM($C$23:C52),"")</f>
        <v/>
      </c>
      <c r="C52" s="98">
        <f t="shared" si="1"/>
        <v>0</v>
      </c>
      <c r="D52" s="89" t="str">
        <f t="shared" si="2"/>
        <v>1900-1-Aufnahme-</v>
      </c>
      <c r="E52" s="123" t="str">
        <f t="shared" ca="1" si="11"/>
        <v>-</v>
      </c>
      <c r="F52" s="123">
        <f t="shared" si="23"/>
        <v>1900</v>
      </c>
      <c r="G52" s="123">
        <f t="shared" si="24"/>
        <v>1</v>
      </c>
      <c r="H52" s="162">
        <f t="shared" si="25"/>
        <v>30</v>
      </c>
      <c r="I52" s="77"/>
      <c r="J52" s="78"/>
      <c r="K52" s="79"/>
      <c r="L52" s="80"/>
      <c r="M52" s="177"/>
      <c r="N52" s="309" t="str">
        <f t="shared" ca="1" si="19"/>
        <v/>
      </c>
      <c r="O52" s="310" t="str">
        <f ca="1">IFERROR(IF(VLOOKUP($E52,'SD Aufnahme'!$A$33:$N$326,'SD Aufnahme'!$D$29,FALSE)=0,"",VLOOKUP($E52,'SD Aufnahme'!$A$33:$N$326,'SD Aufnahme'!$D$29,FALSE)),"")</f>
        <v/>
      </c>
      <c r="P52" s="313"/>
      <c r="Q52" s="315" t="str">
        <f>IF(K52=0,"",IFERROR(VLOOKUP($E52,'SD Aufnahme'!$A$33:$N$326,'SD Aufnahme'!$E$29,FALSE),""))</f>
        <v/>
      </c>
      <c r="R52" s="87"/>
      <c r="S52" s="131" t="str">
        <f t="shared" si="4"/>
        <v/>
      </c>
      <c r="T52" s="126">
        <f>IF(M52="organische Düngemittel",IF(OR($M52=0,L52&lt;&gt;0,U52&gt;0),0,IFERROR(VLOOKUP($E52,'SD Aufnahme'!$A$33:$N$4042,T$20,FALSE),0)),)</f>
        <v>0</v>
      </c>
      <c r="U52" s="83"/>
      <c r="V52" s="124"/>
      <c r="W52" s="128" t="str">
        <f ca="1">IFERROR(IF(AND(J52&lt;&gt;"eigene Stoffe",VLOOKUP($E52,'SD Aufnahme'!$A$33:$N$326,'SD Aufnahme'!$G$29,FALSE)=0),"",IF($L52&lt;&gt;0,"", IF(AND(P52&gt;0,O52&lt;&gt;"",Q52&lt;&gt;"t TM"),VLOOKUP($E52,'SD Aufnahme'!$A$33:$N$326,'SD Aufnahme'!$G$29,FALSE)/O52*P52,VLOOKUP($E52,'SD Aufnahme'!$A$33:$N$326,'SD Aufnahme'!$G$29,FALSE)))),"")</f>
        <v/>
      </c>
      <c r="X52" s="87"/>
      <c r="Y52" s="128" t="str">
        <f ca="1">IFERROR(IF(AND(J52&lt;&gt;"eigene Stoffe",VLOOKUP($E52,'SD Aufnahme'!$A$33:$N$326,'SD Aufnahme'!$H$29,FALSE)=0),"",IF($L52&lt;&gt;0,"",IFERROR(IF(AND(P52&gt;0,O52&lt;&gt;"",Q52&lt;&gt;"t TM"),VLOOKUP($E52,'SD Aufnahme'!$A$33:$N$326,'SD Aufnahme'!$H$29,FALSE)*P52/O52,VLOOKUP($E52,'SD Aufnahme'!$A$33:$N$326,'SD Aufnahme'!$H$29,FALSE)),""))),"")</f>
        <v/>
      </c>
      <c r="Z52" s="87"/>
      <c r="AA52" s="424" t="s">
        <v>667</v>
      </c>
      <c r="AB52" s="129" t="str">
        <f>IF($M52=0,"",IFERROR(VLOOKUP($E52,'SD Aufnahme'!$A$33:$N$279,AB$20,FALSE),""))</f>
        <v/>
      </c>
      <c r="AC52" s="97">
        <f t="shared" si="5"/>
        <v>0</v>
      </c>
      <c r="AD52" s="89">
        <f t="shared" ca="1" si="6"/>
        <v>0</v>
      </c>
      <c r="AE52" s="89">
        <f t="shared" ca="1" si="14"/>
        <v>0</v>
      </c>
      <c r="AF52" s="89">
        <f t="shared" ca="1" si="7"/>
        <v>0</v>
      </c>
      <c r="AG52" s="89">
        <f t="shared" ca="1" si="15"/>
        <v>0</v>
      </c>
      <c r="AH52" s="89">
        <f t="shared" si="26"/>
        <v>0</v>
      </c>
      <c r="AI52" s="130" t="e">
        <f ca="1">COUNTIF(OFFSET('SD Aufnahme'!$C$33,VLOOKUP(J52,Art_Aufnahme,3,FALSE),0,VLOOKUP(J52,Art_Aufnahme,4,FALSE)-VLOOKUP(J52,Art_Aufnahme,3,FALSE)+1,1),K52)</f>
        <v>#N/A</v>
      </c>
      <c r="AJ52" s="138">
        <f ca="1">COUNTIF(OFFSET('SD Aufnahme'!$M$32,VLOOKUP(E52,'SD Aufnahme'!$A$33:$X$376,'SD Aufnahme'!$W$29,FALSE),0,1,VLOOKUP(E52,'SD Aufnahme'!$A$33:$X$376,'SD Aufnahme'!$X$29,FALSE)),M52)</f>
        <v>0</v>
      </c>
      <c r="AK52" s="91">
        <f t="shared" ca="1" si="17"/>
        <v>0</v>
      </c>
      <c r="AL52" s="98">
        <f t="shared" si="8"/>
        <v>3</v>
      </c>
      <c r="AO52" s="98">
        <f t="shared" si="9"/>
        <v>0</v>
      </c>
      <c r="AR52" s="98" t="str">
        <f t="shared" si="10"/>
        <v>1900-1-Aufnahme</v>
      </c>
    </row>
    <row r="53" spans="1:44">
      <c r="A53" s="98">
        <f t="shared" si="0"/>
        <v>0</v>
      </c>
      <c r="B53" s="98" t="str">
        <f>IF(C53=1,SUM($C$23:C53),"")</f>
        <v/>
      </c>
      <c r="C53" s="98">
        <f t="shared" si="1"/>
        <v>0</v>
      </c>
      <c r="D53" s="89" t="str">
        <f t="shared" si="2"/>
        <v>1900-1-Aufnahme-</v>
      </c>
      <c r="E53" s="123" t="str">
        <f t="shared" ca="1" si="11"/>
        <v>-</v>
      </c>
      <c r="F53" s="123">
        <f t="shared" si="23"/>
        <v>1900</v>
      </c>
      <c r="G53" s="123">
        <f t="shared" si="24"/>
        <v>1</v>
      </c>
      <c r="H53" s="162">
        <f t="shared" si="25"/>
        <v>31</v>
      </c>
      <c r="I53" s="77"/>
      <c r="J53" s="78"/>
      <c r="K53" s="79"/>
      <c r="L53" s="80"/>
      <c r="M53" s="177"/>
      <c r="N53" s="309" t="str">
        <f t="shared" ca="1" si="19"/>
        <v/>
      </c>
      <c r="O53" s="310" t="str">
        <f ca="1">IFERROR(IF(VLOOKUP($E53,'SD Aufnahme'!$A$33:$N$326,'SD Aufnahme'!$D$29,FALSE)=0,"",VLOOKUP($E53,'SD Aufnahme'!$A$33:$N$326,'SD Aufnahme'!$D$29,FALSE)),"")</f>
        <v/>
      </c>
      <c r="P53" s="313"/>
      <c r="Q53" s="315" t="str">
        <f>IF(K53=0,"",IFERROR(VLOOKUP($E53,'SD Aufnahme'!$A$33:$N$326,'SD Aufnahme'!$E$29,FALSE),""))</f>
        <v/>
      </c>
      <c r="R53" s="87"/>
      <c r="S53" s="131" t="str">
        <f t="shared" si="4"/>
        <v/>
      </c>
      <c r="T53" s="126">
        <f>IF(M53="organische Düngemittel",IF(OR($M53=0,L53&lt;&gt;0,U53&gt;0),0,IFERROR(VLOOKUP($E53,'SD Aufnahme'!$A$33:$N$4042,T$20,FALSE),0)),)</f>
        <v>0</v>
      </c>
      <c r="U53" s="83"/>
      <c r="V53" s="124"/>
      <c r="W53" s="128" t="str">
        <f ca="1">IFERROR(IF(AND(J53&lt;&gt;"eigene Stoffe",VLOOKUP($E53,'SD Aufnahme'!$A$33:$N$326,'SD Aufnahme'!$G$29,FALSE)=0),"",IF($L53&lt;&gt;0,"", IF(AND(P53&gt;0,O53&lt;&gt;"",Q53&lt;&gt;"t TM"),VLOOKUP($E53,'SD Aufnahme'!$A$33:$N$326,'SD Aufnahme'!$G$29,FALSE)/O53*P53,VLOOKUP($E53,'SD Aufnahme'!$A$33:$N$326,'SD Aufnahme'!$G$29,FALSE)))),"")</f>
        <v/>
      </c>
      <c r="X53" s="87"/>
      <c r="Y53" s="128" t="str">
        <f ca="1">IFERROR(IF(AND(J53&lt;&gt;"eigene Stoffe",VLOOKUP($E53,'SD Aufnahme'!$A$33:$N$326,'SD Aufnahme'!$H$29,FALSE)=0),"",IF($L53&lt;&gt;0,"",IFERROR(IF(AND(P53&gt;0,O53&lt;&gt;"",Q53&lt;&gt;"t TM"),VLOOKUP($E53,'SD Aufnahme'!$A$33:$N$326,'SD Aufnahme'!$H$29,FALSE)*P53/O53,VLOOKUP($E53,'SD Aufnahme'!$A$33:$N$326,'SD Aufnahme'!$H$29,FALSE)),""))),"")</f>
        <v/>
      </c>
      <c r="Z53" s="87"/>
      <c r="AA53" s="424" t="s">
        <v>667</v>
      </c>
      <c r="AB53" s="129" t="str">
        <f>IF($M53=0,"",IFERROR(VLOOKUP($E53,'SD Aufnahme'!$A$33:$N$279,AB$20,FALSE),""))</f>
        <v/>
      </c>
      <c r="AC53" s="97">
        <f t="shared" si="5"/>
        <v>0</v>
      </c>
      <c r="AD53" s="89">
        <f t="shared" ca="1" si="6"/>
        <v>0</v>
      </c>
      <c r="AE53" s="89">
        <f t="shared" ca="1" si="14"/>
        <v>0</v>
      </c>
      <c r="AF53" s="89">
        <f t="shared" ca="1" si="7"/>
        <v>0</v>
      </c>
      <c r="AG53" s="89">
        <f t="shared" ca="1" si="15"/>
        <v>0</v>
      </c>
      <c r="AH53" s="89">
        <f t="shared" si="26"/>
        <v>0</v>
      </c>
      <c r="AI53" s="130" t="e">
        <f ca="1">COUNTIF(OFFSET('SD Aufnahme'!$C$33,VLOOKUP(J53,Art_Aufnahme,3,FALSE),0,VLOOKUP(J53,Art_Aufnahme,4,FALSE)-VLOOKUP(J53,Art_Aufnahme,3,FALSE)+1,1),K53)</f>
        <v>#N/A</v>
      </c>
      <c r="AJ53" s="138">
        <f ca="1">COUNTIF(OFFSET('SD Aufnahme'!$M$32,VLOOKUP(E53,'SD Aufnahme'!$A$33:$X$376,'SD Aufnahme'!$W$29,FALSE),0,1,VLOOKUP(E53,'SD Aufnahme'!$A$33:$X$376,'SD Aufnahme'!$X$29,FALSE)),M53)</f>
        <v>0</v>
      </c>
      <c r="AK53" s="91">
        <f t="shared" ca="1" si="17"/>
        <v>0</v>
      </c>
      <c r="AL53" s="98">
        <f t="shared" si="8"/>
        <v>3</v>
      </c>
      <c r="AO53" s="98">
        <f t="shared" si="9"/>
        <v>0</v>
      </c>
      <c r="AR53" s="98" t="str">
        <f t="shared" si="10"/>
        <v>1900-1-Aufnahme</v>
      </c>
    </row>
    <row r="54" spans="1:44">
      <c r="A54" s="98">
        <f t="shared" si="0"/>
        <v>0</v>
      </c>
      <c r="B54" s="98" t="str">
        <f>IF(C54=1,SUM($C$23:C54),"")</f>
        <v/>
      </c>
      <c r="C54" s="98">
        <f t="shared" si="1"/>
        <v>0</v>
      </c>
      <c r="D54" s="89" t="str">
        <f t="shared" si="2"/>
        <v>1900-1-Aufnahme-</v>
      </c>
      <c r="E54" s="123" t="str">
        <f t="shared" ca="1" si="11"/>
        <v>-</v>
      </c>
      <c r="F54" s="123">
        <f t="shared" si="23"/>
        <v>1900</v>
      </c>
      <c r="G54" s="123">
        <f t="shared" si="24"/>
        <v>1</v>
      </c>
      <c r="H54" s="162">
        <f t="shared" si="25"/>
        <v>32</v>
      </c>
      <c r="I54" s="77"/>
      <c r="J54" s="78"/>
      <c r="K54" s="79"/>
      <c r="L54" s="80"/>
      <c r="M54" s="177"/>
      <c r="N54" s="309" t="str">
        <f t="shared" ca="1" si="19"/>
        <v/>
      </c>
      <c r="O54" s="310" t="str">
        <f ca="1">IFERROR(IF(VLOOKUP($E54,'SD Aufnahme'!$A$33:$N$326,'SD Aufnahme'!$D$29,FALSE)=0,"",VLOOKUP($E54,'SD Aufnahme'!$A$33:$N$326,'SD Aufnahme'!$D$29,FALSE)),"")</f>
        <v/>
      </c>
      <c r="P54" s="313"/>
      <c r="Q54" s="315" t="str">
        <f>IF(K54=0,"",IFERROR(VLOOKUP($E54,'SD Aufnahme'!$A$33:$N$326,'SD Aufnahme'!$E$29,FALSE),""))</f>
        <v/>
      </c>
      <c r="R54" s="87"/>
      <c r="S54" s="131" t="str">
        <f t="shared" si="4"/>
        <v/>
      </c>
      <c r="T54" s="126">
        <f>IF(M54="organische Düngemittel",IF(OR($M54=0,L54&lt;&gt;0,U54&gt;0),0,IFERROR(VLOOKUP($E54,'SD Aufnahme'!$A$33:$N$4042,T$20,FALSE),0)),)</f>
        <v>0</v>
      </c>
      <c r="U54" s="83"/>
      <c r="V54" s="124"/>
      <c r="W54" s="128" t="str">
        <f ca="1">IFERROR(IF(AND(J54&lt;&gt;"eigene Stoffe",VLOOKUP($E54,'SD Aufnahme'!$A$33:$N$326,'SD Aufnahme'!$G$29,FALSE)=0),"",IF($L54&lt;&gt;0,"", IF(AND(P54&gt;0,O54&lt;&gt;"",Q54&lt;&gt;"t TM"),VLOOKUP($E54,'SD Aufnahme'!$A$33:$N$326,'SD Aufnahme'!$G$29,FALSE)/O54*P54,VLOOKUP($E54,'SD Aufnahme'!$A$33:$N$326,'SD Aufnahme'!$G$29,FALSE)))),"")</f>
        <v/>
      </c>
      <c r="X54" s="87"/>
      <c r="Y54" s="128" t="str">
        <f ca="1">IFERROR(IF(AND(J54&lt;&gt;"eigene Stoffe",VLOOKUP($E54,'SD Aufnahme'!$A$33:$N$326,'SD Aufnahme'!$H$29,FALSE)=0),"",IF($L54&lt;&gt;0,"",IFERROR(IF(AND(P54&gt;0,O54&lt;&gt;"",Q54&lt;&gt;"t TM"),VLOOKUP($E54,'SD Aufnahme'!$A$33:$N$326,'SD Aufnahme'!$H$29,FALSE)*P54/O54,VLOOKUP($E54,'SD Aufnahme'!$A$33:$N$326,'SD Aufnahme'!$H$29,FALSE)),""))),"")</f>
        <v/>
      </c>
      <c r="Z54" s="87"/>
      <c r="AA54" s="424" t="s">
        <v>667</v>
      </c>
      <c r="AB54" s="129" t="str">
        <f>IF($M54=0,"",IFERROR(VLOOKUP($E54,'SD Aufnahme'!$A$33:$N$279,AB$20,FALSE),""))</f>
        <v/>
      </c>
      <c r="AC54" s="97">
        <f t="shared" si="5"/>
        <v>0</v>
      </c>
      <c r="AD54" s="89">
        <f t="shared" ca="1" si="6"/>
        <v>0</v>
      </c>
      <c r="AE54" s="89">
        <f t="shared" ca="1" si="14"/>
        <v>0</v>
      </c>
      <c r="AF54" s="89">
        <f t="shared" ca="1" si="7"/>
        <v>0</v>
      </c>
      <c r="AG54" s="89">
        <f t="shared" ca="1" si="15"/>
        <v>0</v>
      </c>
      <c r="AH54" s="89">
        <f t="shared" si="26"/>
        <v>0</v>
      </c>
      <c r="AI54" s="130" t="e">
        <f ca="1">COUNTIF(OFFSET('SD Aufnahme'!$C$33,VLOOKUP(J54,Art_Aufnahme,3,FALSE),0,VLOOKUP(J54,Art_Aufnahme,4,FALSE)-VLOOKUP(J54,Art_Aufnahme,3,FALSE)+1,1),K54)</f>
        <v>#N/A</v>
      </c>
      <c r="AJ54" s="138">
        <f ca="1">COUNTIF(OFFSET('SD Aufnahme'!$M$32,VLOOKUP(E54,'SD Aufnahme'!$A$33:$X$376,'SD Aufnahme'!$W$29,FALSE),0,1,VLOOKUP(E54,'SD Aufnahme'!$A$33:$X$376,'SD Aufnahme'!$X$29,FALSE)),M54)</f>
        <v>0</v>
      </c>
      <c r="AK54" s="91">
        <f t="shared" ca="1" si="17"/>
        <v>0</v>
      </c>
      <c r="AL54" s="98">
        <f t="shared" si="8"/>
        <v>3</v>
      </c>
      <c r="AO54" s="98">
        <f t="shared" si="9"/>
        <v>0</v>
      </c>
      <c r="AR54" s="98" t="str">
        <f t="shared" si="10"/>
        <v>1900-1-Aufnahme</v>
      </c>
    </row>
    <row r="55" spans="1:44">
      <c r="A55" s="98">
        <f t="shared" si="0"/>
        <v>0</v>
      </c>
      <c r="B55" s="98" t="str">
        <f>IF(C55=1,SUM($C$23:C55),"")</f>
        <v/>
      </c>
      <c r="C55" s="98">
        <f t="shared" si="1"/>
        <v>0</v>
      </c>
      <c r="D55" s="89" t="str">
        <f t="shared" si="2"/>
        <v>1900-1-Aufnahme-</v>
      </c>
      <c r="E55" s="123" t="str">
        <f t="shared" ca="1" si="11"/>
        <v>-</v>
      </c>
      <c r="F55" s="123">
        <f t="shared" si="23"/>
        <v>1900</v>
      </c>
      <c r="G55" s="123">
        <f t="shared" si="24"/>
        <v>1</v>
      </c>
      <c r="H55" s="162">
        <f t="shared" si="25"/>
        <v>33</v>
      </c>
      <c r="I55" s="77"/>
      <c r="J55" s="78"/>
      <c r="K55" s="79"/>
      <c r="L55" s="80"/>
      <c r="M55" s="177"/>
      <c r="N55" s="309" t="str">
        <f t="shared" ca="1" si="19"/>
        <v/>
      </c>
      <c r="O55" s="310" t="str">
        <f ca="1">IFERROR(IF(VLOOKUP($E55,'SD Aufnahme'!$A$33:$N$326,'SD Aufnahme'!$D$29,FALSE)=0,"",VLOOKUP($E55,'SD Aufnahme'!$A$33:$N$326,'SD Aufnahme'!$D$29,FALSE)),"")</f>
        <v/>
      </c>
      <c r="P55" s="313"/>
      <c r="Q55" s="315" t="str">
        <f>IF(K55=0,"",IFERROR(VLOOKUP($E55,'SD Aufnahme'!$A$33:$N$326,'SD Aufnahme'!$E$29,FALSE),""))</f>
        <v/>
      </c>
      <c r="R55" s="87"/>
      <c r="S55" s="131" t="str">
        <f t="shared" si="4"/>
        <v/>
      </c>
      <c r="T55" s="126">
        <f>IF(M55="organische Düngemittel",IF(OR($M55=0,L55&lt;&gt;0,U55&gt;0),0,IFERROR(VLOOKUP($E55,'SD Aufnahme'!$A$33:$N$4042,T$20,FALSE),0)),)</f>
        <v>0</v>
      </c>
      <c r="U55" s="83"/>
      <c r="V55" s="124"/>
      <c r="W55" s="128" t="str">
        <f ca="1">IFERROR(IF(AND(J55&lt;&gt;"eigene Stoffe",VLOOKUP($E55,'SD Aufnahme'!$A$33:$N$326,'SD Aufnahme'!$G$29,FALSE)=0),"",IF($L55&lt;&gt;0,"", IF(AND(P55&gt;0,O55&lt;&gt;"",Q55&lt;&gt;"t TM"),VLOOKUP($E55,'SD Aufnahme'!$A$33:$N$326,'SD Aufnahme'!$G$29,FALSE)/O55*P55,VLOOKUP($E55,'SD Aufnahme'!$A$33:$N$326,'SD Aufnahme'!$G$29,FALSE)))),"")</f>
        <v/>
      </c>
      <c r="X55" s="87"/>
      <c r="Y55" s="128" t="str">
        <f ca="1">IFERROR(IF(AND(J55&lt;&gt;"eigene Stoffe",VLOOKUP($E55,'SD Aufnahme'!$A$33:$N$326,'SD Aufnahme'!$H$29,FALSE)=0),"",IF($L55&lt;&gt;0,"",IFERROR(IF(AND(P55&gt;0,O55&lt;&gt;"",Q55&lt;&gt;"t TM"),VLOOKUP($E55,'SD Aufnahme'!$A$33:$N$326,'SD Aufnahme'!$H$29,FALSE)*P55/O55,VLOOKUP($E55,'SD Aufnahme'!$A$33:$N$326,'SD Aufnahme'!$H$29,FALSE)),""))),"")</f>
        <v/>
      </c>
      <c r="Z55" s="87"/>
      <c r="AA55" s="424" t="s">
        <v>667</v>
      </c>
      <c r="AB55" s="129" t="str">
        <f>IF($M55=0,"",IFERROR(VLOOKUP($E55,'SD Aufnahme'!$A$33:$N$279,AB$20,FALSE),""))</f>
        <v/>
      </c>
      <c r="AC55" s="97">
        <f t="shared" si="5"/>
        <v>0</v>
      </c>
      <c r="AD55" s="89">
        <f t="shared" ca="1" si="6"/>
        <v>0</v>
      </c>
      <c r="AE55" s="89">
        <f t="shared" ca="1" si="14"/>
        <v>0</v>
      </c>
      <c r="AF55" s="89">
        <f t="shared" ca="1" si="7"/>
        <v>0</v>
      </c>
      <c r="AG55" s="89">
        <f t="shared" ca="1" si="15"/>
        <v>0</v>
      </c>
      <c r="AH55" s="89">
        <f t="shared" si="26"/>
        <v>0</v>
      </c>
      <c r="AI55" s="130" t="e">
        <f ca="1">COUNTIF(OFFSET('SD Aufnahme'!$C$33,VLOOKUP(J55,Art_Aufnahme,3,FALSE),0,VLOOKUP(J55,Art_Aufnahme,4,FALSE)-VLOOKUP(J55,Art_Aufnahme,3,FALSE)+1,1),K55)</f>
        <v>#N/A</v>
      </c>
      <c r="AJ55" s="138">
        <f ca="1">COUNTIF(OFFSET('SD Aufnahme'!$M$32,VLOOKUP(E55,'SD Aufnahme'!$A$33:$X$376,'SD Aufnahme'!$W$29,FALSE),0,1,VLOOKUP(E55,'SD Aufnahme'!$A$33:$X$376,'SD Aufnahme'!$X$29,FALSE)),M55)</f>
        <v>0</v>
      </c>
      <c r="AK55" s="91">
        <f t="shared" ca="1" si="17"/>
        <v>0</v>
      </c>
      <c r="AL55" s="98">
        <f t="shared" si="8"/>
        <v>3</v>
      </c>
      <c r="AO55" s="98">
        <f t="shared" si="9"/>
        <v>0</v>
      </c>
      <c r="AR55" s="98" t="str">
        <f t="shared" si="10"/>
        <v>1900-1-Aufnahme</v>
      </c>
    </row>
    <row r="56" spans="1:44">
      <c r="A56" s="98">
        <f t="shared" si="0"/>
        <v>0</v>
      </c>
      <c r="B56" s="98" t="str">
        <f>IF(C56=1,SUM($C$23:C56),"")</f>
        <v/>
      </c>
      <c r="C56" s="98">
        <f t="shared" si="1"/>
        <v>0</v>
      </c>
      <c r="D56" s="89" t="str">
        <f t="shared" si="2"/>
        <v>1900-1-Aufnahme-</v>
      </c>
      <c r="E56" s="123" t="str">
        <f t="shared" ca="1" si="11"/>
        <v>-</v>
      </c>
      <c r="F56" s="123">
        <f t="shared" si="23"/>
        <v>1900</v>
      </c>
      <c r="G56" s="123">
        <f t="shared" si="24"/>
        <v>1</v>
      </c>
      <c r="H56" s="162">
        <f t="shared" si="25"/>
        <v>34</v>
      </c>
      <c r="I56" s="77"/>
      <c r="J56" s="78"/>
      <c r="K56" s="79"/>
      <c r="L56" s="80"/>
      <c r="M56" s="177"/>
      <c r="N56" s="309" t="str">
        <f t="shared" ca="1" si="19"/>
        <v/>
      </c>
      <c r="O56" s="310" t="str">
        <f ca="1">IFERROR(IF(VLOOKUP($E56,'SD Aufnahme'!$A$33:$N$326,'SD Aufnahme'!$D$29,FALSE)=0,"",VLOOKUP($E56,'SD Aufnahme'!$A$33:$N$326,'SD Aufnahme'!$D$29,FALSE)),"")</f>
        <v/>
      </c>
      <c r="P56" s="313"/>
      <c r="Q56" s="315" t="str">
        <f>IF(K56=0,"",IFERROR(VLOOKUP($E56,'SD Aufnahme'!$A$33:$N$326,'SD Aufnahme'!$E$29,FALSE),""))</f>
        <v/>
      </c>
      <c r="R56" s="87"/>
      <c r="S56" s="131" t="str">
        <f t="shared" si="4"/>
        <v/>
      </c>
      <c r="T56" s="126">
        <f>IF(M56="organische Düngemittel",IF(OR($M56=0,L56&lt;&gt;0,U56&gt;0),0,IFERROR(VLOOKUP($E56,'SD Aufnahme'!$A$33:$N$4042,T$20,FALSE),0)),)</f>
        <v>0</v>
      </c>
      <c r="U56" s="83"/>
      <c r="V56" s="124"/>
      <c r="W56" s="128" t="str">
        <f ca="1">IFERROR(IF(AND(J56&lt;&gt;"eigene Stoffe",VLOOKUP($E56,'SD Aufnahme'!$A$33:$N$326,'SD Aufnahme'!$G$29,FALSE)=0),"",IF($L56&lt;&gt;0,"", IF(AND(P56&gt;0,O56&lt;&gt;"",Q56&lt;&gt;"t TM"),VLOOKUP($E56,'SD Aufnahme'!$A$33:$N$326,'SD Aufnahme'!$G$29,FALSE)/O56*P56,VLOOKUP($E56,'SD Aufnahme'!$A$33:$N$326,'SD Aufnahme'!$G$29,FALSE)))),"")</f>
        <v/>
      </c>
      <c r="X56" s="87"/>
      <c r="Y56" s="128" t="str">
        <f ca="1">IFERROR(IF(AND(J56&lt;&gt;"eigene Stoffe",VLOOKUP($E56,'SD Aufnahme'!$A$33:$N$326,'SD Aufnahme'!$H$29,FALSE)=0),"",IF($L56&lt;&gt;0,"",IFERROR(IF(AND(P56&gt;0,O56&lt;&gt;"",Q56&lt;&gt;"t TM"),VLOOKUP($E56,'SD Aufnahme'!$A$33:$N$326,'SD Aufnahme'!$H$29,FALSE)*P56/O56,VLOOKUP($E56,'SD Aufnahme'!$A$33:$N$326,'SD Aufnahme'!$H$29,FALSE)),""))),"")</f>
        <v/>
      </c>
      <c r="Z56" s="87"/>
      <c r="AA56" s="424" t="s">
        <v>667</v>
      </c>
      <c r="AB56" s="129" t="str">
        <f>IF($M56=0,"",IFERROR(VLOOKUP($E56,'SD Aufnahme'!$A$33:$N$279,AB$20,FALSE),""))</f>
        <v/>
      </c>
      <c r="AC56" s="97">
        <f t="shared" si="5"/>
        <v>0</v>
      </c>
      <c r="AD56" s="89">
        <f t="shared" ca="1" si="6"/>
        <v>0</v>
      </c>
      <c r="AE56" s="89">
        <f t="shared" ca="1" si="14"/>
        <v>0</v>
      </c>
      <c r="AF56" s="89">
        <f t="shared" ca="1" si="7"/>
        <v>0</v>
      </c>
      <c r="AG56" s="89">
        <f t="shared" ca="1" si="15"/>
        <v>0</v>
      </c>
      <c r="AH56" s="89">
        <f t="shared" si="26"/>
        <v>0</v>
      </c>
      <c r="AI56" s="130" t="e">
        <f ca="1">COUNTIF(OFFSET('SD Aufnahme'!$C$33,VLOOKUP(J56,Art_Aufnahme,3,FALSE),0,VLOOKUP(J56,Art_Aufnahme,4,FALSE)-VLOOKUP(J56,Art_Aufnahme,3,FALSE)+1,1),K56)</f>
        <v>#N/A</v>
      </c>
      <c r="AJ56" s="138">
        <f ca="1">COUNTIF(OFFSET('SD Aufnahme'!$M$32,VLOOKUP(E56,'SD Aufnahme'!$A$33:$X$376,'SD Aufnahme'!$W$29,FALSE),0,1,VLOOKUP(E56,'SD Aufnahme'!$A$33:$X$376,'SD Aufnahme'!$X$29,FALSE)),M56)</f>
        <v>0</v>
      </c>
      <c r="AK56" s="91">
        <f t="shared" ca="1" si="17"/>
        <v>0</v>
      </c>
      <c r="AL56" s="98">
        <f t="shared" si="8"/>
        <v>3</v>
      </c>
      <c r="AO56" s="98">
        <f t="shared" si="9"/>
        <v>0</v>
      </c>
      <c r="AR56" s="98" t="str">
        <f t="shared" si="10"/>
        <v>1900-1-Aufnahme</v>
      </c>
    </row>
    <row r="57" spans="1:44">
      <c r="A57" s="98">
        <f t="shared" si="0"/>
        <v>0</v>
      </c>
      <c r="B57" s="98" t="str">
        <f>IF(C57=1,SUM($C$23:C57),"")</f>
        <v/>
      </c>
      <c r="C57" s="98">
        <f t="shared" si="1"/>
        <v>0</v>
      </c>
      <c r="D57" s="89" t="str">
        <f t="shared" si="2"/>
        <v>1900-1-Aufnahme-</v>
      </c>
      <c r="E57" s="123" t="str">
        <f t="shared" ca="1" si="11"/>
        <v>-</v>
      </c>
      <c r="F57" s="123">
        <f t="shared" si="23"/>
        <v>1900</v>
      </c>
      <c r="G57" s="123">
        <f t="shared" si="24"/>
        <v>1</v>
      </c>
      <c r="H57" s="162">
        <f t="shared" si="25"/>
        <v>35</v>
      </c>
      <c r="I57" s="77"/>
      <c r="J57" s="78"/>
      <c r="K57" s="79"/>
      <c r="L57" s="80"/>
      <c r="M57" s="177"/>
      <c r="N57" s="309" t="str">
        <f t="shared" ca="1" si="19"/>
        <v/>
      </c>
      <c r="O57" s="310" t="str">
        <f ca="1">IFERROR(IF(VLOOKUP($E57,'SD Aufnahme'!$A$33:$N$326,'SD Aufnahme'!$D$29,FALSE)=0,"",VLOOKUP($E57,'SD Aufnahme'!$A$33:$N$326,'SD Aufnahme'!$D$29,FALSE)),"")</f>
        <v/>
      </c>
      <c r="P57" s="313"/>
      <c r="Q57" s="315" t="str">
        <f>IF(K57=0,"",IFERROR(VLOOKUP($E57,'SD Aufnahme'!$A$33:$N$326,'SD Aufnahme'!$E$29,FALSE),""))</f>
        <v/>
      </c>
      <c r="R57" s="87"/>
      <c r="S57" s="131" t="str">
        <f t="shared" si="4"/>
        <v/>
      </c>
      <c r="T57" s="126">
        <f>IF(M57="organische Düngemittel",IF(OR($M57=0,L57&lt;&gt;0,U57&gt;0),0,IFERROR(VLOOKUP($E57,'SD Aufnahme'!$A$33:$N$4042,T$20,FALSE),0)),)</f>
        <v>0</v>
      </c>
      <c r="U57" s="83"/>
      <c r="V57" s="124"/>
      <c r="W57" s="128" t="str">
        <f ca="1">IFERROR(IF(AND(J57&lt;&gt;"eigene Stoffe",VLOOKUP($E57,'SD Aufnahme'!$A$33:$N$326,'SD Aufnahme'!$G$29,FALSE)=0),"",IF($L57&lt;&gt;0,"", IF(AND(P57&gt;0,O57&lt;&gt;"",Q57&lt;&gt;"t TM"),VLOOKUP($E57,'SD Aufnahme'!$A$33:$N$326,'SD Aufnahme'!$G$29,FALSE)/O57*P57,VLOOKUP($E57,'SD Aufnahme'!$A$33:$N$326,'SD Aufnahme'!$G$29,FALSE)))),"")</f>
        <v/>
      </c>
      <c r="X57" s="87"/>
      <c r="Y57" s="128" t="str">
        <f ca="1">IFERROR(IF(AND(J57&lt;&gt;"eigene Stoffe",VLOOKUP($E57,'SD Aufnahme'!$A$33:$N$326,'SD Aufnahme'!$H$29,FALSE)=0),"",IF($L57&lt;&gt;0,"",IFERROR(IF(AND(P57&gt;0,O57&lt;&gt;"",Q57&lt;&gt;"t TM"),VLOOKUP($E57,'SD Aufnahme'!$A$33:$N$326,'SD Aufnahme'!$H$29,FALSE)*P57/O57,VLOOKUP($E57,'SD Aufnahme'!$A$33:$N$326,'SD Aufnahme'!$H$29,FALSE)),""))),"")</f>
        <v/>
      </c>
      <c r="Z57" s="87"/>
      <c r="AA57" s="424" t="s">
        <v>667</v>
      </c>
      <c r="AB57" s="129" t="str">
        <f>IF($M57=0,"",IFERROR(VLOOKUP($E57,'SD Aufnahme'!$A$33:$N$279,AB$20,FALSE),""))</f>
        <v/>
      </c>
      <c r="AC57" s="97">
        <f t="shared" si="5"/>
        <v>0</v>
      </c>
      <c r="AD57" s="89">
        <f t="shared" ca="1" si="6"/>
        <v>0</v>
      </c>
      <c r="AE57" s="89">
        <f t="shared" ca="1" si="14"/>
        <v>0</v>
      </c>
      <c r="AF57" s="89">
        <f t="shared" ca="1" si="7"/>
        <v>0</v>
      </c>
      <c r="AG57" s="89">
        <f t="shared" ca="1" si="15"/>
        <v>0</v>
      </c>
      <c r="AH57" s="89">
        <f t="shared" si="26"/>
        <v>0</v>
      </c>
      <c r="AI57" s="130" t="e">
        <f ca="1">COUNTIF(OFFSET('SD Aufnahme'!$C$33,VLOOKUP(J57,Art_Aufnahme,3,FALSE),0,VLOOKUP(J57,Art_Aufnahme,4,FALSE)-VLOOKUP(J57,Art_Aufnahme,3,FALSE)+1,1),K57)</f>
        <v>#N/A</v>
      </c>
      <c r="AJ57" s="138">
        <f ca="1">COUNTIF(OFFSET('SD Aufnahme'!$M$32,VLOOKUP(E57,'SD Aufnahme'!$A$33:$X$376,'SD Aufnahme'!$W$29,FALSE),0,1,VLOOKUP(E57,'SD Aufnahme'!$A$33:$X$376,'SD Aufnahme'!$X$29,FALSE)),M57)</f>
        <v>0</v>
      </c>
      <c r="AK57" s="91">
        <f t="shared" ca="1" si="17"/>
        <v>0</v>
      </c>
      <c r="AL57" s="98">
        <f t="shared" si="8"/>
        <v>3</v>
      </c>
      <c r="AO57" s="98">
        <f t="shared" si="9"/>
        <v>0</v>
      </c>
      <c r="AR57" s="98" t="str">
        <f t="shared" si="10"/>
        <v>1900-1-Aufnahme</v>
      </c>
    </row>
    <row r="58" spans="1:44">
      <c r="A58" s="98">
        <f t="shared" si="0"/>
        <v>0</v>
      </c>
      <c r="B58" s="98" t="str">
        <f>IF(C58=1,SUM($C$23:C58),"")</f>
        <v/>
      </c>
      <c r="C58" s="98">
        <f t="shared" si="1"/>
        <v>0</v>
      </c>
      <c r="D58" s="89" t="str">
        <f t="shared" si="2"/>
        <v>1900-1-Aufnahme-</v>
      </c>
      <c r="E58" s="123" t="str">
        <f t="shared" ca="1" si="11"/>
        <v>-</v>
      </c>
      <c r="F58" s="123">
        <f t="shared" si="23"/>
        <v>1900</v>
      </c>
      <c r="G58" s="123">
        <f t="shared" si="24"/>
        <v>1</v>
      </c>
      <c r="H58" s="162">
        <f t="shared" si="25"/>
        <v>36</v>
      </c>
      <c r="I58" s="77"/>
      <c r="J58" s="78"/>
      <c r="K58" s="79"/>
      <c r="L58" s="80"/>
      <c r="M58" s="177"/>
      <c r="N58" s="309" t="str">
        <f t="shared" ca="1" si="19"/>
        <v/>
      </c>
      <c r="O58" s="310" t="str">
        <f ca="1">IFERROR(IF(VLOOKUP($E58,'SD Aufnahme'!$A$33:$N$326,'SD Aufnahme'!$D$29,FALSE)=0,"",VLOOKUP($E58,'SD Aufnahme'!$A$33:$N$326,'SD Aufnahme'!$D$29,FALSE)),"")</f>
        <v/>
      </c>
      <c r="P58" s="313"/>
      <c r="Q58" s="315" t="str">
        <f>IF(K58=0,"",IFERROR(VLOOKUP($E58,'SD Aufnahme'!$A$33:$N$326,'SD Aufnahme'!$E$29,FALSE),""))</f>
        <v/>
      </c>
      <c r="R58" s="87"/>
      <c r="S58" s="131" t="str">
        <f t="shared" si="4"/>
        <v/>
      </c>
      <c r="T58" s="126">
        <f>IF(M58="organische Düngemittel",IF(OR($M58=0,L58&lt;&gt;0,U58&gt;0),0,IFERROR(VLOOKUP($E58,'SD Aufnahme'!$A$33:$N$4042,T$20,FALSE),0)),)</f>
        <v>0</v>
      </c>
      <c r="U58" s="83"/>
      <c r="V58" s="124"/>
      <c r="W58" s="128" t="str">
        <f ca="1">IFERROR(IF(AND(J58&lt;&gt;"eigene Stoffe",VLOOKUP($E58,'SD Aufnahme'!$A$33:$N$326,'SD Aufnahme'!$G$29,FALSE)=0),"",IF($L58&lt;&gt;0,"", IF(AND(P58&gt;0,O58&lt;&gt;"",Q58&lt;&gt;"t TM"),VLOOKUP($E58,'SD Aufnahme'!$A$33:$N$326,'SD Aufnahme'!$G$29,FALSE)/O58*P58,VLOOKUP($E58,'SD Aufnahme'!$A$33:$N$326,'SD Aufnahme'!$G$29,FALSE)))),"")</f>
        <v/>
      </c>
      <c r="X58" s="87"/>
      <c r="Y58" s="128" t="str">
        <f ca="1">IFERROR(IF(AND(J58&lt;&gt;"eigene Stoffe",VLOOKUP($E58,'SD Aufnahme'!$A$33:$N$326,'SD Aufnahme'!$H$29,FALSE)=0),"",IF($L58&lt;&gt;0,"",IFERROR(IF(AND(P58&gt;0,O58&lt;&gt;"",Q58&lt;&gt;"t TM"),VLOOKUP($E58,'SD Aufnahme'!$A$33:$N$326,'SD Aufnahme'!$H$29,FALSE)*P58/O58,VLOOKUP($E58,'SD Aufnahme'!$A$33:$N$326,'SD Aufnahme'!$H$29,FALSE)),""))),"")</f>
        <v/>
      </c>
      <c r="Z58" s="87"/>
      <c r="AA58" s="424" t="s">
        <v>667</v>
      </c>
      <c r="AB58" s="129" t="str">
        <f>IF($M58=0,"",IFERROR(VLOOKUP($E58,'SD Aufnahme'!$A$33:$N$279,AB$20,FALSE),""))</f>
        <v/>
      </c>
      <c r="AC58" s="97">
        <f t="shared" si="5"/>
        <v>0</v>
      </c>
      <c r="AD58" s="89">
        <f t="shared" ca="1" si="6"/>
        <v>0</v>
      </c>
      <c r="AE58" s="89">
        <f t="shared" ca="1" si="14"/>
        <v>0</v>
      </c>
      <c r="AF58" s="89">
        <f t="shared" ca="1" si="7"/>
        <v>0</v>
      </c>
      <c r="AG58" s="89">
        <f t="shared" ca="1" si="15"/>
        <v>0</v>
      </c>
      <c r="AH58" s="89">
        <f t="shared" si="26"/>
        <v>0</v>
      </c>
      <c r="AI58" s="130" t="e">
        <f ca="1">COUNTIF(OFFSET('SD Aufnahme'!$C$33,VLOOKUP(J58,Art_Aufnahme,3,FALSE),0,VLOOKUP(J58,Art_Aufnahme,4,FALSE)-VLOOKUP(J58,Art_Aufnahme,3,FALSE)+1,1),K58)</f>
        <v>#N/A</v>
      </c>
      <c r="AJ58" s="138">
        <f ca="1">COUNTIF(OFFSET('SD Aufnahme'!$M$32,VLOOKUP(E58,'SD Aufnahme'!$A$33:$X$376,'SD Aufnahme'!$W$29,FALSE),0,1,VLOOKUP(E58,'SD Aufnahme'!$A$33:$X$376,'SD Aufnahme'!$X$29,FALSE)),M58)</f>
        <v>0</v>
      </c>
      <c r="AK58" s="91">
        <f t="shared" ca="1" si="17"/>
        <v>0</v>
      </c>
      <c r="AL58" s="98">
        <f t="shared" si="8"/>
        <v>3</v>
      </c>
      <c r="AO58" s="98">
        <f t="shared" si="9"/>
        <v>0</v>
      </c>
      <c r="AR58" s="98" t="str">
        <f t="shared" si="10"/>
        <v>1900-1-Aufnahme</v>
      </c>
    </row>
    <row r="59" spans="1:44">
      <c r="A59" s="98">
        <f t="shared" si="0"/>
        <v>0</v>
      </c>
      <c r="B59" s="98" t="str">
        <f>IF(C59=1,SUM($C$23:C59),"")</f>
        <v/>
      </c>
      <c r="C59" s="98">
        <f t="shared" si="1"/>
        <v>0</v>
      </c>
      <c r="D59" s="89" t="str">
        <f t="shared" si="2"/>
        <v>1900-1-Aufnahme-</v>
      </c>
      <c r="E59" s="123" t="str">
        <f t="shared" ca="1" si="11"/>
        <v>-</v>
      </c>
      <c r="F59" s="123">
        <f t="shared" si="23"/>
        <v>1900</v>
      </c>
      <c r="G59" s="123">
        <f t="shared" si="24"/>
        <v>1</v>
      </c>
      <c r="H59" s="162">
        <f t="shared" si="25"/>
        <v>37</v>
      </c>
      <c r="I59" s="77"/>
      <c r="J59" s="78"/>
      <c r="K59" s="79"/>
      <c r="L59" s="80"/>
      <c r="M59" s="177"/>
      <c r="N59" s="309" t="str">
        <f t="shared" ca="1" si="19"/>
        <v/>
      </c>
      <c r="O59" s="310" t="str">
        <f ca="1">IFERROR(IF(VLOOKUP($E59,'SD Aufnahme'!$A$33:$N$326,'SD Aufnahme'!$D$29,FALSE)=0,"",VLOOKUP($E59,'SD Aufnahme'!$A$33:$N$326,'SD Aufnahme'!$D$29,FALSE)),"")</f>
        <v/>
      </c>
      <c r="P59" s="313"/>
      <c r="Q59" s="315" t="str">
        <f>IF(K59=0,"",IFERROR(VLOOKUP($E59,'SD Aufnahme'!$A$33:$N$326,'SD Aufnahme'!$E$29,FALSE),""))</f>
        <v/>
      </c>
      <c r="R59" s="87"/>
      <c r="S59" s="131" t="str">
        <f t="shared" si="4"/>
        <v/>
      </c>
      <c r="T59" s="126">
        <f>IF(M59="organische Düngemittel",IF(OR($M59=0,L59&lt;&gt;0,U59&gt;0),0,IFERROR(VLOOKUP($E59,'SD Aufnahme'!$A$33:$N$4042,T$20,FALSE),0)),)</f>
        <v>0</v>
      </c>
      <c r="U59" s="83"/>
      <c r="V59" s="124"/>
      <c r="W59" s="128" t="str">
        <f ca="1">IFERROR(IF(AND(J59&lt;&gt;"eigene Stoffe",VLOOKUP($E59,'SD Aufnahme'!$A$33:$N$326,'SD Aufnahme'!$G$29,FALSE)=0),"",IF($L59&lt;&gt;0,"", IF(AND(P59&gt;0,O59&lt;&gt;"",Q59&lt;&gt;"t TM"),VLOOKUP($E59,'SD Aufnahme'!$A$33:$N$326,'SD Aufnahme'!$G$29,FALSE)/O59*P59,VLOOKUP($E59,'SD Aufnahme'!$A$33:$N$326,'SD Aufnahme'!$G$29,FALSE)))),"")</f>
        <v/>
      </c>
      <c r="X59" s="87"/>
      <c r="Y59" s="128" t="str">
        <f ca="1">IFERROR(IF(AND(J59&lt;&gt;"eigene Stoffe",VLOOKUP($E59,'SD Aufnahme'!$A$33:$N$326,'SD Aufnahme'!$H$29,FALSE)=0),"",IF($L59&lt;&gt;0,"",IFERROR(IF(AND(P59&gt;0,O59&lt;&gt;"",Q59&lt;&gt;"t TM"),VLOOKUP($E59,'SD Aufnahme'!$A$33:$N$326,'SD Aufnahme'!$H$29,FALSE)*P59/O59,VLOOKUP($E59,'SD Aufnahme'!$A$33:$N$326,'SD Aufnahme'!$H$29,FALSE)),""))),"")</f>
        <v/>
      </c>
      <c r="Z59" s="87"/>
      <c r="AA59" s="424" t="s">
        <v>667</v>
      </c>
      <c r="AB59" s="129" t="str">
        <f>IF($M59=0,"",IFERROR(VLOOKUP($E59,'SD Aufnahme'!$A$33:$N$279,AB$20,FALSE),""))</f>
        <v/>
      </c>
      <c r="AC59" s="97">
        <f t="shared" si="5"/>
        <v>0</v>
      </c>
      <c r="AD59" s="89">
        <f t="shared" ca="1" si="6"/>
        <v>0</v>
      </c>
      <c r="AE59" s="89">
        <f t="shared" ca="1" si="14"/>
        <v>0</v>
      </c>
      <c r="AF59" s="89">
        <f t="shared" ca="1" si="7"/>
        <v>0</v>
      </c>
      <c r="AG59" s="89">
        <f t="shared" ca="1" si="15"/>
        <v>0</v>
      </c>
      <c r="AH59" s="89">
        <f t="shared" si="26"/>
        <v>0</v>
      </c>
      <c r="AI59" s="130" t="e">
        <f ca="1">COUNTIF(OFFSET('SD Aufnahme'!$C$33,VLOOKUP(J59,Art_Aufnahme,3,FALSE),0,VLOOKUP(J59,Art_Aufnahme,4,FALSE)-VLOOKUP(J59,Art_Aufnahme,3,FALSE)+1,1),K59)</f>
        <v>#N/A</v>
      </c>
      <c r="AJ59" s="138">
        <f ca="1">COUNTIF(OFFSET('SD Aufnahme'!$M$32,VLOOKUP(E59,'SD Aufnahme'!$A$33:$X$376,'SD Aufnahme'!$W$29,FALSE),0,1,VLOOKUP(E59,'SD Aufnahme'!$A$33:$X$376,'SD Aufnahme'!$X$29,FALSE)),M59)</f>
        <v>0</v>
      </c>
      <c r="AK59" s="91">
        <f t="shared" ca="1" si="17"/>
        <v>0</v>
      </c>
      <c r="AL59" s="98">
        <f t="shared" si="8"/>
        <v>3</v>
      </c>
      <c r="AO59" s="98">
        <f t="shared" si="9"/>
        <v>0</v>
      </c>
      <c r="AR59" s="98" t="str">
        <f t="shared" si="10"/>
        <v>1900-1-Aufnahme</v>
      </c>
    </row>
    <row r="60" spans="1:44">
      <c r="A60" s="98">
        <f t="shared" si="0"/>
        <v>0</v>
      </c>
      <c r="B60" s="98" t="str">
        <f>IF(C60=1,SUM($C$23:C60),"")</f>
        <v/>
      </c>
      <c r="C60" s="98">
        <f t="shared" si="1"/>
        <v>0</v>
      </c>
      <c r="D60" s="89" t="str">
        <f t="shared" si="2"/>
        <v>1900-1-Aufnahme-</v>
      </c>
      <c r="E60" s="123" t="str">
        <f t="shared" ca="1" si="11"/>
        <v>-</v>
      </c>
      <c r="F60" s="123">
        <f t="shared" si="23"/>
        <v>1900</v>
      </c>
      <c r="G60" s="123">
        <f t="shared" si="24"/>
        <v>1</v>
      </c>
      <c r="H60" s="162">
        <f t="shared" si="25"/>
        <v>38</v>
      </c>
      <c r="I60" s="77"/>
      <c r="J60" s="78"/>
      <c r="K60" s="79"/>
      <c r="L60" s="80"/>
      <c r="M60" s="177"/>
      <c r="N60" s="309" t="str">
        <f t="shared" ca="1" si="19"/>
        <v/>
      </c>
      <c r="O60" s="310" t="str">
        <f ca="1">IFERROR(IF(VLOOKUP($E60,'SD Aufnahme'!$A$33:$N$326,'SD Aufnahme'!$D$29,FALSE)=0,"",VLOOKUP($E60,'SD Aufnahme'!$A$33:$N$326,'SD Aufnahme'!$D$29,FALSE)),"")</f>
        <v/>
      </c>
      <c r="P60" s="313"/>
      <c r="Q60" s="315" t="str">
        <f>IF(K60=0,"",IFERROR(VLOOKUP($E60,'SD Aufnahme'!$A$33:$N$326,'SD Aufnahme'!$E$29,FALSE),""))</f>
        <v/>
      </c>
      <c r="R60" s="87"/>
      <c r="S60" s="131" t="str">
        <f t="shared" si="4"/>
        <v/>
      </c>
      <c r="T60" s="126">
        <f>IF(M60="organische Düngemittel",IF(OR($M60=0,L60&lt;&gt;0,U60&gt;0),0,IFERROR(VLOOKUP($E60,'SD Aufnahme'!$A$33:$N$4042,T$20,FALSE),0)),)</f>
        <v>0</v>
      </c>
      <c r="U60" s="83"/>
      <c r="V60" s="124"/>
      <c r="W60" s="128" t="str">
        <f ca="1">IFERROR(IF(AND(J60&lt;&gt;"eigene Stoffe",VLOOKUP($E60,'SD Aufnahme'!$A$33:$N$326,'SD Aufnahme'!$G$29,FALSE)=0),"",IF($L60&lt;&gt;0,"", IF(AND(P60&gt;0,O60&lt;&gt;"",Q60&lt;&gt;"t TM"),VLOOKUP($E60,'SD Aufnahme'!$A$33:$N$326,'SD Aufnahme'!$G$29,FALSE)/O60*P60,VLOOKUP($E60,'SD Aufnahme'!$A$33:$N$326,'SD Aufnahme'!$G$29,FALSE)))),"")</f>
        <v/>
      </c>
      <c r="X60" s="87"/>
      <c r="Y60" s="128" t="str">
        <f ca="1">IFERROR(IF(AND(J60&lt;&gt;"eigene Stoffe",VLOOKUP($E60,'SD Aufnahme'!$A$33:$N$326,'SD Aufnahme'!$H$29,FALSE)=0),"",IF($L60&lt;&gt;0,"",IFERROR(IF(AND(P60&gt;0,O60&lt;&gt;"",Q60&lt;&gt;"t TM"),VLOOKUP($E60,'SD Aufnahme'!$A$33:$N$326,'SD Aufnahme'!$H$29,FALSE)*P60/O60,VLOOKUP($E60,'SD Aufnahme'!$A$33:$N$326,'SD Aufnahme'!$H$29,FALSE)),""))),"")</f>
        <v/>
      </c>
      <c r="Z60" s="87"/>
      <c r="AA60" s="424" t="s">
        <v>667</v>
      </c>
      <c r="AB60" s="129" t="str">
        <f>IF($M60=0,"",IFERROR(VLOOKUP($E60,'SD Aufnahme'!$A$33:$N$279,AB$20,FALSE),""))</f>
        <v/>
      </c>
      <c r="AC60" s="97">
        <f t="shared" si="5"/>
        <v>0</v>
      </c>
      <c r="AD60" s="89">
        <f t="shared" ca="1" si="6"/>
        <v>0</v>
      </c>
      <c r="AE60" s="89">
        <f t="shared" ca="1" si="14"/>
        <v>0</v>
      </c>
      <c r="AF60" s="89">
        <f t="shared" ca="1" si="7"/>
        <v>0</v>
      </c>
      <c r="AG60" s="89">
        <f t="shared" ca="1" si="15"/>
        <v>0</v>
      </c>
      <c r="AH60" s="89">
        <f t="shared" si="26"/>
        <v>0</v>
      </c>
      <c r="AI60" s="130" t="e">
        <f ca="1">COUNTIF(OFFSET('SD Aufnahme'!$C$33,VLOOKUP(J60,Art_Aufnahme,3,FALSE),0,VLOOKUP(J60,Art_Aufnahme,4,FALSE)-VLOOKUP(J60,Art_Aufnahme,3,FALSE)+1,1),K60)</f>
        <v>#N/A</v>
      </c>
      <c r="AJ60" s="138">
        <f ca="1">COUNTIF(OFFSET('SD Aufnahme'!$M$32,VLOOKUP(E60,'SD Aufnahme'!$A$33:$X$376,'SD Aufnahme'!$W$29,FALSE),0,1,VLOOKUP(E60,'SD Aufnahme'!$A$33:$X$376,'SD Aufnahme'!$X$29,FALSE)),M60)</f>
        <v>0</v>
      </c>
      <c r="AK60" s="91">
        <f t="shared" ca="1" si="17"/>
        <v>0</v>
      </c>
      <c r="AL60" s="98">
        <f t="shared" si="8"/>
        <v>3</v>
      </c>
      <c r="AO60" s="98">
        <f t="shared" si="9"/>
        <v>0</v>
      </c>
      <c r="AR60" s="98" t="str">
        <f t="shared" si="10"/>
        <v>1900-1-Aufnahme</v>
      </c>
    </row>
    <row r="61" spans="1:44">
      <c r="A61" s="98">
        <f t="shared" si="0"/>
        <v>0</v>
      </c>
      <c r="B61" s="98" t="str">
        <f>IF(C61=1,SUM($C$23:C61),"")</f>
        <v/>
      </c>
      <c r="C61" s="98">
        <f t="shared" si="1"/>
        <v>0</v>
      </c>
      <c r="D61" s="89" t="str">
        <f t="shared" si="2"/>
        <v>1900-1-Aufnahme-</v>
      </c>
      <c r="E61" s="123" t="str">
        <f t="shared" ca="1" si="11"/>
        <v>-</v>
      </c>
      <c r="F61" s="123">
        <f t="shared" si="23"/>
        <v>1900</v>
      </c>
      <c r="G61" s="123">
        <f t="shared" si="24"/>
        <v>1</v>
      </c>
      <c r="H61" s="162">
        <f t="shared" si="25"/>
        <v>39</v>
      </c>
      <c r="I61" s="77"/>
      <c r="J61" s="78"/>
      <c r="K61" s="79"/>
      <c r="L61" s="80"/>
      <c r="M61" s="177"/>
      <c r="N61" s="309" t="str">
        <f t="shared" ca="1" si="19"/>
        <v/>
      </c>
      <c r="O61" s="310" t="str">
        <f ca="1">IFERROR(IF(VLOOKUP($E61,'SD Aufnahme'!$A$33:$N$326,'SD Aufnahme'!$D$29,FALSE)=0,"",VLOOKUP($E61,'SD Aufnahme'!$A$33:$N$326,'SD Aufnahme'!$D$29,FALSE)),"")</f>
        <v/>
      </c>
      <c r="P61" s="313"/>
      <c r="Q61" s="315" t="str">
        <f>IF(K61=0,"",IFERROR(VLOOKUP($E61,'SD Aufnahme'!$A$33:$N$326,'SD Aufnahme'!$E$29,FALSE),""))</f>
        <v/>
      </c>
      <c r="R61" s="87"/>
      <c r="S61" s="131" t="str">
        <f t="shared" si="4"/>
        <v/>
      </c>
      <c r="T61" s="126">
        <f>IF(M61="organische Düngemittel",IF(OR($M61=0,L61&lt;&gt;0,U61&gt;0),0,IFERROR(VLOOKUP($E61,'SD Aufnahme'!$A$33:$N$4042,T$20,FALSE),0)),)</f>
        <v>0</v>
      </c>
      <c r="U61" s="83"/>
      <c r="V61" s="124"/>
      <c r="W61" s="128" t="str">
        <f ca="1">IFERROR(IF(AND(J61&lt;&gt;"eigene Stoffe",VLOOKUP($E61,'SD Aufnahme'!$A$33:$N$326,'SD Aufnahme'!$G$29,FALSE)=0),"",IF($L61&lt;&gt;0,"", IF(AND(P61&gt;0,O61&lt;&gt;"",Q61&lt;&gt;"t TM"),VLOOKUP($E61,'SD Aufnahme'!$A$33:$N$326,'SD Aufnahme'!$G$29,FALSE)/O61*P61,VLOOKUP($E61,'SD Aufnahme'!$A$33:$N$326,'SD Aufnahme'!$G$29,FALSE)))),"")</f>
        <v/>
      </c>
      <c r="X61" s="87"/>
      <c r="Y61" s="128" t="str">
        <f ca="1">IFERROR(IF(AND(J61&lt;&gt;"eigene Stoffe",VLOOKUP($E61,'SD Aufnahme'!$A$33:$N$326,'SD Aufnahme'!$H$29,FALSE)=0),"",IF($L61&lt;&gt;0,"",IFERROR(IF(AND(P61&gt;0,O61&lt;&gt;"",Q61&lt;&gt;"t TM"),VLOOKUP($E61,'SD Aufnahme'!$A$33:$N$326,'SD Aufnahme'!$H$29,FALSE)*P61/O61,VLOOKUP($E61,'SD Aufnahme'!$A$33:$N$326,'SD Aufnahme'!$H$29,FALSE)),""))),"")</f>
        <v/>
      </c>
      <c r="Z61" s="87"/>
      <c r="AA61" s="424" t="s">
        <v>667</v>
      </c>
      <c r="AB61" s="129" t="str">
        <f>IF($M61=0,"",IFERROR(VLOOKUP($E61,'SD Aufnahme'!$A$33:$N$279,AB$20,FALSE),""))</f>
        <v/>
      </c>
      <c r="AC61" s="97">
        <f t="shared" si="5"/>
        <v>0</v>
      </c>
      <c r="AD61" s="89">
        <f t="shared" ca="1" si="6"/>
        <v>0</v>
      </c>
      <c r="AE61" s="89">
        <f t="shared" ca="1" si="14"/>
        <v>0</v>
      </c>
      <c r="AF61" s="89">
        <f t="shared" ca="1" si="7"/>
        <v>0</v>
      </c>
      <c r="AG61" s="89">
        <f t="shared" ca="1" si="15"/>
        <v>0</v>
      </c>
      <c r="AH61" s="89">
        <f t="shared" si="26"/>
        <v>0</v>
      </c>
      <c r="AI61" s="130" t="e">
        <f ca="1">COUNTIF(OFFSET('SD Aufnahme'!$C$33,VLOOKUP(J61,Art_Aufnahme,3,FALSE),0,VLOOKUP(J61,Art_Aufnahme,4,FALSE)-VLOOKUP(J61,Art_Aufnahme,3,FALSE)+1,1),K61)</f>
        <v>#N/A</v>
      </c>
      <c r="AJ61" s="138">
        <f ca="1">COUNTIF(OFFSET('SD Aufnahme'!$M$32,VLOOKUP(E61,'SD Aufnahme'!$A$33:$X$376,'SD Aufnahme'!$W$29,FALSE),0,1,VLOOKUP(E61,'SD Aufnahme'!$A$33:$X$376,'SD Aufnahme'!$X$29,FALSE)),M61)</f>
        <v>0</v>
      </c>
      <c r="AK61" s="91">
        <f t="shared" ca="1" si="17"/>
        <v>0</v>
      </c>
      <c r="AL61" s="98">
        <f t="shared" si="8"/>
        <v>3</v>
      </c>
      <c r="AO61" s="98">
        <f t="shared" si="9"/>
        <v>0</v>
      </c>
      <c r="AR61" s="98" t="str">
        <f t="shared" si="10"/>
        <v>1900-1-Aufnahme</v>
      </c>
    </row>
    <row r="62" spans="1:44">
      <c r="A62" s="98">
        <f t="shared" si="0"/>
        <v>0</v>
      </c>
      <c r="B62" s="98" t="str">
        <f>IF(C62=1,SUM($C$23:C62),"")</f>
        <v/>
      </c>
      <c r="C62" s="98">
        <f t="shared" si="1"/>
        <v>0</v>
      </c>
      <c r="D62" s="89" t="str">
        <f t="shared" si="2"/>
        <v>1900-1-Aufnahme-</v>
      </c>
      <c r="E62" s="123" t="str">
        <f ca="1">IFERROR(IF(AI62=1,CONCATENATE(J62&amp;"-"&amp;K62),"-"),"-")</f>
        <v>-</v>
      </c>
      <c r="F62" s="123">
        <f t="shared" si="23"/>
        <v>1900</v>
      </c>
      <c r="G62" s="123">
        <f t="shared" si="24"/>
        <v>1</v>
      </c>
      <c r="H62" s="162">
        <f t="shared" si="25"/>
        <v>40</v>
      </c>
      <c r="I62" s="77"/>
      <c r="J62" s="78"/>
      <c r="K62" s="79"/>
      <c r="L62" s="80"/>
      <c r="M62" s="177"/>
      <c r="N62" s="309" t="str">
        <f t="shared" ca="1" si="19"/>
        <v/>
      </c>
      <c r="O62" s="310" t="str">
        <f ca="1">IFERROR(IF(VLOOKUP($E62,'SD Aufnahme'!$A$33:$N$326,'SD Aufnahme'!$D$29,FALSE)=0,"",VLOOKUP($E62,'SD Aufnahme'!$A$33:$N$326,'SD Aufnahme'!$D$29,FALSE)),"")</f>
        <v/>
      </c>
      <c r="P62" s="313"/>
      <c r="Q62" s="315" t="str">
        <f>IF(K62=0,"",IFERROR(VLOOKUP($E62,'SD Aufnahme'!$A$33:$N$326,'SD Aufnahme'!$E$29,FALSE),""))</f>
        <v/>
      </c>
      <c r="R62" s="87"/>
      <c r="S62" s="131" t="str">
        <f t="shared" si="4"/>
        <v/>
      </c>
      <c r="T62" s="126">
        <f>IF(M62="organische Düngemittel",IF(OR($M62=0,L62&lt;&gt;0,U62&gt;0),0,IFERROR(VLOOKUP($E62,'SD Aufnahme'!$A$33:$N$4042,T$20,FALSE),0)),)</f>
        <v>0</v>
      </c>
      <c r="U62" s="83"/>
      <c r="V62" s="124"/>
      <c r="W62" s="128" t="str">
        <f ca="1">IFERROR(IF(AND(J62&lt;&gt;"eigene Stoffe",VLOOKUP($E62,'SD Aufnahme'!$A$33:$N$326,'SD Aufnahme'!$G$29,FALSE)=0),"",IF($L62&lt;&gt;0,"", IF(AND(P62&gt;0,O62&lt;&gt;"",Q62&lt;&gt;"t TM"),VLOOKUP($E62,'SD Aufnahme'!$A$33:$N$326,'SD Aufnahme'!$G$29,FALSE)/O62*P62,VLOOKUP($E62,'SD Aufnahme'!$A$33:$N$326,'SD Aufnahme'!$G$29,FALSE)))),"")</f>
        <v/>
      </c>
      <c r="X62" s="87"/>
      <c r="Y62" s="128" t="str">
        <f ca="1">IFERROR(IF(AND(J62&lt;&gt;"eigene Stoffe",VLOOKUP($E62,'SD Aufnahme'!$A$33:$N$326,'SD Aufnahme'!$H$29,FALSE)=0),"",IF($L62&lt;&gt;0,"",IFERROR(IF(AND(P62&gt;0,O62&lt;&gt;"",Q62&lt;&gt;"t TM"),VLOOKUP($E62,'SD Aufnahme'!$A$33:$N$326,'SD Aufnahme'!$H$29,FALSE)*P62/O62,VLOOKUP($E62,'SD Aufnahme'!$A$33:$N$326,'SD Aufnahme'!$H$29,FALSE)),""))),"")</f>
        <v/>
      </c>
      <c r="Z62" s="87"/>
      <c r="AA62" s="424" t="s">
        <v>667</v>
      </c>
      <c r="AB62" s="129" t="str">
        <f>IF($M62=0,"",IFERROR(VLOOKUP($E62,'SD Aufnahme'!$A$33:$N$279,AB$20,FALSE),""))</f>
        <v/>
      </c>
      <c r="AC62" s="97">
        <f t="shared" si="5"/>
        <v>0</v>
      </c>
      <c r="AD62" s="89">
        <f t="shared" ca="1" si="6"/>
        <v>0</v>
      </c>
      <c r="AE62" s="89">
        <f t="shared" ca="1" si="14"/>
        <v>0</v>
      </c>
      <c r="AF62" s="89">
        <f t="shared" ca="1" si="7"/>
        <v>0</v>
      </c>
      <c r="AG62" s="89">
        <f t="shared" ca="1" si="15"/>
        <v>0</v>
      </c>
      <c r="AH62" s="89">
        <f t="shared" si="26"/>
        <v>0</v>
      </c>
      <c r="AI62" s="130" t="e">
        <f ca="1">COUNTIF(OFFSET('SD Aufnahme'!$C$33,VLOOKUP(J62,Art_Aufnahme,3,FALSE),0,VLOOKUP(J62,Art_Aufnahme,4,FALSE)-VLOOKUP(J62,Art_Aufnahme,3,FALSE)+1,1),K62)</f>
        <v>#N/A</v>
      </c>
      <c r="AJ62" s="138">
        <f ca="1">COUNTIF(OFFSET('SD Aufnahme'!$M$32,VLOOKUP(E62,'SD Aufnahme'!$A$33:$X$376,'SD Aufnahme'!$W$29,FALSE),0,1,VLOOKUP(E62,'SD Aufnahme'!$A$33:$X$376,'SD Aufnahme'!$X$29,FALSE)),M62)</f>
        <v>0</v>
      </c>
      <c r="AK62" s="91">
        <f t="shared" ca="1" si="17"/>
        <v>0</v>
      </c>
      <c r="AL62" s="98">
        <f t="shared" si="8"/>
        <v>3</v>
      </c>
      <c r="AO62" s="98">
        <f t="shared" si="9"/>
        <v>0</v>
      </c>
      <c r="AR62" s="98" t="str">
        <f t="shared" si="10"/>
        <v>1900-1-Aufnahme</v>
      </c>
    </row>
    <row r="63" spans="1:44">
      <c r="A63" s="98">
        <f t="shared" si="0"/>
        <v>0</v>
      </c>
      <c r="B63" s="98" t="str">
        <f>IF(C63=1,SUM($C$23:C63),"")</f>
        <v/>
      </c>
      <c r="C63" s="98">
        <f t="shared" si="1"/>
        <v>0</v>
      </c>
      <c r="D63" s="89" t="str">
        <f t="shared" si="2"/>
        <v>1900-1-Aufnahme-</v>
      </c>
      <c r="E63" s="123" t="str">
        <f t="shared" ca="1" si="11"/>
        <v>-</v>
      </c>
      <c r="F63" s="123">
        <f t="shared" si="23"/>
        <v>1900</v>
      </c>
      <c r="G63" s="123">
        <f t="shared" si="24"/>
        <v>1</v>
      </c>
      <c r="H63" s="162">
        <f t="shared" si="25"/>
        <v>41</v>
      </c>
      <c r="I63" s="77"/>
      <c r="J63" s="78"/>
      <c r="K63" s="79"/>
      <c r="L63" s="80"/>
      <c r="M63" s="177"/>
      <c r="N63" s="309" t="str">
        <f t="shared" ca="1" si="19"/>
        <v/>
      </c>
      <c r="O63" s="310" t="str">
        <f ca="1">IFERROR(IF(VLOOKUP($E63,'SD Aufnahme'!$A$33:$N$326,'SD Aufnahme'!$D$29,FALSE)=0,"",VLOOKUP($E63,'SD Aufnahme'!$A$33:$N$326,'SD Aufnahme'!$D$29,FALSE)),"")</f>
        <v/>
      </c>
      <c r="P63" s="313"/>
      <c r="Q63" s="315" t="str">
        <f>IF(K63=0,"",IFERROR(VLOOKUP($E63,'SD Aufnahme'!$A$33:$N$326,'SD Aufnahme'!$E$29,FALSE),""))</f>
        <v/>
      </c>
      <c r="R63" s="87"/>
      <c r="S63" s="131" t="str">
        <f t="shared" si="4"/>
        <v/>
      </c>
      <c r="T63" s="126">
        <f>IF(M63="organische Düngemittel",IF(OR($M63=0,L63&lt;&gt;0,U63&gt;0),0,IFERROR(VLOOKUP($E63,'SD Aufnahme'!$A$33:$N$4042,T$20,FALSE),0)),)</f>
        <v>0</v>
      </c>
      <c r="U63" s="83"/>
      <c r="V63" s="124"/>
      <c r="W63" s="128" t="str">
        <f ca="1">IFERROR(IF(AND(J63&lt;&gt;"eigene Stoffe",VLOOKUP($E63,'SD Aufnahme'!$A$33:$N$326,'SD Aufnahme'!$G$29,FALSE)=0),"",IF($L63&lt;&gt;0,"", IF(AND(P63&gt;0,O63&lt;&gt;"",Q63&lt;&gt;"t TM"),VLOOKUP($E63,'SD Aufnahme'!$A$33:$N$326,'SD Aufnahme'!$G$29,FALSE)/O63*P63,VLOOKUP($E63,'SD Aufnahme'!$A$33:$N$326,'SD Aufnahme'!$G$29,FALSE)))),"")</f>
        <v/>
      </c>
      <c r="X63" s="87"/>
      <c r="Y63" s="128" t="str">
        <f ca="1">IFERROR(IF(AND(J63&lt;&gt;"eigene Stoffe",VLOOKUP($E63,'SD Aufnahme'!$A$33:$N$326,'SD Aufnahme'!$H$29,FALSE)=0),"",IF($L63&lt;&gt;0,"",IFERROR(IF(AND(P63&gt;0,O63&lt;&gt;"",Q63&lt;&gt;"t TM"),VLOOKUP($E63,'SD Aufnahme'!$A$33:$N$326,'SD Aufnahme'!$H$29,FALSE)*P63/O63,VLOOKUP($E63,'SD Aufnahme'!$A$33:$N$326,'SD Aufnahme'!$H$29,FALSE)),""))),"")</f>
        <v/>
      </c>
      <c r="Z63" s="87"/>
      <c r="AA63" s="424" t="s">
        <v>667</v>
      </c>
      <c r="AB63" s="129" t="str">
        <f>IF($M63=0,"",IFERROR(VLOOKUP($E63,'SD Aufnahme'!$A$33:$N$279,AB$20,FALSE),""))</f>
        <v/>
      </c>
      <c r="AC63" s="97">
        <f t="shared" si="5"/>
        <v>0</v>
      </c>
      <c r="AD63" s="89">
        <f t="shared" ca="1" si="6"/>
        <v>0</v>
      </c>
      <c r="AE63" s="89">
        <f t="shared" ca="1" si="14"/>
        <v>0</v>
      </c>
      <c r="AF63" s="89">
        <f t="shared" ca="1" si="7"/>
        <v>0</v>
      </c>
      <c r="AG63" s="89">
        <f t="shared" ca="1" si="15"/>
        <v>0</v>
      </c>
      <c r="AH63" s="89">
        <f t="shared" si="26"/>
        <v>0</v>
      </c>
      <c r="AI63" s="130" t="e">
        <f ca="1">COUNTIF(OFFSET('SD Aufnahme'!$C$33,VLOOKUP(J63,Art_Aufnahme,3,FALSE),0,VLOOKUP(J63,Art_Aufnahme,4,FALSE)-VLOOKUP(J63,Art_Aufnahme,3,FALSE)+1,1),K63)</f>
        <v>#N/A</v>
      </c>
      <c r="AJ63" s="138">
        <f ca="1">COUNTIF(OFFSET('SD Aufnahme'!$M$32,VLOOKUP(E63,'SD Aufnahme'!$A$33:$X$376,'SD Aufnahme'!$W$29,FALSE),0,1,VLOOKUP(E63,'SD Aufnahme'!$A$33:$X$376,'SD Aufnahme'!$X$29,FALSE)),M63)</f>
        <v>0</v>
      </c>
      <c r="AK63" s="91">
        <f t="shared" ca="1" si="17"/>
        <v>0</v>
      </c>
      <c r="AL63" s="98">
        <f t="shared" si="8"/>
        <v>3</v>
      </c>
      <c r="AO63" s="98">
        <f t="shared" si="9"/>
        <v>0</v>
      </c>
      <c r="AR63" s="98" t="str">
        <f t="shared" si="10"/>
        <v>1900-1-Aufnahme</v>
      </c>
    </row>
    <row r="64" spans="1:44">
      <c r="A64" s="98">
        <f t="shared" si="0"/>
        <v>0</v>
      </c>
      <c r="B64" s="98" t="str">
        <f>IF(C64=1,SUM($C$23:C64),"")</f>
        <v/>
      </c>
      <c r="C64" s="98">
        <f t="shared" si="1"/>
        <v>0</v>
      </c>
      <c r="D64" s="89" t="str">
        <f t="shared" si="2"/>
        <v>1900-1-Aufnahme-</v>
      </c>
      <c r="E64" s="123" t="str">
        <f t="shared" ca="1" si="11"/>
        <v>-</v>
      </c>
      <c r="F64" s="123">
        <f t="shared" si="23"/>
        <v>1900</v>
      </c>
      <c r="G64" s="123">
        <f t="shared" si="24"/>
        <v>1</v>
      </c>
      <c r="H64" s="162">
        <f t="shared" si="25"/>
        <v>42</v>
      </c>
      <c r="I64" s="77"/>
      <c r="J64" s="78"/>
      <c r="K64" s="79"/>
      <c r="L64" s="80"/>
      <c r="M64" s="177"/>
      <c r="N64" s="309" t="str">
        <f t="shared" ca="1" si="19"/>
        <v/>
      </c>
      <c r="O64" s="310" t="str">
        <f ca="1">IFERROR(IF(VLOOKUP($E64,'SD Aufnahme'!$A$33:$N$326,'SD Aufnahme'!$D$29,FALSE)=0,"",VLOOKUP($E64,'SD Aufnahme'!$A$33:$N$326,'SD Aufnahme'!$D$29,FALSE)),"")</f>
        <v/>
      </c>
      <c r="P64" s="313"/>
      <c r="Q64" s="315" t="str">
        <f>IF(K64=0,"",IFERROR(VLOOKUP($E64,'SD Aufnahme'!$A$33:$N$326,'SD Aufnahme'!$E$29,FALSE),""))</f>
        <v/>
      </c>
      <c r="R64" s="87"/>
      <c r="S64" s="131" t="str">
        <f t="shared" si="4"/>
        <v/>
      </c>
      <c r="T64" s="126">
        <f>IF(M64="organische Düngemittel",IF(OR($M64=0,L64&lt;&gt;0,U64&gt;0),0,IFERROR(VLOOKUP($E64,'SD Aufnahme'!$A$33:$N$4042,T$20,FALSE),0)),)</f>
        <v>0</v>
      </c>
      <c r="U64" s="83"/>
      <c r="V64" s="124"/>
      <c r="W64" s="128" t="str">
        <f ca="1">IFERROR(IF(AND(J64&lt;&gt;"eigene Stoffe",VLOOKUP($E64,'SD Aufnahme'!$A$33:$N$326,'SD Aufnahme'!$G$29,FALSE)=0),"",IF($L64&lt;&gt;0,"", IF(AND(P64&gt;0,O64&lt;&gt;"",Q64&lt;&gt;"t TM"),VLOOKUP($E64,'SD Aufnahme'!$A$33:$N$326,'SD Aufnahme'!$G$29,FALSE)/O64*P64,VLOOKUP($E64,'SD Aufnahme'!$A$33:$N$326,'SD Aufnahme'!$G$29,FALSE)))),"")</f>
        <v/>
      </c>
      <c r="X64" s="87"/>
      <c r="Y64" s="128" t="str">
        <f ca="1">IFERROR(IF(AND(J64&lt;&gt;"eigene Stoffe",VLOOKUP($E64,'SD Aufnahme'!$A$33:$N$326,'SD Aufnahme'!$H$29,FALSE)=0),"",IF($L64&lt;&gt;0,"",IFERROR(IF(AND(P64&gt;0,O64&lt;&gt;"",Q64&lt;&gt;"t TM"),VLOOKUP($E64,'SD Aufnahme'!$A$33:$N$326,'SD Aufnahme'!$H$29,FALSE)*P64/O64,VLOOKUP($E64,'SD Aufnahme'!$A$33:$N$326,'SD Aufnahme'!$H$29,FALSE)),""))),"")</f>
        <v/>
      </c>
      <c r="Z64" s="87"/>
      <c r="AA64" s="424" t="s">
        <v>667</v>
      </c>
      <c r="AB64" s="129" t="str">
        <f>IF($M64=0,"",IFERROR(VLOOKUP($E64,'SD Aufnahme'!$A$33:$N$279,AB$20,FALSE),""))</f>
        <v/>
      </c>
      <c r="AC64" s="97">
        <f t="shared" si="5"/>
        <v>0</v>
      </c>
      <c r="AD64" s="89">
        <f t="shared" ca="1" si="6"/>
        <v>0</v>
      </c>
      <c r="AE64" s="89">
        <f t="shared" ca="1" si="14"/>
        <v>0</v>
      </c>
      <c r="AF64" s="89">
        <f t="shared" ca="1" si="7"/>
        <v>0</v>
      </c>
      <c r="AG64" s="89">
        <f t="shared" ca="1" si="15"/>
        <v>0</v>
      </c>
      <c r="AH64" s="89">
        <f t="shared" si="26"/>
        <v>0</v>
      </c>
      <c r="AI64" s="130" t="e">
        <f ca="1">COUNTIF(OFFSET('SD Aufnahme'!$C$33,VLOOKUP(J64,Art_Aufnahme,3,FALSE),0,VLOOKUP(J64,Art_Aufnahme,4,FALSE)-VLOOKUP(J64,Art_Aufnahme,3,FALSE)+1,1),K64)</f>
        <v>#N/A</v>
      </c>
      <c r="AJ64" s="138">
        <f ca="1">COUNTIF(OFFSET('SD Aufnahme'!$M$32,VLOOKUP(E64,'SD Aufnahme'!$A$33:$X$376,'SD Aufnahme'!$W$29,FALSE),0,1,VLOOKUP(E64,'SD Aufnahme'!$A$33:$X$376,'SD Aufnahme'!$X$29,FALSE)),M64)</f>
        <v>0</v>
      </c>
      <c r="AK64" s="91">
        <f t="shared" ca="1" si="17"/>
        <v>0</v>
      </c>
      <c r="AL64" s="98">
        <f t="shared" si="8"/>
        <v>3</v>
      </c>
      <c r="AO64" s="98">
        <f t="shared" si="9"/>
        <v>0</v>
      </c>
      <c r="AR64" s="98" t="str">
        <f t="shared" si="10"/>
        <v>1900-1-Aufnahme</v>
      </c>
    </row>
    <row r="65" spans="1:44">
      <c r="A65" s="98">
        <f t="shared" si="0"/>
        <v>0</v>
      </c>
      <c r="B65" s="98" t="str">
        <f>IF(C65=1,SUM($C$23:C65),"")</f>
        <v/>
      </c>
      <c r="C65" s="98">
        <f t="shared" si="1"/>
        <v>0</v>
      </c>
      <c r="D65" s="89" t="str">
        <f t="shared" si="2"/>
        <v>1900-1-Aufnahme-</v>
      </c>
      <c r="E65" s="123" t="str">
        <f t="shared" ca="1" si="11"/>
        <v>-</v>
      </c>
      <c r="F65" s="123">
        <f t="shared" si="23"/>
        <v>1900</v>
      </c>
      <c r="G65" s="123">
        <f t="shared" si="24"/>
        <v>1</v>
      </c>
      <c r="H65" s="162">
        <f t="shared" si="25"/>
        <v>43</v>
      </c>
      <c r="I65" s="77"/>
      <c r="J65" s="78"/>
      <c r="K65" s="79"/>
      <c r="L65" s="80"/>
      <c r="M65" s="177"/>
      <c r="N65" s="309" t="str">
        <f t="shared" ca="1" si="19"/>
        <v/>
      </c>
      <c r="O65" s="310" t="str">
        <f ca="1">IFERROR(IF(VLOOKUP($E65,'SD Aufnahme'!$A$33:$N$326,'SD Aufnahme'!$D$29,FALSE)=0,"",VLOOKUP($E65,'SD Aufnahme'!$A$33:$N$326,'SD Aufnahme'!$D$29,FALSE)),"")</f>
        <v/>
      </c>
      <c r="P65" s="313"/>
      <c r="Q65" s="315" t="str">
        <f>IF(K65=0,"",IFERROR(VLOOKUP($E65,'SD Aufnahme'!$A$33:$N$326,'SD Aufnahme'!$E$29,FALSE),""))</f>
        <v/>
      </c>
      <c r="R65" s="87"/>
      <c r="S65" s="131" t="str">
        <f t="shared" si="4"/>
        <v/>
      </c>
      <c r="T65" s="126">
        <f>IF(M65="organische Düngemittel",IF(OR($M65=0,L65&lt;&gt;0,U65&gt;0),0,IFERROR(VLOOKUP($E65,'SD Aufnahme'!$A$33:$N$4042,T$20,FALSE),0)),)</f>
        <v>0</v>
      </c>
      <c r="U65" s="83"/>
      <c r="V65" s="124"/>
      <c r="W65" s="128" t="str">
        <f ca="1">IFERROR(IF(AND(J65&lt;&gt;"eigene Stoffe",VLOOKUP($E65,'SD Aufnahme'!$A$33:$N$326,'SD Aufnahme'!$G$29,FALSE)=0),"",IF($L65&lt;&gt;0,"", IF(AND(P65&gt;0,O65&lt;&gt;"",Q65&lt;&gt;"t TM"),VLOOKUP($E65,'SD Aufnahme'!$A$33:$N$326,'SD Aufnahme'!$G$29,FALSE)/O65*P65,VLOOKUP($E65,'SD Aufnahme'!$A$33:$N$326,'SD Aufnahme'!$G$29,FALSE)))),"")</f>
        <v/>
      </c>
      <c r="X65" s="87"/>
      <c r="Y65" s="128" t="str">
        <f ca="1">IFERROR(IF(AND(J65&lt;&gt;"eigene Stoffe",VLOOKUP($E65,'SD Aufnahme'!$A$33:$N$326,'SD Aufnahme'!$H$29,FALSE)=0),"",IF($L65&lt;&gt;0,"",IFERROR(IF(AND(P65&gt;0,O65&lt;&gt;"",Q65&lt;&gt;"t TM"),VLOOKUP($E65,'SD Aufnahme'!$A$33:$N$326,'SD Aufnahme'!$H$29,FALSE)*P65/O65,VLOOKUP($E65,'SD Aufnahme'!$A$33:$N$326,'SD Aufnahme'!$H$29,FALSE)),""))),"")</f>
        <v/>
      </c>
      <c r="Z65" s="87"/>
      <c r="AA65" s="424" t="s">
        <v>667</v>
      </c>
      <c r="AB65" s="129" t="str">
        <f>IF($M65=0,"",IFERROR(VLOOKUP($E65,'SD Aufnahme'!$A$33:$N$279,AB$20,FALSE),""))</f>
        <v/>
      </c>
      <c r="AC65" s="97">
        <f t="shared" si="5"/>
        <v>0</v>
      </c>
      <c r="AD65" s="89">
        <f t="shared" ca="1" si="6"/>
        <v>0</v>
      </c>
      <c r="AE65" s="89">
        <f t="shared" ca="1" si="14"/>
        <v>0</v>
      </c>
      <c r="AF65" s="89">
        <f t="shared" ca="1" si="7"/>
        <v>0</v>
      </c>
      <c r="AG65" s="89">
        <f t="shared" ca="1" si="15"/>
        <v>0</v>
      </c>
      <c r="AH65" s="89">
        <f t="shared" si="26"/>
        <v>0</v>
      </c>
      <c r="AI65" s="130" t="e">
        <f ca="1">COUNTIF(OFFSET('SD Aufnahme'!$C$33,VLOOKUP(J65,Art_Aufnahme,3,FALSE),0,VLOOKUP(J65,Art_Aufnahme,4,FALSE)-VLOOKUP(J65,Art_Aufnahme,3,FALSE)+1,1),K65)</f>
        <v>#N/A</v>
      </c>
      <c r="AJ65" s="138">
        <f ca="1">COUNTIF(OFFSET('SD Aufnahme'!$M$32,VLOOKUP(E65,'SD Aufnahme'!$A$33:$X$376,'SD Aufnahme'!$W$29,FALSE),0,1,VLOOKUP(E65,'SD Aufnahme'!$A$33:$X$376,'SD Aufnahme'!$X$29,FALSE)),M65)</f>
        <v>0</v>
      </c>
      <c r="AK65" s="91">
        <f t="shared" ca="1" si="17"/>
        <v>0</v>
      </c>
      <c r="AL65" s="98">
        <f t="shared" si="8"/>
        <v>3</v>
      </c>
      <c r="AO65" s="98">
        <f t="shared" si="9"/>
        <v>0</v>
      </c>
      <c r="AR65" s="98" t="str">
        <f t="shared" si="10"/>
        <v>1900-1-Aufnahme</v>
      </c>
    </row>
    <row r="66" spans="1:44">
      <c r="A66" s="98">
        <f t="shared" si="0"/>
        <v>0</v>
      </c>
      <c r="B66" s="98" t="str">
        <f>IF(C66=1,SUM($C$23:C66),"")</f>
        <v/>
      </c>
      <c r="C66" s="98">
        <f t="shared" si="1"/>
        <v>0</v>
      </c>
      <c r="D66" s="89" t="str">
        <f t="shared" si="2"/>
        <v>1900-1-Aufnahme-</v>
      </c>
      <c r="E66" s="123" t="str">
        <f t="shared" ca="1" si="11"/>
        <v>-</v>
      </c>
      <c r="F66" s="123">
        <f t="shared" si="23"/>
        <v>1900</v>
      </c>
      <c r="G66" s="123">
        <f t="shared" si="24"/>
        <v>1</v>
      </c>
      <c r="H66" s="162">
        <f t="shared" si="25"/>
        <v>44</v>
      </c>
      <c r="I66" s="77"/>
      <c r="J66" s="78"/>
      <c r="K66" s="79"/>
      <c r="L66" s="80"/>
      <c r="M66" s="177"/>
      <c r="N66" s="309" t="str">
        <f t="shared" ca="1" si="19"/>
        <v/>
      </c>
      <c r="O66" s="310" t="str">
        <f ca="1">IFERROR(IF(VLOOKUP($E66,'SD Aufnahme'!$A$33:$N$326,'SD Aufnahme'!$D$29,FALSE)=0,"",VLOOKUP($E66,'SD Aufnahme'!$A$33:$N$326,'SD Aufnahme'!$D$29,FALSE)),"")</f>
        <v/>
      </c>
      <c r="P66" s="313"/>
      <c r="Q66" s="315" t="str">
        <f>IF(K66=0,"",IFERROR(VLOOKUP($E66,'SD Aufnahme'!$A$33:$N$326,'SD Aufnahme'!$E$29,FALSE),""))</f>
        <v/>
      </c>
      <c r="R66" s="87"/>
      <c r="S66" s="131" t="str">
        <f t="shared" si="4"/>
        <v/>
      </c>
      <c r="T66" s="126">
        <f>IF(M66="organische Düngemittel",IF(OR($M66=0,L66&lt;&gt;0,U66&gt;0),0,IFERROR(VLOOKUP($E66,'SD Aufnahme'!$A$33:$N$4042,T$20,FALSE),0)),)</f>
        <v>0</v>
      </c>
      <c r="U66" s="83"/>
      <c r="V66" s="124"/>
      <c r="W66" s="128" t="str">
        <f ca="1">IFERROR(IF(AND(J66&lt;&gt;"eigene Stoffe",VLOOKUP($E66,'SD Aufnahme'!$A$33:$N$326,'SD Aufnahme'!$G$29,FALSE)=0),"",IF($L66&lt;&gt;0,"", IF(AND(P66&gt;0,O66&lt;&gt;"",Q66&lt;&gt;"t TM"),VLOOKUP($E66,'SD Aufnahme'!$A$33:$N$326,'SD Aufnahme'!$G$29,FALSE)/O66*P66,VLOOKUP($E66,'SD Aufnahme'!$A$33:$N$326,'SD Aufnahme'!$G$29,FALSE)))),"")</f>
        <v/>
      </c>
      <c r="X66" s="87"/>
      <c r="Y66" s="128" t="str">
        <f ca="1">IFERROR(IF(AND(J66&lt;&gt;"eigene Stoffe",VLOOKUP($E66,'SD Aufnahme'!$A$33:$N$326,'SD Aufnahme'!$H$29,FALSE)=0),"",IF($L66&lt;&gt;0,"",IFERROR(IF(AND(P66&gt;0,O66&lt;&gt;"",Q66&lt;&gt;"t TM"),VLOOKUP($E66,'SD Aufnahme'!$A$33:$N$326,'SD Aufnahme'!$H$29,FALSE)*P66/O66,VLOOKUP($E66,'SD Aufnahme'!$A$33:$N$326,'SD Aufnahme'!$H$29,FALSE)),""))),"")</f>
        <v/>
      </c>
      <c r="Z66" s="87"/>
      <c r="AA66" s="424" t="s">
        <v>667</v>
      </c>
      <c r="AB66" s="129" t="str">
        <f>IF($M66=0,"",IFERROR(VLOOKUP($E66,'SD Aufnahme'!$A$33:$N$279,AB$20,FALSE),""))</f>
        <v/>
      </c>
      <c r="AC66" s="97">
        <f t="shared" si="5"/>
        <v>0</v>
      </c>
      <c r="AD66" s="89">
        <f t="shared" ca="1" si="6"/>
        <v>0</v>
      </c>
      <c r="AE66" s="89">
        <f t="shared" ca="1" si="14"/>
        <v>0</v>
      </c>
      <c r="AF66" s="89">
        <f t="shared" ca="1" si="7"/>
        <v>0</v>
      </c>
      <c r="AG66" s="89">
        <f t="shared" ca="1" si="15"/>
        <v>0</v>
      </c>
      <c r="AH66" s="89">
        <f t="shared" si="26"/>
        <v>0</v>
      </c>
      <c r="AI66" s="130" t="e">
        <f ca="1">COUNTIF(OFFSET('SD Aufnahme'!$C$33,VLOOKUP(J66,Art_Aufnahme,3,FALSE),0,VLOOKUP(J66,Art_Aufnahme,4,FALSE)-VLOOKUP(J66,Art_Aufnahme,3,FALSE)+1,1),K66)</f>
        <v>#N/A</v>
      </c>
      <c r="AJ66" s="138">
        <f ca="1">COUNTIF(OFFSET('SD Aufnahme'!$M$32,VLOOKUP(E66,'SD Aufnahme'!$A$33:$X$376,'SD Aufnahme'!$W$29,FALSE),0,1,VLOOKUP(E66,'SD Aufnahme'!$A$33:$X$376,'SD Aufnahme'!$X$29,FALSE)),M66)</f>
        <v>0</v>
      </c>
      <c r="AK66" s="91">
        <f t="shared" ca="1" si="17"/>
        <v>0</v>
      </c>
      <c r="AL66" s="98">
        <f t="shared" si="8"/>
        <v>3</v>
      </c>
      <c r="AO66" s="98">
        <f t="shared" si="9"/>
        <v>0</v>
      </c>
      <c r="AR66" s="98" t="str">
        <f t="shared" si="10"/>
        <v>1900-1-Aufnahme</v>
      </c>
    </row>
    <row r="67" spans="1:44">
      <c r="A67" s="98">
        <f t="shared" si="0"/>
        <v>0</v>
      </c>
      <c r="B67" s="98" t="str">
        <f>IF(C67=1,SUM($C$23:C67),"")</f>
        <v/>
      </c>
      <c r="C67" s="98">
        <f t="shared" si="1"/>
        <v>0</v>
      </c>
      <c r="D67" s="89" t="str">
        <f t="shared" si="2"/>
        <v>1900-1-Aufnahme-</v>
      </c>
      <c r="E67" s="123" t="str">
        <f t="shared" ca="1" si="11"/>
        <v>-</v>
      </c>
      <c r="F67" s="123">
        <f t="shared" si="23"/>
        <v>1900</v>
      </c>
      <c r="G67" s="123">
        <f t="shared" si="24"/>
        <v>1</v>
      </c>
      <c r="H67" s="162">
        <f t="shared" si="25"/>
        <v>45</v>
      </c>
      <c r="I67" s="77"/>
      <c r="J67" s="78"/>
      <c r="K67" s="79"/>
      <c r="L67" s="80"/>
      <c r="M67" s="177"/>
      <c r="N67" s="309" t="str">
        <f t="shared" ca="1" si="19"/>
        <v/>
      </c>
      <c r="O67" s="310" t="str">
        <f ca="1">IFERROR(IF(VLOOKUP($E67,'SD Aufnahme'!$A$33:$N$326,'SD Aufnahme'!$D$29,FALSE)=0,"",VLOOKUP($E67,'SD Aufnahme'!$A$33:$N$326,'SD Aufnahme'!$D$29,FALSE)),"")</f>
        <v/>
      </c>
      <c r="P67" s="313"/>
      <c r="Q67" s="315" t="str">
        <f>IF(K67=0,"",IFERROR(VLOOKUP($E67,'SD Aufnahme'!$A$33:$N$326,'SD Aufnahme'!$E$29,FALSE),""))</f>
        <v/>
      </c>
      <c r="R67" s="87"/>
      <c r="S67" s="131" t="str">
        <f t="shared" si="4"/>
        <v/>
      </c>
      <c r="T67" s="126">
        <f>IF(M67="organische Düngemittel",IF(OR($M67=0,L67&lt;&gt;0,U67&gt;0),0,IFERROR(VLOOKUP($E67,'SD Aufnahme'!$A$33:$N$4042,T$20,FALSE),0)),)</f>
        <v>0</v>
      </c>
      <c r="U67" s="83"/>
      <c r="V67" s="124"/>
      <c r="W67" s="128" t="str">
        <f ca="1">IFERROR(IF(AND(J67&lt;&gt;"eigene Stoffe",VLOOKUP($E67,'SD Aufnahme'!$A$33:$N$326,'SD Aufnahme'!$G$29,FALSE)=0),"",IF($L67&lt;&gt;0,"", IF(AND(P67&gt;0,O67&lt;&gt;"",Q67&lt;&gt;"t TM"),VLOOKUP($E67,'SD Aufnahme'!$A$33:$N$326,'SD Aufnahme'!$G$29,FALSE)/O67*P67,VLOOKUP($E67,'SD Aufnahme'!$A$33:$N$326,'SD Aufnahme'!$G$29,FALSE)))),"")</f>
        <v/>
      </c>
      <c r="X67" s="87"/>
      <c r="Y67" s="128" t="str">
        <f ca="1">IFERROR(IF(AND(J67&lt;&gt;"eigene Stoffe",VLOOKUP($E67,'SD Aufnahme'!$A$33:$N$326,'SD Aufnahme'!$H$29,FALSE)=0),"",IF($L67&lt;&gt;0,"",IFERROR(IF(AND(P67&gt;0,O67&lt;&gt;"",Q67&lt;&gt;"t TM"),VLOOKUP($E67,'SD Aufnahme'!$A$33:$N$326,'SD Aufnahme'!$H$29,FALSE)*P67/O67,VLOOKUP($E67,'SD Aufnahme'!$A$33:$N$326,'SD Aufnahme'!$H$29,FALSE)),""))),"")</f>
        <v/>
      </c>
      <c r="Z67" s="87"/>
      <c r="AA67" s="424" t="s">
        <v>667</v>
      </c>
      <c r="AB67" s="129" t="str">
        <f>IF($M67=0,"",IFERROR(VLOOKUP($E67,'SD Aufnahme'!$A$33:$N$279,AB$20,FALSE),""))</f>
        <v/>
      </c>
      <c r="AC67" s="97">
        <f t="shared" si="5"/>
        <v>0</v>
      </c>
      <c r="AD67" s="89">
        <f t="shared" ca="1" si="6"/>
        <v>0</v>
      </c>
      <c r="AE67" s="89">
        <f t="shared" ca="1" si="14"/>
        <v>0</v>
      </c>
      <c r="AF67" s="89">
        <f t="shared" ca="1" si="7"/>
        <v>0</v>
      </c>
      <c r="AG67" s="89">
        <f t="shared" ca="1" si="15"/>
        <v>0</v>
      </c>
      <c r="AH67" s="89">
        <f t="shared" si="26"/>
        <v>0</v>
      </c>
      <c r="AI67" s="130" t="e">
        <f ca="1">COUNTIF(OFFSET('SD Aufnahme'!$C$33,VLOOKUP(J67,Art_Aufnahme,3,FALSE),0,VLOOKUP(J67,Art_Aufnahme,4,FALSE)-VLOOKUP(J67,Art_Aufnahme,3,FALSE)+1,1),K67)</f>
        <v>#N/A</v>
      </c>
      <c r="AJ67" s="138">
        <f ca="1">COUNTIF(OFFSET('SD Aufnahme'!$M$32,VLOOKUP(E67,'SD Aufnahme'!$A$33:$X$376,'SD Aufnahme'!$W$29,FALSE),0,1,VLOOKUP(E67,'SD Aufnahme'!$A$33:$X$376,'SD Aufnahme'!$X$29,FALSE)),M67)</f>
        <v>0</v>
      </c>
      <c r="AK67" s="91">
        <f t="shared" ca="1" si="17"/>
        <v>0</v>
      </c>
      <c r="AL67" s="98">
        <f t="shared" si="8"/>
        <v>3</v>
      </c>
      <c r="AO67" s="98">
        <f t="shared" si="9"/>
        <v>0</v>
      </c>
      <c r="AR67" s="98" t="str">
        <f t="shared" si="10"/>
        <v>1900-1-Aufnahme</v>
      </c>
    </row>
    <row r="68" spans="1:44">
      <c r="A68" s="98">
        <f t="shared" si="0"/>
        <v>0</v>
      </c>
      <c r="B68" s="98" t="str">
        <f>IF(C68=1,SUM($C$23:C68),"")</f>
        <v/>
      </c>
      <c r="C68" s="98">
        <f t="shared" si="1"/>
        <v>0</v>
      </c>
      <c r="D68" s="89" t="str">
        <f t="shared" si="2"/>
        <v>1900-1-Aufnahme-</v>
      </c>
      <c r="E68" s="123" t="str">
        <f t="shared" ca="1" si="11"/>
        <v>-</v>
      </c>
      <c r="F68" s="123">
        <f t="shared" si="23"/>
        <v>1900</v>
      </c>
      <c r="G68" s="123">
        <f t="shared" si="24"/>
        <v>1</v>
      </c>
      <c r="H68" s="162">
        <f t="shared" si="25"/>
        <v>46</v>
      </c>
      <c r="I68" s="77"/>
      <c r="J68" s="78"/>
      <c r="K68" s="79"/>
      <c r="L68" s="80"/>
      <c r="M68" s="177"/>
      <c r="N68" s="309" t="str">
        <f t="shared" ca="1" si="19"/>
        <v/>
      </c>
      <c r="O68" s="310" t="str">
        <f ca="1">IFERROR(IF(VLOOKUP($E68,'SD Aufnahme'!$A$33:$N$326,'SD Aufnahme'!$D$29,FALSE)=0,"",VLOOKUP($E68,'SD Aufnahme'!$A$33:$N$326,'SD Aufnahme'!$D$29,FALSE)),"")</f>
        <v/>
      </c>
      <c r="P68" s="313"/>
      <c r="Q68" s="315" t="str">
        <f>IF(K68=0,"",IFERROR(VLOOKUP($E68,'SD Aufnahme'!$A$33:$N$326,'SD Aufnahme'!$E$29,FALSE),""))</f>
        <v/>
      </c>
      <c r="R68" s="87"/>
      <c r="S68" s="131" t="str">
        <f t="shared" si="4"/>
        <v/>
      </c>
      <c r="T68" s="126">
        <f>IF(M68="organische Düngemittel",IF(OR($M68=0,L68&lt;&gt;0,U68&gt;0),0,IFERROR(VLOOKUP($E68,'SD Aufnahme'!$A$33:$N$4042,T$20,FALSE),0)),)</f>
        <v>0</v>
      </c>
      <c r="U68" s="83"/>
      <c r="V68" s="124"/>
      <c r="W68" s="128" t="str">
        <f ca="1">IFERROR(IF(AND(J68&lt;&gt;"eigene Stoffe",VLOOKUP($E68,'SD Aufnahme'!$A$33:$N$326,'SD Aufnahme'!$G$29,FALSE)=0),"",IF($L68&lt;&gt;0,"", IF(AND(P68&gt;0,O68&lt;&gt;"",Q68&lt;&gt;"t TM"),VLOOKUP($E68,'SD Aufnahme'!$A$33:$N$326,'SD Aufnahme'!$G$29,FALSE)/O68*P68,VLOOKUP($E68,'SD Aufnahme'!$A$33:$N$326,'SD Aufnahme'!$G$29,FALSE)))),"")</f>
        <v/>
      </c>
      <c r="X68" s="87"/>
      <c r="Y68" s="128" t="str">
        <f ca="1">IFERROR(IF(AND(J68&lt;&gt;"eigene Stoffe",VLOOKUP($E68,'SD Aufnahme'!$A$33:$N$326,'SD Aufnahme'!$H$29,FALSE)=0),"",IF($L68&lt;&gt;0,"",IFERROR(IF(AND(P68&gt;0,O68&lt;&gt;"",Q68&lt;&gt;"t TM"),VLOOKUP($E68,'SD Aufnahme'!$A$33:$N$326,'SD Aufnahme'!$H$29,FALSE)*P68/O68,VLOOKUP($E68,'SD Aufnahme'!$A$33:$N$326,'SD Aufnahme'!$H$29,FALSE)),""))),"")</f>
        <v/>
      </c>
      <c r="Z68" s="87"/>
      <c r="AA68" s="424" t="s">
        <v>667</v>
      </c>
      <c r="AB68" s="129" t="str">
        <f>IF($M68=0,"",IFERROR(VLOOKUP($E68,'SD Aufnahme'!$A$33:$N$279,AB$20,FALSE),""))</f>
        <v/>
      </c>
      <c r="AC68" s="97">
        <f t="shared" si="5"/>
        <v>0</v>
      </c>
      <c r="AD68" s="89">
        <f t="shared" ca="1" si="6"/>
        <v>0</v>
      </c>
      <c r="AE68" s="89">
        <f t="shared" ca="1" si="14"/>
        <v>0</v>
      </c>
      <c r="AF68" s="89">
        <f t="shared" ca="1" si="7"/>
        <v>0</v>
      </c>
      <c r="AG68" s="89">
        <f t="shared" ca="1" si="15"/>
        <v>0</v>
      </c>
      <c r="AH68" s="89">
        <f t="shared" si="26"/>
        <v>0</v>
      </c>
      <c r="AI68" s="130" t="e">
        <f ca="1">COUNTIF(OFFSET('SD Aufnahme'!$C$33,VLOOKUP(J68,Art_Aufnahme,3,FALSE),0,VLOOKUP(J68,Art_Aufnahme,4,FALSE)-VLOOKUP(J68,Art_Aufnahme,3,FALSE)+1,1),K68)</f>
        <v>#N/A</v>
      </c>
      <c r="AJ68" s="138">
        <f ca="1">COUNTIF(OFFSET('SD Aufnahme'!$M$32,VLOOKUP(E68,'SD Aufnahme'!$A$33:$X$376,'SD Aufnahme'!$W$29,FALSE),0,1,VLOOKUP(E68,'SD Aufnahme'!$A$33:$X$376,'SD Aufnahme'!$X$29,FALSE)),M68)</f>
        <v>0</v>
      </c>
      <c r="AK68" s="91">
        <f t="shared" ca="1" si="17"/>
        <v>0</v>
      </c>
      <c r="AL68" s="98">
        <f t="shared" si="8"/>
        <v>3</v>
      </c>
      <c r="AO68" s="98">
        <f t="shared" si="9"/>
        <v>0</v>
      </c>
      <c r="AR68" s="98" t="str">
        <f t="shared" si="10"/>
        <v>1900-1-Aufnahme</v>
      </c>
    </row>
    <row r="69" spans="1:44">
      <c r="A69" s="98">
        <f t="shared" si="0"/>
        <v>0</v>
      </c>
      <c r="B69" s="98" t="str">
        <f>IF(C69=1,SUM($C$23:C69),"")</f>
        <v/>
      </c>
      <c r="C69" s="98">
        <f t="shared" si="1"/>
        <v>0</v>
      </c>
      <c r="D69" s="89" t="str">
        <f t="shared" si="2"/>
        <v>1900-1-Aufnahme-</v>
      </c>
      <c r="E69" s="123" t="str">
        <f t="shared" ca="1" si="11"/>
        <v>-</v>
      </c>
      <c r="F69" s="123">
        <f t="shared" si="23"/>
        <v>1900</v>
      </c>
      <c r="G69" s="123">
        <f t="shared" si="24"/>
        <v>1</v>
      </c>
      <c r="H69" s="162">
        <f t="shared" si="25"/>
        <v>47</v>
      </c>
      <c r="I69" s="77"/>
      <c r="J69" s="78"/>
      <c r="K69" s="79"/>
      <c r="L69" s="80"/>
      <c r="M69" s="177"/>
      <c r="N69" s="309" t="str">
        <f t="shared" ca="1" si="19"/>
        <v/>
      </c>
      <c r="O69" s="310" t="str">
        <f ca="1">IFERROR(IF(VLOOKUP($E69,'SD Aufnahme'!$A$33:$N$326,'SD Aufnahme'!$D$29,FALSE)=0,"",VLOOKUP($E69,'SD Aufnahme'!$A$33:$N$326,'SD Aufnahme'!$D$29,FALSE)),"")</f>
        <v/>
      </c>
      <c r="P69" s="313"/>
      <c r="Q69" s="315" t="str">
        <f>IF(K69=0,"",IFERROR(VLOOKUP($E69,'SD Aufnahme'!$A$33:$N$326,'SD Aufnahme'!$E$29,FALSE),""))</f>
        <v/>
      </c>
      <c r="R69" s="87"/>
      <c r="S69" s="131" t="str">
        <f t="shared" si="4"/>
        <v/>
      </c>
      <c r="T69" s="126">
        <f>IF(M69="organische Düngemittel",IF(OR($M69=0,L69&lt;&gt;0,U69&gt;0),0,IFERROR(VLOOKUP($E69,'SD Aufnahme'!$A$33:$N$4042,T$20,FALSE),0)),)</f>
        <v>0</v>
      </c>
      <c r="U69" s="83"/>
      <c r="V69" s="124"/>
      <c r="W69" s="128" t="str">
        <f ca="1">IFERROR(IF(AND(J69&lt;&gt;"eigene Stoffe",VLOOKUP($E69,'SD Aufnahme'!$A$33:$N$326,'SD Aufnahme'!$G$29,FALSE)=0),"",IF($L69&lt;&gt;0,"", IF(AND(P69&gt;0,O69&lt;&gt;"",Q69&lt;&gt;"t TM"),VLOOKUP($E69,'SD Aufnahme'!$A$33:$N$326,'SD Aufnahme'!$G$29,FALSE)/O69*P69,VLOOKUP($E69,'SD Aufnahme'!$A$33:$N$326,'SD Aufnahme'!$G$29,FALSE)))),"")</f>
        <v/>
      </c>
      <c r="X69" s="87"/>
      <c r="Y69" s="128" t="str">
        <f ca="1">IFERROR(IF(AND(J69&lt;&gt;"eigene Stoffe",VLOOKUP($E69,'SD Aufnahme'!$A$33:$N$326,'SD Aufnahme'!$H$29,FALSE)=0),"",IF($L69&lt;&gt;0,"",IFERROR(IF(AND(P69&gt;0,O69&lt;&gt;"",Q69&lt;&gt;"t TM"),VLOOKUP($E69,'SD Aufnahme'!$A$33:$N$326,'SD Aufnahme'!$H$29,FALSE)*P69/O69,VLOOKUP($E69,'SD Aufnahme'!$A$33:$N$326,'SD Aufnahme'!$H$29,FALSE)),""))),"")</f>
        <v/>
      </c>
      <c r="Z69" s="87"/>
      <c r="AA69" s="424" t="s">
        <v>667</v>
      </c>
      <c r="AB69" s="129" t="str">
        <f>IF($M69=0,"",IFERROR(VLOOKUP($E69,'SD Aufnahme'!$A$33:$N$279,AB$20,FALSE),""))</f>
        <v/>
      </c>
      <c r="AC69" s="97">
        <f t="shared" si="5"/>
        <v>0</v>
      </c>
      <c r="AD69" s="89">
        <f t="shared" ca="1" si="6"/>
        <v>0</v>
      </c>
      <c r="AE69" s="89">
        <f t="shared" ca="1" si="14"/>
        <v>0</v>
      </c>
      <c r="AF69" s="89">
        <f t="shared" ca="1" si="7"/>
        <v>0</v>
      </c>
      <c r="AG69" s="89">
        <f t="shared" ca="1" si="15"/>
        <v>0</v>
      </c>
      <c r="AH69" s="89">
        <f t="shared" si="26"/>
        <v>0</v>
      </c>
      <c r="AI69" s="130" t="e">
        <f ca="1">COUNTIF(OFFSET('SD Aufnahme'!$C$33,VLOOKUP(J69,Art_Aufnahme,3,FALSE),0,VLOOKUP(J69,Art_Aufnahme,4,FALSE)-VLOOKUP(J69,Art_Aufnahme,3,FALSE)+1,1),K69)</f>
        <v>#N/A</v>
      </c>
      <c r="AJ69" s="138">
        <f ca="1">COUNTIF(OFFSET('SD Aufnahme'!$M$32,VLOOKUP(E69,'SD Aufnahme'!$A$33:$X$376,'SD Aufnahme'!$W$29,FALSE),0,1,VLOOKUP(E69,'SD Aufnahme'!$A$33:$X$376,'SD Aufnahme'!$X$29,FALSE)),M69)</f>
        <v>0</v>
      </c>
      <c r="AK69" s="91">
        <f t="shared" ca="1" si="17"/>
        <v>0</v>
      </c>
      <c r="AL69" s="98">
        <f t="shared" si="8"/>
        <v>3</v>
      </c>
      <c r="AO69" s="98">
        <f t="shared" si="9"/>
        <v>0</v>
      </c>
      <c r="AR69" s="98" t="str">
        <f t="shared" si="10"/>
        <v>1900-1-Aufnahme</v>
      </c>
    </row>
    <row r="70" spans="1:44">
      <c r="A70" s="98">
        <f t="shared" si="0"/>
        <v>0</v>
      </c>
      <c r="B70" s="98" t="str">
        <f>IF(C70=1,SUM($C$23:C70),"")</f>
        <v/>
      </c>
      <c r="C70" s="98">
        <f t="shared" si="1"/>
        <v>0</v>
      </c>
      <c r="D70" s="89" t="str">
        <f t="shared" si="2"/>
        <v>1900-1-Aufnahme-</v>
      </c>
      <c r="E70" s="123" t="str">
        <f t="shared" ca="1" si="11"/>
        <v>-</v>
      </c>
      <c r="F70" s="123">
        <f t="shared" si="23"/>
        <v>1900</v>
      </c>
      <c r="G70" s="123">
        <f t="shared" si="24"/>
        <v>1</v>
      </c>
      <c r="H70" s="162">
        <f t="shared" si="25"/>
        <v>48</v>
      </c>
      <c r="I70" s="77"/>
      <c r="J70" s="78"/>
      <c r="K70" s="79"/>
      <c r="L70" s="80"/>
      <c r="M70" s="177"/>
      <c r="N70" s="309" t="str">
        <f t="shared" ca="1" si="19"/>
        <v/>
      </c>
      <c r="O70" s="310" t="str">
        <f ca="1">IFERROR(IF(VLOOKUP($E70,'SD Aufnahme'!$A$33:$N$326,'SD Aufnahme'!$D$29,FALSE)=0,"",VLOOKUP($E70,'SD Aufnahme'!$A$33:$N$326,'SD Aufnahme'!$D$29,FALSE)),"")</f>
        <v/>
      </c>
      <c r="P70" s="313"/>
      <c r="Q70" s="315" t="str">
        <f>IF(K70=0,"",IFERROR(VLOOKUP($E70,'SD Aufnahme'!$A$33:$N$326,'SD Aufnahme'!$E$29,FALSE),""))</f>
        <v/>
      </c>
      <c r="R70" s="87"/>
      <c r="S70" s="131" t="str">
        <f t="shared" si="4"/>
        <v/>
      </c>
      <c r="T70" s="126">
        <f>IF(M70="organische Düngemittel",IF(OR($M70=0,L70&lt;&gt;0,U70&gt;0),0,IFERROR(VLOOKUP($E70,'SD Aufnahme'!$A$33:$N$4042,T$20,FALSE),0)),)</f>
        <v>0</v>
      </c>
      <c r="U70" s="83"/>
      <c r="V70" s="124"/>
      <c r="W70" s="128" t="str">
        <f ca="1">IFERROR(IF(AND(J70&lt;&gt;"eigene Stoffe",VLOOKUP($E70,'SD Aufnahme'!$A$33:$N$326,'SD Aufnahme'!$G$29,FALSE)=0),"",IF($L70&lt;&gt;0,"", IF(AND(P70&gt;0,O70&lt;&gt;"",Q70&lt;&gt;"t TM"),VLOOKUP($E70,'SD Aufnahme'!$A$33:$N$326,'SD Aufnahme'!$G$29,FALSE)/O70*P70,VLOOKUP($E70,'SD Aufnahme'!$A$33:$N$326,'SD Aufnahme'!$G$29,FALSE)))),"")</f>
        <v/>
      </c>
      <c r="X70" s="87"/>
      <c r="Y70" s="128" t="str">
        <f ca="1">IFERROR(IF(AND(J70&lt;&gt;"eigene Stoffe",VLOOKUP($E70,'SD Aufnahme'!$A$33:$N$326,'SD Aufnahme'!$H$29,FALSE)=0),"",IF($L70&lt;&gt;0,"",IFERROR(IF(AND(P70&gt;0,O70&lt;&gt;"",Q70&lt;&gt;"t TM"),VLOOKUP($E70,'SD Aufnahme'!$A$33:$N$326,'SD Aufnahme'!$H$29,FALSE)*P70/O70,VLOOKUP($E70,'SD Aufnahme'!$A$33:$N$326,'SD Aufnahme'!$H$29,FALSE)),""))),"")</f>
        <v/>
      </c>
      <c r="Z70" s="87"/>
      <c r="AA70" s="424" t="s">
        <v>667</v>
      </c>
      <c r="AB70" s="129" t="str">
        <f>IF($M70=0,"",IFERROR(VLOOKUP($E70,'SD Aufnahme'!$A$33:$N$279,AB$20,FALSE),""))</f>
        <v/>
      </c>
      <c r="AC70" s="97">
        <f t="shared" si="5"/>
        <v>0</v>
      </c>
      <c r="AD70" s="89">
        <f t="shared" ca="1" si="6"/>
        <v>0</v>
      </c>
      <c r="AE70" s="89">
        <f t="shared" ca="1" si="14"/>
        <v>0</v>
      </c>
      <c r="AF70" s="89">
        <f t="shared" ca="1" si="7"/>
        <v>0</v>
      </c>
      <c r="AG70" s="89">
        <f t="shared" ca="1" si="15"/>
        <v>0</v>
      </c>
      <c r="AH70" s="89">
        <f t="shared" si="26"/>
        <v>0</v>
      </c>
      <c r="AI70" s="130" t="e">
        <f ca="1">COUNTIF(OFFSET('SD Aufnahme'!$C$33,VLOOKUP(J70,Art_Aufnahme,3,FALSE),0,VLOOKUP(J70,Art_Aufnahme,4,FALSE)-VLOOKUP(J70,Art_Aufnahme,3,FALSE)+1,1),K70)</f>
        <v>#N/A</v>
      </c>
      <c r="AJ70" s="138">
        <f ca="1">COUNTIF(OFFSET('SD Aufnahme'!$M$32,VLOOKUP(E70,'SD Aufnahme'!$A$33:$X$376,'SD Aufnahme'!$W$29,FALSE),0,1,VLOOKUP(E70,'SD Aufnahme'!$A$33:$X$376,'SD Aufnahme'!$X$29,FALSE)),M70)</f>
        <v>0</v>
      </c>
      <c r="AK70" s="91">
        <f t="shared" ca="1" si="17"/>
        <v>0</v>
      </c>
      <c r="AL70" s="98">
        <f t="shared" si="8"/>
        <v>3</v>
      </c>
      <c r="AO70" s="98">
        <f t="shared" si="9"/>
        <v>0</v>
      </c>
      <c r="AR70" s="98" t="str">
        <f t="shared" si="10"/>
        <v>1900-1-Aufnahme</v>
      </c>
    </row>
    <row r="71" spans="1:44">
      <c r="A71" s="98">
        <f t="shared" si="0"/>
        <v>0</v>
      </c>
      <c r="B71" s="98" t="str">
        <f>IF(C71=1,SUM($C$23:C71),"")</f>
        <v/>
      </c>
      <c r="C71" s="98">
        <f t="shared" si="1"/>
        <v>0</v>
      </c>
      <c r="D71" s="89" t="str">
        <f t="shared" si="2"/>
        <v>1900-1-Aufnahme-</v>
      </c>
      <c r="E71" s="123" t="str">
        <f t="shared" ca="1" si="11"/>
        <v>-</v>
      </c>
      <c r="F71" s="123">
        <f t="shared" si="23"/>
        <v>1900</v>
      </c>
      <c r="G71" s="123">
        <f t="shared" si="24"/>
        <v>1</v>
      </c>
      <c r="H71" s="162">
        <f t="shared" si="25"/>
        <v>49</v>
      </c>
      <c r="I71" s="77"/>
      <c r="J71" s="78"/>
      <c r="K71" s="79"/>
      <c r="L71" s="80"/>
      <c r="M71" s="177"/>
      <c r="N71" s="309" t="str">
        <f t="shared" ca="1" si="19"/>
        <v/>
      </c>
      <c r="O71" s="310" t="str">
        <f ca="1">IFERROR(IF(VLOOKUP($E71,'SD Aufnahme'!$A$33:$N$326,'SD Aufnahme'!$D$29,FALSE)=0,"",VLOOKUP($E71,'SD Aufnahme'!$A$33:$N$326,'SD Aufnahme'!$D$29,FALSE)),"")</f>
        <v/>
      </c>
      <c r="P71" s="313"/>
      <c r="Q71" s="315" t="str">
        <f>IF(K71=0,"",IFERROR(VLOOKUP($E71,'SD Aufnahme'!$A$33:$N$326,'SD Aufnahme'!$E$29,FALSE),""))</f>
        <v/>
      </c>
      <c r="R71" s="87"/>
      <c r="S71" s="131" t="str">
        <f t="shared" si="4"/>
        <v/>
      </c>
      <c r="T71" s="126">
        <f>IF(M71="organische Düngemittel",IF(OR($M71=0,L71&lt;&gt;0,U71&gt;0),0,IFERROR(VLOOKUP($E71,'SD Aufnahme'!$A$33:$N$4042,T$20,FALSE),0)),)</f>
        <v>0</v>
      </c>
      <c r="U71" s="83"/>
      <c r="V71" s="124"/>
      <c r="W71" s="128" t="str">
        <f ca="1">IFERROR(IF(AND(J71&lt;&gt;"eigene Stoffe",VLOOKUP($E71,'SD Aufnahme'!$A$33:$N$326,'SD Aufnahme'!$G$29,FALSE)=0),"",IF($L71&lt;&gt;0,"", IF(AND(P71&gt;0,O71&lt;&gt;"",Q71&lt;&gt;"t TM"),VLOOKUP($E71,'SD Aufnahme'!$A$33:$N$326,'SD Aufnahme'!$G$29,FALSE)/O71*P71,VLOOKUP($E71,'SD Aufnahme'!$A$33:$N$326,'SD Aufnahme'!$G$29,FALSE)))),"")</f>
        <v/>
      </c>
      <c r="X71" s="87"/>
      <c r="Y71" s="128" t="str">
        <f ca="1">IFERROR(IF(AND(J71&lt;&gt;"eigene Stoffe",VLOOKUP($E71,'SD Aufnahme'!$A$33:$N$326,'SD Aufnahme'!$H$29,FALSE)=0),"",IF($L71&lt;&gt;0,"",IFERROR(IF(AND(P71&gt;0,O71&lt;&gt;"",Q71&lt;&gt;"t TM"),VLOOKUP($E71,'SD Aufnahme'!$A$33:$N$326,'SD Aufnahme'!$H$29,FALSE)*P71/O71,VLOOKUP($E71,'SD Aufnahme'!$A$33:$N$326,'SD Aufnahme'!$H$29,FALSE)),""))),"")</f>
        <v/>
      </c>
      <c r="Z71" s="87"/>
      <c r="AA71" s="424" t="s">
        <v>667</v>
      </c>
      <c r="AB71" s="129" t="str">
        <f>IF($M71=0,"",IFERROR(VLOOKUP($E71,'SD Aufnahme'!$A$33:$N$279,AB$20,FALSE),""))</f>
        <v/>
      </c>
      <c r="AC71" s="97">
        <f t="shared" si="5"/>
        <v>0</v>
      </c>
      <c r="AD71" s="89">
        <f t="shared" ca="1" si="6"/>
        <v>0</v>
      </c>
      <c r="AE71" s="89">
        <f t="shared" ca="1" si="14"/>
        <v>0</v>
      </c>
      <c r="AF71" s="89">
        <f t="shared" ca="1" si="7"/>
        <v>0</v>
      </c>
      <c r="AG71" s="89">
        <f t="shared" ca="1" si="15"/>
        <v>0</v>
      </c>
      <c r="AH71" s="89">
        <f t="shared" si="26"/>
        <v>0</v>
      </c>
      <c r="AI71" s="130" t="e">
        <f ca="1">COUNTIF(OFFSET('SD Aufnahme'!$C$33,VLOOKUP(J71,Art_Aufnahme,3,FALSE),0,VLOOKUP(J71,Art_Aufnahme,4,FALSE)-VLOOKUP(J71,Art_Aufnahme,3,FALSE)+1,1),K71)</f>
        <v>#N/A</v>
      </c>
      <c r="AJ71" s="138">
        <f ca="1">COUNTIF(OFFSET('SD Aufnahme'!$M$32,VLOOKUP(E71,'SD Aufnahme'!$A$33:$X$376,'SD Aufnahme'!$W$29,FALSE),0,1,VLOOKUP(E71,'SD Aufnahme'!$A$33:$X$376,'SD Aufnahme'!$X$29,FALSE)),M71)</f>
        <v>0</v>
      </c>
      <c r="AK71" s="91">
        <f t="shared" ca="1" si="17"/>
        <v>0</v>
      </c>
      <c r="AL71" s="98">
        <f t="shared" si="8"/>
        <v>3</v>
      </c>
      <c r="AO71" s="98">
        <f t="shared" si="9"/>
        <v>0</v>
      </c>
      <c r="AR71" s="98" t="str">
        <f t="shared" si="10"/>
        <v>1900-1-Aufnahme</v>
      </c>
    </row>
    <row r="72" spans="1:44">
      <c r="A72" s="98">
        <f t="shared" si="0"/>
        <v>0</v>
      </c>
      <c r="B72" s="98" t="str">
        <f>IF(C72=1,SUM($C$23:C72),"")</f>
        <v/>
      </c>
      <c r="C72" s="98">
        <f t="shared" si="1"/>
        <v>0</v>
      </c>
      <c r="D72" s="89" t="str">
        <f t="shared" si="2"/>
        <v>1900-1-Aufnahme-</v>
      </c>
      <c r="E72" s="123" t="str">
        <f t="shared" ca="1" si="11"/>
        <v>-</v>
      </c>
      <c r="F72" s="123">
        <f t="shared" si="23"/>
        <v>1900</v>
      </c>
      <c r="G72" s="123">
        <f t="shared" si="24"/>
        <v>1</v>
      </c>
      <c r="H72" s="162">
        <f t="shared" si="25"/>
        <v>50</v>
      </c>
      <c r="I72" s="77"/>
      <c r="J72" s="78"/>
      <c r="K72" s="79"/>
      <c r="L72" s="80"/>
      <c r="M72" s="177"/>
      <c r="N72" s="309" t="str">
        <f t="shared" ca="1" si="19"/>
        <v/>
      </c>
      <c r="O72" s="310" t="str">
        <f ca="1">IFERROR(IF(VLOOKUP($E72,'SD Aufnahme'!$A$33:$N$326,'SD Aufnahme'!$D$29,FALSE)=0,"",VLOOKUP($E72,'SD Aufnahme'!$A$33:$N$326,'SD Aufnahme'!$D$29,FALSE)),"")</f>
        <v/>
      </c>
      <c r="P72" s="313"/>
      <c r="Q72" s="315" t="str">
        <f>IF(K72=0,"",IFERROR(VLOOKUP($E72,'SD Aufnahme'!$A$33:$N$326,'SD Aufnahme'!$E$29,FALSE),""))</f>
        <v/>
      </c>
      <c r="R72" s="87"/>
      <c r="S72" s="131" t="str">
        <f t="shared" si="4"/>
        <v/>
      </c>
      <c r="T72" s="126">
        <f>IF(M72="organische Düngemittel",IF(OR($M72=0,L72&lt;&gt;0,U72&gt;0),0,IFERROR(VLOOKUP($E72,'SD Aufnahme'!$A$33:$N$4042,T$20,FALSE),0)),)</f>
        <v>0</v>
      </c>
      <c r="U72" s="83"/>
      <c r="V72" s="124"/>
      <c r="W72" s="128" t="str">
        <f ca="1">IFERROR(IF(AND(J72&lt;&gt;"eigene Stoffe",VLOOKUP($E72,'SD Aufnahme'!$A$33:$N$326,'SD Aufnahme'!$G$29,FALSE)=0),"",IF($L72&lt;&gt;0,"", IF(AND(P72&gt;0,O72&lt;&gt;"",Q72&lt;&gt;"t TM"),VLOOKUP($E72,'SD Aufnahme'!$A$33:$N$326,'SD Aufnahme'!$G$29,FALSE)/O72*P72,VLOOKUP($E72,'SD Aufnahme'!$A$33:$N$326,'SD Aufnahme'!$G$29,FALSE)))),"")</f>
        <v/>
      </c>
      <c r="X72" s="87"/>
      <c r="Y72" s="128" t="str">
        <f ca="1">IFERROR(IF(AND(J72&lt;&gt;"eigene Stoffe",VLOOKUP($E72,'SD Aufnahme'!$A$33:$N$326,'SD Aufnahme'!$H$29,FALSE)=0),"",IF($L72&lt;&gt;0,"",IFERROR(IF(AND(P72&gt;0,O72&lt;&gt;"",Q72&lt;&gt;"t TM"),VLOOKUP($E72,'SD Aufnahme'!$A$33:$N$326,'SD Aufnahme'!$H$29,FALSE)*P72/O72,VLOOKUP($E72,'SD Aufnahme'!$A$33:$N$326,'SD Aufnahme'!$H$29,FALSE)),""))),"")</f>
        <v/>
      </c>
      <c r="Z72" s="87"/>
      <c r="AA72" s="424" t="s">
        <v>667</v>
      </c>
      <c r="AB72" s="129" t="str">
        <f>IF($M72=0,"",IFERROR(VLOOKUP($E72,'SD Aufnahme'!$A$33:$N$279,AB$20,FALSE),""))</f>
        <v/>
      </c>
      <c r="AC72" s="97">
        <f t="shared" si="5"/>
        <v>0</v>
      </c>
      <c r="AD72" s="89">
        <f t="shared" ca="1" si="6"/>
        <v>0</v>
      </c>
      <c r="AE72" s="89">
        <f t="shared" ca="1" si="14"/>
        <v>0</v>
      </c>
      <c r="AF72" s="89">
        <f t="shared" ca="1" si="7"/>
        <v>0</v>
      </c>
      <c r="AG72" s="89">
        <f t="shared" ca="1" si="15"/>
        <v>0</v>
      </c>
      <c r="AH72" s="89">
        <f t="shared" si="26"/>
        <v>0</v>
      </c>
      <c r="AI72" s="130" t="e">
        <f ca="1">COUNTIF(OFFSET('SD Aufnahme'!$C$33,VLOOKUP(J72,Art_Aufnahme,3,FALSE),0,VLOOKUP(J72,Art_Aufnahme,4,FALSE)-VLOOKUP(J72,Art_Aufnahme,3,FALSE)+1,1),K72)</f>
        <v>#N/A</v>
      </c>
      <c r="AJ72" s="138">
        <f ca="1">COUNTIF(OFFSET('SD Aufnahme'!$M$32,VLOOKUP(E72,'SD Aufnahme'!$A$33:$X$376,'SD Aufnahme'!$W$29,FALSE),0,1,VLOOKUP(E72,'SD Aufnahme'!$A$33:$X$376,'SD Aufnahme'!$X$29,FALSE)),M72)</f>
        <v>0</v>
      </c>
      <c r="AK72" s="91">
        <f t="shared" ca="1" si="17"/>
        <v>0</v>
      </c>
      <c r="AL72" s="98">
        <f t="shared" si="8"/>
        <v>3</v>
      </c>
      <c r="AO72" s="98">
        <f t="shared" si="9"/>
        <v>0</v>
      </c>
      <c r="AR72" s="98" t="str">
        <f t="shared" si="10"/>
        <v>1900-1-Aufnahme</v>
      </c>
    </row>
    <row r="73" spans="1:44">
      <c r="A73" s="98">
        <f t="shared" si="0"/>
        <v>0</v>
      </c>
      <c r="B73" s="98" t="str">
        <f>IF(C73=1,SUM($C$23:C73),"")</f>
        <v/>
      </c>
      <c r="C73" s="98">
        <f t="shared" si="1"/>
        <v>0</v>
      </c>
      <c r="D73" s="89" t="str">
        <f t="shared" si="2"/>
        <v>1900-1-Aufnahme-</v>
      </c>
      <c r="E73" s="123" t="str">
        <f t="shared" ca="1" si="11"/>
        <v>-</v>
      </c>
      <c r="F73" s="123">
        <f t="shared" si="23"/>
        <v>1900</v>
      </c>
      <c r="G73" s="123">
        <f t="shared" si="24"/>
        <v>1</v>
      </c>
      <c r="H73" s="162">
        <f t="shared" si="25"/>
        <v>51</v>
      </c>
      <c r="I73" s="77"/>
      <c r="J73" s="78"/>
      <c r="K73" s="79"/>
      <c r="L73" s="80"/>
      <c r="M73" s="177"/>
      <c r="N73" s="309" t="str">
        <f t="shared" ca="1" si="19"/>
        <v/>
      </c>
      <c r="O73" s="310" t="str">
        <f ca="1">IFERROR(IF(VLOOKUP($E73,'SD Aufnahme'!$A$33:$N$326,'SD Aufnahme'!$D$29,FALSE)=0,"",VLOOKUP($E73,'SD Aufnahme'!$A$33:$N$326,'SD Aufnahme'!$D$29,FALSE)),"")</f>
        <v/>
      </c>
      <c r="P73" s="313"/>
      <c r="Q73" s="315" t="str">
        <f>IF(K73=0,"",IFERROR(VLOOKUP($E73,'SD Aufnahme'!$A$33:$N$326,'SD Aufnahme'!$E$29,FALSE),""))</f>
        <v/>
      </c>
      <c r="R73" s="87"/>
      <c r="S73" s="131" t="str">
        <f t="shared" si="4"/>
        <v/>
      </c>
      <c r="T73" s="126">
        <f>IF(M73="organische Düngemittel",IF(OR($M73=0,L73&lt;&gt;0,U73&gt;0),0,IFERROR(VLOOKUP($E73,'SD Aufnahme'!$A$33:$N$4042,T$20,FALSE),0)),)</f>
        <v>0</v>
      </c>
      <c r="U73" s="83"/>
      <c r="V73" s="124"/>
      <c r="W73" s="128" t="str">
        <f ca="1">IFERROR(IF(AND(J73&lt;&gt;"eigene Stoffe",VLOOKUP($E73,'SD Aufnahme'!$A$33:$N$326,'SD Aufnahme'!$G$29,FALSE)=0),"",IF($L73&lt;&gt;0,"", IF(AND(P73&gt;0,O73&lt;&gt;"",Q73&lt;&gt;"t TM"),VLOOKUP($E73,'SD Aufnahme'!$A$33:$N$326,'SD Aufnahme'!$G$29,FALSE)/O73*P73,VLOOKUP($E73,'SD Aufnahme'!$A$33:$N$326,'SD Aufnahme'!$G$29,FALSE)))),"")</f>
        <v/>
      </c>
      <c r="X73" s="87"/>
      <c r="Y73" s="128" t="str">
        <f ca="1">IFERROR(IF(AND(J73&lt;&gt;"eigene Stoffe",VLOOKUP($E73,'SD Aufnahme'!$A$33:$N$326,'SD Aufnahme'!$H$29,FALSE)=0),"",IF($L73&lt;&gt;0,"",IFERROR(IF(AND(P73&gt;0,O73&lt;&gt;"",Q73&lt;&gt;"t TM"),VLOOKUP($E73,'SD Aufnahme'!$A$33:$N$326,'SD Aufnahme'!$H$29,FALSE)*P73/O73,VLOOKUP($E73,'SD Aufnahme'!$A$33:$N$326,'SD Aufnahme'!$H$29,FALSE)),""))),"")</f>
        <v/>
      </c>
      <c r="Z73" s="87"/>
      <c r="AA73" s="424" t="s">
        <v>667</v>
      </c>
      <c r="AB73" s="129" t="str">
        <f>IF($M73=0,"",IFERROR(VLOOKUP($E73,'SD Aufnahme'!$A$33:$N$279,AB$20,FALSE),""))</f>
        <v/>
      </c>
      <c r="AC73" s="97">
        <f t="shared" si="5"/>
        <v>0</v>
      </c>
      <c r="AD73" s="89">
        <f t="shared" ca="1" si="6"/>
        <v>0</v>
      </c>
      <c r="AE73" s="89">
        <f t="shared" ca="1" si="14"/>
        <v>0</v>
      </c>
      <c r="AF73" s="89">
        <f t="shared" ca="1" si="7"/>
        <v>0</v>
      </c>
      <c r="AG73" s="89">
        <f t="shared" ca="1" si="15"/>
        <v>0</v>
      </c>
      <c r="AH73" s="89">
        <f t="shared" si="26"/>
        <v>0</v>
      </c>
      <c r="AI73" s="130" t="e">
        <f ca="1">COUNTIF(OFFSET('SD Aufnahme'!$C$33,VLOOKUP(J73,Art_Aufnahme,3,FALSE),0,VLOOKUP(J73,Art_Aufnahme,4,FALSE)-VLOOKUP(J73,Art_Aufnahme,3,FALSE)+1,1),K73)</f>
        <v>#N/A</v>
      </c>
      <c r="AJ73" s="138">
        <f ca="1">COUNTIF(OFFSET('SD Aufnahme'!$M$32,VLOOKUP(E73,'SD Aufnahme'!$A$33:$X$376,'SD Aufnahme'!$W$29,FALSE),0,1,VLOOKUP(E73,'SD Aufnahme'!$A$33:$X$376,'SD Aufnahme'!$X$29,FALSE)),M73)</f>
        <v>0</v>
      </c>
      <c r="AK73" s="91">
        <f t="shared" ca="1" si="17"/>
        <v>0</v>
      </c>
      <c r="AL73" s="98">
        <f t="shared" si="8"/>
        <v>3</v>
      </c>
      <c r="AO73" s="98">
        <f t="shared" si="9"/>
        <v>0</v>
      </c>
      <c r="AR73" s="98" t="str">
        <f t="shared" si="10"/>
        <v>1900-1-Aufnahme</v>
      </c>
    </row>
    <row r="74" spans="1:44">
      <c r="A74" s="98">
        <f t="shared" si="0"/>
        <v>0</v>
      </c>
      <c r="B74" s="98" t="str">
        <f>IF(C74=1,SUM($C$23:C74),"")</f>
        <v/>
      </c>
      <c r="C74" s="98">
        <f t="shared" si="1"/>
        <v>0</v>
      </c>
      <c r="D74" s="89" t="str">
        <f t="shared" si="2"/>
        <v>1900-1-Aufnahme-</v>
      </c>
      <c r="E74" s="123" t="str">
        <f t="shared" ca="1" si="11"/>
        <v>-</v>
      </c>
      <c r="F74" s="123">
        <f t="shared" si="23"/>
        <v>1900</v>
      </c>
      <c r="G74" s="123">
        <f t="shared" si="24"/>
        <v>1</v>
      </c>
      <c r="H74" s="162">
        <f t="shared" si="25"/>
        <v>52</v>
      </c>
      <c r="I74" s="77"/>
      <c r="J74" s="78"/>
      <c r="K74" s="79"/>
      <c r="L74" s="80"/>
      <c r="M74" s="177"/>
      <c r="N74" s="309" t="str">
        <f t="shared" ca="1" si="19"/>
        <v/>
      </c>
      <c r="O74" s="310" t="str">
        <f ca="1">IFERROR(IF(VLOOKUP($E74,'SD Aufnahme'!$A$33:$N$326,'SD Aufnahme'!$D$29,FALSE)=0,"",VLOOKUP($E74,'SD Aufnahme'!$A$33:$N$326,'SD Aufnahme'!$D$29,FALSE)),"")</f>
        <v/>
      </c>
      <c r="P74" s="313"/>
      <c r="Q74" s="315" t="str">
        <f>IF(K74=0,"",IFERROR(VLOOKUP($E74,'SD Aufnahme'!$A$33:$N$326,'SD Aufnahme'!$E$29,FALSE),""))</f>
        <v/>
      </c>
      <c r="R74" s="87"/>
      <c r="S74" s="131" t="str">
        <f t="shared" si="4"/>
        <v/>
      </c>
      <c r="T74" s="126">
        <f>IF(M74="organische Düngemittel",IF(OR($M74=0,L74&lt;&gt;0,U74&gt;0),0,IFERROR(VLOOKUP($E74,'SD Aufnahme'!$A$33:$N$4042,T$20,FALSE),0)),)</f>
        <v>0</v>
      </c>
      <c r="U74" s="83"/>
      <c r="V74" s="124"/>
      <c r="W74" s="128" t="str">
        <f ca="1">IFERROR(IF(AND(J74&lt;&gt;"eigene Stoffe",VLOOKUP($E74,'SD Aufnahme'!$A$33:$N$326,'SD Aufnahme'!$G$29,FALSE)=0),"",IF($L74&lt;&gt;0,"", IF(AND(P74&gt;0,O74&lt;&gt;"",Q74&lt;&gt;"t TM"),VLOOKUP($E74,'SD Aufnahme'!$A$33:$N$326,'SD Aufnahme'!$G$29,FALSE)/O74*P74,VLOOKUP($E74,'SD Aufnahme'!$A$33:$N$326,'SD Aufnahme'!$G$29,FALSE)))),"")</f>
        <v/>
      </c>
      <c r="X74" s="87"/>
      <c r="Y74" s="128" t="str">
        <f ca="1">IFERROR(IF(AND(J74&lt;&gt;"eigene Stoffe",VLOOKUP($E74,'SD Aufnahme'!$A$33:$N$326,'SD Aufnahme'!$H$29,FALSE)=0),"",IF($L74&lt;&gt;0,"",IFERROR(IF(AND(P74&gt;0,O74&lt;&gt;"",Q74&lt;&gt;"t TM"),VLOOKUP($E74,'SD Aufnahme'!$A$33:$N$326,'SD Aufnahme'!$H$29,FALSE)*P74/O74,VLOOKUP($E74,'SD Aufnahme'!$A$33:$N$326,'SD Aufnahme'!$H$29,FALSE)),""))),"")</f>
        <v/>
      </c>
      <c r="Z74" s="87"/>
      <c r="AA74" s="424" t="s">
        <v>667</v>
      </c>
      <c r="AB74" s="129" t="str">
        <f>IF($M74=0,"",IFERROR(VLOOKUP($E74,'SD Aufnahme'!$A$33:$N$279,AB$20,FALSE),""))</f>
        <v/>
      </c>
      <c r="AC74" s="97">
        <f t="shared" si="5"/>
        <v>0</v>
      </c>
      <c r="AD74" s="89">
        <f t="shared" ca="1" si="6"/>
        <v>0</v>
      </c>
      <c r="AE74" s="89">
        <f t="shared" ca="1" si="14"/>
        <v>0</v>
      </c>
      <c r="AF74" s="89">
        <f t="shared" ca="1" si="7"/>
        <v>0</v>
      </c>
      <c r="AG74" s="89">
        <f t="shared" ca="1" si="15"/>
        <v>0</v>
      </c>
      <c r="AH74" s="89">
        <f t="shared" si="26"/>
        <v>0</v>
      </c>
      <c r="AI74" s="130" t="e">
        <f ca="1">COUNTIF(OFFSET('SD Aufnahme'!$C$33,VLOOKUP(J74,Art_Aufnahme,3,FALSE),0,VLOOKUP(J74,Art_Aufnahme,4,FALSE)-VLOOKUP(J74,Art_Aufnahme,3,FALSE)+1,1),K74)</f>
        <v>#N/A</v>
      </c>
      <c r="AJ74" s="138">
        <f ca="1">COUNTIF(OFFSET('SD Aufnahme'!$M$32,VLOOKUP(E74,'SD Aufnahme'!$A$33:$X$376,'SD Aufnahme'!$W$29,FALSE),0,1,VLOOKUP(E74,'SD Aufnahme'!$A$33:$X$376,'SD Aufnahme'!$X$29,FALSE)),M74)</f>
        <v>0</v>
      </c>
      <c r="AK74" s="91">
        <f t="shared" ca="1" si="17"/>
        <v>0</v>
      </c>
      <c r="AL74" s="98">
        <f t="shared" si="8"/>
        <v>3</v>
      </c>
      <c r="AO74" s="98">
        <f t="shared" si="9"/>
        <v>0</v>
      </c>
      <c r="AR74" s="98" t="str">
        <f t="shared" si="10"/>
        <v>1900-1-Aufnahme</v>
      </c>
    </row>
    <row r="75" spans="1:44">
      <c r="A75" s="98">
        <f t="shared" si="0"/>
        <v>0</v>
      </c>
      <c r="B75" s="98" t="str">
        <f>IF(C75=1,SUM($C$23:C75),"")</f>
        <v/>
      </c>
      <c r="C75" s="98">
        <f t="shared" si="1"/>
        <v>0</v>
      </c>
      <c r="D75" s="89" t="str">
        <f t="shared" si="2"/>
        <v>1900-1-Aufnahme-</v>
      </c>
      <c r="E75" s="123" t="str">
        <f t="shared" ca="1" si="11"/>
        <v>-</v>
      </c>
      <c r="F75" s="123">
        <f t="shared" si="23"/>
        <v>1900</v>
      </c>
      <c r="G75" s="123">
        <f t="shared" si="24"/>
        <v>1</v>
      </c>
      <c r="H75" s="162">
        <f t="shared" si="25"/>
        <v>53</v>
      </c>
      <c r="I75" s="77"/>
      <c r="J75" s="78"/>
      <c r="K75" s="79"/>
      <c r="L75" s="80"/>
      <c r="M75" s="177"/>
      <c r="N75" s="309" t="str">
        <f t="shared" ca="1" si="19"/>
        <v/>
      </c>
      <c r="O75" s="310" t="str">
        <f ca="1">IFERROR(IF(VLOOKUP($E75,'SD Aufnahme'!$A$33:$N$326,'SD Aufnahme'!$D$29,FALSE)=0,"",VLOOKUP($E75,'SD Aufnahme'!$A$33:$N$326,'SD Aufnahme'!$D$29,FALSE)),"")</f>
        <v/>
      </c>
      <c r="P75" s="313"/>
      <c r="Q75" s="315" t="str">
        <f>IF(K75=0,"",IFERROR(VLOOKUP($E75,'SD Aufnahme'!$A$33:$N$326,'SD Aufnahme'!$E$29,FALSE),""))</f>
        <v/>
      </c>
      <c r="R75" s="87"/>
      <c r="S75" s="131" t="str">
        <f t="shared" si="4"/>
        <v/>
      </c>
      <c r="T75" s="126">
        <f>IF(M75="organische Düngemittel",IF(OR($M75=0,L75&lt;&gt;0,U75&gt;0),0,IFERROR(VLOOKUP($E75,'SD Aufnahme'!$A$33:$N$4042,T$20,FALSE),0)),)</f>
        <v>0</v>
      </c>
      <c r="U75" s="83"/>
      <c r="V75" s="124"/>
      <c r="W75" s="128" t="str">
        <f ca="1">IFERROR(IF(AND(J75&lt;&gt;"eigene Stoffe",VLOOKUP($E75,'SD Aufnahme'!$A$33:$N$326,'SD Aufnahme'!$G$29,FALSE)=0),"",IF($L75&lt;&gt;0,"", IF(AND(P75&gt;0,O75&lt;&gt;"",Q75&lt;&gt;"t TM"),VLOOKUP($E75,'SD Aufnahme'!$A$33:$N$326,'SD Aufnahme'!$G$29,FALSE)/O75*P75,VLOOKUP($E75,'SD Aufnahme'!$A$33:$N$326,'SD Aufnahme'!$G$29,FALSE)))),"")</f>
        <v/>
      </c>
      <c r="X75" s="87"/>
      <c r="Y75" s="128" t="str">
        <f ca="1">IFERROR(IF(AND(J75&lt;&gt;"eigene Stoffe",VLOOKUP($E75,'SD Aufnahme'!$A$33:$N$326,'SD Aufnahme'!$H$29,FALSE)=0),"",IF($L75&lt;&gt;0,"",IFERROR(IF(AND(P75&gt;0,O75&lt;&gt;"",Q75&lt;&gt;"t TM"),VLOOKUP($E75,'SD Aufnahme'!$A$33:$N$326,'SD Aufnahme'!$H$29,FALSE)*P75/O75,VLOOKUP($E75,'SD Aufnahme'!$A$33:$N$326,'SD Aufnahme'!$H$29,FALSE)),""))),"")</f>
        <v/>
      </c>
      <c r="Z75" s="87"/>
      <c r="AA75" s="424" t="s">
        <v>667</v>
      </c>
      <c r="AB75" s="129" t="str">
        <f>IF($M75=0,"",IFERROR(VLOOKUP($E75,'SD Aufnahme'!$A$33:$N$279,AB$20,FALSE),""))</f>
        <v/>
      </c>
      <c r="AC75" s="97">
        <f t="shared" si="5"/>
        <v>0</v>
      </c>
      <c r="AD75" s="89">
        <f t="shared" ca="1" si="6"/>
        <v>0</v>
      </c>
      <c r="AE75" s="89">
        <f t="shared" ca="1" si="14"/>
        <v>0</v>
      </c>
      <c r="AF75" s="89">
        <f t="shared" ca="1" si="7"/>
        <v>0</v>
      </c>
      <c r="AG75" s="89">
        <f t="shared" ca="1" si="15"/>
        <v>0</v>
      </c>
      <c r="AH75" s="89">
        <f t="shared" si="26"/>
        <v>0</v>
      </c>
      <c r="AI75" s="130" t="e">
        <f ca="1">COUNTIF(OFFSET('SD Aufnahme'!$C$33,VLOOKUP(J75,Art_Aufnahme,3,FALSE),0,VLOOKUP(J75,Art_Aufnahme,4,FALSE)-VLOOKUP(J75,Art_Aufnahme,3,FALSE)+1,1),K75)</f>
        <v>#N/A</v>
      </c>
      <c r="AJ75" s="138">
        <f ca="1">COUNTIF(OFFSET('SD Aufnahme'!$M$32,VLOOKUP(E75,'SD Aufnahme'!$A$33:$X$376,'SD Aufnahme'!$W$29,FALSE),0,1,VLOOKUP(E75,'SD Aufnahme'!$A$33:$X$376,'SD Aufnahme'!$X$29,FALSE)),M75)</f>
        <v>0</v>
      </c>
      <c r="AK75" s="91">
        <f t="shared" ca="1" si="17"/>
        <v>0</v>
      </c>
      <c r="AL75" s="98">
        <f t="shared" si="8"/>
        <v>3</v>
      </c>
      <c r="AO75" s="98">
        <f t="shared" si="9"/>
        <v>0</v>
      </c>
      <c r="AR75" s="98" t="str">
        <f t="shared" si="10"/>
        <v>1900-1-Aufnahme</v>
      </c>
    </row>
    <row r="76" spans="1:44">
      <c r="A76" s="98">
        <f t="shared" si="0"/>
        <v>0</v>
      </c>
      <c r="B76" s="98" t="str">
        <f>IF(C76=1,SUM($C$23:C76),"")</f>
        <v/>
      </c>
      <c r="C76" s="98">
        <f t="shared" si="1"/>
        <v>0</v>
      </c>
      <c r="D76" s="89" t="str">
        <f t="shared" si="2"/>
        <v>1900-1-Aufnahme-</v>
      </c>
      <c r="E76" s="123" t="str">
        <f t="shared" ca="1" si="11"/>
        <v>-</v>
      </c>
      <c r="F76" s="123">
        <f t="shared" si="23"/>
        <v>1900</v>
      </c>
      <c r="G76" s="123">
        <f t="shared" si="24"/>
        <v>1</v>
      </c>
      <c r="H76" s="162">
        <f t="shared" si="25"/>
        <v>54</v>
      </c>
      <c r="I76" s="77"/>
      <c r="J76" s="78"/>
      <c r="K76" s="79"/>
      <c r="L76" s="80"/>
      <c r="M76" s="177"/>
      <c r="N76" s="309" t="str">
        <f t="shared" ca="1" si="19"/>
        <v/>
      </c>
      <c r="O76" s="310" t="str">
        <f ca="1">IFERROR(IF(VLOOKUP($E76,'SD Aufnahme'!$A$33:$N$326,'SD Aufnahme'!$D$29,FALSE)=0,"",VLOOKUP($E76,'SD Aufnahme'!$A$33:$N$326,'SD Aufnahme'!$D$29,FALSE)),"")</f>
        <v/>
      </c>
      <c r="P76" s="313"/>
      <c r="Q76" s="315" t="str">
        <f>IF(K76=0,"",IFERROR(VLOOKUP($E76,'SD Aufnahme'!$A$33:$N$326,'SD Aufnahme'!$E$29,FALSE),""))</f>
        <v/>
      </c>
      <c r="R76" s="87"/>
      <c r="S76" s="131" t="str">
        <f t="shared" si="4"/>
        <v/>
      </c>
      <c r="T76" s="126">
        <f>IF(M76="organische Düngemittel",IF(OR($M76=0,L76&lt;&gt;0,U76&gt;0),0,IFERROR(VLOOKUP($E76,'SD Aufnahme'!$A$33:$N$4042,T$20,FALSE),0)),)</f>
        <v>0</v>
      </c>
      <c r="U76" s="83"/>
      <c r="V76" s="124"/>
      <c r="W76" s="128" t="str">
        <f ca="1">IFERROR(IF(AND(J76&lt;&gt;"eigene Stoffe",VLOOKUP($E76,'SD Aufnahme'!$A$33:$N$326,'SD Aufnahme'!$G$29,FALSE)=0),"",IF($L76&lt;&gt;0,"", IF(AND(P76&gt;0,O76&lt;&gt;"",Q76&lt;&gt;"t TM"),VLOOKUP($E76,'SD Aufnahme'!$A$33:$N$326,'SD Aufnahme'!$G$29,FALSE)/O76*P76,VLOOKUP($E76,'SD Aufnahme'!$A$33:$N$326,'SD Aufnahme'!$G$29,FALSE)))),"")</f>
        <v/>
      </c>
      <c r="X76" s="87"/>
      <c r="Y76" s="128" t="str">
        <f ca="1">IFERROR(IF(AND(J76&lt;&gt;"eigene Stoffe",VLOOKUP($E76,'SD Aufnahme'!$A$33:$N$326,'SD Aufnahme'!$H$29,FALSE)=0),"",IF($L76&lt;&gt;0,"",IFERROR(IF(AND(P76&gt;0,O76&lt;&gt;"",Q76&lt;&gt;"t TM"),VLOOKUP($E76,'SD Aufnahme'!$A$33:$N$326,'SD Aufnahme'!$H$29,FALSE)*P76/O76,VLOOKUP($E76,'SD Aufnahme'!$A$33:$N$326,'SD Aufnahme'!$H$29,FALSE)),""))),"")</f>
        <v/>
      </c>
      <c r="Z76" s="87"/>
      <c r="AA76" s="424" t="s">
        <v>667</v>
      </c>
      <c r="AB76" s="129" t="str">
        <f>IF($M76=0,"",IFERROR(VLOOKUP($E76,'SD Aufnahme'!$A$33:$N$279,AB$20,FALSE),""))</f>
        <v/>
      </c>
      <c r="AC76" s="97">
        <f t="shared" si="5"/>
        <v>0</v>
      </c>
      <c r="AD76" s="89">
        <f t="shared" ca="1" si="6"/>
        <v>0</v>
      </c>
      <c r="AE76" s="89">
        <f t="shared" ca="1" si="14"/>
        <v>0</v>
      </c>
      <c r="AF76" s="89">
        <f t="shared" ca="1" si="7"/>
        <v>0</v>
      </c>
      <c r="AG76" s="89">
        <f t="shared" ca="1" si="15"/>
        <v>0</v>
      </c>
      <c r="AH76" s="89">
        <f t="shared" si="26"/>
        <v>0</v>
      </c>
      <c r="AI76" s="130" t="e">
        <f ca="1">COUNTIF(OFFSET('SD Aufnahme'!$C$33,VLOOKUP(J76,Art_Aufnahme,3,FALSE),0,VLOOKUP(J76,Art_Aufnahme,4,FALSE)-VLOOKUP(J76,Art_Aufnahme,3,FALSE)+1,1),K76)</f>
        <v>#N/A</v>
      </c>
      <c r="AJ76" s="138">
        <f ca="1">COUNTIF(OFFSET('SD Aufnahme'!$M$32,VLOOKUP(E76,'SD Aufnahme'!$A$33:$X$376,'SD Aufnahme'!$W$29,FALSE),0,1,VLOOKUP(E76,'SD Aufnahme'!$A$33:$X$376,'SD Aufnahme'!$X$29,FALSE)),M76)</f>
        <v>0</v>
      </c>
      <c r="AK76" s="91">
        <f t="shared" ca="1" si="17"/>
        <v>0</v>
      </c>
      <c r="AL76" s="98">
        <f t="shared" si="8"/>
        <v>3</v>
      </c>
      <c r="AO76" s="98">
        <f t="shared" si="9"/>
        <v>0</v>
      </c>
      <c r="AR76" s="98" t="str">
        <f t="shared" si="10"/>
        <v>1900-1-Aufnahme</v>
      </c>
    </row>
    <row r="77" spans="1:44">
      <c r="A77" s="98">
        <f t="shared" si="0"/>
        <v>0</v>
      </c>
      <c r="B77" s="98" t="str">
        <f>IF(C77=1,SUM($C$23:C77),"")</f>
        <v/>
      </c>
      <c r="C77" s="98">
        <f t="shared" si="1"/>
        <v>0</v>
      </c>
      <c r="D77" s="89" t="str">
        <f t="shared" si="2"/>
        <v>1900-1-Aufnahme-</v>
      </c>
      <c r="E77" s="123" t="str">
        <f t="shared" ca="1" si="11"/>
        <v>-</v>
      </c>
      <c r="F77" s="123">
        <f t="shared" si="23"/>
        <v>1900</v>
      </c>
      <c r="G77" s="123">
        <f t="shared" si="24"/>
        <v>1</v>
      </c>
      <c r="H77" s="162">
        <f t="shared" si="25"/>
        <v>55</v>
      </c>
      <c r="I77" s="77"/>
      <c r="J77" s="78"/>
      <c r="K77" s="79"/>
      <c r="L77" s="80"/>
      <c r="M77" s="177"/>
      <c r="N77" s="309" t="str">
        <f t="shared" ca="1" si="19"/>
        <v/>
      </c>
      <c r="O77" s="310" t="str">
        <f ca="1">IFERROR(IF(VLOOKUP($E77,'SD Aufnahme'!$A$33:$N$326,'SD Aufnahme'!$D$29,FALSE)=0,"",VLOOKUP($E77,'SD Aufnahme'!$A$33:$N$326,'SD Aufnahme'!$D$29,FALSE)),"")</f>
        <v/>
      </c>
      <c r="P77" s="313"/>
      <c r="Q77" s="315" t="str">
        <f>IF(K77=0,"",IFERROR(VLOOKUP($E77,'SD Aufnahme'!$A$33:$N$326,'SD Aufnahme'!$E$29,FALSE),""))</f>
        <v/>
      </c>
      <c r="R77" s="87"/>
      <c r="S77" s="131" t="str">
        <f t="shared" si="4"/>
        <v/>
      </c>
      <c r="T77" s="126">
        <f>IF(M77="organische Düngemittel",IF(OR($M77=0,L77&lt;&gt;0,U77&gt;0),0,IFERROR(VLOOKUP($E77,'SD Aufnahme'!$A$33:$N$4042,T$20,FALSE),0)),)</f>
        <v>0</v>
      </c>
      <c r="U77" s="83"/>
      <c r="V77" s="124"/>
      <c r="W77" s="128" t="str">
        <f ca="1">IFERROR(IF(AND(J77&lt;&gt;"eigene Stoffe",VLOOKUP($E77,'SD Aufnahme'!$A$33:$N$326,'SD Aufnahme'!$G$29,FALSE)=0),"",IF($L77&lt;&gt;0,"", IF(AND(P77&gt;0,O77&lt;&gt;"",Q77&lt;&gt;"t TM"),VLOOKUP($E77,'SD Aufnahme'!$A$33:$N$326,'SD Aufnahme'!$G$29,FALSE)/O77*P77,VLOOKUP($E77,'SD Aufnahme'!$A$33:$N$326,'SD Aufnahme'!$G$29,FALSE)))),"")</f>
        <v/>
      </c>
      <c r="X77" s="87"/>
      <c r="Y77" s="128" t="str">
        <f ca="1">IFERROR(IF(AND(J77&lt;&gt;"eigene Stoffe",VLOOKUP($E77,'SD Aufnahme'!$A$33:$N$326,'SD Aufnahme'!$H$29,FALSE)=0),"",IF($L77&lt;&gt;0,"",IFERROR(IF(AND(P77&gt;0,O77&lt;&gt;"",Q77&lt;&gt;"t TM"),VLOOKUP($E77,'SD Aufnahme'!$A$33:$N$326,'SD Aufnahme'!$H$29,FALSE)*P77/O77,VLOOKUP($E77,'SD Aufnahme'!$A$33:$N$326,'SD Aufnahme'!$H$29,FALSE)),""))),"")</f>
        <v/>
      </c>
      <c r="Z77" s="87"/>
      <c r="AA77" s="424" t="s">
        <v>667</v>
      </c>
      <c r="AB77" s="129" t="str">
        <f>IF($M77=0,"",IFERROR(VLOOKUP($E77,'SD Aufnahme'!$A$33:$N$279,AB$20,FALSE),""))</f>
        <v/>
      </c>
      <c r="AC77" s="97">
        <f t="shared" si="5"/>
        <v>0</v>
      </c>
      <c r="AD77" s="89">
        <f t="shared" ca="1" si="6"/>
        <v>0</v>
      </c>
      <c r="AE77" s="89">
        <f t="shared" ca="1" si="14"/>
        <v>0</v>
      </c>
      <c r="AF77" s="89">
        <f t="shared" ca="1" si="7"/>
        <v>0</v>
      </c>
      <c r="AG77" s="89">
        <f t="shared" ca="1" si="15"/>
        <v>0</v>
      </c>
      <c r="AH77" s="89">
        <f t="shared" si="26"/>
        <v>0</v>
      </c>
      <c r="AI77" s="130" t="e">
        <f ca="1">COUNTIF(OFFSET('SD Aufnahme'!$C$33,VLOOKUP(J77,Art_Aufnahme,3,FALSE),0,VLOOKUP(J77,Art_Aufnahme,4,FALSE)-VLOOKUP(J77,Art_Aufnahme,3,FALSE)+1,1),K77)</f>
        <v>#N/A</v>
      </c>
      <c r="AJ77" s="138">
        <f ca="1">COUNTIF(OFFSET('SD Aufnahme'!$M$32,VLOOKUP(E77,'SD Aufnahme'!$A$33:$X$376,'SD Aufnahme'!$W$29,FALSE),0,1,VLOOKUP(E77,'SD Aufnahme'!$A$33:$X$376,'SD Aufnahme'!$X$29,FALSE)),M77)</f>
        <v>0</v>
      </c>
      <c r="AK77" s="91">
        <f t="shared" ca="1" si="17"/>
        <v>0</v>
      </c>
      <c r="AL77" s="98">
        <f t="shared" si="8"/>
        <v>3</v>
      </c>
      <c r="AO77" s="98">
        <f t="shared" si="9"/>
        <v>0</v>
      </c>
      <c r="AR77" s="98" t="str">
        <f t="shared" si="10"/>
        <v>1900-1-Aufnahme</v>
      </c>
    </row>
    <row r="78" spans="1:44">
      <c r="A78" s="98">
        <f t="shared" si="0"/>
        <v>0</v>
      </c>
      <c r="B78" s="98" t="str">
        <f>IF(C78=1,SUM($C$23:C78),"")</f>
        <v/>
      </c>
      <c r="C78" s="98">
        <f t="shared" si="1"/>
        <v>0</v>
      </c>
      <c r="D78" s="89" t="str">
        <f t="shared" si="2"/>
        <v>1900-1-Aufnahme-</v>
      </c>
      <c r="E78" s="123" t="str">
        <f t="shared" ca="1" si="11"/>
        <v>-</v>
      </c>
      <c r="F78" s="123">
        <f t="shared" si="23"/>
        <v>1900</v>
      </c>
      <c r="G78" s="123">
        <f t="shared" si="24"/>
        <v>1</v>
      </c>
      <c r="H78" s="162">
        <f t="shared" si="25"/>
        <v>56</v>
      </c>
      <c r="I78" s="77"/>
      <c r="J78" s="78"/>
      <c r="K78" s="79"/>
      <c r="L78" s="80"/>
      <c r="M78" s="177"/>
      <c r="N78" s="309" t="str">
        <f t="shared" ca="1" si="19"/>
        <v/>
      </c>
      <c r="O78" s="310" t="str">
        <f ca="1">IFERROR(IF(VLOOKUP($E78,'SD Aufnahme'!$A$33:$N$326,'SD Aufnahme'!$D$29,FALSE)=0,"",VLOOKUP($E78,'SD Aufnahme'!$A$33:$N$326,'SD Aufnahme'!$D$29,FALSE)),"")</f>
        <v/>
      </c>
      <c r="P78" s="313"/>
      <c r="Q78" s="315" t="str">
        <f>IF(K78=0,"",IFERROR(VLOOKUP($E78,'SD Aufnahme'!$A$33:$N$326,'SD Aufnahme'!$E$29,FALSE),""))</f>
        <v/>
      </c>
      <c r="R78" s="87"/>
      <c r="S78" s="131" t="str">
        <f t="shared" si="4"/>
        <v/>
      </c>
      <c r="T78" s="126">
        <f>IF(M78="organische Düngemittel",IF(OR($M78=0,L78&lt;&gt;0,U78&gt;0),0,IFERROR(VLOOKUP($E78,'SD Aufnahme'!$A$33:$N$4042,T$20,FALSE),0)),)</f>
        <v>0</v>
      </c>
      <c r="U78" s="83"/>
      <c r="V78" s="124"/>
      <c r="W78" s="128" t="str">
        <f ca="1">IFERROR(IF(AND(J78&lt;&gt;"eigene Stoffe",VLOOKUP($E78,'SD Aufnahme'!$A$33:$N$326,'SD Aufnahme'!$G$29,FALSE)=0),"",IF($L78&lt;&gt;0,"", IF(AND(P78&gt;0,O78&lt;&gt;"",Q78&lt;&gt;"t TM"),VLOOKUP($E78,'SD Aufnahme'!$A$33:$N$326,'SD Aufnahme'!$G$29,FALSE)/O78*P78,VLOOKUP($E78,'SD Aufnahme'!$A$33:$N$326,'SD Aufnahme'!$G$29,FALSE)))),"")</f>
        <v/>
      </c>
      <c r="X78" s="87"/>
      <c r="Y78" s="128" t="str">
        <f ca="1">IFERROR(IF(AND(J78&lt;&gt;"eigene Stoffe",VLOOKUP($E78,'SD Aufnahme'!$A$33:$N$326,'SD Aufnahme'!$H$29,FALSE)=0),"",IF($L78&lt;&gt;0,"",IFERROR(IF(AND(P78&gt;0,O78&lt;&gt;"",Q78&lt;&gt;"t TM"),VLOOKUP($E78,'SD Aufnahme'!$A$33:$N$326,'SD Aufnahme'!$H$29,FALSE)*P78/O78,VLOOKUP($E78,'SD Aufnahme'!$A$33:$N$326,'SD Aufnahme'!$H$29,FALSE)),""))),"")</f>
        <v/>
      </c>
      <c r="Z78" s="87"/>
      <c r="AA78" s="424" t="s">
        <v>667</v>
      </c>
      <c r="AB78" s="129" t="str">
        <f>IF($M78=0,"",IFERROR(VLOOKUP($E78,'SD Aufnahme'!$A$33:$N$279,AB$20,FALSE),""))</f>
        <v/>
      </c>
      <c r="AC78" s="97">
        <f t="shared" si="5"/>
        <v>0</v>
      </c>
      <c r="AD78" s="89">
        <f t="shared" ca="1" si="6"/>
        <v>0</v>
      </c>
      <c r="AE78" s="89">
        <f t="shared" ca="1" si="14"/>
        <v>0</v>
      </c>
      <c r="AF78" s="89">
        <f t="shared" ca="1" si="7"/>
        <v>0</v>
      </c>
      <c r="AG78" s="89">
        <f t="shared" ca="1" si="15"/>
        <v>0</v>
      </c>
      <c r="AH78" s="89">
        <f t="shared" si="26"/>
        <v>0</v>
      </c>
      <c r="AI78" s="130" t="e">
        <f ca="1">COUNTIF(OFFSET('SD Aufnahme'!$C$33,VLOOKUP(J78,Art_Aufnahme,3,FALSE),0,VLOOKUP(J78,Art_Aufnahme,4,FALSE)-VLOOKUP(J78,Art_Aufnahme,3,FALSE)+1,1),K78)</f>
        <v>#N/A</v>
      </c>
      <c r="AJ78" s="138">
        <f ca="1">COUNTIF(OFFSET('SD Aufnahme'!$M$32,VLOOKUP(E78,'SD Aufnahme'!$A$33:$X$376,'SD Aufnahme'!$W$29,FALSE),0,1,VLOOKUP(E78,'SD Aufnahme'!$A$33:$X$376,'SD Aufnahme'!$X$29,FALSE)),M78)</f>
        <v>0</v>
      </c>
      <c r="AK78" s="91">
        <f t="shared" ca="1" si="17"/>
        <v>0</v>
      </c>
      <c r="AL78" s="98">
        <f t="shared" si="8"/>
        <v>3</v>
      </c>
      <c r="AO78" s="98">
        <f t="shared" si="9"/>
        <v>0</v>
      </c>
      <c r="AR78" s="98" t="str">
        <f t="shared" si="10"/>
        <v>1900-1-Aufnahme</v>
      </c>
    </row>
    <row r="79" spans="1:44">
      <c r="A79" s="98">
        <f t="shared" si="0"/>
        <v>0</v>
      </c>
      <c r="B79" s="98" t="str">
        <f>IF(C79=1,SUM($C$23:C79),"")</f>
        <v/>
      </c>
      <c r="C79" s="98">
        <f t="shared" si="1"/>
        <v>0</v>
      </c>
      <c r="D79" s="89" t="str">
        <f t="shared" si="2"/>
        <v>1900-1-Aufnahme-</v>
      </c>
      <c r="E79" s="123" t="str">
        <f t="shared" ca="1" si="11"/>
        <v>-</v>
      </c>
      <c r="F79" s="123">
        <f t="shared" si="23"/>
        <v>1900</v>
      </c>
      <c r="G79" s="123">
        <f t="shared" si="24"/>
        <v>1</v>
      </c>
      <c r="H79" s="162">
        <f t="shared" si="25"/>
        <v>57</v>
      </c>
      <c r="I79" s="77"/>
      <c r="J79" s="78"/>
      <c r="K79" s="79"/>
      <c r="L79" s="80"/>
      <c r="M79" s="177"/>
      <c r="N79" s="309" t="str">
        <f t="shared" ca="1" si="19"/>
        <v/>
      </c>
      <c r="O79" s="310" t="str">
        <f ca="1">IFERROR(IF(VLOOKUP($E79,'SD Aufnahme'!$A$33:$N$326,'SD Aufnahme'!$D$29,FALSE)=0,"",VLOOKUP($E79,'SD Aufnahme'!$A$33:$N$326,'SD Aufnahme'!$D$29,FALSE)),"")</f>
        <v/>
      </c>
      <c r="P79" s="313"/>
      <c r="Q79" s="315" t="str">
        <f>IF(K79=0,"",IFERROR(VLOOKUP($E79,'SD Aufnahme'!$A$33:$N$326,'SD Aufnahme'!$E$29,FALSE),""))</f>
        <v/>
      </c>
      <c r="R79" s="87"/>
      <c r="S79" s="131" t="str">
        <f t="shared" si="4"/>
        <v/>
      </c>
      <c r="T79" s="126">
        <f>IF(M79="organische Düngemittel",IF(OR($M79=0,L79&lt;&gt;0,U79&gt;0),0,IFERROR(VLOOKUP($E79,'SD Aufnahme'!$A$33:$N$4042,T$20,FALSE),0)),)</f>
        <v>0</v>
      </c>
      <c r="U79" s="83"/>
      <c r="V79" s="124"/>
      <c r="W79" s="128" t="str">
        <f ca="1">IFERROR(IF(AND(J79&lt;&gt;"eigene Stoffe",VLOOKUP($E79,'SD Aufnahme'!$A$33:$N$326,'SD Aufnahme'!$G$29,FALSE)=0),"",IF($L79&lt;&gt;0,"", IF(AND(P79&gt;0,O79&lt;&gt;"",Q79&lt;&gt;"t TM"),VLOOKUP($E79,'SD Aufnahme'!$A$33:$N$326,'SD Aufnahme'!$G$29,FALSE)/O79*P79,VLOOKUP($E79,'SD Aufnahme'!$A$33:$N$326,'SD Aufnahme'!$G$29,FALSE)))),"")</f>
        <v/>
      </c>
      <c r="X79" s="87"/>
      <c r="Y79" s="128" t="str">
        <f ca="1">IFERROR(IF(AND(J79&lt;&gt;"eigene Stoffe",VLOOKUP($E79,'SD Aufnahme'!$A$33:$N$326,'SD Aufnahme'!$H$29,FALSE)=0),"",IF($L79&lt;&gt;0,"",IFERROR(IF(AND(P79&gt;0,O79&lt;&gt;"",Q79&lt;&gt;"t TM"),VLOOKUP($E79,'SD Aufnahme'!$A$33:$N$326,'SD Aufnahme'!$H$29,FALSE)*P79/O79,VLOOKUP($E79,'SD Aufnahme'!$A$33:$N$326,'SD Aufnahme'!$H$29,FALSE)),""))),"")</f>
        <v/>
      </c>
      <c r="Z79" s="87"/>
      <c r="AA79" s="424" t="s">
        <v>667</v>
      </c>
      <c r="AB79" s="129" t="str">
        <f>IF($M79=0,"",IFERROR(VLOOKUP($E79,'SD Aufnahme'!$A$33:$N$279,AB$20,FALSE),""))</f>
        <v/>
      </c>
      <c r="AC79" s="97">
        <f t="shared" si="5"/>
        <v>0</v>
      </c>
      <c r="AD79" s="89">
        <f t="shared" ca="1" si="6"/>
        <v>0</v>
      </c>
      <c r="AE79" s="89">
        <f t="shared" ca="1" si="14"/>
        <v>0</v>
      </c>
      <c r="AF79" s="89">
        <f t="shared" ca="1" si="7"/>
        <v>0</v>
      </c>
      <c r="AG79" s="89">
        <f t="shared" ca="1" si="15"/>
        <v>0</v>
      </c>
      <c r="AH79" s="89">
        <f t="shared" si="26"/>
        <v>0</v>
      </c>
      <c r="AI79" s="130" t="e">
        <f ca="1">COUNTIF(OFFSET('SD Aufnahme'!$C$33,VLOOKUP(J79,Art_Aufnahme,3,FALSE),0,VLOOKUP(J79,Art_Aufnahme,4,FALSE)-VLOOKUP(J79,Art_Aufnahme,3,FALSE)+1,1),K79)</f>
        <v>#N/A</v>
      </c>
      <c r="AJ79" s="138">
        <f ca="1">COUNTIF(OFFSET('SD Aufnahme'!$M$32,VLOOKUP(E79,'SD Aufnahme'!$A$33:$X$376,'SD Aufnahme'!$W$29,FALSE),0,1,VLOOKUP(E79,'SD Aufnahme'!$A$33:$X$376,'SD Aufnahme'!$X$29,FALSE)),M79)</f>
        <v>0</v>
      </c>
      <c r="AK79" s="91">
        <f t="shared" ca="1" si="17"/>
        <v>0</v>
      </c>
      <c r="AL79" s="98">
        <f t="shared" si="8"/>
        <v>3</v>
      </c>
      <c r="AO79" s="98">
        <f t="shared" si="9"/>
        <v>0</v>
      </c>
      <c r="AR79" s="98" t="str">
        <f t="shared" si="10"/>
        <v>1900-1-Aufnahme</v>
      </c>
    </row>
    <row r="80" spans="1:44">
      <c r="A80" s="98">
        <f t="shared" si="0"/>
        <v>0</v>
      </c>
      <c r="B80" s="98" t="str">
        <f>IF(C80=1,SUM($C$23:C80),"")</f>
        <v/>
      </c>
      <c r="C80" s="98">
        <f t="shared" si="1"/>
        <v>0</v>
      </c>
      <c r="D80" s="89" t="str">
        <f t="shared" si="2"/>
        <v>1900-1-Aufnahme-</v>
      </c>
      <c r="E80" s="123" t="str">
        <f t="shared" ca="1" si="11"/>
        <v>-</v>
      </c>
      <c r="F80" s="123">
        <f t="shared" si="23"/>
        <v>1900</v>
      </c>
      <c r="G80" s="123">
        <f t="shared" si="24"/>
        <v>1</v>
      </c>
      <c r="H80" s="162">
        <f t="shared" si="25"/>
        <v>58</v>
      </c>
      <c r="I80" s="77"/>
      <c r="J80" s="78"/>
      <c r="K80" s="79"/>
      <c r="L80" s="80"/>
      <c r="M80" s="177"/>
      <c r="N80" s="309" t="str">
        <f t="shared" ca="1" si="19"/>
        <v/>
      </c>
      <c r="O80" s="310" t="str">
        <f ca="1">IFERROR(IF(VLOOKUP($E80,'SD Aufnahme'!$A$33:$N$326,'SD Aufnahme'!$D$29,FALSE)=0,"",VLOOKUP($E80,'SD Aufnahme'!$A$33:$N$326,'SD Aufnahme'!$D$29,FALSE)),"")</f>
        <v/>
      </c>
      <c r="P80" s="313"/>
      <c r="Q80" s="315" t="str">
        <f>IF(K80=0,"",IFERROR(VLOOKUP($E80,'SD Aufnahme'!$A$33:$N$326,'SD Aufnahme'!$E$29,FALSE),""))</f>
        <v/>
      </c>
      <c r="R80" s="87"/>
      <c r="S80" s="131" t="str">
        <f t="shared" si="4"/>
        <v/>
      </c>
      <c r="T80" s="126">
        <f>IF(M80="organische Düngemittel",IF(OR($M80=0,L80&lt;&gt;0,U80&gt;0),0,IFERROR(VLOOKUP($E80,'SD Aufnahme'!$A$33:$N$4042,T$20,FALSE),0)),)</f>
        <v>0</v>
      </c>
      <c r="U80" s="83"/>
      <c r="V80" s="124"/>
      <c r="W80" s="128" t="str">
        <f ca="1">IFERROR(IF(AND(J80&lt;&gt;"eigene Stoffe",VLOOKUP($E80,'SD Aufnahme'!$A$33:$N$326,'SD Aufnahme'!$G$29,FALSE)=0),"",IF($L80&lt;&gt;0,"", IF(AND(P80&gt;0,O80&lt;&gt;"",Q80&lt;&gt;"t TM"),VLOOKUP($E80,'SD Aufnahme'!$A$33:$N$326,'SD Aufnahme'!$G$29,FALSE)/O80*P80,VLOOKUP($E80,'SD Aufnahme'!$A$33:$N$326,'SD Aufnahme'!$G$29,FALSE)))),"")</f>
        <v/>
      </c>
      <c r="X80" s="87"/>
      <c r="Y80" s="128" t="str">
        <f ca="1">IFERROR(IF(AND(J80&lt;&gt;"eigene Stoffe",VLOOKUP($E80,'SD Aufnahme'!$A$33:$N$326,'SD Aufnahme'!$H$29,FALSE)=0),"",IF($L80&lt;&gt;0,"",IFERROR(IF(AND(P80&gt;0,O80&lt;&gt;"",Q80&lt;&gt;"t TM"),VLOOKUP($E80,'SD Aufnahme'!$A$33:$N$326,'SD Aufnahme'!$H$29,FALSE)*P80/O80,VLOOKUP($E80,'SD Aufnahme'!$A$33:$N$326,'SD Aufnahme'!$H$29,FALSE)),""))),"")</f>
        <v/>
      </c>
      <c r="Z80" s="87"/>
      <c r="AA80" s="424" t="s">
        <v>667</v>
      </c>
      <c r="AB80" s="129" t="str">
        <f>IF($M80=0,"",IFERROR(VLOOKUP($E80,'SD Aufnahme'!$A$33:$N$279,AB$20,FALSE),""))</f>
        <v/>
      </c>
      <c r="AC80" s="97">
        <f t="shared" si="5"/>
        <v>0</v>
      </c>
      <c r="AD80" s="89">
        <f t="shared" ca="1" si="6"/>
        <v>0</v>
      </c>
      <c r="AE80" s="89">
        <f t="shared" ca="1" si="14"/>
        <v>0</v>
      </c>
      <c r="AF80" s="89">
        <f t="shared" ca="1" si="7"/>
        <v>0</v>
      </c>
      <c r="AG80" s="89">
        <f t="shared" ca="1" si="15"/>
        <v>0</v>
      </c>
      <c r="AH80" s="89">
        <f t="shared" si="26"/>
        <v>0</v>
      </c>
      <c r="AI80" s="130" t="e">
        <f ca="1">COUNTIF(OFFSET('SD Aufnahme'!$C$33,VLOOKUP(J80,Art_Aufnahme,3,FALSE),0,VLOOKUP(J80,Art_Aufnahme,4,FALSE)-VLOOKUP(J80,Art_Aufnahme,3,FALSE)+1,1),K80)</f>
        <v>#N/A</v>
      </c>
      <c r="AJ80" s="138">
        <f ca="1">COUNTIF(OFFSET('SD Aufnahme'!$M$32,VLOOKUP(E80,'SD Aufnahme'!$A$33:$X$376,'SD Aufnahme'!$W$29,FALSE),0,1,VLOOKUP(E80,'SD Aufnahme'!$A$33:$X$376,'SD Aufnahme'!$X$29,FALSE)),M80)</f>
        <v>0</v>
      </c>
      <c r="AK80" s="91">
        <f t="shared" ca="1" si="17"/>
        <v>0</v>
      </c>
      <c r="AL80" s="98">
        <f t="shared" si="8"/>
        <v>3</v>
      </c>
      <c r="AO80" s="98">
        <f t="shared" si="9"/>
        <v>0</v>
      </c>
      <c r="AR80" s="98" t="str">
        <f t="shared" si="10"/>
        <v>1900-1-Aufnahme</v>
      </c>
    </row>
    <row r="81" spans="1:44">
      <c r="A81" s="98">
        <f t="shared" si="0"/>
        <v>0</v>
      </c>
      <c r="B81" s="98" t="str">
        <f>IF(C81=1,SUM($C$23:C81),"")</f>
        <v/>
      </c>
      <c r="C81" s="98">
        <f t="shared" si="1"/>
        <v>0</v>
      </c>
      <c r="D81" s="89" t="str">
        <f t="shared" si="2"/>
        <v>1900-1-Aufnahme-</v>
      </c>
      <c r="E81" s="123" t="str">
        <f t="shared" ca="1" si="11"/>
        <v>-</v>
      </c>
      <c r="F81" s="123">
        <f t="shared" si="23"/>
        <v>1900</v>
      </c>
      <c r="G81" s="123">
        <f t="shared" si="24"/>
        <v>1</v>
      </c>
      <c r="H81" s="162">
        <f t="shared" si="25"/>
        <v>59</v>
      </c>
      <c r="I81" s="77"/>
      <c r="J81" s="78"/>
      <c r="K81" s="79"/>
      <c r="L81" s="80"/>
      <c r="M81" s="177"/>
      <c r="N81" s="309" t="str">
        <f t="shared" ca="1" si="19"/>
        <v/>
      </c>
      <c r="O81" s="310" t="str">
        <f ca="1">IFERROR(IF(VLOOKUP($E81,'SD Aufnahme'!$A$33:$N$326,'SD Aufnahme'!$D$29,FALSE)=0,"",VLOOKUP($E81,'SD Aufnahme'!$A$33:$N$326,'SD Aufnahme'!$D$29,FALSE)),"")</f>
        <v/>
      </c>
      <c r="P81" s="313"/>
      <c r="Q81" s="315" t="str">
        <f>IF(K81=0,"",IFERROR(VLOOKUP($E81,'SD Aufnahme'!$A$33:$N$326,'SD Aufnahme'!$E$29,FALSE),""))</f>
        <v/>
      </c>
      <c r="R81" s="87"/>
      <c r="S81" s="131" t="str">
        <f t="shared" si="4"/>
        <v/>
      </c>
      <c r="T81" s="126">
        <f>IF(M81="organische Düngemittel",IF(OR($M81=0,L81&lt;&gt;0,U81&gt;0),0,IFERROR(VLOOKUP($E81,'SD Aufnahme'!$A$33:$N$4042,T$20,FALSE),0)),)</f>
        <v>0</v>
      </c>
      <c r="U81" s="83"/>
      <c r="V81" s="124"/>
      <c r="W81" s="128" t="str">
        <f ca="1">IFERROR(IF(AND(J81&lt;&gt;"eigene Stoffe",VLOOKUP($E81,'SD Aufnahme'!$A$33:$N$326,'SD Aufnahme'!$G$29,FALSE)=0),"",IF($L81&lt;&gt;0,"", IF(AND(P81&gt;0,O81&lt;&gt;"",Q81&lt;&gt;"t TM"),VLOOKUP($E81,'SD Aufnahme'!$A$33:$N$326,'SD Aufnahme'!$G$29,FALSE)/O81*P81,VLOOKUP($E81,'SD Aufnahme'!$A$33:$N$326,'SD Aufnahme'!$G$29,FALSE)))),"")</f>
        <v/>
      </c>
      <c r="X81" s="87"/>
      <c r="Y81" s="128" t="str">
        <f ca="1">IFERROR(IF(AND(J81&lt;&gt;"eigene Stoffe",VLOOKUP($E81,'SD Aufnahme'!$A$33:$N$326,'SD Aufnahme'!$H$29,FALSE)=0),"",IF($L81&lt;&gt;0,"",IFERROR(IF(AND(P81&gt;0,O81&lt;&gt;"",Q81&lt;&gt;"t TM"),VLOOKUP($E81,'SD Aufnahme'!$A$33:$N$326,'SD Aufnahme'!$H$29,FALSE)*P81/O81,VLOOKUP($E81,'SD Aufnahme'!$A$33:$N$326,'SD Aufnahme'!$H$29,FALSE)),""))),"")</f>
        <v/>
      </c>
      <c r="Z81" s="87"/>
      <c r="AA81" s="424" t="s">
        <v>667</v>
      </c>
      <c r="AB81" s="129" t="str">
        <f>IF($M81=0,"",IFERROR(VLOOKUP($E81,'SD Aufnahme'!$A$33:$N$279,AB$20,FALSE),""))</f>
        <v/>
      </c>
      <c r="AC81" s="97">
        <f t="shared" si="5"/>
        <v>0</v>
      </c>
      <c r="AD81" s="89">
        <f t="shared" ca="1" si="6"/>
        <v>0</v>
      </c>
      <c r="AE81" s="89">
        <f t="shared" ca="1" si="14"/>
        <v>0</v>
      </c>
      <c r="AF81" s="89">
        <f t="shared" ca="1" si="7"/>
        <v>0</v>
      </c>
      <c r="AG81" s="89">
        <f t="shared" ca="1" si="15"/>
        <v>0</v>
      </c>
      <c r="AH81" s="89">
        <f t="shared" si="26"/>
        <v>0</v>
      </c>
      <c r="AI81" s="130" t="e">
        <f ca="1">COUNTIF(OFFSET('SD Aufnahme'!$C$33,VLOOKUP(J81,Art_Aufnahme,3,FALSE),0,VLOOKUP(J81,Art_Aufnahme,4,FALSE)-VLOOKUP(J81,Art_Aufnahme,3,FALSE)+1,1),K81)</f>
        <v>#N/A</v>
      </c>
      <c r="AJ81" s="138">
        <f ca="1">COUNTIF(OFFSET('SD Aufnahme'!$M$32,VLOOKUP(E81,'SD Aufnahme'!$A$33:$X$376,'SD Aufnahme'!$W$29,FALSE),0,1,VLOOKUP(E81,'SD Aufnahme'!$A$33:$X$376,'SD Aufnahme'!$X$29,FALSE)),M81)</f>
        <v>0</v>
      </c>
      <c r="AK81" s="91">
        <f t="shared" ca="1" si="17"/>
        <v>0</v>
      </c>
      <c r="AL81" s="98">
        <f t="shared" si="8"/>
        <v>3</v>
      </c>
      <c r="AO81" s="98">
        <f t="shared" si="9"/>
        <v>0</v>
      </c>
      <c r="AR81" s="98" t="str">
        <f t="shared" si="10"/>
        <v>1900-1-Aufnahme</v>
      </c>
    </row>
    <row r="82" spans="1:44">
      <c r="A82" s="98">
        <f t="shared" si="0"/>
        <v>0</v>
      </c>
      <c r="B82" s="98" t="str">
        <f>IF(C82=1,SUM($C$23:C82),"")</f>
        <v/>
      </c>
      <c r="C82" s="98">
        <f t="shared" si="1"/>
        <v>0</v>
      </c>
      <c r="D82" s="89" t="str">
        <f t="shared" si="2"/>
        <v>1900-1-Aufnahme-</v>
      </c>
      <c r="E82" s="123" t="str">
        <f t="shared" ca="1" si="11"/>
        <v>-</v>
      </c>
      <c r="F82" s="123">
        <f t="shared" si="23"/>
        <v>1900</v>
      </c>
      <c r="G82" s="123">
        <f t="shared" si="24"/>
        <v>1</v>
      </c>
      <c r="H82" s="162">
        <f t="shared" si="25"/>
        <v>60</v>
      </c>
      <c r="I82" s="77"/>
      <c r="J82" s="78"/>
      <c r="K82" s="79"/>
      <c r="L82" s="80"/>
      <c r="M82" s="177"/>
      <c r="N82" s="309" t="str">
        <f t="shared" ca="1" si="19"/>
        <v/>
      </c>
      <c r="O82" s="310" t="str">
        <f ca="1">IFERROR(IF(VLOOKUP($E82,'SD Aufnahme'!$A$33:$N$326,'SD Aufnahme'!$D$29,FALSE)=0,"",VLOOKUP($E82,'SD Aufnahme'!$A$33:$N$326,'SD Aufnahme'!$D$29,FALSE)),"")</f>
        <v/>
      </c>
      <c r="P82" s="313"/>
      <c r="Q82" s="315" t="str">
        <f>IF(K82=0,"",IFERROR(VLOOKUP($E82,'SD Aufnahme'!$A$33:$N$326,'SD Aufnahme'!$E$29,FALSE),""))</f>
        <v/>
      </c>
      <c r="R82" s="87"/>
      <c r="S82" s="131" t="str">
        <f t="shared" si="4"/>
        <v/>
      </c>
      <c r="T82" s="126">
        <f>IF(M82="organische Düngemittel",IF(OR($M82=0,L82&lt;&gt;0,U82&gt;0),0,IFERROR(VLOOKUP($E82,'SD Aufnahme'!$A$33:$N$4042,T$20,FALSE),0)),)</f>
        <v>0</v>
      </c>
      <c r="U82" s="83"/>
      <c r="V82" s="124"/>
      <c r="W82" s="128" t="str">
        <f ca="1">IFERROR(IF(AND(J82&lt;&gt;"eigene Stoffe",VLOOKUP($E82,'SD Aufnahme'!$A$33:$N$326,'SD Aufnahme'!$G$29,FALSE)=0),"",IF($L82&lt;&gt;0,"", IF(AND(P82&gt;0,O82&lt;&gt;"",Q82&lt;&gt;"t TM"),VLOOKUP($E82,'SD Aufnahme'!$A$33:$N$326,'SD Aufnahme'!$G$29,FALSE)/O82*P82,VLOOKUP($E82,'SD Aufnahme'!$A$33:$N$326,'SD Aufnahme'!$G$29,FALSE)))),"")</f>
        <v/>
      </c>
      <c r="X82" s="87"/>
      <c r="Y82" s="128" t="str">
        <f ca="1">IFERROR(IF(AND(J82&lt;&gt;"eigene Stoffe",VLOOKUP($E82,'SD Aufnahme'!$A$33:$N$326,'SD Aufnahme'!$H$29,FALSE)=0),"",IF($L82&lt;&gt;0,"",IFERROR(IF(AND(P82&gt;0,O82&lt;&gt;"",Q82&lt;&gt;"t TM"),VLOOKUP($E82,'SD Aufnahme'!$A$33:$N$326,'SD Aufnahme'!$H$29,FALSE)*P82/O82,VLOOKUP($E82,'SD Aufnahme'!$A$33:$N$326,'SD Aufnahme'!$H$29,FALSE)),""))),"")</f>
        <v/>
      </c>
      <c r="Z82" s="87"/>
      <c r="AA82" s="424" t="s">
        <v>667</v>
      </c>
      <c r="AB82" s="129" t="str">
        <f>IF($M82=0,"",IFERROR(VLOOKUP($E82,'SD Aufnahme'!$A$33:$N$279,AB$20,FALSE),""))</f>
        <v/>
      </c>
      <c r="AC82" s="97">
        <f t="shared" si="5"/>
        <v>0</v>
      </c>
      <c r="AD82" s="89">
        <f t="shared" ca="1" si="6"/>
        <v>0</v>
      </c>
      <c r="AE82" s="89">
        <f t="shared" ca="1" si="14"/>
        <v>0</v>
      </c>
      <c r="AF82" s="89">
        <f t="shared" ca="1" si="7"/>
        <v>0</v>
      </c>
      <c r="AG82" s="89">
        <f t="shared" ca="1" si="15"/>
        <v>0</v>
      </c>
      <c r="AH82" s="89">
        <f t="shared" si="26"/>
        <v>0</v>
      </c>
      <c r="AI82" s="130" t="e">
        <f ca="1">COUNTIF(OFFSET('SD Aufnahme'!$C$33,VLOOKUP(J82,Art_Aufnahme,3,FALSE),0,VLOOKUP(J82,Art_Aufnahme,4,FALSE)-VLOOKUP(J82,Art_Aufnahme,3,FALSE)+1,1),K82)</f>
        <v>#N/A</v>
      </c>
      <c r="AJ82" s="138">
        <f ca="1">COUNTIF(OFFSET('SD Aufnahme'!$M$32,VLOOKUP(E82,'SD Aufnahme'!$A$33:$X$376,'SD Aufnahme'!$W$29,FALSE),0,1,VLOOKUP(E82,'SD Aufnahme'!$A$33:$X$376,'SD Aufnahme'!$X$29,FALSE)),M82)</f>
        <v>0</v>
      </c>
      <c r="AK82" s="91">
        <f t="shared" ca="1" si="17"/>
        <v>0</v>
      </c>
      <c r="AL82" s="98">
        <f t="shared" si="8"/>
        <v>3</v>
      </c>
      <c r="AO82" s="98">
        <f t="shared" si="9"/>
        <v>0</v>
      </c>
      <c r="AR82" s="98" t="str">
        <f t="shared" si="10"/>
        <v>1900-1-Aufnahme</v>
      </c>
    </row>
    <row r="83" spans="1:44">
      <c r="A83" s="98">
        <f t="shared" si="0"/>
        <v>0</v>
      </c>
      <c r="B83" s="98" t="str">
        <f>IF(C83=1,SUM($C$23:C83),"")</f>
        <v/>
      </c>
      <c r="C83" s="98">
        <f t="shared" si="1"/>
        <v>0</v>
      </c>
      <c r="D83" s="89" t="str">
        <f t="shared" si="2"/>
        <v>1900-1-Aufnahme-</v>
      </c>
      <c r="E83" s="123" t="str">
        <f t="shared" ca="1" si="11"/>
        <v>-</v>
      </c>
      <c r="F83" s="123">
        <f t="shared" si="23"/>
        <v>1900</v>
      </c>
      <c r="G83" s="123">
        <f t="shared" si="24"/>
        <v>1</v>
      </c>
      <c r="H83" s="162">
        <f t="shared" si="25"/>
        <v>61</v>
      </c>
      <c r="I83" s="77"/>
      <c r="J83" s="78"/>
      <c r="K83" s="79"/>
      <c r="L83" s="80"/>
      <c r="M83" s="177"/>
      <c r="N83" s="309" t="str">
        <f t="shared" ca="1" si="19"/>
        <v/>
      </c>
      <c r="O83" s="310" t="str">
        <f ca="1">IFERROR(IF(VLOOKUP($E83,'SD Aufnahme'!$A$33:$N$326,'SD Aufnahme'!$D$29,FALSE)=0,"",VLOOKUP($E83,'SD Aufnahme'!$A$33:$N$326,'SD Aufnahme'!$D$29,FALSE)),"")</f>
        <v/>
      </c>
      <c r="P83" s="313"/>
      <c r="Q83" s="315" t="str">
        <f>IF(K83=0,"",IFERROR(VLOOKUP($E83,'SD Aufnahme'!$A$33:$N$326,'SD Aufnahme'!$E$29,FALSE),""))</f>
        <v/>
      </c>
      <c r="R83" s="87"/>
      <c r="S83" s="131" t="str">
        <f t="shared" si="4"/>
        <v/>
      </c>
      <c r="T83" s="126">
        <f>IF(M83="organische Düngemittel",IF(OR($M83=0,L83&lt;&gt;0,U83&gt;0),0,IFERROR(VLOOKUP($E83,'SD Aufnahme'!$A$33:$N$4042,T$20,FALSE),0)),)</f>
        <v>0</v>
      </c>
      <c r="U83" s="83"/>
      <c r="V83" s="124"/>
      <c r="W83" s="128" t="str">
        <f ca="1">IFERROR(IF(AND(J83&lt;&gt;"eigene Stoffe",VLOOKUP($E83,'SD Aufnahme'!$A$33:$N$326,'SD Aufnahme'!$G$29,FALSE)=0),"",IF($L83&lt;&gt;0,"", IF(AND(P83&gt;0,O83&lt;&gt;"",Q83&lt;&gt;"t TM"),VLOOKUP($E83,'SD Aufnahme'!$A$33:$N$326,'SD Aufnahme'!$G$29,FALSE)/O83*P83,VLOOKUP($E83,'SD Aufnahme'!$A$33:$N$326,'SD Aufnahme'!$G$29,FALSE)))),"")</f>
        <v/>
      </c>
      <c r="X83" s="87"/>
      <c r="Y83" s="128" t="str">
        <f ca="1">IFERROR(IF(AND(J83&lt;&gt;"eigene Stoffe",VLOOKUP($E83,'SD Aufnahme'!$A$33:$N$326,'SD Aufnahme'!$H$29,FALSE)=0),"",IF($L83&lt;&gt;0,"",IFERROR(IF(AND(P83&gt;0,O83&lt;&gt;"",Q83&lt;&gt;"t TM"),VLOOKUP($E83,'SD Aufnahme'!$A$33:$N$326,'SD Aufnahme'!$H$29,FALSE)*P83/O83,VLOOKUP($E83,'SD Aufnahme'!$A$33:$N$326,'SD Aufnahme'!$H$29,FALSE)),""))),"")</f>
        <v/>
      </c>
      <c r="Z83" s="87"/>
      <c r="AA83" s="424" t="s">
        <v>667</v>
      </c>
      <c r="AB83" s="129" t="str">
        <f>IF($M83=0,"",IFERROR(VLOOKUP($E83,'SD Aufnahme'!$A$33:$N$279,AB$20,FALSE),""))</f>
        <v/>
      </c>
      <c r="AC83" s="97">
        <f t="shared" si="5"/>
        <v>0</v>
      </c>
      <c r="AD83" s="89">
        <f t="shared" ca="1" si="6"/>
        <v>0</v>
      </c>
      <c r="AE83" s="89">
        <f t="shared" ca="1" si="14"/>
        <v>0</v>
      </c>
      <c r="AF83" s="89">
        <f t="shared" ca="1" si="7"/>
        <v>0</v>
      </c>
      <c r="AG83" s="89">
        <f t="shared" ca="1" si="15"/>
        <v>0</v>
      </c>
      <c r="AH83" s="89">
        <f t="shared" si="26"/>
        <v>0</v>
      </c>
      <c r="AI83" s="130" t="e">
        <f ca="1">COUNTIF(OFFSET('SD Aufnahme'!$C$33,VLOOKUP(J83,Art_Aufnahme,3,FALSE),0,VLOOKUP(J83,Art_Aufnahme,4,FALSE)-VLOOKUP(J83,Art_Aufnahme,3,FALSE)+1,1),K83)</f>
        <v>#N/A</v>
      </c>
      <c r="AJ83" s="138">
        <f ca="1">COUNTIF(OFFSET('SD Aufnahme'!$M$32,VLOOKUP(E83,'SD Aufnahme'!$A$33:$X$376,'SD Aufnahme'!$W$29,FALSE),0,1,VLOOKUP(E83,'SD Aufnahme'!$A$33:$X$376,'SD Aufnahme'!$X$29,FALSE)),M83)</f>
        <v>0</v>
      </c>
      <c r="AK83" s="91">
        <f t="shared" ca="1" si="17"/>
        <v>0</v>
      </c>
      <c r="AL83" s="98">
        <f t="shared" si="8"/>
        <v>3</v>
      </c>
      <c r="AO83" s="98">
        <f t="shared" si="9"/>
        <v>0</v>
      </c>
      <c r="AR83" s="98" t="str">
        <f t="shared" si="10"/>
        <v>1900-1-Aufnahme</v>
      </c>
    </row>
    <row r="84" spans="1:44">
      <c r="A84" s="98">
        <f t="shared" si="0"/>
        <v>0</v>
      </c>
      <c r="B84" s="98" t="str">
        <f>IF(C84=1,SUM($C$23:C84),"")</f>
        <v/>
      </c>
      <c r="C84" s="98">
        <f t="shared" si="1"/>
        <v>0</v>
      </c>
      <c r="D84" s="89" t="str">
        <f t="shared" si="2"/>
        <v>1900-1-Aufnahme-</v>
      </c>
      <c r="E84" s="123" t="str">
        <f t="shared" ca="1" si="11"/>
        <v>-</v>
      </c>
      <c r="F84" s="123">
        <f t="shared" si="23"/>
        <v>1900</v>
      </c>
      <c r="G84" s="123">
        <f t="shared" si="24"/>
        <v>1</v>
      </c>
      <c r="H84" s="162">
        <f t="shared" si="25"/>
        <v>62</v>
      </c>
      <c r="I84" s="77"/>
      <c r="J84" s="78"/>
      <c r="K84" s="79"/>
      <c r="L84" s="80"/>
      <c r="M84" s="177"/>
      <c r="N84" s="309" t="str">
        <f t="shared" ca="1" si="19"/>
        <v/>
      </c>
      <c r="O84" s="310" t="str">
        <f ca="1">IFERROR(IF(VLOOKUP($E84,'SD Aufnahme'!$A$33:$N$326,'SD Aufnahme'!$D$29,FALSE)=0,"",VLOOKUP($E84,'SD Aufnahme'!$A$33:$N$326,'SD Aufnahme'!$D$29,FALSE)),"")</f>
        <v/>
      </c>
      <c r="P84" s="313"/>
      <c r="Q84" s="315" t="str">
        <f>IF(K84=0,"",IFERROR(VLOOKUP($E84,'SD Aufnahme'!$A$33:$N$326,'SD Aufnahme'!$E$29,FALSE),""))</f>
        <v/>
      </c>
      <c r="R84" s="87"/>
      <c r="S84" s="131" t="str">
        <f t="shared" si="4"/>
        <v/>
      </c>
      <c r="T84" s="126">
        <f>IF(M84="organische Düngemittel",IF(OR($M84=0,L84&lt;&gt;0,U84&gt;0),0,IFERROR(VLOOKUP($E84,'SD Aufnahme'!$A$33:$N$4042,T$20,FALSE),0)),)</f>
        <v>0</v>
      </c>
      <c r="U84" s="83"/>
      <c r="V84" s="124"/>
      <c r="W84" s="128" t="str">
        <f ca="1">IFERROR(IF(AND(J84&lt;&gt;"eigene Stoffe",VLOOKUP($E84,'SD Aufnahme'!$A$33:$N$326,'SD Aufnahme'!$G$29,FALSE)=0),"",IF($L84&lt;&gt;0,"", IF(AND(P84&gt;0,O84&lt;&gt;"",Q84&lt;&gt;"t TM"),VLOOKUP($E84,'SD Aufnahme'!$A$33:$N$326,'SD Aufnahme'!$G$29,FALSE)/O84*P84,VLOOKUP($E84,'SD Aufnahme'!$A$33:$N$326,'SD Aufnahme'!$G$29,FALSE)))),"")</f>
        <v/>
      </c>
      <c r="X84" s="87"/>
      <c r="Y84" s="128" t="str">
        <f ca="1">IFERROR(IF(AND(J84&lt;&gt;"eigene Stoffe",VLOOKUP($E84,'SD Aufnahme'!$A$33:$N$326,'SD Aufnahme'!$H$29,FALSE)=0),"",IF($L84&lt;&gt;0,"",IFERROR(IF(AND(P84&gt;0,O84&lt;&gt;"",Q84&lt;&gt;"t TM"),VLOOKUP($E84,'SD Aufnahme'!$A$33:$N$326,'SD Aufnahme'!$H$29,FALSE)*P84/O84,VLOOKUP($E84,'SD Aufnahme'!$A$33:$N$326,'SD Aufnahme'!$H$29,FALSE)),""))),"")</f>
        <v/>
      </c>
      <c r="Z84" s="87"/>
      <c r="AA84" s="424" t="s">
        <v>667</v>
      </c>
      <c r="AB84" s="129" t="str">
        <f>IF($M84=0,"",IFERROR(VLOOKUP($E84,'SD Aufnahme'!$A$33:$N$279,AB$20,FALSE),""))</f>
        <v/>
      </c>
      <c r="AC84" s="97">
        <f t="shared" si="5"/>
        <v>0</v>
      </c>
      <c r="AD84" s="89">
        <f t="shared" ca="1" si="6"/>
        <v>0</v>
      </c>
      <c r="AE84" s="89">
        <f t="shared" ca="1" si="14"/>
        <v>0</v>
      </c>
      <c r="AF84" s="89">
        <f t="shared" ca="1" si="7"/>
        <v>0</v>
      </c>
      <c r="AG84" s="89">
        <f t="shared" ca="1" si="15"/>
        <v>0</v>
      </c>
      <c r="AH84" s="89">
        <f t="shared" si="26"/>
        <v>0</v>
      </c>
      <c r="AI84" s="130" t="e">
        <f ca="1">COUNTIF(OFFSET('SD Aufnahme'!$C$33,VLOOKUP(J84,Art_Aufnahme,3,FALSE),0,VLOOKUP(J84,Art_Aufnahme,4,FALSE)-VLOOKUP(J84,Art_Aufnahme,3,FALSE)+1,1),K84)</f>
        <v>#N/A</v>
      </c>
      <c r="AJ84" s="138">
        <f ca="1">COUNTIF(OFFSET('SD Aufnahme'!$M$32,VLOOKUP(E84,'SD Aufnahme'!$A$33:$X$376,'SD Aufnahme'!$W$29,FALSE),0,1,VLOOKUP(E84,'SD Aufnahme'!$A$33:$X$376,'SD Aufnahme'!$X$29,FALSE)),M84)</f>
        <v>0</v>
      </c>
      <c r="AK84" s="91">
        <f t="shared" ca="1" si="17"/>
        <v>0</v>
      </c>
      <c r="AL84" s="98">
        <f t="shared" si="8"/>
        <v>3</v>
      </c>
      <c r="AO84" s="98">
        <f t="shared" si="9"/>
        <v>0</v>
      </c>
      <c r="AR84" s="98" t="str">
        <f t="shared" si="10"/>
        <v>1900-1-Aufnahme</v>
      </c>
    </row>
    <row r="85" spans="1:44">
      <c r="A85" s="98">
        <f t="shared" si="0"/>
        <v>0</v>
      </c>
      <c r="B85" s="98" t="str">
        <f>IF(C85=1,SUM($C$23:C85),"")</f>
        <v/>
      </c>
      <c r="C85" s="98">
        <f t="shared" si="1"/>
        <v>0</v>
      </c>
      <c r="D85" s="89" t="str">
        <f t="shared" si="2"/>
        <v>1900-1-Aufnahme-</v>
      </c>
      <c r="E85" s="123" t="str">
        <f t="shared" ca="1" si="11"/>
        <v>-</v>
      </c>
      <c r="F85" s="123">
        <f t="shared" si="23"/>
        <v>1900</v>
      </c>
      <c r="G85" s="123">
        <f t="shared" si="24"/>
        <v>1</v>
      </c>
      <c r="H85" s="162">
        <f t="shared" si="25"/>
        <v>63</v>
      </c>
      <c r="I85" s="77"/>
      <c r="J85" s="78"/>
      <c r="K85" s="79"/>
      <c r="L85" s="80"/>
      <c r="M85" s="177"/>
      <c r="N85" s="309" t="str">
        <f t="shared" ca="1" si="19"/>
        <v/>
      </c>
      <c r="O85" s="310" t="str">
        <f ca="1">IFERROR(IF(VLOOKUP($E85,'SD Aufnahme'!$A$33:$N$326,'SD Aufnahme'!$D$29,FALSE)=0,"",VLOOKUP($E85,'SD Aufnahme'!$A$33:$N$326,'SD Aufnahme'!$D$29,FALSE)),"")</f>
        <v/>
      </c>
      <c r="P85" s="313"/>
      <c r="Q85" s="315" t="str">
        <f>IF(K85=0,"",IFERROR(VLOOKUP($E85,'SD Aufnahme'!$A$33:$N$326,'SD Aufnahme'!$E$29,FALSE),""))</f>
        <v/>
      </c>
      <c r="R85" s="87"/>
      <c r="S85" s="131" t="str">
        <f t="shared" si="4"/>
        <v/>
      </c>
      <c r="T85" s="126">
        <f>IF(M85="organische Düngemittel",IF(OR($M85=0,L85&lt;&gt;0,U85&gt;0),0,IFERROR(VLOOKUP($E85,'SD Aufnahme'!$A$33:$N$4042,T$20,FALSE),0)),)</f>
        <v>0</v>
      </c>
      <c r="U85" s="83"/>
      <c r="V85" s="124"/>
      <c r="W85" s="128" t="str">
        <f ca="1">IFERROR(IF(AND(J85&lt;&gt;"eigene Stoffe",VLOOKUP($E85,'SD Aufnahme'!$A$33:$N$326,'SD Aufnahme'!$G$29,FALSE)=0),"",IF($L85&lt;&gt;0,"", IF(AND(P85&gt;0,O85&lt;&gt;"",Q85&lt;&gt;"t TM"),VLOOKUP($E85,'SD Aufnahme'!$A$33:$N$326,'SD Aufnahme'!$G$29,FALSE)/O85*P85,VLOOKUP($E85,'SD Aufnahme'!$A$33:$N$326,'SD Aufnahme'!$G$29,FALSE)))),"")</f>
        <v/>
      </c>
      <c r="X85" s="87"/>
      <c r="Y85" s="128" t="str">
        <f ca="1">IFERROR(IF(AND(J85&lt;&gt;"eigene Stoffe",VLOOKUP($E85,'SD Aufnahme'!$A$33:$N$326,'SD Aufnahme'!$H$29,FALSE)=0),"",IF($L85&lt;&gt;0,"",IFERROR(IF(AND(P85&gt;0,O85&lt;&gt;"",Q85&lt;&gt;"t TM"),VLOOKUP($E85,'SD Aufnahme'!$A$33:$N$326,'SD Aufnahme'!$H$29,FALSE)*P85/O85,VLOOKUP($E85,'SD Aufnahme'!$A$33:$N$326,'SD Aufnahme'!$H$29,FALSE)),""))),"")</f>
        <v/>
      </c>
      <c r="Z85" s="87"/>
      <c r="AA85" s="424" t="s">
        <v>667</v>
      </c>
      <c r="AB85" s="129" t="str">
        <f>IF($M85=0,"",IFERROR(VLOOKUP($E85,'SD Aufnahme'!$A$33:$N$279,AB$20,FALSE),""))</f>
        <v/>
      </c>
      <c r="AC85" s="97">
        <f t="shared" si="5"/>
        <v>0</v>
      </c>
      <c r="AD85" s="89">
        <f t="shared" ca="1" si="6"/>
        <v>0</v>
      </c>
      <c r="AE85" s="89">
        <f t="shared" ca="1" si="14"/>
        <v>0</v>
      </c>
      <c r="AF85" s="89">
        <f t="shared" ca="1" si="7"/>
        <v>0</v>
      </c>
      <c r="AG85" s="89">
        <f t="shared" ca="1" si="15"/>
        <v>0</v>
      </c>
      <c r="AH85" s="89">
        <f t="shared" si="26"/>
        <v>0</v>
      </c>
      <c r="AI85" s="130" t="e">
        <f ca="1">COUNTIF(OFFSET('SD Aufnahme'!$C$33,VLOOKUP(J85,Art_Aufnahme,3,FALSE),0,VLOOKUP(J85,Art_Aufnahme,4,FALSE)-VLOOKUP(J85,Art_Aufnahme,3,FALSE)+1,1),K85)</f>
        <v>#N/A</v>
      </c>
      <c r="AJ85" s="138">
        <f ca="1">COUNTIF(OFFSET('SD Aufnahme'!$M$32,VLOOKUP(E85,'SD Aufnahme'!$A$33:$X$376,'SD Aufnahme'!$W$29,FALSE),0,1,VLOOKUP(E85,'SD Aufnahme'!$A$33:$X$376,'SD Aufnahme'!$X$29,FALSE)),M85)</f>
        <v>0</v>
      </c>
      <c r="AK85" s="91">
        <f t="shared" ca="1" si="17"/>
        <v>0</v>
      </c>
      <c r="AL85" s="98">
        <f t="shared" si="8"/>
        <v>3</v>
      </c>
      <c r="AO85" s="98">
        <f t="shared" si="9"/>
        <v>0</v>
      </c>
      <c r="AR85" s="98" t="str">
        <f t="shared" si="10"/>
        <v>1900-1-Aufnahme</v>
      </c>
    </row>
    <row r="86" spans="1:44">
      <c r="A86" s="98">
        <f t="shared" si="0"/>
        <v>0</v>
      </c>
      <c r="B86" s="98" t="str">
        <f>IF(C86=1,SUM($C$23:C86),"")</f>
        <v/>
      </c>
      <c r="C86" s="98">
        <f t="shared" si="1"/>
        <v>0</v>
      </c>
      <c r="D86" s="89" t="str">
        <f t="shared" si="2"/>
        <v>1900-1-Aufnahme-</v>
      </c>
      <c r="E86" s="123" t="str">
        <f t="shared" ca="1" si="11"/>
        <v>-</v>
      </c>
      <c r="F86" s="123">
        <f t="shared" si="23"/>
        <v>1900</v>
      </c>
      <c r="G86" s="123">
        <f t="shared" si="24"/>
        <v>1</v>
      </c>
      <c r="H86" s="162">
        <f t="shared" si="25"/>
        <v>64</v>
      </c>
      <c r="I86" s="77"/>
      <c r="J86" s="78"/>
      <c r="K86" s="79"/>
      <c r="L86" s="80"/>
      <c r="M86" s="177"/>
      <c r="N86" s="309" t="str">
        <f t="shared" ca="1" si="19"/>
        <v/>
      </c>
      <c r="O86" s="310" t="str">
        <f ca="1">IFERROR(IF(VLOOKUP($E86,'SD Aufnahme'!$A$33:$N$326,'SD Aufnahme'!$D$29,FALSE)=0,"",VLOOKUP($E86,'SD Aufnahme'!$A$33:$N$326,'SD Aufnahme'!$D$29,FALSE)),"")</f>
        <v/>
      </c>
      <c r="P86" s="313"/>
      <c r="Q86" s="315" t="str">
        <f>IF(K86=0,"",IFERROR(VLOOKUP($E86,'SD Aufnahme'!$A$33:$N$326,'SD Aufnahme'!$E$29,FALSE),""))</f>
        <v/>
      </c>
      <c r="R86" s="87"/>
      <c r="S86" s="131" t="str">
        <f t="shared" si="4"/>
        <v/>
      </c>
      <c r="T86" s="126">
        <f>IF(M86="organische Düngemittel",IF(OR($M86=0,L86&lt;&gt;0,U86&gt;0),0,IFERROR(VLOOKUP($E86,'SD Aufnahme'!$A$33:$N$4042,T$20,FALSE),0)),)</f>
        <v>0</v>
      </c>
      <c r="U86" s="83"/>
      <c r="V86" s="124"/>
      <c r="W86" s="128" t="str">
        <f ca="1">IFERROR(IF(AND(J86&lt;&gt;"eigene Stoffe",VLOOKUP($E86,'SD Aufnahme'!$A$33:$N$326,'SD Aufnahme'!$G$29,FALSE)=0),"",IF($L86&lt;&gt;0,"", IF(AND(P86&gt;0,O86&lt;&gt;"",Q86&lt;&gt;"t TM"),VLOOKUP($E86,'SD Aufnahme'!$A$33:$N$326,'SD Aufnahme'!$G$29,FALSE)/O86*P86,VLOOKUP($E86,'SD Aufnahme'!$A$33:$N$326,'SD Aufnahme'!$G$29,FALSE)))),"")</f>
        <v/>
      </c>
      <c r="X86" s="87"/>
      <c r="Y86" s="128" t="str">
        <f ca="1">IFERROR(IF(AND(J86&lt;&gt;"eigene Stoffe",VLOOKUP($E86,'SD Aufnahme'!$A$33:$N$326,'SD Aufnahme'!$H$29,FALSE)=0),"",IF($L86&lt;&gt;0,"",IFERROR(IF(AND(P86&gt;0,O86&lt;&gt;"",Q86&lt;&gt;"t TM"),VLOOKUP($E86,'SD Aufnahme'!$A$33:$N$326,'SD Aufnahme'!$H$29,FALSE)*P86/O86,VLOOKUP($E86,'SD Aufnahme'!$A$33:$N$326,'SD Aufnahme'!$H$29,FALSE)),""))),"")</f>
        <v/>
      </c>
      <c r="Z86" s="87"/>
      <c r="AA86" s="424" t="s">
        <v>667</v>
      </c>
      <c r="AB86" s="129" t="str">
        <f>IF($M86=0,"",IFERROR(VLOOKUP($E86,'SD Aufnahme'!$A$33:$N$279,AB$20,FALSE),""))</f>
        <v/>
      </c>
      <c r="AC86" s="97">
        <f t="shared" si="5"/>
        <v>0</v>
      </c>
      <c r="AD86" s="89">
        <f t="shared" ca="1" si="6"/>
        <v>0</v>
      </c>
      <c r="AE86" s="89">
        <f t="shared" ca="1" si="14"/>
        <v>0</v>
      </c>
      <c r="AF86" s="89">
        <f t="shared" ca="1" si="7"/>
        <v>0</v>
      </c>
      <c r="AG86" s="89">
        <f t="shared" ca="1" si="15"/>
        <v>0</v>
      </c>
      <c r="AH86" s="89">
        <f t="shared" si="26"/>
        <v>0</v>
      </c>
      <c r="AI86" s="130" t="e">
        <f ca="1">COUNTIF(OFFSET('SD Aufnahme'!$C$33,VLOOKUP(J86,Art_Aufnahme,3,FALSE),0,VLOOKUP(J86,Art_Aufnahme,4,FALSE)-VLOOKUP(J86,Art_Aufnahme,3,FALSE)+1,1),K86)</f>
        <v>#N/A</v>
      </c>
      <c r="AJ86" s="138">
        <f ca="1">COUNTIF(OFFSET('SD Aufnahme'!$M$32,VLOOKUP(E86,'SD Aufnahme'!$A$33:$X$376,'SD Aufnahme'!$W$29,FALSE),0,1,VLOOKUP(E86,'SD Aufnahme'!$A$33:$X$376,'SD Aufnahme'!$X$29,FALSE)),M86)</f>
        <v>0</v>
      </c>
      <c r="AK86" s="91">
        <f t="shared" ca="1" si="17"/>
        <v>0</v>
      </c>
      <c r="AL86" s="98">
        <f t="shared" si="8"/>
        <v>3</v>
      </c>
      <c r="AO86" s="98">
        <f t="shared" si="9"/>
        <v>0</v>
      </c>
      <c r="AR86" s="98" t="str">
        <f t="shared" si="10"/>
        <v>1900-1-Aufnahme</v>
      </c>
    </row>
    <row r="87" spans="1:44">
      <c r="A87" s="98">
        <f t="shared" ref="A87:A150" si="27">COUNTIF($K$23:$K$1022,L87)</f>
        <v>0</v>
      </c>
      <c r="B87" s="98" t="str">
        <f>IF(C87=1,SUM($C$23:C87),"")</f>
        <v/>
      </c>
      <c r="C87" s="98">
        <f t="shared" ref="C87:C150" si="28">IF(AND(L87&gt;0,X87&gt;0,Z87&gt;0),1,0)</f>
        <v>0</v>
      </c>
      <c r="D87" s="89" t="str">
        <f t="shared" ref="D87:D150" si="29">CONCATENATE(F87&amp;"-"&amp;G87&amp;"-"&amp;$D$1&amp;"-"&amp;M87)</f>
        <v>1900-1-Aufnahme-</v>
      </c>
      <c r="E87" s="123" t="str">
        <f t="shared" ca="1" si="11"/>
        <v>-</v>
      </c>
      <c r="F87" s="123">
        <f t="shared" si="23"/>
        <v>1900</v>
      </c>
      <c r="G87" s="123">
        <f t="shared" si="24"/>
        <v>1</v>
      </c>
      <c r="H87" s="162">
        <f t="shared" si="25"/>
        <v>65</v>
      </c>
      <c r="I87" s="77"/>
      <c r="J87" s="78"/>
      <c r="K87" s="79"/>
      <c r="L87" s="80"/>
      <c r="M87" s="177"/>
      <c r="N87" s="309" t="str">
        <f t="shared" ca="1" si="19"/>
        <v/>
      </c>
      <c r="O87" s="310" t="str">
        <f ca="1">IFERROR(IF(VLOOKUP($E87,'SD Aufnahme'!$A$33:$N$326,'SD Aufnahme'!$D$29,FALSE)=0,"",VLOOKUP($E87,'SD Aufnahme'!$A$33:$N$326,'SD Aufnahme'!$D$29,FALSE)),"")</f>
        <v/>
      </c>
      <c r="P87" s="313"/>
      <c r="Q87" s="315" t="str">
        <f>IF(K87=0,"",IFERROR(VLOOKUP($E87,'SD Aufnahme'!$A$33:$N$326,'SD Aufnahme'!$E$29,FALSE),""))</f>
        <v/>
      </c>
      <c r="R87" s="87"/>
      <c r="S87" s="131" t="str">
        <f t="shared" ref="S87:S150" si="30">IF(M87="organische Düngemittel", "%","")</f>
        <v/>
      </c>
      <c r="T87" s="126">
        <f>IF(M87="organische Düngemittel",IF(OR($M87=0,L87&lt;&gt;0,U87&gt;0),0,IFERROR(VLOOKUP($E87,'SD Aufnahme'!$A$33:$N$4042,T$20,FALSE),0)),)</f>
        <v>0</v>
      </c>
      <c r="U87" s="83"/>
      <c r="V87" s="124"/>
      <c r="W87" s="128" t="str">
        <f ca="1">IFERROR(IF(AND(J87&lt;&gt;"eigene Stoffe",VLOOKUP($E87,'SD Aufnahme'!$A$33:$N$326,'SD Aufnahme'!$G$29,FALSE)=0),"",IF($L87&lt;&gt;0,"", IF(AND(P87&gt;0,O87&lt;&gt;"",Q87&lt;&gt;"t TM"),VLOOKUP($E87,'SD Aufnahme'!$A$33:$N$326,'SD Aufnahme'!$G$29,FALSE)/O87*P87,VLOOKUP($E87,'SD Aufnahme'!$A$33:$N$326,'SD Aufnahme'!$G$29,FALSE)))),"")</f>
        <v/>
      </c>
      <c r="X87" s="87"/>
      <c r="Y87" s="128" t="str">
        <f ca="1">IFERROR(IF(AND(J87&lt;&gt;"eigene Stoffe",VLOOKUP($E87,'SD Aufnahme'!$A$33:$N$326,'SD Aufnahme'!$H$29,FALSE)=0),"",IF($L87&lt;&gt;0,"",IFERROR(IF(AND(P87&gt;0,O87&lt;&gt;"",Q87&lt;&gt;"t TM"),VLOOKUP($E87,'SD Aufnahme'!$A$33:$N$326,'SD Aufnahme'!$H$29,FALSE)*P87/O87,VLOOKUP($E87,'SD Aufnahme'!$A$33:$N$326,'SD Aufnahme'!$H$29,FALSE)),""))),"")</f>
        <v/>
      </c>
      <c r="Z87" s="87"/>
      <c r="AA87" s="424" t="s">
        <v>667</v>
      </c>
      <c r="AB87" s="129" t="str">
        <f>IF($M87=0,"",IFERROR(VLOOKUP($E87,'SD Aufnahme'!$A$33:$N$279,AB$20,FALSE),""))</f>
        <v/>
      </c>
      <c r="AC87" s="97">
        <f t="shared" ref="AC87:AC150" si="31">IFERROR(P87*R87/100,0)</f>
        <v>0</v>
      </c>
      <c r="AD87" s="89">
        <f t="shared" ref="AD87:AD150" ca="1" si="32">IF(AK87=1,IFERROR(IF(L87&gt;0,R87*X87,IF(X87&gt;0,X87*R87,W87*R87)),0),0)</f>
        <v>0</v>
      </c>
      <c r="AE87" s="89">
        <f t="shared" ca="1" si="14"/>
        <v>0</v>
      </c>
      <c r="AF87" s="89">
        <f t="shared" ref="AF87:AF150" ca="1" si="33">IF(AK87=1,IF(J87="Stickstofffixierung durch Leguminosen",0,IFERROR(IF(L87&gt;0,R87*Z87,IF(Z87&gt;0,Z87*R87,Y87*R87)),0)),0)</f>
        <v>0</v>
      </c>
      <c r="AG87" s="89">
        <f t="shared" ca="1" si="15"/>
        <v>0</v>
      </c>
      <c r="AH87" s="89">
        <f t="shared" si="26"/>
        <v>0</v>
      </c>
      <c r="AI87" s="130" t="e">
        <f ca="1">COUNTIF(OFFSET('SD Aufnahme'!$C$33,VLOOKUP(J87,Art_Aufnahme,3,FALSE),0,VLOOKUP(J87,Art_Aufnahme,4,FALSE)-VLOOKUP(J87,Art_Aufnahme,3,FALSE)+1,1),K87)</f>
        <v>#N/A</v>
      </c>
      <c r="AJ87" s="138">
        <f ca="1">COUNTIF(OFFSET('SD Aufnahme'!$M$32,VLOOKUP(E87,'SD Aufnahme'!$A$33:$X$376,'SD Aufnahme'!$W$29,FALSE),0,1,VLOOKUP(E87,'SD Aufnahme'!$A$33:$X$376,'SD Aufnahme'!$X$29,FALSE)),M87)</f>
        <v>0</v>
      </c>
      <c r="AK87" s="91">
        <f t="shared" ca="1" si="17"/>
        <v>0</v>
      </c>
      <c r="AL87" s="98">
        <f t="shared" ref="AL87:AL150" si="34">IF(OR(X87&gt;0,Z87&gt;0),2,3)</f>
        <v>3</v>
      </c>
      <c r="AO87" s="98">
        <f t="shared" ref="AO87:AO150" si="35">IF(I87&gt;0,ROW(),0)</f>
        <v>0</v>
      </c>
      <c r="AR87" s="98" t="str">
        <f t="shared" ref="AR87:AR150" si="36">CONCATENATE(F87&amp;"-"&amp;G87&amp;"-"&amp;$D$1)</f>
        <v>1900-1-Aufnahme</v>
      </c>
    </row>
    <row r="88" spans="1:44">
      <c r="A88" s="98">
        <f t="shared" si="27"/>
        <v>0</v>
      </c>
      <c r="B88" s="98" t="str">
        <f>IF(C88=1,SUM($C$23:C88),"")</f>
        <v/>
      </c>
      <c r="C88" s="98">
        <f t="shared" si="28"/>
        <v>0</v>
      </c>
      <c r="D88" s="89" t="str">
        <f t="shared" si="29"/>
        <v>1900-1-Aufnahme-</v>
      </c>
      <c r="E88" s="123" t="str">
        <f t="shared" ref="E88:E151" ca="1" si="37">IFERROR(IF(AI88=1,CONCATENATE(J88&amp;"-"&amp;K88),"-"),"-")</f>
        <v>-</v>
      </c>
      <c r="F88" s="123">
        <f t="shared" si="23"/>
        <v>1900</v>
      </c>
      <c r="G88" s="123">
        <f t="shared" si="24"/>
        <v>1</v>
      </c>
      <c r="H88" s="162">
        <f t="shared" si="25"/>
        <v>66</v>
      </c>
      <c r="I88" s="77"/>
      <c r="J88" s="78"/>
      <c r="K88" s="79"/>
      <c r="L88" s="80"/>
      <c r="M88" s="177"/>
      <c r="N88" s="309" t="str">
        <f t="shared" ca="1" si="19"/>
        <v/>
      </c>
      <c r="O88" s="310" t="str">
        <f ca="1">IFERROR(IF(VLOOKUP($E88,'SD Aufnahme'!$A$33:$N$326,'SD Aufnahme'!$D$29,FALSE)=0,"",VLOOKUP($E88,'SD Aufnahme'!$A$33:$N$326,'SD Aufnahme'!$D$29,FALSE)),"")</f>
        <v/>
      </c>
      <c r="P88" s="313"/>
      <c r="Q88" s="315" t="str">
        <f>IF(K88=0,"",IFERROR(VLOOKUP($E88,'SD Aufnahme'!$A$33:$N$326,'SD Aufnahme'!$E$29,FALSE),""))</f>
        <v/>
      </c>
      <c r="R88" s="87"/>
      <c r="S88" s="131" t="str">
        <f t="shared" si="30"/>
        <v/>
      </c>
      <c r="T88" s="126">
        <f>IF(M88="organische Düngemittel",IF(OR($M88=0,L88&lt;&gt;0,U88&gt;0),0,IFERROR(VLOOKUP($E88,'SD Aufnahme'!$A$33:$N$4042,T$20,FALSE),0)),)</f>
        <v>0</v>
      </c>
      <c r="U88" s="83"/>
      <c r="V88" s="124"/>
      <c r="W88" s="128" t="str">
        <f ca="1">IFERROR(IF(AND(J88&lt;&gt;"eigene Stoffe",VLOOKUP($E88,'SD Aufnahme'!$A$33:$N$326,'SD Aufnahme'!$G$29,FALSE)=0),"",IF($L88&lt;&gt;0,"", IF(AND(P88&gt;0,O88&lt;&gt;"",Q88&lt;&gt;"t TM"),VLOOKUP($E88,'SD Aufnahme'!$A$33:$N$326,'SD Aufnahme'!$G$29,FALSE)/O88*P88,VLOOKUP($E88,'SD Aufnahme'!$A$33:$N$326,'SD Aufnahme'!$G$29,FALSE)))),"")</f>
        <v/>
      </c>
      <c r="X88" s="87"/>
      <c r="Y88" s="128" t="str">
        <f ca="1">IFERROR(IF(AND(J88&lt;&gt;"eigene Stoffe",VLOOKUP($E88,'SD Aufnahme'!$A$33:$N$326,'SD Aufnahme'!$H$29,FALSE)=0),"",IF($L88&lt;&gt;0,"",IFERROR(IF(AND(P88&gt;0,O88&lt;&gt;"",Q88&lt;&gt;"t TM"),VLOOKUP($E88,'SD Aufnahme'!$A$33:$N$326,'SD Aufnahme'!$H$29,FALSE)*P88/O88,VLOOKUP($E88,'SD Aufnahme'!$A$33:$N$326,'SD Aufnahme'!$H$29,FALSE)),""))),"")</f>
        <v/>
      </c>
      <c r="Z88" s="87"/>
      <c r="AA88" s="424" t="s">
        <v>667</v>
      </c>
      <c r="AB88" s="129" t="str">
        <f>IF($M88=0,"",IFERROR(VLOOKUP($E88,'SD Aufnahme'!$A$33:$N$279,AB$20,FALSE),""))</f>
        <v/>
      </c>
      <c r="AC88" s="97">
        <f t="shared" si="31"/>
        <v>0</v>
      </c>
      <c r="AD88" s="89">
        <f t="shared" ca="1" si="32"/>
        <v>0</v>
      </c>
      <c r="AE88" s="89">
        <f t="shared" ref="AE88:AE151" ca="1" si="38">IF(AK88=1,AD88/100*IF(U88&gt;0,U88,T88),0)</f>
        <v>0</v>
      </c>
      <c r="AF88" s="89">
        <f t="shared" ca="1" si="33"/>
        <v>0</v>
      </c>
      <c r="AG88" s="89">
        <f t="shared" ref="AG88:AG151" ca="1" si="39">IF(AK88=1,AF88/100*IF(U88&gt;0,U88,T88),0)</f>
        <v>0</v>
      </c>
      <c r="AH88" s="89">
        <f t="shared" si="26"/>
        <v>0</v>
      </c>
      <c r="AI88" s="130" t="e">
        <f ca="1">COUNTIF(OFFSET('SD Aufnahme'!$C$33,VLOOKUP(J88,Art_Aufnahme,3,FALSE),0,VLOOKUP(J88,Art_Aufnahme,4,FALSE)-VLOOKUP(J88,Art_Aufnahme,3,FALSE)+1,1),K88)</f>
        <v>#N/A</v>
      </c>
      <c r="AJ88" s="138">
        <f ca="1">COUNTIF(OFFSET('SD Aufnahme'!$M$32,VLOOKUP(E88,'SD Aufnahme'!$A$33:$X$376,'SD Aufnahme'!$W$29,FALSE),0,1,VLOOKUP(E88,'SD Aufnahme'!$A$33:$X$376,'SD Aufnahme'!$X$29,FALSE)),M88)</f>
        <v>0</v>
      </c>
      <c r="AK88" s="91">
        <f t="shared" ref="AK88:AK151" ca="1" si="40">IF(AND(I88&gt;0,K88&gt;0,M88&gt;0,R88&gt;0,OR(AND(AA88="Richtwerte ",X88="",Z88=0),AND(OR(AA88="Richtwerte",AND(J88="eigene Stoffe",AA88&gt;0)),OR( W88&gt;0,X88&gt;0),OR(Y88&gt;0,Z88&gt;0)),AND(X88&gt;0,Z88&gt;0,OR(AA88="Richtwerte",AA88="Kennzeichnung",AA88="Analyse")))),1,0)</f>
        <v>0</v>
      </c>
      <c r="AL88" s="98">
        <f t="shared" si="34"/>
        <v>3</v>
      </c>
      <c r="AO88" s="98">
        <f t="shared" si="35"/>
        <v>0</v>
      </c>
      <c r="AR88" s="98" t="str">
        <f t="shared" si="36"/>
        <v>1900-1-Aufnahme</v>
      </c>
    </row>
    <row r="89" spans="1:44">
      <c r="A89" s="98">
        <f t="shared" si="27"/>
        <v>0</v>
      </c>
      <c r="B89" s="98" t="str">
        <f>IF(C89=1,SUM($C$23:C89),"")</f>
        <v/>
      </c>
      <c r="C89" s="98">
        <f t="shared" si="28"/>
        <v>0</v>
      </c>
      <c r="D89" s="89" t="str">
        <f t="shared" si="29"/>
        <v>1900-1-Aufnahme-</v>
      </c>
      <c r="E89" s="123" t="str">
        <f t="shared" ca="1" si="37"/>
        <v>-</v>
      </c>
      <c r="F89" s="123">
        <f t="shared" si="23"/>
        <v>1900</v>
      </c>
      <c r="G89" s="123">
        <f t="shared" si="24"/>
        <v>1</v>
      </c>
      <c r="H89" s="162">
        <f t="shared" si="25"/>
        <v>67</v>
      </c>
      <c r="I89" s="77"/>
      <c r="J89" s="78"/>
      <c r="K89" s="79"/>
      <c r="L89" s="80"/>
      <c r="M89" s="177"/>
      <c r="N89" s="309" t="str">
        <f t="shared" ref="N89:N152" ca="1" si="41">IF(OR(SUM(O89:P89)=0,O89=""),"","%")</f>
        <v/>
      </c>
      <c r="O89" s="310" t="str">
        <f ca="1">IFERROR(IF(VLOOKUP($E89,'SD Aufnahme'!$A$33:$N$326,'SD Aufnahme'!$D$29,FALSE)=0,"",VLOOKUP($E89,'SD Aufnahme'!$A$33:$N$326,'SD Aufnahme'!$D$29,FALSE)),"")</f>
        <v/>
      </c>
      <c r="P89" s="313"/>
      <c r="Q89" s="315" t="str">
        <f>IF(K89=0,"",IFERROR(VLOOKUP($E89,'SD Aufnahme'!$A$33:$N$326,'SD Aufnahme'!$E$29,FALSE),""))</f>
        <v/>
      </c>
      <c r="R89" s="87"/>
      <c r="S89" s="131" t="str">
        <f t="shared" si="30"/>
        <v/>
      </c>
      <c r="T89" s="126">
        <f>IF(M89="organische Düngemittel",IF(OR($M89=0,L89&lt;&gt;0,U89&gt;0),0,IFERROR(VLOOKUP($E89,'SD Aufnahme'!$A$33:$N$4042,T$20,FALSE),0)),)</f>
        <v>0</v>
      </c>
      <c r="U89" s="83"/>
      <c r="V89" s="124"/>
      <c r="W89" s="128" t="str">
        <f ca="1">IFERROR(IF(AND(J89&lt;&gt;"eigene Stoffe",VLOOKUP($E89,'SD Aufnahme'!$A$33:$N$326,'SD Aufnahme'!$G$29,FALSE)=0),"",IF($L89&lt;&gt;0,"", IF(AND(P89&gt;0,O89&lt;&gt;"",Q89&lt;&gt;"t TM"),VLOOKUP($E89,'SD Aufnahme'!$A$33:$N$326,'SD Aufnahme'!$G$29,FALSE)/O89*P89,VLOOKUP($E89,'SD Aufnahme'!$A$33:$N$326,'SD Aufnahme'!$G$29,FALSE)))),"")</f>
        <v/>
      </c>
      <c r="X89" s="87"/>
      <c r="Y89" s="128" t="str">
        <f ca="1">IFERROR(IF(AND(J89&lt;&gt;"eigene Stoffe",VLOOKUP($E89,'SD Aufnahme'!$A$33:$N$326,'SD Aufnahme'!$H$29,FALSE)=0),"",IF($L89&lt;&gt;0,"",IFERROR(IF(AND(P89&gt;0,O89&lt;&gt;"",Q89&lt;&gt;"t TM"),VLOOKUP($E89,'SD Aufnahme'!$A$33:$N$326,'SD Aufnahme'!$H$29,FALSE)*P89/O89,VLOOKUP($E89,'SD Aufnahme'!$A$33:$N$326,'SD Aufnahme'!$H$29,FALSE)),""))),"")</f>
        <v/>
      </c>
      <c r="Z89" s="87"/>
      <c r="AA89" s="424" t="s">
        <v>667</v>
      </c>
      <c r="AB89" s="129" t="str">
        <f>IF($M89=0,"",IFERROR(VLOOKUP($E89,'SD Aufnahme'!$A$33:$N$279,AB$20,FALSE),""))</f>
        <v/>
      </c>
      <c r="AC89" s="97">
        <f t="shared" si="31"/>
        <v>0</v>
      </c>
      <c r="AD89" s="89">
        <f t="shared" ca="1" si="32"/>
        <v>0</v>
      </c>
      <c r="AE89" s="89">
        <f t="shared" ca="1" si="38"/>
        <v>0</v>
      </c>
      <c r="AF89" s="89">
        <f t="shared" ca="1" si="33"/>
        <v>0</v>
      </c>
      <c r="AG89" s="89">
        <f t="shared" ca="1" si="39"/>
        <v>0</v>
      </c>
      <c r="AH89" s="89">
        <f t="shared" si="26"/>
        <v>0</v>
      </c>
      <c r="AI89" s="130" t="e">
        <f ca="1">COUNTIF(OFFSET('SD Aufnahme'!$C$33,VLOOKUP(J89,Art_Aufnahme,3,FALSE),0,VLOOKUP(J89,Art_Aufnahme,4,FALSE)-VLOOKUP(J89,Art_Aufnahme,3,FALSE)+1,1),K89)</f>
        <v>#N/A</v>
      </c>
      <c r="AJ89" s="138">
        <f ca="1">COUNTIF(OFFSET('SD Aufnahme'!$M$32,VLOOKUP(E89,'SD Aufnahme'!$A$33:$X$376,'SD Aufnahme'!$W$29,FALSE),0,1,VLOOKUP(E89,'SD Aufnahme'!$A$33:$X$376,'SD Aufnahme'!$X$29,FALSE)),M89)</f>
        <v>0</v>
      </c>
      <c r="AK89" s="91">
        <f t="shared" ca="1" si="40"/>
        <v>0</v>
      </c>
      <c r="AL89" s="98">
        <f t="shared" si="34"/>
        <v>3</v>
      </c>
      <c r="AO89" s="98">
        <f t="shared" si="35"/>
        <v>0</v>
      </c>
      <c r="AR89" s="98" t="str">
        <f t="shared" si="36"/>
        <v>1900-1-Aufnahme</v>
      </c>
    </row>
    <row r="90" spans="1:44">
      <c r="A90" s="98">
        <f t="shared" si="27"/>
        <v>0</v>
      </c>
      <c r="B90" s="98" t="str">
        <f>IF(C90=1,SUM($C$23:C90),"")</f>
        <v/>
      </c>
      <c r="C90" s="98">
        <f t="shared" si="28"/>
        <v>0</v>
      </c>
      <c r="D90" s="89" t="str">
        <f t="shared" si="29"/>
        <v>1900-1-Aufnahme-</v>
      </c>
      <c r="E90" s="123" t="str">
        <f t="shared" ca="1" si="37"/>
        <v>-</v>
      </c>
      <c r="F90" s="123">
        <f t="shared" si="23"/>
        <v>1900</v>
      </c>
      <c r="G90" s="123">
        <f t="shared" si="24"/>
        <v>1</v>
      </c>
      <c r="H90" s="162">
        <f t="shared" si="25"/>
        <v>68</v>
      </c>
      <c r="I90" s="77"/>
      <c r="J90" s="78"/>
      <c r="K90" s="79"/>
      <c r="L90" s="80"/>
      <c r="M90" s="177"/>
      <c r="N90" s="309" t="str">
        <f t="shared" ca="1" si="41"/>
        <v/>
      </c>
      <c r="O90" s="310" t="str">
        <f ca="1">IFERROR(IF(VLOOKUP($E90,'SD Aufnahme'!$A$33:$N$326,'SD Aufnahme'!$D$29,FALSE)=0,"",VLOOKUP($E90,'SD Aufnahme'!$A$33:$N$326,'SD Aufnahme'!$D$29,FALSE)),"")</f>
        <v/>
      </c>
      <c r="P90" s="313"/>
      <c r="Q90" s="315" t="str">
        <f>IF(K90=0,"",IFERROR(VLOOKUP($E90,'SD Aufnahme'!$A$33:$N$326,'SD Aufnahme'!$E$29,FALSE),""))</f>
        <v/>
      </c>
      <c r="R90" s="87"/>
      <c r="S90" s="131" t="str">
        <f t="shared" si="30"/>
        <v/>
      </c>
      <c r="T90" s="126">
        <f>IF(M90="organische Düngemittel",IF(OR($M90=0,L90&lt;&gt;0,U90&gt;0),0,IFERROR(VLOOKUP($E90,'SD Aufnahme'!$A$33:$N$4042,T$20,FALSE),0)),)</f>
        <v>0</v>
      </c>
      <c r="U90" s="83"/>
      <c r="V90" s="124"/>
      <c r="W90" s="128" t="str">
        <f ca="1">IFERROR(IF(AND(J90&lt;&gt;"eigene Stoffe",VLOOKUP($E90,'SD Aufnahme'!$A$33:$N$326,'SD Aufnahme'!$G$29,FALSE)=0),"",IF($L90&lt;&gt;0,"", IF(AND(P90&gt;0,O90&lt;&gt;"",Q90&lt;&gt;"t TM"),VLOOKUP($E90,'SD Aufnahme'!$A$33:$N$326,'SD Aufnahme'!$G$29,FALSE)/O90*P90,VLOOKUP($E90,'SD Aufnahme'!$A$33:$N$326,'SD Aufnahme'!$G$29,FALSE)))),"")</f>
        <v/>
      </c>
      <c r="X90" s="87"/>
      <c r="Y90" s="128" t="str">
        <f ca="1">IFERROR(IF(AND(J90&lt;&gt;"eigene Stoffe",VLOOKUP($E90,'SD Aufnahme'!$A$33:$N$326,'SD Aufnahme'!$H$29,FALSE)=0),"",IF($L90&lt;&gt;0,"",IFERROR(IF(AND(P90&gt;0,O90&lt;&gt;"",Q90&lt;&gt;"t TM"),VLOOKUP($E90,'SD Aufnahme'!$A$33:$N$326,'SD Aufnahme'!$H$29,FALSE)*P90/O90,VLOOKUP($E90,'SD Aufnahme'!$A$33:$N$326,'SD Aufnahme'!$H$29,FALSE)),""))),"")</f>
        <v/>
      </c>
      <c r="Z90" s="87"/>
      <c r="AA90" s="424" t="s">
        <v>667</v>
      </c>
      <c r="AB90" s="129" t="str">
        <f>IF($M90=0,"",IFERROR(VLOOKUP($E90,'SD Aufnahme'!$A$33:$N$279,AB$20,FALSE),""))</f>
        <v/>
      </c>
      <c r="AC90" s="97">
        <f t="shared" si="31"/>
        <v>0</v>
      </c>
      <c r="AD90" s="89">
        <f t="shared" ca="1" si="32"/>
        <v>0</v>
      </c>
      <c r="AE90" s="89">
        <f t="shared" ca="1" si="38"/>
        <v>0</v>
      </c>
      <c r="AF90" s="89">
        <f t="shared" ca="1" si="33"/>
        <v>0</v>
      </c>
      <c r="AG90" s="89">
        <f t="shared" ca="1" si="39"/>
        <v>0</v>
      </c>
      <c r="AH90" s="89">
        <f t="shared" si="26"/>
        <v>0</v>
      </c>
      <c r="AI90" s="130" t="e">
        <f ca="1">COUNTIF(OFFSET('SD Aufnahme'!$C$33,VLOOKUP(J90,Art_Aufnahme,3,FALSE),0,VLOOKUP(J90,Art_Aufnahme,4,FALSE)-VLOOKUP(J90,Art_Aufnahme,3,FALSE)+1,1),K90)</f>
        <v>#N/A</v>
      </c>
      <c r="AJ90" s="138">
        <f ca="1">COUNTIF(OFFSET('SD Aufnahme'!$M$32,VLOOKUP(E90,'SD Aufnahme'!$A$33:$X$376,'SD Aufnahme'!$W$29,FALSE),0,1,VLOOKUP(E90,'SD Aufnahme'!$A$33:$X$376,'SD Aufnahme'!$X$29,FALSE)),M90)</f>
        <v>0</v>
      </c>
      <c r="AK90" s="91">
        <f t="shared" ca="1" si="40"/>
        <v>0</v>
      </c>
      <c r="AL90" s="98">
        <f t="shared" si="34"/>
        <v>3</v>
      </c>
      <c r="AO90" s="98">
        <f t="shared" si="35"/>
        <v>0</v>
      </c>
      <c r="AR90" s="98" t="str">
        <f t="shared" si="36"/>
        <v>1900-1-Aufnahme</v>
      </c>
    </row>
    <row r="91" spans="1:44">
      <c r="A91" s="98">
        <f t="shared" si="27"/>
        <v>0</v>
      </c>
      <c r="B91" s="98" t="str">
        <f>IF(C91=1,SUM($C$23:C91),"")</f>
        <v/>
      </c>
      <c r="C91" s="98">
        <f t="shared" si="28"/>
        <v>0</v>
      </c>
      <c r="D91" s="89" t="str">
        <f t="shared" si="29"/>
        <v>1900-1-Aufnahme-</v>
      </c>
      <c r="E91" s="123" t="str">
        <f t="shared" ca="1" si="37"/>
        <v>-</v>
      </c>
      <c r="F91" s="123">
        <f t="shared" si="23"/>
        <v>1900</v>
      </c>
      <c r="G91" s="123">
        <f t="shared" si="24"/>
        <v>1</v>
      </c>
      <c r="H91" s="162">
        <f t="shared" si="25"/>
        <v>69</v>
      </c>
      <c r="I91" s="77"/>
      <c r="J91" s="78"/>
      <c r="K91" s="79"/>
      <c r="L91" s="80"/>
      <c r="M91" s="177"/>
      <c r="N91" s="309" t="str">
        <f t="shared" ca="1" si="41"/>
        <v/>
      </c>
      <c r="O91" s="310" t="str">
        <f ca="1">IFERROR(IF(VLOOKUP($E91,'SD Aufnahme'!$A$33:$N$326,'SD Aufnahme'!$D$29,FALSE)=0,"",VLOOKUP($E91,'SD Aufnahme'!$A$33:$N$326,'SD Aufnahme'!$D$29,FALSE)),"")</f>
        <v/>
      </c>
      <c r="P91" s="313"/>
      <c r="Q91" s="315" t="str">
        <f>IF(K91=0,"",IFERROR(VLOOKUP($E91,'SD Aufnahme'!$A$33:$N$326,'SD Aufnahme'!$E$29,FALSE),""))</f>
        <v/>
      </c>
      <c r="R91" s="87"/>
      <c r="S91" s="131" t="str">
        <f t="shared" si="30"/>
        <v/>
      </c>
      <c r="T91" s="126">
        <f>IF(M91="organische Düngemittel",IF(OR($M91=0,L91&lt;&gt;0,U91&gt;0),0,IFERROR(VLOOKUP($E91,'SD Aufnahme'!$A$33:$N$4042,T$20,FALSE),0)),)</f>
        <v>0</v>
      </c>
      <c r="U91" s="83"/>
      <c r="V91" s="124"/>
      <c r="W91" s="128" t="str">
        <f ca="1">IFERROR(IF(AND(J91&lt;&gt;"eigene Stoffe",VLOOKUP($E91,'SD Aufnahme'!$A$33:$N$326,'SD Aufnahme'!$G$29,FALSE)=0),"",IF($L91&lt;&gt;0,"", IF(AND(P91&gt;0,O91&lt;&gt;"",Q91&lt;&gt;"t TM"),VLOOKUP($E91,'SD Aufnahme'!$A$33:$N$326,'SD Aufnahme'!$G$29,FALSE)/O91*P91,VLOOKUP($E91,'SD Aufnahme'!$A$33:$N$326,'SD Aufnahme'!$G$29,FALSE)))),"")</f>
        <v/>
      </c>
      <c r="X91" s="87"/>
      <c r="Y91" s="128" t="str">
        <f ca="1">IFERROR(IF(AND(J91&lt;&gt;"eigene Stoffe",VLOOKUP($E91,'SD Aufnahme'!$A$33:$N$326,'SD Aufnahme'!$H$29,FALSE)=0),"",IF($L91&lt;&gt;0,"",IFERROR(IF(AND(P91&gt;0,O91&lt;&gt;"",Q91&lt;&gt;"t TM"),VLOOKUP($E91,'SD Aufnahme'!$A$33:$N$326,'SD Aufnahme'!$H$29,FALSE)*P91/O91,VLOOKUP($E91,'SD Aufnahme'!$A$33:$N$326,'SD Aufnahme'!$H$29,FALSE)),""))),"")</f>
        <v/>
      </c>
      <c r="Z91" s="87"/>
      <c r="AA91" s="424" t="s">
        <v>667</v>
      </c>
      <c r="AB91" s="129" t="str">
        <f>IF($M91=0,"",IFERROR(VLOOKUP($E91,'SD Aufnahme'!$A$33:$N$279,AB$20,FALSE),""))</f>
        <v/>
      </c>
      <c r="AC91" s="97">
        <f t="shared" si="31"/>
        <v>0</v>
      </c>
      <c r="AD91" s="89">
        <f t="shared" ca="1" si="32"/>
        <v>0</v>
      </c>
      <c r="AE91" s="89">
        <f t="shared" ca="1" si="38"/>
        <v>0</v>
      </c>
      <c r="AF91" s="89">
        <f t="shared" ca="1" si="33"/>
        <v>0</v>
      </c>
      <c r="AG91" s="89">
        <f t="shared" ca="1" si="39"/>
        <v>0</v>
      </c>
      <c r="AH91" s="89">
        <f t="shared" si="26"/>
        <v>0</v>
      </c>
      <c r="AI91" s="130" t="e">
        <f ca="1">COUNTIF(OFFSET('SD Aufnahme'!$C$33,VLOOKUP(J91,Art_Aufnahme,3,FALSE),0,VLOOKUP(J91,Art_Aufnahme,4,FALSE)-VLOOKUP(J91,Art_Aufnahme,3,FALSE)+1,1),K91)</f>
        <v>#N/A</v>
      </c>
      <c r="AJ91" s="138">
        <f ca="1">COUNTIF(OFFSET('SD Aufnahme'!$M$32,VLOOKUP(E91,'SD Aufnahme'!$A$33:$X$376,'SD Aufnahme'!$W$29,FALSE),0,1,VLOOKUP(E91,'SD Aufnahme'!$A$33:$X$376,'SD Aufnahme'!$X$29,FALSE)),M91)</f>
        <v>0</v>
      </c>
      <c r="AK91" s="91">
        <f t="shared" ca="1" si="40"/>
        <v>0</v>
      </c>
      <c r="AL91" s="98">
        <f t="shared" si="34"/>
        <v>3</v>
      </c>
      <c r="AO91" s="98">
        <f t="shared" si="35"/>
        <v>0</v>
      </c>
      <c r="AR91" s="98" t="str">
        <f t="shared" si="36"/>
        <v>1900-1-Aufnahme</v>
      </c>
    </row>
    <row r="92" spans="1:44">
      <c r="A92" s="98">
        <f t="shared" si="27"/>
        <v>0</v>
      </c>
      <c r="B92" s="98" t="str">
        <f>IF(C92=1,SUM($C$23:C92),"")</f>
        <v/>
      </c>
      <c r="C92" s="98">
        <f t="shared" si="28"/>
        <v>0</v>
      </c>
      <c r="D92" s="89" t="str">
        <f t="shared" si="29"/>
        <v>1900-1-Aufnahme-</v>
      </c>
      <c r="E92" s="123" t="str">
        <f t="shared" ca="1" si="37"/>
        <v>-</v>
      </c>
      <c r="F92" s="123">
        <f t="shared" si="23"/>
        <v>1900</v>
      </c>
      <c r="G92" s="123">
        <f t="shared" si="24"/>
        <v>1</v>
      </c>
      <c r="H92" s="162">
        <f t="shared" si="25"/>
        <v>70</v>
      </c>
      <c r="I92" s="77"/>
      <c r="J92" s="78"/>
      <c r="K92" s="79"/>
      <c r="L92" s="80"/>
      <c r="M92" s="177"/>
      <c r="N92" s="309" t="str">
        <f t="shared" ca="1" si="41"/>
        <v/>
      </c>
      <c r="O92" s="310" t="str">
        <f ca="1">IFERROR(IF(VLOOKUP($E92,'SD Aufnahme'!$A$33:$N$326,'SD Aufnahme'!$D$29,FALSE)=0,"",VLOOKUP($E92,'SD Aufnahme'!$A$33:$N$326,'SD Aufnahme'!$D$29,FALSE)),"")</f>
        <v/>
      </c>
      <c r="P92" s="313"/>
      <c r="Q92" s="315" t="str">
        <f>IF(K92=0,"",IFERROR(VLOOKUP($E92,'SD Aufnahme'!$A$33:$N$326,'SD Aufnahme'!$E$29,FALSE),""))</f>
        <v/>
      </c>
      <c r="R92" s="87"/>
      <c r="S92" s="131" t="str">
        <f t="shared" si="30"/>
        <v/>
      </c>
      <c r="T92" s="126">
        <f>IF(M92="organische Düngemittel",IF(OR($M92=0,L92&lt;&gt;0,U92&gt;0),0,IFERROR(VLOOKUP($E92,'SD Aufnahme'!$A$33:$N$4042,T$20,FALSE),0)),)</f>
        <v>0</v>
      </c>
      <c r="U92" s="83"/>
      <c r="V92" s="124"/>
      <c r="W92" s="128" t="str">
        <f ca="1">IFERROR(IF(AND(J92&lt;&gt;"eigene Stoffe",VLOOKUP($E92,'SD Aufnahme'!$A$33:$N$326,'SD Aufnahme'!$G$29,FALSE)=0),"",IF($L92&lt;&gt;0,"", IF(AND(P92&gt;0,O92&lt;&gt;"",Q92&lt;&gt;"t TM"),VLOOKUP($E92,'SD Aufnahme'!$A$33:$N$326,'SD Aufnahme'!$G$29,FALSE)/O92*P92,VLOOKUP($E92,'SD Aufnahme'!$A$33:$N$326,'SD Aufnahme'!$G$29,FALSE)))),"")</f>
        <v/>
      </c>
      <c r="X92" s="87"/>
      <c r="Y92" s="128" t="str">
        <f ca="1">IFERROR(IF(AND(J92&lt;&gt;"eigene Stoffe",VLOOKUP($E92,'SD Aufnahme'!$A$33:$N$326,'SD Aufnahme'!$H$29,FALSE)=0),"",IF($L92&lt;&gt;0,"",IFERROR(IF(AND(P92&gt;0,O92&lt;&gt;"",Q92&lt;&gt;"t TM"),VLOOKUP($E92,'SD Aufnahme'!$A$33:$N$326,'SD Aufnahme'!$H$29,FALSE)*P92/O92,VLOOKUP($E92,'SD Aufnahme'!$A$33:$N$326,'SD Aufnahme'!$H$29,FALSE)),""))),"")</f>
        <v/>
      </c>
      <c r="Z92" s="87"/>
      <c r="AA92" s="424" t="s">
        <v>667</v>
      </c>
      <c r="AB92" s="129" t="str">
        <f>IF($M92=0,"",IFERROR(VLOOKUP($E92,'SD Aufnahme'!$A$33:$N$279,AB$20,FALSE),""))</f>
        <v/>
      </c>
      <c r="AC92" s="97">
        <f t="shared" si="31"/>
        <v>0</v>
      </c>
      <c r="AD92" s="89">
        <f t="shared" ca="1" si="32"/>
        <v>0</v>
      </c>
      <c r="AE92" s="89">
        <f t="shared" ca="1" si="38"/>
        <v>0</v>
      </c>
      <c r="AF92" s="89">
        <f t="shared" ca="1" si="33"/>
        <v>0</v>
      </c>
      <c r="AG92" s="89">
        <f t="shared" ca="1" si="39"/>
        <v>0</v>
      </c>
      <c r="AH92" s="89">
        <f t="shared" si="26"/>
        <v>0</v>
      </c>
      <c r="AI92" s="130" t="e">
        <f ca="1">COUNTIF(OFFSET('SD Aufnahme'!$C$33,VLOOKUP(J92,Art_Aufnahme,3,FALSE),0,VLOOKUP(J92,Art_Aufnahme,4,FALSE)-VLOOKUP(J92,Art_Aufnahme,3,FALSE)+1,1),K92)</f>
        <v>#N/A</v>
      </c>
      <c r="AJ92" s="138">
        <f ca="1">COUNTIF(OFFSET('SD Aufnahme'!$M$32,VLOOKUP(E92,'SD Aufnahme'!$A$33:$X$376,'SD Aufnahme'!$W$29,FALSE),0,1,VLOOKUP(E92,'SD Aufnahme'!$A$33:$X$376,'SD Aufnahme'!$X$29,FALSE)),M92)</f>
        <v>0</v>
      </c>
      <c r="AK92" s="91">
        <f t="shared" ca="1" si="40"/>
        <v>0</v>
      </c>
      <c r="AL92" s="98">
        <f t="shared" si="34"/>
        <v>3</v>
      </c>
      <c r="AO92" s="98">
        <f t="shared" si="35"/>
        <v>0</v>
      </c>
      <c r="AR92" s="98" t="str">
        <f t="shared" si="36"/>
        <v>1900-1-Aufnahme</v>
      </c>
    </row>
    <row r="93" spans="1:44">
      <c r="A93" s="98">
        <f t="shared" si="27"/>
        <v>0</v>
      </c>
      <c r="B93" s="98" t="str">
        <f>IF(C93=1,SUM($C$23:C93),"")</f>
        <v/>
      </c>
      <c r="C93" s="98">
        <f t="shared" si="28"/>
        <v>0</v>
      </c>
      <c r="D93" s="89" t="str">
        <f t="shared" si="29"/>
        <v>1900-1-Aufnahme-</v>
      </c>
      <c r="E93" s="123" t="str">
        <f t="shared" ca="1" si="37"/>
        <v>-</v>
      </c>
      <c r="F93" s="123">
        <f t="shared" si="23"/>
        <v>1900</v>
      </c>
      <c r="G93" s="123">
        <f t="shared" si="24"/>
        <v>1</v>
      </c>
      <c r="H93" s="162">
        <f t="shared" si="25"/>
        <v>71</v>
      </c>
      <c r="I93" s="77"/>
      <c r="J93" s="78"/>
      <c r="K93" s="79"/>
      <c r="L93" s="80"/>
      <c r="M93" s="177"/>
      <c r="N93" s="309" t="str">
        <f t="shared" ca="1" si="41"/>
        <v/>
      </c>
      <c r="O93" s="310" t="str">
        <f ca="1">IFERROR(IF(VLOOKUP($E93,'SD Aufnahme'!$A$33:$N$326,'SD Aufnahme'!$D$29,FALSE)=0,"",VLOOKUP($E93,'SD Aufnahme'!$A$33:$N$326,'SD Aufnahme'!$D$29,FALSE)),"")</f>
        <v/>
      </c>
      <c r="P93" s="313"/>
      <c r="Q93" s="315" t="str">
        <f>IF(K93=0,"",IFERROR(VLOOKUP($E93,'SD Aufnahme'!$A$33:$N$326,'SD Aufnahme'!$E$29,FALSE),""))</f>
        <v/>
      </c>
      <c r="R93" s="87"/>
      <c r="S93" s="131" t="str">
        <f t="shared" si="30"/>
        <v/>
      </c>
      <c r="T93" s="126">
        <f>IF(M93="organische Düngemittel",IF(OR($M93=0,L93&lt;&gt;0,U93&gt;0),0,IFERROR(VLOOKUP($E93,'SD Aufnahme'!$A$33:$N$4042,T$20,FALSE),0)),)</f>
        <v>0</v>
      </c>
      <c r="U93" s="83"/>
      <c r="V93" s="124"/>
      <c r="W93" s="128" t="str">
        <f ca="1">IFERROR(IF(AND(J93&lt;&gt;"eigene Stoffe",VLOOKUP($E93,'SD Aufnahme'!$A$33:$N$326,'SD Aufnahme'!$G$29,FALSE)=0),"",IF($L93&lt;&gt;0,"", IF(AND(P93&gt;0,O93&lt;&gt;"",Q93&lt;&gt;"t TM"),VLOOKUP($E93,'SD Aufnahme'!$A$33:$N$326,'SD Aufnahme'!$G$29,FALSE)/O93*P93,VLOOKUP($E93,'SD Aufnahme'!$A$33:$N$326,'SD Aufnahme'!$G$29,FALSE)))),"")</f>
        <v/>
      </c>
      <c r="X93" s="87"/>
      <c r="Y93" s="128" t="str">
        <f ca="1">IFERROR(IF(AND(J93&lt;&gt;"eigene Stoffe",VLOOKUP($E93,'SD Aufnahme'!$A$33:$N$326,'SD Aufnahme'!$H$29,FALSE)=0),"",IF($L93&lt;&gt;0,"",IFERROR(IF(AND(P93&gt;0,O93&lt;&gt;"",Q93&lt;&gt;"t TM"),VLOOKUP($E93,'SD Aufnahme'!$A$33:$N$326,'SD Aufnahme'!$H$29,FALSE)*P93/O93,VLOOKUP($E93,'SD Aufnahme'!$A$33:$N$326,'SD Aufnahme'!$H$29,FALSE)),""))),"")</f>
        <v/>
      </c>
      <c r="Z93" s="87"/>
      <c r="AA93" s="424" t="s">
        <v>667</v>
      </c>
      <c r="AB93" s="129" t="str">
        <f>IF($M93=0,"",IFERROR(VLOOKUP($E93,'SD Aufnahme'!$A$33:$N$279,AB$20,FALSE),""))</f>
        <v/>
      </c>
      <c r="AC93" s="97">
        <f t="shared" si="31"/>
        <v>0</v>
      </c>
      <c r="AD93" s="89">
        <f t="shared" ca="1" si="32"/>
        <v>0</v>
      </c>
      <c r="AE93" s="89">
        <f t="shared" ca="1" si="38"/>
        <v>0</v>
      </c>
      <c r="AF93" s="89">
        <f t="shared" ca="1" si="33"/>
        <v>0</v>
      </c>
      <c r="AG93" s="89">
        <f t="shared" ca="1" si="39"/>
        <v>0</v>
      </c>
      <c r="AH93" s="89">
        <f t="shared" si="26"/>
        <v>0</v>
      </c>
      <c r="AI93" s="130" t="e">
        <f ca="1">COUNTIF(OFFSET('SD Aufnahme'!$C$33,VLOOKUP(J93,Art_Aufnahme,3,FALSE),0,VLOOKUP(J93,Art_Aufnahme,4,FALSE)-VLOOKUP(J93,Art_Aufnahme,3,FALSE)+1,1),K93)</f>
        <v>#N/A</v>
      </c>
      <c r="AJ93" s="138">
        <f ca="1">COUNTIF(OFFSET('SD Aufnahme'!$M$32,VLOOKUP(E93,'SD Aufnahme'!$A$33:$X$376,'SD Aufnahme'!$W$29,FALSE),0,1,VLOOKUP(E93,'SD Aufnahme'!$A$33:$X$376,'SD Aufnahme'!$X$29,FALSE)),M93)</f>
        <v>0</v>
      </c>
      <c r="AK93" s="91">
        <f t="shared" ca="1" si="40"/>
        <v>0</v>
      </c>
      <c r="AL93" s="98">
        <f t="shared" si="34"/>
        <v>3</v>
      </c>
      <c r="AO93" s="98">
        <f t="shared" si="35"/>
        <v>0</v>
      </c>
      <c r="AR93" s="98" t="str">
        <f t="shared" si="36"/>
        <v>1900-1-Aufnahme</v>
      </c>
    </row>
    <row r="94" spans="1:44">
      <c r="A94" s="98">
        <f t="shared" si="27"/>
        <v>0</v>
      </c>
      <c r="B94" s="98" t="str">
        <f>IF(C94=1,SUM($C$23:C94),"")</f>
        <v/>
      </c>
      <c r="C94" s="98">
        <f t="shared" si="28"/>
        <v>0</v>
      </c>
      <c r="D94" s="89" t="str">
        <f t="shared" si="29"/>
        <v>1900-1-Aufnahme-</v>
      </c>
      <c r="E94" s="123" t="str">
        <f t="shared" ca="1" si="37"/>
        <v>-</v>
      </c>
      <c r="F94" s="123">
        <f t="shared" si="23"/>
        <v>1900</v>
      </c>
      <c r="G94" s="123">
        <f t="shared" si="24"/>
        <v>1</v>
      </c>
      <c r="H94" s="162">
        <f t="shared" si="25"/>
        <v>72</v>
      </c>
      <c r="I94" s="77"/>
      <c r="J94" s="78"/>
      <c r="K94" s="79"/>
      <c r="L94" s="80"/>
      <c r="M94" s="177"/>
      <c r="N94" s="309" t="str">
        <f t="shared" ca="1" si="41"/>
        <v/>
      </c>
      <c r="O94" s="310" t="str">
        <f ca="1">IFERROR(IF(VLOOKUP($E94,'SD Aufnahme'!$A$33:$N$326,'SD Aufnahme'!$D$29,FALSE)=0,"",VLOOKUP($E94,'SD Aufnahme'!$A$33:$N$326,'SD Aufnahme'!$D$29,FALSE)),"")</f>
        <v/>
      </c>
      <c r="P94" s="313"/>
      <c r="Q94" s="315" t="str">
        <f>IF(K94=0,"",IFERROR(VLOOKUP($E94,'SD Aufnahme'!$A$33:$N$326,'SD Aufnahme'!$E$29,FALSE),""))</f>
        <v/>
      </c>
      <c r="R94" s="87"/>
      <c r="S94" s="131" t="str">
        <f t="shared" si="30"/>
        <v/>
      </c>
      <c r="T94" s="126">
        <f>IF(M94="organische Düngemittel",IF(OR($M94=0,L94&lt;&gt;0,U94&gt;0),0,IFERROR(VLOOKUP($E94,'SD Aufnahme'!$A$33:$N$4042,T$20,FALSE),0)),)</f>
        <v>0</v>
      </c>
      <c r="U94" s="83"/>
      <c r="V94" s="124"/>
      <c r="W94" s="128" t="str">
        <f ca="1">IFERROR(IF(AND(J94&lt;&gt;"eigene Stoffe",VLOOKUP($E94,'SD Aufnahme'!$A$33:$N$326,'SD Aufnahme'!$G$29,FALSE)=0),"",IF($L94&lt;&gt;0,"", IF(AND(P94&gt;0,O94&lt;&gt;"",Q94&lt;&gt;"t TM"),VLOOKUP($E94,'SD Aufnahme'!$A$33:$N$326,'SD Aufnahme'!$G$29,FALSE)/O94*P94,VLOOKUP($E94,'SD Aufnahme'!$A$33:$N$326,'SD Aufnahme'!$G$29,FALSE)))),"")</f>
        <v/>
      </c>
      <c r="X94" s="87"/>
      <c r="Y94" s="128" t="str">
        <f ca="1">IFERROR(IF(AND(J94&lt;&gt;"eigene Stoffe",VLOOKUP($E94,'SD Aufnahme'!$A$33:$N$326,'SD Aufnahme'!$H$29,FALSE)=0),"",IF($L94&lt;&gt;0,"",IFERROR(IF(AND(P94&gt;0,O94&lt;&gt;"",Q94&lt;&gt;"t TM"),VLOOKUP($E94,'SD Aufnahme'!$A$33:$N$326,'SD Aufnahme'!$H$29,FALSE)*P94/O94,VLOOKUP($E94,'SD Aufnahme'!$A$33:$N$326,'SD Aufnahme'!$H$29,FALSE)),""))),"")</f>
        <v/>
      </c>
      <c r="Z94" s="87"/>
      <c r="AA94" s="424" t="s">
        <v>667</v>
      </c>
      <c r="AB94" s="129" t="str">
        <f>IF($M94=0,"",IFERROR(VLOOKUP($E94,'SD Aufnahme'!$A$33:$N$279,AB$20,FALSE),""))</f>
        <v/>
      </c>
      <c r="AC94" s="97">
        <f t="shared" si="31"/>
        <v>0</v>
      </c>
      <c r="AD94" s="89">
        <f t="shared" ca="1" si="32"/>
        <v>0</v>
      </c>
      <c r="AE94" s="89">
        <f t="shared" ca="1" si="38"/>
        <v>0</v>
      </c>
      <c r="AF94" s="89">
        <f t="shared" ca="1" si="33"/>
        <v>0</v>
      </c>
      <c r="AG94" s="89">
        <f t="shared" ca="1" si="39"/>
        <v>0</v>
      </c>
      <c r="AH94" s="89">
        <f t="shared" si="26"/>
        <v>0</v>
      </c>
      <c r="AI94" s="130" t="e">
        <f ca="1">COUNTIF(OFFSET('SD Aufnahme'!$C$33,VLOOKUP(J94,Art_Aufnahme,3,FALSE),0,VLOOKUP(J94,Art_Aufnahme,4,FALSE)-VLOOKUP(J94,Art_Aufnahme,3,FALSE)+1,1),K94)</f>
        <v>#N/A</v>
      </c>
      <c r="AJ94" s="138">
        <f ca="1">COUNTIF(OFFSET('SD Aufnahme'!$M$32,VLOOKUP(E94,'SD Aufnahme'!$A$33:$X$376,'SD Aufnahme'!$W$29,FALSE),0,1,VLOOKUP(E94,'SD Aufnahme'!$A$33:$X$376,'SD Aufnahme'!$X$29,FALSE)),M94)</f>
        <v>0</v>
      </c>
      <c r="AK94" s="91">
        <f t="shared" ca="1" si="40"/>
        <v>0</v>
      </c>
      <c r="AL94" s="98">
        <f t="shared" si="34"/>
        <v>3</v>
      </c>
      <c r="AO94" s="98">
        <f t="shared" si="35"/>
        <v>0</v>
      </c>
      <c r="AR94" s="98" t="str">
        <f t="shared" si="36"/>
        <v>1900-1-Aufnahme</v>
      </c>
    </row>
    <row r="95" spans="1:44">
      <c r="A95" s="98">
        <f t="shared" si="27"/>
        <v>0</v>
      </c>
      <c r="B95" s="98" t="str">
        <f>IF(C95=1,SUM($C$23:C95),"")</f>
        <v/>
      </c>
      <c r="C95" s="98">
        <f t="shared" si="28"/>
        <v>0</v>
      </c>
      <c r="D95" s="89" t="str">
        <f t="shared" si="29"/>
        <v>1900-1-Aufnahme-</v>
      </c>
      <c r="E95" s="123" t="str">
        <f t="shared" ca="1" si="37"/>
        <v>-</v>
      </c>
      <c r="F95" s="123">
        <f t="shared" si="23"/>
        <v>1900</v>
      </c>
      <c r="G95" s="123">
        <f t="shared" si="24"/>
        <v>1</v>
      </c>
      <c r="H95" s="162">
        <f t="shared" si="25"/>
        <v>73</v>
      </c>
      <c r="I95" s="77"/>
      <c r="J95" s="78"/>
      <c r="K95" s="79"/>
      <c r="L95" s="80"/>
      <c r="M95" s="177"/>
      <c r="N95" s="309" t="str">
        <f t="shared" ca="1" si="41"/>
        <v/>
      </c>
      <c r="O95" s="310" t="str">
        <f ca="1">IFERROR(IF(VLOOKUP($E95,'SD Aufnahme'!$A$33:$N$326,'SD Aufnahme'!$D$29,FALSE)=0,"",VLOOKUP($E95,'SD Aufnahme'!$A$33:$N$326,'SD Aufnahme'!$D$29,FALSE)),"")</f>
        <v/>
      </c>
      <c r="P95" s="313"/>
      <c r="Q95" s="315" t="str">
        <f>IF(K95=0,"",IFERROR(VLOOKUP($E95,'SD Aufnahme'!$A$33:$N$326,'SD Aufnahme'!$E$29,FALSE),""))</f>
        <v/>
      </c>
      <c r="R95" s="87"/>
      <c r="S95" s="131" t="str">
        <f t="shared" si="30"/>
        <v/>
      </c>
      <c r="T95" s="126">
        <f>IF(M95="organische Düngemittel",IF(OR($M95=0,L95&lt;&gt;0,U95&gt;0),0,IFERROR(VLOOKUP($E95,'SD Aufnahme'!$A$33:$N$4042,T$20,FALSE),0)),)</f>
        <v>0</v>
      </c>
      <c r="U95" s="83"/>
      <c r="V95" s="124"/>
      <c r="W95" s="128" t="str">
        <f ca="1">IFERROR(IF(AND(J95&lt;&gt;"eigene Stoffe",VLOOKUP($E95,'SD Aufnahme'!$A$33:$N$326,'SD Aufnahme'!$G$29,FALSE)=0),"",IF($L95&lt;&gt;0,"", IF(AND(P95&gt;0,O95&lt;&gt;"",Q95&lt;&gt;"t TM"),VLOOKUP($E95,'SD Aufnahme'!$A$33:$N$326,'SD Aufnahme'!$G$29,FALSE)/O95*P95,VLOOKUP($E95,'SD Aufnahme'!$A$33:$N$326,'SD Aufnahme'!$G$29,FALSE)))),"")</f>
        <v/>
      </c>
      <c r="X95" s="87"/>
      <c r="Y95" s="128" t="str">
        <f ca="1">IFERROR(IF(AND(J95&lt;&gt;"eigene Stoffe",VLOOKUP($E95,'SD Aufnahme'!$A$33:$N$326,'SD Aufnahme'!$H$29,FALSE)=0),"",IF($L95&lt;&gt;0,"",IFERROR(IF(AND(P95&gt;0,O95&lt;&gt;"",Q95&lt;&gt;"t TM"),VLOOKUP($E95,'SD Aufnahme'!$A$33:$N$326,'SD Aufnahme'!$H$29,FALSE)*P95/O95,VLOOKUP($E95,'SD Aufnahme'!$A$33:$N$326,'SD Aufnahme'!$H$29,FALSE)),""))),"")</f>
        <v/>
      </c>
      <c r="Z95" s="87"/>
      <c r="AA95" s="424" t="s">
        <v>667</v>
      </c>
      <c r="AB95" s="129" t="str">
        <f>IF($M95=0,"",IFERROR(VLOOKUP($E95,'SD Aufnahme'!$A$33:$N$279,AB$20,FALSE),""))</f>
        <v/>
      </c>
      <c r="AC95" s="97">
        <f t="shared" si="31"/>
        <v>0</v>
      </c>
      <c r="AD95" s="89">
        <f t="shared" ca="1" si="32"/>
        <v>0</v>
      </c>
      <c r="AE95" s="89">
        <f t="shared" ca="1" si="38"/>
        <v>0</v>
      </c>
      <c r="AF95" s="89">
        <f t="shared" ca="1" si="33"/>
        <v>0</v>
      </c>
      <c r="AG95" s="89">
        <f t="shared" ca="1" si="39"/>
        <v>0</v>
      </c>
      <c r="AH95" s="89">
        <f t="shared" si="26"/>
        <v>0</v>
      </c>
      <c r="AI95" s="130" t="e">
        <f ca="1">COUNTIF(OFFSET('SD Aufnahme'!$C$33,VLOOKUP(J95,Art_Aufnahme,3,FALSE),0,VLOOKUP(J95,Art_Aufnahme,4,FALSE)-VLOOKUP(J95,Art_Aufnahme,3,FALSE)+1,1),K95)</f>
        <v>#N/A</v>
      </c>
      <c r="AJ95" s="138">
        <f ca="1">COUNTIF(OFFSET('SD Aufnahme'!$M$32,VLOOKUP(E95,'SD Aufnahme'!$A$33:$X$376,'SD Aufnahme'!$W$29,FALSE),0,1,VLOOKUP(E95,'SD Aufnahme'!$A$33:$X$376,'SD Aufnahme'!$X$29,FALSE)),M95)</f>
        <v>0</v>
      </c>
      <c r="AK95" s="91">
        <f t="shared" ca="1" si="40"/>
        <v>0</v>
      </c>
      <c r="AL95" s="98">
        <f t="shared" si="34"/>
        <v>3</v>
      </c>
      <c r="AO95" s="98">
        <f t="shared" si="35"/>
        <v>0</v>
      </c>
      <c r="AR95" s="98" t="str">
        <f t="shared" si="36"/>
        <v>1900-1-Aufnahme</v>
      </c>
    </row>
    <row r="96" spans="1:44">
      <c r="A96" s="98">
        <f t="shared" si="27"/>
        <v>0</v>
      </c>
      <c r="B96" s="98" t="str">
        <f>IF(C96=1,SUM($C$23:C96),"")</f>
        <v/>
      </c>
      <c r="C96" s="98">
        <f t="shared" si="28"/>
        <v>0</v>
      </c>
      <c r="D96" s="89" t="str">
        <f t="shared" si="29"/>
        <v>1900-1-Aufnahme-</v>
      </c>
      <c r="E96" s="123" t="str">
        <f t="shared" ca="1" si="37"/>
        <v>-</v>
      </c>
      <c r="F96" s="123">
        <f t="shared" ref="F96:F159" si="42">YEAR(I96)</f>
        <v>1900</v>
      </c>
      <c r="G96" s="123">
        <f t="shared" ref="G96:G159" si="43">IF(MONTH(I96)&lt;7,1,2)</f>
        <v>1</v>
      </c>
      <c r="H96" s="162">
        <f t="shared" ref="H96:H159" si="44">H95+1</f>
        <v>74</v>
      </c>
      <c r="I96" s="77"/>
      <c r="J96" s="78"/>
      <c r="K96" s="79"/>
      <c r="L96" s="80"/>
      <c r="M96" s="177"/>
      <c r="N96" s="309" t="str">
        <f t="shared" ca="1" si="41"/>
        <v/>
      </c>
      <c r="O96" s="310" t="str">
        <f ca="1">IFERROR(IF(VLOOKUP($E96,'SD Aufnahme'!$A$33:$N$326,'SD Aufnahme'!$D$29,FALSE)=0,"",VLOOKUP($E96,'SD Aufnahme'!$A$33:$N$326,'SD Aufnahme'!$D$29,FALSE)),"")</f>
        <v/>
      </c>
      <c r="P96" s="313"/>
      <c r="Q96" s="315" t="str">
        <f>IF(K96=0,"",IFERROR(VLOOKUP($E96,'SD Aufnahme'!$A$33:$N$326,'SD Aufnahme'!$E$29,FALSE),""))</f>
        <v/>
      </c>
      <c r="R96" s="87"/>
      <c r="S96" s="131" t="str">
        <f t="shared" si="30"/>
        <v/>
      </c>
      <c r="T96" s="126">
        <f>IF(M96="organische Düngemittel",IF(OR($M96=0,L96&lt;&gt;0,U96&gt;0),0,IFERROR(VLOOKUP($E96,'SD Aufnahme'!$A$33:$N$4042,T$20,FALSE),0)),)</f>
        <v>0</v>
      </c>
      <c r="U96" s="83"/>
      <c r="V96" s="124"/>
      <c r="W96" s="128" t="str">
        <f ca="1">IFERROR(IF(AND(J96&lt;&gt;"eigene Stoffe",VLOOKUP($E96,'SD Aufnahme'!$A$33:$N$326,'SD Aufnahme'!$G$29,FALSE)=0),"",IF($L96&lt;&gt;0,"", IF(AND(P96&gt;0,O96&lt;&gt;"",Q96&lt;&gt;"t TM"),VLOOKUP($E96,'SD Aufnahme'!$A$33:$N$326,'SD Aufnahme'!$G$29,FALSE)/O96*P96,VLOOKUP($E96,'SD Aufnahme'!$A$33:$N$326,'SD Aufnahme'!$G$29,FALSE)))),"")</f>
        <v/>
      </c>
      <c r="X96" s="87"/>
      <c r="Y96" s="128" t="str">
        <f ca="1">IFERROR(IF(AND(J96&lt;&gt;"eigene Stoffe",VLOOKUP($E96,'SD Aufnahme'!$A$33:$N$326,'SD Aufnahme'!$H$29,FALSE)=0),"",IF($L96&lt;&gt;0,"",IFERROR(IF(AND(P96&gt;0,O96&lt;&gt;"",Q96&lt;&gt;"t TM"),VLOOKUP($E96,'SD Aufnahme'!$A$33:$N$326,'SD Aufnahme'!$H$29,FALSE)*P96/O96,VLOOKUP($E96,'SD Aufnahme'!$A$33:$N$326,'SD Aufnahme'!$H$29,FALSE)),""))),"")</f>
        <v/>
      </c>
      <c r="Z96" s="87"/>
      <c r="AA96" s="424" t="s">
        <v>667</v>
      </c>
      <c r="AB96" s="129" t="str">
        <f>IF($M96=0,"",IFERROR(VLOOKUP($E96,'SD Aufnahme'!$A$33:$N$279,AB$20,FALSE),""))</f>
        <v/>
      </c>
      <c r="AC96" s="97">
        <f t="shared" si="31"/>
        <v>0</v>
      </c>
      <c r="AD96" s="89">
        <f t="shared" ca="1" si="32"/>
        <v>0</v>
      </c>
      <c r="AE96" s="89">
        <f t="shared" ca="1" si="38"/>
        <v>0</v>
      </c>
      <c r="AF96" s="89">
        <f t="shared" ca="1" si="33"/>
        <v>0</v>
      </c>
      <c r="AG96" s="89">
        <f t="shared" ca="1" si="39"/>
        <v>0</v>
      </c>
      <c r="AH96" s="89">
        <f t="shared" ref="AH96:AH159" si="45">IFERROR(AB96*$R96,0)</f>
        <v>0</v>
      </c>
      <c r="AI96" s="130" t="e">
        <f ca="1">COUNTIF(OFFSET('SD Aufnahme'!$C$33,VLOOKUP(J96,Art_Aufnahme,3,FALSE),0,VLOOKUP(J96,Art_Aufnahme,4,FALSE)-VLOOKUP(J96,Art_Aufnahme,3,FALSE)+1,1),K96)</f>
        <v>#N/A</v>
      </c>
      <c r="AJ96" s="138">
        <f ca="1">COUNTIF(OFFSET('SD Aufnahme'!$M$32,VLOOKUP(E96,'SD Aufnahme'!$A$33:$X$376,'SD Aufnahme'!$W$29,FALSE),0,1,VLOOKUP(E96,'SD Aufnahme'!$A$33:$X$376,'SD Aufnahme'!$X$29,FALSE)),M96)</f>
        <v>0</v>
      </c>
      <c r="AK96" s="91">
        <f t="shared" ca="1" si="40"/>
        <v>0</v>
      </c>
      <c r="AL96" s="98">
        <f t="shared" si="34"/>
        <v>3</v>
      </c>
      <c r="AO96" s="98">
        <f t="shared" si="35"/>
        <v>0</v>
      </c>
      <c r="AR96" s="98" t="str">
        <f t="shared" si="36"/>
        <v>1900-1-Aufnahme</v>
      </c>
    </row>
    <row r="97" spans="1:44">
      <c r="A97" s="98">
        <f t="shared" si="27"/>
        <v>0</v>
      </c>
      <c r="B97" s="98" t="str">
        <f>IF(C97=1,SUM($C$23:C97),"")</f>
        <v/>
      </c>
      <c r="C97" s="98">
        <f t="shared" si="28"/>
        <v>0</v>
      </c>
      <c r="D97" s="89" t="str">
        <f t="shared" si="29"/>
        <v>1900-1-Aufnahme-</v>
      </c>
      <c r="E97" s="123" t="str">
        <f t="shared" ca="1" si="37"/>
        <v>-</v>
      </c>
      <c r="F97" s="123">
        <f t="shared" si="42"/>
        <v>1900</v>
      </c>
      <c r="G97" s="123">
        <f t="shared" si="43"/>
        <v>1</v>
      </c>
      <c r="H97" s="162">
        <f t="shared" si="44"/>
        <v>75</v>
      </c>
      <c r="I97" s="77"/>
      <c r="J97" s="78"/>
      <c r="K97" s="79"/>
      <c r="L97" s="80"/>
      <c r="M97" s="177"/>
      <c r="N97" s="309" t="str">
        <f t="shared" ca="1" si="41"/>
        <v/>
      </c>
      <c r="O97" s="310" t="str">
        <f ca="1">IFERROR(IF(VLOOKUP($E97,'SD Aufnahme'!$A$33:$N$326,'SD Aufnahme'!$D$29,FALSE)=0,"",VLOOKUP($E97,'SD Aufnahme'!$A$33:$N$326,'SD Aufnahme'!$D$29,FALSE)),"")</f>
        <v/>
      </c>
      <c r="P97" s="313"/>
      <c r="Q97" s="315" t="str">
        <f>IF(K97=0,"",IFERROR(VLOOKUP($E97,'SD Aufnahme'!$A$33:$N$326,'SD Aufnahme'!$E$29,FALSE),""))</f>
        <v/>
      </c>
      <c r="R97" s="87"/>
      <c r="S97" s="131" t="str">
        <f t="shared" si="30"/>
        <v/>
      </c>
      <c r="T97" s="126">
        <f>IF(M97="organische Düngemittel",IF(OR($M97=0,L97&lt;&gt;0,U97&gt;0),0,IFERROR(VLOOKUP($E97,'SD Aufnahme'!$A$33:$N$4042,T$20,FALSE),0)),)</f>
        <v>0</v>
      </c>
      <c r="U97" s="83"/>
      <c r="V97" s="124"/>
      <c r="W97" s="128" t="str">
        <f ca="1">IFERROR(IF(AND(J97&lt;&gt;"eigene Stoffe",VLOOKUP($E97,'SD Aufnahme'!$A$33:$N$326,'SD Aufnahme'!$G$29,FALSE)=0),"",IF($L97&lt;&gt;0,"", IF(AND(P97&gt;0,O97&lt;&gt;"",Q97&lt;&gt;"t TM"),VLOOKUP($E97,'SD Aufnahme'!$A$33:$N$326,'SD Aufnahme'!$G$29,FALSE)/O97*P97,VLOOKUP($E97,'SD Aufnahme'!$A$33:$N$326,'SD Aufnahme'!$G$29,FALSE)))),"")</f>
        <v/>
      </c>
      <c r="X97" s="87"/>
      <c r="Y97" s="128" t="str">
        <f ca="1">IFERROR(IF(AND(J97&lt;&gt;"eigene Stoffe",VLOOKUP($E97,'SD Aufnahme'!$A$33:$N$326,'SD Aufnahme'!$H$29,FALSE)=0),"",IF($L97&lt;&gt;0,"",IFERROR(IF(AND(P97&gt;0,O97&lt;&gt;"",Q97&lt;&gt;"t TM"),VLOOKUP($E97,'SD Aufnahme'!$A$33:$N$326,'SD Aufnahme'!$H$29,FALSE)*P97/O97,VLOOKUP($E97,'SD Aufnahme'!$A$33:$N$326,'SD Aufnahme'!$H$29,FALSE)),""))),"")</f>
        <v/>
      </c>
      <c r="Z97" s="87"/>
      <c r="AA97" s="424" t="s">
        <v>667</v>
      </c>
      <c r="AB97" s="129" t="str">
        <f>IF($M97=0,"",IFERROR(VLOOKUP($E97,'SD Aufnahme'!$A$33:$N$279,AB$20,FALSE),""))</f>
        <v/>
      </c>
      <c r="AC97" s="97">
        <f t="shared" si="31"/>
        <v>0</v>
      </c>
      <c r="AD97" s="89">
        <f t="shared" ca="1" si="32"/>
        <v>0</v>
      </c>
      <c r="AE97" s="89">
        <f t="shared" ca="1" si="38"/>
        <v>0</v>
      </c>
      <c r="AF97" s="89">
        <f t="shared" ca="1" si="33"/>
        <v>0</v>
      </c>
      <c r="AG97" s="89">
        <f t="shared" ca="1" si="39"/>
        <v>0</v>
      </c>
      <c r="AH97" s="89">
        <f t="shared" si="45"/>
        <v>0</v>
      </c>
      <c r="AI97" s="130" t="e">
        <f ca="1">COUNTIF(OFFSET('SD Aufnahme'!$C$33,VLOOKUP(J97,Art_Aufnahme,3,FALSE),0,VLOOKUP(J97,Art_Aufnahme,4,FALSE)-VLOOKUP(J97,Art_Aufnahme,3,FALSE)+1,1),K97)</f>
        <v>#N/A</v>
      </c>
      <c r="AJ97" s="138">
        <f ca="1">COUNTIF(OFFSET('SD Aufnahme'!$M$32,VLOOKUP(E97,'SD Aufnahme'!$A$33:$X$376,'SD Aufnahme'!$W$29,FALSE),0,1,VLOOKUP(E97,'SD Aufnahme'!$A$33:$X$376,'SD Aufnahme'!$X$29,FALSE)),M97)</f>
        <v>0</v>
      </c>
      <c r="AK97" s="91">
        <f t="shared" ca="1" si="40"/>
        <v>0</v>
      </c>
      <c r="AL97" s="98">
        <f t="shared" si="34"/>
        <v>3</v>
      </c>
      <c r="AO97" s="98">
        <f t="shared" si="35"/>
        <v>0</v>
      </c>
      <c r="AR97" s="98" t="str">
        <f t="shared" si="36"/>
        <v>1900-1-Aufnahme</v>
      </c>
    </row>
    <row r="98" spans="1:44">
      <c r="A98" s="98">
        <f t="shared" si="27"/>
        <v>0</v>
      </c>
      <c r="B98" s="98" t="str">
        <f>IF(C98=1,SUM($C$23:C98),"")</f>
        <v/>
      </c>
      <c r="C98" s="98">
        <f t="shared" si="28"/>
        <v>0</v>
      </c>
      <c r="D98" s="89" t="str">
        <f t="shared" si="29"/>
        <v>1900-1-Aufnahme-</v>
      </c>
      <c r="E98" s="123" t="str">
        <f t="shared" ca="1" si="37"/>
        <v>-</v>
      </c>
      <c r="F98" s="123">
        <f t="shared" si="42"/>
        <v>1900</v>
      </c>
      <c r="G98" s="123">
        <f t="shared" si="43"/>
        <v>1</v>
      </c>
      <c r="H98" s="162">
        <f t="shared" si="44"/>
        <v>76</v>
      </c>
      <c r="I98" s="77"/>
      <c r="J98" s="78"/>
      <c r="K98" s="79"/>
      <c r="L98" s="80"/>
      <c r="M98" s="177"/>
      <c r="N98" s="309" t="str">
        <f t="shared" ca="1" si="41"/>
        <v/>
      </c>
      <c r="O98" s="310" t="str">
        <f ca="1">IFERROR(IF(VLOOKUP($E98,'SD Aufnahme'!$A$33:$N$326,'SD Aufnahme'!$D$29,FALSE)=0,"",VLOOKUP($E98,'SD Aufnahme'!$A$33:$N$326,'SD Aufnahme'!$D$29,FALSE)),"")</f>
        <v/>
      </c>
      <c r="P98" s="313"/>
      <c r="Q98" s="315" t="str">
        <f>IF(K98=0,"",IFERROR(VLOOKUP($E98,'SD Aufnahme'!$A$33:$N$326,'SD Aufnahme'!$E$29,FALSE),""))</f>
        <v/>
      </c>
      <c r="R98" s="87"/>
      <c r="S98" s="131" t="str">
        <f t="shared" si="30"/>
        <v/>
      </c>
      <c r="T98" s="126">
        <f>IF(M98="organische Düngemittel",IF(OR($M98=0,L98&lt;&gt;0,U98&gt;0),0,IFERROR(VLOOKUP($E98,'SD Aufnahme'!$A$33:$N$4042,T$20,FALSE),0)),)</f>
        <v>0</v>
      </c>
      <c r="U98" s="83"/>
      <c r="V98" s="124"/>
      <c r="W98" s="128" t="str">
        <f ca="1">IFERROR(IF(AND(J98&lt;&gt;"eigene Stoffe",VLOOKUP($E98,'SD Aufnahme'!$A$33:$N$326,'SD Aufnahme'!$G$29,FALSE)=0),"",IF($L98&lt;&gt;0,"", IF(AND(P98&gt;0,O98&lt;&gt;"",Q98&lt;&gt;"t TM"),VLOOKUP($E98,'SD Aufnahme'!$A$33:$N$326,'SD Aufnahme'!$G$29,FALSE)/O98*P98,VLOOKUP($E98,'SD Aufnahme'!$A$33:$N$326,'SD Aufnahme'!$G$29,FALSE)))),"")</f>
        <v/>
      </c>
      <c r="X98" s="87"/>
      <c r="Y98" s="128" t="str">
        <f ca="1">IFERROR(IF(AND(J98&lt;&gt;"eigene Stoffe",VLOOKUP($E98,'SD Aufnahme'!$A$33:$N$326,'SD Aufnahme'!$H$29,FALSE)=0),"",IF($L98&lt;&gt;0,"",IFERROR(IF(AND(P98&gt;0,O98&lt;&gt;"",Q98&lt;&gt;"t TM"),VLOOKUP($E98,'SD Aufnahme'!$A$33:$N$326,'SD Aufnahme'!$H$29,FALSE)*P98/O98,VLOOKUP($E98,'SD Aufnahme'!$A$33:$N$326,'SD Aufnahme'!$H$29,FALSE)),""))),"")</f>
        <v/>
      </c>
      <c r="Z98" s="87"/>
      <c r="AA98" s="424" t="s">
        <v>667</v>
      </c>
      <c r="AB98" s="129" t="str">
        <f>IF($M98=0,"",IFERROR(VLOOKUP($E98,'SD Aufnahme'!$A$33:$N$279,AB$20,FALSE),""))</f>
        <v/>
      </c>
      <c r="AC98" s="97">
        <f t="shared" si="31"/>
        <v>0</v>
      </c>
      <c r="AD98" s="89">
        <f t="shared" ca="1" si="32"/>
        <v>0</v>
      </c>
      <c r="AE98" s="89">
        <f t="shared" ca="1" si="38"/>
        <v>0</v>
      </c>
      <c r="AF98" s="89">
        <f t="shared" ca="1" si="33"/>
        <v>0</v>
      </c>
      <c r="AG98" s="89">
        <f t="shared" ca="1" si="39"/>
        <v>0</v>
      </c>
      <c r="AH98" s="89">
        <f t="shared" si="45"/>
        <v>0</v>
      </c>
      <c r="AI98" s="130" t="e">
        <f ca="1">COUNTIF(OFFSET('SD Aufnahme'!$C$33,VLOOKUP(J98,Art_Aufnahme,3,FALSE),0,VLOOKUP(J98,Art_Aufnahme,4,FALSE)-VLOOKUP(J98,Art_Aufnahme,3,FALSE)+1,1),K98)</f>
        <v>#N/A</v>
      </c>
      <c r="AJ98" s="138">
        <f ca="1">COUNTIF(OFFSET('SD Aufnahme'!$M$32,VLOOKUP(E98,'SD Aufnahme'!$A$33:$X$376,'SD Aufnahme'!$W$29,FALSE),0,1,VLOOKUP(E98,'SD Aufnahme'!$A$33:$X$376,'SD Aufnahme'!$X$29,FALSE)),M98)</f>
        <v>0</v>
      </c>
      <c r="AK98" s="91">
        <f t="shared" ca="1" si="40"/>
        <v>0</v>
      </c>
      <c r="AL98" s="98">
        <f t="shared" si="34"/>
        <v>3</v>
      </c>
      <c r="AO98" s="98">
        <f t="shared" si="35"/>
        <v>0</v>
      </c>
      <c r="AR98" s="98" t="str">
        <f t="shared" si="36"/>
        <v>1900-1-Aufnahme</v>
      </c>
    </row>
    <row r="99" spans="1:44">
      <c r="A99" s="98">
        <f t="shared" si="27"/>
        <v>0</v>
      </c>
      <c r="B99" s="98" t="str">
        <f>IF(C99=1,SUM($C$23:C99),"")</f>
        <v/>
      </c>
      <c r="C99" s="98">
        <f t="shared" si="28"/>
        <v>0</v>
      </c>
      <c r="D99" s="89" t="str">
        <f t="shared" si="29"/>
        <v>1900-1-Aufnahme-</v>
      </c>
      <c r="E99" s="123" t="str">
        <f t="shared" ca="1" si="37"/>
        <v>-</v>
      </c>
      <c r="F99" s="123">
        <f t="shared" si="42"/>
        <v>1900</v>
      </c>
      <c r="G99" s="123">
        <f t="shared" si="43"/>
        <v>1</v>
      </c>
      <c r="H99" s="162">
        <f t="shared" si="44"/>
        <v>77</v>
      </c>
      <c r="I99" s="77"/>
      <c r="J99" s="78"/>
      <c r="K99" s="79"/>
      <c r="L99" s="80"/>
      <c r="M99" s="177"/>
      <c r="N99" s="309" t="str">
        <f t="shared" ca="1" si="41"/>
        <v/>
      </c>
      <c r="O99" s="310" t="str">
        <f ca="1">IFERROR(IF(VLOOKUP($E99,'SD Aufnahme'!$A$33:$N$326,'SD Aufnahme'!$D$29,FALSE)=0,"",VLOOKUP($E99,'SD Aufnahme'!$A$33:$N$326,'SD Aufnahme'!$D$29,FALSE)),"")</f>
        <v/>
      </c>
      <c r="P99" s="313"/>
      <c r="Q99" s="315" t="str">
        <f>IF(K99=0,"",IFERROR(VLOOKUP($E99,'SD Aufnahme'!$A$33:$N$326,'SD Aufnahme'!$E$29,FALSE),""))</f>
        <v/>
      </c>
      <c r="R99" s="87"/>
      <c r="S99" s="131" t="str">
        <f t="shared" si="30"/>
        <v/>
      </c>
      <c r="T99" s="126">
        <f>IF(M99="organische Düngemittel",IF(OR($M99=0,L99&lt;&gt;0,U99&gt;0),0,IFERROR(VLOOKUP($E99,'SD Aufnahme'!$A$33:$N$4042,T$20,FALSE),0)),)</f>
        <v>0</v>
      </c>
      <c r="U99" s="83"/>
      <c r="V99" s="124"/>
      <c r="W99" s="128" t="str">
        <f ca="1">IFERROR(IF(AND(J99&lt;&gt;"eigene Stoffe",VLOOKUP($E99,'SD Aufnahme'!$A$33:$N$326,'SD Aufnahme'!$G$29,FALSE)=0),"",IF($L99&lt;&gt;0,"", IF(AND(P99&gt;0,O99&lt;&gt;"",Q99&lt;&gt;"t TM"),VLOOKUP($E99,'SD Aufnahme'!$A$33:$N$326,'SD Aufnahme'!$G$29,FALSE)/O99*P99,VLOOKUP($E99,'SD Aufnahme'!$A$33:$N$326,'SD Aufnahme'!$G$29,FALSE)))),"")</f>
        <v/>
      </c>
      <c r="X99" s="87"/>
      <c r="Y99" s="128" t="str">
        <f ca="1">IFERROR(IF(AND(J99&lt;&gt;"eigene Stoffe",VLOOKUP($E99,'SD Aufnahme'!$A$33:$N$326,'SD Aufnahme'!$H$29,FALSE)=0),"",IF($L99&lt;&gt;0,"",IFERROR(IF(AND(P99&gt;0,O99&lt;&gt;"",Q99&lt;&gt;"t TM"),VLOOKUP($E99,'SD Aufnahme'!$A$33:$N$326,'SD Aufnahme'!$H$29,FALSE)*P99/O99,VLOOKUP($E99,'SD Aufnahme'!$A$33:$N$326,'SD Aufnahme'!$H$29,FALSE)),""))),"")</f>
        <v/>
      </c>
      <c r="Z99" s="87"/>
      <c r="AA99" s="424" t="s">
        <v>667</v>
      </c>
      <c r="AB99" s="129" t="str">
        <f>IF($M99=0,"",IFERROR(VLOOKUP($E99,'SD Aufnahme'!$A$33:$N$279,AB$20,FALSE),""))</f>
        <v/>
      </c>
      <c r="AC99" s="97">
        <f t="shared" si="31"/>
        <v>0</v>
      </c>
      <c r="AD99" s="89">
        <f t="shared" ca="1" si="32"/>
        <v>0</v>
      </c>
      <c r="AE99" s="89">
        <f t="shared" ca="1" si="38"/>
        <v>0</v>
      </c>
      <c r="AF99" s="89">
        <f t="shared" ca="1" si="33"/>
        <v>0</v>
      </c>
      <c r="AG99" s="89">
        <f t="shared" ca="1" si="39"/>
        <v>0</v>
      </c>
      <c r="AH99" s="89">
        <f t="shared" si="45"/>
        <v>0</v>
      </c>
      <c r="AI99" s="130" t="e">
        <f ca="1">COUNTIF(OFFSET('SD Aufnahme'!$C$33,VLOOKUP(J99,Art_Aufnahme,3,FALSE),0,VLOOKUP(J99,Art_Aufnahme,4,FALSE)-VLOOKUP(J99,Art_Aufnahme,3,FALSE)+1,1),K99)</f>
        <v>#N/A</v>
      </c>
      <c r="AJ99" s="138">
        <f ca="1">COUNTIF(OFFSET('SD Aufnahme'!$M$32,VLOOKUP(E99,'SD Aufnahme'!$A$33:$X$376,'SD Aufnahme'!$W$29,FALSE),0,1,VLOOKUP(E99,'SD Aufnahme'!$A$33:$X$376,'SD Aufnahme'!$X$29,FALSE)),M99)</f>
        <v>0</v>
      </c>
      <c r="AK99" s="91">
        <f t="shared" ca="1" si="40"/>
        <v>0</v>
      </c>
      <c r="AL99" s="98">
        <f t="shared" si="34"/>
        <v>3</v>
      </c>
      <c r="AO99" s="98">
        <f t="shared" si="35"/>
        <v>0</v>
      </c>
      <c r="AR99" s="98" t="str">
        <f t="shared" si="36"/>
        <v>1900-1-Aufnahme</v>
      </c>
    </row>
    <row r="100" spans="1:44">
      <c r="A100" s="98">
        <f t="shared" si="27"/>
        <v>0</v>
      </c>
      <c r="B100" s="98" t="str">
        <f>IF(C100=1,SUM($C$23:C100),"")</f>
        <v/>
      </c>
      <c r="C100" s="98">
        <f t="shared" si="28"/>
        <v>0</v>
      </c>
      <c r="D100" s="89" t="str">
        <f t="shared" si="29"/>
        <v>1900-1-Aufnahme-</v>
      </c>
      <c r="E100" s="123" t="str">
        <f t="shared" ca="1" si="37"/>
        <v>-</v>
      </c>
      <c r="F100" s="123">
        <f t="shared" si="42"/>
        <v>1900</v>
      </c>
      <c r="G100" s="123">
        <f t="shared" si="43"/>
        <v>1</v>
      </c>
      <c r="H100" s="162">
        <f t="shared" si="44"/>
        <v>78</v>
      </c>
      <c r="I100" s="77"/>
      <c r="J100" s="78"/>
      <c r="K100" s="79"/>
      <c r="L100" s="80"/>
      <c r="M100" s="177"/>
      <c r="N100" s="309" t="str">
        <f t="shared" ca="1" si="41"/>
        <v/>
      </c>
      <c r="O100" s="310" t="str">
        <f ca="1">IFERROR(IF(VLOOKUP($E100,'SD Aufnahme'!$A$33:$N$326,'SD Aufnahme'!$D$29,FALSE)=0,"",VLOOKUP($E100,'SD Aufnahme'!$A$33:$N$326,'SD Aufnahme'!$D$29,FALSE)),"")</f>
        <v/>
      </c>
      <c r="P100" s="313"/>
      <c r="Q100" s="315" t="str">
        <f>IF(K100=0,"",IFERROR(VLOOKUP($E100,'SD Aufnahme'!$A$33:$N$326,'SD Aufnahme'!$E$29,FALSE),""))</f>
        <v/>
      </c>
      <c r="R100" s="87"/>
      <c r="S100" s="131" t="str">
        <f t="shared" si="30"/>
        <v/>
      </c>
      <c r="T100" s="126">
        <f>IF(M100="organische Düngemittel",IF(OR($M100=0,L100&lt;&gt;0,U100&gt;0),0,IFERROR(VLOOKUP($E100,'SD Aufnahme'!$A$33:$N$4042,T$20,FALSE),0)),)</f>
        <v>0</v>
      </c>
      <c r="U100" s="83"/>
      <c r="V100" s="124"/>
      <c r="W100" s="128" t="str">
        <f ca="1">IFERROR(IF(AND(J100&lt;&gt;"eigene Stoffe",VLOOKUP($E100,'SD Aufnahme'!$A$33:$N$326,'SD Aufnahme'!$G$29,FALSE)=0),"",IF($L100&lt;&gt;0,"", IF(AND(P100&gt;0,O100&lt;&gt;"",Q100&lt;&gt;"t TM"),VLOOKUP($E100,'SD Aufnahme'!$A$33:$N$326,'SD Aufnahme'!$G$29,FALSE)/O100*P100,VLOOKUP($E100,'SD Aufnahme'!$A$33:$N$326,'SD Aufnahme'!$G$29,FALSE)))),"")</f>
        <v/>
      </c>
      <c r="X100" s="87"/>
      <c r="Y100" s="128" t="str">
        <f ca="1">IFERROR(IF(AND(J100&lt;&gt;"eigene Stoffe",VLOOKUP($E100,'SD Aufnahme'!$A$33:$N$326,'SD Aufnahme'!$H$29,FALSE)=0),"",IF($L100&lt;&gt;0,"",IFERROR(IF(AND(P100&gt;0,O100&lt;&gt;"",Q100&lt;&gt;"t TM"),VLOOKUP($E100,'SD Aufnahme'!$A$33:$N$326,'SD Aufnahme'!$H$29,FALSE)*P100/O100,VLOOKUP($E100,'SD Aufnahme'!$A$33:$N$326,'SD Aufnahme'!$H$29,FALSE)),""))),"")</f>
        <v/>
      </c>
      <c r="Z100" s="87"/>
      <c r="AA100" s="424" t="s">
        <v>667</v>
      </c>
      <c r="AB100" s="129" t="str">
        <f>IF($M100=0,"",IFERROR(VLOOKUP($E100,'SD Aufnahme'!$A$33:$N$279,AB$20,FALSE),""))</f>
        <v/>
      </c>
      <c r="AC100" s="97">
        <f t="shared" si="31"/>
        <v>0</v>
      </c>
      <c r="AD100" s="89">
        <f t="shared" ca="1" si="32"/>
        <v>0</v>
      </c>
      <c r="AE100" s="89">
        <f t="shared" ca="1" si="38"/>
        <v>0</v>
      </c>
      <c r="AF100" s="89">
        <f t="shared" ca="1" si="33"/>
        <v>0</v>
      </c>
      <c r="AG100" s="89">
        <f t="shared" ca="1" si="39"/>
        <v>0</v>
      </c>
      <c r="AH100" s="89">
        <f t="shared" si="45"/>
        <v>0</v>
      </c>
      <c r="AI100" s="130" t="e">
        <f ca="1">COUNTIF(OFFSET('SD Aufnahme'!$C$33,VLOOKUP(J100,Art_Aufnahme,3,FALSE),0,VLOOKUP(J100,Art_Aufnahme,4,FALSE)-VLOOKUP(J100,Art_Aufnahme,3,FALSE)+1,1),K100)</f>
        <v>#N/A</v>
      </c>
      <c r="AJ100" s="138">
        <f ca="1">COUNTIF(OFFSET('SD Aufnahme'!$M$32,VLOOKUP(E100,'SD Aufnahme'!$A$33:$X$376,'SD Aufnahme'!$W$29,FALSE),0,1,VLOOKUP(E100,'SD Aufnahme'!$A$33:$X$376,'SD Aufnahme'!$X$29,FALSE)),M100)</f>
        <v>0</v>
      </c>
      <c r="AK100" s="91">
        <f t="shared" ca="1" si="40"/>
        <v>0</v>
      </c>
      <c r="AL100" s="98">
        <f t="shared" si="34"/>
        <v>3</v>
      </c>
      <c r="AO100" s="98">
        <f t="shared" si="35"/>
        <v>0</v>
      </c>
      <c r="AR100" s="98" t="str">
        <f t="shared" si="36"/>
        <v>1900-1-Aufnahme</v>
      </c>
    </row>
    <row r="101" spans="1:44">
      <c r="A101" s="98">
        <f t="shared" si="27"/>
        <v>0</v>
      </c>
      <c r="B101" s="98" t="str">
        <f>IF(C101=1,SUM($C$23:C101),"")</f>
        <v/>
      </c>
      <c r="C101" s="98">
        <f t="shared" si="28"/>
        <v>0</v>
      </c>
      <c r="D101" s="89" t="str">
        <f t="shared" si="29"/>
        <v>1900-1-Aufnahme-</v>
      </c>
      <c r="E101" s="123" t="str">
        <f t="shared" ca="1" si="37"/>
        <v>-</v>
      </c>
      <c r="F101" s="123">
        <f t="shared" si="42"/>
        <v>1900</v>
      </c>
      <c r="G101" s="123">
        <f t="shared" si="43"/>
        <v>1</v>
      </c>
      <c r="H101" s="162">
        <f t="shared" si="44"/>
        <v>79</v>
      </c>
      <c r="I101" s="77"/>
      <c r="J101" s="78"/>
      <c r="K101" s="79"/>
      <c r="L101" s="80"/>
      <c r="M101" s="177"/>
      <c r="N101" s="309" t="str">
        <f t="shared" ca="1" si="41"/>
        <v/>
      </c>
      <c r="O101" s="310" t="str">
        <f ca="1">IFERROR(IF(VLOOKUP($E101,'SD Aufnahme'!$A$33:$N$326,'SD Aufnahme'!$D$29,FALSE)=0,"",VLOOKUP($E101,'SD Aufnahme'!$A$33:$N$326,'SD Aufnahme'!$D$29,FALSE)),"")</f>
        <v/>
      </c>
      <c r="P101" s="313"/>
      <c r="Q101" s="315" t="str">
        <f>IF(K101=0,"",IFERROR(VLOOKUP($E101,'SD Aufnahme'!$A$33:$N$326,'SD Aufnahme'!$E$29,FALSE),""))</f>
        <v/>
      </c>
      <c r="R101" s="87"/>
      <c r="S101" s="131" t="str">
        <f t="shared" si="30"/>
        <v/>
      </c>
      <c r="T101" s="126">
        <f>IF(M101="organische Düngemittel",IF(OR($M101=0,L101&lt;&gt;0,U101&gt;0),0,IFERROR(VLOOKUP($E101,'SD Aufnahme'!$A$33:$N$4042,T$20,FALSE),0)),)</f>
        <v>0</v>
      </c>
      <c r="U101" s="83"/>
      <c r="V101" s="124"/>
      <c r="W101" s="128" t="str">
        <f ca="1">IFERROR(IF(AND(J101&lt;&gt;"eigene Stoffe",VLOOKUP($E101,'SD Aufnahme'!$A$33:$N$326,'SD Aufnahme'!$G$29,FALSE)=0),"",IF($L101&lt;&gt;0,"", IF(AND(P101&gt;0,O101&lt;&gt;"",Q101&lt;&gt;"t TM"),VLOOKUP($E101,'SD Aufnahme'!$A$33:$N$326,'SD Aufnahme'!$G$29,FALSE)/O101*P101,VLOOKUP($E101,'SD Aufnahme'!$A$33:$N$326,'SD Aufnahme'!$G$29,FALSE)))),"")</f>
        <v/>
      </c>
      <c r="X101" s="87"/>
      <c r="Y101" s="128" t="str">
        <f ca="1">IFERROR(IF(AND(J101&lt;&gt;"eigene Stoffe",VLOOKUP($E101,'SD Aufnahme'!$A$33:$N$326,'SD Aufnahme'!$H$29,FALSE)=0),"",IF($L101&lt;&gt;0,"",IFERROR(IF(AND(P101&gt;0,O101&lt;&gt;"",Q101&lt;&gt;"t TM"),VLOOKUP($E101,'SD Aufnahme'!$A$33:$N$326,'SD Aufnahme'!$H$29,FALSE)*P101/O101,VLOOKUP($E101,'SD Aufnahme'!$A$33:$N$326,'SD Aufnahme'!$H$29,FALSE)),""))),"")</f>
        <v/>
      </c>
      <c r="Z101" s="87"/>
      <c r="AA101" s="424" t="s">
        <v>667</v>
      </c>
      <c r="AB101" s="129" t="str">
        <f>IF($M101=0,"",IFERROR(VLOOKUP($E101,'SD Aufnahme'!$A$33:$N$279,AB$20,FALSE),""))</f>
        <v/>
      </c>
      <c r="AC101" s="97">
        <f t="shared" si="31"/>
        <v>0</v>
      </c>
      <c r="AD101" s="89">
        <f t="shared" ca="1" si="32"/>
        <v>0</v>
      </c>
      <c r="AE101" s="89">
        <f t="shared" ca="1" si="38"/>
        <v>0</v>
      </c>
      <c r="AF101" s="89">
        <f t="shared" ca="1" si="33"/>
        <v>0</v>
      </c>
      <c r="AG101" s="89">
        <f t="shared" ca="1" si="39"/>
        <v>0</v>
      </c>
      <c r="AH101" s="89">
        <f t="shared" si="45"/>
        <v>0</v>
      </c>
      <c r="AI101" s="130" t="e">
        <f ca="1">COUNTIF(OFFSET('SD Aufnahme'!$C$33,VLOOKUP(J101,Art_Aufnahme,3,FALSE),0,VLOOKUP(J101,Art_Aufnahme,4,FALSE)-VLOOKUP(J101,Art_Aufnahme,3,FALSE)+1,1),K101)</f>
        <v>#N/A</v>
      </c>
      <c r="AJ101" s="138">
        <f ca="1">COUNTIF(OFFSET('SD Aufnahme'!$M$32,VLOOKUP(E101,'SD Aufnahme'!$A$33:$X$376,'SD Aufnahme'!$W$29,FALSE),0,1,VLOOKUP(E101,'SD Aufnahme'!$A$33:$X$376,'SD Aufnahme'!$X$29,FALSE)),M101)</f>
        <v>0</v>
      </c>
      <c r="AK101" s="91">
        <f t="shared" ca="1" si="40"/>
        <v>0</v>
      </c>
      <c r="AL101" s="98">
        <f t="shared" si="34"/>
        <v>3</v>
      </c>
      <c r="AO101" s="98">
        <f t="shared" si="35"/>
        <v>0</v>
      </c>
      <c r="AR101" s="98" t="str">
        <f t="shared" si="36"/>
        <v>1900-1-Aufnahme</v>
      </c>
    </row>
    <row r="102" spans="1:44">
      <c r="A102" s="98">
        <f t="shared" si="27"/>
        <v>0</v>
      </c>
      <c r="B102" s="98" t="str">
        <f>IF(C102=1,SUM($C$23:C102),"")</f>
        <v/>
      </c>
      <c r="C102" s="98">
        <f t="shared" si="28"/>
        <v>0</v>
      </c>
      <c r="D102" s="89" t="str">
        <f t="shared" si="29"/>
        <v>1900-1-Aufnahme-</v>
      </c>
      <c r="E102" s="123" t="str">
        <f t="shared" ca="1" si="37"/>
        <v>-</v>
      </c>
      <c r="F102" s="123">
        <f t="shared" si="42"/>
        <v>1900</v>
      </c>
      <c r="G102" s="123">
        <f t="shared" si="43"/>
        <v>1</v>
      </c>
      <c r="H102" s="162">
        <f t="shared" si="44"/>
        <v>80</v>
      </c>
      <c r="I102" s="77"/>
      <c r="J102" s="78"/>
      <c r="K102" s="79"/>
      <c r="L102" s="80"/>
      <c r="M102" s="177"/>
      <c r="N102" s="309" t="str">
        <f t="shared" ca="1" si="41"/>
        <v/>
      </c>
      <c r="O102" s="310" t="str">
        <f ca="1">IFERROR(IF(VLOOKUP($E102,'SD Aufnahme'!$A$33:$N$326,'SD Aufnahme'!$D$29,FALSE)=0,"",VLOOKUP($E102,'SD Aufnahme'!$A$33:$N$326,'SD Aufnahme'!$D$29,FALSE)),"")</f>
        <v/>
      </c>
      <c r="P102" s="313"/>
      <c r="Q102" s="315" t="str">
        <f>IF(K102=0,"",IFERROR(VLOOKUP($E102,'SD Aufnahme'!$A$33:$N$326,'SD Aufnahme'!$E$29,FALSE),""))</f>
        <v/>
      </c>
      <c r="R102" s="87"/>
      <c r="S102" s="131" t="str">
        <f t="shared" si="30"/>
        <v/>
      </c>
      <c r="T102" s="126">
        <f>IF(M102="organische Düngemittel",IF(OR($M102=0,L102&lt;&gt;0,U102&gt;0),0,IFERROR(VLOOKUP($E102,'SD Aufnahme'!$A$33:$N$4042,T$20,FALSE),0)),)</f>
        <v>0</v>
      </c>
      <c r="U102" s="83"/>
      <c r="V102" s="124"/>
      <c r="W102" s="128" t="str">
        <f ca="1">IFERROR(IF(AND(J102&lt;&gt;"eigene Stoffe",VLOOKUP($E102,'SD Aufnahme'!$A$33:$N$326,'SD Aufnahme'!$G$29,FALSE)=0),"",IF($L102&lt;&gt;0,"", IF(AND(P102&gt;0,O102&lt;&gt;"",Q102&lt;&gt;"t TM"),VLOOKUP($E102,'SD Aufnahme'!$A$33:$N$326,'SD Aufnahme'!$G$29,FALSE)/O102*P102,VLOOKUP($E102,'SD Aufnahme'!$A$33:$N$326,'SD Aufnahme'!$G$29,FALSE)))),"")</f>
        <v/>
      </c>
      <c r="X102" s="87"/>
      <c r="Y102" s="128" t="str">
        <f ca="1">IFERROR(IF(AND(J102&lt;&gt;"eigene Stoffe",VLOOKUP($E102,'SD Aufnahme'!$A$33:$N$326,'SD Aufnahme'!$H$29,FALSE)=0),"",IF($L102&lt;&gt;0,"",IFERROR(IF(AND(P102&gt;0,O102&lt;&gt;"",Q102&lt;&gt;"t TM"),VLOOKUP($E102,'SD Aufnahme'!$A$33:$N$326,'SD Aufnahme'!$H$29,FALSE)*P102/O102,VLOOKUP($E102,'SD Aufnahme'!$A$33:$N$326,'SD Aufnahme'!$H$29,FALSE)),""))),"")</f>
        <v/>
      </c>
      <c r="Z102" s="87"/>
      <c r="AA102" s="424" t="s">
        <v>667</v>
      </c>
      <c r="AB102" s="129" t="str">
        <f>IF($M102=0,"",IFERROR(VLOOKUP($E102,'SD Aufnahme'!$A$33:$N$279,AB$20,FALSE),""))</f>
        <v/>
      </c>
      <c r="AC102" s="97">
        <f t="shared" si="31"/>
        <v>0</v>
      </c>
      <c r="AD102" s="89">
        <f t="shared" ca="1" si="32"/>
        <v>0</v>
      </c>
      <c r="AE102" s="89">
        <f t="shared" ca="1" si="38"/>
        <v>0</v>
      </c>
      <c r="AF102" s="89">
        <f t="shared" ca="1" si="33"/>
        <v>0</v>
      </c>
      <c r="AG102" s="89">
        <f t="shared" ca="1" si="39"/>
        <v>0</v>
      </c>
      <c r="AH102" s="89">
        <f t="shared" si="45"/>
        <v>0</v>
      </c>
      <c r="AI102" s="130" t="e">
        <f ca="1">COUNTIF(OFFSET('SD Aufnahme'!$C$33,VLOOKUP(J102,Art_Aufnahme,3,FALSE),0,VLOOKUP(J102,Art_Aufnahme,4,FALSE)-VLOOKUP(J102,Art_Aufnahme,3,FALSE)+1,1),K102)</f>
        <v>#N/A</v>
      </c>
      <c r="AJ102" s="138">
        <f ca="1">COUNTIF(OFFSET('SD Aufnahme'!$M$32,VLOOKUP(E102,'SD Aufnahme'!$A$33:$X$376,'SD Aufnahme'!$W$29,FALSE),0,1,VLOOKUP(E102,'SD Aufnahme'!$A$33:$X$376,'SD Aufnahme'!$X$29,FALSE)),M102)</f>
        <v>0</v>
      </c>
      <c r="AK102" s="91">
        <f t="shared" ca="1" si="40"/>
        <v>0</v>
      </c>
      <c r="AL102" s="98">
        <f t="shared" si="34"/>
        <v>3</v>
      </c>
      <c r="AO102" s="98">
        <f t="shared" si="35"/>
        <v>0</v>
      </c>
      <c r="AR102" s="98" t="str">
        <f t="shared" si="36"/>
        <v>1900-1-Aufnahme</v>
      </c>
    </row>
    <row r="103" spans="1:44">
      <c r="A103" s="98">
        <f t="shared" si="27"/>
        <v>0</v>
      </c>
      <c r="B103" s="98" t="str">
        <f>IF(C103=1,SUM($C$23:C103),"")</f>
        <v/>
      </c>
      <c r="C103" s="98">
        <f t="shared" si="28"/>
        <v>0</v>
      </c>
      <c r="D103" s="89" t="str">
        <f t="shared" si="29"/>
        <v>1900-1-Aufnahme-</v>
      </c>
      <c r="E103" s="123" t="str">
        <f t="shared" ca="1" si="37"/>
        <v>-</v>
      </c>
      <c r="F103" s="123">
        <f t="shared" si="42"/>
        <v>1900</v>
      </c>
      <c r="G103" s="123">
        <f t="shared" si="43"/>
        <v>1</v>
      </c>
      <c r="H103" s="162">
        <f t="shared" si="44"/>
        <v>81</v>
      </c>
      <c r="I103" s="77"/>
      <c r="J103" s="78"/>
      <c r="K103" s="79"/>
      <c r="L103" s="80"/>
      <c r="M103" s="177"/>
      <c r="N103" s="309" t="str">
        <f t="shared" ca="1" si="41"/>
        <v/>
      </c>
      <c r="O103" s="310" t="str">
        <f ca="1">IFERROR(IF(VLOOKUP($E103,'SD Aufnahme'!$A$33:$N$326,'SD Aufnahme'!$D$29,FALSE)=0,"",VLOOKUP($E103,'SD Aufnahme'!$A$33:$N$326,'SD Aufnahme'!$D$29,FALSE)),"")</f>
        <v/>
      </c>
      <c r="P103" s="313"/>
      <c r="Q103" s="315" t="str">
        <f>IF(K103=0,"",IFERROR(VLOOKUP($E103,'SD Aufnahme'!$A$33:$N$326,'SD Aufnahme'!$E$29,FALSE),""))</f>
        <v/>
      </c>
      <c r="R103" s="87"/>
      <c r="S103" s="131" t="str">
        <f t="shared" si="30"/>
        <v/>
      </c>
      <c r="T103" s="126">
        <f>IF(M103="organische Düngemittel",IF(OR($M103=0,L103&lt;&gt;0,U103&gt;0),0,IFERROR(VLOOKUP($E103,'SD Aufnahme'!$A$33:$N$4042,T$20,FALSE),0)),)</f>
        <v>0</v>
      </c>
      <c r="U103" s="83"/>
      <c r="V103" s="124"/>
      <c r="W103" s="128" t="str">
        <f ca="1">IFERROR(IF(AND(J103&lt;&gt;"eigene Stoffe",VLOOKUP($E103,'SD Aufnahme'!$A$33:$N$326,'SD Aufnahme'!$G$29,FALSE)=0),"",IF($L103&lt;&gt;0,"", IF(AND(P103&gt;0,O103&lt;&gt;"",Q103&lt;&gt;"t TM"),VLOOKUP($E103,'SD Aufnahme'!$A$33:$N$326,'SD Aufnahme'!$G$29,FALSE)/O103*P103,VLOOKUP($E103,'SD Aufnahme'!$A$33:$N$326,'SD Aufnahme'!$G$29,FALSE)))),"")</f>
        <v/>
      </c>
      <c r="X103" s="87"/>
      <c r="Y103" s="128" t="str">
        <f ca="1">IFERROR(IF(AND(J103&lt;&gt;"eigene Stoffe",VLOOKUP($E103,'SD Aufnahme'!$A$33:$N$326,'SD Aufnahme'!$H$29,FALSE)=0),"",IF($L103&lt;&gt;0,"",IFERROR(IF(AND(P103&gt;0,O103&lt;&gt;"",Q103&lt;&gt;"t TM"),VLOOKUP($E103,'SD Aufnahme'!$A$33:$N$326,'SD Aufnahme'!$H$29,FALSE)*P103/O103,VLOOKUP($E103,'SD Aufnahme'!$A$33:$N$326,'SD Aufnahme'!$H$29,FALSE)),""))),"")</f>
        <v/>
      </c>
      <c r="Z103" s="87"/>
      <c r="AA103" s="424" t="s">
        <v>667</v>
      </c>
      <c r="AB103" s="129" t="str">
        <f>IF($M103=0,"",IFERROR(VLOOKUP($E103,'SD Aufnahme'!$A$33:$N$279,AB$20,FALSE),""))</f>
        <v/>
      </c>
      <c r="AC103" s="97">
        <f t="shared" si="31"/>
        <v>0</v>
      </c>
      <c r="AD103" s="89">
        <f t="shared" ca="1" si="32"/>
        <v>0</v>
      </c>
      <c r="AE103" s="89">
        <f t="shared" ca="1" si="38"/>
        <v>0</v>
      </c>
      <c r="AF103" s="89">
        <f t="shared" ca="1" si="33"/>
        <v>0</v>
      </c>
      <c r="AG103" s="89">
        <f t="shared" ca="1" si="39"/>
        <v>0</v>
      </c>
      <c r="AH103" s="89">
        <f t="shared" si="45"/>
        <v>0</v>
      </c>
      <c r="AI103" s="130" t="e">
        <f ca="1">COUNTIF(OFFSET('SD Aufnahme'!$C$33,VLOOKUP(J103,Art_Aufnahme,3,FALSE),0,VLOOKUP(J103,Art_Aufnahme,4,FALSE)-VLOOKUP(J103,Art_Aufnahme,3,FALSE)+1,1),K103)</f>
        <v>#N/A</v>
      </c>
      <c r="AJ103" s="138">
        <f ca="1">COUNTIF(OFFSET('SD Aufnahme'!$M$32,VLOOKUP(E103,'SD Aufnahme'!$A$33:$X$376,'SD Aufnahme'!$W$29,FALSE),0,1,VLOOKUP(E103,'SD Aufnahme'!$A$33:$X$376,'SD Aufnahme'!$X$29,FALSE)),M103)</f>
        <v>0</v>
      </c>
      <c r="AK103" s="91">
        <f t="shared" ca="1" si="40"/>
        <v>0</v>
      </c>
      <c r="AL103" s="98">
        <f t="shared" si="34"/>
        <v>3</v>
      </c>
      <c r="AO103" s="98">
        <f t="shared" si="35"/>
        <v>0</v>
      </c>
      <c r="AR103" s="98" t="str">
        <f t="shared" si="36"/>
        <v>1900-1-Aufnahme</v>
      </c>
    </row>
    <row r="104" spans="1:44">
      <c r="A104" s="98">
        <f t="shared" si="27"/>
        <v>0</v>
      </c>
      <c r="B104" s="98" t="str">
        <f>IF(C104=1,SUM($C$23:C104),"")</f>
        <v/>
      </c>
      <c r="C104" s="98">
        <f t="shared" si="28"/>
        <v>0</v>
      </c>
      <c r="D104" s="89" t="str">
        <f t="shared" si="29"/>
        <v>1900-1-Aufnahme-</v>
      </c>
      <c r="E104" s="123" t="str">
        <f t="shared" ca="1" si="37"/>
        <v>-</v>
      </c>
      <c r="F104" s="123">
        <f t="shared" si="42"/>
        <v>1900</v>
      </c>
      <c r="G104" s="123">
        <f t="shared" si="43"/>
        <v>1</v>
      </c>
      <c r="H104" s="162">
        <f t="shared" si="44"/>
        <v>82</v>
      </c>
      <c r="I104" s="77"/>
      <c r="J104" s="78"/>
      <c r="K104" s="79"/>
      <c r="L104" s="80"/>
      <c r="M104" s="177"/>
      <c r="N104" s="309" t="str">
        <f t="shared" ca="1" si="41"/>
        <v/>
      </c>
      <c r="O104" s="310" t="str">
        <f ca="1">IFERROR(IF(VLOOKUP($E104,'SD Aufnahme'!$A$33:$N$326,'SD Aufnahme'!$D$29,FALSE)=0,"",VLOOKUP($E104,'SD Aufnahme'!$A$33:$N$326,'SD Aufnahme'!$D$29,FALSE)),"")</f>
        <v/>
      </c>
      <c r="P104" s="313"/>
      <c r="Q104" s="315" t="str">
        <f>IF(K104=0,"",IFERROR(VLOOKUP($E104,'SD Aufnahme'!$A$33:$N$326,'SD Aufnahme'!$E$29,FALSE),""))</f>
        <v/>
      </c>
      <c r="R104" s="87"/>
      <c r="S104" s="131" t="str">
        <f t="shared" si="30"/>
        <v/>
      </c>
      <c r="T104" s="126">
        <f>IF(M104="organische Düngemittel",IF(OR($M104=0,L104&lt;&gt;0,U104&gt;0),0,IFERROR(VLOOKUP($E104,'SD Aufnahme'!$A$33:$N$4042,T$20,FALSE),0)),)</f>
        <v>0</v>
      </c>
      <c r="U104" s="83"/>
      <c r="V104" s="124"/>
      <c r="W104" s="128" t="str">
        <f ca="1">IFERROR(IF(AND(J104&lt;&gt;"eigene Stoffe",VLOOKUP($E104,'SD Aufnahme'!$A$33:$N$326,'SD Aufnahme'!$G$29,FALSE)=0),"",IF($L104&lt;&gt;0,"", IF(AND(P104&gt;0,O104&lt;&gt;"",Q104&lt;&gt;"t TM"),VLOOKUP($E104,'SD Aufnahme'!$A$33:$N$326,'SD Aufnahme'!$G$29,FALSE)/O104*P104,VLOOKUP($E104,'SD Aufnahme'!$A$33:$N$326,'SD Aufnahme'!$G$29,FALSE)))),"")</f>
        <v/>
      </c>
      <c r="X104" s="87"/>
      <c r="Y104" s="128" t="str">
        <f ca="1">IFERROR(IF(AND(J104&lt;&gt;"eigene Stoffe",VLOOKUP($E104,'SD Aufnahme'!$A$33:$N$326,'SD Aufnahme'!$H$29,FALSE)=0),"",IF($L104&lt;&gt;0,"",IFERROR(IF(AND(P104&gt;0,O104&lt;&gt;"",Q104&lt;&gt;"t TM"),VLOOKUP($E104,'SD Aufnahme'!$A$33:$N$326,'SD Aufnahme'!$H$29,FALSE)*P104/O104,VLOOKUP($E104,'SD Aufnahme'!$A$33:$N$326,'SD Aufnahme'!$H$29,FALSE)),""))),"")</f>
        <v/>
      </c>
      <c r="Z104" s="87"/>
      <c r="AA104" s="424" t="s">
        <v>667</v>
      </c>
      <c r="AB104" s="129" t="str">
        <f>IF($M104=0,"",IFERROR(VLOOKUP($E104,'SD Aufnahme'!$A$33:$N$279,AB$20,FALSE),""))</f>
        <v/>
      </c>
      <c r="AC104" s="97">
        <f t="shared" si="31"/>
        <v>0</v>
      </c>
      <c r="AD104" s="89">
        <f t="shared" ca="1" si="32"/>
        <v>0</v>
      </c>
      <c r="AE104" s="89">
        <f t="shared" ca="1" si="38"/>
        <v>0</v>
      </c>
      <c r="AF104" s="89">
        <f t="shared" ca="1" si="33"/>
        <v>0</v>
      </c>
      <c r="AG104" s="89">
        <f t="shared" ca="1" si="39"/>
        <v>0</v>
      </c>
      <c r="AH104" s="89">
        <f t="shared" si="45"/>
        <v>0</v>
      </c>
      <c r="AI104" s="130" t="e">
        <f ca="1">COUNTIF(OFFSET('SD Aufnahme'!$C$33,VLOOKUP(J104,Art_Aufnahme,3,FALSE),0,VLOOKUP(J104,Art_Aufnahme,4,FALSE)-VLOOKUP(J104,Art_Aufnahme,3,FALSE)+1,1),K104)</f>
        <v>#N/A</v>
      </c>
      <c r="AJ104" s="138">
        <f ca="1">COUNTIF(OFFSET('SD Aufnahme'!$M$32,VLOOKUP(E104,'SD Aufnahme'!$A$33:$X$376,'SD Aufnahme'!$W$29,FALSE),0,1,VLOOKUP(E104,'SD Aufnahme'!$A$33:$X$376,'SD Aufnahme'!$X$29,FALSE)),M104)</f>
        <v>0</v>
      </c>
      <c r="AK104" s="91">
        <f t="shared" ca="1" si="40"/>
        <v>0</v>
      </c>
      <c r="AL104" s="98">
        <f t="shared" si="34"/>
        <v>3</v>
      </c>
      <c r="AO104" s="98">
        <f t="shared" si="35"/>
        <v>0</v>
      </c>
      <c r="AR104" s="98" t="str">
        <f t="shared" si="36"/>
        <v>1900-1-Aufnahme</v>
      </c>
    </row>
    <row r="105" spans="1:44">
      <c r="A105" s="98">
        <f t="shared" si="27"/>
        <v>0</v>
      </c>
      <c r="B105" s="98" t="str">
        <f>IF(C105=1,SUM($C$23:C105),"")</f>
        <v/>
      </c>
      <c r="C105" s="98">
        <f t="shared" si="28"/>
        <v>0</v>
      </c>
      <c r="D105" s="89" t="str">
        <f t="shared" si="29"/>
        <v>1900-1-Aufnahme-</v>
      </c>
      <c r="E105" s="123" t="str">
        <f t="shared" ca="1" si="37"/>
        <v>-</v>
      </c>
      <c r="F105" s="123">
        <f t="shared" si="42"/>
        <v>1900</v>
      </c>
      <c r="G105" s="123">
        <f t="shared" si="43"/>
        <v>1</v>
      </c>
      <c r="H105" s="162">
        <f t="shared" si="44"/>
        <v>83</v>
      </c>
      <c r="I105" s="77"/>
      <c r="J105" s="78"/>
      <c r="K105" s="79"/>
      <c r="L105" s="80"/>
      <c r="M105" s="177"/>
      <c r="N105" s="309" t="str">
        <f t="shared" ca="1" si="41"/>
        <v/>
      </c>
      <c r="O105" s="310" t="str">
        <f ca="1">IFERROR(IF(VLOOKUP($E105,'SD Aufnahme'!$A$33:$N$326,'SD Aufnahme'!$D$29,FALSE)=0,"",VLOOKUP($E105,'SD Aufnahme'!$A$33:$N$326,'SD Aufnahme'!$D$29,FALSE)),"")</f>
        <v/>
      </c>
      <c r="P105" s="313"/>
      <c r="Q105" s="315" t="str">
        <f>IF(K105=0,"",IFERROR(VLOOKUP($E105,'SD Aufnahme'!$A$33:$N$326,'SD Aufnahme'!$E$29,FALSE),""))</f>
        <v/>
      </c>
      <c r="R105" s="87"/>
      <c r="S105" s="131" t="str">
        <f t="shared" si="30"/>
        <v/>
      </c>
      <c r="T105" s="126">
        <f>IF(M105="organische Düngemittel",IF(OR($M105=0,L105&lt;&gt;0,U105&gt;0),0,IFERROR(VLOOKUP($E105,'SD Aufnahme'!$A$33:$N$4042,T$20,FALSE),0)),)</f>
        <v>0</v>
      </c>
      <c r="U105" s="83"/>
      <c r="V105" s="124"/>
      <c r="W105" s="128" t="str">
        <f ca="1">IFERROR(IF(AND(J105&lt;&gt;"eigene Stoffe",VLOOKUP($E105,'SD Aufnahme'!$A$33:$N$326,'SD Aufnahme'!$G$29,FALSE)=0),"",IF($L105&lt;&gt;0,"", IF(AND(P105&gt;0,O105&lt;&gt;"",Q105&lt;&gt;"t TM"),VLOOKUP($E105,'SD Aufnahme'!$A$33:$N$326,'SD Aufnahme'!$G$29,FALSE)/O105*P105,VLOOKUP($E105,'SD Aufnahme'!$A$33:$N$326,'SD Aufnahme'!$G$29,FALSE)))),"")</f>
        <v/>
      </c>
      <c r="X105" s="87"/>
      <c r="Y105" s="128" t="str">
        <f ca="1">IFERROR(IF(AND(J105&lt;&gt;"eigene Stoffe",VLOOKUP($E105,'SD Aufnahme'!$A$33:$N$326,'SD Aufnahme'!$H$29,FALSE)=0),"",IF($L105&lt;&gt;0,"",IFERROR(IF(AND(P105&gt;0,O105&lt;&gt;"",Q105&lt;&gt;"t TM"),VLOOKUP($E105,'SD Aufnahme'!$A$33:$N$326,'SD Aufnahme'!$H$29,FALSE)*P105/O105,VLOOKUP($E105,'SD Aufnahme'!$A$33:$N$326,'SD Aufnahme'!$H$29,FALSE)),""))),"")</f>
        <v/>
      </c>
      <c r="Z105" s="87"/>
      <c r="AA105" s="424" t="s">
        <v>667</v>
      </c>
      <c r="AB105" s="129" t="str">
        <f>IF($M105=0,"",IFERROR(VLOOKUP($E105,'SD Aufnahme'!$A$33:$N$279,AB$20,FALSE),""))</f>
        <v/>
      </c>
      <c r="AC105" s="97">
        <f t="shared" si="31"/>
        <v>0</v>
      </c>
      <c r="AD105" s="89">
        <f t="shared" ca="1" si="32"/>
        <v>0</v>
      </c>
      <c r="AE105" s="89">
        <f t="shared" ca="1" si="38"/>
        <v>0</v>
      </c>
      <c r="AF105" s="89">
        <f t="shared" ca="1" si="33"/>
        <v>0</v>
      </c>
      <c r="AG105" s="89">
        <f t="shared" ca="1" si="39"/>
        <v>0</v>
      </c>
      <c r="AH105" s="89">
        <f t="shared" si="45"/>
        <v>0</v>
      </c>
      <c r="AI105" s="130" t="e">
        <f ca="1">COUNTIF(OFFSET('SD Aufnahme'!$C$33,VLOOKUP(J105,Art_Aufnahme,3,FALSE),0,VLOOKUP(J105,Art_Aufnahme,4,FALSE)-VLOOKUP(J105,Art_Aufnahme,3,FALSE)+1,1),K105)</f>
        <v>#N/A</v>
      </c>
      <c r="AJ105" s="138">
        <f ca="1">COUNTIF(OFFSET('SD Aufnahme'!$M$32,VLOOKUP(E105,'SD Aufnahme'!$A$33:$X$376,'SD Aufnahme'!$W$29,FALSE),0,1,VLOOKUP(E105,'SD Aufnahme'!$A$33:$X$376,'SD Aufnahme'!$X$29,FALSE)),M105)</f>
        <v>0</v>
      </c>
      <c r="AK105" s="91">
        <f t="shared" ca="1" si="40"/>
        <v>0</v>
      </c>
      <c r="AL105" s="98">
        <f t="shared" si="34"/>
        <v>3</v>
      </c>
      <c r="AO105" s="98">
        <f t="shared" si="35"/>
        <v>0</v>
      </c>
      <c r="AR105" s="98" t="str">
        <f t="shared" si="36"/>
        <v>1900-1-Aufnahme</v>
      </c>
    </row>
    <row r="106" spans="1:44">
      <c r="A106" s="98">
        <f t="shared" si="27"/>
        <v>0</v>
      </c>
      <c r="B106" s="98" t="str">
        <f>IF(C106=1,SUM($C$23:C106),"")</f>
        <v/>
      </c>
      <c r="C106" s="98">
        <f t="shared" si="28"/>
        <v>0</v>
      </c>
      <c r="D106" s="89" t="str">
        <f t="shared" si="29"/>
        <v>1900-1-Aufnahme-</v>
      </c>
      <c r="E106" s="123" t="str">
        <f t="shared" ca="1" si="37"/>
        <v>-</v>
      </c>
      <c r="F106" s="123">
        <f t="shared" si="42"/>
        <v>1900</v>
      </c>
      <c r="G106" s="123">
        <f t="shared" si="43"/>
        <v>1</v>
      </c>
      <c r="H106" s="162">
        <f t="shared" si="44"/>
        <v>84</v>
      </c>
      <c r="I106" s="77"/>
      <c r="J106" s="78"/>
      <c r="K106" s="79"/>
      <c r="L106" s="80"/>
      <c r="M106" s="177"/>
      <c r="N106" s="309" t="str">
        <f t="shared" ca="1" si="41"/>
        <v/>
      </c>
      <c r="O106" s="310" t="str">
        <f ca="1">IFERROR(IF(VLOOKUP($E106,'SD Aufnahme'!$A$33:$N$326,'SD Aufnahme'!$D$29,FALSE)=0,"",VLOOKUP($E106,'SD Aufnahme'!$A$33:$N$326,'SD Aufnahme'!$D$29,FALSE)),"")</f>
        <v/>
      </c>
      <c r="P106" s="313"/>
      <c r="Q106" s="315" t="str">
        <f>IF(K106=0,"",IFERROR(VLOOKUP($E106,'SD Aufnahme'!$A$33:$N$326,'SD Aufnahme'!$E$29,FALSE),""))</f>
        <v/>
      </c>
      <c r="R106" s="87"/>
      <c r="S106" s="131" t="str">
        <f t="shared" si="30"/>
        <v/>
      </c>
      <c r="T106" s="126">
        <f>IF(M106="organische Düngemittel",IF(OR($M106=0,L106&lt;&gt;0,U106&gt;0),0,IFERROR(VLOOKUP($E106,'SD Aufnahme'!$A$33:$N$4042,T$20,FALSE),0)),)</f>
        <v>0</v>
      </c>
      <c r="U106" s="83"/>
      <c r="V106" s="124"/>
      <c r="W106" s="128" t="str">
        <f ca="1">IFERROR(IF(AND(J106&lt;&gt;"eigene Stoffe",VLOOKUP($E106,'SD Aufnahme'!$A$33:$N$326,'SD Aufnahme'!$G$29,FALSE)=0),"",IF($L106&lt;&gt;0,"", IF(AND(P106&gt;0,O106&lt;&gt;"",Q106&lt;&gt;"t TM"),VLOOKUP($E106,'SD Aufnahme'!$A$33:$N$326,'SD Aufnahme'!$G$29,FALSE)/O106*P106,VLOOKUP($E106,'SD Aufnahme'!$A$33:$N$326,'SD Aufnahme'!$G$29,FALSE)))),"")</f>
        <v/>
      </c>
      <c r="X106" s="87"/>
      <c r="Y106" s="128" t="str">
        <f ca="1">IFERROR(IF(AND(J106&lt;&gt;"eigene Stoffe",VLOOKUP($E106,'SD Aufnahme'!$A$33:$N$326,'SD Aufnahme'!$H$29,FALSE)=0),"",IF($L106&lt;&gt;0,"",IFERROR(IF(AND(P106&gt;0,O106&lt;&gt;"",Q106&lt;&gt;"t TM"),VLOOKUP($E106,'SD Aufnahme'!$A$33:$N$326,'SD Aufnahme'!$H$29,FALSE)*P106/O106,VLOOKUP($E106,'SD Aufnahme'!$A$33:$N$326,'SD Aufnahme'!$H$29,FALSE)),""))),"")</f>
        <v/>
      </c>
      <c r="Z106" s="87"/>
      <c r="AA106" s="424" t="s">
        <v>667</v>
      </c>
      <c r="AB106" s="129" t="str">
        <f>IF($M106=0,"",IFERROR(VLOOKUP($E106,'SD Aufnahme'!$A$33:$N$279,AB$20,FALSE),""))</f>
        <v/>
      </c>
      <c r="AC106" s="97">
        <f t="shared" si="31"/>
        <v>0</v>
      </c>
      <c r="AD106" s="89">
        <f t="shared" ca="1" si="32"/>
        <v>0</v>
      </c>
      <c r="AE106" s="89">
        <f t="shared" ca="1" si="38"/>
        <v>0</v>
      </c>
      <c r="AF106" s="89">
        <f t="shared" ca="1" si="33"/>
        <v>0</v>
      </c>
      <c r="AG106" s="89">
        <f t="shared" ca="1" si="39"/>
        <v>0</v>
      </c>
      <c r="AH106" s="89">
        <f t="shared" si="45"/>
        <v>0</v>
      </c>
      <c r="AI106" s="130" t="e">
        <f ca="1">COUNTIF(OFFSET('SD Aufnahme'!$C$33,VLOOKUP(J106,Art_Aufnahme,3,FALSE),0,VLOOKUP(J106,Art_Aufnahme,4,FALSE)-VLOOKUP(J106,Art_Aufnahme,3,FALSE)+1,1),K106)</f>
        <v>#N/A</v>
      </c>
      <c r="AJ106" s="138">
        <f ca="1">COUNTIF(OFFSET('SD Aufnahme'!$M$32,VLOOKUP(E106,'SD Aufnahme'!$A$33:$X$376,'SD Aufnahme'!$W$29,FALSE),0,1,VLOOKUP(E106,'SD Aufnahme'!$A$33:$X$376,'SD Aufnahme'!$X$29,FALSE)),M106)</f>
        <v>0</v>
      </c>
      <c r="AK106" s="91">
        <f t="shared" ca="1" si="40"/>
        <v>0</v>
      </c>
      <c r="AL106" s="98">
        <f t="shared" si="34"/>
        <v>3</v>
      </c>
      <c r="AO106" s="98">
        <f t="shared" si="35"/>
        <v>0</v>
      </c>
      <c r="AR106" s="98" t="str">
        <f t="shared" si="36"/>
        <v>1900-1-Aufnahme</v>
      </c>
    </row>
    <row r="107" spans="1:44">
      <c r="A107" s="98">
        <f t="shared" si="27"/>
        <v>0</v>
      </c>
      <c r="B107" s="98" t="str">
        <f>IF(C107=1,SUM($C$23:C107),"")</f>
        <v/>
      </c>
      <c r="C107" s="98">
        <f t="shared" si="28"/>
        <v>0</v>
      </c>
      <c r="D107" s="89" t="str">
        <f t="shared" si="29"/>
        <v>1900-1-Aufnahme-</v>
      </c>
      <c r="E107" s="123" t="str">
        <f t="shared" ca="1" si="37"/>
        <v>-</v>
      </c>
      <c r="F107" s="123">
        <f t="shared" si="42"/>
        <v>1900</v>
      </c>
      <c r="G107" s="123">
        <f t="shared" si="43"/>
        <v>1</v>
      </c>
      <c r="H107" s="162">
        <f t="shared" si="44"/>
        <v>85</v>
      </c>
      <c r="I107" s="77"/>
      <c r="J107" s="78"/>
      <c r="K107" s="79"/>
      <c r="L107" s="80"/>
      <c r="M107" s="177"/>
      <c r="N107" s="309" t="str">
        <f t="shared" ca="1" si="41"/>
        <v/>
      </c>
      <c r="O107" s="310" t="str">
        <f ca="1">IFERROR(IF(VLOOKUP($E107,'SD Aufnahme'!$A$33:$N$326,'SD Aufnahme'!$D$29,FALSE)=0,"",VLOOKUP($E107,'SD Aufnahme'!$A$33:$N$326,'SD Aufnahme'!$D$29,FALSE)),"")</f>
        <v/>
      </c>
      <c r="P107" s="313"/>
      <c r="Q107" s="315" t="str">
        <f>IF(K107=0,"",IFERROR(VLOOKUP($E107,'SD Aufnahme'!$A$33:$N$326,'SD Aufnahme'!$E$29,FALSE),""))</f>
        <v/>
      </c>
      <c r="R107" s="87"/>
      <c r="S107" s="131" t="str">
        <f t="shared" si="30"/>
        <v/>
      </c>
      <c r="T107" s="126">
        <f>IF(M107="organische Düngemittel",IF(OR($M107=0,L107&lt;&gt;0,U107&gt;0),0,IFERROR(VLOOKUP($E107,'SD Aufnahme'!$A$33:$N$4042,T$20,FALSE),0)),)</f>
        <v>0</v>
      </c>
      <c r="U107" s="83"/>
      <c r="V107" s="124"/>
      <c r="W107" s="128" t="str">
        <f ca="1">IFERROR(IF(AND(J107&lt;&gt;"eigene Stoffe",VLOOKUP($E107,'SD Aufnahme'!$A$33:$N$326,'SD Aufnahme'!$G$29,FALSE)=0),"",IF($L107&lt;&gt;0,"", IF(AND(P107&gt;0,O107&lt;&gt;"",Q107&lt;&gt;"t TM"),VLOOKUP($E107,'SD Aufnahme'!$A$33:$N$326,'SD Aufnahme'!$G$29,FALSE)/O107*P107,VLOOKUP($E107,'SD Aufnahme'!$A$33:$N$326,'SD Aufnahme'!$G$29,FALSE)))),"")</f>
        <v/>
      </c>
      <c r="X107" s="87"/>
      <c r="Y107" s="128" t="str">
        <f ca="1">IFERROR(IF(AND(J107&lt;&gt;"eigene Stoffe",VLOOKUP($E107,'SD Aufnahme'!$A$33:$N$326,'SD Aufnahme'!$H$29,FALSE)=0),"",IF($L107&lt;&gt;0,"",IFERROR(IF(AND(P107&gt;0,O107&lt;&gt;"",Q107&lt;&gt;"t TM"),VLOOKUP($E107,'SD Aufnahme'!$A$33:$N$326,'SD Aufnahme'!$H$29,FALSE)*P107/O107,VLOOKUP($E107,'SD Aufnahme'!$A$33:$N$326,'SD Aufnahme'!$H$29,FALSE)),""))),"")</f>
        <v/>
      </c>
      <c r="Z107" s="87"/>
      <c r="AA107" s="424" t="s">
        <v>667</v>
      </c>
      <c r="AB107" s="129" t="str">
        <f>IF($M107=0,"",IFERROR(VLOOKUP($E107,'SD Aufnahme'!$A$33:$N$279,AB$20,FALSE),""))</f>
        <v/>
      </c>
      <c r="AC107" s="97">
        <f t="shared" si="31"/>
        <v>0</v>
      </c>
      <c r="AD107" s="89">
        <f t="shared" ca="1" si="32"/>
        <v>0</v>
      </c>
      <c r="AE107" s="89">
        <f t="shared" ca="1" si="38"/>
        <v>0</v>
      </c>
      <c r="AF107" s="89">
        <f t="shared" ca="1" si="33"/>
        <v>0</v>
      </c>
      <c r="AG107" s="89">
        <f t="shared" ca="1" si="39"/>
        <v>0</v>
      </c>
      <c r="AH107" s="89">
        <f t="shared" si="45"/>
        <v>0</v>
      </c>
      <c r="AI107" s="130" t="e">
        <f ca="1">COUNTIF(OFFSET('SD Aufnahme'!$C$33,VLOOKUP(J107,Art_Aufnahme,3,FALSE),0,VLOOKUP(J107,Art_Aufnahme,4,FALSE)-VLOOKUP(J107,Art_Aufnahme,3,FALSE)+1,1),K107)</f>
        <v>#N/A</v>
      </c>
      <c r="AJ107" s="138">
        <f ca="1">COUNTIF(OFFSET('SD Aufnahme'!$M$32,VLOOKUP(E107,'SD Aufnahme'!$A$33:$X$376,'SD Aufnahme'!$W$29,FALSE),0,1,VLOOKUP(E107,'SD Aufnahme'!$A$33:$X$376,'SD Aufnahme'!$X$29,FALSE)),M107)</f>
        <v>0</v>
      </c>
      <c r="AK107" s="91">
        <f t="shared" ca="1" si="40"/>
        <v>0</v>
      </c>
      <c r="AL107" s="98">
        <f t="shared" si="34"/>
        <v>3</v>
      </c>
      <c r="AO107" s="98">
        <f t="shared" si="35"/>
        <v>0</v>
      </c>
      <c r="AR107" s="98" t="str">
        <f t="shared" si="36"/>
        <v>1900-1-Aufnahme</v>
      </c>
    </row>
    <row r="108" spans="1:44">
      <c r="A108" s="98">
        <f t="shared" si="27"/>
        <v>0</v>
      </c>
      <c r="B108" s="98" t="str">
        <f>IF(C108=1,SUM($C$23:C108),"")</f>
        <v/>
      </c>
      <c r="C108" s="98">
        <f t="shared" si="28"/>
        <v>0</v>
      </c>
      <c r="D108" s="89" t="str">
        <f t="shared" si="29"/>
        <v>1900-1-Aufnahme-</v>
      </c>
      <c r="E108" s="123" t="str">
        <f t="shared" ca="1" si="37"/>
        <v>-</v>
      </c>
      <c r="F108" s="123">
        <f t="shared" si="42"/>
        <v>1900</v>
      </c>
      <c r="G108" s="123">
        <f t="shared" si="43"/>
        <v>1</v>
      </c>
      <c r="H108" s="162">
        <f t="shared" si="44"/>
        <v>86</v>
      </c>
      <c r="I108" s="77"/>
      <c r="J108" s="78"/>
      <c r="K108" s="79"/>
      <c r="L108" s="80"/>
      <c r="M108" s="177"/>
      <c r="N108" s="309" t="str">
        <f t="shared" ca="1" si="41"/>
        <v/>
      </c>
      <c r="O108" s="310" t="str">
        <f ca="1">IFERROR(IF(VLOOKUP($E108,'SD Aufnahme'!$A$33:$N$326,'SD Aufnahme'!$D$29,FALSE)=0,"",VLOOKUP($E108,'SD Aufnahme'!$A$33:$N$326,'SD Aufnahme'!$D$29,FALSE)),"")</f>
        <v/>
      </c>
      <c r="P108" s="313"/>
      <c r="Q108" s="315" t="str">
        <f>IF(K108=0,"",IFERROR(VLOOKUP($E108,'SD Aufnahme'!$A$33:$N$326,'SD Aufnahme'!$E$29,FALSE),""))</f>
        <v/>
      </c>
      <c r="R108" s="87"/>
      <c r="S108" s="131" t="str">
        <f t="shared" si="30"/>
        <v/>
      </c>
      <c r="T108" s="126">
        <f>IF(M108="organische Düngemittel",IF(OR($M108=0,L108&lt;&gt;0,U108&gt;0),0,IFERROR(VLOOKUP($E108,'SD Aufnahme'!$A$33:$N$4042,T$20,FALSE),0)),)</f>
        <v>0</v>
      </c>
      <c r="U108" s="83"/>
      <c r="V108" s="124"/>
      <c r="W108" s="128" t="str">
        <f ca="1">IFERROR(IF(AND(J108&lt;&gt;"eigene Stoffe",VLOOKUP($E108,'SD Aufnahme'!$A$33:$N$326,'SD Aufnahme'!$G$29,FALSE)=0),"",IF($L108&lt;&gt;0,"", IF(AND(P108&gt;0,O108&lt;&gt;"",Q108&lt;&gt;"t TM"),VLOOKUP($E108,'SD Aufnahme'!$A$33:$N$326,'SD Aufnahme'!$G$29,FALSE)/O108*P108,VLOOKUP($E108,'SD Aufnahme'!$A$33:$N$326,'SD Aufnahme'!$G$29,FALSE)))),"")</f>
        <v/>
      </c>
      <c r="X108" s="87"/>
      <c r="Y108" s="128" t="str">
        <f ca="1">IFERROR(IF(AND(J108&lt;&gt;"eigene Stoffe",VLOOKUP($E108,'SD Aufnahme'!$A$33:$N$326,'SD Aufnahme'!$H$29,FALSE)=0),"",IF($L108&lt;&gt;0,"",IFERROR(IF(AND(P108&gt;0,O108&lt;&gt;"",Q108&lt;&gt;"t TM"),VLOOKUP($E108,'SD Aufnahme'!$A$33:$N$326,'SD Aufnahme'!$H$29,FALSE)*P108/O108,VLOOKUP($E108,'SD Aufnahme'!$A$33:$N$326,'SD Aufnahme'!$H$29,FALSE)),""))),"")</f>
        <v/>
      </c>
      <c r="Z108" s="87"/>
      <c r="AA108" s="424" t="s">
        <v>667</v>
      </c>
      <c r="AB108" s="129" t="str">
        <f>IF($M108=0,"",IFERROR(VLOOKUP($E108,'SD Aufnahme'!$A$33:$N$279,AB$20,FALSE),""))</f>
        <v/>
      </c>
      <c r="AC108" s="97">
        <f t="shared" si="31"/>
        <v>0</v>
      </c>
      <c r="AD108" s="89">
        <f t="shared" ca="1" si="32"/>
        <v>0</v>
      </c>
      <c r="AE108" s="89">
        <f t="shared" ca="1" si="38"/>
        <v>0</v>
      </c>
      <c r="AF108" s="89">
        <f t="shared" ca="1" si="33"/>
        <v>0</v>
      </c>
      <c r="AG108" s="89">
        <f t="shared" ca="1" si="39"/>
        <v>0</v>
      </c>
      <c r="AH108" s="89">
        <f t="shared" si="45"/>
        <v>0</v>
      </c>
      <c r="AI108" s="130" t="e">
        <f ca="1">COUNTIF(OFFSET('SD Aufnahme'!$C$33,VLOOKUP(J108,Art_Aufnahme,3,FALSE),0,VLOOKUP(J108,Art_Aufnahme,4,FALSE)-VLOOKUP(J108,Art_Aufnahme,3,FALSE)+1,1),K108)</f>
        <v>#N/A</v>
      </c>
      <c r="AJ108" s="138">
        <f ca="1">COUNTIF(OFFSET('SD Aufnahme'!$M$32,VLOOKUP(E108,'SD Aufnahme'!$A$33:$X$376,'SD Aufnahme'!$W$29,FALSE),0,1,VLOOKUP(E108,'SD Aufnahme'!$A$33:$X$376,'SD Aufnahme'!$X$29,FALSE)),M108)</f>
        <v>0</v>
      </c>
      <c r="AK108" s="91">
        <f t="shared" ca="1" si="40"/>
        <v>0</v>
      </c>
      <c r="AL108" s="98">
        <f t="shared" si="34"/>
        <v>3</v>
      </c>
      <c r="AO108" s="98">
        <f t="shared" si="35"/>
        <v>0</v>
      </c>
      <c r="AR108" s="98" t="str">
        <f t="shared" si="36"/>
        <v>1900-1-Aufnahme</v>
      </c>
    </row>
    <row r="109" spans="1:44">
      <c r="A109" s="98">
        <f t="shared" si="27"/>
        <v>0</v>
      </c>
      <c r="B109" s="98" t="str">
        <f>IF(C109=1,SUM($C$23:C109),"")</f>
        <v/>
      </c>
      <c r="C109" s="98">
        <f t="shared" si="28"/>
        <v>0</v>
      </c>
      <c r="D109" s="89" t="str">
        <f t="shared" si="29"/>
        <v>1900-1-Aufnahme-</v>
      </c>
      <c r="E109" s="123" t="str">
        <f t="shared" ca="1" si="37"/>
        <v>-</v>
      </c>
      <c r="F109" s="123">
        <f t="shared" si="42"/>
        <v>1900</v>
      </c>
      <c r="G109" s="123">
        <f t="shared" si="43"/>
        <v>1</v>
      </c>
      <c r="H109" s="162">
        <f t="shared" si="44"/>
        <v>87</v>
      </c>
      <c r="I109" s="77"/>
      <c r="J109" s="78"/>
      <c r="K109" s="79"/>
      <c r="L109" s="80"/>
      <c r="M109" s="177"/>
      <c r="N109" s="309" t="str">
        <f t="shared" ca="1" si="41"/>
        <v/>
      </c>
      <c r="O109" s="310" t="str">
        <f ca="1">IFERROR(IF(VLOOKUP($E109,'SD Aufnahme'!$A$33:$N$326,'SD Aufnahme'!$D$29,FALSE)=0,"",VLOOKUP($E109,'SD Aufnahme'!$A$33:$N$326,'SD Aufnahme'!$D$29,FALSE)),"")</f>
        <v/>
      </c>
      <c r="P109" s="313"/>
      <c r="Q109" s="315" t="str">
        <f>IF(K109=0,"",IFERROR(VLOOKUP($E109,'SD Aufnahme'!$A$33:$N$326,'SD Aufnahme'!$E$29,FALSE),""))</f>
        <v/>
      </c>
      <c r="R109" s="87"/>
      <c r="S109" s="131" t="str">
        <f t="shared" si="30"/>
        <v/>
      </c>
      <c r="T109" s="126">
        <f>IF(M109="organische Düngemittel",IF(OR($M109=0,L109&lt;&gt;0,U109&gt;0),0,IFERROR(VLOOKUP($E109,'SD Aufnahme'!$A$33:$N$4042,T$20,FALSE),0)),)</f>
        <v>0</v>
      </c>
      <c r="U109" s="83"/>
      <c r="V109" s="124"/>
      <c r="W109" s="128" t="str">
        <f ca="1">IFERROR(IF(AND(J109&lt;&gt;"eigene Stoffe",VLOOKUP($E109,'SD Aufnahme'!$A$33:$N$326,'SD Aufnahme'!$G$29,FALSE)=0),"",IF($L109&lt;&gt;0,"", IF(AND(P109&gt;0,O109&lt;&gt;"",Q109&lt;&gt;"t TM"),VLOOKUP($E109,'SD Aufnahme'!$A$33:$N$326,'SD Aufnahme'!$G$29,FALSE)/O109*P109,VLOOKUP($E109,'SD Aufnahme'!$A$33:$N$326,'SD Aufnahme'!$G$29,FALSE)))),"")</f>
        <v/>
      </c>
      <c r="X109" s="87"/>
      <c r="Y109" s="128" t="str">
        <f ca="1">IFERROR(IF(AND(J109&lt;&gt;"eigene Stoffe",VLOOKUP($E109,'SD Aufnahme'!$A$33:$N$326,'SD Aufnahme'!$H$29,FALSE)=0),"",IF($L109&lt;&gt;0,"",IFERROR(IF(AND(P109&gt;0,O109&lt;&gt;"",Q109&lt;&gt;"t TM"),VLOOKUP($E109,'SD Aufnahme'!$A$33:$N$326,'SD Aufnahme'!$H$29,FALSE)*P109/O109,VLOOKUP($E109,'SD Aufnahme'!$A$33:$N$326,'SD Aufnahme'!$H$29,FALSE)),""))),"")</f>
        <v/>
      </c>
      <c r="Z109" s="87"/>
      <c r="AA109" s="424" t="s">
        <v>667</v>
      </c>
      <c r="AB109" s="129" t="str">
        <f>IF($M109=0,"",IFERROR(VLOOKUP($E109,'SD Aufnahme'!$A$33:$N$279,AB$20,FALSE),""))</f>
        <v/>
      </c>
      <c r="AC109" s="97">
        <f t="shared" si="31"/>
        <v>0</v>
      </c>
      <c r="AD109" s="89">
        <f t="shared" ca="1" si="32"/>
        <v>0</v>
      </c>
      <c r="AE109" s="89">
        <f t="shared" ca="1" si="38"/>
        <v>0</v>
      </c>
      <c r="AF109" s="89">
        <f t="shared" ca="1" si="33"/>
        <v>0</v>
      </c>
      <c r="AG109" s="89">
        <f t="shared" ca="1" si="39"/>
        <v>0</v>
      </c>
      <c r="AH109" s="89">
        <f t="shared" si="45"/>
        <v>0</v>
      </c>
      <c r="AI109" s="130" t="e">
        <f ca="1">COUNTIF(OFFSET('SD Aufnahme'!$C$33,VLOOKUP(J109,Art_Aufnahme,3,FALSE),0,VLOOKUP(J109,Art_Aufnahme,4,FALSE)-VLOOKUP(J109,Art_Aufnahme,3,FALSE)+1,1),K109)</f>
        <v>#N/A</v>
      </c>
      <c r="AJ109" s="138">
        <f ca="1">COUNTIF(OFFSET('SD Aufnahme'!$M$32,VLOOKUP(E109,'SD Aufnahme'!$A$33:$X$376,'SD Aufnahme'!$W$29,FALSE),0,1,VLOOKUP(E109,'SD Aufnahme'!$A$33:$X$376,'SD Aufnahme'!$X$29,FALSE)),M109)</f>
        <v>0</v>
      </c>
      <c r="AK109" s="91">
        <f t="shared" ca="1" si="40"/>
        <v>0</v>
      </c>
      <c r="AL109" s="98">
        <f t="shared" si="34"/>
        <v>3</v>
      </c>
      <c r="AO109" s="98">
        <f t="shared" si="35"/>
        <v>0</v>
      </c>
      <c r="AR109" s="98" t="str">
        <f t="shared" si="36"/>
        <v>1900-1-Aufnahme</v>
      </c>
    </row>
    <row r="110" spans="1:44">
      <c r="A110" s="98">
        <f t="shared" si="27"/>
        <v>0</v>
      </c>
      <c r="B110" s="98" t="str">
        <f>IF(C110=1,SUM($C$23:C110),"")</f>
        <v/>
      </c>
      <c r="C110" s="98">
        <f t="shared" si="28"/>
        <v>0</v>
      </c>
      <c r="D110" s="89" t="str">
        <f t="shared" si="29"/>
        <v>1900-1-Aufnahme-</v>
      </c>
      <c r="E110" s="123" t="str">
        <f t="shared" ca="1" si="37"/>
        <v>-</v>
      </c>
      <c r="F110" s="123">
        <f t="shared" si="42"/>
        <v>1900</v>
      </c>
      <c r="G110" s="123">
        <f t="shared" si="43"/>
        <v>1</v>
      </c>
      <c r="H110" s="162">
        <f t="shared" si="44"/>
        <v>88</v>
      </c>
      <c r="I110" s="77"/>
      <c r="J110" s="78"/>
      <c r="K110" s="79"/>
      <c r="L110" s="80"/>
      <c r="M110" s="177"/>
      <c r="N110" s="309" t="str">
        <f t="shared" ca="1" si="41"/>
        <v/>
      </c>
      <c r="O110" s="310" t="str">
        <f ca="1">IFERROR(IF(VLOOKUP($E110,'SD Aufnahme'!$A$33:$N$326,'SD Aufnahme'!$D$29,FALSE)=0,"",VLOOKUP($E110,'SD Aufnahme'!$A$33:$N$326,'SD Aufnahme'!$D$29,FALSE)),"")</f>
        <v/>
      </c>
      <c r="P110" s="313"/>
      <c r="Q110" s="315" t="str">
        <f>IF(K110=0,"",IFERROR(VLOOKUP($E110,'SD Aufnahme'!$A$33:$N$326,'SD Aufnahme'!$E$29,FALSE),""))</f>
        <v/>
      </c>
      <c r="R110" s="87"/>
      <c r="S110" s="131" t="str">
        <f t="shared" si="30"/>
        <v/>
      </c>
      <c r="T110" s="126">
        <f>IF(M110="organische Düngemittel",IF(OR($M110=0,L110&lt;&gt;0,U110&gt;0),0,IFERROR(VLOOKUP($E110,'SD Aufnahme'!$A$33:$N$4042,T$20,FALSE),0)),)</f>
        <v>0</v>
      </c>
      <c r="U110" s="83"/>
      <c r="V110" s="124"/>
      <c r="W110" s="128" t="str">
        <f ca="1">IFERROR(IF(AND(J110&lt;&gt;"eigene Stoffe",VLOOKUP($E110,'SD Aufnahme'!$A$33:$N$326,'SD Aufnahme'!$G$29,FALSE)=0),"",IF($L110&lt;&gt;0,"", IF(AND(P110&gt;0,O110&lt;&gt;"",Q110&lt;&gt;"t TM"),VLOOKUP($E110,'SD Aufnahme'!$A$33:$N$326,'SD Aufnahme'!$G$29,FALSE)/O110*P110,VLOOKUP($E110,'SD Aufnahme'!$A$33:$N$326,'SD Aufnahme'!$G$29,FALSE)))),"")</f>
        <v/>
      </c>
      <c r="X110" s="87"/>
      <c r="Y110" s="128" t="str">
        <f ca="1">IFERROR(IF(AND(J110&lt;&gt;"eigene Stoffe",VLOOKUP($E110,'SD Aufnahme'!$A$33:$N$326,'SD Aufnahme'!$H$29,FALSE)=0),"",IF($L110&lt;&gt;0,"",IFERROR(IF(AND(P110&gt;0,O110&lt;&gt;"",Q110&lt;&gt;"t TM"),VLOOKUP($E110,'SD Aufnahme'!$A$33:$N$326,'SD Aufnahme'!$H$29,FALSE)*P110/O110,VLOOKUP($E110,'SD Aufnahme'!$A$33:$N$326,'SD Aufnahme'!$H$29,FALSE)),""))),"")</f>
        <v/>
      </c>
      <c r="Z110" s="87"/>
      <c r="AA110" s="424" t="s">
        <v>667</v>
      </c>
      <c r="AB110" s="129" t="str">
        <f>IF($M110=0,"",IFERROR(VLOOKUP($E110,'SD Aufnahme'!$A$33:$N$279,AB$20,FALSE),""))</f>
        <v/>
      </c>
      <c r="AC110" s="97">
        <f t="shared" si="31"/>
        <v>0</v>
      </c>
      <c r="AD110" s="89">
        <f t="shared" ca="1" si="32"/>
        <v>0</v>
      </c>
      <c r="AE110" s="89">
        <f t="shared" ca="1" si="38"/>
        <v>0</v>
      </c>
      <c r="AF110" s="89">
        <f t="shared" ca="1" si="33"/>
        <v>0</v>
      </c>
      <c r="AG110" s="89">
        <f t="shared" ca="1" si="39"/>
        <v>0</v>
      </c>
      <c r="AH110" s="89">
        <f t="shared" si="45"/>
        <v>0</v>
      </c>
      <c r="AI110" s="130" t="e">
        <f ca="1">COUNTIF(OFFSET('SD Aufnahme'!$C$33,VLOOKUP(J110,Art_Aufnahme,3,FALSE),0,VLOOKUP(J110,Art_Aufnahme,4,FALSE)-VLOOKUP(J110,Art_Aufnahme,3,FALSE)+1,1),K110)</f>
        <v>#N/A</v>
      </c>
      <c r="AJ110" s="138">
        <f ca="1">COUNTIF(OFFSET('SD Aufnahme'!$M$32,VLOOKUP(E110,'SD Aufnahme'!$A$33:$X$376,'SD Aufnahme'!$W$29,FALSE),0,1,VLOOKUP(E110,'SD Aufnahme'!$A$33:$X$376,'SD Aufnahme'!$X$29,FALSE)),M110)</f>
        <v>0</v>
      </c>
      <c r="AK110" s="91">
        <f t="shared" ca="1" si="40"/>
        <v>0</v>
      </c>
      <c r="AL110" s="98">
        <f t="shared" si="34"/>
        <v>3</v>
      </c>
      <c r="AO110" s="98">
        <f t="shared" si="35"/>
        <v>0</v>
      </c>
      <c r="AR110" s="98" t="str">
        <f t="shared" si="36"/>
        <v>1900-1-Aufnahme</v>
      </c>
    </row>
    <row r="111" spans="1:44">
      <c r="A111" s="98">
        <f t="shared" si="27"/>
        <v>0</v>
      </c>
      <c r="B111" s="98" t="str">
        <f>IF(C111=1,SUM($C$23:C111),"")</f>
        <v/>
      </c>
      <c r="C111" s="98">
        <f t="shared" si="28"/>
        <v>0</v>
      </c>
      <c r="D111" s="89" t="str">
        <f t="shared" si="29"/>
        <v>1900-1-Aufnahme-</v>
      </c>
      <c r="E111" s="123" t="str">
        <f t="shared" ca="1" si="37"/>
        <v>-</v>
      </c>
      <c r="F111" s="123">
        <f t="shared" si="42"/>
        <v>1900</v>
      </c>
      <c r="G111" s="123">
        <f t="shared" si="43"/>
        <v>1</v>
      </c>
      <c r="H111" s="162">
        <f t="shared" si="44"/>
        <v>89</v>
      </c>
      <c r="I111" s="77"/>
      <c r="J111" s="78"/>
      <c r="K111" s="79"/>
      <c r="L111" s="80"/>
      <c r="M111" s="177"/>
      <c r="N111" s="309" t="str">
        <f t="shared" ca="1" si="41"/>
        <v/>
      </c>
      <c r="O111" s="310" t="str">
        <f ca="1">IFERROR(IF(VLOOKUP($E111,'SD Aufnahme'!$A$33:$N$326,'SD Aufnahme'!$D$29,FALSE)=0,"",VLOOKUP($E111,'SD Aufnahme'!$A$33:$N$326,'SD Aufnahme'!$D$29,FALSE)),"")</f>
        <v/>
      </c>
      <c r="P111" s="313"/>
      <c r="Q111" s="315" t="str">
        <f>IF(K111=0,"",IFERROR(VLOOKUP($E111,'SD Aufnahme'!$A$33:$N$326,'SD Aufnahme'!$E$29,FALSE),""))</f>
        <v/>
      </c>
      <c r="R111" s="87"/>
      <c r="S111" s="131" t="str">
        <f t="shared" si="30"/>
        <v/>
      </c>
      <c r="T111" s="126">
        <f>IF(M111="organische Düngemittel",IF(OR($M111=0,L111&lt;&gt;0,U111&gt;0),0,IFERROR(VLOOKUP($E111,'SD Aufnahme'!$A$33:$N$4042,T$20,FALSE),0)),)</f>
        <v>0</v>
      </c>
      <c r="U111" s="83"/>
      <c r="V111" s="124"/>
      <c r="W111" s="128" t="str">
        <f ca="1">IFERROR(IF(AND(J111&lt;&gt;"eigene Stoffe",VLOOKUP($E111,'SD Aufnahme'!$A$33:$N$326,'SD Aufnahme'!$G$29,FALSE)=0),"",IF($L111&lt;&gt;0,"", IF(AND(P111&gt;0,O111&lt;&gt;"",Q111&lt;&gt;"t TM"),VLOOKUP($E111,'SD Aufnahme'!$A$33:$N$326,'SD Aufnahme'!$G$29,FALSE)/O111*P111,VLOOKUP($E111,'SD Aufnahme'!$A$33:$N$326,'SD Aufnahme'!$G$29,FALSE)))),"")</f>
        <v/>
      </c>
      <c r="X111" s="87"/>
      <c r="Y111" s="128" t="str">
        <f ca="1">IFERROR(IF(AND(J111&lt;&gt;"eigene Stoffe",VLOOKUP($E111,'SD Aufnahme'!$A$33:$N$326,'SD Aufnahme'!$H$29,FALSE)=0),"",IF($L111&lt;&gt;0,"",IFERROR(IF(AND(P111&gt;0,O111&lt;&gt;"",Q111&lt;&gt;"t TM"),VLOOKUP($E111,'SD Aufnahme'!$A$33:$N$326,'SD Aufnahme'!$H$29,FALSE)*P111/O111,VLOOKUP($E111,'SD Aufnahme'!$A$33:$N$326,'SD Aufnahme'!$H$29,FALSE)),""))),"")</f>
        <v/>
      </c>
      <c r="Z111" s="87"/>
      <c r="AA111" s="424" t="s">
        <v>667</v>
      </c>
      <c r="AB111" s="129" t="str">
        <f>IF($M111=0,"",IFERROR(VLOOKUP($E111,'SD Aufnahme'!$A$33:$N$279,AB$20,FALSE),""))</f>
        <v/>
      </c>
      <c r="AC111" s="97">
        <f t="shared" si="31"/>
        <v>0</v>
      </c>
      <c r="AD111" s="89">
        <f t="shared" ca="1" si="32"/>
        <v>0</v>
      </c>
      <c r="AE111" s="89">
        <f t="shared" ca="1" si="38"/>
        <v>0</v>
      </c>
      <c r="AF111" s="89">
        <f t="shared" ca="1" si="33"/>
        <v>0</v>
      </c>
      <c r="AG111" s="89">
        <f t="shared" ca="1" si="39"/>
        <v>0</v>
      </c>
      <c r="AH111" s="89">
        <f t="shared" si="45"/>
        <v>0</v>
      </c>
      <c r="AI111" s="130" t="e">
        <f ca="1">COUNTIF(OFFSET('SD Aufnahme'!$C$33,VLOOKUP(J111,Art_Aufnahme,3,FALSE),0,VLOOKUP(J111,Art_Aufnahme,4,FALSE)-VLOOKUP(J111,Art_Aufnahme,3,FALSE)+1,1),K111)</f>
        <v>#N/A</v>
      </c>
      <c r="AJ111" s="138">
        <f ca="1">COUNTIF(OFFSET('SD Aufnahme'!$M$32,VLOOKUP(E111,'SD Aufnahme'!$A$33:$X$376,'SD Aufnahme'!$W$29,FALSE),0,1,VLOOKUP(E111,'SD Aufnahme'!$A$33:$X$376,'SD Aufnahme'!$X$29,FALSE)),M111)</f>
        <v>0</v>
      </c>
      <c r="AK111" s="91">
        <f t="shared" ca="1" si="40"/>
        <v>0</v>
      </c>
      <c r="AL111" s="98">
        <f t="shared" si="34"/>
        <v>3</v>
      </c>
      <c r="AO111" s="98">
        <f t="shared" si="35"/>
        <v>0</v>
      </c>
      <c r="AR111" s="98" t="str">
        <f t="shared" si="36"/>
        <v>1900-1-Aufnahme</v>
      </c>
    </row>
    <row r="112" spans="1:44">
      <c r="A112" s="98">
        <f t="shared" si="27"/>
        <v>0</v>
      </c>
      <c r="B112" s="98" t="str">
        <f>IF(C112=1,SUM($C$23:C112),"")</f>
        <v/>
      </c>
      <c r="C112" s="98">
        <f t="shared" si="28"/>
        <v>0</v>
      </c>
      <c r="D112" s="89" t="str">
        <f t="shared" si="29"/>
        <v>1900-1-Aufnahme-</v>
      </c>
      <c r="E112" s="123" t="str">
        <f t="shared" ca="1" si="37"/>
        <v>-</v>
      </c>
      <c r="F112" s="123">
        <f t="shared" si="42"/>
        <v>1900</v>
      </c>
      <c r="G112" s="123">
        <f t="shared" si="43"/>
        <v>1</v>
      </c>
      <c r="H112" s="162">
        <f t="shared" si="44"/>
        <v>90</v>
      </c>
      <c r="I112" s="77"/>
      <c r="J112" s="78"/>
      <c r="K112" s="79"/>
      <c r="L112" s="80"/>
      <c r="M112" s="177"/>
      <c r="N112" s="309" t="str">
        <f t="shared" ca="1" si="41"/>
        <v/>
      </c>
      <c r="O112" s="310" t="str">
        <f ca="1">IFERROR(IF(VLOOKUP($E112,'SD Aufnahme'!$A$33:$N$326,'SD Aufnahme'!$D$29,FALSE)=0,"",VLOOKUP($E112,'SD Aufnahme'!$A$33:$N$326,'SD Aufnahme'!$D$29,FALSE)),"")</f>
        <v/>
      </c>
      <c r="P112" s="313"/>
      <c r="Q112" s="315" t="str">
        <f>IF(K112=0,"",IFERROR(VLOOKUP($E112,'SD Aufnahme'!$A$33:$N$326,'SD Aufnahme'!$E$29,FALSE),""))</f>
        <v/>
      </c>
      <c r="R112" s="87"/>
      <c r="S112" s="131" t="str">
        <f t="shared" si="30"/>
        <v/>
      </c>
      <c r="T112" s="126">
        <f>IF(M112="organische Düngemittel",IF(OR($M112=0,L112&lt;&gt;0,U112&gt;0),0,IFERROR(VLOOKUP($E112,'SD Aufnahme'!$A$33:$N$4042,T$20,FALSE),0)),)</f>
        <v>0</v>
      </c>
      <c r="U112" s="83"/>
      <c r="V112" s="124"/>
      <c r="W112" s="128" t="str">
        <f ca="1">IFERROR(IF(AND(J112&lt;&gt;"eigene Stoffe",VLOOKUP($E112,'SD Aufnahme'!$A$33:$N$326,'SD Aufnahme'!$G$29,FALSE)=0),"",IF($L112&lt;&gt;0,"", IF(AND(P112&gt;0,O112&lt;&gt;"",Q112&lt;&gt;"t TM"),VLOOKUP($E112,'SD Aufnahme'!$A$33:$N$326,'SD Aufnahme'!$G$29,FALSE)/O112*P112,VLOOKUP($E112,'SD Aufnahme'!$A$33:$N$326,'SD Aufnahme'!$G$29,FALSE)))),"")</f>
        <v/>
      </c>
      <c r="X112" s="87"/>
      <c r="Y112" s="128" t="str">
        <f ca="1">IFERROR(IF(AND(J112&lt;&gt;"eigene Stoffe",VLOOKUP($E112,'SD Aufnahme'!$A$33:$N$326,'SD Aufnahme'!$H$29,FALSE)=0),"",IF($L112&lt;&gt;0,"",IFERROR(IF(AND(P112&gt;0,O112&lt;&gt;"",Q112&lt;&gt;"t TM"),VLOOKUP($E112,'SD Aufnahme'!$A$33:$N$326,'SD Aufnahme'!$H$29,FALSE)*P112/O112,VLOOKUP($E112,'SD Aufnahme'!$A$33:$N$326,'SD Aufnahme'!$H$29,FALSE)),""))),"")</f>
        <v/>
      </c>
      <c r="Z112" s="87"/>
      <c r="AA112" s="424" t="s">
        <v>667</v>
      </c>
      <c r="AB112" s="129" t="str">
        <f>IF($M112=0,"",IFERROR(VLOOKUP($E112,'SD Aufnahme'!$A$33:$N$279,AB$20,FALSE),""))</f>
        <v/>
      </c>
      <c r="AC112" s="97">
        <f t="shared" si="31"/>
        <v>0</v>
      </c>
      <c r="AD112" s="89">
        <f t="shared" ca="1" si="32"/>
        <v>0</v>
      </c>
      <c r="AE112" s="89">
        <f t="shared" ca="1" si="38"/>
        <v>0</v>
      </c>
      <c r="AF112" s="89">
        <f t="shared" ca="1" si="33"/>
        <v>0</v>
      </c>
      <c r="AG112" s="89">
        <f t="shared" ca="1" si="39"/>
        <v>0</v>
      </c>
      <c r="AH112" s="89">
        <f t="shared" si="45"/>
        <v>0</v>
      </c>
      <c r="AI112" s="130" t="e">
        <f ca="1">COUNTIF(OFFSET('SD Aufnahme'!$C$33,VLOOKUP(J112,Art_Aufnahme,3,FALSE),0,VLOOKUP(J112,Art_Aufnahme,4,FALSE)-VLOOKUP(J112,Art_Aufnahme,3,FALSE)+1,1),K112)</f>
        <v>#N/A</v>
      </c>
      <c r="AJ112" s="138">
        <f ca="1">COUNTIF(OFFSET('SD Aufnahme'!$M$32,VLOOKUP(E112,'SD Aufnahme'!$A$33:$X$376,'SD Aufnahme'!$W$29,FALSE),0,1,VLOOKUP(E112,'SD Aufnahme'!$A$33:$X$376,'SD Aufnahme'!$X$29,FALSE)),M112)</f>
        <v>0</v>
      </c>
      <c r="AK112" s="91">
        <f t="shared" ca="1" si="40"/>
        <v>0</v>
      </c>
      <c r="AL112" s="98">
        <f t="shared" si="34"/>
        <v>3</v>
      </c>
      <c r="AO112" s="98">
        <f t="shared" si="35"/>
        <v>0</v>
      </c>
      <c r="AR112" s="98" t="str">
        <f t="shared" si="36"/>
        <v>1900-1-Aufnahme</v>
      </c>
    </row>
    <row r="113" spans="1:44">
      <c r="A113" s="98">
        <f t="shared" si="27"/>
        <v>0</v>
      </c>
      <c r="B113" s="98" t="str">
        <f>IF(C113=1,SUM($C$23:C113),"")</f>
        <v/>
      </c>
      <c r="C113" s="98">
        <f t="shared" si="28"/>
        <v>0</v>
      </c>
      <c r="D113" s="89" t="str">
        <f t="shared" si="29"/>
        <v>1900-1-Aufnahme-</v>
      </c>
      <c r="E113" s="123" t="str">
        <f t="shared" ca="1" si="37"/>
        <v>-</v>
      </c>
      <c r="F113" s="123">
        <f t="shared" si="42"/>
        <v>1900</v>
      </c>
      <c r="G113" s="123">
        <f t="shared" si="43"/>
        <v>1</v>
      </c>
      <c r="H113" s="162">
        <f t="shared" si="44"/>
        <v>91</v>
      </c>
      <c r="I113" s="77"/>
      <c r="J113" s="78"/>
      <c r="K113" s="79"/>
      <c r="L113" s="80"/>
      <c r="M113" s="177"/>
      <c r="N113" s="309" t="str">
        <f t="shared" ca="1" si="41"/>
        <v/>
      </c>
      <c r="O113" s="310" t="str">
        <f ca="1">IFERROR(IF(VLOOKUP($E113,'SD Aufnahme'!$A$33:$N$326,'SD Aufnahme'!$D$29,FALSE)=0,"",VLOOKUP($E113,'SD Aufnahme'!$A$33:$N$326,'SD Aufnahme'!$D$29,FALSE)),"")</f>
        <v/>
      </c>
      <c r="P113" s="313"/>
      <c r="Q113" s="315" t="str">
        <f>IF(K113=0,"",IFERROR(VLOOKUP($E113,'SD Aufnahme'!$A$33:$N$326,'SD Aufnahme'!$E$29,FALSE),""))</f>
        <v/>
      </c>
      <c r="R113" s="87"/>
      <c r="S113" s="131" t="str">
        <f t="shared" si="30"/>
        <v/>
      </c>
      <c r="T113" s="126">
        <f>IF(M113="organische Düngemittel",IF(OR($M113=0,L113&lt;&gt;0,U113&gt;0),0,IFERROR(VLOOKUP($E113,'SD Aufnahme'!$A$33:$N$4042,T$20,FALSE),0)),)</f>
        <v>0</v>
      </c>
      <c r="U113" s="83"/>
      <c r="V113" s="124"/>
      <c r="W113" s="128" t="str">
        <f ca="1">IFERROR(IF(AND(J113&lt;&gt;"eigene Stoffe",VLOOKUP($E113,'SD Aufnahme'!$A$33:$N$326,'SD Aufnahme'!$G$29,FALSE)=0),"",IF($L113&lt;&gt;0,"", IF(AND(P113&gt;0,O113&lt;&gt;"",Q113&lt;&gt;"t TM"),VLOOKUP($E113,'SD Aufnahme'!$A$33:$N$326,'SD Aufnahme'!$G$29,FALSE)/O113*P113,VLOOKUP($E113,'SD Aufnahme'!$A$33:$N$326,'SD Aufnahme'!$G$29,FALSE)))),"")</f>
        <v/>
      </c>
      <c r="X113" s="87"/>
      <c r="Y113" s="128" t="str">
        <f ca="1">IFERROR(IF(AND(J113&lt;&gt;"eigene Stoffe",VLOOKUP($E113,'SD Aufnahme'!$A$33:$N$326,'SD Aufnahme'!$H$29,FALSE)=0),"",IF($L113&lt;&gt;0,"",IFERROR(IF(AND(P113&gt;0,O113&lt;&gt;"",Q113&lt;&gt;"t TM"),VLOOKUP($E113,'SD Aufnahme'!$A$33:$N$326,'SD Aufnahme'!$H$29,FALSE)*P113/O113,VLOOKUP($E113,'SD Aufnahme'!$A$33:$N$326,'SD Aufnahme'!$H$29,FALSE)),""))),"")</f>
        <v/>
      </c>
      <c r="Z113" s="87"/>
      <c r="AA113" s="424" t="s">
        <v>667</v>
      </c>
      <c r="AB113" s="129" t="str">
        <f>IF($M113=0,"",IFERROR(VLOOKUP($E113,'SD Aufnahme'!$A$33:$N$279,AB$20,FALSE),""))</f>
        <v/>
      </c>
      <c r="AC113" s="97">
        <f t="shared" si="31"/>
        <v>0</v>
      </c>
      <c r="AD113" s="89">
        <f t="shared" ca="1" si="32"/>
        <v>0</v>
      </c>
      <c r="AE113" s="89">
        <f t="shared" ca="1" si="38"/>
        <v>0</v>
      </c>
      <c r="AF113" s="89">
        <f t="shared" ca="1" si="33"/>
        <v>0</v>
      </c>
      <c r="AG113" s="89">
        <f t="shared" ca="1" si="39"/>
        <v>0</v>
      </c>
      <c r="AH113" s="89">
        <f t="shared" si="45"/>
        <v>0</v>
      </c>
      <c r="AI113" s="130" t="e">
        <f ca="1">COUNTIF(OFFSET('SD Aufnahme'!$C$33,VLOOKUP(J113,Art_Aufnahme,3,FALSE),0,VLOOKUP(J113,Art_Aufnahme,4,FALSE)-VLOOKUP(J113,Art_Aufnahme,3,FALSE)+1,1),K113)</f>
        <v>#N/A</v>
      </c>
      <c r="AJ113" s="138">
        <f ca="1">COUNTIF(OFFSET('SD Aufnahme'!$M$32,VLOOKUP(E113,'SD Aufnahme'!$A$33:$X$376,'SD Aufnahme'!$W$29,FALSE),0,1,VLOOKUP(E113,'SD Aufnahme'!$A$33:$X$376,'SD Aufnahme'!$X$29,FALSE)),M113)</f>
        <v>0</v>
      </c>
      <c r="AK113" s="91">
        <f t="shared" ca="1" si="40"/>
        <v>0</v>
      </c>
      <c r="AL113" s="98">
        <f t="shared" si="34"/>
        <v>3</v>
      </c>
      <c r="AO113" s="98">
        <f t="shared" si="35"/>
        <v>0</v>
      </c>
      <c r="AR113" s="98" t="str">
        <f t="shared" si="36"/>
        <v>1900-1-Aufnahme</v>
      </c>
    </row>
    <row r="114" spans="1:44">
      <c r="A114" s="98">
        <f t="shared" si="27"/>
        <v>0</v>
      </c>
      <c r="B114" s="98" t="str">
        <f>IF(C114=1,SUM($C$23:C114),"")</f>
        <v/>
      </c>
      <c r="C114" s="98">
        <f t="shared" si="28"/>
        <v>0</v>
      </c>
      <c r="D114" s="89" t="str">
        <f t="shared" si="29"/>
        <v>1900-1-Aufnahme-</v>
      </c>
      <c r="E114" s="123" t="str">
        <f t="shared" ca="1" si="37"/>
        <v>-</v>
      </c>
      <c r="F114" s="123">
        <f t="shared" si="42"/>
        <v>1900</v>
      </c>
      <c r="G114" s="123">
        <f t="shared" si="43"/>
        <v>1</v>
      </c>
      <c r="H114" s="162">
        <f t="shared" si="44"/>
        <v>92</v>
      </c>
      <c r="I114" s="77"/>
      <c r="J114" s="78"/>
      <c r="K114" s="79"/>
      <c r="L114" s="80"/>
      <c r="M114" s="177"/>
      <c r="N114" s="309" t="str">
        <f t="shared" ca="1" si="41"/>
        <v/>
      </c>
      <c r="O114" s="310" t="str">
        <f ca="1">IFERROR(IF(VLOOKUP($E114,'SD Aufnahme'!$A$33:$N$326,'SD Aufnahme'!$D$29,FALSE)=0,"",VLOOKUP($E114,'SD Aufnahme'!$A$33:$N$326,'SD Aufnahme'!$D$29,FALSE)),"")</f>
        <v/>
      </c>
      <c r="P114" s="313"/>
      <c r="Q114" s="315" t="str">
        <f>IF(K114=0,"",IFERROR(VLOOKUP($E114,'SD Aufnahme'!$A$33:$N$326,'SD Aufnahme'!$E$29,FALSE),""))</f>
        <v/>
      </c>
      <c r="R114" s="87"/>
      <c r="S114" s="131" t="str">
        <f t="shared" si="30"/>
        <v/>
      </c>
      <c r="T114" s="126">
        <f>IF(M114="organische Düngemittel",IF(OR($M114=0,L114&lt;&gt;0,U114&gt;0),0,IFERROR(VLOOKUP($E114,'SD Aufnahme'!$A$33:$N$4042,T$20,FALSE),0)),)</f>
        <v>0</v>
      </c>
      <c r="U114" s="83"/>
      <c r="V114" s="124"/>
      <c r="W114" s="128" t="str">
        <f ca="1">IFERROR(IF(AND(J114&lt;&gt;"eigene Stoffe",VLOOKUP($E114,'SD Aufnahme'!$A$33:$N$326,'SD Aufnahme'!$G$29,FALSE)=0),"",IF($L114&lt;&gt;0,"", IF(AND(P114&gt;0,O114&lt;&gt;"",Q114&lt;&gt;"t TM"),VLOOKUP($E114,'SD Aufnahme'!$A$33:$N$326,'SD Aufnahme'!$G$29,FALSE)/O114*P114,VLOOKUP($E114,'SD Aufnahme'!$A$33:$N$326,'SD Aufnahme'!$G$29,FALSE)))),"")</f>
        <v/>
      </c>
      <c r="X114" s="87"/>
      <c r="Y114" s="128" t="str">
        <f ca="1">IFERROR(IF(AND(J114&lt;&gt;"eigene Stoffe",VLOOKUP($E114,'SD Aufnahme'!$A$33:$N$326,'SD Aufnahme'!$H$29,FALSE)=0),"",IF($L114&lt;&gt;0,"",IFERROR(IF(AND(P114&gt;0,O114&lt;&gt;"",Q114&lt;&gt;"t TM"),VLOOKUP($E114,'SD Aufnahme'!$A$33:$N$326,'SD Aufnahme'!$H$29,FALSE)*P114/O114,VLOOKUP($E114,'SD Aufnahme'!$A$33:$N$326,'SD Aufnahme'!$H$29,FALSE)),""))),"")</f>
        <v/>
      </c>
      <c r="Z114" s="87"/>
      <c r="AA114" s="424" t="s">
        <v>667</v>
      </c>
      <c r="AB114" s="129" t="str">
        <f>IF($M114=0,"",IFERROR(VLOOKUP($E114,'SD Aufnahme'!$A$33:$N$279,AB$20,FALSE),""))</f>
        <v/>
      </c>
      <c r="AC114" s="97">
        <f t="shared" si="31"/>
        <v>0</v>
      </c>
      <c r="AD114" s="89">
        <f t="shared" ca="1" si="32"/>
        <v>0</v>
      </c>
      <c r="AE114" s="89">
        <f t="shared" ca="1" si="38"/>
        <v>0</v>
      </c>
      <c r="AF114" s="89">
        <f t="shared" ca="1" si="33"/>
        <v>0</v>
      </c>
      <c r="AG114" s="89">
        <f t="shared" ca="1" si="39"/>
        <v>0</v>
      </c>
      <c r="AH114" s="89">
        <f t="shared" si="45"/>
        <v>0</v>
      </c>
      <c r="AI114" s="130" t="e">
        <f ca="1">COUNTIF(OFFSET('SD Aufnahme'!$C$33,VLOOKUP(J114,Art_Aufnahme,3,FALSE),0,VLOOKUP(J114,Art_Aufnahme,4,FALSE)-VLOOKUP(J114,Art_Aufnahme,3,FALSE)+1,1),K114)</f>
        <v>#N/A</v>
      </c>
      <c r="AJ114" s="138">
        <f ca="1">COUNTIF(OFFSET('SD Aufnahme'!$M$32,VLOOKUP(E114,'SD Aufnahme'!$A$33:$X$376,'SD Aufnahme'!$W$29,FALSE),0,1,VLOOKUP(E114,'SD Aufnahme'!$A$33:$X$376,'SD Aufnahme'!$X$29,FALSE)),M114)</f>
        <v>0</v>
      </c>
      <c r="AK114" s="91">
        <f t="shared" ca="1" si="40"/>
        <v>0</v>
      </c>
      <c r="AL114" s="98">
        <f t="shared" si="34"/>
        <v>3</v>
      </c>
      <c r="AO114" s="98">
        <f t="shared" si="35"/>
        <v>0</v>
      </c>
      <c r="AR114" s="98" t="str">
        <f t="shared" si="36"/>
        <v>1900-1-Aufnahme</v>
      </c>
    </row>
    <row r="115" spans="1:44">
      <c r="A115" s="98">
        <f t="shared" si="27"/>
        <v>0</v>
      </c>
      <c r="B115" s="98" t="str">
        <f>IF(C115=1,SUM($C$23:C115),"")</f>
        <v/>
      </c>
      <c r="C115" s="98">
        <f t="shared" si="28"/>
        <v>0</v>
      </c>
      <c r="D115" s="89" t="str">
        <f t="shared" si="29"/>
        <v>1900-1-Aufnahme-</v>
      </c>
      <c r="E115" s="123" t="str">
        <f t="shared" ca="1" si="37"/>
        <v>-</v>
      </c>
      <c r="F115" s="123">
        <f t="shared" si="42"/>
        <v>1900</v>
      </c>
      <c r="G115" s="123">
        <f t="shared" si="43"/>
        <v>1</v>
      </c>
      <c r="H115" s="162">
        <f t="shared" si="44"/>
        <v>93</v>
      </c>
      <c r="I115" s="77"/>
      <c r="J115" s="78"/>
      <c r="K115" s="79"/>
      <c r="L115" s="80"/>
      <c r="M115" s="177"/>
      <c r="N115" s="309" t="str">
        <f t="shared" ca="1" si="41"/>
        <v/>
      </c>
      <c r="O115" s="310" t="str">
        <f ca="1">IFERROR(IF(VLOOKUP($E115,'SD Aufnahme'!$A$33:$N$326,'SD Aufnahme'!$D$29,FALSE)=0,"",VLOOKUP($E115,'SD Aufnahme'!$A$33:$N$326,'SD Aufnahme'!$D$29,FALSE)),"")</f>
        <v/>
      </c>
      <c r="P115" s="313"/>
      <c r="Q115" s="315" t="str">
        <f>IF(K115=0,"",IFERROR(VLOOKUP($E115,'SD Aufnahme'!$A$33:$N$326,'SD Aufnahme'!$E$29,FALSE),""))</f>
        <v/>
      </c>
      <c r="R115" s="87"/>
      <c r="S115" s="131" t="str">
        <f t="shared" si="30"/>
        <v/>
      </c>
      <c r="T115" s="126">
        <f>IF(M115="organische Düngemittel",IF(OR($M115=0,L115&lt;&gt;0,U115&gt;0),0,IFERROR(VLOOKUP($E115,'SD Aufnahme'!$A$33:$N$4042,T$20,FALSE),0)),)</f>
        <v>0</v>
      </c>
      <c r="U115" s="83"/>
      <c r="V115" s="124"/>
      <c r="W115" s="128" t="str">
        <f ca="1">IFERROR(IF(AND(J115&lt;&gt;"eigene Stoffe",VLOOKUP($E115,'SD Aufnahme'!$A$33:$N$326,'SD Aufnahme'!$G$29,FALSE)=0),"",IF($L115&lt;&gt;0,"", IF(AND(P115&gt;0,O115&lt;&gt;"",Q115&lt;&gt;"t TM"),VLOOKUP($E115,'SD Aufnahme'!$A$33:$N$326,'SD Aufnahme'!$G$29,FALSE)/O115*P115,VLOOKUP($E115,'SD Aufnahme'!$A$33:$N$326,'SD Aufnahme'!$G$29,FALSE)))),"")</f>
        <v/>
      </c>
      <c r="X115" s="87"/>
      <c r="Y115" s="128" t="str">
        <f ca="1">IFERROR(IF(AND(J115&lt;&gt;"eigene Stoffe",VLOOKUP($E115,'SD Aufnahme'!$A$33:$N$326,'SD Aufnahme'!$H$29,FALSE)=0),"",IF($L115&lt;&gt;0,"",IFERROR(IF(AND(P115&gt;0,O115&lt;&gt;"",Q115&lt;&gt;"t TM"),VLOOKUP($E115,'SD Aufnahme'!$A$33:$N$326,'SD Aufnahme'!$H$29,FALSE)*P115/O115,VLOOKUP($E115,'SD Aufnahme'!$A$33:$N$326,'SD Aufnahme'!$H$29,FALSE)),""))),"")</f>
        <v/>
      </c>
      <c r="Z115" s="87"/>
      <c r="AA115" s="424" t="s">
        <v>667</v>
      </c>
      <c r="AB115" s="129" t="str">
        <f>IF($M115=0,"",IFERROR(VLOOKUP($E115,'SD Aufnahme'!$A$33:$N$279,AB$20,FALSE),""))</f>
        <v/>
      </c>
      <c r="AC115" s="97">
        <f t="shared" si="31"/>
        <v>0</v>
      </c>
      <c r="AD115" s="89">
        <f t="shared" ca="1" si="32"/>
        <v>0</v>
      </c>
      <c r="AE115" s="89">
        <f t="shared" ca="1" si="38"/>
        <v>0</v>
      </c>
      <c r="AF115" s="89">
        <f t="shared" ca="1" si="33"/>
        <v>0</v>
      </c>
      <c r="AG115" s="89">
        <f t="shared" ca="1" si="39"/>
        <v>0</v>
      </c>
      <c r="AH115" s="89">
        <f t="shared" si="45"/>
        <v>0</v>
      </c>
      <c r="AI115" s="130" t="e">
        <f ca="1">COUNTIF(OFFSET('SD Aufnahme'!$C$33,VLOOKUP(J115,Art_Aufnahme,3,FALSE),0,VLOOKUP(J115,Art_Aufnahme,4,FALSE)-VLOOKUP(J115,Art_Aufnahme,3,FALSE)+1,1),K115)</f>
        <v>#N/A</v>
      </c>
      <c r="AJ115" s="138">
        <f ca="1">COUNTIF(OFFSET('SD Aufnahme'!$M$32,VLOOKUP(E115,'SD Aufnahme'!$A$33:$X$376,'SD Aufnahme'!$W$29,FALSE),0,1,VLOOKUP(E115,'SD Aufnahme'!$A$33:$X$376,'SD Aufnahme'!$X$29,FALSE)),M115)</f>
        <v>0</v>
      </c>
      <c r="AK115" s="91">
        <f t="shared" ca="1" si="40"/>
        <v>0</v>
      </c>
      <c r="AL115" s="98">
        <f t="shared" si="34"/>
        <v>3</v>
      </c>
      <c r="AO115" s="98">
        <f t="shared" si="35"/>
        <v>0</v>
      </c>
      <c r="AR115" s="98" t="str">
        <f t="shared" si="36"/>
        <v>1900-1-Aufnahme</v>
      </c>
    </row>
    <row r="116" spans="1:44">
      <c r="A116" s="98">
        <f t="shared" si="27"/>
        <v>0</v>
      </c>
      <c r="B116" s="98" t="str">
        <f>IF(C116=1,SUM($C$23:C116),"")</f>
        <v/>
      </c>
      <c r="C116" s="98">
        <f t="shared" si="28"/>
        <v>0</v>
      </c>
      <c r="D116" s="89" t="str">
        <f t="shared" si="29"/>
        <v>1900-1-Aufnahme-</v>
      </c>
      <c r="E116" s="123" t="str">
        <f t="shared" ca="1" si="37"/>
        <v>-</v>
      </c>
      <c r="F116" s="123">
        <f t="shared" si="42"/>
        <v>1900</v>
      </c>
      <c r="G116" s="123">
        <f t="shared" si="43"/>
        <v>1</v>
      </c>
      <c r="H116" s="162">
        <f t="shared" si="44"/>
        <v>94</v>
      </c>
      <c r="I116" s="77"/>
      <c r="J116" s="78"/>
      <c r="K116" s="79"/>
      <c r="L116" s="80"/>
      <c r="M116" s="177"/>
      <c r="N116" s="309" t="str">
        <f t="shared" ca="1" si="41"/>
        <v/>
      </c>
      <c r="O116" s="310" t="str">
        <f ca="1">IFERROR(IF(VLOOKUP($E116,'SD Aufnahme'!$A$33:$N$326,'SD Aufnahme'!$D$29,FALSE)=0,"",VLOOKUP($E116,'SD Aufnahme'!$A$33:$N$326,'SD Aufnahme'!$D$29,FALSE)),"")</f>
        <v/>
      </c>
      <c r="P116" s="313"/>
      <c r="Q116" s="315" t="str">
        <f>IF(K116=0,"",IFERROR(VLOOKUP($E116,'SD Aufnahme'!$A$33:$N$326,'SD Aufnahme'!$E$29,FALSE),""))</f>
        <v/>
      </c>
      <c r="R116" s="87"/>
      <c r="S116" s="131" t="str">
        <f t="shared" si="30"/>
        <v/>
      </c>
      <c r="T116" s="126">
        <f>IF(M116="organische Düngemittel",IF(OR($M116=0,L116&lt;&gt;0,U116&gt;0),0,IFERROR(VLOOKUP($E116,'SD Aufnahme'!$A$33:$N$4042,T$20,FALSE),0)),)</f>
        <v>0</v>
      </c>
      <c r="U116" s="83"/>
      <c r="V116" s="124"/>
      <c r="W116" s="128" t="str">
        <f ca="1">IFERROR(IF(AND(J116&lt;&gt;"eigene Stoffe",VLOOKUP($E116,'SD Aufnahme'!$A$33:$N$326,'SD Aufnahme'!$G$29,FALSE)=0),"",IF($L116&lt;&gt;0,"", IF(AND(P116&gt;0,O116&lt;&gt;"",Q116&lt;&gt;"t TM"),VLOOKUP($E116,'SD Aufnahme'!$A$33:$N$326,'SD Aufnahme'!$G$29,FALSE)/O116*P116,VLOOKUP($E116,'SD Aufnahme'!$A$33:$N$326,'SD Aufnahme'!$G$29,FALSE)))),"")</f>
        <v/>
      </c>
      <c r="X116" s="87"/>
      <c r="Y116" s="128" t="str">
        <f ca="1">IFERROR(IF(AND(J116&lt;&gt;"eigene Stoffe",VLOOKUP($E116,'SD Aufnahme'!$A$33:$N$326,'SD Aufnahme'!$H$29,FALSE)=0),"",IF($L116&lt;&gt;0,"",IFERROR(IF(AND(P116&gt;0,O116&lt;&gt;"",Q116&lt;&gt;"t TM"),VLOOKUP($E116,'SD Aufnahme'!$A$33:$N$326,'SD Aufnahme'!$H$29,FALSE)*P116/O116,VLOOKUP($E116,'SD Aufnahme'!$A$33:$N$326,'SD Aufnahme'!$H$29,FALSE)),""))),"")</f>
        <v/>
      </c>
      <c r="Z116" s="87"/>
      <c r="AA116" s="424" t="s">
        <v>667</v>
      </c>
      <c r="AB116" s="129" t="str">
        <f>IF($M116=0,"",IFERROR(VLOOKUP($E116,'SD Aufnahme'!$A$33:$N$279,AB$20,FALSE),""))</f>
        <v/>
      </c>
      <c r="AC116" s="97">
        <f t="shared" si="31"/>
        <v>0</v>
      </c>
      <c r="AD116" s="89">
        <f t="shared" ca="1" si="32"/>
        <v>0</v>
      </c>
      <c r="AE116" s="89">
        <f t="shared" ca="1" si="38"/>
        <v>0</v>
      </c>
      <c r="AF116" s="89">
        <f t="shared" ca="1" si="33"/>
        <v>0</v>
      </c>
      <c r="AG116" s="89">
        <f t="shared" ca="1" si="39"/>
        <v>0</v>
      </c>
      <c r="AH116" s="89">
        <f t="shared" si="45"/>
        <v>0</v>
      </c>
      <c r="AI116" s="130" t="e">
        <f ca="1">COUNTIF(OFFSET('SD Aufnahme'!$C$33,VLOOKUP(J116,Art_Aufnahme,3,FALSE),0,VLOOKUP(J116,Art_Aufnahme,4,FALSE)-VLOOKUP(J116,Art_Aufnahme,3,FALSE)+1,1),K116)</f>
        <v>#N/A</v>
      </c>
      <c r="AJ116" s="138">
        <f ca="1">COUNTIF(OFFSET('SD Aufnahme'!$M$32,VLOOKUP(E116,'SD Aufnahme'!$A$33:$X$376,'SD Aufnahme'!$W$29,FALSE),0,1,VLOOKUP(E116,'SD Aufnahme'!$A$33:$X$376,'SD Aufnahme'!$X$29,FALSE)),M116)</f>
        <v>0</v>
      </c>
      <c r="AK116" s="91">
        <f t="shared" ca="1" si="40"/>
        <v>0</v>
      </c>
      <c r="AL116" s="98">
        <f t="shared" si="34"/>
        <v>3</v>
      </c>
      <c r="AO116" s="98">
        <f t="shared" si="35"/>
        <v>0</v>
      </c>
      <c r="AR116" s="98" t="str">
        <f t="shared" si="36"/>
        <v>1900-1-Aufnahme</v>
      </c>
    </row>
    <row r="117" spans="1:44">
      <c r="A117" s="98">
        <f t="shared" si="27"/>
        <v>0</v>
      </c>
      <c r="B117" s="98" t="str">
        <f>IF(C117=1,SUM($C$23:C117),"")</f>
        <v/>
      </c>
      <c r="C117" s="98">
        <f t="shared" si="28"/>
        <v>0</v>
      </c>
      <c r="D117" s="89" t="str">
        <f t="shared" si="29"/>
        <v>1900-1-Aufnahme-</v>
      </c>
      <c r="E117" s="123" t="str">
        <f t="shared" ca="1" si="37"/>
        <v>-</v>
      </c>
      <c r="F117" s="123">
        <f t="shared" si="42"/>
        <v>1900</v>
      </c>
      <c r="G117" s="123">
        <f t="shared" si="43"/>
        <v>1</v>
      </c>
      <c r="H117" s="162">
        <f t="shared" si="44"/>
        <v>95</v>
      </c>
      <c r="I117" s="77"/>
      <c r="J117" s="78"/>
      <c r="K117" s="79"/>
      <c r="L117" s="80"/>
      <c r="M117" s="177"/>
      <c r="N117" s="309" t="str">
        <f t="shared" ca="1" si="41"/>
        <v/>
      </c>
      <c r="O117" s="310" t="str">
        <f ca="1">IFERROR(IF(VLOOKUP($E117,'SD Aufnahme'!$A$33:$N$326,'SD Aufnahme'!$D$29,FALSE)=0,"",VLOOKUP($E117,'SD Aufnahme'!$A$33:$N$326,'SD Aufnahme'!$D$29,FALSE)),"")</f>
        <v/>
      </c>
      <c r="P117" s="313"/>
      <c r="Q117" s="315" t="str">
        <f>IF(K117=0,"",IFERROR(VLOOKUP($E117,'SD Aufnahme'!$A$33:$N$326,'SD Aufnahme'!$E$29,FALSE),""))</f>
        <v/>
      </c>
      <c r="R117" s="87"/>
      <c r="S117" s="131" t="str">
        <f t="shared" si="30"/>
        <v/>
      </c>
      <c r="T117" s="126">
        <f>IF(M117="organische Düngemittel",IF(OR($M117=0,L117&lt;&gt;0,U117&gt;0),0,IFERROR(VLOOKUP($E117,'SD Aufnahme'!$A$33:$N$4042,T$20,FALSE),0)),)</f>
        <v>0</v>
      </c>
      <c r="U117" s="83"/>
      <c r="V117" s="124"/>
      <c r="W117" s="128" t="str">
        <f ca="1">IFERROR(IF(AND(J117&lt;&gt;"eigene Stoffe",VLOOKUP($E117,'SD Aufnahme'!$A$33:$N$326,'SD Aufnahme'!$G$29,FALSE)=0),"",IF($L117&lt;&gt;0,"", IF(AND(P117&gt;0,O117&lt;&gt;"",Q117&lt;&gt;"t TM"),VLOOKUP($E117,'SD Aufnahme'!$A$33:$N$326,'SD Aufnahme'!$G$29,FALSE)/O117*P117,VLOOKUP($E117,'SD Aufnahme'!$A$33:$N$326,'SD Aufnahme'!$G$29,FALSE)))),"")</f>
        <v/>
      </c>
      <c r="X117" s="87"/>
      <c r="Y117" s="128" t="str">
        <f ca="1">IFERROR(IF(AND(J117&lt;&gt;"eigene Stoffe",VLOOKUP($E117,'SD Aufnahme'!$A$33:$N$326,'SD Aufnahme'!$H$29,FALSE)=0),"",IF($L117&lt;&gt;0,"",IFERROR(IF(AND(P117&gt;0,O117&lt;&gt;"",Q117&lt;&gt;"t TM"),VLOOKUP($E117,'SD Aufnahme'!$A$33:$N$326,'SD Aufnahme'!$H$29,FALSE)*P117/O117,VLOOKUP($E117,'SD Aufnahme'!$A$33:$N$326,'SD Aufnahme'!$H$29,FALSE)),""))),"")</f>
        <v/>
      </c>
      <c r="Z117" s="87"/>
      <c r="AA117" s="424" t="s">
        <v>667</v>
      </c>
      <c r="AB117" s="129" t="str">
        <f>IF($M117=0,"",IFERROR(VLOOKUP($E117,'SD Aufnahme'!$A$33:$N$279,AB$20,FALSE),""))</f>
        <v/>
      </c>
      <c r="AC117" s="97">
        <f t="shared" si="31"/>
        <v>0</v>
      </c>
      <c r="AD117" s="89">
        <f t="shared" ca="1" si="32"/>
        <v>0</v>
      </c>
      <c r="AE117" s="89">
        <f t="shared" ca="1" si="38"/>
        <v>0</v>
      </c>
      <c r="AF117" s="89">
        <f t="shared" ca="1" si="33"/>
        <v>0</v>
      </c>
      <c r="AG117" s="89">
        <f t="shared" ca="1" si="39"/>
        <v>0</v>
      </c>
      <c r="AH117" s="89">
        <f t="shared" si="45"/>
        <v>0</v>
      </c>
      <c r="AI117" s="130" t="e">
        <f ca="1">COUNTIF(OFFSET('SD Aufnahme'!$C$33,VLOOKUP(J117,Art_Aufnahme,3,FALSE),0,VLOOKUP(J117,Art_Aufnahme,4,FALSE)-VLOOKUP(J117,Art_Aufnahme,3,FALSE)+1,1),K117)</f>
        <v>#N/A</v>
      </c>
      <c r="AJ117" s="138">
        <f ca="1">COUNTIF(OFFSET('SD Aufnahme'!$M$32,VLOOKUP(E117,'SD Aufnahme'!$A$33:$X$376,'SD Aufnahme'!$W$29,FALSE),0,1,VLOOKUP(E117,'SD Aufnahme'!$A$33:$X$376,'SD Aufnahme'!$X$29,FALSE)),M117)</f>
        <v>0</v>
      </c>
      <c r="AK117" s="91">
        <f t="shared" ca="1" si="40"/>
        <v>0</v>
      </c>
      <c r="AL117" s="98">
        <f t="shared" si="34"/>
        <v>3</v>
      </c>
      <c r="AO117" s="98">
        <f t="shared" si="35"/>
        <v>0</v>
      </c>
      <c r="AR117" s="98" t="str">
        <f t="shared" si="36"/>
        <v>1900-1-Aufnahme</v>
      </c>
    </row>
    <row r="118" spans="1:44">
      <c r="A118" s="98">
        <f t="shared" si="27"/>
        <v>0</v>
      </c>
      <c r="B118" s="98" t="str">
        <f>IF(C118=1,SUM($C$23:C118),"")</f>
        <v/>
      </c>
      <c r="C118" s="98">
        <f t="shared" si="28"/>
        <v>0</v>
      </c>
      <c r="D118" s="89" t="str">
        <f t="shared" si="29"/>
        <v>1900-1-Aufnahme-</v>
      </c>
      <c r="E118" s="123" t="str">
        <f t="shared" ca="1" si="37"/>
        <v>-</v>
      </c>
      <c r="F118" s="123">
        <f t="shared" si="42"/>
        <v>1900</v>
      </c>
      <c r="G118" s="123">
        <f t="shared" si="43"/>
        <v>1</v>
      </c>
      <c r="H118" s="162">
        <f t="shared" si="44"/>
        <v>96</v>
      </c>
      <c r="I118" s="77"/>
      <c r="J118" s="78"/>
      <c r="K118" s="79"/>
      <c r="L118" s="80"/>
      <c r="M118" s="177"/>
      <c r="N118" s="309" t="str">
        <f t="shared" ca="1" si="41"/>
        <v/>
      </c>
      <c r="O118" s="310" t="str">
        <f ca="1">IFERROR(IF(VLOOKUP($E118,'SD Aufnahme'!$A$33:$N$326,'SD Aufnahme'!$D$29,FALSE)=0,"",VLOOKUP($E118,'SD Aufnahme'!$A$33:$N$326,'SD Aufnahme'!$D$29,FALSE)),"")</f>
        <v/>
      </c>
      <c r="P118" s="313"/>
      <c r="Q118" s="315" t="str">
        <f>IF(K118=0,"",IFERROR(VLOOKUP($E118,'SD Aufnahme'!$A$33:$N$326,'SD Aufnahme'!$E$29,FALSE),""))</f>
        <v/>
      </c>
      <c r="R118" s="87"/>
      <c r="S118" s="131" t="str">
        <f t="shared" si="30"/>
        <v/>
      </c>
      <c r="T118" s="126">
        <f>IF(M118="organische Düngemittel",IF(OR($M118=0,L118&lt;&gt;0,U118&gt;0),0,IFERROR(VLOOKUP($E118,'SD Aufnahme'!$A$33:$N$4042,T$20,FALSE),0)),)</f>
        <v>0</v>
      </c>
      <c r="U118" s="83"/>
      <c r="V118" s="124"/>
      <c r="W118" s="128" t="str">
        <f ca="1">IFERROR(IF(AND(J118&lt;&gt;"eigene Stoffe",VLOOKUP($E118,'SD Aufnahme'!$A$33:$N$326,'SD Aufnahme'!$G$29,FALSE)=0),"",IF($L118&lt;&gt;0,"", IF(AND(P118&gt;0,O118&lt;&gt;"",Q118&lt;&gt;"t TM"),VLOOKUP($E118,'SD Aufnahme'!$A$33:$N$326,'SD Aufnahme'!$G$29,FALSE)/O118*P118,VLOOKUP($E118,'SD Aufnahme'!$A$33:$N$326,'SD Aufnahme'!$G$29,FALSE)))),"")</f>
        <v/>
      </c>
      <c r="X118" s="87"/>
      <c r="Y118" s="128" t="str">
        <f ca="1">IFERROR(IF(AND(J118&lt;&gt;"eigene Stoffe",VLOOKUP($E118,'SD Aufnahme'!$A$33:$N$326,'SD Aufnahme'!$H$29,FALSE)=0),"",IF($L118&lt;&gt;0,"",IFERROR(IF(AND(P118&gt;0,O118&lt;&gt;"",Q118&lt;&gt;"t TM"),VLOOKUP($E118,'SD Aufnahme'!$A$33:$N$326,'SD Aufnahme'!$H$29,FALSE)*P118/O118,VLOOKUP($E118,'SD Aufnahme'!$A$33:$N$326,'SD Aufnahme'!$H$29,FALSE)),""))),"")</f>
        <v/>
      </c>
      <c r="Z118" s="87"/>
      <c r="AA118" s="424" t="s">
        <v>667</v>
      </c>
      <c r="AB118" s="129" t="str">
        <f>IF($M118=0,"",IFERROR(VLOOKUP($E118,'SD Aufnahme'!$A$33:$N$279,AB$20,FALSE),""))</f>
        <v/>
      </c>
      <c r="AC118" s="97">
        <f t="shared" si="31"/>
        <v>0</v>
      </c>
      <c r="AD118" s="89">
        <f t="shared" ca="1" si="32"/>
        <v>0</v>
      </c>
      <c r="AE118" s="89">
        <f t="shared" ca="1" si="38"/>
        <v>0</v>
      </c>
      <c r="AF118" s="89">
        <f t="shared" ca="1" si="33"/>
        <v>0</v>
      </c>
      <c r="AG118" s="89">
        <f t="shared" ca="1" si="39"/>
        <v>0</v>
      </c>
      <c r="AH118" s="89">
        <f t="shared" si="45"/>
        <v>0</v>
      </c>
      <c r="AI118" s="130" t="e">
        <f ca="1">COUNTIF(OFFSET('SD Aufnahme'!$C$33,VLOOKUP(J118,Art_Aufnahme,3,FALSE),0,VLOOKUP(J118,Art_Aufnahme,4,FALSE)-VLOOKUP(J118,Art_Aufnahme,3,FALSE)+1,1),K118)</f>
        <v>#N/A</v>
      </c>
      <c r="AJ118" s="138">
        <f ca="1">COUNTIF(OFFSET('SD Aufnahme'!$M$32,VLOOKUP(E118,'SD Aufnahme'!$A$33:$X$376,'SD Aufnahme'!$W$29,FALSE),0,1,VLOOKUP(E118,'SD Aufnahme'!$A$33:$X$376,'SD Aufnahme'!$X$29,FALSE)),M118)</f>
        <v>0</v>
      </c>
      <c r="AK118" s="91">
        <f t="shared" ca="1" si="40"/>
        <v>0</v>
      </c>
      <c r="AL118" s="98">
        <f t="shared" si="34"/>
        <v>3</v>
      </c>
      <c r="AO118" s="98">
        <f t="shared" si="35"/>
        <v>0</v>
      </c>
      <c r="AR118" s="98" t="str">
        <f t="shared" si="36"/>
        <v>1900-1-Aufnahme</v>
      </c>
    </row>
    <row r="119" spans="1:44">
      <c r="A119" s="98">
        <f t="shared" si="27"/>
        <v>0</v>
      </c>
      <c r="B119" s="98" t="str">
        <f>IF(C119=1,SUM($C$23:C119),"")</f>
        <v/>
      </c>
      <c r="C119" s="98">
        <f t="shared" si="28"/>
        <v>0</v>
      </c>
      <c r="D119" s="89" t="str">
        <f t="shared" si="29"/>
        <v>1900-1-Aufnahme-</v>
      </c>
      <c r="E119" s="123" t="str">
        <f t="shared" ca="1" si="37"/>
        <v>-</v>
      </c>
      <c r="F119" s="123">
        <f t="shared" si="42"/>
        <v>1900</v>
      </c>
      <c r="G119" s="123">
        <f t="shared" si="43"/>
        <v>1</v>
      </c>
      <c r="H119" s="162">
        <f t="shared" si="44"/>
        <v>97</v>
      </c>
      <c r="I119" s="77"/>
      <c r="J119" s="78"/>
      <c r="K119" s="79"/>
      <c r="L119" s="80"/>
      <c r="M119" s="177"/>
      <c r="N119" s="309" t="str">
        <f t="shared" ca="1" si="41"/>
        <v/>
      </c>
      <c r="O119" s="310" t="str">
        <f ca="1">IFERROR(IF(VLOOKUP($E119,'SD Aufnahme'!$A$33:$N$326,'SD Aufnahme'!$D$29,FALSE)=0,"",VLOOKUP($E119,'SD Aufnahme'!$A$33:$N$326,'SD Aufnahme'!$D$29,FALSE)),"")</f>
        <v/>
      </c>
      <c r="P119" s="313"/>
      <c r="Q119" s="315" t="str">
        <f>IF(K119=0,"",IFERROR(VLOOKUP($E119,'SD Aufnahme'!$A$33:$N$326,'SD Aufnahme'!$E$29,FALSE),""))</f>
        <v/>
      </c>
      <c r="R119" s="87"/>
      <c r="S119" s="131" t="str">
        <f t="shared" si="30"/>
        <v/>
      </c>
      <c r="T119" s="126">
        <f>IF(M119="organische Düngemittel",IF(OR($M119=0,L119&lt;&gt;0,U119&gt;0),0,IFERROR(VLOOKUP($E119,'SD Aufnahme'!$A$33:$N$4042,T$20,FALSE),0)),)</f>
        <v>0</v>
      </c>
      <c r="U119" s="83"/>
      <c r="V119" s="124"/>
      <c r="W119" s="128" t="str">
        <f ca="1">IFERROR(IF(AND(J119&lt;&gt;"eigene Stoffe",VLOOKUP($E119,'SD Aufnahme'!$A$33:$N$326,'SD Aufnahme'!$G$29,FALSE)=0),"",IF($L119&lt;&gt;0,"", IF(AND(P119&gt;0,O119&lt;&gt;"",Q119&lt;&gt;"t TM"),VLOOKUP($E119,'SD Aufnahme'!$A$33:$N$326,'SD Aufnahme'!$G$29,FALSE)/O119*P119,VLOOKUP($E119,'SD Aufnahme'!$A$33:$N$326,'SD Aufnahme'!$G$29,FALSE)))),"")</f>
        <v/>
      </c>
      <c r="X119" s="87"/>
      <c r="Y119" s="128" t="str">
        <f ca="1">IFERROR(IF(AND(J119&lt;&gt;"eigene Stoffe",VLOOKUP($E119,'SD Aufnahme'!$A$33:$N$326,'SD Aufnahme'!$H$29,FALSE)=0),"",IF($L119&lt;&gt;0,"",IFERROR(IF(AND(P119&gt;0,O119&lt;&gt;"",Q119&lt;&gt;"t TM"),VLOOKUP($E119,'SD Aufnahme'!$A$33:$N$326,'SD Aufnahme'!$H$29,FALSE)*P119/O119,VLOOKUP($E119,'SD Aufnahme'!$A$33:$N$326,'SD Aufnahme'!$H$29,FALSE)),""))),"")</f>
        <v/>
      </c>
      <c r="Z119" s="87"/>
      <c r="AA119" s="424" t="s">
        <v>667</v>
      </c>
      <c r="AB119" s="129" t="str">
        <f>IF($M119=0,"",IFERROR(VLOOKUP($E119,'SD Aufnahme'!$A$33:$N$279,AB$20,FALSE),""))</f>
        <v/>
      </c>
      <c r="AC119" s="97">
        <f t="shared" si="31"/>
        <v>0</v>
      </c>
      <c r="AD119" s="89">
        <f t="shared" ca="1" si="32"/>
        <v>0</v>
      </c>
      <c r="AE119" s="89">
        <f t="shared" ca="1" si="38"/>
        <v>0</v>
      </c>
      <c r="AF119" s="89">
        <f t="shared" ca="1" si="33"/>
        <v>0</v>
      </c>
      <c r="AG119" s="89">
        <f t="shared" ca="1" si="39"/>
        <v>0</v>
      </c>
      <c r="AH119" s="89">
        <f t="shared" si="45"/>
        <v>0</v>
      </c>
      <c r="AI119" s="130" t="e">
        <f ca="1">COUNTIF(OFFSET('SD Aufnahme'!$C$33,VLOOKUP(J119,Art_Aufnahme,3,FALSE),0,VLOOKUP(J119,Art_Aufnahme,4,FALSE)-VLOOKUP(J119,Art_Aufnahme,3,FALSE)+1,1),K119)</f>
        <v>#N/A</v>
      </c>
      <c r="AJ119" s="138">
        <f ca="1">COUNTIF(OFFSET('SD Aufnahme'!$M$32,VLOOKUP(E119,'SD Aufnahme'!$A$33:$X$376,'SD Aufnahme'!$W$29,FALSE),0,1,VLOOKUP(E119,'SD Aufnahme'!$A$33:$X$376,'SD Aufnahme'!$X$29,FALSE)),M119)</f>
        <v>0</v>
      </c>
      <c r="AK119" s="91">
        <f t="shared" ca="1" si="40"/>
        <v>0</v>
      </c>
      <c r="AL119" s="98">
        <f t="shared" si="34"/>
        <v>3</v>
      </c>
      <c r="AO119" s="98">
        <f t="shared" si="35"/>
        <v>0</v>
      </c>
      <c r="AR119" s="98" t="str">
        <f t="shared" si="36"/>
        <v>1900-1-Aufnahme</v>
      </c>
    </row>
    <row r="120" spans="1:44">
      <c r="A120" s="98">
        <f t="shared" si="27"/>
        <v>0</v>
      </c>
      <c r="B120" s="98" t="str">
        <f>IF(C120=1,SUM($C$23:C120),"")</f>
        <v/>
      </c>
      <c r="C120" s="98">
        <f t="shared" si="28"/>
        <v>0</v>
      </c>
      <c r="D120" s="89" t="str">
        <f t="shared" si="29"/>
        <v>1900-1-Aufnahme-</v>
      </c>
      <c r="E120" s="123" t="str">
        <f t="shared" ca="1" si="37"/>
        <v>-</v>
      </c>
      <c r="F120" s="123">
        <f t="shared" si="42"/>
        <v>1900</v>
      </c>
      <c r="G120" s="123">
        <f t="shared" si="43"/>
        <v>1</v>
      </c>
      <c r="H120" s="162">
        <f t="shared" si="44"/>
        <v>98</v>
      </c>
      <c r="I120" s="77"/>
      <c r="J120" s="78"/>
      <c r="K120" s="79"/>
      <c r="L120" s="80"/>
      <c r="M120" s="177"/>
      <c r="N120" s="309" t="str">
        <f t="shared" ca="1" si="41"/>
        <v/>
      </c>
      <c r="O120" s="310" t="str">
        <f ca="1">IFERROR(IF(VLOOKUP($E120,'SD Aufnahme'!$A$33:$N$326,'SD Aufnahme'!$D$29,FALSE)=0,"",VLOOKUP($E120,'SD Aufnahme'!$A$33:$N$326,'SD Aufnahme'!$D$29,FALSE)),"")</f>
        <v/>
      </c>
      <c r="P120" s="313"/>
      <c r="Q120" s="315" t="str">
        <f>IF(K120=0,"",IFERROR(VLOOKUP($E120,'SD Aufnahme'!$A$33:$N$326,'SD Aufnahme'!$E$29,FALSE),""))</f>
        <v/>
      </c>
      <c r="R120" s="87"/>
      <c r="S120" s="131" t="str">
        <f t="shared" si="30"/>
        <v/>
      </c>
      <c r="T120" s="126">
        <f>IF(M120="organische Düngemittel",IF(OR($M120=0,L120&lt;&gt;0,U120&gt;0),0,IFERROR(VLOOKUP($E120,'SD Aufnahme'!$A$33:$N$4042,T$20,FALSE),0)),)</f>
        <v>0</v>
      </c>
      <c r="U120" s="83"/>
      <c r="V120" s="124"/>
      <c r="W120" s="128" t="str">
        <f ca="1">IFERROR(IF(AND(J120&lt;&gt;"eigene Stoffe",VLOOKUP($E120,'SD Aufnahme'!$A$33:$N$326,'SD Aufnahme'!$G$29,FALSE)=0),"",IF($L120&lt;&gt;0,"", IF(AND(P120&gt;0,O120&lt;&gt;"",Q120&lt;&gt;"t TM"),VLOOKUP($E120,'SD Aufnahme'!$A$33:$N$326,'SD Aufnahme'!$G$29,FALSE)/O120*P120,VLOOKUP($E120,'SD Aufnahme'!$A$33:$N$326,'SD Aufnahme'!$G$29,FALSE)))),"")</f>
        <v/>
      </c>
      <c r="X120" s="87"/>
      <c r="Y120" s="128" t="str">
        <f ca="1">IFERROR(IF(AND(J120&lt;&gt;"eigene Stoffe",VLOOKUP($E120,'SD Aufnahme'!$A$33:$N$326,'SD Aufnahme'!$H$29,FALSE)=0),"",IF($L120&lt;&gt;0,"",IFERROR(IF(AND(P120&gt;0,O120&lt;&gt;"",Q120&lt;&gt;"t TM"),VLOOKUP($E120,'SD Aufnahme'!$A$33:$N$326,'SD Aufnahme'!$H$29,FALSE)*P120/O120,VLOOKUP($E120,'SD Aufnahme'!$A$33:$N$326,'SD Aufnahme'!$H$29,FALSE)),""))),"")</f>
        <v/>
      </c>
      <c r="Z120" s="87"/>
      <c r="AA120" s="424" t="s">
        <v>667</v>
      </c>
      <c r="AB120" s="129" t="str">
        <f>IF($M120=0,"",IFERROR(VLOOKUP($E120,'SD Aufnahme'!$A$33:$N$279,AB$20,FALSE),""))</f>
        <v/>
      </c>
      <c r="AC120" s="97">
        <f t="shared" si="31"/>
        <v>0</v>
      </c>
      <c r="AD120" s="89">
        <f t="shared" ca="1" si="32"/>
        <v>0</v>
      </c>
      <c r="AE120" s="89">
        <f t="shared" ca="1" si="38"/>
        <v>0</v>
      </c>
      <c r="AF120" s="89">
        <f t="shared" ca="1" si="33"/>
        <v>0</v>
      </c>
      <c r="AG120" s="89">
        <f t="shared" ca="1" si="39"/>
        <v>0</v>
      </c>
      <c r="AH120" s="89">
        <f t="shared" si="45"/>
        <v>0</v>
      </c>
      <c r="AI120" s="130" t="e">
        <f ca="1">COUNTIF(OFFSET('SD Aufnahme'!$C$33,VLOOKUP(J120,Art_Aufnahme,3,FALSE),0,VLOOKUP(J120,Art_Aufnahme,4,FALSE)-VLOOKUP(J120,Art_Aufnahme,3,FALSE)+1,1),K120)</f>
        <v>#N/A</v>
      </c>
      <c r="AJ120" s="138">
        <f ca="1">COUNTIF(OFFSET('SD Aufnahme'!$M$32,VLOOKUP(E120,'SD Aufnahme'!$A$33:$X$376,'SD Aufnahme'!$W$29,FALSE),0,1,VLOOKUP(E120,'SD Aufnahme'!$A$33:$X$376,'SD Aufnahme'!$X$29,FALSE)),M120)</f>
        <v>0</v>
      </c>
      <c r="AK120" s="91">
        <f t="shared" ca="1" si="40"/>
        <v>0</v>
      </c>
      <c r="AL120" s="98">
        <f t="shared" si="34"/>
        <v>3</v>
      </c>
      <c r="AO120" s="98">
        <f t="shared" si="35"/>
        <v>0</v>
      </c>
      <c r="AR120" s="98" t="str">
        <f t="shared" si="36"/>
        <v>1900-1-Aufnahme</v>
      </c>
    </row>
    <row r="121" spans="1:44">
      <c r="A121" s="98">
        <f t="shared" si="27"/>
        <v>0</v>
      </c>
      <c r="B121" s="98" t="str">
        <f>IF(C121=1,SUM($C$23:C121),"")</f>
        <v/>
      </c>
      <c r="C121" s="98">
        <f t="shared" si="28"/>
        <v>0</v>
      </c>
      <c r="D121" s="89" t="str">
        <f t="shared" si="29"/>
        <v>1900-1-Aufnahme-</v>
      </c>
      <c r="E121" s="123" t="str">
        <f t="shared" ca="1" si="37"/>
        <v>-</v>
      </c>
      <c r="F121" s="123">
        <f t="shared" si="42"/>
        <v>1900</v>
      </c>
      <c r="G121" s="123">
        <f t="shared" si="43"/>
        <v>1</v>
      </c>
      <c r="H121" s="162">
        <f t="shared" si="44"/>
        <v>99</v>
      </c>
      <c r="I121" s="77"/>
      <c r="J121" s="78"/>
      <c r="K121" s="79"/>
      <c r="L121" s="80"/>
      <c r="M121" s="177"/>
      <c r="N121" s="309" t="str">
        <f t="shared" ca="1" si="41"/>
        <v/>
      </c>
      <c r="O121" s="310" t="str">
        <f ca="1">IFERROR(IF(VLOOKUP($E121,'SD Aufnahme'!$A$33:$N$326,'SD Aufnahme'!$D$29,FALSE)=0,"",VLOOKUP($E121,'SD Aufnahme'!$A$33:$N$326,'SD Aufnahme'!$D$29,FALSE)),"")</f>
        <v/>
      </c>
      <c r="P121" s="313"/>
      <c r="Q121" s="315" t="str">
        <f>IF(K121=0,"",IFERROR(VLOOKUP($E121,'SD Aufnahme'!$A$33:$N$326,'SD Aufnahme'!$E$29,FALSE),""))</f>
        <v/>
      </c>
      <c r="R121" s="87"/>
      <c r="S121" s="131" t="str">
        <f t="shared" si="30"/>
        <v/>
      </c>
      <c r="T121" s="126">
        <f>IF(M121="organische Düngemittel",IF(OR($M121=0,L121&lt;&gt;0,U121&gt;0),0,IFERROR(VLOOKUP($E121,'SD Aufnahme'!$A$33:$N$4042,T$20,FALSE),0)),)</f>
        <v>0</v>
      </c>
      <c r="U121" s="83"/>
      <c r="V121" s="124"/>
      <c r="W121" s="128" t="str">
        <f ca="1">IFERROR(IF(AND(J121&lt;&gt;"eigene Stoffe",VLOOKUP($E121,'SD Aufnahme'!$A$33:$N$326,'SD Aufnahme'!$G$29,FALSE)=0),"",IF($L121&lt;&gt;0,"", IF(AND(P121&gt;0,O121&lt;&gt;"",Q121&lt;&gt;"t TM"),VLOOKUP($E121,'SD Aufnahme'!$A$33:$N$326,'SD Aufnahme'!$G$29,FALSE)/O121*P121,VLOOKUP($E121,'SD Aufnahme'!$A$33:$N$326,'SD Aufnahme'!$G$29,FALSE)))),"")</f>
        <v/>
      </c>
      <c r="X121" s="87"/>
      <c r="Y121" s="128" t="str">
        <f ca="1">IFERROR(IF(AND(J121&lt;&gt;"eigene Stoffe",VLOOKUP($E121,'SD Aufnahme'!$A$33:$N$326,'SD Aufnahme'!$H$29,FALSE)=0),"",IF($L121&lt;&gt;0,"",IFERROR(IF(AND(P121&gt;0,O121&lt;&gt;"",Q121&lt;&gt;"t TM"),VLOOKUP($E121,'SD Aufnahme'!$A$33:$N$326,'SD Aufnahme'!$H$29,FALSE)*P121/O121,VLOOKUP($E121,'SD Aufnahme'!$A$33:$N$326,'SD Aufnahme'!$H$29,FALSE)),""))),"")</f>
        <v/>
      </c>
      <c r="Z121" s="87"/>
      <c r="AA121" s="424" t="s">
        <v>667</v>
      </c>
      <c r="AB121" s="129" t="str">
        <f>IF($M121=0,"",IFERROR(VLOOKUP($E121,'SD Aufnahme'!$A$33:$N$279,AB$20,FALSE),""))</f>
        <v/>
      </c>
      <c r="AC121" s="97">
        <f t="shared" si="31"/>
        <v>0</v>
      </c>
      <c r="AD121" s="89">
        <f t="shared" ca="1" si="32"/>
        <v>0</v>
      </c>
      <c r="AE121" s="89">
        <f t="shared" ca="1" si="38"/>
        <v>0</v>
      </c>
      <c r="AF121" s="89">
        <f t="shared" ca="1" si="33"/>
        <v>0</v>
      </c>
      <c r="AG121" s="89">
        <f t="shared" ca="1" si="39"/>
        <v>0</v>
      </c>
      <c r="AH121" s="89">
        <f t="shared" si="45"/>
        <v>0</v>
      </c>
      <c r="AI121" s="130" t="e">
        <f ca="1">COUNTIF(OFFSET('SD Aufnahme'!$C$33,VLOOKUP(J121,Art_Aufnahme,3,FALSE),0,VLOOKUP(J121,Art_Aufnahme,4,FALSE)-VLOOKUP(J121,Art_Aufnahme,3,FALSE)+1,1),K121)</f>
        <v>#N/A</v>
      </c>
      <c r="AJ121" s="138">
        <f ca="1">COUNTIF(OFFSET('SD Aufnahme'!$M$32,VLOOKUP(E121,'SD Aufnahme'!$A$33:$X$376,'SD Aufnahme'!$W$29,FALSE),0,1,VLOOKUP(E121,'SD Aufnahme'!$A$33:$X$376,'SD Aufnahme'!$X$29,FALSE)),M121)</f>
        <v>0</v>
      </c>
      <c r="AK121" s="91">
        <f t="shared" ca="1" si="40"/>
        <v>0</v>
      </c>
      <c r="AL121" s="98">
        <f t="shared" si="34"/>
        <v>3</v>
      </c>
      <c r="AO121" s="98">
        <f t="shared" si="35"/>
        <v>0</v>
      </c>
      <c r="AR121" s="98" t="str">
        <f t="shared" si="36"/>
        <v>1900-1-Aufnahme</v>
      </c>
    </row>
    <row r="122" spans="1:44">
      <c r="A122" s="98">
        <f t="shared" si="27"/>
        <v>0</v>
      </c>
      <c r="B122" s="98" t="str">
        <f>IF(C122=1,SUM($C$23:C122),"")</f>
        <v/>
      </c>
      <c r="C122" s="98">
        <f t="shared" si="28"/>
        <v>0</v>
      </c>
      <c r="D122" s="89" t="str">
        <f t="shared" si="29"/>
        <v>1900-1-Aufnahme-</v>
      </c>
      <c r="E122" s="123" t="str">
        <f t="shared" ca="1" si="37"/>
        <v>-</v>
      </c>
      <c r="F122" s="123">
        <f t="shared" si="42"/>
        <v>1900</v>
      </c>
      <c r="G122" s="123">
        <f t="shared" si="43"/>
        <v>1</v>
      </c>
      <c r="H122" s="162">
        <f t="shared" si="44"/>
        <v>100</v>
      </c>
      <c r="I122" s="77"/>
      <c r="J122" s="78"/>
      <c r="K122" s="79"/>
      <c r="L122" s="80"/>
      <c r="M122" s="177"/>
      <c r="N122" s="309" t="str">
        <f t="shared" ca="1" si="41"/>
        <v/>
      </c>
      <c r="O122" s="310" t="str">
        <f ca="1">IFERROR(IF(VLOOKUP($E122,'SD Aufnahme'!$A$33:$N$326,'SD Aufnahme'!$D$29,FALSE)=0,"",VLOOKUP($E122,'SD Aufnahme'!$A$33:$N$326,'SD Aufnahme'!$D$29,FALSE)),"")</f>
        <v/>
      </c>
      <c r="P122" s="313"/>
      <c r="Q122" s="315" t="str">
        <f>IF(K122=0,"",IFERROR(VLOOKUP($E122,'SD Aufnahme'!$A$33:$N$326,'SD Aufnahme'!$E$29,FALSE),""))</f>
        <v/>
      </c>
      <c r="R122" s="87"/>
      <c r="S122" s="131" t="str">
        <f t="shared" si="30"/>
        <v/>
      </c>
      <c r="T122" s="126">
        <f>IF(M122="organische Düngemittel",IF(OR($M122=0,L122&lt;&gt;0,U122&gt;0),0,IFERROR(VLOOKUP($E122,'SD Aufnahme'!$A$33:$N$4042,T$20,FALSE),0)),)</f>
        <v>0</v>
      </c>
      <c r="U122" s="83"/>
      <c r="V122" s="124"/>
      <c r="W122" s="128" t="str">
        <f ca="1">IFERROR(IF(AND(J122&lt;&gt;"eigene Stoffe",VLOOKUP($E122,'SD Aufnahme'!$A$33:$N$326,'SD Aufnahme'!$G$29,FALSE)=0),"",IF($L122&lt;&gt;0,"", IF(AND(P122&gt;0,O122&lt;&gt;"",Q122&lt;&gt;"t TM"),VLOOKUP($E122,'SD Aufnahme'!$A$33:$N$326,'SD Aufnahme'!$G$29,FALSE)/O122*P122,VLOOKUP($E122,'SD Aufnahme'!$A$33:$N$326,'SD Aufnahme'!$G$29,FALSE)))),"")</f>
        <v/>
      </c>
      <c r="X122" s="87"/>
      <c r="Y122" s="128" t="str">
        <f ca="1">IFERROR(IF(AND(J122&lt;&gt;"eigene Stoffe",VLOOKUP($E122,'SD Aufnahme'!$A$33:$N$326,'SD Aufnahme'!$H$29,FALSE)=0),"",IF($L122&lt;&gt;0,"",IFERROR(IF(AND(P122&gt;0,O122&lt;&gt;"",Q122&lt;&gt;"t TM"),VLOOKUP($E122,'SD Aufnahme'!$A$33:$N$326,'SD Aufnahme'!$H$29,FALSE)*P122/O122,VLOOKUP($E122,'SD Aufnahme'!$A$33:$N$326,'SD Aufnahme'!$H$29,FALSE)),""))),"")</f>
        <v/>
      </c>
      <c r="Z122" s="87"/>
      <c r="AA122" s="424" t="s">
        <v>667</v>
      </c>
      <c r="AB122" s="129" t="str">
        <f>IF($M122=0,"",IFERROR(VLOOKUP($E122,'SD Aufnahme'!$A$33:$N$279,AB$20,FALSE),""))</f>
        <v/>
      </c>
      <c r="AC122" s="97">
        <f t="shared" si="31"/>
        <v>0</v>
      </c>
      <c r="AD122" s="89">
        <f t="shared" ca="1" si="32"/>
        <v>0</v>
      </c>
      <c r="AE122" s="89">
        <f t="shared" ca="1" si="38"/>
        <v>0</v>
      </c>
      <c r="AF122" s="89">
        <f t="shared" ca="1" si="33"/>
        <v>0</v>
      </c>
      <c r="AG122" s="89">
        <f t="shared" ca="1" si="39"/>
        <v>0</v>
      </c>
      <c r="AH122" s="89">
        <f t="shared" si="45"/>
        <v>0</v>
      </c>
      <c r="AI122" s="130" t="e">
        <f ca="1">COUNTIF(OFFSET('SD Aufnahme'!$C$33,VLOOKUP(J122,Art_Aufnahme,3,FALSE),0,VLOOKUP(J122,Art_Aufnahme,4,FALSE)-VLOOKUP(J122,Art_Aufnahme,3,FALSE)+1,1),K122)</f>
        <v>#N/A</v>
      </c>
      <c r="AJ122" s="138">
        <f ca="1">COUNTIF(OFFSET('SD Aufnahme'!$M$32,VLOOKUP(E122,'SD Aufnahme'!$A$33:$X$376,'SD Aufnahme'!$W$29,FALSE),0,1,VLOOKUP(E122,'SD Aufnahme'!$A$33:$X$376,'SD Aufnahme'!$X$29,FALSE)),M122)</f>
        <v>0</v>
      </c>
      <c r="AK122" s="91">
        <f t="shared" ca="1" si="40"/>
        <v>0</v>
      </c>
      <c r="AL122" s="98">
        <f t="shared" si="34"/>
        <v>3</v>
      </c>
      <c r="AO122" s="98">
        <f t="shared" si="35"/>
        <v>0</v>
      </c>
      <c r="AR122" s="98" t="str">
        <f t="shared" si="36"/>
        <v>1900-1-Aufnahme</v>
      </c>
    </row>
    <row r="123" spans="1:44">
      <c r="A123" s="98">
        <f t="shared" si="27"/>
        <v>0</v>
      </c>
      <c r="B123" s="98" t="str">
        <f>IF(C123=1,SUM($C$23:C123),"")</f>
        <v/>
      </c>
      <c r="C123" s="98">
        <f t="shared" si="28"/>
        <v>0</v>
      </c>
      <c r="D123" s="89" t="str">
        <f t="shared" si="29"/>
        <v>1900-1-Aufnahme-</v>
      </c>
      <c r="E123" s="123" t="str">
        <f t="shared" ca="1" si="37"/>
        <v>-</v>
      </c>
      <c r="F123" s="123">
        <f t="shared" si="42"/>
        <v>1900</v>
      </c>
      <c r="G123" s="123">
        <f t="shared" si="43"/>
        <v>1</v>
      </c>
      <c r="H123" s="162">
        <f t="shared" si="44"/>
        <v>101</v>
      </c>
      <c r="I123" s="77"/>
      <c r="J123" s="78"/>
      <c r="K123" s="79"/>
      <c r="L123" s="80"/>
      <c r="M123" s="177"/>
      <c r="N123" s="309" t="str">
        <f t="shared" ca="1" si="41"/>
        <v/>
      </c>
      <c r="O123" s="310" t="str">
        <f ca="1">IFERROR(IF(VLOOKUP($E123,'SD Aufnahme'!$A$33:$N$326,'SD Aufnahme'!$D$29,FALSE)=0,"",VLOOKUP($E123,'SD Aufnahme'!$A$33:$N$326,'SD Aufnahme'!$D$29,FALSE)),"")</f>
        <v/>
      </c>
      <c r="P123" s="313"/>
      <c r="Q123" s="315" t="str">
        <f>IF(K123=0,"",IFERROR(VLOOKUP($E123,'SD Aufnahme'!$A$33:$N$326,'SD Aufnahme'!$E$29,FALSE),""))</f>
        <v/>
      </c>
      <c r="R123" s="87"/>
      <c r="S123" s="131" t="str">
        <f t="shared" si="30"/>
        <v/>
      </c>
      <c r="T123" s="126">
        <f>IF(M123="organische Düngemittel",IF(OR($M123=0,L123&lt;&gt;0,U123&gt;0),0,IFERROR(VLOOKUP($E123,'SD Aufnahme'!$A$33:$N$4042,T$20,FALSE),0)),)</f>
        <v>0</v>
      </c>
      <c r="U123" s="83"/>
      <c r="V123" s="124"/>
      <c r="W123" s="128" t="str">
        <f ca="1">IFERROR(IF(AND(J123&lt;&gt;"eigene Stoffe",VLOOKUP($E123,'SD Aufnahme'!$A$33:$N$326,'SD Aufnahme'!$G$29,FALSE)=0),"",IF($L123&lt;&gt;0,"", IF(AND(P123&gt;0,O123&lt;&gt;"",Q123&lt;&gt;"t TM"),VLOOKUP($E123,'SD Aufnahme'!$A$33:$N$326,'SD Aufnahme'!$G$29,FALSE)/O123*P123,VLOOKUP($E123,'SD Aufnahme'!$A$33:$N$326,'SD Aufnahme'!$G$29,FALSE)))),"")</f>
        <v/>
      </c>
      <c r="X123" s="87"/>
      <c r="Y123" s="128" t="str">
        <f ca="1">IFERROR(IF(AND(J123&lt;&gt;"eigene Stoffe",VLOOKUP($E123,'SD Aufnahme'!$A$33:$N$326,'SD Aufnahme'!$H$29,FALSE)=0),"",IF($L123&lt;&gt;0,"",IFERROR(IF(AND(P123&gt;0,O123&lt;&gt;"",Q123&lt;&gt;"t TM"),VLOOKUP($E123,'SD Aufnahme'!$A$33:$N$326,'SD Aufnahme'!$H$29,FALSE)*P123/O123,VLOOKUP($E123,'SD Aufnahme'!$A$33:$N$326,'SD Aufnahme'!$H$29,FALSE)),""))),"")</f>
        <v/>
      </c>
      <c r="Z123" s="87"/>
      <c r="AA123" s="424" t="s">
        <v>667</v>
      </c>
      <c r="AB123" s="129" t="str">
        <f>IF($M123=0,"",IFERROR(VLOOKUP($E123,'SD Aufnahme'!$A$33:$N$279,AB$20,FALSE),""))</f>
        <v/>
      </c>
      <c r="AC123" s="97">
        <f t="shared" si="31"/>
        <v>0</v>
      </c>
      <c r="AD123" s="89">
        <f t="shared" ca="1" si="32"/>
        <v>0</v>
      </c>
      <c r="AE123" s="89">
        <f t="shared" ca="1" si="38"/>
        <v>0</v>
      </c>
      <c r="AF123" s="89">
        <f t="shared" ca="1" si="33"/>
        <v>0</v>
      </c>
      <c r="AG123" s="89">
        <f t="shared" ca="1" si="39"/>
        <v>0</v>
      </c>
      <c r="AH123" s="89">
        <f t="shared" si="45"/>
        <v>0</v>
      </c>
      <c r="AI123" s="130" t="e">
        <f ca="1">COUNTIF(OFFSET('SD Aufnahme'!$C$33,VLOOKUP(J123,Art_Aufnahme,3,FALSE),0,VLOOKUP(J123,Art_Aufnahme,4,FALSE)-VLOOKUP(J123,Art_Aufnahme,3,FALSE)+1,1),K123)</f>
        <v>#N/A</v>
      </c>
      <c r="AJ123" s="138">
        <f ca="1">COUNTIF(OFFSET('SD Aufnahme'!$M$32,VLOOKUP(E123,'SD Aufnahme'!$A$33:$X$376,'SD Aufnahme'!$W$29,FALSE),0,1,VLOOKUP(E123,'SD Aufnahme'!$A$33:$X$376,'SD Aufnahme'!$X$29,FALSE)),M123)</f>
        <v>0</v>
      </c>
      <c r="AK123" s="91">
        <f t="shared" ca="1" si="40"/>
        <v>0</v>
      </c>
      <c r="AL123" s="98">
        <f t="shared" si="34"/>
        <v>3</v>
      </c>
      <c r="AO123" s="98">
        <f t="shared" si="35"/>
        <v>0</v>
      </c>
      <c r="AR123" s="98" t="str">
        <f t="shared" si="36"/>
        <v>1900-1-Aufnahme</v>
      </c>
    </row>
    <row r="124" spans="1:44">
      <c r="A124" s="98">
        <f t="shared" si="27"/>
        <v>0</v>
      </c>
      <c r="B124" s="98" t="str">
        <f>IF(C124=1,SUM($C$23:C124),"")</f>
        <v/>
      </c>
      <c r="C124" s="98">
        <f t="shared" si="28"/>
        <v>0</v>
      </c>
      <c r="D124" s="89" t="str">
        <f t="shared" si="29"/>
        <v>1900-1-Aufnahme-</v>
      </c>
      <c r="E124" s="123" t="str">
        <f t="shared" ca="1" si="37"/>
        <v>-</v>
      </c>
      <c r="F124" s="123">
        <f t="shared" si="42"/>
        <v>1900</v>
      </c>
      <c r="G124" s="123">
        <f t="shared" si="43"/>
        <v>1</v>
      </c>
      <c r="H124" s="162">
        <f t="shared" si="44"/>
        <v>102</v>
      </c>
      <c r="I124" s="77"/>
      <c r="J124" s="78"/>
      <c r="K124" s="79"/>
      <c r="L124" s="80"/>
      <c r="M124" s="177"/>
      <c r="N124" s="309" t="str">
        <f t="shared" ca="1" si="41"/>
        <v/>
      </c>
      <c r="O124" s="310" t="str">
        <f ca="1">IFERROR(IF(VLOOKUP($E124,'SD Aufnahme'!$A$33:$N$326,'SD Aufnahme'!$D$29,FALSE)=0,"",VLOOKUP($E124,'SD Aufnahme'!$A$33:$N$326,'SD Aufnahme'!$D$29,FALSE)),"")</f>
        <v/>
      </c>
      <c r="P124" s="313"/>
      <c r="Q124" s="315" t="str">
        <f>IF(K124=0,"",IFERROR(VLOOKUP($E124,'SD Aufnahme'!$A$33:$N$326,'SD Aufnahme'!$E$29,FALSE),""))</f>
        <v/>
      </c>
      <c r="R124" s="87"/>
      <c r="S124" s="131" t="str">
        <f t="shared" si="30"/>
        <v/>
      </c>
      <c r="T124" s="126">
        <f>IF(M124="organische Düngemittel",IF(OR($M124=0,L124&lt;&gt;0,U124&gt;0),0,IFERROR(VLOOKUP($E124,'SD Aufnahme'!$A$33:$N$4042,T$20,FALSE),0)),)</f>
        <v>0</v>
      </c>
      <c r="U124" s="83"/>
      <c r="V124" s="124"/>
      <c r="W124" s="128" t="str">
        <f ca="1">IFERROR(IF(AND(J124&lt;&gt;"eigene Stoffe",VLOOKUP($E124,'SD Aufnahme'!$A$33:$N$326,'SD Aufnahme'!$G$29,FALSE)=0),"",IF($L124&lt;&gt;0,"", IF(AND(P124&gt;0,O124&lt;&gt;"",Q124&lt;&gt;"t TM"),VLOOKUP($E124,'SD Aufnahme'!$A$33:$N$326,'SD Aufnahme'!$G$29,FALSE)/O124*P124,VLOOKUP($E124,'SD Aufnahme'!$A$33:$N$326,'SD Aufnahme'!$G$29,FALSE)))),"")</f>
        <v/>
      </c>
      <c r="X124" s="87"/>
      <c r="Y124" s="128" t="str">
        <f ca="1">IFERROR(IF(AND(J124&lt;&gt;"eigene Stoffe",VLOOKUP($E124,'SD Aufnahme'!$A$33:$N$326,'SD Aufnahme'!$H$29,FALSE)=0),"",IF($L124&lt;&gt;0,"",IFERROR(IF(AND(P124&gt;0,O124&lt;&gt;"",Q124&lt;&gt;"t TM"),VLOOKUP($E124,'SD Aufnahme'!$A$33:$N$326,'SD Aufnahme'!$H$29,FALSE)*P124/O124,VLOOKUP($E124,'SD Aufnahme'!$A$33:$N$326,'SD Aufnahme'!$H$29,FALSE)),""))),"")</f>
        <v/>
      </c>
      <c r="Z124" s="87"/>
      <c r="AA124" s="424" t="s">
        <v>667</v>
      </c>
      <c r="AB124" s="129" t="str">
        <f>IF($M124=0,"",IFERROR(VLOOKUP($E124,'SD Aufnahme'!$A$33:$N$279,AB$20,FALSE),""))</f>
        <v/>
      </c>
      <c r="AC124" s="97">
        <f t="shared" si="31"/>
        <v>0</v>
      </c>
      <c r="AD124" s="89">
        <f t="shared" ca="1" si="32"/>
        <v>0</v>
      </c>
      <c r="AE124" s="89">
        <f t="shared" ca="1" si="38"/>
        <v>0</v>
      </c>
      <c r="AF124" s="89">
        <f t="shared" ca="1" si="33"/>
        <v>0</v>
      </c>
      <c r="AG124" s="89">
        <f t="shared" ca="1" si="39"/>
        <v>0</v>
      </c>
      <c r="AH124" s="89">
        <f t="shared" si="45"/>
        <v>0</v>
      </c>
      <c r="AI124" s="130" t="e">
        <f ca="1">COUNTIF(OFFSET('SD Aufnahme'!$C$33,VLOOKUP(J124,Art_Aufnahme,3,FALSE),0,VLOOKUP(J124,Art_Aufnahme,4,FALSE)-VLOOKUP(J124,Art_Aufnahme,3,FALSE)+1,1),K124)</f>
        <v>#N/A</v>
      </c>
      <c r="AJ124" s="138">
        <f ca="1">COUNTIF(OFFSET('SD Aufnahme'!$M$32,VLOOKUP(E124,'SD Aufnahme'!$A$33:$X$376,'SD Aufnahme'!$W$29,FALSE),0,1,VLOOKUP(E124,'SD Aufnahme'!$A$33:$X$376,'SD Aufnahme'!$X$29,FALSE)),M124)</f>
        <v>0</v>
      </c>
      <c r="AK124" s="91">
        <f t="shared" ca="1" si="40"/>
        <v>0</v>
      </c>
      <c r="AL124" s="98">
        <f t="shared" si="34"/>
        <v>3</v>
      </c>
      <c r="AO124" s="98">
        <f t="shared" si="35"/>
        <v>0</v>
      </c>
      <c r="AR124" s="98" t="str">
        <f t="shared" si="36"/>
        <v>1900-1-Aufnahme</v>
      </c>
    </row>
    <row r="125" spans="1:44">
      <c r="A125" s="98">
        <f t="shared" si="27"/>
        <v>0</v>
      </c>
      <c r="B125" s="98" t="str">
        <f>IF(C125=1,SUM($C$23:C125),"")</f>
        <v/>
      </c>
      <c r="C125" s="98">
        <f t="shared" si="28"/>
        <v>0</v>
      </c>
      <c r="D125" s="89" t="str">
        <f t="shared" si="29"/>
        <v>1900-1-Aufnahme-</v>
      </c>
      <c r="E125" s="123" t="str">
        <f t="shared" ca="1" si="37"/>
        <v>-</v>
      </c>
      <c r="F125" s="123">
        <f t="shared" si="42"/>
        <v>1900</v>
      </c>
      <c r="G125" s="123">
        <f t="shared" si="43"/>
        <v>1</v>
      </c>
      <c r="H125" s="162">
        <f t="shared" si="44"/>
        <v>103</v>
      </c>
      <c r="I125" s="77"/>
      <c r="J125" s="78"/>
      <c r="K125" s="79"/>
      <c r="L125" s="80"/>
      <c r="M125" s="177"/>
      <c r="N125" s="309" t="str">
        <f t="shared" ca="1" si="41"/>
        <v/>
      </c>
      <c r="O125" s="310" t="str">
        <f ca="1">IFERROR(IF(VLOOKUP($E125,'SD Aufnahme'!$A$33:$N$326,'SD Aufnahme'!$D$29,FALSE)=0,"",VLOOKUP($E125,'SD Aufnahme'!$A$33:$N$326,'SD Aufnahme'!$D$29,FALSE)),"")</f>
        <v/>
      </c>
      <c r="P125" s="313"/>
      <c r="Q125" s="315" t="str">
        <f>IF(K125=0,"",IFERROR(VLOOKUP($E125,'SD Aufnahme'!$A$33:$N$326,'SD Aufnahme'!$E$29,FALSE),""))</f>
        <v/>
      </c>
      <c r="R125" s="87"/>
      <c r="S125" s="131" t="str">
        <f t="shared" si="30"/>
        <v/>
      </c>
      <c r="T125" s="126">
        <f>IF(M125="organische Düngemittel",IF(OR($M125=0,L125&lt;&gt;0,U125&gt;0),0,IFERROR(VLOOKUP($E125,'SD Aufnahme'!$A$33:$N$4042,T$20,FALSE),0)),)</f>
        <v>0</v>
      </c>
      <c r="U125" s="83"/>
      <c r="V125" s="124"/>
      <c r="W125" s="128" t="str">
        <f ca="1">IFERROR(IF(AND(J125&lt;&gt;"eigene Stoffe",VLOOKUP($E125,'SD Aufnahme'!$A$33:$N$326,'SD Aufnahme'!$G$29,FALSE)=0),"",IF($L125&lt;&gt;0,"", IF(AND(P125&gt;0,O125&lt;&gt;"",Q125&lt;&gt;"t TM"),VLOOKUP($E125,'SD Aufnahme'!$A$33:$N$326,'SD Aufnahme'!$G$29,FALSE)/O125*P125,VLOOKUP($E125,'SD Aufnahme'!$A$33:$N$326,'SD Aufnahme'!$G$29,FALSE)))),"")</f>
        <v/>
      </c>
      <c r="X125" s="87"/>
      <c r="Y125" s="128" t="str">
        <f ca="1">IFERROR(IF(AND(J125&lt;&gt;"eigene Stoffe",VLOOKUP($E125,'SD Aufnahme'!$A$33:$N$326,'SD Aufnahme'!$H$29,FALSE)=0),"",IF($L125&lt;&gt;0,"",IFERROR(IF(AND(P125&gt;0,O125&lt;&gt;"",Q125&lt;&gt;"t TM"),VLOOKUP($E125,'SD Aufnahme'!$A$33:$N$326,'SD Aufnahme'!$H$29,FALSE)*P125/O125,VLOOKUP($E125,'SD Aufnahme'!$A$33:$N$326,'SD Aufnahme'!$H$29,FALSE)),""))),"")</f>
        <v/>
      </c>
      <c r="Z125" s="87"/>
      <c r="AA125" s="424" t="s">
        <v>667</v>
      </c>
      <c r="AB125" s="129" t="str">
        <f>IF($M125=0,"",IFERROR(VLOOKUP($E125,'SD Aufnahme'!$A$33:$N$279,AB$20,FALSE),""))</f>
        <v/>
      </c>
      <c r="AC125" s="97">
        <f t="shared" si="31"/>
        <v>0</v>
      </c>
      <c r="AD125" s="89">
        <f t="shared" ca="1" si="32"/>
        <v>0</v>
      </c>
      <c r="AE125" s="89">
        <f t="shared" ca="1" si="38"/>
        <v>0</v>
      </c>
      <c r="AF125" s="89">
        <f t="shared" ca="1" si="33"/>
        <v>0</v>
      </c>
      <c r="AG125" s="89">
        <f t="shared" ca="1" si="39"/>
        <v>0</v>
      </c>
      <c r="AH125" s="89">
        <f t="shared" si="45"/>
        <v>0</v>
      </c>
      <c r="AI125" s="130" t="e">
        <f ca="1">COUNTIF(OFFSET('SD Aufnahme'!$C$33,VLOOKUP(J125,Art_Aufnahme,3,FALSE),0,VLOOKUP(J125,Art_Aufnahme,4,FALSE)-VLOOKUP(J125,Art_Aufnahme,3,FALSE)+1,1),K125)</f>
        <v>#N/A</v>
      </c>
      <c r="AJ125" s="138">
        <f ca="1">COUNTIF(OFFSET('SD Aufnahme'!$M$32,VLOOKUP(E125,'SD Aufnahme'!$A$33:$X$376,'SD Aufnahme'!$W$29,FALSE),0,1,VLOOKUP(E125,'SD Aufnahme'!$A$33:$X$376,'SD Aufnahme'!$X$29,FALSE)),M125)</f>
        <v>0</v>
      </c>
      <c r="AK125" s="91">
        <f t="shared" ca="1" si="40"/>
        <v>0</v>
      </c>
      <c r="AL125" s="98">
        <f t="shared" si="34"/>
        <v>3</v>
      </c>
      <c r="AO125" s="98">
        <f t="shared" si="35"/>
        <v>0</v>
      </c>
      <c r="AR125" s="98" t="str">
        <f t="shared" si="36"/>
        <v>1900-1-Aufnahme</v>
      </c>
    </row>
    <row r="126" spans="1:44">
      <c r="A126" s="98">
        <f t="shared" si="27"/>
        <v>0</v>
      </c>
      <c r="B126" s="98" t="str">
        <f>IF(C126=1,SUM($C$23:C126),"")</f>
        <v/>
      </c>
      <c r="C126" s="98">
        <f t="shared" si="28"/>
        <v>0</v>
      </c>
      <c r="D126" s="89" t="str">
        <f t="shared" si="29"/>
        <v>1900-1-Aufnahme-</v>
      </c>
      <c r="E126" s="123" t="str">
        <f t="shared" ca="1" si="37"/>
        <v>-</v>
      </c>
      <c r="F126" s="123">
        <f t="shared" si="42"/>
        <v>1900</v>
      </c>
      <c r="G126" s="123">
        <f t="shared" si="43"/>
        <v>1</v>
      </c>
      <c r="H126" s="162">
        <f t="shared" si="44"/>
        <v>104</v>
      </c>
      <c r="I126" s="77"/>
      <c r="J126" s="78"/>
      <c r="K126" s="79"/>
      <c r="L126" s="80"/>
      <c r="M126" s="177"/>
      <c r="N126" s="309" t="str">
        <f t="shared" ca="1" si="41"/>
        <v/>
      </c>
      <c r="O126" s="310" t="str">
        <f ca="1">IFERROR(IF(VLOOKUP($E126,'SD Aufnahme'!$A$33:$N$326,'SD Aufnahme'!$D$29,FALSE)=0,"",VLOOKUP($E126,'SD Aufnahme'!$A$33:$N$326,'SD Aufnahme'!$D$29,FALSE)),"")</f>
        <v/>
      </c>
      <c r="P126" s="313"/>
      <c r="Q126" s="315" t="str">
        <f>IF(K126=0,"",IFERROR(VLOOKUP($E126,'SD Aufnahme'!$A$33:$N$326,'SD Aufnahme'!$E$29,FALSE),""))</f>
        <v/>
      </c>
      <c r="R126" s="87"/>
      <c r="S126" s="131" t="str">
        <f t="shared" si="30"/>
        <v/>
      </c>
      <c r="T126" s="126">
        <f>IF(M126="organische Düngemittel",IF(OR($M126=0,L126&lt;&gt;0,U126&gt;0),0,IFERROR(VLOOKUP($E126,'SD Aufnahme'!$A$33:$N$4042,T$20,FALSE),0)),)</f>
        <v>0</v>
      </c>
      <c r="U126" s="83"/>
      <c r="V126" s="124"/>
      <c r="W126" s="128" t="str">
        <f ca="1">IFERROR(IF(AND(J126&lt;&gt;"eigene Stoffe",VLOOKUP($E126,'SD Aufnahme'!$A$33:$N$326,'SD Aufnahme'!$G$29,FALSE)=0),"",IF($L126&lt;&gt;0,"", IF(AND(P126&gt;0,O126&lt;&gt;"",Q126&lt;&gt;"t TM"),VLOOKUP($E126,'SD Aufnahme'!$A$33:$N$326,'SD Aufnahme'!$G$29,FALSE)/O126*P126,VLOOKUP($E126,'SD Aufnahme'!$A$33:$N$326,'SD Aufnahme'!$G$29,FALSE)))),"")</f>
        <v/>
      </c>
      <c r="X126" s="87"/>
      <c r="Y126" s="128" t="str">
        <f ca="1">IFERROR(IF(AND(J126&lt;&gt;"eigene Stoffe",VLOOKUP($E126,'SD Aufnahme'!$A$33:$N$326,'SD Aufnahme'!$H$29,FALSE)=0),"",IF($L126&lt;&gt;0,"",IFERROR(IF(AND(P126&gt;0,O126&lt;&gt;"",Q126&lt;&gt;"t TM"),VLOOKUP($E126,'SD Aufnahme'!$A$33:$N$326,'SD Aufnahme'!$H$29,FALSE)*P126/O126,VLOOKUP($E126,'SD Aufnahme'!$A$33:$N$326,'SD Aufnahme'!$H$29,FALSE)),""))),"")</f>
        <v/>
      </c>
      <c r="Z126" s="87"/>
      <c r="AA126" s="424" t="s">
        <v>667</v>
      </c>
      <c r="AB126" s="129" t="str">
        <f>IF($M126=0,"",IFERROR(VLOOKUP($E126,'SD Aufnahme'!$A$33:$N$279,AB$20,FALSE),""))</f>
        <v/>
      </c>
      <c r="AC126" s="97">
        <f t="shared" si="31"/>
        <v>0</v>
      </c>
      <c r="AD126" s="89">
        <f t="shared" ca="1" si="32"/>
        <v>0</v>
      </c>
      <c r="AE126" s="89">
        <f t="shared" ca="1" si="38"/>
        <v>0</v>
      </c>
      <c r="AF126" s="89">
        <f t="shared" ca="1" si="33"/>
        <v>0</v>
      </c>
      <c r="AG126" s="89">
        <f t="shared" ca="1" si="39"/>
        <v>0</v>
      </c>
      <c r="AH126" s="89">
        <f t="shared" si="45"/>
        <v>0</v>
      </c>
      <c r="AI126" s="130" t="e">
        <f ca="1">COUNTIF(OFFSET('SD Aufnahme'!$C$33,VLOOKUP(J126,Art_Aufnahme,3,FALSE),0,VLOOKUP(J126,Art_Aufnahme,4,FALSE)-VLOOKUP(J126,Art_Aufnahme,3,FALSE)+1,1),K126)</f>
        <v>#N/A</v>
      </c>
      <c r="AJ126" s="138">
        <f ca="1">COUNTIF(OFFSET('SD Aufnahme'!$M$32,VLOOKUP(E126,'SD Aufnahme'!$A$33:$X$376,'SD Aufnahme'!$W$29,FALSE),0,1,VLOOKUP(E126,'SD Aufnahme'!$A$33:$X$376,'SD Aufnahme'!$X$29,FALSE)),M126)</f>
        <v>0</v>
      </c>
      <c r="AK126" s="91">
        <f t="shared" ca="1" si="40"/>
        <v>0</v>
      </c>
      <c r="AL126" s="98">
        <f t="shared" si="34"/>
        <v>3</v>
      </c>
      <c r="AO126" s="98">
        <f t="shared" si="35"/>
        <v>0</v>
      </c>
      <c r="AR126" s="98" t="str">
        <f t="shared" si="36"/>
        <v>1900-1-Aufnahme</v>
      </c>
    </row>
    <row r="127" spans="1:44">
      <c r="A127" s="98">
        <f t="shared" si="27"/>
        <v>0</v>
      </c>
      <c r="B127" s="98" t="str">
        <f>IF(C127=1,SUM($C$23:C127),"")</f>
        <v/>
      </c>
      <c r="C127" s="98">
        <f t="shared" si="28"/>
        <v>0</v>
      </c>
      <c r="D127" s="89" t="str">
        <f t="shared" si="29"/>
        <v>1900-1-Aufnahme-</v>
      </c>
      <c r="E127" s="123" t="str">
        <f t="shared" ca="1" si="37"/>
        <v>-</v>
      </c>
      <c r="F127" s="123">
        <f t="shared" si="42"/>
        <v>1900</v>
      </c>
      <c r="G127" s="123">
        <f t="shared" si="43"/>
        <v>1</v>
      </c>
      <c r="H127" s="162">
        <f t="shared" si="44"/>
        <v>105</v>
      </c>
      <c r="I127" s="77"/>
      <c r="J127" s="78"/>
      <c r="K127" s="79"/>
      <c r="L127" s="80"/>
      <c r="M127" s="177"/>
      <c r="N127" s="309" t="str">
        <f t="shared" ca="1" si="41"/>
        <v/>
      </c>
      <c r="O127" s="310" t="str">
        <f ca="1">IFERROR(IF(VLOOKUP($E127,'SD Aufnahme'!$A$33:$N$326,'SD Aufnahme'!$D$29,FALSE)=0,"",VLOOKUP($E127,'SD Aufnahme'!$A$33:$N$326,'SD Aufnahme'!$D$29,FALSE)),"")</f>
        <v/>
      </c>
      <c r="P127" s="313"/>
      <c r="Q127" s="315" t="str">
        <f>IF(K127=0,"",IFERROR(VLOOKUP($E127,'SD Aufnahme'!$A$33:$N$326,'SD Aufnahme'!$E$29,FALSE),""))</f>
        <v/>
      </c>
      <c r="R127" s="87"/>
      <c r="S127" s="131" t="str">
        <f t="shared" si="30"/>
        <v/>
      </c>
      <c r="T127" s="126">
        <f>IF(M127="organische Düngemittel",IF(OR($M127=0,L127&lt;&gt;0,U127&gt;0),0,IFERROR(VLOOKUP($E127,'SD Aufnahme'!$A$33:$N$4042,T$20,FALSE),0)),)</f>
        <v>0</v>
      </c>
      <c r="U127" s="83"/>
      <c r="V127" s="124"/>
      <c r="W127" s="128" t="str">
        <f ca="1">IFERROR(IF(AND(J127&lt;&gt;"eigene Stoffe",VLOOKUP($E127,'SD Aufnahme'!$A$33:$N$326,'SD Aufnahme'!$G$29,FALSE)=0),"",IF($L127&lt;&gt;0,"", IF(AND(P127&gt;0,O127&lt;&gt;"",Q127&lt;&gt;"t TM"),VLOOKUP($E127,'SD Aufnahme'!$A$33:$N$326,'SD Aufnahme'!$G$29,FALSE)/O127*P127,VLOOKUP($E127,'SD Aufnahme'!$A$33:$N$326,'SD Aufnahme'!$G$29,FALSE)))),"")</f>
        <v/>
      </c>
      <c r="X127" s="87"/>
      <c r="Y127" s="128" t="str">
        <f ca="1">IFERROR(IF(AND(J127&lt;&gt;"eigene Stoffe",VLOOKUP($E127,'SD Aufnahme'!$A$33:$N$326,'SD Aufnahme'!$H$29,FALSE)=0),"",IF($L127&lt;&gt;0,"",IFERROR(IF(AND(P127&gt;0,O127&lt;&gt;"",Q127&lt;&gt;"t TM"),VLOOKUP($E127,'SD Aufnahme'!$A$33:$N$326,'SD Aufnahme'!$H$29,FALSE)*P127/O127,VLOOKUP($E127,'SD Aufnahme'!$A$33:$N$326,'SD Aufnahme'!$H$29,FALSE)),""))),"")</f>
        <v/>
      </c>
      <c r="Z127" s="87"/>
      <c r="AA127" s="424" t="s">
        <v>667</v>
      </c>
      <c r="AB127" s="129" t="str">
        <f>IF($M127=0,"",IFERROR(VLOOKUP($E127,'SD Aufnahme'!$A$33:$N$279,AB$20,FALSE),""))</f>
        <v/>
      </c>
      <c r="AC127" s="97">
        <f t="shared" si="31"/>
        <v>0</v>
      </c>
      <c r="AD127" s="89">
        <f t="shared" ca="1" si="32"/>
        <v>0</v>
      </c>
      <c r="AE127" s="89">
        <f t="shared" ca="1" si="38"/>
        <v>0</v>
      </c>
      <c r="AF127" s="89">
        <f t="shared" ca="1" si="33"/>
        <v>0</v>
      </c>
      <c r="AG127" s="89">
        <f t="shared" ca="1" si="39"/>
        <v>0</v>
      </c>
      <c r="AH127" s="89">
        <f t="shared" si="45"/>
        <v>0</v>
      </c>
      <c r="AI127" s="130" t="e">
        <f ca="1">COUNTIF(OFFSET('SD Aufnahme'!$C$33,VLOOKUP(J127,Art_Aufnahme,3,FALSE),0,VLOOKUP(J127,Art_Aufnahme,4,FALSE)-VLOOKUP(J127,Art_Aufnahme,3,FALSE)+1,1),K127)</f>
        <v>#N/A</v>
      </c>
      <c r="AJ127" s="138">
        <f ca="1">COUNTIF(OFFSET('SD Aufnahme'!$M$32,VLOOKUP(E127,'SD Aufnahme'!$A$33:$X$376,'SD Aufnahme'!$W$29,FALSE),0,1,VLOOKUP(E127,'SD Aufnahme'!$A$33:$X$376,'SD Aufnahme'!$X$29,FALSE)),M127)</f>
        <v>0</v>
      </c>
      <c r="AK127" s="91">
        <f t="shared" ca="1" si="40"/>
        <v>0</v>
      </c>
      <c r="AL127" s="98">
        <f t="shared" si="34"/>
        <v>3</v>
      </c>
      <c r="AO127" s="98">
        <f t="shared" si="35"/>
        <v>0</v>
      </c>
      <c r="AR127" s="98" t="str">
        <f t="shared" si="36"/>
        <v>1900-1-Aufnahme</v>
      </c>
    </row>
    <row r="128" spans="1:44">
      <c r="A128" s="98">
        <f t="shared" si="27"/>
        <v>0</v>
      </c>
      <c r="B128" s="98" t="str">
        <f>IF(C128=1,SUM($C$23:C128),"")</f>
        <v/>
      </c>
      <c r="C128" s="98">
        <f t="shared" si="28"/>
        <v>0</v>
      </c>
      <c r="D128" s="89" t="str">
        <f t="shared" si="29"/>
        <v>1900-1-Aufnahme-</v>
      </c>
      <c r="E128" s="123" t="str">
        <f t="shared" ca="1" si="37"/>
        <v>-</v>
      </c>
      <c r="F128" s="123">
        <f t="shared" si="42"/>
        <v>1900</v>
      </c>
      <c r="G128" s="123">
        <f t="shared" si="43"/>
        <v>1</v>
      </c>
      <c r="H128" s="162">
        <f t="shared" si="44"/>
        <v>106</v>
      </c>
      <c r="I128" s="77"/>
      <c r="J128" s="78"/>
      <c r="K128" s="79"/>
      <c r="L128" s="80"/>
      <c r="M128" s="177"/>
      <c r="N128" s="309" t="str">
        <f t="shared" ca="1" si="41"/>
        <v/>
      </c>
      <c r="O128" s="310" t="str">
        <f ca="1">IFERROR(IF(VLOOKUP($E128,'SD Aufnahme'!$A$33:$N$326,'SD Aufnahme'!$D$29,FALSE)=0,"",VLOOKUP($E128,'SD Aufnahme'!$A$33:$N$326,'SD Aufnahme'!$D$29,FALSE)),"")</f>
        <v/>
      </c>
      <c r="P128" s="313"/>
      <c r="Q128" s="315" t="str">
        <f>IF(K128=0,"",IFERROR(VLOOKUP($E128,'SD Aufnahme'!$A$33:$N$326,'SD Aufnahme'!$E$29,FALSE),""))</f>
        <v/>
      </c>
      <c r="R128" s="87"/>
      <c r="S128" s="131" t="str">
        <f t="shared" si="30"/>
        <v/>
      </c>
      <c r="T128" s="126">
        <f>IF(M128="organische Düngemittel",IF(OR($M128=0,L128&lt;&gt;0,U128&gt;0),0,IFERROR(VLOOKUP($E128,'SD Aufnahme'!$A$33:$N$4042,T$20,FALSE),0)),)</f>
        <v>0</v>
      </c>
      <c r="U128" s="83"/>
      <c r="V128" s="124"/>
      <c r="W128" s="128" t="str">
        <f ca="1">IFERROR(IF(AND(J128&lt;&gt;"eigene Stoffe",VLOOKUP($E128,'SD Aufnahme'!$A$33:$N$326,'SD Aufnahme'!$G$29,FALSE)=0),"",IF($L128&lt;&gt;0,"", IF(AND(P128&gt;0,O128&lt;&gt;"",Q128&lt;&gt;"t TM"),VLOOKUP($E128,'SD Aufnahme'!$A$33:$N$326,'SD Aufnahme'!$G$29,FALSE)/O128*P128,VLOOKUP($E128,'SD Aufnahme'!$A$33:$N$326,'SD Aufnahme'!$G$29,FALSE)))),"")</f>
        <v/>
      </c>
      <c r="X128" s="87"/>
      <c r="Y128" s="128" t="str">
        <f ca="1">IFERROR(IF(AND(J128&lt;&gt;"eigene Stoffe",VLOOKUP($E128,'SD Aufnahme'!$A$33:$N$326,'SD Aufnahme'!$H$29,FALSE)=0),"",IF($L128&lt;&gt;0,"",IFERROR(IF(AND(P128&gt;0,O128&lt;&gt;"",Q128&lt;&gt;"t TM"),VLOOKUP($E128,'SD Aufnahme'!$A$33:$N$326,'SD Aufnahme'!$H$29,FALSE)*P128/O128,VLOOKUP($E128,'SD Aufnahme'!$A$33:$N$326,'SD Aufnahme'!$H$29,FALSE)),""))),"")</f>
        <v/>
      </c>
      <c r="Z128" s="87"/>
      <c r="AA128" s="424" t="s">
        <v>667</v>
      </c>
      <c r="AB128" s="129" t="str">
        <f>IF($M128=0,"",IFERROR(VLOOKUP($E128,'SD Aufnahme'!$A$33:$N$279,AB$20,FALSE),""))</f>
        <v/>
      </c>
      <c r="AC128" s="97">
        <f t="shared" si="31"/>
        <v>0</v>
      </c>
      <c r="AD128" s="89">
        <f t="shared" ca="1" si="32"/>
        <v>0</v>
      </c>
      <c r="AE128" s="89">
        <f t="shared" ca="1" si="38"/>
        <v>0</v>
      </c>
      <c r="AF128" s="89">
        <f t="shared" ca="1" si="33"/>
        <v>0</v>
      </c>
      <c r="AG128" s="89">
        <f t="shared" ca="1" si="39"/>
        <v>0</v>
      </c>
      <c r="AH128" s="89">
        <f t="shared" si="45"/>
        <v>0</v>
      </c>
      <c r="AI128" s="130" t="e">
        <f ca="1">COUNTIF(OFFSET('SD Aufnahme'!$C$33,VLOOKUP(J128,Art_Aufnahme,3,FALSE),0,VLOOKUP(J128,Art_Aufnahme,4,FALSE)-VLOOKUP(J128,Art_Aufnahme,3,FALSE)+1,1),K128)</f>
        <v>#N/A</v>
      </c>
      <c r="AJ128" s="138">
        <f ca="1">COUNTIF(OFFSET('SD Aufnahme'!$M$32,VLOOKUP(E128,'SD Aufnahme'!$A$33:$X$376,'SD Aufnahme'!$W$29,FALSE),0,1,VLOOKUP(E128,'SD Aufnahme'!$A$33:$X$376,'SD Aufnahme'!$X$29,FALSE)),M128)</f>
        <v>0</v>
      </c>
      <c r="AK128" s="91">
        <f t="shared" ca="1" si="40"/>
        <v>0</v>
      </c>
      <c r="AL128" s="98">
        <f t="shared" si="34"/>
        <v>3</v>
      </c>
      <c r="AO128" s="98">
        <f t="shared" si="35"/>
        <v>0</v>
      </c>
      <c r="AR128" s="98" t="str">
        <f t="shared" si="36"/>
        <v>1900-1-Aufnahme</v>
      </c>
    </row>
    <row r="129" spans="1:44">
      <c r="A129" s="98">
        <f t="shared" si="27"/>
        <v>0</v>
      </c>
      <c r="B129" s="98" t="str">
        <f>IF(C129=1,SUM($C$23:C129),"")</f>
        <v/>
      </c>
      <c r="C129" s="98">
        <f t="shared" si="28"/>
        <v>0</v>
      </c>
      <c r="D129" s="89" t="str">
        <f t="shared" si="29"/>
        <v>1900-1-Aufnahme-</v>
      </c>
      <c r="E129" s="123" t="str">
        <f t="shared" ca="1" si="37"/>
        <v>-</v>
      </c>
      <c r="F129" s="123">
        <f t="shared" si="42"/>
        <v>1900</v>
      </c>
      <c r="G129" s="123">
        <f t="shared" si="43"/>
        <v>1</v>
      </c>
      <c r="H129" s="162">
        <f t="shared" si="44"/>
        <v>107</v>
      </c>
      <c r="I129" s="77"/>
      <c r="J129" s="78"/>
      <c r="K129" s="79"/>
      <c r="L129" s="80"/>
      <c r="M129" s="177"/>
      <c r="N129" s="309" t="str">
        <f t="shared" ca="1" si="41"/>
        <v/>
      </c>
      <c r="O129" s="310" t="str">
        <f ca="1">IFERROR(IF(VLOOKUP($E129,'SD Aufnahme'!$A$33:$N$326,'SD Aufnahme'!$D$29,FALSE)=0,"",VLOOKUP($E129,'SD Aufnahme'!$A$33:$N$326,'SD Aufnahme'!$D$29,FALSE)),"")</f>
        <v/>
      </c>
      <c r="P129" s="313"/>
      <c r="Q129" s="315" t="str">
        <f>IF(K129=0,"",IFERROR(VLOOKUP($E129,'SD Aufnahme'!$A$33:$N$326,'SD Aufnahme'!$E$29,FALSE),""))</f>
        <v/>
      </c>
      <c r="R129" s="87"/>
      <c r="S129" s="131" t="str">
        <f t="shared" si="30"/>
        <v/>
      </c>
      <c r="T129" s="126">
        <f>IF(M129="organische Düngemittel",IF(OR($M129=0,L129&lt;&gt;0,U129&gt;0),0,IFERROR(VLOOKUP($E129,'SD Aufnahme'!$A$33:$N$4042,T$20,FALSE),0)),)</f>
        <v>0</v>
      </c>
      <c r="U129" s="83"/>
      <c r="V129" s="124"/>
      <c r="W129" s="128" t="str">
        <f ca="1">IFERROR(IF(AND(J129&lt;&gt;"eigene Stoffe",VLOOKUP($E129,'SD Aufnahme'!$A$33:$N$326,'SD Aufnahme'!$G$29,FALSE)=0),"",IF($L129&lt;&gt;0,"", IF(AND(P129&gt;0,O129&lt;&gt;"",Q129&lt;&gt;"t TM"),VLOOKUP($E129,'SD Aufnahme'!$A$33:$N$326,'SD Aufnahme'!$G$29,FALSE)/O129*P129,VLOOKUP($E129,'SD Aufnahme'!$A$33:$N$326,'SD Aufnahme'!$G$29,FALSE)))),"")</f>
        <v/>
      </c>
      <c r="X129" s="87"/>
      <c r="Y129" s="128" t="str">
        <f ca="1">IFERROR(IF(AND(J129&lt;&gt;"eigene Stoffe",VLOOKUP($E129,'SD Aufnahme'!$A$33:$N$326,'SD Aufnahme'!$H$29,FALSE)=0),"",IF($L129&lt;&gt;0,"",IFERROR(IF(AND(P129&gt;0,O129&lt;&gt;"",Q129&lt;&gt;"t TM"),VLOOKUP($E129,'SD Aufnahme'!$A$33:$N$326,'SD Aufnahme'!$H$29,FALSE)*P129/O129,VLOOKUP($E129,'SD Aufnahme'!$A$33:$N$326,'SD Aufnahme'!$H$29,FALSE)),""))),"")</f>
        <v/>
      </c>
      <c r="Z129" s="87"/>
      <c r="AA129" s="424" t="s">
        <v>667</v>
      </c>
      <c r="AB129" s="129" t="str">
        <f>IF($M129=0,"",IFERROR(VLOOKUP($E129,'SD Aufnahme'!$A$33:$N$279,AB$20,FALSE),""))</f>
        <v/>
      </c>
      <c r="AC129" s="97">
        <f t="shared" si="31"/>
        <v>0</v>
      </c>
      <c r="AD129" s="89">
        <f t="shared" ca="1" si="32"/>
        <v>0</v>
      </c>
      <c r="AE129" s="89">
        <f t="shared" ca="1" si="38"/>
        <v>0</v>
      </c>
      <c r="AF129" s="89">
        <f t="shared" ca="1" si="33"/>
        <v>0</v>
      </c>
      <c r="AG129" s="89">
        <f t="shared" ca="1" si="39"/>
        <v>0</v>
      </c>
      <c r="AH129" s="89">
        <f t="shared" si="45"/>
        <v>0</v>
      </c>
      <c r="AI129" s="130" t="e">
        <f ca="1">COUNTIF(OFFSET('SD Aufnahme'!$C$33,VLOOKUP(J129,Art_Aufnahme,3,FALSE),0,VLOOKUP(J129,Art_Aufnahme,4,FALSE)-VLOOKUP(J129,Art_Aufnahme,3,FALSE)+1,1),K129)</f>
        <v>#N/A</v>
      </c>
      <c r="AJ129" s="138">
        <f ca="1">COUNTIF(OFFSET('SD Aufnahme'!$M$32,VLOOKUP(E129,'SD Aufnahme'!$A$33:$X$376,'SD Aufnahme'!$W$29,FALSE),0,1,VLOOKUP(E129,'SD Aufnahme'!$A$33:$X$376,'SD Aufnahme'!$X$29,FALSE)),M129)</f>
        <v>0</v>
      </c>
      <c r="AK129" s="91">
        <f t="shared" ca="1" si="40"/>
        <v>0</v>
      </c>
      <c r="AL129" s="98">
        <f t="shared" si="34"/>
        <v>3</v>
      </c>
      <c r="AO129" s="98">
        <f t="shared" si="35"/>
        <v>0</v>
      </c>
      <c r="AR129" s="98" t="str">
        <f t="shared" si="36"/>
        <v>1900-1-Aufnahme</v>
      </c>
    </row>
    <row r="130" spans="1:44">
      <c r="A130" s="98">
        <f t="shared" si="27"/>
        <v>0</v>
      </c>
      <c r="B130" s="98" t="str">
        <f>IF(C130=1,SUM($C$23:C130),"")</f>
        <v/>
      </c>
      <c r="C130" s="98">
        <f t="shared" si="28"/>
        <v>0</v>
      </c>
      <c r="D130" s="89" t="str">
        <f t="shared" si="29"/>
        <v>1900-1-Aufnahme-</v>
      </c>
      <c r="E130" s="123" t="str">
        <f t="shared" ca="1" si="37"/>
        <v>-</v>
      </c>
      <c r="F130" s="123">
        <f t="shared" si="42"/>
        <v>1900</v>
      </c>
      <c r="G130" s="123">
        <f t="shared" si="43"/>
        <v>1</v>
      </c>
      <c r="H130" s="162">
        <f t="shared" si="44"/>
        <v>108</v>
      </c>
      <c r="I130" s="77"/>
      <c r="J130" s="78"/>
      <c r="K130" s="79"/>
      <c r="L130" s="80"/>
      <c r="M130" s="177"/>
      <c r="N130" s="309" t="str">
        <f t="shared" ca="1" si="41"/>
        <v/>
      </c>
      <c r="O130" s="310" t="str">
        <f ca="1">IFERROR(IF(VLOOKUP($E130,'SD Aufnahme'!$A$33:$N$326,'SD Aufnahme'!$D$29,FALSE)=0,"",VLOOKUP($E130,'SD Aufnahme'!$A$33:$N$326,'SD Aufnahme'!$D$29,FALSE)),"")</f>
        <v/>
      </c>
      <c r="P130" s="313"/>
      <c r="Q130" s="315" t="str">
        <f>IF(K130=0,"",IFERROR(VLOOKUP($E130,'SD Aufnahme'!$A$33:$N$326,'SD Aufnahme'!$E$29,FALSE),""))</f>
        <v/>
      </c>
      <c r="R130" s="87"/>
      <c r="S130" s="131" t="str">
        <f t="shared" si="30"/>
        <v/>
      </c>
      <c r="T130" s="126">
        <f>IF(M130="organische Düngemittel",IF(OR($M130=0,L130&lt;&gt;0,U130&gt;0),0,IFERROR(VLOOKUP($E130,'SD Aufnahme'!$A$33:$N$4042,T$20,FALSE),0)),)</f>
        <v>0</v>
      </c>
      <c r="U130" s="83"/>
      <c r="V130" s="124"/>
      <c r="W130" s="128" t="str">
        <f ca="1">IFERROR(IF(AND(J130&lt;&gt;"eigene Stoffe",VLOOKUP($E130,'SD Aufnahme'!$A$33:$N$326,'SD Aufnahme'!$G$29,FALSE)=0),"",IF($L130&lt;&gt;0,"", IF(AND(P130&gt;0,O130&lt;&gt;"",Q130&lt;&gt;"t TM"),VLOOKUP($E130,'SD Aufnahme'!$A$33:$N$326,'SD Aufnahme'!$G$29,FALSE)/O130*P130,VLOOKUP($E130,'SD Aufnahme'!$A$33:$N$326,'SD Aufnahme'!$G$29,FALSE)))),"")</f>
        <v/>
      </c>
      <c r="X130" s="87"/>
      <c r="Y130" s="128" t="str">
        <f ca="1">IFERROR(IF(AND(J130&lt;&gt;"eigene Stoffe",VLOOKUP($E130,'SD Aufnahme'!$A$33:$N$326,'SD Aufnahme'!$H$29,FALSE)=0),"",IF($L130&lt;&gt;0,"",IFERROR(IF(AND(P130&gt;0,O130&lt;&gt;"",Q130&lt;&gt;"t TM"),VLOOKUP($E130,'SD Aufnahme'!$A$33:$N$326,'SD Aufnahme'!$H$29,FALSE)*P130/O130,VLOOKUP($E130,'SD Aufnahme'!$A$33:$N$326,'SD Aufnahme'!$H$29,FALSE)),""))),"")</f>
        <v/>
      </c>
      <c r="Z130" s="87"/>
      <c r="AA130" s="424" t="s">
        <v>667</v>
      </c>
      <c r="AB130" s="129" t="str">
        <f>IF($M130=0,"",IFERROR(VLOOKUP($E130,'SD Aufnahme'!$A$33:$N$279,AB$20,FALSE),""))</f>
        <v/>
      </c>
      <c r="AC130" s="97">
        <f t="shared" si="31"/>
        <v>0</v>
      </c>
      <c r="AD130" s="89">
        <f t="shared" ca="1" si="32"/>
        <v>0</v>
      </c>
      <c r="AE130" s="89">
        <f t="shared" ca="1" si="38"/>
        <v>0</v>
      </c>
      <c r="AF130" s="89">
        <f t="shared" ca="1" si="33"/>
        <v>0</v>
      </c>
      <c r="AG130" s="89">
        <f t="shared" ca="1" si="39"/>
        <v>0</v>
      </c>
      <c r="AH130" s="89">
        <f t="shared" si="45"/>
        <v>0</v>
      </c>
      <c r="AI130" s="130" t="e">
        <f ca="1">COUNTIF(OFFSET('SD Aufnahme'!$C$33,VLOOKUP(J130,Art_Aufnahme,3,FALSE),0,VLOOKUP(J130,Art_Aufnahme,4,FALSE)-VLOOKUP(J130,Art_Aufnahme,3,FALSE)+1,1),K130)</f>
        <v>#N/A</v>
      </c>
      <c r="AJ130" s="138">
        <f ca="1">COUNTIF(OFFSET('SD Aufnahme'!$M$32,VLOOKUP(E130,'SD Aufnahme'!$A$33:$X$376,'SD Aufnahme'!$W$29,FALSE),0,1,VLOOKUP(E130,'SD Aufnahme'!$A$33:$X$376,'SD Aufnahme'!$X$29,FALSE)),M130)</f>
        <v>0</v>
      </c>
      <c r="AK130" s="91">
        <f t="shared" ca="1" si="40"/>
        <v>0</v>
      </c>
      <c r="AL130" s="98">
        <f t="shared" si="34"/>
        <v>3</v>
      </c>
      <c r="AO130" s="98">
        <f t="shared" si="35"/>
        <v>0</v>
      </c>
      <c r="AR130" s="98" t="str">
        <f t="shared" si="36"/>
        <v>1900-1-Aufnahme</v>
      </c>
    </row>
    <row r="131" spans="1:44">
      <c r="A131" s="98">
        <f t="shared" si="27"/>
        <v>0</v>
      </c>
      <c r="B131" s="98" t="str">
        <f>IF(C131=1,SUM($C$23:C131),"")</f>
        <v/>
      </c>
      <c r="C131" s="98">
        <f t="shared" si="28"/>
        <v>0</v>
      </c>
      <c r="D131" s="89" t="str">
        <f t="shared" si="29"/>
        <v>1900-1-Aufnahme-</v>
      </c>
      <c r="E131" s="123" t="str">
        <f t="shared" ca="1" si="37"/>
        <v>-</v>
      </c>
      <c r="F131" s="123">
        <f t="shared" si="42"/>
        <v>1900</v>
      </c>
      <c r="G131" s="123">
        <f t="shared" si="43"/>
        <v>1</v>
      </c>
      <c r="H131" s="162">
        <f t="shared" si="44"/>
        <v>109</v>
      </c>
      <c r="I131" s="77"/>
      <c r="J131" s="78"/>
      <c r="K131" s="79"/>
      <c r="L131" s="80"/>
      <c r="M131" s="177"/>
      <c r="N131" s="309" t="str">
        <f t="shared" ca="1" si="41"/>
        <v/>
      </c>
      <c r="O131" s="310" t="str">
        <f ca="1">IFERROR(IF(VLOOKUP($E131,'SD Aufnahme'!$A$33:$N$326,'SD Aufnahme'!$D$29,FALSE)=0,"",VLOOKUP($E131,'SD Aufnahme'!$A$33:$N$326,'SD Aufnahme'!$D$29,FALSE)),"")</f>
        <v/>
      </c>
      <c r="P131" s="313"/>
      <c r="Q131" s="315" t="str">
        <f>IF(K131=0,"",IFERROR(VLOOKUP($E131,'SD Aufnahme'!$A$33:$N$326,'SD Aufnahme'!$E$29,FALSE),""))</f>
        <v/>
      </c>
      <c r="R131" s="87"/>
      <c r="S131" s="131" t="str">
        <f t="shared" si="30"/>
        <v/>
      </c>
      <c r="T131" s="126">
        <f>IF(M131="organische Düngemittel",IF(OR($M131=0,L131&lt;&gt;0,U131&gt;0),0,IFERROR(VLOOKUP($E131,'SD Aufnahme'!$A$33:$N$4042,T$20,FALSE),0)),)</f>
        <v>0</v>
      </c>
      <c r="U131" s="83"/>
      <c r="V131" s="124"/>
      <c r="W131" s="128" t="str">
        <f ca="1">IFERROR(IF(AND(J131&lt;&gt;"eigene Stoffe",VLOOKUP($E131,'SD Aufnahme'!$A$33:$N$326,'SD Aufnahme'!$G$29,FALSE)=0),"",IF($L131&lt;&gt;0,"", IF(AND(P131&gt;0,O131&lt;&gt;"",Q131&lt;&gt;"t TM"),VLOOKUP($E131,'SD Aufnahme'!$A$33:$N$326,'SD Aufnahme'!$G$29,FALSE)/O131*P131,VLOOKUP($E131,'SD Aufnahme'!$A$33:$N$326,'SD Aufnahme'!$G$29,FALSE)))),"")</f>
        <v/>
      </c>
      <c r="X131" s="87"/>
      <c r="Y131" s="128" t="str">
        <f ca="1">IFERROR(IF(AND(J131&lt;&gt;"eigene Stoffe",VLOOKUP($E131,'SD Aufnahme'!$A$33:$N$326,'SD Aufnahme'!$H$29,FALSE)=0),"",IF($L131&lt;&gt;0,"",IFERROR(IF(AND(P131&gt;0,O131&lt;&gt;"",Q131&lt;&gt;"t TM"),VLOOKUP($E131,'SD Aufnahme'!$A$33:$N$326,'SD Aufnahme'!$H$29,FALSE)*P131/O131,VLOOKUP($E131,'SD Aufnahme'!$A$33:$N$326,'SD Aufnahme'!$H$29,FALSE)),""))),"")</f>
        <v/>
      </c>
      <c r="Z131" s="87"/>
      <c r="AA131" s="424" t="s">
        <v>667</v>
      </c>
      <c r="AB131" s="129" t="str">
        <f>IF($M131=0,"",IFERROR(VLOOKUP($E131,'SD Aufnahme'!$A$33:$N$279,AB$20,FALSE),""))</f>
        <v/>
      </c>
      <c r="AC131" s="97">
        <f t="shared" si="31"/>
        <v>0</v>
      </c>
      <c r="AD131" s="89">
        <f t="shared" ca="1" si="32"/>
        <v>0</v>
      </c>
      <c r="AE131" s="89">
        <f t="shared" ca="1" si="38"/>
        <v>0</v>
      </c>
      <c r="AF131" s="89">
        <f t="shared" ca="1" si="33"/>
        <v>0</v>
      </c>
      <c r="AG131" s="89">
        <f t="shared" ca="1" si="39"/>
        <v>0</v>
      </c>
      <c r="AH131" s="89">
        <f t="shared" si="45"/>
        <v>0</v>
      </c>
      <c r="AI131" s="130" t="e">
        <f ca="1">COUNTIF(OFFSET('SD Aufnahme'!$C$33,VLOOKUP(J131,Art_Aufnahme,3,FALSE),0,VLOOKUP(J131,Art_Aufnahme,4,FALSE)-VLOOKUP(J131,Art_Aufnahme,3,FALSE)+1,1),K131)</f>
        <v>#N/A</v>
      </c>
      <c r="AJ131" s="138">
        <f ca="1">COUNTIF(OFFSET('SD Aufnahme'!$M$32,VLOOKUP(E131,'SD Aufnahme'!$A$33:$X$376,'SD Aufnahme'!$W$29,FALSE),0,1,VLOOKUP(E131,'SD Aufnahme'!$A$33:$X$376,'SD Aufnahme'!$X$29,FALSE)),M131)</f>
        <v>0</v>
      </c>
      <c r="AK131" s="91">
        <f t="shared" ca="1" si="40"/>
        <v>0</v>
      </c>
      <c r="AL131" s="98">
        <f t="shared" si="34"/>
        <v>3</v>
      </c>
      <c r="AO131" s="98">
        <f t="shared" si="35"/>
        <v>0</v>
      </c>
      <c r="AR131" s="98" t="str">
        <f t="shared" si="36"/>
        <v>1900-1-Aufnahme</v>
      </c>
    </row>
    <row r="132" spans="1:44">
      <c r="A132" s="98">
        <f t="shared" si="27"/>
        <v>0</v>
      </c>
      <c r="B132" s="98" t="str">
        <f>IF(C132=1,SUM($C$23:C132),"")</f>
        <v/>
      </c>
      <c r="C132" s="98">
        <f t="shared" si="28"/>
        <v>0</v>
      </c>
      <c r="D132" s="89" t="str">
        <f t="shared" si="29"/>
        <v>1900-1-Aufnahme-</v>
      </c>
      <c r="E132" s="123" t="str">
        <f t="shared" ca="1" si="37"/>
        <v>-</v>
      </c>
      <c r="F132" s="123">
        <f t="shared" si="42"/>
        <v>1900</v>
      </c>
      <c r="G132" s="123">
        <f t="shared" si="43"/>
        <v>1</v>
      </c>
      <c r="H132" s="162">
        <f t="shared" si="44"/>
        <v>110</v>
      </c>
      <c r="I132" s="77"/>
      <c r="J132" s="78"/>
      <c r="K132" s="79"/>
      <c r="L132" s="80"/>
      <c r="M132" s="177"/>
      <c r="N132" s="309" t="str">
        <f t="shared" ca="1" si="41"/>
        <v/>
      </c>
      <c r="O132" s="310" t="str">
        <f ca="1">IFERROR(IF(VLOOKUP($E132,'SD Aufnahme'!$A$33:$N$326,'SD Aufnahme'!$D$29,FALSE)=0,"",VLOOKUP($E132,'SD Aufnahme'!$A$33:$N$326,'SD Aufnahme'!$D$29,FALSE)),"")</f>
        <v/>
      </c>
      <c r="P132" s="313"/>
      <c r="Q132" s="315" t="str">
        <f>IF(K132=0,"",IFERROR(VLOOKUP($E132,'SD Aufnahme'!$A$33:$N$326,'SD Aufnahme'!$E$29,FALSE),""))</f>
        <v/>
      </c>
      <c r="R132" s="87"/>
      <c r="S132" s="131" t="str">
        <f t="shared" si="30"/>
        <v/>
      </c>
      <c r="T132" s="126">
        <f>IF(M132="organische Düngemittel",IF(OR($M132=0,L132&lt;&gt;0,U132&gt;0),0,IFERROR(VLOOKUP($E132,'SD Aufnahme'!$A$33:$N$4042,T$20,FALSE),0)),)</f>
        <v>0</v>
      </c>
      <c r="U132" s="83"/>
      <c r="V132" s="124"/>
      <c r="W132" s="128" t="str">
        <f ca="1">IFERROR(IF(AND(J132&lt;&gt;"eigene Stoffe",VLOOKUP($E132,'SD Aufnahme'!$A$33:$N$326,'SD Aufnahme'!$G$29,FALSE)=0),"",IF($L132&lt;&gt;0,"", IF(AND(P132&gt;0,O132&lt;&gt;"",Q132&lt;&gt;"t TM"),VLOOKUP($E132,'SD Aufnahme'!$A$33:$N$326,'SD Aufnahme'!$G$29,FALSE)/O132*P132,VLOOKUP($E132,'SD Aufnahme'!$A$33:$N$326,'SD Aufnahme'!$G$29,FALSE)))),"")</f>
        <v/>
      </c>
      <c r="X132" s="87"/>
      <c r="Y132" s="128" t="str">
        <f ca="1">IFERROR(IF(AND(J132&lt;&gt;"eigene Stoffe",VLOOKUP($E132,'SD Aufnahme'!$A$33:$N$326,'SD Aufnahme'!$H$29,FALSE)=0),"",IF($L132&lt;&gt;0,"",IFERROR(IF(AND(P132&gt;0,O132&lt;&gt;"",Q132&lt;&gt;"t TM"),VLOOKUP($E132,'SD Aufnahme'!$A$33:$N$326,'SD Aufnahme'!$H$29,FALSE)*P132/O132,VLOOKUP($E132,'SD Aufnahme'!$A$33:$N$326,'SD Aufnahme'!$H$29,FALSE)),""))),"")</f>
        <v/>
      </c>
      <c r="Z132" s="87"/>
      <c r="AA132" s="424" t="s">
        <v>667</v>
      </c>
      <c r="AB132" s="129" t="str">
        <f>IF($M132=0,"",IFERROR(VLOOKUP($E132,'SD Aufnahme'!$A$33:$N$279,AB$20,FALSE),""))</f>
        <v/>
      </c>
      <c r="AC132" s="97">
        <f t="shared" si="31"/>
        <v>0</v>
      </c>
      <c r="AD132" s="89">
        <f t="shared" ca="1" si="32"/>
        <v>0</v>
      </c>
      <c r="AE132" s="89">
        <f t="shared" ca="1" si="38"/>
        <v>0</v>
      </c>
      <c r="AF132" s="89">
        <f t="shared" ca="1" si="33"/>
        <v>0</v>
      </c>
      <c r="AG132" s="89">
        <f t="shared" ca="1" si="39"/>
        <v>0</v>
      </c>
      <c r="AH132" s="89">
        <f t="shared" si="45"/>
        <v>0</v>
      </c>
      <c r="AI132" s="130" t="e">
        <f ca="1">COUNTIF(OFFSET('SD Aufnahme'!$C$33,VLOOKUP(J132,Art_Aufnahme,3,FALSE),0,VLOOKUP(J132,Art_Aufnahme,4,FALSE)-VLOOKUP(J132,Art_Aufnahme,3,FALSE)+1,1),K132)</f>
        <v>#N/A</v>
      </c>
      <c r="AJ132" s="138">
        <f ca="1">COUNTIF(OFFSET('SD Aufnahme'!$M$32,VLOOKUP(E132,'SD Aufnahme'!$A$33:$X$376,'SD Aufnahme'!$W$29,FALSE),0,1,VLOOKUP(E132,'SD Aufnahme'!$A$33:$X$376,'SD Aufnahme'!$X$29,FALSE)),M132)</f>
        <v>0</v>
      </c>
      <c r="AK132" s="91">
        <f t="shared" ca="1" si="40"/>
        <v>0</v>
      </c>
      <c r="AL132" s="98">
        <f t="shared" si="34"/>
        <v>3</v>
      </c>
      <c r="AO132" s="98">
        <f t="shared" si="35"/>
        <v>0</v>
      </c>
      <c r="AR132" s="98" t="str">
        <f t="shared" si="36"/>
        <v>1900-1-Aufnahme</v>
      </c>
    </row>
    <row r="133" spans="1:44">
      <c r="A133" s="98">
        <f t="shared" si="27"/>
        <v>0</v>
      </c>
      <c r="B133" s="98" t="str">
        <f>IF(C133=1,SUM($C$23:C133),"")</f>
        <v/>
      </c>
      <c r="C133" s="98">
        <f t="shared" si="28"/>
        <v>0</v>
      </c>
      <c r="D133" s="89" t="str">
        <f t="shared" si="29"/>
        <v>1900-1-Aufnahme-</v>
      </c>
      <c r="E133" s="123" t="str">
        <f t="shared" ca="1" si="37"/>
        <v>-</v>
      </c>
      <c r="F133" s="123">
        <f t="shared" si="42"/>
        <v>1900</v>
      </c>
      <c r="G133" s="123">
        <f t="shared" si="43"/>
        <v>1</v>
      </c>
      <c r="H133" s="162">
        <f t="shared" si="44"/>
        <v>111</v>
      </c>
      <c r="I133" s="77"/>
      <c r="J133" s="78"/>
      <c r="K133" s="79"/>
      <c r="L133" s="80"/>
      <c r="M133" s="177"/>
      <c r="N133" s="309" t="str">
        <f t="shared" ca="1" si="41"/>
        <v/>
      </c>
      <c r="O133" s="310" t="str">
        <f ca="1">IFERROR(IF(VLOOKUP($E133,'SD Aufnahme'!$A$33:$N$326,'SD Aufnahme'!$D$29,FALSE)=0,"",VLOOKUP($E133,'SD Aufnahme'!$A$33:$N$326,'SD Aufnahme'!$D$29,FALSE)),"")</f>
        <v/>
      </c>
      <c r="P133" s="313"/>
      <c r="Q133" s="315" t="str">
        <f>IF(K133=0,"",IFERROR(VLOOKUP($E133,'SD Aufnahme'!$A$33:$N$326,'SD Aufnahme'!$E$29,FALSE),""))</f>
        <v/>
      </c>
      <c r="R133" s="87"/>
      <c r="S133" s="131" t="str">
        <f t="shared" si="30"/>
        <v/>
      </c>
      <c r="T133" s="126">
        <f>IF(M133="organische Düngemittel",IF(OR($M133=0,L133&lt;&gt;0,U133&gt;0),0,IFERROR(VLOOKUP($E133,'SD Aufnahme'!$A$33:$N$4042,T$20,FALSE),0)),)</f>
        <v>0</v>
      </c>
      <c r="U133" s="83"/>
      <c r="V133" s="124"/>
      <c r="W133" s="128" t="str">
        <f ca="1">IFERROR(IF(AND(J133&lt;&gt;"eigene Stoffe",VLOOKUP($E133,'SD Aufnahme'!$A$33:$N$326,'SD Aufnahme'!$G$29,FALSE)=0),"",IF($L133&lt;&gt;0,"", IF(AND(P133&gt;0,O133&lt;&gt;"",Q133&lt;&gt;"t TM"),VLOOKUP($E133,'SD Aufnahme'!$A$33:$N$326,'SD Aufnahme'!$G$29,FALSE)/O133*P133,VLOOKUP($E133,'SD Aufnahme'!$A$33:$N$326,'SD Aufnahme'!$G$29,FALSE)))),"")</f>
        <v/>
      </c>
      <c r="X133" s="87"/>
      <c r="Y133" s="128" t="str">
        <f ca="1">IFERROR(IF(AND(J133&lt;&gt;"eigene Stoffe",VLOOKUP($E133,'SD Aufnahme'!$A$33:$N$326,'SD Aufnahme'!$H$29,FALSE)=0),"",IF($L133&lt;&gt;0,"",IFERROR(IF(AND(P133&gt;0,O133&lt;&gt;"",Q133&lt;&gt;"t TM"),VLOOKUP($E133,'SD Aufnahme'!$A$33:$N$326,'SD Aufnahme'!$H$29,FALSE)*P133/O133,VLOOKUP($E133,'SD Aufnahme'!$A$33:$N$326,'SD Aufnahme'!$H$29,FALSE)),""))),"")</f>
        <v/>
      </c>
      <c r="Z133" s="87"/>
      <c r="AA133" s="424" t="s">
        <v>667</v>
      </c>
      <c r="AB133" s="129" t="str">
        <f>IF($M133=0,"",IFERROR(VLOOKUP($E133,'SD Aufnahme'!$A$33:$N$279,AB$20,FALSE),""))</f>
        <v/>
      </c>
      <c r="AC133" s="97">
        <f t="shared" si="31"/>
        <v>0</v>
      </c>
      <c r="AD133" s="89">
        <f t="shared" ca="1" si="32"/>
        <v>0</v>
      </c>
      <c r="AE133" s="89">
        <f t="shared" ca="1" si="38"/>
        <v>0</v>
      </c>
      <c r="AF133" s="89">
        <f t="shared" ca="1" si="33"/>
        <v>0</v>
      </c>
      <c r="AG133" s="89">
        <f t="shared" ca="1" si="39"/>
        <v>0</v>
      </c>
      <c r="AH133" s="89">
        <f t="shared" si="45"/>
        <v>0</v>
      </c>
      <c r="AI133" s="130" t="e">
        <f ca="1">COUNTIF(OFFSET('SD Aufnahme'!$C$33,VLOOKUP(J133,Art_Aufnahme,3,FALSE),0,VLOOKUP(J133,Art_Aufnahme,4,FALSE)-VLOOKUP(J133,Art_Aufnahme,3,FALSE)+1,1),K133)</f>
        <v>#N/A</v>
      </c>
      <c r="AJ133" s="138">
        <f ca="1">COUNTIF(OFFSET('SD Aufnahme'!$M$32,VLOOKUP(E133,'SD Aufnahme'!$A$33:$X$376,'SD Aufnahme'!$W$29,FALSE),0,1,VLOOKUP(E133,'SD Aufnahme'!$A$33:$X$376,'SD Aufnahme'!$X$29,FALSE)),M133)</f>
        <v>0</v>
      </c>
      <c r="AK133" s="91">
        <f t="shared" ca="1" si="40"/>
        <v>0</v>
      </c>
      <c r="AL133" s="98">
        <f t="shared" si="34"/>
        <v>3</v>
      </c>
      <c r="AO133" s="98">
        <f t="shared" si="35"/>
        <v>0</v>
      </c>
      <c r="AR133" s="98" t="str">
        <f t="shared" si="36"/>
        <v>1900-1-Aufnahme</v>
      </c>
    </row>
    <row r="134" spans="1:44">
      <c r="A134" s="98">
        <f t="shared" si="27"/>
        <v>0</v>
      </c>
      <c r="B134" s="98" t="str">
        <f>IF(C134=1,SUM($C$23:C134),"")</f>
        <v/>
      </c>
      <c r="C134" s="98">
        <f t="shared" si="28"/>
        <v>0</v>
      </c>
      <c r="D134" s="89" t="str">
        <f t="shared" si="29"/>
        <v>1900-1-Aufnahme-</v>
      </c>
      <c r="E134" s="123" t="str">
        <f t="shared" ca="1" si="37"/>
        <v>-</v>
      </c>
      <c r="F134" s="123">
        <f t="shared" si="42"/>
        <v>1900</v>
      </c>
      <c r="G134" s="123">
        <f t="shared" si="43"/>
        <v>1</v>
      </c>
      <c r="H134" s="162">
        <f t="shared" si="44"/>
        <v>112</v>
      </c>
      <c r="I134" s="77"/>
      <c r="J134" s="78"/>
      <c r="K134" s="79"/>
      <c r="L134" s="80"/>
      <c r="M134" s="177"/>
      <c r="N134" s="309" t="str">
        <f t="shared" ca="1" si="41"/>
        <v/>
      </c>
      <c r="O134" s="310" t="str">
        <f ca="1">IFERROR(IF(VLOOKUP($E134,'SD Aufnahme'!$A$33:$N$326,'SD Aufnahme'!$D$29,FALSE)=0,"",VLOOKUP($E134,'SD Aufnahme'!$A$33:$N$326,'SD Aufnahme'!$D$29,FALSE)),"")</f>
        <v/>
      </c>
      <c r="P134" s="313"/>
      <c r="Q134" s="315" t="str">
        <f>IF(K134=0,"",IFERROR(VLOOKUP($E134,'SD Aufnahme'!$A$33:$N$326,'SD Aufnahme'!$E$29,FALSE),""))</f>
        <v/>
      </c>
      <c r="R134" s="87"/>
      <c r="S134" s="131" t="str">
        <f t="shared" si="30"/>
        <v/>
      </c>
      <c r="T134" s="126">
        <f>IF(M134="organische Düngemittel",IF(OR($M134=0,L134&lt;&gt;0,U134&gt;0),0,IFERROR(VLOOKUP($E134,'SD Aufnahme'!$A$33:$N$4042,T$20,FALSE),0)),)</f>
        <v>0</v>
      </c>
      <c r="U134" s="83"/>
      <c r="V134" s="124"/>
      <c r="W134" s="128" t="str">
        <f ca="1">IFERROR(IF(AND(J134&lt;&gt;"eigene Stoffe",VLOOKUP($E134,'SD Aufnahme'!$A$33:$N$326,'SD Aufnahme'!$G$29,FALSE)=0),"",IF($L134&lt;&gt;0,"", IF(AND(P134&gt;0,O134&lt;&gt;"",Q134&lt;&gt;"t TM"),VLOOKUP($E134,'SD Aufnahme'!$A$33:$N$326,'SD Aufnahme'!$G$29,FALSE)/O134*P134,VLOOKUP($E134,'SD Aufnahme'!$A$33:$N$326,'SD Aufnahme'!$G$29,FALSE)))),"")</f>
        <v/>
      </c>
      <c r="X134" s="87"/>
      <c r="Y134" s="128" t="str">
        <f ca="1">IFERROR(IF(AND(J134&lt;&gt;"eigene Stoffe",VLOOKUP($E134,'SD Aufnahme'!$A$33:$N$326,'SD Aufnahme'!$H$29,FALSE)=0),"",IF($L134&lt;&gt;0,"",IFERROR(IF(AND(P134&gt;0,O134&lt;&gt;"",Q134&lt;&gt;"t TM"),VLOOKUP($E134,'SD Aufnahme'!$A$33:$N$326,'SD Aufnahme'!$H$29,FALSE)*P134/O134,VLOOKUP($E134,'SD Aufnahme'!$A$33:$N$326,'SD Aufnahme'!$H$29,FALSE)),""))),"")</f>
        <v/>
      </c>
      <c r="Z134" s="87"/>
      <c r="AA134" s="424" t="s">
        <v>667</v>
      </c>
      <c r="AB134" s="129" t="str">
        <f>IF($M134=0,"",IFERROR(VLOOKUP($E134,'SD Aufnahme'!$A$33:$N$279,AB$20,FALSE),""))</f>
        <v/>
      </c>
      <c r="AC134" s="97">
        <f t="shared" si="31"/>
        <v>0</v>
      </c>
      <c r="AD134" s="89">
        <f t="shared" ca="1" si="32"/>
        <v>0</v>
      </c>
      <c r="AE134" s="89">
        <f t="shared" ca="1" si="38"/>
        <v>0</v>
      </c>
      <c r="AF134" s="89">
        <f t="shared" ca="1" si="33"/>
        <v>0</v>
      </c>
      <c r="AG134" s="89">
        <f t="shared" ca="1" si="39"/>
        <v>0</v>
      </c>
      <c r="AH134" s="89">
        <f t="shared" si="45"/>
        <v>0</v>
      </c>
      <c r="AI134" s="130" t="e">
        <f ca="1">COUNTIF(OFFSET('SD Aufnahme'!$C$33,VLOOKUP(J134,Art_Aufnahme,3,FALSE),0,VLOOKUP(J134,Art_Aufnahme,4,FALSE)-VLOOKUP(J134,Art_Aufnahme,3,FALSE)+1,1),K134)</f>
        <v>#N/A</v>
      </c>
      <c r="AJ134" s="138">
        <f ca="1">COUNTIF(OFFSET('SD Aufnahme'!$M$32,VLOOKUP(E134,'SD Aufnahme'!$A$33:$X$376,'SD Aufnahme'!$W$29,FALSE),0,1,VLOOKUP(E134,'SD Aufnahme'!$A$33:$X$376,'SD Aufnahme'!$X$29,FALSE)),M134)</f>
        <v>0</v>
      </c>
      <c r="AK134" s="91">
        <f t="shared" ca="1" si="40"/>
        <v>0</v>
      </c>
      <c r="AL134" s="98">
        <f t="shared" si="34"/>
        <v>3</v>
      </c>
      <c r="AO134" s="98">
        <f t="shared" si="35"/>
        <v>0</v>
      </c>
      <c r="AR134" s="98" t="str">
        <f t="shared" si="36"/>
        <v>1900-1-Aufnahme</v>
      </c>
    </row>
    <row r="135" spans="1:44">
      <c r="A135" s="98">
        <f t="shared" si="27"/>
        <v>0</v>
      </c>
      <c r="B135" s="98" t="str">
        <f>IF(C135=1,SUM($C$23:C135),"")</f>
        <v/>
      </c>
      <c r="C135" s="98">
        <f t="shared" si="28"/>
        <v>0</v>
      </c>
      <c r="D135" s="89" t="str">
        <f t="shared" si="29"/>
        <v>1900-1-Aufnahme-</v>
      </c>
      <c r="E135" s="123" t="str">
        <f t="shared" ca="1" si="37"/>
        <v>-</v>
      </c>
      <c r="F135" s="123">
        <f t="shared" si="42"/>
        <v>1900</v>
      </c>
      <c r="G135" s="123">
        <f t="shared" si="43"/>
        <v>1</v>
      </c>
      <c r="H135" s="162">
        <f t="shared" si="44"/>
        <v>113</v>
      </c>
      <c r="I135" s="77"/>
      <c r="J135" s="78"/>
      <c r="K135" s="79"/>
      <c r="L135" s="80"/>
      <c r="M135" s="177"/>
      <c r="N135" s="309" t="str">
        <f t="shared" ca="1" si="41"/>
        <v/>
      </c>
      <c r="O135" s="310" t="str">
        <f ca="1">IFERROR(IF(VLOOKUP($E135,'SD Aufnahme'!$A$33:$N$326,'SD Aufnahme'!$D$29,FALSE)=0,"",VLOOKUP($E135,'SD Aufnahme'!$A$33:$N$326,'SD Aufnahme'!$D$29,FALSE)),"")</f>
        <v/>
      </c>
      <c r="P135" s="313"/>
      <c r="Q135" s="315" t="str">
        <f>IF(K135=0,"",IFERROR(VLOOKUP($E135,'SD Aufnahme'!$A$33:$N$326,'SD Aufnahme'!$E$29,FALSE),""))</f>
        <v/>
      </c>
      <c r="R135" s="87"/>
      <c r="S135" s="131" t="str">
        <f t="shared" si="30"/>
        <v/>
      </c>
      <c r="T135" s="126">
        <f>IF(M135="organische Düngemittel",IF(OR($M135=0,L135&lt;&gt;0,U135&gt;0),0,IFERROR(VLOOKUP($E135,'SD Aufnahme'!$A$33:$N$4042,T$20,FALSE),0)),)</f>
        <v>0</v>
      </c>
      <c r="U135" s="83"/>
      <c r="V135" s="124"/>
      <c r="W135" s="128" t="str">
        <f ca="1">IFERROR(IF(AND(J135&lt;&gt;"eigene Stoffe",VLOOKUP($E135,'SD Aufnahme'!$A$33:$N$326,'SD Aufnahme'!$G$29,FALSE)=0),"",IF($L135&lt;&gt;0,"", IF(AND(P135&gt;0,O135&lt;&gt;"",Q135&lt;&gt;"t TM"),VLOOKUP($E135,'SD Aufnahme'!$A$33:$N$326,'SD Aufnahme'!$G$29,FALSE)/O135*P135,VLOOKUP($E135,'SD Aufnahme'!$A$33:$N$326,'SD Aufnahme'!$G$29,FALSE)))),"")</f>
        <v/>
      </c>
      <c r="X135" s="87"/>
      <c r="Y135" s="128" t="str">
        <f ca="1">IFERROR(IF(AND(J135&lt;&gt;"eigene Stoffe",VLOOKUP($E135,'SD Aufnahme'!$A$33:$N$326,'SD Aufnahme'!$H$29,FALSE)=0),"",IF($L135&lt;&gt;0,"",IFERROR(IF(AND(P135&gt;0,O135&lt;&gt;"",Q135&lt;&gt;"t TM"),VLOOKUP($E135,'SD Aufnahme'!$A$33:$N$326,'SD Aufnahme'!$H$29,FALSE)*P135/O135,VLOOKUP($E135,'SD Aufnahme'!$A$33:$N$326,'SD Aufnahme'!$H$29,FALSE)),""))),"")</f>
        <v/>
      </c>
      <c r="Z135" s="87"/>
      <c r="AA135" s="424" t="s">
        <v>667</v>
      </c>
      <c r="AB135" s="129" t="str">
        <f>IF($M135=0,"",IFERROR(VLOOKUP($E135,'SD Aufnahme'!$A$33:$N$279,AB$20,FALSE),""))</f>
        <v/>
      </c>
      <c r="AC135" s="97">
        <f t="shared" si="31"/>
        <v>0</v>
      </c>
      <c r="AD135" s="89">
        <f t="shared" ca="1" si="32"/>
        <v>0</v>
      </c>
      <c r="AE135" s="89">
        <f t="shared" ca="1" si="38"/>
        <v>0</v>
      </c>
      <c r="AF135" s="89">
        <f t="shared" ca="1" si="33"/>
        <v>0</v>
      </c>
      <c r="AG135" s="89">
        <f t="shared" ca="1" si="39"/>
        <v>0</v>
      </c>
      <c r="AH135" s="89">
        <f t="shared" si="45"/>
        <v>0</v>
      </c>
      <c r="AI135" s="130" t="e">
        <f ca="1">COUNTIF(OFFSET('SD Aufnahme'!$C$33,VLOOKUP(J135,Art_Aufnahme,3,FALSE),0,VLOOKUP(J135,Art_Aufnahme,4,FALSE)-VLOOKUP(J135,Art_Aufnahme,3,FALSE)+1,1),K135)</f>
        <v>#N/A</v>
      </c>
      <c r="AJ135" s="138">
        <f ca="1">COUNTIF(OFFSET('SD Aufnahme'!$M$32,VLOOKUP(E135,'SD Aufnahme'!$A$33:$X$376,'SD Aufnahme'!$W$29,FALSE),0,1,VLOOKUP(E135,'SD Aufnahme'!$A$33:$X$376,'SD Aufnahme'!$X$29,FALSE)),M135)</f>
        <v>0</v>
      </c>
      <c r="AK135" s="91">
        <f t="shared" ca="1" si="40"/>
        <v>0</v>
      </c>
      <c r="AL135" s="98">
        <f t="shared" si="34"/>
        <v>3</v>
      </c>
      <c r="AO135" s="98">
        <f t="shared" si="35"/>
        <v>0</v>
      </c>
      <c r="AR135" s="98" t="str">
        <f t="shared" si="36"/>
        <v>1900-1-Aufnahme</v>
      </c>
    </row>
    <row r="136" spans="1:44">
      <c r="A136" s="98">
        <f t="shared" si="27"/>
        <v>0</v>
      </c>
      <c r="B136" s="98" t="str">
        <f>IF(C136=1,SUM($C$23:C136),"")</f>
        <v/>
      </c>
      <c r="C136" s="98">
        <f t="shared" si="28"/>
        <v>0</v>
      </c>
      <c r="D136" s="89" t="str">
        <f t="shared" si="29"/>
        <v>1900-1-Aufnahme-</v>
      </c>
      <c r="E136" s="123" t="str">
        <f t="shared" ca="1" si="37"/>
        <v>-</v>
      </c>
      <c r="F136" s="123">
        <f t="shared" si="42"/>
        <v>1900</v>
      </c>
      <c r="G136" s="123">
        <f t="shared" si="43"/>
        <v>1</v>
      </c>
      <c r="H136" s="162">
        <f t="shared" si="44"/>
        <v>114</v>
      </c>
      <c r="I136" s="77"/>
      <c r="J136" s="78"/>
      <c r="K136" s="79"/>
      <c r="L136" s="80"/>
      <c r="M136" s="177"/>
      <c r="N136" s="309" t="str">
        <f t="shared" ca="1" si="41"/>
        <v/>
      </c>
      <c r="O136" s="310" t="str">
        <f ca="1">IFERROR(IF(VLOOKUP($E136,'SD Aufnahme'!$A$33:$N$326,'SD Aufnahme'!$D$29,FALSE)=0,"",VLOOKUP($E136,'SD Aufnahme'!$A$33:$N$326,'SD Aufnahme'!$D$29,FALSE)),"")</f>
        <v/>
      </c>
      <c r="P136" s="313"/>
      <c r="Q136" s="315" t="str">
        <f>IF(K136=0,"",IFERROR(VLOOKUP($E136,'SD Aufnahme'!$A$33:$N$326,'SD Aufnahme'!$E$29,FALSE),""))</f>
        <v/>
      </c>
      <c r="R136" s="87"/>
      <c r="S136" s="131" t="str">
        <f t="shared" si="30"/>
        <v/>
      </c>
      <c r="T136" s="126">
        <f>IF(M136="organische Düngemittel",IF(OR($M136=0,L136&lt;&gt;0,U136&gt;0),0,IFERROR(VLOOKUP($E136,'SD Aufnahme'!$A$33:$N$4042,T$20,FALSE),0)),)</f>
        <v>0</v>
      </c>
      <c r="U136" s="83"/>
      <c r="V136" s="124"/>
      <c r="W136" s="128" t="str">
        <f ca="1">IFERROR(IF(AND(J136&lt;&gt;"eigene Stoffe",VLOOKUP($E136,'SD Aufnahme'!$A$33:$N$326,'SD Aufnahme'!$G$29,FALSE)=0),"",IF($L136&lt;&gt;0,"", IF(AND(P136&gt;0,O136&lt;&gt;"",Q136&lt;&gt;"t TM"),VLOOKUP($E136,'SD Aufnahme'!$A$33:$N$326,'SD Aufnahme'!$G$29,FALSE)/O136*P136,VLOOKUP($E136,'SD Aufnahme'!$A$33:$N$326,'SD Aufnahme'!$G$29,FALSE)))),"")</f>
        <v/>
      </c>
      <c r="X136" s="87"/>
      <c r="Y136" s="128" t="str">
        <f ca="1">IFERROR(IF(AND(J136&lt;&gt;"eigene Stoffe",VLOOKUP($E136,'SD Aufnahme'!$A$33:$N$326,'SD Aufnahme'!$H$29,FALSE)=0),"",IF($L136&lt;&gt;0,"",IFERROR(IF(AND(P136&gt;0,O136&lt;&gt;"",Q136&lt;&gt;"t TM"),VLOOKUP($E136,'SD Aufnahme'!$A$33:$N$326,'SD Aufnahme'!$H$29,FALSE)*P136/O136,VLOOKUP($E136,'SD Aufnahme'!$A$33:$N$326,'SD Aufnahme'!$H$29,FALSE)),""))),"")</f>
        <v/>
      </c>
      <c r="Z136" s="87"/>
      <c r="AA136" s="424" t="s">
        <v>667</v>
      </c>
      <c r="AB136" s="129" t="str">
        <f>IF($M136=0,"",IFERROR(VLOOKUP($E136,'SD Aufnahme'!$A$33:$N$279,AB$20,FALSE),""))</f>
        <v/>
      </c>
      <c r="AC136" s="97">
        <f t="shared" si="31"/>
        <v>0</v>
      </c>
      <c r="AD136" s="89">
        <f t="shared" ca="1" si="32"/>
        <v>0</v>
      </c>
      <c r="AE136" s="89">
        <f t="shared" ca="1" si="38"/>
        <v>0</v>
      </c>
      <c r="AF136" s="89">
        <f t="shared" ca="1" si="33"/>
        <v>0</v>
      </c>
      <c r="AG136" s="89">
        <f t="shared" ca="1" si="39"/>
        <v>0</v>
      </c>
      <c r="AH136" s="89">
        <f t="shared" si="45"/>
        <v>0</v>
      </c>
      <c r="AI136" s="130" t="e">
        <f ca="1">COUNTIF(OFFSET('SD Aufnahme'!$C$33,VLOOKUP(J136,Art_Aufnahme,3,FALSE),0,VLOOKUP(J136,Art_Aufnahme,4,FALSE)-VLOOKUP(J136,Art_Aufnahme,3,FALSE)+1,1),K136)</f>
        <v>#N/A</v>
      </c>
      <c r="AJ136" s="138">
        <f ca="1">COUNTIF(OFFSET('SD Aufnahme'!$M$32,VLOOKUP(E136,'SD Aufnahme'!$A$33:$X$376,'SD Aufnahme'!$W$29,FALSE),0,1,VLOOKUP(E136,'SD Aufnahme'!$A$33:$X$376,'SD Aufnahme'!$X$29,FALSE)),M136)</f>
        <v>0</v>
      </c>
      <c r="AK136" s="91">
        <f t="shared" ca="1" si="40"/>
        <v>0</v>
      </c>
      <c r="AL136" s="98">
        <f t="shared" si="34"/>
        <v>3</v>
      </c>
      <c r="AO136" s="98">
        <f t="shared" si="35"/>
        <v>0</v>
      </c>
      <c r="AR136" s="98" t="str">
        <f t="shared" si="36"/>
        <v>1900-1-Aufnahme</v>
      </c>
    </row>
    <row r="137" spans="1:44">
      <c r="A137" s="98">
        <f t="shared" si="27"/>
        <v>0</v>
      </c>
      <c r="B137" s="98" t="str">
        <f>IF(C137=1,SUM($C$23:C137),"")</f>
        <v/>
      </c>
      <c r="C137" s="98">
        <f t="shared" si="28"/>
        <v>0</v>
      </c>
      <c r="D137" s="89" t="str">
        <f t="shared" si="29"/>
        <v>1900-1-Aufnahme-</v>
      </c>
      <c r="E137" s="123" t="str">
        <f t="shared" ca="1" si="37"/>
        <v>-</v>
      </c>
      <c r="F137" s="123">
        <f t="shared" si="42"/>
        <v>1900</v>
      </c>
      <c r="G137" s="123">
        <f t="shared" si="43"/>
        <v>1</v>
      </c>
      <c r="H137" s="162">
        <f t="shared" si="44"/>
        <v>115</v>
      </c>
      <c r="I137" s="77"/>
      <c r="J137" s="78"/>
      <c r="K137" s="79"/>
      <c r="L137" s="80"/>
      <c r="M137" s="177"/>
      <c r="N137" s="309" t="str">
        <f t="shared" ca="1" si="41"/>
        <v/>
      </c>
      <c r="O137" s="310" t="str">
        <f ca="1">IFERROR(IF(VLOOKUP($E137,'SD Aufnahme'!$A$33:$N$326,'SD Aufnahme'!$D$29,FALSE)=0,"",VLOOKUP($E137,'SD Aufnahme'!$A$33:$N$326,'SD Aufnahme'!$D$29,FALSE)),"")</f>
        <v/>
      </c>
      <c r="P137" s="313"/>
      <c r="Q137" s="315" t="str">
        <f>IF(K137=0,"",IFERROR(VLOOKUP($E137,'SD Aufnahme'!$A$33:$N$326,'SD Aufnahme'!$E$29,FALSE),""))</f>
        <v/>
      </c>
      <c r="R137" s="87"/>
      <c r="S137" s="131" t="str">
        <f t="shared" si="30"/>
        <v/>
      </c>
      <c r="T137" s="126">
        <f>IF(M137="organische Düngemittel",IF(OR($M137=0,L137&lt;&gt;0,U137&gt;0),0,IFERROR(VLOOKUP($E137,'SD Aufnahme'!$A$33:$N$4042,T$20,FALSE),0)),)</f>
        <v>0</v>
      </c>
      <c r="U137" s="83"/>
      <c r="V137" s="124"/>
      <c r="W137" s="128" t="str">
        <f ca="1">IFERROR(IF(AND(J137&lt;&gt;"eigene Stoffe",VLOOKUP($E137,'SD Aufnahme'!$A$33:$N$326,'SD Aufnahme'!$G$29,FALSE)=0),"",IF($L137&lt;&gt;0,"", IF(AND(P137&gt;0,O137&lt;&gt;"",Q137&lt;&gt;"t TM"),VLOOKUP($E137,'SD Aufnahme'!$A$33:$N$326,'SD Aufnahme'!$G$29,FALSE)/O137*P137,VLOOKUP($E137,'SD Aufnahme'!$A$33:$N$326,'SD Aufnahme'!$G$29,FALSE)))),"")</f>
        <v/>
      </c>
      <c r="X137" s="87"/>
      <c r="Y137" s="128" t="str">
        <f ca="1">IFERROR(IF(AND(J137&lt;&gt;"eigene Stoffe",VLOOKUP($E137,'SD Aufnahme'!$A$33:$N$326,'SD Aufnahme'!$H$29,FALSE)=0),"",IF($L137&lt;&gt;0,"",IFERROR(IF(AND(P137&gt;0,O137&lt;&gt;"",Q137&lt;&gt;"t TM"),VLOOKUP($E137,'SD Aufnahme'!$A$33:$N$326,'SD Aufnahme'!$H$29,FALSE)*P137/O137,VLOOKUP($E137,'SD Aufnahme'!$A$33:$N$326,'SD Aufnahme'!$H$29,FALSE)),""))),"")</f>
        <v/>
      </c>
      <c r="Z137" s="87"/>
      <c r="AA137" s="424" t="s">
        <v>667</v>
      </c>
      <c r="AB137" s="129" t="str">
        <f>IF($M137=0,"",IFERROR(VLOOKUP($E137,'SD Aufnahme'!$A$33:$N$279,AB$20,FALSE),""))</f>
        <v/>
      </c>
      <c r="AC137" s="97">
        <f t="shared" si="31"/>
        <v>0</v>
      </c>
      <c r="AD137" s="89">
        <f t="shared" ca="1" si="32"/>
        <v>0</v>
      </c>
      <c r="AE137" s="89">
        <f t="shared" ca="1" si="38"/>
        <v>0</v>
      </c>
      <c r="AF137" s="89">
        <f t="shared" ca="1" si="33"/>
        <v>0</v>
      </c>
      <c r="AG137" s="89">
        <f t="shared" ca="1" si="39"/>
        <v>0</v>
      </c>
      <c r="AH137" s="89">
        <f t="shared" si="45"/>
        <v>0</v>
      </c>
      <c r="AI137" s="130" t="e">
        <f ca="1">COUNTIF(OFFSET('SD Aufnahme'!$C$33,VLOOKUP(J137,Art_Aufnahme,3,FALSE),0,VLOOKUP(J137,Art_Aufnahme,4,FALSE)-VLOOKUP(J137,Art_Aufnahme,3,FALSE)+1,1),K137)</f>
        <v>#N/A</v>
      </c>
      <c r="AJ137" s="138">
        <f ca="1">COUNTIF(OFFSET('SD Aufnahme'!$M$32,VLOOKUP(E137,'SD Aufnahme'!$A$33:$X$376,'SD Aufnahme'!$W$29,FALSE),0,1,VLOOKUP(E137,'SD Aufnahme'!$A$33:$X$376,'SD Aufnahme'!$X$29,FALSE)),M137)</f>
        <v>0</v>
      </c>
      <c r="AK137" s="91">
        <f t="shared" ca="1" si="40"/>
        <v>0</v>
      </c>
      <c r="AL137" s="98">
        <f t="shared" si="34"/>
        <v>3</v>
      </c>
      <c r="AO137" s="98">
        <f t="shared" si="35"/>
        <v>0</v>
      </c>
      <c r="AR137" s="98" t="str">
        <f t="shared" si="36"/>
        <v>1900-1-Aufnahme</v>
      </c>
    </row>
    <row r="138" spans="1:44">
      <c r="A138" s="98">
        <f t="shared" si="27"/>
        <v>0</v>
      </c>
      <c r="B138" s="98" t="str">
        <f>IF(C138=1,SUM($C$23:C138),"")</f>
        <v/>
      </c>
      <c r="C138" s="98">
        <f t="shared" si="28"/>
        <v>0</v>
      </c>
      <c r="D138" s="89" t="str">
        <f t="shared" si="29"/>
        <v>1900-1-Aufnahme-</v>
      </c>
      <c r="E138" s="123" t="str">
        <f t="shared" ca="1" si="37"/>
        <v>-</v>
      </c>
      <c r="F138" s="123">
        <f t="shared" si="42"/>
        <v>1900</v>
      </c>
      <c r="G138" s="123">
        <f t="shared" si="43"/>
        <v>1</v>
      </c>
      <c r="H138" s="162">
        <f t="shared" si="44"/>
        <v>116</v>
      </c>
      <c r="I138" s="77"/>
      <c r="J138" s="78"/>
      <c r="K138" s="79"/>
      <c r="L138" s="80"/>
      <c r="M138" s="177"/>
      <c r="N138" s="309" t="str">
        <f t="shared" ca="1" si="41"/>
        <v/>
      </c>
      <c r="O138" s="310" t="str">
        <f ca="1">IFERROR(IF(VLOOKUP($E138,'SD Aufnahme'!$A$33:$N$326,'SD Aufnahme'!$D$29,FALSE)=0,"",VLOOKUP($E138,'SD Aufnahme'!$A$33:$N$326,'SD Aufnahme'!$D$29,FALSE)),"")</f>
        <v/>
      </c>
      <c r="P138" s="313"/>
      <c r="Q138" s="315" t="str">
        <f>IF(K138=0,"",IFERROR(VLOOKUP($E138,'SD Aufnahme'!$A$33:$N$326,'SD Aufnahme'!$E$29,FALSE),""))</f>
        <v/>
      </c>
      <c r="R138" s="87"/>
      <c r="S138" s="131" t="str">
        <f t="shared" si="30"/>
        <v/>
      </c>
      <c r="T138" s="126">
        <f>IF(M138="organische Düngemittel",IF(OR($M138=0,L138&lt;&gt;0,U138&gt;0),0,IFERROR(VLOOKUP($E138,'SD Aufnahme'!$A$33:$N$4042,T$20,FALSE),0)),)</f>
        <v>0</v>
      </c>
      <c r="U138" s="83"/>
      <c r="V138" s="124"/>
      <c r="W138" s="128" t="str">
        <f ca="1">IFERROR(IF(AND(J138&lt;&gt;"eigene Stoffe",VLOOKUP($E138,'SD Aufnahme'!$A$33:$N$326,'SD Aufnahme'!$G$29,FALSE)=0),"",IF($L138&lt;&gt;0,"", IF(AND(P138&gt;0,O138&lt;&gt;"",Q138&lt;&gt;"t TM"),VLOOKUP($E138,'SD Aufnahme'!$A$33:$N$326,'SD Aufnahme'!$G$29,FALSE)/O138*P138,VLOOKUP($E138,'SD Aufnahme'!$A$33:$N$326,'SD Aufnahme'!$G$29,FALSE)))),"")</f>
        <v/>
      </c>
      <c r="X138" s="87"/>
      <c r="Y138" s="128" t="str">
        <f ca="1">IFERROR(IF(AND(J138&lt;&gt;"eigene Stoffe",VLOOKUP($E138,'SD Aufnahme'!$A$33:$N$326,'SD Aufnahme'!$H$29,FALSE)=0),"",IF($L138&lt;&gt;0,"",IFERROR(IF(AND(P138&gt;0,O138&lt;&gt;"",Q138&lt;&gt;"t TM"),VLOOKUP($E138,'SD Aufnahme'!$A$33:$N$326,'SD Aufnahme'!$H$29,FALSE)*P138/O138,VLOOKUP($E138,'SD Aufnahme'!$A$33:$N$326,'SD Aufnahme'!$H$29,FALSE)),""))),"")</f>
        <v/>
      </c>
      <c r="Z138" s="87"/>
      <c r="AA138" s="424" t="s">
        <v>667</v>
      </c>
      <c r="AB138" s="129" t="str">
        <f>IF($M138=0,"",IFERROR(VLOOKUP($E138,'SD Aufnahme'!$A$33:$N$279,AB$20,FALSE),""))</f>
        <v/>
      </c>
      <c r="AC138" s="97">
        <f t="shared" si="31"/>
        <v>0</v>
      </c>
      <c r="AD138" s="89">
        <f t="shared" ca="1" si="32"/>
        <v>0</v>
      </c>
      <c r="AE138" s="89">
        <f t="shared" ca="1" si="38"/>
        <v>0</v>
      </c>
      <c r="AF138" s="89">
        <f t="shared" ca="1" si="33"/>
        <v>0</v>
      </c>
      <c r="AG138" s="89">
        <f t="shared" ca="1" si="39"/>
        <v>0</v>
      </c>
      <c r="AH138" s="89">
        <f t="shared" si="45"/>
        <v>0</v>
      </c>
      <c r="AI138" s="130" t="e">
        <f ca="1">COUNTIF(OFFSET('SD Aufnahme'!$C$33,VLOOKUP(J138,Art_Aufnahme,3,FALSE),0,VLOOKUP(J138,Art_Aufnahme,4,FALSE)-VLOOKUP(J138,Art_Aufnahme,3,FALSE)+1,1),K138)</f>
        <v>#N/A</v>
      </c>
      <c r="AJ138" s="138">
        <f ca="1">COUNTIF(OFFSET('SD Aufnahme'!$M$32,VLOOKUP(E138,'SD Aufnahme'!$A$33:$X$376,'SD Aufnahme'!$W$29,FALSE),0,1,VLOOKUP(E138,'SD Aufnahme'!$A$33:$X$376,'SD Aufnahme'!$X$29,FALSE)),M138)</f>
        <v>0</v>
      </c>
      <c r="AK138" s="91">
        <f t="shared" ca="1" si="40"/>
        <v>0</v>
      </c>
      <c r="AL138" s="98">
        <f t="shared" si="34"/>
        <v>3</v>
      </c>
      <c r="AO138" s="98">
        <f t="shared" si="35"/>
        <v>0</v>
      </c>
      <c r="AR138" s="98" t="str">
        <f t="shared" si="36"/>
        <v>1900-1-Aufnahme</v>
      </c>
    </row>
    <row r="139" spans="1:44">
      <c r="A139" s="98">
        <f t="shared" si="27"/>
        <v>0</v>
      </c>
      <c r="B139" s="98" t="str">
        <f>IF(C139=1,SUM($C$23:C139),"")</f>
        <v/>
      </c>
      <c r="C139" s="98">
        <f t="shared" si="28"/>
        <v>0</v>
      </c>
      <c r="D139" s="89" t="str">
        <f t="shared" si="29"/>
        <v>1900-1-Aufnahme-</v>
      </c>
      <c r="E139" s="123" t="str">
        <f t="shared" ca="1" si="37"/>
        <v>-</v>
      </c>
      <c r="F139" s="123">
        <f t="shared" si="42"/>
        <v>1900</v>
      </c>
      <c r="G139" s="123">
        <f t="shared" si="43"/>
        <v>1</v>
      </c>
      <c r="H139" s="162">
        <f t="shared" si="44"/>
        <v>117</v>
      </c>
      <c r="I139" s="77"/>
      <c r="J139" s="78"/>
      <c r="K139" s="79"/>
      <c r="L139" s="80"/>
      <c r="M139" s="177"/>
      <c r="N139" s="309" t="str">
        <f t="shared" ca="1" si="41"/>
        <v/>
      </c>
      <c r="O139" s="310" t="str">
        <f ca="1">IFERROR(IF(VLOOKUP($E139,'SD Aufnahme'!$A$33:$N$326,'SD Aufnahme'!$D$29,FALSE)=0,"",VLOOKUP($E139,'SD Aufnahme'!$A$33:$N$326,'SD Aufnahme'!$D$29,FALSE)),"")</f>
        <v/>
      </c>
      <c r="P139" s="313"/>
      <c r="Q139" s="315" t="str">
        <f>IF(K139=0,"",IFERROR(VLOOKUP($E139,'SD Aufnahme'!$A$33:$N$326,'SD Aufnahme'!$E$29,FALSE),""))</f>
        <v/>
      </c>
      <c r="R139" s="87"/>
      <c r="S139" s="131" t="str">
        <f t="shared" si="30"/>
        <v/>
      </c>
      <c r="T139" s="126">
        <f>IF(M139="organische Düngemittel",IF(OR($M139=0,L139&lt;&gt;0,U139&gt;0),0,IFERROR(VLOOKUP($E139,'SD Aufnahme'!$A$33:$N$4042,T$20,FALSE),0)),)</f>
        <v>0</v>
      </c>
      <c r="U139" s="83"/>
      <c r="V139" s="124"/>
      <c r="W139" s="128" t="str">
        <f ca="1">IFERROR(IF(AND(J139&lt;&gt;"eigene Stoffe",VLOOKUP($E139,'SD Aufnahme'!$A$33:$N$326,'SD Aufnahme'!$G$29,FALSE)=0),"",IF($L139&lt;&gt;0,"", IF(AND(P139&gt;0,O139&lt;&gt;"",Q139&lt;&gt;"t TM"),VLOOKUP($E139,'SD Aufnahme'!$A$33:$N$326,'SD Aufnahme'!$G$29,FALSE)/O139*P139,VLOOKUP($E139,'SD Aufnahme'!$A$33:$N$326,'SD Aufnahme'!$G$29,FALSE)))),"")</f>
        <v/>
      </c>
      <c r="X139" s="87"/>
      <c r="Y139" s="128" t="str">
        <f ca="1">IFERROR(IF(AND(J139&lt;&gt;"eigene Stoffe",VLOOKUP($E139,'SD Aufnahme'!$A$33:$N$326,'SD Aufnahme'!$H$29,FALSE)=0),"",IF($L139&lt;&gt;0,"",IFERROR(IF(AND(P139&gt;0,O139&lt;&gt;"",Q139&lt;&gt;"t TM"),VLOOKUP($E139,'SD Aufnahme'!$A$33:$N$326,'SD Aufnahme'!$H$29,FALSE)*P139/O139,VLOOKUP($E139,'SD Aufnahme'!$A$33:$N$326,'SD Aufnahme'!$H$29,FALSE)),""))),"")</f>
        <v/>
      </c>
      <c r="Z139" s="87"/>
      <c r="AA139" s="424" t="s">
        <v>667</v>
      </c>
      <c r="AB139" s="129" t="str">
        <f>IF($M139=0,"",IFERROR(VLOOKUP($E139,'SD Aufnahme'!$A$33:$N$279,AB$20,FALSE),""))</f>
        <v/>
      </c>
      <c r="AC139" s="97">
        <f t="shared" si="31"/>
        <v>0</v>
      </c>
      <c r="AD139" s="89">
        <f t="shared" ca="1" si="32"/>
        <v>0</v>
      </c>
      <c r="AE139" s="89">
        <f t="shared" ca="1" si="38"/>
        <v>0</v>
      </c>
      <c r="AF139" s="89">
        <f t="shared" ca="1" si="33"/>
        <v>0</v>
      </c>
      <c r="AG139" s="89">
        <f t="shared" ca="1" si="39"/>
        <v>0</v>
      </c>
      <c r="AH139" s="89">
        <f t="shared" si="45"/>
        <v>0</v>
      </c>
      <c r="AI139" s="130" t="e">
        <f ca="1">COUNTIF(OFFSET('SD Aufnahme'!$C$33,VLOOKUP(J139,Art_Aufnahme,3,FALSE),0,VLOOKUP(J139,Art_Aufnahme,4,FALSE)-VLOOKUP(J139,Art_Aufnahme,3,FALSE)+1,1),K139)</f>
        <v>#N/A</v>
      </c>
      <c r="AJ139" s="138">
        <f ca="1">COUNTIF(OFFSET('SD Aufnahme'!$M$32,VLOOKUP(E139,'SD Aufnahme'!$A$33:$X$376,'SD Aufnahme'!$W$29,FALSE),0,1,VLOOKUP(E139,'SD Aufnahme'!$A$33:$X$376,'SD Aufnahme'!$X$29,FALSE)),M139)</f>
        <v>0</v>
      </c>
      <c r="AK139" s="91">
        <f t="shared" ca="1" si="40"/>
        <v>0</v>
      </c>
      <c r="AL139" s="98">
        <f t="shared" si="34"/>
        <v>3</v>
      </c>
      <c r="AO139" s="98">
        <f t="shared" si="35"/>
        <v>0</v>
      </c>
      <c r="AR139" s="98" t="str">
        <f t="shared" si="36"/>
        <v>1900-1-Aufnahme</v>
      </c>
    </row>
    <row r="140" spans="1:44">
      <c r="A140" s="98">
        <f t="shared" si="27"/>
        <v>0</v>
      </c>
      <c r="B140" s="98" t="str">
        <f>IF(C140=1,SUM($C$23:C140),"")</f>
        <v/>
      </c>
      <c r="C140" s="98">
        <f t="shared" si="28"/>
        <v>0</v>
      </c>
      <c r="D140" s="89" t="str">
        <f t="shared" si="29"/>
        <v>1900-1-Aufnahme-</v>
      </c>
      <c r="E140" s="123" t="str">
        <f t="shared" ca="1" si="37"/>
        <v>-</v>
      </c>
      <c r="F140" s="123">
        <f t="shared" si="42"/>
        <v>1900</v>
      </c>
      <c r="G140" s="123">
        <f t="shared" si="43"/>
        <v>1</v>
      </c>
      <c r="H140" s="162">
        <f t="shared" si="44"/>
        <v>118</v>
      </c>
      <c r="I140" s="77"/>
      <c r="J140" s="78"/>
      <c r="K140" s="79"/>
      <c r="L140" s="80"/>
      <c r="M140" s="177"/>
      <c r="N140" s="309" t="str">
        <f t="shared" ca="1" si="41"/>
        <v/>
      </c>
      <c r="O140" s="310" t="str">
        <f ca="1">IFERROR(IF(VLOOKUP($E140,'SD Aufnahme'!$A$33:$N$326,'SD Aufnahme'!$D$29,FALSE)=0,"",VLOOKUP($E140,'SD Aufnahme'!$A$33:$N$326,'SD Aufnahme'!$D$29,FALSE)),"")</f>
        <v/>
      </c>
      <c r="P140" s="313"/>
      <c r="Q140" s="315" t="str">
        <f>IF(K140=0,"",IFERROR(VLOOKUP($E140,'SD Aufnahme'!$A$33:$N$326,'SD Aufnahme'!$E$29,FALSE),""))</f>
        <v/>
      </c>
      <c r="R140" s="87"/>
      <c r="S140" s="131" t="str">
        <f t="shared" si="30"/>
        <v/>
      </c>
      <c r="T140" s="126">
        <f>IF(M140="organische Düngemittel",IF(OR($M140=0,L140&lt;&gt;0,U140&gt;0),0,IFERROR(VLOOKUP($E140,'SD Aufnahme'!$A$33:$N$4042,T$20,FALSE),0)),)</f>
        <v>0</v>
      </c>
      <c r="U140" s="83"/>
      <c r="V140" s="124"/>
      <c r="W140" s="128" t="str">
        <f ca="1">IFERROR(IF(AND(J140&lt;&gt;"eigene Stoffe",VLOOKUP($E140,'SD Aufnahme'!$A$33:$N$326,'SD Aufnahme'!$G$29,FALSE)=0),"",IF($L140&lt;&gt;0,"", IF(AND(P140&gt;0,O140&lt;&gt;"",Q140&lt;&gt;"t TM"),VLOOKUP($E140,'SD Aufnahme'!$A$33:$N$326,'SD Aufnahme'!$G$29,FALSE)/O140*P140,VLOOKUP($E140,'SD Aufnahme'!$A$33:$N$326,'SD Aufnahme'!$G$29,FALSE)))),"")</f>
        <v/>
      </c>
      <c r="X140" s="87"/>
      <c r="Y140" s="128" t="str">
        <f ca="1">IFERROR(IF(AND(J140&lt;&gt;"eigene Stoffe",VLOOKUP($E140,'SD Aufnahme'!$A$33:$N$326,'SD Aufnahme'!$H$29,FALSE)=0),"",IF($L140&lt;&gt;0,"",IFERROR(IF(AND(P140&gt;0,O140&lt;&gt;"",Q140&lt;&gt;"t TM"),VLOOKUP($E140,'SD Aufnahme'!$A$33:$N$326,'SD Aufnahme'!$H$29,FALSE)*P140/O140,VLOOKUP($E140,'SD Aufnahme'!$A$33:$N$326,'SD Aufnahme'!$H$29,FALSE)),""))),"")</f>
        <v/>
      </c>
      <c r="Z140" s="87"/>
      <c r="AA140" s="424" t="s">
        <v>667</v>
      </c>
      <c r="AB140" s="129" t="str">
        <f>IF($M140=0,"",IFERROR(VLOOKUP($E140,'SD Aufnahme'!$A$33:$N$279,AB$20,FALSE),""))</f>
        <v/>
      </c>
      <c r="AC140" s="97">
        <f t="shared" si="31"/>
        <v>0</v>
      </c>
      <c r="AD140" s="89">
        <f t="shared" ca="1" si="32"/>
        <v>0</v>
      </c>
      <c r="AE140" s="89">
        <f t="shared" ca="1" si="38"/>
        <v>0</v>
      </c>
      <c r="AF140" s="89">
        <f t="shared" ca="1" si="33"/>
        <v>0</v>
      </c>
      <c r="AG140" s="89">
        <f t="shared" ca="1" si="39"/>
        <v>0</v>
      </c>
      <c r="AH140" s="89">
        <f t="shared" si="45"/>
        <v>0</v>
      </c>
      <c r="AI140" s="130" t="e">
        <f ca="1">COUNTIF(OFFSET('SD Aufnahme'!$C$33,VLOOKUP(J140,Art_Aufnahme,3,FALSE),0,VLOOKUP(J140,Art_Aufnahme,4,FALSE)-VLOOKUP(J140,Art_Aufnahme,3,FALSE)+1,1),K140)</f>
        <v>#N/A</v>
      </c>
      <c r="AJ140" s="138">
        <f ca="1">COUNTIF(OFFSET('SD Aufnahme'!$M$32,VLOOKUP(E140,'SD Aufnahme'!$A$33:$X$376,'SD Aufnahme'!$W$29,FALSE),0,1,VLOOKUP(E140,'SD Aufnahme'!$A$33:$X$376,'SD Aufnahme'!$X$29,FALSE)),M140)</f>
        <v>0</v>
      </c>
      <c r="AK140" s="91">
        <f t="shared" ca="1" si="40"/>
        <v>0</v>
      </c>
      <c r="AL140" s="98">
        <f t="shared" si="34"/>
        <v>3</v>
      </c>
      <c r="AO140" s="98">
        <f t="shared" si="35"/>
        <v>0</v>
      </c>
      <c r="AR140" s="98" t="str">
        <f t="shared" si="36"/>
        <v>1900-1-Aufnahme</v>
      </c>
    </row>
    <row r="141" spans="1:44">
      <c r="A141" s="98">
        <f t="shared" si="27"/>
        <v>0</v>
      </c>
      <c r="B141" s="98" t="str">
        <f>IF(C141=1,SUM($C$23:C141),"")</f>
        <v/>
      </c>
      <c r="C141" s="98">
        <f t="shared" si="28"/>
        <v>0</v>
      </c>
      <c r="D141" s="89" t="str">
        <f t="shared" si="29"/>
        <v>1900-1-Aufnahme-</v>
      </c>
      <c r="E141" s="123" t="str">
        <f t="shared" ca="1" si="37"/>
        <v>-</v>
      </c>
      <c r="F141" s="123">
        <f t="shared" si="42"/>
        <v>1900</v>
      </c>
      <c r="G141" s="123">
        <f t="shared" si="43"/>
        <v>1</v>
      </c>
      <c r="H141" s="162">
        <f t="shared" si="44"/>
        <v>119</v>
      </c>
      <c r="I141" s="77"/>
      <c r="J141" s="78"/>
      <c r="K141" s="79"/>
      <c r="L141" s="80"/>
      <c r="M141" s="177"/>
      <c r="N141" s="309" t="str">
        <f t="shared" ca="1" si="41"/>
        <v/>
      </c>
      <c r="O141" s="310" t="str">
        <f ca="1">IFERROR(IF(VLOOKUP($E141,'SD Aufnahme'!$A$33:$N$326,'SD Aufnahme'!$D$29,FALSE)=0,"",VLOOKUP($E141,'SD Aufnahme'!$A$33:$N$326,'SD Aufnahme'!$D$29,FALSE)),"")</f>
        <v/>
      </c>
      <c r="P141" s="313"/>
      <c r="Q141" s="315" t="str">
        <f>IF(K141=0,"",IFERROR(VLOOKUP($E141,'SD Aufnahme'!$A$33:$N$326,'SD Aufnahme'!$E$29,FALSE),""))</f>
        <v/>
      </c>
      <c r="R141" s="87"/>
      <c r="S141" s="131" t="str">
        <f t="shared" si="30"/>
        <v/>
      </c>
      <c r="T141" s="126">
        <f>IF(M141="organische Düngemittel",IF(OR($M141=0,L141&lt;&gt;0,U141&gt;0),0,IFERROR(VLOOKUP($E141,'SD Aufnahme'!$A$33:$N$4042,T$20,FALSE),0)),)</f>
        <v>0</v>
      </c>
      <c r="U141" s="83"/>
      <c r="V141" s="124"/>
      <c r="W141" s="128" t="str">
        <f ca="1">IFERROR(IF(AND(J141&lt;&gt;"eigene Stoffe",VLOOKUP($E141,'SD Aufnahme'!$A$33:$N$326,'SD Aufnahme'!$G$29,FALSE)=0),"",IF($L141&lt;&gt;0,"", IF(AND(P141&gt;0,O141&lt;&gt;"",Q141&lt;&gt;"t TM"),VLOOKUP($E141,'SD Aufnahme'!$A$33:$N$326,'SD Aufnahme'!$G$29,FALSE)/O141*P141,VLOOKUP($E141,'SD Aufnahme'!$A$33:$N$326,'SD Aufnahme'!$G$29,FALSE)))),"")</f>
        <v/>
      </c>
      <c r="X141" s="87"/>
      <c r="Y141" s="128" t="str">
        <f ca="1">IFERROR(IF(AND(J141&lt;&gt;"eigene Stoffe",VLOOKUP($E141,'SD Aufnahme'!$A$33:$N$326,'SD Aufnahme'!$H$29,FALSE)=0),"",IF($L141&lt;&gt;0,"",IFERROR(IF(AND(P141&gt;0,O141&lt;&gt;"",Q141&lt;&gt;"t TM"),VLOOKUP($E141,'SD Aufnahme'!$A$33:$N$326,'SD Aufnahme'!$H$29,FALSE)*P141/O141,VLOOKUP($E141,'SD Aufnahme'!$A$33:$N$326,'SD Aufnahme'!$H$29,FALSE)),""))),"")</f>
        <v/>
      </c>
      <c r="Z141" s="87"/>
      <c r="AA141" s="424" t="s">
        <v>667</v>
      </c>
      <c r="AB141" s="129" t="str">
        <f>IF($M141=0,"",IFERROR(VLOOKUP($E141,'SD Aufnahme'!$A$33:$N$279,AB$20,FALSE),""))</f>
        <v/>
      </c>
      <c r="AC141" s="97">
        <f t="shared" si="31"/>
        <v>0</v>
      </c>
      <c r="AD141" s="89">
        <f t="shared" ca="1" si="32"/>
        <v>0</v>
      </c>
      <c r="AE141" s="89">
        <f t="shared" ca="1" si="38"/>
        <v>0</v>
      </c>
      <c r="AF141" s="89">
        <f t="shared" ca="1" si="33"/>
        <v>0</v>
      </c>
      <c r="AG141" s="89">
        <f t="shared" ca="1" si="39"/>
        <v>0</v>
      </c>
      <c r="AH141" s="89">
        <f t="shared" si="45"/>
        <v>0</v>
      </c>
      <c r="AI141" s="130" t="e">
        <f ca="1">COUNTIF(OFFSET('SD Aufnahme'!$C$33,VLOOKUP(J141,Art_Aufnahme,3,FALSE),0,VLOOKUP(J141,Art_Aufnahme,4,FALSE)-VLOOKUP(J141,Art_Aufnahme,3,FALSE)+1,1),K141)</f>
        <v>#N/A</v>
      </c>
      <c r="AJ141" s="138">
        <f ca="1">COUNTIF(OFFSET('SD Aufnahme'!$M$32,VLOOKUP(E141,'SD Aufnahme'!$A$33:$X$376,'SD Aufnahme'!$W$29,FALSE),0,1,VLOOKUP(E141,'SD Aufnahme'!$A$33:$X$376,'SD Aufnahme'!$X$29,FALSE)),M141)</f>
        <v>0</v>
      </c>
      <c r="AK141" s="91">
        <f t="shared" ca="1" si="40"/>
        <v>0</v>
      </c>
      <c r="AL141" s="98">
        <f t="shared" si="34"/>
        <v>3</v>
      </c>
      <c r="AO141" s="98">
        <f t="shared" si="35"/>
        <v>0</v>
      </c>
      <c r="AR141" s="98" t="str">
        <f t="shared" si="36"/>
        <v>1900-1-Aufnahme</v>
      </c>
    </row>
    <row r="142" spans="1:44">
      <c r="A142" s="98">
        <f t="shared" si="27"/>
        <v>0</v>
      </c>
      <c r="B142" s="98" t="str">
        <f>IF(C142=1,SUM($C$23:C142),"")</f>
        <v/>
      </c>
      <c r="C142" s="98">
        <f t="shared" si="28"/>
        <v>0</v>
      </c>
      <c r="D142" s="89" t="str">
        <f t="shared" si="29"/>
        <v>1900-1-Aufnahme-</v>
      </c>
      <c r="E142" s="123" t="str">
        <f t="shared" ca="1" si="37"/>
        <v>-</v>
      </c>
      <c r="F142" s="123">
        <f t="shared" si="42"/>
        <v>1900</v>
      </c>
      <c r="G142" s="123">
        <f t="shared" si="43"/>
        <v>1</v>
      </c>
      <c r="H142" s="162">
        <f t="shared" si="44"/>
        <v>120</v>
      </c>
      <c r="I142" s="77"/>
      <c r="J142" s="78"/>
      <c r="K142" s="79"/>
      <c r="L142" s="80"/>
      <c r="M142" s="177"/>
      <c r="N142" s="309" t="str">
        <f t="shared" ca="1" si="41"/>
        <v/>
      </c>
      <c r="O142" s="310" t="str">
        <f ca="1">IFERROR(IF(VLOOKUP($E142,'SD Aufnahme'!$A$33:$N$326,'SD Aufnahme'!$D$29,FALSE)=0,"",VLOOKUP($E142,'SD Aufnahme'!$A$33:$N$326,'SD Aufnahme'!$D$29,FALSE)),"")</f>
        <v/>
      </c>
      <c r="P142" s="313"/>
      <c r="Q142" s="315" t="str">
        <f>IF(K142=0,"",IFERROR(VLOOKUP($E142,'SD Aufnahme'!$A$33:$N$326,'SD Aufnahme'!$E$29,FALSE),""))</f>
        <v/>
      </c>
      <c r="R142" s="87"/>
      <c r="S142" s="131" t="str">
        <f t="shared" si="30"/>
        <v/>
      </c>
      <c r="T142" s="126">
        <f>IF(M142="organische Düngemittel",IF(OR($M142=0,L142&lt;&gt;0,U142&gt;0),0,IFERROR(VLOOKUP($E142,'SD Aufnahme'!$A$33:$N$4042,T$20,FALSE),0)),)</f>
        <v>0</v>
      </c>
      <c r="U142" s="83"/>
      <c r="V142" s="124"/>
      <c r="W142" s="128" t="str">
        <f ca="1">IFERROR(IF(AND(J142&lt;&gt;"eigene Stoffe",VLOOKUP($E142,'SD Aufnahme'!$A$33:$N$326,'SD Aufnahme'!$G$29,FALSE)=0),"",IF($L142&lt;&gt;0,"", IF(AND(P142&gt;0,O142&lt;&gt;"",Q142&lt;&gt;"t TM"),VLOOKUP($E142,'SD Aufnahme'!$A$33:$N$326,'SD Aufnahme'!$G$29,FALSE)/O142*P142,VLOOKUP($E142,'SD Aufnahme'!$A$33:$N$326,'SD Aufnahme'!$G$29,FALSE)))),"")</f>
        <v/>
      </c>
      <c r="X142" s="87"/>
      <c r="Y142" s="128" t="str">
        <f ca="1">IFERROR(IF(AND(J142&lt;&gt;"eigene Stoffe",VLOOKUP($E142,'SD Aufnahme'!$A$33:$N$326,'SD Aufnahme'!$H$29,FALSE)=0),"",IF($L142&lt;&gt;0,"",IFERROR(IF(AND(P142&gt;0,O142&lt;&gt;"",Q142&lt;&gt;"t TM"),VLOOKUP($E142,'SD Aufnahme'!$A$33:$N$326,'SD Aufnahme'!$H$29,FALSE)*P142/O142,VLOOKUP($E142,'SD Aufnahme'!$A$33:$N$326,'SD Aufnahme'!$H$29,FALSE)),""))),"")</f>
        <v/>
      </c>
      <c r="Z142" s="87"/>
      <c r="AA142" s="424" t="s">
        <v>667</v>
      </c>
      <c r="AB142" s="129" t="str">
        <f>IF($M142=0,"",IFERROR(VLOOKUP($E142,'SD Aufnahme'!$A$33:$N$279,AB$20,FALSE),""))</f>
        <v/>
      </c>
      <c r="AC142" s="97">
        <f t="shared" si="31"/>
        <v>0</v>
      </c>
      <c r="AD142" s="89">
        <f t="shared" ca="1" si="32"/>
        <v>0</v>
      </c>
      <c r="AE142" s="89">
        <f t="shared" ca="1" si="38"/>
        <v>0</v>
      </c>
      <c r="AF142" s="89">
        <f t="shared" ca="1" si="33"/>
        <v>0</v>
      </c>
      <c r="AG142" s="89">
        <f t="shared" ca="1" si="39"/>
        <v>0</v>
      </c>
      <c r="AH142" s="89">
        <f t="shared" si="45"/>
        <v>0</v>
      </c>
      <c r="AI142" s="130" t="e">
        <f ca="1">COUNTIF(OFFSET('SD Aufnahme'!$C$33,VLOOKUP(J142,Art_Aufnahme,3,FALSE),0,VLOOKUP(J142,Art_Aufnahme,4,FALSE)-VLOOKUP(J142,Art_Aufnahme,3,FALSE)+1,1),K142)</f>
        <v>#N/A</v>
      </c>
      <c r="AJ142" s="138">
        <f ca="1">COUNTIF(OFFSET('SD Aufnahme'!$M$32,VLOOKUP(E142,'SD Aufnahme'!$A$33:$X$376,'SD Aufnahme'!$W$29,FALSE),0,1,VLOOKUP(E142,'SD Aufnahme'!$A$33:$X$376,'SD Aufnahme'!$X$29,FALSE)),M142)</f>
        <v>0</v>
      </c>
      <c r="AK142" s="91">
        <f t="shared" ca="1" si="40"/>
        <v>0</v>
      </c>
      <c r="AL142" s="98">
        <f t="shared" si="34"/>
        <v>3</v>
      </c>
      <c r="AO142" s="98">
        <f t="shared" si="35"/>
        <v>0</v>
      </c>
      <c r="AR142" s="98" t="str">
        <f t="shared" si="36"/>
        <v>1900-1-Aufnahme</v>
      </c>
    </row>
    <row r="143" spans="1:44">
      <c r="A143" s="98">
        <f t="shared" si="27"/>
        <v>0</v>
      </c>
      <c r="B143" s="98" t="str">
        <f>IF(C143=1,SUM($C$23:C143),"")</f>
        <v/>
      </c>
      <c r="C143" s="98">
        <f t="shared" si="28"/>
        <v>0</v>
      </c>
      <c r="D143" s="89" t="str">
        <f t="shared" si="29"/>
        <v>1900-1-Aufnahme-</v>
      </c>
      <c r="E143" s="123" t="str">
        <f t="shared" ca="1" si="37"/>
        <v>-</v>
      </c>
      <c r="F143" s="123">
        <f t="shared" si="42"/>
        <v>1900</v>
      </c>
      <c r="G143" s="123">
        <f t="shared" si="43"/>
        <v>1</v>
      </c>
      <c r="H143" s="162">
        <f t="shared" si="44"/>
        <v>121</v>
      </c>
      <c r="I143" s="77"/>
      <c r="J143" s="78"/>
      <c r="K143" s="79"/>
      <c r="L143" s="80"/>
      <c r="M143" s="177"/>
      <c r="N143" s="309" t="str">
        <f t="shared" ca="1" si="41"/>
        <v/>
      </c>
      <c r="O143" s="310" t="str">
        <f ca="1">IFERROR(IF(VLOOKUP($E143,'SD Aufnahme'!$A$33:$N$326,'SD Aufnahme'!$D$29,FALSE)=0,"",VLOOKUP($E143,'SD Aufnahme'!$A$33:$N$326,'SD Aufnahme'!$D$29,FALSE)),"")</f>
        <v/>
      </c>
      <c r="P143" s="313"/>
      <c r="Q143" s="315" t="str">
        <f>IF(K143=0,"",IFERROR(VLOOKUP($E143,'SD Aufnahme'!$A$33:$N$326,'SD Aufnahme'!$E$29,FALSE),""))</f>
        <v/>
      </c>
      <c r="R143" s="87"/>
      <c r="S143" s="131" t="str">
        <f t="shared" si="30"/>
        <v/>
      </c>
      <c r="T143" s="126">
        <f>IF(M143="organische Düngemittel",IF(OR($M143=0,L143&lt;&gt;0,U143&gt;0),0,IFERROR(VLOOKUP($E143,'SD Aufnahme'!$A$33:$N$4042,T$20,FALSE),0)),)</f>
        <v>0</v>
      </c>
      <c r="U143" s="83"/>
      <c r="V143" s="124"/>
      <c r="W143" s="128" t="str">
        <f ca="1">IFERROR(IF(AND(J143&lt;&gt;"eigene Stoffe",VLOOKUP($E143,'SD Aufnahme'!$A$33:$N$326,'SD Aufnahme'!$G$29,FALSE)=0),"",IF($L143&lt;&gt;0,"", IF(AND(P143&gt;0,O143&lt;&gt;"",Q143&lt;&gt;"t TM"),VLOOKUP($E143,'SD Aufnahme'!$A$33:$N$326,'SD Aufnahme'!$G$29,FALSE)/O143*P143,VLOOKUP($E143,'SD Aufnahme'!$A$33:$N$326,'SD Aufnahme'!$G$29,FALSE)))),"")</f>
        <v/>
      </c>
      <c r="X143" s="87"/>
      <c r="Y143" s="128" t="str">
        <f ca="1">IFERROR(IF(AND(J143&lt;&gt;"eigene Stoffe",VLOOKUP($E143,'SD Aufnahme'!$A$33:$N$326,'SD Aufnahme'!$H$29,FALSE)=0),"",IF($L143&lt;&gt;0,"",IFERROR(IF(AND(P143&gt;0,O143&lt;&gt;"",Q143&lt;&gt;"t TM"),VLOOKUP($E143,'SD Aufnahme'!$A$33:$N$326,'SD Aufnahme'!$H$29,FALSE)*P143/O143,VLOOKUP($E143,'SD Aufnahme'!$A$33:$N$326,'SD Aufnahme'!$H$29,FALSE)),""))),"")</f>
        <v/>
      </c>
      <c r="Z143" s="87"/>
      <c r="AA143" s="424" t="s">
        <v>667</v>
      </c>
      <c r="AB143" s="129" t="str">
        <f>IF($M143=0,"",IFERROR(VLOOKUP($E143,'SD Aufnahme'!$A$33:$N$279,AB$20,FALSE),""))</f>
        <v/>
      </c>
      <c r="AC143" s="97">
        <f t="shared" si="31"/>
        <v>0</v>
      </c>
      <c r="AD143" s="89">
        <f t="shared" ca="1" si="32"/>
        <v>0</v>
      </c>
      <c r="AE143" s="89">
        <f t="shared" ca="1" si="38"/>
        <v>0</v>
      </c>
      <c r="AF143" s="89">
        <f t="shared" ca="1" si="33"/>
        <v>0</v>
      </c>
      <c r="AG143" s="89">
        <f t="shared" ca="1" si="39"/>
        <v>0</v>
      </c>
      <c r="AH143" s="89">
        <f t="shared" si="45"/>
        <v>0</v>
      </c>
      <c r="AI143" s="130" t="e">
        <f ca="1">COUNTIF(OFFSET('SD Aufnahme'!$C$33,VLOOKUP(J143,Art_Aufnahme,3,FALSE),0,VLOOKUP(J143,Art_Aufnahme,4,FALSE)-VLOOKUP(J143,Art_Aufnahme,3,FALSE)+1,1),K143)</f>
        <v>#N/A</v>
      </c>
      <c r="AJ143" s="138">
        <f ca="1">COUNTIF(OFFSET('SD Aufnahme'!$M$32,VLOOKUP(E143,'SD Aufnahme'!$A$33:$X$376,'SD Aufnahme'!$W$29,FALSE),0,1,VLOOKUP(E143,'SD Aufnahme'!$A$33:$X$376,'SD Aufnahme'!$X$29,FALSE)),M143)</f>
        <v>0</v>
      </c>
      <c r="AK143" s="91">
        <f t="shared" ca="1" si="40"/>
        <v>0</v>
      </c>
      <c r="AL143" s="98">
        <f t="shared" si="34"/>
        <v>3</v>
      </c>
      <c r="AO143" s="98">
        <f t="shared" si="35"/>
        <v>0</v>
      </c>
      <c r="AR143" s="98" t="str">
        <f t="shared" si="36"/>
        <v>1900-1-Aufnahme</v>
      </c>
    </row>
    <row r="144" spans="1:44">
      <c r="A144" s="98">
        <f t="shared" si="27"/>
        <v>0</v>
      </c>
      <c r="B144" s="98" t="str">
        <f>IF(C144=1,SUM($C$23:C144),"")</f>
        <v/>
      </c>
      <c r="C144" s="98">
        <f t="shared" si="28"/>
        <v>0</v>
      </c>
      <c r="D144" s="89" t="str">
        <f t="shared" si="29"/>
        <v>1900-1-Aufnahme-</v>
      </c>
      <c r="E144" s="123" t="str">
        <f t="shared" ca="1" si="37"/>
        <v>-</v>
      </c>
      <c r="F144" s="123">
        <f t="shared" si="42"/>
        <v>1900</v>
      </c>
      <c r="G144" s="123">
        <f t="shared" si="43"/>
        <v>1</v>
      </c>
      <c r="H144" s="162">
        <f t="shared" si="44"/>
        <v>122</v>
      </c>
      <c r="I144" s="77"/>
      <c r="J144" s="78"/>
      <c r="K144" s="79"/>
      <c r="L144" s="80"/>
      <c r="M144" s="177"/>
      <c r="N144" s="309" t="str">
        <f t="shared" ca="1" si="41"/>
        <v/>
      </c>
      <c r="O144" s="310" t="str">
        <f ca="1">IFERROR(IF(VLOOKUP($E144,'SD Aufnahme'!$A$33:$N$326,'SD Aufnahme'!$D$29,FALSE)=0,"",VLOOKUP($E144,'SD Aufnahme'!$A$33:$N$326,'SD Aufnahme'!$D$29,FALSE)),"")</f>
        <v/>
      </c>
      <c r="P144" s="313"/>
      <c r="Q144" s="315" t="str">
        <f>IF(K144=0,"",IFERROR(VLOOKUP($E144,'SD Aufnahme'!$A$33:$N$326,'SD Aufnahme'!$E$29,FALSE),""))</f>
        <v/>
      </c>
      <c r="R144" s="87"/>
      <c r="S144" s="131" t="str">
        <f t="shared" si="30"/>
        <v/>
      </c>
      <c r="T144" s="126">
        <f>IF(M144="organische Düngemittel",IF(OR($M144=0,L144&lt;&gt;0,U144&gt;0),0,IFERROR(VLOOKUP($E144,'SD Aufnahme'!$A$33:$N$4042,T$20,FALSE),0)),)</f>
        <v>0</v>
      </c>
      <c r="U144" s="83"/>
      <c r="V144" s="124"/>
      <c r="W144" s="128" t="str">
        <f ca="1">IFERROR(IF(AND(J144&lt;&gt;"eigene Stoffe",VLOOKUP($E144,'SD Aufnahme'!$A$33:$N$326,'SD Aufnahme'!$G$29,FALSE)=0),"",IF($L144&lt;&gt;0,"", IF(AND(P144&gt;0,O144&lt;&gt;"",Q144&lt;&gt;"t TM"),VLOOKUP($E144,'SD Aufnahme'!$A$33:$N$326,'SD Aufnahme'!$G$29,FALSE)/O144*P144,VLOOKUP($E144,'SD Aufnahme'!$A$33:$N$326,'SD Aufnahme'!$G$29,FALSE)))),"")</f>
        <v/>
      </c>
      <c r="X144" s="87"/>
      <c r="Y144" s="128" t="str">
        <f ca="1">IFERROR(IF(AND(J144&lt;&gt;"eigene Stoffe",VLOOKUP($E144,'SD Aufnahme'!$A$33:$N$326,'SD Aufnahme'!$H$29,FALSE)=0),"",IF($L144&lt;&gt;0,"",IFERROR(IF(AND(P144&gt;0,O144&lt;&gt;"",Q144&lt;&gt;"t TM"),VLOOKUP($E144,'SD Aufnahme'!$A$33:$N$326,'SD Aufnahme'!$H$29,FALSE)*P144/O144,VLOOKUP($E144,'SD Aufnahme'!$A$33:$N$326,'SD Aufnahme'!$H$29,FALSE)),""))),"")</f>
        <v/>
      </c>
      <c r="Z144" s="87"/>
      <c r="AA144" s="424" t="s">
        <v>667</v>
      </c>
      <c r="AB144" s="129" t="str">
        <f>IF($M144=0,"",IFERROR(VLOOKUP($E144,'SD Aufnahme'!$A$33:$N$279,AB$20,FALSE),""))</f>
        <v/>
      </c>
      <c r="AC144" s="97">
        <f t="shared" si="31"/>
        <v>0</v>
      </c>
      <c r="AD144" s="89">
        <f t="shared" ca="1" si="32"/>
        <v>0</v>
      </c>
      <c r="AE144" s="89">
        <f t="shared" ca="1" si="38"/>
        <v>0</v>
      </c>
      <c r="AF144" s="89">
        <f t="shared" ca="1" si="33"/>
        <v>0</v>
      </c>
      <c r="AG144" s="89">
        <f t="shared" ca="1" si="39"/>
        <v>0</v>
      </c>
      <c r="AH144" s="89">
        <f t="shared" si="45"/>
        <v>0</v>
      </c>
      <c r="AI144" s="130" t="e">
        <f ca="1">COUNTIF(OFFSET('SD Aufnahme'!$C$33,VLOOKUP(J144,Art_Aufnahme,3,FALSE),0,VLOOKUP(J144,Art_Aufnahme,4,FALSE)-VLOOKUP(J144,Art_Aufnahme,3,FALSE)+1,1),K144)</f>
        <v>#N/A</v>
      </c>
      <c r="AJ144" s="138">
        <f ca="1">COUNTIF(OFFSET('SD Aufnahme'!$M$32,VLOOKUP(E144,'SD Aufnahme'!$A$33:$X$376,'SD Aufnahme'!$W$29,FALSE),0,1,VLOOKUP(E144,'SD Aufnahme'!$A$33:$X$376,'SD Aufnahme'!$X$29,FALSE)),M144)</f>
        <v>0</v>
      </c>
      <c r="AK144" s="91">
        <f t="shared" ca="1" si="40"/>
        <v>0</v>
      </c>
      <c r="AL144" s="98">
        <f t="shared" si="34"/>
        <v>3</v>
      </c>
      <c r="AO144" s="98">
        <f t="shared" si="35"/>
        <v>0</v>
      </c>
      <c r="AR144" s="98" t="str">
        <f t="shared" si="36"/>
        <v>1900-1-Aufnahme</v>
      </c>
    </row>
    <row r="145" spans="1:44">
      <c r="A145" s="98">
        <f t="shared" si="27"/>
        <v>0</v>
      </c>
      <c r="B145" s="98" t="str">
        <f>IF(C145=1,SUM($C$23:C145),"")</f>
        <v/>
      </c>
      <c r="C145" s="98">
        <f t="shared" si="28"/>
        <v>0</v>
      </c>
      <c r="D145" s="89" t="str">
        <f t="shared" si="29"/>
        <v>1900-1-Aufnahme-</v>
      </c>
      <c r="E145" s="123" t="str">
        <f t="shared" ca="1" si="37"/>
        <v>-</v>
      </c>
      <c r="F145" s="123">
        <f t="shared" si="42"/>
        <v>1900</v>
      </c>
      <c r="G145" s="123">
        <f t="shared" si="43"/>
        <v>1</v>
      </c>
      <c r="H145" s="162">
        <f t="shared" si="44"/>
        <v>123</v>
      </c>
      <c r="I145" s="77"/>
      <c r="J145" s="78"/>
      <c r="K145" s="79"/>
      <c r="L145" s="80"/>
      <c r="M145" s="177"/>
      <c r="N145" s="309" t="str">
        <f t="shared" ca="1" si="41"/>
        <v/>
      </c>
      <c r="O145" s="310" t="str">
        <f ca="1">IFERROR(IF(VLOOKUP($E145,'SD Aufnahme'!$A$33:$N$326,'SD Aufnahme'!$D$29,FALSE)=0,"",VLOOKUP($E145,'SD Aufnahme'!$A$33:$N$326,'SD Aufnahme'!$D$29,FALSE)),"")</f>
        <v/>
      </c>
      <c r="P145" s="313"/>
      <c r="Q145" s="315" t="str">
        <f>IF(K145=0,"",IFERROR(VLOOKUP($E145,'SD Aufnahme'!$A$33:$N$326,'SD Aufnahme'!$E$29,FALSE),""))</f>
        <v/>
      </c>
      <c r="R145" s="87"/>
      <c r="S145" s="131" t="str">
        <f t="shared" si="30"/>
        <v/>
      </c>
      <c r="T145" s="126">
        <f>IF(M145="organische Düngemittel",IF(OR($M145=0,L145&lt;&gt;0,U145&gt;0),0,IFERROR(VLOOKUP($E145,'SD Aufnahme'!$A$33:$N$4042,T$20,FALSE),0)),)</f>
        <v>0</v>
      </c>
      <c r="U145" s="83"/>
      <c r="V145" s="124"/>
      <c r="W145" s="128" t="str">
        <f ca="1">IFERROR(IF(AND(J145&lt;&gt;"eigene Stoffe",VLOOKUP($E145,'SD Aufnahme'!$A$33:$N$326,'SD Aufnahme'!$G$29,FALSE)=0),"",IF($L145&lt;&gt;0,"", IF(AND(P145&gt;0,O145&lt;&gt;"",Q145&lt;&gt;"t TM"),VLOOKUP($E145,'SD Aufnahme'!$A$33:$N$326,'SD Aufnahme'!$G$29,FALSE)/O145*P145,VLOOKUP($E145,'SD Aufnahme'!$A$33:$N$326,'SD Aufnahme'!$G$29,FALSE)))),"")</f>
        <v/>
      </c>
      <c r="X145" s="87"/>
      <c r="Y145" s="128" t="str">
        <f ca="1">IFERROR(IF(AND(J145&lt;&gt;"eigene Stoffe",VLOOKUP($E145,'SD Aufnahme'!$A$33:$N$326,'SD Aufnahme'!$H$29,FALSE)=0),"",IF($L145&lt;&gt;0,"",IFERROR(IF(AND(P145&gt;0,O145&lt;&gt;"",Q145&lt;&gt;"t TM"),VLOOKUP($E145,'SD Aufnahme'!$A$33:$N$326,'SD Aufnahme'!$H$29,FALSE)*P145/O145,VLOOKUP($E145,'SD Aufnahme'!$A$33:$N$326,'SD Aufnahme'!$H$29,FALSE)),""))),"")</f>
        <v/>
      </c>
      <c r="Z145" s="87"/>
      <c r="AA145" s="424" t="s">
        <v>667</v>
      </c>
      <c r="AB145" s="129" t="str">
        <f>IF($M145=0,"",IFERROR(VLOOKUP($E145,'SD Aufnahme'!$A$33:$N$279,AB$20,FALSE),""))</f>
        <v/>
      </c>
      <c r="AC145" s="97">
        <f t="shared" si="31"/>
        <v>0</v>
      </c>
      <c r="AD145" s="89">
        <f t="shared" ca="1" si="32"/>
        <v>0</v>
      </c>
      <c r="AE145" s="89">
        <f t="shared" ca="1" si="38"/>
        <v>0</v>
      </c>
      <c r="AF145" s="89">
        <f t="shared" ca="1" si="33"/>
        <v>0</v>
      </c>
      <c r="AG145" s="89">
        <f t="shared" ca="1" si="39"/>
        <v>0</v>
      </c>
      <c r="AH145" s="89">
        <f t="shared" si="45"/>
        <v>0</v>
      </c>
      <c r="AI145" s="130" t="e">
        <f ca="1">COUNTIF(OFFSET('SD Aufnahme'!$C$33,VLOOKUP(J145,Art_Aufnahme,3,FALSE),0,VLOOKUP(J145,Art_Aufnahme,4,FALSE)-VLOOKUP(J145,Art_Aufnahme,3,FALSE)+1,1),K145)</f>
        <v>#N/A</v>
      </c>
      <c r="AJ145" s="138">
        <f ca="1">COUNTIF(OFFSET('SD Aufnahme'!$M$32,VLOOKUP(E145,'SD Aufnahme'!$A$33:$X$376,'SD Aufnahme'!$W$29,FALSE),0,1,VLOOKUP(E145,'SD Aufnahme'!$A$33:$X$376,'SD Aufnahme'!$X$29,FALSE)),M145)</f>
        <v>0</v>
      </c>
      <c r="AK145" s="91">
        <f t="shared" ca="1" si="40"/>
        <v>0</v>
      </c>
      <c r="AL145" s="98">
        <f t="shared" si="34"/>
        <v>3</v>
      </c>
      <c r="AO145" s="98">
        <f t="shared" si="35"/>
        <v>0</v>
      </c>
      <c r="AR145" s="98" t="str">
        <f t="shared" si="36"/>
        <v>1900-1-Aufnahme</v>
      </c>
    </row>
    <row r="146" spans="1:44">
      <c r="A146" s="98">
        <f t="shared" si="27"/>
        <v>0</v>
      </c>
      <c r="B146" s="98" t="str">
        <f>IF(C146=1,SUM($C$23:C146),"")</f>
        <v/>
      </c>
      <c r="C146" s="98">
        <f t="shared" si="28"/>
        <v>0</v>
      </c>
      <c r="D146" s="89" t="str">
        <f t="shared" si="29"/>
        <v>1900-1-Aufnahme-</v>
      </c>
      <c r="E146" s="123" t="str">
        <f t="shared" ca="1" si="37"/>
        <v>-</v>
      </c>
      <c r="F146" s="123">
        <f t="shared" si="42"/>
        <v>1900</v>
      </c>
      <c r="G146" s="123">
        <f t="shared" si="43"/>
        <v>1</v>
      </c>
      <c r="H146" s="162">
        <f t="shared" si="44"/>
        <v>124</v>
      </c>
      <c r="I146" s="77"/>
      <c r="J146" s="78"/>
      <c r="K146" s="79"/>
      <c r="L146" s="80"/>
      <c r="M146" s="177"/>
      <c r="N146" s="309" t="str">
        <f t="shared" ca="1" si="41"/>
        <v/>
      </c>
      <c r="O146" s="310" t="str">
        <f ca="1">IFERROR(IF(VLOOKUP($E146,'SD Aufnahme'!$A$33:$N$326,'SD Aufnahme'!$D$29,FALSE)=0,"",VLOOKUP($E146,'SD Aufnahme'!$A$33:$N$326,'SD Aufnahme'!$D$29,FALSE)),"")</f>
        <v/>
      </c>
      <c r="P146" s="313"/>
      <c r="Q146" s="315" t="str">
        <f>IF(K146=0,"",IFERROR(VLOOKUP($E146,'SD Aufnahme'!$A$33:$N$326,'SD Aufnahme'!$E$29,FALSE),""))</f>
        <v/>
      </c>
      <c r="R146" s="87"/>
      <c r="S146" s="131" t="str">
        <f t="shared" si="30"/>
        <v/>
      </c>
      <c r="T146" s="126">
        <f>IF(M146="organische Düngemittel",IF(OR($M146=0,L146&lt;&gt;0,U146&gt;0),0,IFERROR(VLOOKUP($E146,'SD Aufnahme'!$A$33:$N$4042,T$20,FALSE),0)),)</f>
        <v>0</v>
      </c>
      <c r="U146" s="83"/>
      <c r="V146" s="124"/>
      <c r="W146" s="128" t="str">
        <f ca="1">IFERROR(IF(AND(J146&lt;&gt;"eigene Stoffe",VLOOKUP($E146,'SD Aufnahme'!$A$33:$N$326,'SD Aufnahme'!$G$29,FALSE)=0),"",IF($L146&lt;&gt;0,"", IF(AND(P146&gt;0,O146&lt;&gt;"",Q146&lt;&gt;"t TM"),VLOOKUP($E146,'SD Aufnahme'!$A$33:$N$326,'SD Aufnahme'!$G$29,FALSE)/O146*P146,VLOOKUP($E146,'SD Aufnahme'!$A$33:$N$326,'SD Aufnahme'!$G$29,FALSE)))),"")</f>
        <v/>
      </c>
      <c r="X146" s="87"/>
      <c r="Y146" s="128" t="str">
        <f ca="1">IFERROR(IF(AND(J146&lt;&gt;"eigene Stoffe",VLOOKUP($E146,'SD Aufnahme'!$A$33:$N$326,'SD Aufnahme'!$H$29,FALSE)=0),"",IF($L146&lt;&gt;0,"",IFERROR(IF(AND(P146&gt;0,O146&lt;&gt;"",Q146&lt;&gt;"t TM"),VLOOKUP($E146,'SD Aufnahme'!$A$33:$N$326,'SD Aufnahme'!$H$29,FALSE)*P146/O146,VLOOKUP($E146,'SD Aufnahme'!$A$33:$N$326,'SD Aufnahme'!$H$29,FALSE)),""))),"")</f>
        <v/>
      </c>
      <c r="Z146" s="87"/>
      <c r="AA146" s="424" t="s">
        <v>667</v>
      </c>
      <c r="AB146" s="129" t="str">
        <f>IF($M146=0,"",IFERROR(VLOOKUP($E146,'SD Aufnahme'!$A$33:$N$279,AB$20,FALSE),""))</f>
        <v/>
      </c>
      <c r="AC146" s="97">
        <f t="shared" si="31"/>
        <v>0</v>
      </c>
      <c r="AD146" s="89">
        <f t="shared" ca="1" si="32"/>
        <v>0</v>
      </c>
      <c r="AE146" s="89">
        <f t="shared" ca="1" si="38"/>
        <v>0</v>
      </c>
      <c r="AF146" s="89">
        <f t="shared" ca="1" si="33"/>
        <v>0</v>
      </c>
      <c r="AG146" s="89">
        <f t="shared" ca="1" si="39"/>
        <v>0</v>
      </c>
      <c r="AH146" s="89">
        <f t="shared" si="45"/>
        <v>0</v>
      </c>
      <c r="AI146" s="130" t="e">
        <f ca="1">COUNTIF(OFFSET('SD Aufnahme'!$C$33,VLOOKUP(J146,Art_Aufnahme,3,FALSE),0,VLOOKUP(J146,Art_Aufnahme,4,FALSE)-VLOOKUP(J146,Art_Aufnahme,3,FALSE)+1,1),K146)</f>
        <v>#N/A</v>
      </c>
      <c r="AJ146" s="138">
        <f ca="1">COUNTIF(OFFSET('SD Aufnahme'!$M$32,VLOOKUP(E146,'SD Aufnahme'!$A$33:$X$376,'SD Aufnahme'!$W$29,FALSE),0,1,VLOOKUP(E146,'SD Aufnahme'!$A$33:$X$376,'SD Aufnahme'!$X$29,FALSE)),M146)</f>
        <v>0</v>
      </c>
      <c r="AK146" s="91">
        <f t="shared" ca="1" si="40"/>
        <v>0</v>
      </c>
      <c r="AL146" s="98">
        <f t="shared" si="34"/>
        <v>3</v>
      </c>
      <c r="AO146" s="98">
        <f t="shared" si="35"/>
        <v>0</v>
      </c>
      <c r="AR146" s="98" t="str">
        <f t="shared" si="36"/>
        <v>1900-1-Aufnahme</v>
      </c>
    </row>
    <row r="147" spans="1:44">
      <c r="A147" s="98">
        <f t="shared" si="27"/>
        <v>0</v>
      </c>
      <c r="B147" s="98" t="str">
        <f>IF(C147=1,SUM($C$23:C147),"")</f>
        <v/>
      </c>
      <c r="C147" s="98">
        <f t="shared" si="28"/>
        <v>0</v>
      </c>
      <c r="D147" s="89" t="str">
        <f t="shared" si="29"/>
        <v>1900-1-Aufnahme-</v>
      </c>
      <c r="E147" s="123" t="str">
        <f t="shared" ca="1" si="37"/>
        <v>-</v>
      </c>
      <c r="F147" s="123">
        <f t="shared" si="42"/>
        <v>1900</v>
      </c>
      <c r="G147" s="123">
        <f t="shared" si="43"/>
        <v>1</v>
      </c>
      <c r="H147" s="162">
        <f t="shared" si="44"/>
        <v>125</v>
      </c>
      <c r="I147" s="77"/>
      <c r="J147" s="78"/>
      <c r="K147" s="79"/>
      <c r="L147" s="80"/>
      <c r="M147" s="177"/>
      <c r="N147" s="309" t="str">
        <f t="shared" ca="1" si="41"/>
        <v/>
      </c>
      <c r="O147" s="310" t="str">
        <f ca="1">IFERROR(IF(VLOOKUP($E147,'SD Aufnahme'!$A$33:$N$326,'SD Aufnahme'!$D$29,FALSE)=0,"",VLOOKUP($E147,'SD Aufnahme'!$A$33:$N$326,'SD Aufnahme'!$D$29,FALSE)),"")</f>
        <v/>
      </c>
      <c r="P147" s="313"/>
      <c r="Q147" s="315" t="str">
        <f>IF(K147=0,"",IFERROR(VLOOKUP($E147,'SD Aufnahme'!$A$33:$N$326,'SD Aufnahme'!$E$29,FALSE),""))</f>
        <v/>
      </c>
      <c r="R147" s="87"/>
      <c r="S147" s="131" t="str">
        <f t="shared" si="30"/>
        <v/>
      </c>
      <c r="T147" s="126">
        <f>IF(M147="organische Düngemittel",IF(OR($M147=0,L147&lt;&gt;0,U147&gt;0),0,IFERROR(VLOOKUP($E147,'SD Aufnahme'!$A$33:$N$4042,T$20,FALSE),0)),)</f>
        <v>0</v>
      </c>
      <c r="U147" s="83"/>
      <c r="V147" s="124"/>
      <c r="W147" s="128" t="str">
        <f ca="1">IFERROR(IF(AND(J147&lt;&gt;"eigene Stoffe",VLOOKUP($E147,'SD Aufnahme'!$A$33:$N$326,'SD Aufnahme'!$G$29,FALSE)=0),"",IF($L147&lt;&gt;0,"", IF(AND(P147&gt;0,O147&lt;&gt;"",Q147&lt;&gt;"t TM"),VLOOKUP($E147,'SD Aufnahme'!$A$33:$N$326,'SD Aufnahme'!$G$29,FALSE)/O147*P147,VLOOKUP($E147,'SD Aufnahme'!$A$33:$N$326,'SD Aufnahme'!$G$29,FALSE)))),"")</f>
        <v/>
      </c>
      <c r="X147" s="87"/>
      <c r="Y147" s="128" t="str">
        <f ca="1">IFERROR(IF(AND(J147&lt;&gt;"eigene Stoffe",VLOOKUP($E147,'SD Aufnahme'!$A$33:$N$326,'SD Aufnahme'!$H$29,FALSE)=0),"",IF($L147&lt;&gt;0,"",IFERROR(IF(AND(P147&gt;0,O147&lt;&gt;"",Q147&lt;&gt;"t TM"),VLOOKUP($E147,'SD Aufnahme'!$A$33:$N$326,'SD Aufnahme'!$H$29,FALSE)*P147/O147,VLOOKUP($E147,'SD Aufnahme'!$A$33:$N$326,'SD Aufnahme'!$H$29,FALSE)),""))),"")</f>
        <v/>
      </c>
      <c r="Z147" s="87"/>
      <c r="AA147" s="424" t="s">
        <v>667</v>
      </c>
      <c r="AB147" s="129" t="str">
        <f>IF($M147=0,"",IFERROR(VLOOKUP($E147,'SD Aufnahme'!$A$33:$N$279,AB$20,FALSE),""))</f>
        <v/>
      </c>
      <c r="AC147" s="97">
        <f t="shared" si="31"/>
        <v>0</v>
      </c>
      <c r="AD147" s="89">
        <f t="shared" ca="1" si="32"/>
        <v>0</v>
      </c>
      <c r="AE147" s="89">
        <f t="shared" ca="1" si="38"/>
        <v>0</v>
      </c>
      <c r="AF147" s="89">
        <f t="shared" ca="1" si="33"/>
        <v>0</v>
      </c>
      <c r="AG147" s="89">
        <f t="shared" ca="1" si="39"/>
        <v>0</v>
      </c>
      <c r="AH147" s="89">
        <f t="shared" si="45"/>
        <v>0</v>
      </c>
      <c r="AI147" s="130" t="e">
        <f ca="1">COUNTIF(OFFSET('SD Aufnahme'!$C$33,VLOOKUP(J147,Art_Aufnahme,3,FALSE),0,VLOOKUP(J147,Art_Aufnahme,4,FALSE)-VLOOKUP(J147,Art_Aufnahme,3,FALSE)+1,1),K147)</f>
        <v>#N/A</v>
      </c>
      <c r="AJ147" s="138">
        <f ca="1">COUNTIF(OFFSET('SD Aufnahme'!$M$32,VLOOKUP(E147,'SD Aufnahme'!$A$33:$X$376,'SD Aufnahme'!$W$29,FALSE),0,1,VLOOKUP(E147,'SD Aufnahme'!$A$33:$X$376,'SD Aufnahme'!$X$29,FALSE)),M147)</f>
        <v>0</v>
      </c>
      <c r="AK147" s="91">
        <f t="shared" ca="1" si="40"/>
        <v>0</v>
      </c>
      <c r="AL147" s="98">
        <f t="shared" si="34"/>
        <v>3</v>
      </c>
      <c r="AO147" s="98">
        <f t="shared" si="35"/>
        <v>0</v>
      </c>
      <c r="AR147" s="98" t="str">
        <f t="shared" si="36"/>
        <v>1900-1-Aufnahme</v>
      </c>
    </row>
    <row r="148" spans="1:44">
      <c r="A148" s="98">
        <f t="shared" si="27"/>
        <v>0</v>
      </c>
      <c r="B148" s="98" t="str">
        <f>IF(C148=1,SUM($C$23:C148),"")</f>
        <v/>
      </c>
      <c r="C148" s="98">
        <f t="shared" si="28"/>
        <v>0</v>
      </c>
      <c r="D148" s="89" t="str">
        <f t="shared" si="29"/>
        <v>1900-1-Aufnahme-</v>
      </c>
      <c r="E148" s="123" t="str">
        <f t="shared" ca="1" si="37"/>
        <v>-</v>
      </c>
      <c r="F148" s="123">
        <f t="shared" si="42"/>
        <v>1900</v>
      </c>
      <c r="G148" s="123">
        <f t="shared" si="43"/>
        <v>1</v>
      </c>
      <c r="H148" s="162">
        <f t="shared" si="44"/>
        <v>126</v>
      </c>
      <c r="I148" s="77"/>
      <c r="J148" s="78"/>
      <c r="K148" s="79"/>
      <c r="L148" s="80"/>
      <c r="M148" s="177"/>
      <c r="N148" s="309" t="str">
        <f t="shared" ca="1" si="41"/>
        <v/>
      </c>
      <c r="O148" s="310" t="str">
        <f ca="1">IFERROR(IF(VLOOKUP($E148,'SD Aufnahme'!$A$33:$N$326,'SD Aufnahme'!$D$29,FALSE)=0,"",VLOOKUP($E148,'SD Aufnahme'!$A$33:$N$326,'SD Aufnahme'!$D$29,FALSE)),"")</f>
        <v/>
      </c>
      <c r="P148" s="313"/>
      <c r="Q148" s="315" t="str">
        <f>IF(K148=0,"",IFERROR(VLOOKUP($E148,'SD Aufnahme'!$A$33:$N$326,'SD Aufnahme'!$E$29,FALSE),""))</f>
        <v/>
      </c>
      <c r="R148" s="87"/>
      <c r="S148" s="131" t="str">
        <f t="shared" si="30"/>
        <v/>
      </c>
      <c r="T148" s="126">
        <f>IF(M148="organische Düngemittel",IF(OR($M148=0,L148&lt;&gt;0,U148&gt;0),0,IFERROR(VLOOKUP($E148,'SD Aufnahme'!$A$33:$N$4042,T$20,FALSE),0)),)</f>
        <v>0</v>
      </c>
      <c r="U148" s="83"/>
      <c r="V148" s="124"/>
      <c r="W148" s="128" t="str">
        <f ca="1">IFERROR(IF(AND(J148&lt;&gt;"eigene Stoffe",VLOOKUP($E148,'SD Aufnahme'!$A$33:$N$326,'SD Aufnahme'!$G$29,FALSE)=0),"",IF($L148&lt;&gt;0,"", IF(AND(P148&gt;0,O148&lt;&gt;"",Q148&lt;&gt;"t TM"),VLOOKUP($E148,'SD Aufnahme'!$A$33:$N$326,'SD Aufnahme'!$G$29,FALSE)/O148*P148,VLOOKUP($E148,'SD Aufnahme'!$A$33:$N$326,'SD Aufnahme'!$G$29,FALSE)))),"")</f>
        <v/>
      </c>
      <c r="X148" s="87"/>
      <c r="Y148" s="128" t="str">
        <f ca="1">IFERROR(IF(AND(J148&lt;&gt;"eigene Stoffe",VLOOKUP($E148,'SD Aufnahme'!$A$33:$N$326,'SD Aufnahme'!$H$29,FALSE)=0),"",IF($L148&lt;&gt;0,"",IFERROR(IF(AND(P148&gt;0,O148&lt;&gt;"",Q148&lt;&gt;"t TM"),VLOOKUP($E148,'SD Aufnahme'!$A$33:$N$326,'SD Aufnahme'!$H$29,FALSE)*P148/O148,VLOOKUP($E148,'SD Aufnahme'!$A$33:$N$326,'SD Aufnahme'!$H$29,FALSE)),""))),"")</f>
        <v/>
      </c>
      <c r="Z148" s="87"/>
      <c r="AA148" s="424" t="s">
        <v>667</v>
      </c>
      <c r="AB148" s="129" t="str">
        <f>IF($M148=0,"",IFERROR(VLOOKUP($E148,'SD Aufnahme'!$A$33:$N$279,AB$20,FALSE),""))</f>
        <v/>
      </c>
      <c r="AC148" s="97">
        <f t="shared" si="31"/>
        <v>0</v>
      </c>
      <c r="AD148" s="89">
        <f t="shared" ca="1" si="32"/>
        <v>0</v>
      </c>
      <c r="AE148" s="89">
        <f t="shared" ca="1" si="38"/>
        <v>0</v>
      </c>
      <c r="AF148" s="89">
        <f t="shared" ca="1" si="33"/>
        <v>0</v>
      </c>
      <c r="AG148" s="89">
        <f t="shared" ca="1" si="39"/>
        <v>0</v>
      </c>
      <c r="AH148" s="89">
        <f t="shared" si="45"/>
        <v>0</v>
      </c>
      <c r="AI148" s="130" t="e">
        <f ca="1">COUNTIF(OFFSET('SD Aufnahme'!$C$33,VLOOKUP(J148,Art_Aufnahme,3,FALSE),0,VLOOKUP(J148,Art_Aufnahme,4,FALSE)-VLOOKUP(J148,Art_Aufnahme,3,FALSE)+1,1),K148)</f>
        <v>#N/A</v>
      </c>
      <c r="AJ148" s="138">
        <f ca="1">COUNTIF(OFFSET('SD Aufnahme'!$M$32,VLOOKUP(E148,'SD Aufnahme'!$A$33:$X$376,'SD Aufnahme'!$W$29,FALSE),0,1,VLOOKUP(E148,'SD Aufnahme'!$A$33:$X$376,'SD Aufnahme'!$X$29,FALSE)),M148)</f>
        <v>0</v>
      </c>
      <c r="AK148" s="91">
        <f t="shared" ca="1" si="40"/>
        <v>0</v>
      </c>
      <c r="AL148" s="98">
        <f t="shared" si="34"/>
        <v>3</v>
      </c>
      <c r="AO148" s="98">
        <f t="shared" si="35"/>
        <v>0</v>
      </c>
      <c r="AR148" s="98" t="str">
        <f t="shared" si="36"/>
        <v>1900-1-Aufnahme</v>
      </c>
    </row>
    <row r="149" spans="1:44">
      <c r="A149" s="98">
        <f t="shared" si="27"/>
        <v>0</v>
      </c>
      <c r="B149" s="98" t="str">
        <f>IF(C149=1,SUM($C$23:C149),"")</f>
        <v/>
      </c>
      <c r="C149" s="98">
        <f t="shared" si="28"/>
        <v>0</v>
      </c>
      <c r="D149" s="89" t="str">
        <f t="shared" si="29"/>
        <v>1900-1-Aufnahme-</v>
      </c>
      <c r="E149" s="123" t="str">
        <f t="shared" ca="1" si="37"/>
        <v>-</v>
      </c>
      <c r="F149" s="123">
        <f t="shared" si="42"/>
        <v>1900</v>
      </c>
      <c r="G149" s="123">
        <f t="shared" si="43"/>
        <v>1</v>
      </c>
      <c r="H149" s="162">
        <f t="shared" si="44"/>
        <v>127</v>
      </c>
      <c r="I149" s="77"/>
      <c r="J149" s="78"/>
      <c r="K149" s="79"/>
      <c r="L149" s="80"/>
      <c r="M149" s="177"/>
      <c r="N149" s="309" t="str">
        <f t="shared" ca="1" si="41"/>
        <v/>
      </c>
      <c r="O149" s="310" t="str">
        <f ca="1">IFERROR(IF(VLOOKUP($E149,'SD Aufnahme'!$A$33:$N$326,'SD Aufnahme'!$D$29,FALSE)=0,"",VLOOKUP($E149,'SD Aufnahme'!$A$33:$N$326,'SD Aufnahme'!$D$29,FALSE)),"")</f>
        <v/>
      </c>
      <c r="P149" s="313"/>
      <c r="Q149" s="315" t="str">
        <f>IF(K149=0,"",IFERROR(VLOOKUP($E149,'SD Aufnahme'!$A$33:$N$326,'SD Aufnahme'!$E$29,FALSE),""))</f>
        <v/>
      </c>
      <c r="R149" s="87"/>
      <c r="S149" s="131" t="str">
        <f t="shared" si="30"/>
        <v/>
      </c>
      <c r="T149" s="126">
        <f>IF(M149="organische Düngemittel",IF(OR($M149=0,L149&lt;&gt;0,U149&gt;0),0,IFERROR(VLOOKUP($E149,'SD Aufnahme'!$A$33:$N$4042,T$20,FALSE),0)),)</f>
        <v>0</v>
      </c>
      <c r="U149" s="83"/>
      <c r="V149" s="124"/>
      <c r="W149" s="128" t="str">
        <f ca="1">IFERROR(IF(AND(J149&lt;&gt;"eigene Stoffe",VLOOKUP($E149,'SD Aufnahme'!$A$33:$N$326,'SD Aufnahme'!$G$29,FALSE)=0),"",IF($L149&lt;&gt;0,"", IF(AND(P149&gt;0,O149&lt;&gt;"",Q149&lt;&gt;"t TM"),VLOOKUP($E149,'SD Aufnahme'!$A$33:$N$326,'SD Aufnahme'!$G$29,FALSE)/O149*P149,VLOOKUP($E149,'SD Aufnahme'!$A$33:$N$326,'SD Aufnahme'!$G$29,FALSE)))),"")</f>
        <v/>
      </c>
      <c r="X149" s="87"/>
      <c r="Y149" s="128" t="str">
        <f ca="1">IFERROR(IF(AND(J149&lt;&gt;"eigene Stoffe",VLOOKUP($E149,'SD Aufnahme'!$A$33:$N$326,'SD Aufnahme'!$H$29,FALSE)=0),"",IF($L149&lt;&gt;0,"",IFERROR(IF(AND(P149&gt;0,O149&lt;&gt;"",Q149&lt;&gt;"t TM"),VLOOKUP($E149,'SD Aufnahme'!$A$33:$N$326,'SD Aufnahme'!$H$29,FALSE)*P149/O149,VLOOKUP($E149,'SD Aufnahme'!$A$33:$N$326,'SD Aufnahme'!$H$29,FALSE)),""))),"")</f>
        <v/>
      </c>
      <c r="Z149" s="87"/>
      <c r="AA149" s="424" t="s">
        <v>667</v>
      </c>
      <c r="AB149" s="129" t="str">
        <f>IF($M149=0,"",IFERROR(VLOOKUP($E149,'SD Aufnahme'!$A$33:$N$279,AB$20,FALSE),""))</f>
        <v/>
      </c>
      <c r="AC149" s="97">
        <f t="shared" si="31"/>
        <v>0</v>
      </c>
      <c r="AD149" s="89">
        <f t="shared" ca="1" si="32"/>
        <v>0</v>
      </c>
      <c r="AE149" s="89">
        <f t="shared" ca="1" si="38"/>
        <v>0</v>
      </c>
      <c r="AF149" s="89">
        <f t="shared" ca="1" si="33"/>
        <v>0</v>
      </c>
      <c r="AG149" s="89">
        <f t="shared" ca="1" si="39"/>
        <v>0</v>
      </c>
      <c r="AH149" s="89">
        <f t="shared" si="45"/>
        <v>0</v>
      </c>
      <c r="AI149" s="130" t="e">
        <f ca="1">COUNTIF(OFFSET('SD Aufnahme'!$C$33,VLOOKUP(J149,Art_Aufnahme,3,FALSE),0,VLOOKUP(J149,Art_Aufnahme,4,FALSE)-VLOOKUP(J149,Art_Aufnahme,3,FALSE)+1,1),K149)</f>
        <v>#N/A</v>
      </c>
      <c r="AJ149" s="138">
        <f ca="1">COUNTIF(OFFSET('SD Aufnahme'!$M$32,VLOOKUP(E149,'SD Aufnahme'!$A$33:$X$376,'SD Aufnahme'!$W$29,FALSE),0,1,VLOOKUP(E149,'SD Aufnahme'!$A$33:$X$376,'SD Aufnahme'!$X$29,FALSE)),M149)</f>
        <v>0</v>
      </c>
      <c r="AK149" s="91">
        <f t="shared" ca="1" si="40"/>
        <v>0</v>
      </c>
      <c r="AL149" s="98">
        <f t="shared" si="34"/>
        <v>3</v>
      </c>
      <c r="AO149" s="98">
        <f t="shared" si="35"/>
        <v>0</v>
      </c>
      <c r="AR149" s="98" t="str">
        <f t="shared" si="36"/>
        <v>1900-1-Aufnahme</v>
      </c>
    </row>
    <row r="150" spans="1:44">
      <c r="A150" s="98">
        <f t="shared" si="27"/>
        <v>0</v>
      </c>
      <c r="B150" s="98" t="str">
        <f>IF(C150=1,SUM($C$23:C150),"")</f>
        <v/>
      </c>
      <c r="C150" s="98">
        <f t="shared" si="28"/>
        <v>0</v>
      </c>
      <c r="D150" s="89" t="str">
        <f t="shared" si="29"/>
        <v>1900-1-Aufnahme-</v>
      </c>
      <c r="E150" s="123" t="str">
        <f t="shared" ca="1" si="37"/>
        <v>-</v>
      </c>
      <c r="F150" s="123">
        <f t="shared" si="42"/>
        <v>1900</v>
      </c>
      <c r="G150" s="123">
        <f t="shared" si="43"/>
        <v>1</v>
      </c>
      <c r="H150" s="162">
        <f t="shared" si="44"/>
        <v>128</v>
      </c>
      <c r="I150" s="77"/>
      <c r="J150" s="78"/>
      <c r="K150" s="79"/>
      <c r="L150" s="80"/>
      <c r="M150" s="177"/>
      <c r="N150" s="309" t="str">
        <f t="shared" ca="1" si="41"/>
        <v/>
      </c>
      <c r="O150" s="310" t="str">
        <f ca="1">IFERROR(IF(VLOOKUP($E150,'SD Aufnahme'!$A$33:$N$326,'SD Aufnahme'!$D$29,FALSE)=0,"",VLOOKUP($E150,'SD Aufnahme'!$A$33:$N$326,'SD Aufnahme'!$D$29,FALSE)),"")</f>
        <v/>
      </c>
      <c r="P150" s="313"/>
      <c r="Q150" s="315" t="str">
        <f>IF(K150=0,"",IFERROR(VLOOKUP($E150,'SD Aufnahme'!$A$33:$N$326,'SD Aufnahme'!$E$29,FALSE),""))</f>
        <v/>
      </c>
      <c r="R150" s="87"/>
      <c r="S150" s="131" t="str">
        <f t="shared" si="30"/>
        <v/>
      </c>
      <c r="T150" s="126">
        <f>IF(M150="organische Düngemittel",IF(OR($M150=0,L150&lt;&gt;0,U150&gt;0),0,IFERROR(VLOOKUP($E150,'SD Aufnahme'!$A$33:$N$4042,T$20,FALSE),0)),)</f>
        <v>0</v>
      </c>
      <c r="U150" s="83"/>
      <c r="V150" s="124"/>
      <c r="W150" s="128" t="str">
        <f ca="1">IFERROR(IF(AND(J150&lt;&gt;"eigene Stoffe",VLOOKUP($E150,'SD Aufnahme'!$A$33:$N$326,'SD Aufnahme'!$G$29,FALSE)=0),"",IF($L150&lt;&gt;0,"", IF(AND(P150&gt;0,O150&lt;&gt;"",Q150&lt;&gt;"t TM"),VLOOKUP($E150,'SD Aufnahme'!$A$33:$N$326,'SD Aufnahme'!$G$29,FALSE)/O150*P150,VLOOKUP($E150,'SD Aufnahme'!$A$33:$N$326,'SD Aufnahme'!$G$29,FALSE)))),"")</f>
        <v/>
      </c>
      <c r="X150" s="87"/>
      <c r="Y150" s="128" t="str">
        <f ca="1">IFERROR(IF(AND(J150&lt;&gt;"eigene Stoffe",VLOOKUP($E150,'SD Aufnahme'!$A$33:$N$326,'SD Aufnahme'!$H$29,FALSE)=0),"",IF($L150&lt;&gt;0,"",IFERROR(IF(AND(P150&gt;0,O150&lt;&gt;"",Q150&lt;&gt;"t TM"),VLOOKUP($E150,'SD Aufnahme'!$A$33:$N$326,'SD Aufnahme'!$H$29,FALSE)*P150/O150,VLOOKUP($E150,'SD Aufnahme'!$A$33:$N$326,'SD Aufnahme'!$H$29,FALSE)),""))),"")</f>
        <v/>
      </c>
      <c r="Z150" s="87"/>
      <c r="AA150" s="424" t="s">
        <v>667</v>
      </c>
      <c r="AB150" s="129" t="str">
        <f>IF($M150=0,"",IFERROR(VLOOKUP($E150,'SD Aufnahme'!$A$33:$N$279,AB$20,FALSE),""))</f>
        <v/>
      </c>
      <c r="AC150" s="97">
        <f t="shared" si="31"/>
        <v>0</v>
      </c>
      <c r="AD150" s="89">
        <f t="shared" ca="1" si="32"/>
        <v>0</v>
      </c>
      <c r="AE150" s="89">
        <f t="shared" ca="1" si="38"/>
        <v>0</v>
      </c>
      <c r="AF150" s="89">
        <f t="shared" ca="1" si="33"/>
        <v>0</v>
      </c>
      <c r="AG150" s="89">
        <f t="shared" ca="1" si="39"/>
        <v>0</v>
      </c>
      <c r="AH150" s="89">
        <f t="shared" si="45"/>
        <v>0</v>
      </c>
      <c r="AI150" s="130" t="e">
        <f ca="1">COUNTIF(OFFSET('SD Aufnahme'!$C$33,VLOOKUP(J150,Art_Aufnahme,3,FALSE),0,VLOOKUP(J150,Art_Aufnahme,4,FALSE)-VLOOKUP(J150,Art_Aufnahme,3,FALSE)+1,1),K150)</f>
        <v>#N/A</v>
      </c>
      <c r="AJ150" s="138">
        <f ca="1">COUNTIF(OFFSET('SD Aufnahme'!$M$32,VLOOKUP(E150,'SD Aufnahme'!$A$33:$X$376,'SD Aufnahme'!$W$29,FALSE),0,1,VLOOKUP(E150,'SD Aufnahme'!$A$33:$X$376,'SD Aufnahme'!$X$29,FALSE)),M150)</f>
        <v>0</v>
      </c>
      <c r="AK150" s="91">
        <f t="shared" ca="1" si="40"/>
        <v>0</v>
      </c>
      <c r="AL150" s="98">
        <f t="shared" si="34"/>
        <v>3</v>
      </c>
      <c r="AO150" s="98">
        <f t="shared" si="35"/>
        <v>0</v>
      </c>
      <c r="AR150" s="98" t="str">
        <f t="shared" si="36"/>
        <v>1900-1-Aufnahme</v>
      </c>
    </row>
    <row r="151" spans="1:44">
      <c r="A151" s="98">
        <f t="shared" ref="A151:A214" si="46">COUNTIF($K$23:$K$1022,L151)</f>
        <v>0</v>
      </c>
      <c r="B151" s="98" t="str">
        <f>IF(C151=1,SUM($C$23:C151),"")</f>
        <v/>
      </c>
      <c r="C151" s="98">
        <f t="shared" ref="C151:C214" si="47">IF(AND(L151&gt;0,X151&gt;0,Z151&gt;0),1,0)</f>
        <v>0</v>
      </c>
      <c r="D151" s="89" t="str">
        <f t="shared" ref="D151:D214" si="48">CONCATENATE(F151&amp;"-"&amp;G151&amp;"-"&amp;$D$1&amp;"-"&amp;M151)</f>
        <v>1900-1-Aufnahme-</v>
      </c>
      <c r="E151" s="123" t="str">
        <f t="shared" ca="1" si="37"/>
        <v>-</v>
      </c>
      <c r="F151" s="123">
        <f t="shared" si="42"/>
        <v>1900</v>
      </c>
      <c r="G151" s="123">
        <f t="shared" si="43"/>
        <v>1</v>
      </c>
      <c r="H151" s="162">
        <f t="shared" si="44"/>
        <v>129</v>
      </c>
      <c r="I151" s="77"/>
      <c r="J151" s="78"/>
      <c r="K151" s="79"/>
      <c r="L151" s="80"/>
      <c r="M151" s="177"/>
      <c r="N151" s="309" t="str">
        <f t="shared" ca="1" si="41"/>
        <v/>
      </c>
      <c r="O151" s="310" t="str">
        <f ca="1">IFERROR(IF(VLOOKUP($E151,'SD Aufnahme'!$A$33:$N$326,'SD Aufnahme'!$D$29,FALSE)=0,"",VLOOKUP($E151,'SD Aufnahme'!$A$33:$N$326,'SD Aufnahme'!$D$29,FALSE)),"")</f>
        <v/>
      </c>
      <c r="P151" s="313"/>
      <c r="Q151" s="315" t="str">
        <f>IF(K151=0,"",IFERROR(VLOOKUP($E151,'SD Aufnahme'!$A$33:$N$326,'SD Aufnahme'!$E$29,FALSE),""))</f>
        <v/>
      </c>
      <c r="R151" s="87"/>
      <c r="S151" s="131" t="str">
        <f t="shared" ref="S151:S214" si="49">IF(M151="organische Düngemittel", "%","")</f>
        <v/>
      </c>
      <c r="T151" s="126">
        <f>IF(M151="organische Düngemittel",IF(OR($M151=0,L151&lt;&gt;0,U151&gt;0),0,IFERROR(VLOOKUP($E151,'SD Aufnahme'!$A$33:$N$4042,T$20,FALSE),0)),)</f>
        <v>0</v>
      </c>
      <c r="U151" s="83"/>
      <c r="V151" s="124"/>
      <c r="W151" s="128" t="str">
        <f ca="1">IFERROR(IF(AND(J151&lt;&gt;"eigene Stoffe",VLOOKUP($E151,'SD Aufnahme'!$A$33:$N$326,'SD Aufnahme'!$G$29,FALSE)=0),"",IF($L151&lt;&gt;0,"", IF(AND(P151&gt;0,O151&lt;&gt;"",Q151&lt;&gt;"t TM"),VLOOKUP($E151,'SD Aufnahme'!$A$33:$N$326,'SD Aufnahme'!$G$29,FALSE)/O151*P151,VLOOKUP($E151,'SD Aufnahme'!$A$33:$N$326,'SD Aufnahme'!$G$29,FALSE)))),"")</f>
        <v/>
      </c>
      <c r="X151" s="87"/>
      <c r="Y151" s="128" t="str">
        <f ca="1">IFERROR(IF(AND(J151&lt;&gt;"eigene Stoffe",VLOOKUP($E151,'SD Aufnahme'!$A$33:$N$326,'SD Aufnahme'!$H$29,FALSE)=0),"",IF($L151&lt;&gt;0,"",IFERROR(IF(AND(P151&gt;0,O151&lt;&gt;"",Q151&lt;&gt;"t TM"),VLOOKUP($E151,'SD Aufnahme'!$A$33:$N$326,'SD Aufnahme'!$H$29,FALSE)*P151/O151,VLOOKUP($E151,'SD Aufnahme'!$A$33:$N$326,'SD Aufnahme'!$H$29,FALSE)),""))),"")</f>
        <v/>
      </c>
      <c r="Z151" s="87"/>
      <c r="AA151" s="424" t="s">
        <v>667</v>
      </c>
      <c r="AB151" s="129" t="str">
        <f>IF($M151=0,"",IFERROR(VLOOKUP($E151,'SD Aufnahme'!$A$33:$N$279,AB$20,FALSE),""))</f>
        <v/>
      </c>
      <c r="AC151" s="97">
        <f t="shared" ref="AC151:AC214" si="50">IFERROR(P151*R151/100,0)</f>
        <v>0</v>
      </c>
      <c r="AD151" s="89">
        <f t="shared" ref="AD151:AD214" ca="1" si="51">IF(AK151=1,IFERROR(IF(L151&gt;0,R151*X151,IF(X151&gt;0,X151*R151,W151*R151)),0),0)</f>
        <v>0</v>
      </c>
      <c r="AE151" s="89">
        <f t="shared" ca="1" si="38"/>
        <v>0</v>
      </c>
      <c r="AF151" s="89">
        <f t="shared" ref="AF151:AF214" ca="1" si="52">IF(AK151=1,IF(J151="Stickstofffixierung durch Leguminosen",0,IFERROR(IF(L151&gt;0,R151*Z151,IF(Z151&gt;0,Z151*R151,Y151*R151)),0)),0)</f>
        <v>0</v>
      </c>
      <c r="AG151" s="89">
        <f t="shared" ca="1" si="39"/>
        <v>0</v>
      </c>
      <c r="AH151" s="89">
        <f t="shared" si="45"/>
        <v>0</v>
      </c>
      <c r="AI151" s="130" t="e">
        <f ca="1">COUNTIF(OFFSET('SD Aufnahme'!$C$33,VLOOKUP(J151,Art_Aufnahme,3,FALSE),0,VLOOKUP(J151,Art_Aufnahme,4,FALSE)-VLOOKUP(J151,Art_Aufnahme,3,FALSE)+1,1),K151)</f>
        <v>#N/A</v>
      </c>
      <c r="AJ151" s="138">
        <f ca="1">COUNTIF(OFFSET('SD Aufnahme'!$M$32,VLOOKUP(E151,'SD Aufnahme'!$A$33:$X$376,'SD Aufnahme'!$W$29,FALSE),0,1,VLOOKUP(E151,'SD Aufnahme'!$A$33:$X$376,'SD Aufnahme'!$X$29,FALSE)),M151)</f>
        <v>0</v>
      </c>
      <c r="AK151" s="91">
        <f t="shared" ca="1" si="40"/>
        <v>0</v>
      </c>
      <c r="AL151" s="98">
        <f t="shared" ref="AL151:AL214" si="53">IF(OR(X151&gt;0,Z151&gt;0),2,3)</f>
        <v>3</v>
      </c>
      <c r="AO151" s="98">
        <f t="shared" ref="AO151:AO214" si="54">IF(I151&gt;0,ROW(),0)</f>
        <v>0</v>
      </c>
      <c r="AR151" s="98" t="str">
        <f t="shared" ref="AR151:AR214" si="55">CONCATENATE(F151&amp;"-"&amp;G151&amp;"-"&amp;$D$1)</f>
        <v>1900-1-Aufnahme</v>
      </c>
    </row>
    <row r="152" spans="1:44">
      <c r="A152" s="98">
        <f t="shared" si="46"/>
        <v>0</v>
      </c>
      <c r="B152" s="98" t="str">
        <f>IF(C152=1,SUM($C$23:C152),"")</f>
        <v/>
      </c>
      <c r="C152" s="98">
        <f t="shared" si="47"/>
        <v>0</v>
      </c>
      <c r="D152" s="89" t="str">
        <f t="shared" si="48"/>
        <v>1900-1-Aufnahme-</v>
      </c>
      <c r="E152" s="123" t="str">
        <f t="shared" ref="E152:E215" ca="1" si="56">IFERROR(IF(AI152=1,CONCATENATE(J152&amp;"-"&amp;K152),"-"),"-")</f>
        <v>-</v>
      </c>
      <c r="F152" s="123">
        <f t="shared" si="42"/>
        <v>1900</v>
      </c>
      <c r="G152" s="123">
        <f t="shared" si="43"/>
        <v>1</v>
      </c>
      <c r="H152" s="162">
        <f t="shared" si="44"/>
        <v>130</v>
      </c>
      <c r="I152" s="77"/>
      <c r="J152" s="78"/>
      <c r="K152" s="79"/>
      <c r="L152" s="80"/>
      <c r="M152" s="177"/>
      <c r="N152" s="309" t="str">
        <f t="shared" ca="1" si="41"/>
        <v/>
      </c>
      <c r="O152" s="310" t="str">
        <f ca="1">IFERROR(IF(VLOOKUP($E152,'SD Aufnahme'!$A$33:$N$326,'SD Aufnahme'!$D$29,FALSE)=0,"",VLOOKUP($E152,'SD Aufnahme'!$A$33:$N$326,'SD Aufnahme'!$D$29,FALSE)),"")</f>
        <v/>
      </c>
      <c r="P152" s="313"/>
      <c r="Q152" s="315" t="str">
        <f>IF(K152=0,"",IFERROR(VLOOKUP($E152,'SD Aufnahme'!$A$33:$N$326,'SD Aufnahme'!$E$29,FALSE),""))</f>
        <v/>
      </c>
      <c r="R152" s="87"/>
      <c r="S152" s="131" t="str">
        <f t="shared" si="49"/>
        <v/>
      </c>
      <c r="T152" s="126">
        <f>IF(M152="organische Düngemittel",IF(OR($M152=0,L152&lt;&gt;0,U152&gt;0),0,IFERROR(VLOOKUP($E152,'SD Aufnahme'!$A$33:$N$4042,T$20,FALSE),0)),)</f>
        <v>0</v>
      </c>
      <c r="U152" s="83"/>
      <c r="V152" s="124"/>
      <c r="W152" s="128" t="str">
        <f ca="1">IFERROR(IF(AND(J152&lt;&gt;"eigene Stoffe",VLOOKUP($E152,'SD Aufnahme'!$A$33:$N$326,'SD Aufnahme'!$G$29,FALSE)=0),"",IF($L152&lt;&gt;0,"", IF(AND(P152&gt;0,O152&lt;&gt;"",Q152&lt;&gt;"t TM"),VLOOKUP($E152,'SD Aufnahme'!$A$33:$N$326,'SD Aufnahme'!$G$29,FALSE)/O152*P152,VLOOKUP($E152,'SD Aufnahme'!$A$33:$N$326,'SD Aufnahme'!$G$29,FALSE)))),"")</f>
        <v/>
      </c>
      <c r="X152" s="87"/>
      <c r="Y152" s="128" t="str">
        <f ca="1">IFERROR(IF(AND(J152&lt;&gt;"eigene Stoffe",VLOOKUP($E152,'SD Aufnahme'!$A$33:$N$326,'SD Aufnahme'!$H$29,FALSE)=0),"",IF($L152&lt;&gt;0,"",IFERROR(IF(AND(P152&gt;0,O152&lt;&gt;"",Q152&lt;&gt;"t TM"),VLOOKUP($E152,'SD Aufnahme'!$A$33:$N$326,'SD Aufnahme'!$H$29,FALSE)*P152/O152,VLOOKUP($E152,'SD Aufnahme'!$A$33:$N$326,'SD Aufnahme'!$H$29,FALSE)),""))),"")</f>
        <v/>
      </c>
      <c r="Z152" s="87"/>
      <c r="AA152" s="424" t="s">
        <v>667</v>
      </c>
      <c r="AB152" s="129" t="str">
        <f>IF($M152=0,"",IFERROR(VLOOKUP($E152,'SD Aufnahme'!$A$33:$N$279,AB$20,FALSE),""))</f>
        <v/>
      </c>
      <c r="AC152" s="97">
        <f t="shared" si="50"/>
        <v>0</v>
      </c>
      <c r="AD152" s="89">
        <f t="shared" ca="1" si="51"/>
        <v>0</v>
      </c>
      <c r="AE152" s="89">
        <f t="shared" ref="AE152:AE215" ca="1" si="57">IF(AK152=1,AD152/100*IF(U152&gt;0,U152,T152),0)</f>
        <v>0</v>
      </c>
      <c r="AF152" s="89">
        <f t="shared" ca="1" si="52"/>
        <v>0</v>
      </c>
      <c r="AG152" s="89">
        <f t="shared" ref="AG152:AG215" ca="1" si="58">IF(AK152=1,AF152/100*IF(U152&gt;0,U152,T152),0)</f>
        <v>0</v>
      </c>
      <c r="AH152" s="89">
        <f t="shared" si="45"/>
        <v>0</v>
      </c>
      <c r="AI152" s="130" t="e">
        <f ca="1">COUNTIF(OFFSET('SD Aufnahme'!$C$33,VLOOKUP(J152,Art_Aufnahme,3,FALSE),0,VLOOKUP(J152,Art_Aufnahme,4,FALSE)-VLOOKUP(J152,Art_Aufnahme,3,FALSE)+1,1),K152)</f>
        <v>#N/A</v>
      </c>
      <c r="AJ152" s="138">
        <f ca="1">COUNTIF(OFFSET('SD Aufnahme'!$M$32,VLOOKUP(E152,'SD Aufnahme'!$A$33:$X$376,'SD Aufnahme'!$W$29,FALSE),0,1,VLOOKUP(E152,'SD Aufnahme'!$A$33:$X$376,'SD Aufnahme'!$X$29,FALSE)),M152)</f>
        <v>0</v>
      </c>
      <c r="AK152" s="91">
        <f t="shared" ref="AK152:AK215" ca="1" si="59">IF(AND(I152&gt;0,K152&gt;0,M152&gt;0,R152&gt;0,OR(AND(AA152="Richtwerte ",X152="",Z152=0),AND(OR(AA152="Richtwerte",AND(J152="eigene Stoffe",AA152&gt;0)),OR( W152&gt;0,X152&gt;0),OR(Y152&gt;0,Z152&gt;0)),AND(X152&gt;0,Z152&gt;0,OR(AA152="Richtwerte",AA152="Kennzeichnung",AA152="Analyse")))),1,0)</f>
        <v>0</v>
      </c>
      <c r="AL152" s="98">
        <f t="shared" si="53"/>
        <v>3</v>
      </c>
      <c r="AO152" s="98">
        <f t="shared" si="54"/>
        <v>0</v>
      </c>
      <c r="AR152" s="98" t="str">
        <f t="shared" si="55"/>
        <v>1900-1-Aufnahme</v>
      </c>
    </row>
    <row r="153" spans="1:44">
      <c r="A153" s="98">
        <f t="shared" si="46"/>
        <v>0</v>
      </c>
      <c r="B153" s="98" t="str">
        <f>IF(C153=1,SUM($C$23:C153),"")</f>
        <v/>
      </c>
      <c r="C153" s="98">
        <f t="shared" si="47"/>
        <v>0</v>
      </c>
      <c r="D153" s="89" t="str">
        <f t="shared" si="48"/>
        <v>1900-1-Aufnahme-</v>
      </c>
      <c r="E153" s="123" t="str">
        <f t="shared" ca="1" si="56"/>
        <v>-</v>
      </c>
      <c r="F153" s="123">
        <f t="shared" si="42"/>
        <v>1900</v>
      </c>
      <c r="G153" s="123">
        <f t="shared" si="43"/>
        <v>1</v>
      </c>
      <c r="H153" s="162">
        <f t="shared" si="44"/>
        <v>131</v>
      </c>
      <c r="I153" s="77"/>
      <c r="J153" s="78"/>
      <c r="K153" s="79"/>
      <c r="L153" s="80"/>
      <c r="M153" s="177"/>
      <c r="N153" s="309" t="str">
        <f t="shared" ref="N153:N216" ca="1" si="60">IF(OR(SUM(O153:P153)=0,O153=""),"","%")</f>
        <v/>
      </c>
      <c r="O153" s="310" t="str">
        <f ca="1">IFERROR(IF(VLOOKUP($E153,'SD Aufnahme'!$A$33:$N$326,'SD Aufnahme'!$D$29,FALSE)=0,"",VLOOKUP($E153,'SD Aufnahme'!$A$33:$N$326,'SD Aufnahme'!$D$29,FALSE)),"")</f>
        <v/>
      </c>
      <c r="P153" s="313"/>
      <c r="Q153" s="315" t="str">
        <f>IF(K153=0,"",IFERROR(VLOOKUP($E153,'SD Aufnahme'!$A$33:$N$326,'SD Aufnahme'!$E$29,FALSE),""))</f>
        <v/>
      </c>
      <c r="R153" s="87"/>
      <c r="S153" s="131" t="str">
        <f t="shared" si="49"/>
        <v/>
      </c>
      <c r="T153" s="126">
        <f>IF(M153="organische Düngemittel",IF(OR($M153=0,L153&lt;&gt;0,U153&gt;0),0,IFERROR(VLOOKUP($E153,'SD Aufnahme'!$A$33:$N$4042,T$20,FALSE),0)),)</f>
        <v>0</v>
      </c>
      <c r="U153" s="83"/>
      <c r="V153" s="124"/>
      <c r="W153" s="128" t="str">
        <f ca="1">IFERROR(IF(AND(J153&lt;&gt;"eigene Stoffe",VLOOKUP($E153,'SD Aufnahme'!$A$33:$N$326,'SD Aufnahme'!$G$29,FALSE)=0),"",IF($L153&lt;&gt;0,"", IF(AND(P153&gt;0,O153&lt;&gt;"",Q153&lt;&gt;"t TM"),VLOOKUP($E153,'SD Aufnahme'!$A$33:$N$326,'SD Aufnahme'!$G$29,FALSE)/O153*P153,VLOOKUP($E153,'SD Aufnahme'!$A$33:$N$326,'SD Aufnahme'!$G$29,FALSE)))),"")</f>
        <v/>
      </c>
      <c r="X153" s="87"/>
      <c r="Y153" s="128" t="str">
        <f ca="1">IFERROR(IF(AND(J153&lt;&gt;"eigene Stoffe",VLOOKUP($E153,'SD Aufnahme'!$A$33:$N$326,'SD Aufnahme'!$H$29,FALSE)=0),"",IF($L153&lt;&gt;0,"",IFERROR(IF(AND(P153&gt;0,O153&lt;&gt;"",Q153&lt;&gt;"t TM"),VLOOKUP($E153,'SD Aufnahme'!$A$33:$N$326,'SD Aufnahme'!$H$29,FALSE)*P153/O153,VLOOKUP($E153,'SD Aufnahme'!$A$33:$N$326,'SD Aufnahme'!$H$29,FALSE)),""))),"")</f>
        <v/>
      </c>
      <c r="Z153" s="87"/>
      <c r="AA153" s="424" t="s">
        <v>667</v>
      </c>
      <c r="AB153" s="129" t="str">
        <f>IF($M153=0,"",IFERROR(VLOOKUP($E153,'SD Aufnahme'!$A$33:$N$279,AB$20,FALSE),""))</f>
        <v/>
      </c>
      <c r="AC153" s="97">
        <f t="shared" si="50"/>
        <v>0</v>
      </c>
      <c r="AD153" s="89">
        <f t="shared" ca="1" si="51"/>
        <v>0</v>
      </c>
      <c r="AE153" s="89">
        <f t="shared" ca="1" si="57"/>
        <v>0</v>
      </c>
      <c r="AF153" s="89">
        <f t="shared" ca="1" si="52"/>
        <v>0</v>
      </c>
      <c r="AG153" s="89">
        <f t="shared" ca="1" si="58"/>
        <v>0</v>
      </c>
      <c r="AH153" s="89">
        <f t="shared" si="45"/>
        <v>0</v>
      </c>
      <c r="AI153" s="130" t="e">
        <f ca="1">COUNTIF(OFFSET('SD Aufnahme'!$C$33,VLOOKUP(J153,Art_Aufnahme,3,FALSE),0,VLOOKUP(J153,Art_Aufnahme,4,FALSE)-VLOOKUP(J153,Art_Aufnahme,3,FALSE)+1,1),K153)</f>
        <v>#N/A</v>
      </c>
      <c r="AJ153" s="138">
        <f ca="1">COUNTIF(OFFSET('SD Aufnahme'!$M$32,VLOOKUP(E153,'SD Aufnahme'!$A$33:$X$376,'SD Aufnahme'!$W$29,FALSE),0,1,VLOOKUP(E153,'SD Aufnahme'!$A$33:$X$376,'SD Aufnahme'!$X$29,FALSE)),M153)</f>
        <v>0</v>
      </c>
      <c r="AK153" s="91">
        <f t="shared" ca="1" si="59"/>
        <v>0</v>
      </c>
      <c r="AL153" s="98">
        <f t="shared" si="53"/>
        <v>3</v>
      </c>
      <c r="AO153" s="98">
        <f t="shared" si="54"/>
        <v>0</v>
      </c>
      <c r="AR153" s="98" t="str">
        <f t="shared" si="55"/>
        <v>1900-1-Aufnahme</v>
      </c>
    </row>
    <row r="154" spans="1:44">
      <c r="A154" s="98">
        <f t="shared" si="46"/>
        <v>0</v>
      </c>
      <c r="B154" s="98" t="str">
        <f>IF(C154=1,SUM($C$23:C154),"")</f>
        <v/>
      </c>
      <c r="C154" s="98">
        <f t="shared" si="47"/>
        <v>0</v>
      </c>
      <c r="D154" s="89" t="str">
        <f t="shared" si="48"/>
        <v>1900-1-Aufnahme-</v>
      </c>
      <c r="E154" s="123" t="str">
        <f t="shared" ca="1" si="56"/>
        <v>-</v>
      </c>
      <c r="F154" s="123">
        <f t="shared" si="42"/>
        <v>1900</v>
      </c>
      <c r="G154" s="123">
        <f t="shared" si="43"/>
        <v>1</v>
      </c>
      <c r="H154" s="162">
        <f t="shared" si="44"/>
        <v>132</v>
      </c>
      <c r="I154" s="77"/>
      <c r="J154" s="78"/>
      <c r="K154" s="79"/>
      <c r="L154" s="80"/>
      <c r="M154" s="177"/>
      <c r="N154" s="309" t="str">
        <f t="shared" ca="1" si="60"/>
        <v/>
      </c>
      <c r="O154" s="310" t="str">
        <f ca="1">IFERROR(IF(VLOOKUP($E154,'SD Aufnahme'!$A$33:$N$326,'SD Aufnahme'!$D$29,FALSE)=0,"",VLOOKUP($E154,'SD Aufnahme'!$A$33:$N$326,'SD Aufnahme'!$D$29,FALSE)),"")</f>
        <v/>
      </c>
      <c r="P154" s="313"/>
      <c r="Q154" s="315" t="str">
        <f>IF(K154=0,"",IFERROR(VLOOKUP($E154,'SD Aufnahme'!$A$33:$N$326,'SD Aufnahme'!$E$29,FALSE),""))</f>
        <v/>
      </c>
      <c r="R154" s="87"/>
      <c r="S154" s="131" t="str">
        <f t="shared" si="49"/>
        <v/>
      </c>
      <c r="T154" s="126">
        <f>IF(M154="organische Düngemittel",IF(OR($M154=0,L154&lt;&gt;0,U154&gt;0),0,IFERROR(VLOOKUP($E154,'SD Aufnahme'!$A$33:$N$4042,T$20,FALSE),0)),)</f>
        <v>0</v>
      </c>
      <c r="U154" s="83"/>
      <c r="V154" s="124"/>
      <c r="W154" s="128" t="str">
        <f ca="1">IFERROR(IF(AND(J154&lt;&gt;"eigene Stoffe",VLOOKUP($E154,'SD Aufnahme'!$A$33:$N$326,'SD Aufnahme'!$G$29,FALSE)=0),"",IF($L154&lt;&gt;0,"", IF(AND(P154&gt;0,O154&lt;&gt;"",Q154&lt;&gt;"t TM"),VLOOKUP($E154,'SD Aufnahme'!$A$33:$N$326,'SD Aufnahme'!$G$29,FALSE)/O154*P154,VLOOKUP($E154,'SD Aufnahme'!$A$33:$N$326,'SD Aufnahme'!$G$29,FALSE)))),"")</f>
        <v/>
      </c>
      <c r="X154" s="87"/>
      <c r="Y154" s="128" t="str">
        <f ca="1">IFERROR(IF(AND(J154&lt;&gt;"eigene Stoffe",VLOOKUP($E154,'SD Aufnahme'!$A$33:$N$326,'SD Aufnahme'!$H$29,FALSE)=0),"",IF($L154&lt;&gt;0,"",IFERROR(IF(AND(P154&gt;0,O154&lt;&gt;"",Q154&lt;&gt;"t TM"),VLOOKUP($E154,'SD Aufnahme'!$A$33:$N$326,'SD Aufnahme'!$H$29,FALSE)*P154/O154,VLOOKUP($E154,'SD Aufnahme'!$A$33:$N$326,'SD Aufnahme'!$H$29,FALSE)),""))),"")</f>
        <v/>
      </c>
      <c r="Z154" s="87"/>
      <c r="AA154" s="424" t="s">
        <v>667</v>
      </c>
      <c r="AB154" s="129" t="str">
        <f>IF($M154=0,"",IFERROR(VLOOKUP($E154,'SD Aufnahme'!$A$33:$N$279,AB$20,FALSE),""))</f>
        <v/>
      </c>
      <c r="AC154" s="97">
        <f t="shared" si="50"/>
        <v>0</v>
      </c>
      <c r="AD154" s="89">
        <f t="shared" ca="1" si="51"/>
        <v>0</v>
      </c>
      <c r="AE154" s="89">
        <f t="shared" ca="1" si="57"/>
        <v>0</v>
      </c>
      <c r="AF154" s="89">
        <f t="shared" ca="1" si="52"/>
        <v>0</v>
      </c>
      <c r="AG154" s="89">
        <f t="shared" ca="1" si="58"/>
        <v>0</v>
      </c>
      <c r="AH154" s="89">
        <f t="shared" si="45"/>
        <v>0</v>
      </c>
      <c r="AI154" s="130" t="e">
        <f ca="1">COUNTIF(OFFSET('SD Aufnahme'!$C$33,VLOOKUP(J154,Art_Aufnahme,3,FALSE),0,VLOOKUP(J154,Art_Aufnahme,4,FALSE)-VLOOKUP(J154,Art_Aufnahme,3,FALSE)+1,1),K154)</f>
        <v>#N/A</v>
      </c>
      <c r="AJ154" s="138">
        <f ca="1">COUNTIF(OFFSET('SD Aufnahme'!$M$32,VLOOKUP(E154,'SD Aufnahme'!$A$33:$X$376,'SD Aufnahme'!$W$29,FALSE),0,1,VLOOKUP(E154,'SD Aufnahme'!$A$33:$X$376,'SD Aufnahme'!$X$29,FALSE)),M154)</f>
        <v>0</v>
      </c>
      <c r="AK154" s="91">
        <f t="shared" ca="1" si="59"/>
        <v>0</v>
      </c>
      <c r="AL154" s="98">
        <f t="shared" si="53"/>
        <v>3</v>
      </c>
      <c r="AO154" s="98">
        <f t="shared" si="54"/>
        <v>0</v>
      </c>
      <c r="AR154" s="98" t="str">
        <f t="shared" si="55"/>
        <v>1900-1-Aufnahme</v>
      </c>
    </row>
    <row r="155" spans="1:44">
      <c r="A155" s="98">
        <f t="shared" si="46"/>
        <v>0</v>
      </c>
      <c r="B155" s="98" t="str">
        <f>IF(C155=1,SUM($C$23:C155),"")</f>
        <v/>
      </c>
      <c r="C155" s="98">
        <f t="shared" si="47"/>
        <v>0</v>
      </c>
      <c r="D155" s="89" t="str">
        <f t="shared" si="48"/>
        <v>1900-1-Aufnahme-</v>
      </c>
      <c r="E155" s="123" t="str">
        <f t="shared" ca="1" si="56"/>
        <v>-</v>
      </c>
      <c r="F155" s="123">
        <f t="shared" si="42"/>
        <v>1900</v>
      </c>
      <c r="G155" s="123">
        <f t="shared" si="43"/>
        <v>1</v>
      </c>
      <c r="H155" s="162">
        <f t="shared" si="44"/>
        <v>133</v>
      </c>
      <c r="I155" s="77"/>
      <c r="J155" s="78"/>
      <c r="K155" s="79"/>
      <c r="L155" s="80"/>
      <c r="M155" s="177"/>
      <c r="N155" s="309" t="str">
        <f t="shared" ca="1" si="60"/>
        <v/>
      </c>
      <c r="O155" s="310" t="str">
        <f ca="1">IFERROR(IF(VLOOKUP($E155,'SD Aufnahme'!$A$33:$N$326,'SD Aufnahme'!$D$29,FALSE)=0,"",VLOOKUP($E155,'SD Aufnahme'!$A$33:$N$326,'SD Aufnahme'!$D$29,FALSE)),"")</f>
        <v/>
      </c>
      <c r="P155" s="313"/>
      <c r="Q155" s="315" t="str">
        <f>IF(K155=0,"",IFERROR(VLOOKUP($E155,'SD Aufnahme'!$A$33:$N$326,'SD Aufnahme'!$E$29,FALSE),""))</f>
        <v/>
      </c>
      <c r="R155" s="87"/>
      <c r="S155" s="131" t="str">
        <f t="shared" si="49"/>
        <v/>
      </c>
      <c r="T155" s="126">
        <f>IF(M155="organische Düngemittel",IF(OR($M155=0,L155&lt;&gt;0,U155&gt;0),0,IFERROR(VLOOKUP($E155,'SD Aufnahme'!$A$33:$N$4042,T$20,FALSE),0)),)</f>
        <v>0</v>
      </c>
      <c r="U155" s="83"/>
      <c r="V155" s="124"/>
      <c r="W155" s="128" t="str">
        <f ca="1">IFERROR(IF(AND(J155&lt;&gt;"eigene Stoffe",VLOOKUP($E155,'SD Aufnahme'!$A$33:$N$326,'SD Aufnahme'!$G$29,FALSE)=0),"",IF($L155&lt;&gt;0,"", IF(AND(P155&gt;0,O155&lt;&gt;"",Q155&lt;&gt;"t TM"),VLOOKUP($E155,'SD Aufnahme'!$A$33:$N$326,'SD Aufnahme'!$G$29,FALSE)/O155*P155,VLOOKUP($E155,'SD Aufnahme'!$A$33:$N$326,'SD Aufnahme'!$G$29,FALSE)))),"")</f>
        <v/>
      </c>
      <c r="X155" s="87"/>
      <c r="Y155" s="128" t="str">
        <f ca="1">IFERROR(IF(AND(J155&lt;&gt;"eigene Stoffe",VLOOKUP($E155,'SD Aufnahme'!$A$33:$N$326,'SD Aufnahme'!$H$29,FALSE)=0),"",IF($L155&lt;&gt;0,"",IFERROR(IF(AND(P155&gt;0,O155&lt;&gt;"",Q155&lt;&gt;"t TM"),VLOOKUP($E155,'SD Aufnahme'!$A$33:$N$326,'SD Aufnahme'!$H$29,FALSE)*P155/O155,VLOOKUP($E155,'SD Aufnahme'!$A$33:$N$326,'SD Aufnahme'!$H$29,FALSE)),""))),"")</f>
        <v/>
      </c>
      <c r="Z155" s="87"/>
      <c r="AA155" s="424" t="s">
        <v>667</v>
      </c>
      <c r="AB155" s="129" t="str">
        <f>IF($M155=0,"",IFERROR(VLOOKUP($E155,'SD Aufnahme'!$A$33:$N$279,AB$20,FALSE),""))</f>
        <v/>
      </c>
      <c r="AC155" s="97">
        <f t="shared" si="50"/>
        <v>0</v>
      </c>
      <c r="AD155" s="89">
        <f t="shared" ca="1" si="51"/>
        <v>0</v>
      </c>
      <c r="AE155" s="89">
        <f t="shared" ca="1" si="57"/>
        <v>0</v>
      </c>
      <c r="AF155" s="89">
        <f t="shared" ca="1" si="52"/>
        <v>0</v>
      </c>
      <c r="AG155" s="89">
        <f t="shared" ca="1" si="58"/>
        <v>0</v>
      </c>
      <c r="AH155" s="89">
        <f t="shared" si="45"/>
        <v>0</v>
      </c>
      <c r="AI155" s="130" t="e">
        <f ca="1">COUNTIF(OFFSET('SD Aufnahme'!$C$33,VLOOKUP(J155,Art_Aufnahme,3,FALSE),0,VLOOKUP(J155,Art_Aufnahme,4,FALSE)-VLOOKUP(J155,Art_Aufnahme,3,FALSE)+1,1),K155)</f>
        <v>#N/A</v>
      </c>
      <c r="AJ155" s="138">
        <f ca="1">COUNTIF(OFFSET('SD Aufnahme'!$M$32,VLOOKUP(E155,'SD Aufnahme'!$A$33:$X$376,'SD Aufnahme'!$W$29,FALSE),0,1,VLOOKUP(E155,'SD Aufnahme'!$A$33:$X$376,'SD Aufnahme'!$X$29,FALSE)),M155)</f>
        <v>0</v>
      </c>
      <c r="AK155" s="91">
        <f t="shared" ca="1" si="59"/>
        <v>0</v>
      </c>
      <c r="AL155" s="98">
        <f t="shared" si="53"/>
        <v>3</v>
      </c>
      <c r="AO155" s="98">
        <f t="shared" si="54"/>
        <v>0</v>
      </c>
      <c r="AR155" s="98" t="str">
        <f t="shared" si="55"/>
        <v>1900-1-Aufnahme</v>
      </c>
    </row>
    <row r="156" spans="1:44">
      <c r="A156" s="98">
        <f t="shared" si="46"/>
        <v>0</v>
      </c>
      <c r="B156" s="98" t="str">
        <f>IF(C156=1,SUM($C$23:C156),"")</f>
        <v/>
      </c>
      <c r="C156" s="98">
        <f t="shared" si="47"/>
        <v>0</v>
      </c>
      <c r="D156" s="89" t="str">
        <f t="shared" si="48"/>
        <v>1900-1-Aufnahme-</v>
      </c>
      <c r="E156" s="123" t="str">
        <f t="shared" ca="1" si="56"/>
        <v>-</v>
      </c>
      <c r="F156" s="123">
        <f t="shared" si="42"/>
        <v>1900</v>
      </c>
      <c r="G156" s="123">
        <f t="shared" si="43"/>
        <v>1</v>
      </c>
      <c r="H156" s="162">
        <f t="shared" si="44"/>
        <v>134</v>
      </c>
      <c r="I156" s="77"/>
      <c r="J156" s="78"/>
      <c r="K156" s="79"/>
      <c r="L156" s="80"/>
      <c r="M156" s="177"/>
      <c r="N156" s="309" t="str">
        <f t="shared" ca="1" si="60"/>
        <v/>
      </c>
      <c r="O156" s="310" t="str">
        <f ca="1">IFERROR(IF(VLOOKUP($E156,'SD Aufnahme'!$A$33:$N$326,'SD Aufnahme'!$D$29,FALSE)=0,"",VLOOKUP($E156,'SD Aufnahme'!$A$33:$N$326,'SD Aufnahme'!$D$29,FALSE)),"")</f>
        <v/>
      </c>
      <c r="P156" s="313"/>
      <c r="Q156" s="315" t="str">
        <f>IF(K156=0,"",IFERROR(VLOOKUP($E156,'SD Aufnahme'!$A$33:$N$326,'SD Aufnahme'!$E$29,FALSE),""))</f>
        <v/>
      </c>
      <c r="R156" s="87"/>
      <c r="S156" s="131" t="str">
        <f t="shared" si="49"/>
        <v/>
      </c>
      <c r="T156" s="126">
        <f>IF(M156="organische Düngemittel",IF(OR($M156=0,L156&lt;&gt;0,U156&gt;0),0,IFERROR(VLOOKUP($E156,'SD Aufnahme'!$A$33:$N$4042,T$20,FALSE),0)),)</f>
        <v>0</v>
      </c>
      <c r="U156" s="83"/>
      <c r="V156" s="124"/>
      <c r="W156" s="128" t="str">
        <f ca="1">IFERROR(IF(AND(J156&lt;&gt;"eigene Stoffe",VLOOKUP($E156,'SD Aufnahme'!$A$33:$N$326,'SD Aufnahme'!$G$29,FALSE)=0),"",IF($L156&lt;&gt;0,"", IF(AND(P156&gt;0,O156&lt;&gt;"",Q156&lt;&gt;"t TM"),VLOOKUP($E156,'SD Aufnahme'!$A$33:$N$326,'SD Aufnahme'!$G$29,FALSE)/O156*P156,VLOOKUP($E156,'SD Aufnahme'!$A$33:$N$326,'SD Aufnahme'!$G$29,FALSE)))),"")</f>
        <v/>
      </c>
      <c r="X156" s="87"/>
      <c r="Y156" s="128" t="str">
        <f ca="1">IFERROR(IF(AND(J156&lt;&gt;"eigene Stoffe",VLOOKUP($E156,'SD Aufnahme'!$A$33:$N$326,'SD Aufnahme'!$H$29,FALSE)=0),"",IF($L156&lt;&gt;0,"",IFERROR(IF(AND(P156&gt;0,O156&lt;&gt;"",Q156&lt;&gt;"t TM"),VLOOKUP($E156,'SD Aufnahme'!$A$33:$N$326,'SD Aufnahme'!$H$29,FALSE)*P156/O156,VLOOKUP($E156,'SD Aufnahme'!$A$33:$N$326,'SD Aufnahme'!$H$29,FALSE)),""))),"")</f>
        <v/>
      </c>
      <c r="Z156" s="87"/>
      <c r="AA156" s="424" t="s">
        <v>667</v>
      </c>
      <c r="AB156" s="129" t="str">
        <f>IF($M156=0,"",IFERROR(VLOOKUP($E156,'SD Aufnahme'!$A$33:$N$279,AB$20,FALSE),""))</f>
        <v/>
      </c>
      <c r="AC156" s="97">
        <f t="shared" si="50"/>
        <v>0</v>
      </c>
      <c r="AD156" s="89">
        <f t="shared" ca="1" si="51"/>
        <v>0</v>
      </c>
      <c r="AE156" s="89">
        <f t="shared" ca="1" si="57"/>
        <v>0</v>
      </c>
      <c r="AF156" s="89">
        <f t="shared" ca="1" si="52"/>
        <v>0</v>
      </c>
      <c r="AG156" s="89">
        <f t="shared" ca="1" si="58"/>
        <v>0</v>
      </c>
      <c r="AH156" s="89">
        <f t="shared" si="45"/>
        <v>0</v>
      </c>
      <c r="AI156" s="130" t="e">
        <f ca="1">COUNTIF(OFFSET('SD Aufnahme'!$C$33,VLOOKUP(J156,Art_Aufnahme,3,FALSE),0,VLOOKUP(J156,Art_Aufnahme,4,FALSE)-VLOOKUP(J156,Art_Aufnahme,3,FALSE)+1,1),K156)</f>
        <v>#N/A</v>
      </c>
      <c r="AJ156" s="138">
        <f ca="1">COUNTIF(OFFSET('SD Aufnahme'!$M$32,VLOOKUP(E156,'SD Aufnahme'!$A$33:$X$376,'SD Aufnahme'!$W$29,FALSE),0,1,VLOOKUP(E156,'SD Aufnahme'!$A$33:$X$376,'SD Aufnahme'!$X$29,FALSE)),M156)</f>
        <v>0</v>
      </c>
      <c r="AK156" s="91">
        <f t="shared" ca="1" si="59"/>
        <v>0</v>
      </c>
      <c r="AL156" s="98">
        <f t="shared" si="53"/>
        <v>3</v>
      </c>
      <c r="AO156" s="98">
        <f t="shared" si="54"/>
        <v>0</v>
      </c>
      <c r="AR156" s="98" t="str">
        <f t="shared" si="55"/>
        <v>1900-1-Aufnahme</v>
      </c>
    </row>
    <row r="157" spans="1:44">
      <c r="A157" s="98">
        <f t="shared" si="46"/>
        <v>0</v>
      </c>
      <c r="B157" s="98" t="str">
        <f>IF(C157=1,SUM($C$23:C157),"")</f>
        <v/>
      </c>
      <c r="C157" s="98">
        <f t="shared" si="47"/>
        <v>0</v>
      </c>
      <c r="D157" s="89" t="str">
        <f t="shared" si="48"/>
        <v>1900-1-Aufnahme-</v>
      </c>
      <c r="E157" s="123" t="str">
        <f t="shared" ca="1" si="56"/>
        <v>-</v>
      </c>
      <c r="F157" s="123">
        <f t="shared" si="42"/>
        <v>1900</v>
      </c>
      <c r="G157" s="123">
        <f t="shared" si="43"/>
        <v>1</v>
      </c>
      <c r="H157" s="162">
        <f t="shared" si="44"/>
        <v>135</v>
      </c>
      <c r="I157" s="77"/>
      <c r="J157" s="78"/>
      <c r="K157" s="79"/>
      <c r="L157" s="80"/>
      <c r="M157" s="177"/>
      <c r="N157" s="309" t="str">
        <f t="shared" ca="1" si="60"/>
        <v/>
      </c>
      <c r="O157" s="310" t="str">
        <f ca="1">IFERROR(IF(VLOOKUP($E157,'SD Aufnahme'!$A$33:$N$326,'SD Aufnahme'!$D$29,FALSE)=0,"",VLOOKUP($E157,'SD Aufnahme'!$A$33:$N$326,'SD Aufnahme'!$D$29,FALSE)),"")</f>
        <v/>
      </c>
      <c r="P157" s="313"/>
      <c r="Q157" s="315" t="str">
        <f>IF(K157=0,"",IFERROR(VLOOKUP($E157,'SD Aufnahme'!$A$33:$N$326,'SD Aufnahme'!$E$29,FALSE),""))</f>
        <v/>
      </c>
      <c r="R157" s="87"/>
      <c r="S157" s="131" t="str">
        <f t="shared" si="49"/>
        <v/>
      </c>
      <c r="T157" s="126">
        <f>IF(M157="organische Düngemittel",IF(OR($M157=0,L157&lt;&gt;0,U157&gt;0),0,IFERROR(VLOOKUP($E157,'SD Aufnahme'!$A$33:$N$4042,T$20,FALSE),0)),)</f>
        <v>0</v>
      </c>
      <c r="U157" s="83"/>
      <c r="V157" s="124"/>
      <c r="W157" s="128" t="str">
        <f ca="1">IFERROR(IF(AND(J157&lt;&gt;"eigene Stoffe",VLOOKUP($E157,'SD Aufnahme'!$A$33:$N$326,'SD Aufnahme'!$G$29,FALSE)=0),"",IF($L157&lt;&gt;0,"", IF(AND(P157&gt;0,O157&lt;&gt;"",Q157&lt;&gt;"t TM"),VLOOKUP($E157,'SD Aufnahme'!$A$33:$N$326,'SD Aufnahme'!$G$29,FALSE)/O157*P157,VLOOKUP($E157,'SD Aufnahme'!$A$33:$N$326,'SD Aufnahme'!$G$29,FALSE)))),"")</f>
        <v/>
      </c>
      <c r="X157" s="87"/>
      <c r="Y157" s="128" t="str">
        <f ca="1">IFERROR(IF(AND(J157&lt;&gt;"eigene Stoffe",VLOOKUP($E157,'SD Aufnahme'!$A$33:$N$326,'SD Aufnahme'!$H$29,FALSE)=0),"",IF($L157&lt;&gt;0,"",IFERROR(IF(AND(P157&gt;0,O157&lt;&gt;"",Q157&lt;&gt;"t TM"),VLOOKUP($E157,'SD Aufnahme'!$A$33:$N$326,'SD Aufnahme'!$H$29,FALSE)*P157/O157,VLOOKUP($E157,'SD Aufnahme'!$A$33:$N$326,'SD Aufnahme'!$H$29,FALSE)),""))),"")</f>
        <v/>
      </c>
      <c r="Z157" s="87"/>
      <c r="AA157" s="424" t="s">
        <v>667</v>
      </c>
      <c r="AB157" s="129" t="str">
        <f>IF($M157=0,"",IFERROR(VLOOKUP($E157,'SD Aufnahme'!$A$33:$N$279,AB$20,FALSE),""))</f>
        <v/>
      </c>
      <c r="AC157" s="97">
        <f t="shared" si="50"/>
        <v>0</v>
      </c>
      <c r="AD157" s="89">
        <f t="shared" ca="1" si="51"/>
        <v>0</v>
      </c>
      <c r="AE157" s="89">
        <f t="shared" ca="1" si="57"/>
        <v>0</v>
      </c>
      <c r="AF157" s="89">
        <f t="shared" ca="1" si="52"/>
        <v>0</v>
      </c>
      <c r="AG157" s="89">
        <f t="shared" ca="1" si="58"/>
        <v>0</v>
      </c>
      <c r="AH157" s="89">
        <f t="shared" si="45"/>
        <v>0</v>
      </c>
      <c r="AI157" s="130" t="e">
        <f ca="1">COUNTIF(OFFSET('SD Aufnahme'!$C$33,VLOOKUP(J157,Art_Aufnahme,3,FALSE),0,VLOOKUP(J157,Art_Aufnahme,4,FALSE)-VLOOKUP(J157,Art_Aufnahme,3,FALSE)+1,1),K157)</f>
        <v>#N/A</v>
      </c>
      <c r="AJ157" s="138">
        <f ca="1">COUNTIF(OFFSET('SD Aufnahme'!$M$32,VLOOKUP(E157,'SD Aufnahme'!$A$33:$X$376,'SD Aufnahme'!$W$29,FALSE),0,1,VLOOKUP(E157,'SD Aufnahme'!$A$33:$X$376,'SD Aufnahme'!$X$29,FALSE)),M157)</f>
        <v>0</v>
      </c>
      <c r="AK157" s="91">
        <f t="shared" ca="1" si="59"/>
        <v>0</v>
      </c>
      <c r="AL157" s="98">
        <f t="shared" si="53"/>
        <v>3</v>
      </c>
      <c r="AO157" s="98">
        <f t="shared" si="54"/>
        <v>0</v>
      </c>
      <c r="AR157" s="98" t="str">
        <f t="shared" si="55"/>
        <v>1900-1-Aufnahme</v>
      </c>
    </row>
    <row r="158" spans="1:44">
      <c r="A158" s="98">
        <f t="shared" si="46"/>
        <v>0</v>
      </c>
      <c r="B158" s="98" t="str">
        <f>IF(C158=1,SUM($C$23:C158),"")</f>
        <v/>
      </c>
      <c r="C158" s="98">
        <f t="shared" si="47"/>
        <v>0</v>
      </c>
      <c r="D158" s="89" t="str">
        <f t="shared" si="48"/>
        <v>1900-1-Aufnahme-</v>
      </c>
      <c r="E158" s="123" t="str">
        <f t="shared" ca="1" si="56"/>
        <v>-</v>
      </c>
      <c r="F158" s="123">
        <f t="shared" si="42"/>
        <v>1900</v>
      </c>
      <c r="G158" s="123">
        <f t="shared" si="43"/>
        <v>1</v>
      </c>
      <c r="H158" s="162">
        <f t="shared" si="44"/>
        <v>136</v>
      </c>
      <c r="I158" s="77"/>
      <c r="J158" s="78"/>
      <c r="K158" s="79"/>
      <c r="L158" s="80"/>
      <c r="M158" s="177"/>
      <c r="N158" s="309" t="str">
        <f t="shared" ca="1" si="60"/>
        <v/>
      </c>
      <c r="O158" s="310" t="str">
        <f ca="1">IFERROR(IF(VLOOKUP($E158,'SD Aufnahme'!$A$33:$N$326,'SD Aufnahme'!$D$29,FALSE)=0,"",VLOOKUP($E158,'SD Aufnahme'!$A$33:$N$326,'SD Aufnahme'!$D$29,FALSE)),"")</f>
        <v/>
      </c>
      <c r="P158" s="313"/>
      <c r="Q158" s="315" t="str">
        <f>IF(K158=0,"",IFERROR(VLOOKUP($E158,'SD Aufnahme'!$A$33:$N$326,'SD Aufnahme'!$E$29,FALSE),""))</f>
        <v/>
      </c>
      <c r="R158" s="87"/>
      <c r="S158" s="131" t="str">
        <f t="shared" si="49"/>
        <v/>
      </c>
      <c r="T158" s="126">
        <f>IF(M158="organische Düngemittel",IF(OR($M158=0,L158&lt;&gt;0,U158&gt;0),0,IFERROR(VLOOKUP($E158,'SD Aufnahme'!$A$33:$N$4042,T$20,FALSE),0)),)</f>
        <v>0</v>
      </c>
      <c r="U158" s="83"/>
      <c r="V158" s="124"/>
      <c r="W158" s="128" t="str">
        <f ca="1">IFERROR(IF(AND(J158&lt;&gt;"eigene Stoffe",VLOOKUP($E158,'SD Aufnahme'!$A$33:$N$326,'SD Aufnahme'!$G$29,FALSE)=0),"",IF($L158&lt;&gt;0,"", IF(AND(P158&gt;0,O158&lt;&gt;"",Q158&lt;&gt;"t TM"),VLOOKUP($E158,'SD Aufnahme'!$A$33:$N$326,'SD Aufnahme'!$G$29,FALSE)/O158*P158,VLOOKUP($E158,'SD Aufnahme'!$A$33:$N$326,'SD Aufnahme'!$G$29,FALSE)))),"")</f>
        <v/>
      </c>
      <c r="X158" s="87"/>
      <c r="Y158" s="128" t="str">
        <f ca="1">IFERROR(IF(AND(J158&lt;&gt;"eigene Stoffe",VLOOKUP($E158,'SD Aufnahme'!$A$33:$N$326,'SD Aufnahme'!$H$29,FALSE)=0),"",IF($L158&lt;&gt;0,"",IFERROR(IF(AND(P158&gt;0,O158&lt;&gt;"",Q158&lt;&gt;"t TM"),VLOOKUP($E158,'SD Aufnahme'!$A$33:$N$326,'SD Aufnahme'!$H$29,FALSE)*P158/O158,VLOOKUP($E158,'SD Aufnahme'!$A$33:$N$326,'SD Aufnahme'!$H$29,FALSE)),""))),"")</f>
        <v/>
      </c>
      <c r="Z158" s="87"/>
      <c r="AA158" s="424" t="s">
        <v>667</v>
      </c>
      <c r="AB158" s="129" t="str">
        <f>IF($M158=0,"",IFERROR(VLOOKUP($E158,'SD Aufnahme'!$A$33:$N$279,AB$20,FALSE),""))</f>
        <v/>
      </c>
      <c r="AC158" s="97">
        <f t="shared" si="50"/>
        <v>0</v>
      </c>
      <c r="AD158" s="89">
        <f t="shared" ca="1" si="51"/>
        <v>0</v>
      </c>
      <c r="AE158" s="89">
        <f t="shared" ca="1" si="57"/>
        <v>0</v>
      </c>
      <c r="AF158" s="89">
        <f t="shared" ca="1" si="52"/>
        <v>0</v>
      </c>
      <c r="AG158" s="89">
        <f t="shared" ca="1" si="58"/>
        <v>0</v>
      </c>
      <c r="AH158" s="89">
        <f t="shared" si="45"/>
        <v>0</v>
      </c>
      <c r="AI158" s="130" t="e">
        <f ca="1">COUNTIF(OFFSET('SD Aufnahme'!$C$33,VLOOKUP(J158,Art_Aufnahme,3,FALSE),0,VLOOKUP(J158,Art_Aufnahme,4,FALSE)-VLOOKUP(J158,Art_Aufnahme,3,FALSE)+1,1),K158)</f>
        <v>#N/A</v>
      </c>
      <c r="AJ158" s="138">
        <f ca="1">COUNTIF(OFFSET('SD Aufnahme'!$M$32,VLOOKUP(E158,'SD Aufnahme'!$A$33:$X$376,'SD Aufnahme'!$W$29,FALSE),0,1,VLOOKUP(E158,'SD Aufnahme'!$A$33:$X$376,'SD Aufnahme'!$X$29,FALSE)),M158)</f>
        <v>0</v>
      </c>
      <c r="AK158" s="91">
        <f t="shared" ca="1" si="59"/>
        <v>0</v>
      </c>
      <c r="AL158" s="98">
        <f t="shared" si="53"/>
        <v>3</v>
      </c>
      <c r="AO158" s="98">
        <f t="shared" si="54"/>
        <v>0</v>
      </c>
      <c r="AR158" s="98" t="str">
        <f t="shared" si="55"/>
        <v>1900-1-Aufnahme</v>
      </c>
    </row>
    <row r="159" spans="1:44">
      <c r="A159" s="98">
        <f t="shared" si="46"/>
        <v>0</v>
      </c>
      <c r="B159" s="98" t="str">
        <f>IF(C159=1,SUM($C$23:C159),"")</f>
        <v/>
      </c>
      <c r="C159" s="98">
        <f t="shared" si="47"/>
        <v>0</v>
      </c>
      <c r="D159" s="89" t="str">
        <f t="shared" si="48"/>
        <v>1900-1-Aufnahme-</v>
      </c>
      <c r="E159" s="123" t="str">
        <f t="shared" ca="1" si="56"/>
        <v>-</v>
      </c>
      <c r="F159" s="123">
        <f t="shared" si="42"/>
        <v>1900</v>
      </c>
      <c r="G159" s="123">
        <f t="shared" si="43"/>
        <v>1</v>
      </c>
      <c r="H159" s="162">
        <f t="shared" si="44"/>
        <v>137</v>
      </c>
      <c r="I159" s="77"/>
      <c r="J159" s="78"/>
      <c r="K159" s="79"/>
      <c r="L159" s="80"/>
      <c r="M159" s="177"/>
      <c r="N159" s="309" t="str">
        <f t="shared" ca="1" si="60"/>
        <v/>
      </c>
      <c r="O159" s="310" t="str">
        <f ca="1">IFERROR(IF(VLOOKUP($E159,'SD Aufnahme'!$A$33:$N$326,'SD Aufnahme'!$D$29,FALSE)=0,"",VLOOKUP($E159,'SD Aufnahme'!$A$33:$N$326,'SD Aufnahme'!$D$29,FALSE)),"")</f>
        <v/>
      </c>
      <c r="P159" s="313"/>
      <c r="Q159" s="315" t="str">
        <f>IF(K159=0,"",IFERROR(VLOOKUP($E159,'SD Aufnahme'!$A$33:$N$326,'SD Aufnahme'!$E$29,FALSE),""))</f>
        <v/>
      </c>
      <c r="R159" s="87"/>
      <c r="S159" s="131" t="str">
        <f t="shared" si="49"/>
        <v/>
      </c>
      <c r="T159" s="126">
        <f>IF(M159="organische Düngemittel",IF(OR($M159=0,L159&lt;&gt;0,U159&gt;0),0,IFERROR(VLOOKUP($E159,'SD Aufnahme'!$A$33:$N$4042,T$20,FALSE),0)),)</f>
        <v>0</v>
      </c>
      <c r="U159" s="83"/>
      <c r="V159" s="124"/>
      <c r="W159" s="128" t="str">
        <f ca="1">IFERROR(IF(AND(J159&lt;&gt;"eigene Stoffe",VLOOKUP($E159,'SD Aufnahme'!$A$33:$N$326,'SD Aufnahme'!$G$29,FALSE)=0),"",IF($L159&lt;&gt;0,"", IF(AND(P159&gt;0,O159&lt;&gt;"",Q159&lt;&gt;"t TM"),VLOOKUP($E159,'SD Aufnahme'!$A$33:$N$326,'SD Aufnahme'!$G$29,FALSE)/O159*P159,VLOOKUP($E159,'SD Aufnahme'!$A$33:$N$326,'SD Aufnahme'!$G$29,FALSE)))),"")</f>
        <v/>
      </c>
      <c r="X159" s="87"/>
      <c r="Y159" s="128" t="str">
        <f ca="1">IFERROR(IF(AND(J159&lt;&gt;"eigene Stoffe",VLOOKUP($E159,'SD Aufnahme'!$A$33:$N$326,'SD Aufnahme'!$H$29,FALSE)=0),"",IF($L159&lt;&gt;0,"",IFERROR(IF(AND(P159&gt;0,O159&lt;&gt;"",Q159&lt;&gt;"t TM"),VLOOKUP($E159,'SD Aufnahme'!$A$33:$N$326,'SD Aufnahme'!$H$29,FALSE)*P159/O159,VLOOKUP($E159,'SD Aufnahme'!$A$33:$N$326,'SD Aufnahme'!$H$29,FALSE)),""))),"")</f>
        <v/>
      </c>
      <c r="Z159" s="87"/>
      <c r="AA159" s="424" t="s">
        <v>667</v>
      </c>
      <c r="AB159" s="129" t="str">
        <f>IF($M159=0,"",IFERROR(VLOOKUP($E159,'SD Aufnahme'!$A$33:$N$279,AB$20,FALSE),""))</f>
        <v/>
      </c>
      <c r="AC159" s="97">
        <f t="shared" si="50"/>
        <v>0</v>
      </c>
      <c r="AD159" s="89">
        <f t="shared" ca="1" si="51"/>
        <v>0</v>
      </c>
      <c r="AE159" s="89">
        <f t="shared" ca="1" si="57"/>
        <v>0</v>
      </c>
      <c r="AF159" s="89">
        <f t="shared" ca="1" si="52"/>
        <v>0</v>
      </c>
      <c r="AG159" s="89">
        <f t="shared" ca="1" si="58"/>
        <v>0</v>
      </c>
      <c r="AH159" s="89">
        <f t="shared" si="45"/>
        <v>0</v>
      </c>
      <c r="AI159" s="130" t="e">
        <f ca="1">COUNTIF(OFFSET('SD Aufnahme'!$C$33,VLOOKUP(J159,Art_Aufnahme,3,FALSE),0,VLOOKUP(J159,Art_Aufnahme,4,FALSE)-VLOOKUP(J159,Art_Aufnahme,3,FALSE)+1,1),K159)</f>
        <v>#N/A</v>
      </c>
      <c r="AJ159" s="138">
        <f ca="1">COUNTIF(OFFSET('SD Aufnahme'!$M$32,VLOOKUP(E159,'SD Aufnahme'!$A$33:$X$376,'SD Aufnahme'!$W$29,FALSE),0,1,VLOOKUP(E159,'SD Aufnahme'!$A$33:$X$376,'SD Aufnahme'!$X$29,FALSE)),M159)</f>
        <v>0</v>
      </c>
      <c r="AK159" s="91">
        <f t="shared" ca="1" si="59"/>
        <v>0</v>
      </c>
      <c r="AL159" s="98">
        <f t="shared" si="53"/>
        <v>3</v>
      </c>
      <c r="AO159" s="98">
        <f t="shared" si="54"/>
        <v>0</v>
      </c>
      <c r="AR159" s="98" t="str">
        <f t="shared" si="55"/>
        <v>1900-1-Aufnahme</v>
      </c>
    </row>
    <row r="160" spans="1:44">
      <c r="A160" s="98">
        <f t="shared" si="46"/>
        <v>0</v>
      </c>
      <c r="B160" s="98" t="str">
        <f>IF(C160=1,SUM($C$23:C160),"")</f>
        <v/>
      </c>
      <c r="C160" s="98">
        <f t="shared" si="47"/>
        <v>0</v>
      </c>
      <c r="D160" s="89" t="str">
        <f t="shared" si="48"/>
        <v>1900-1-Aufnahme-</v>
      </c>
      <c r="E160" s="123" t="str">
        <f t="shared" ca="1" si="56"/>
        <v>-</v>
      </c>
      <c r="F160" s="123">
        <f t="shared" ref="F160:F223" si="61">YEAR(I160)</f>
        <v>1900</v>
      </c>
      <c r="G160" s="123">
        <f t="shared" ref="G160:G223" si="62">IF(MONTH(I160)&lt;7,1,2)</f>
        <v>1</v>
      </c>
      <c r="H160" s="162">
        <f t="shared" ref="H160:H223" si="63">H159+1</f>
        <v>138</v>
      </c>
      <c r="I160" s="77"/>
      <c r="J160" s="78"/>
      <c r="K160" s="79"/>
      <c r="L160" s="80"/>
      <c r="M160" s="177"/>
      <c r="N160" s="309" t="str">
        <f t="shared" ca="1" si="60"/>
        <v/>
      </c>
      <c r="O160" s="310" t="str">
        <f ca="1">IFERROR(IF(VLOOKUP($E160,'SD Aufnahme'!$A$33:$N$326,'SD Aufnahme'!$D$29,FALSE)=0,"",VLOOKUP($E160,'SD Aufnahme'!$A$33:$N$326,'SD Aufnahme'!$D$29,FALSE)),"")</f>
        <v/>
      </c>
      <c r="P160" s="313"/>
      <c r="Q160" s="315" t="str">
        <f>IF(K160=0,"",IFERROR(VLOOKUP($E160,'SD Aufnahme'!$A$33:$N$326,'SD Aufnahme'!$E$29,FALSE),""))</f>
        <v/>
      </c>
      <c r="R160" s="87"/>
      <c r="S160" s="131" t="str">
        <f t="shared" si="49"/>
        <v/>
      </c>
      <c r="T160" s="126">
        <f>IF(M160="organische Düngemittel",IF(OR($M160=0,L160&lt;&gt;0,U160&gt;0),0,IFERROR(VLOOKUP($E160,'SD Aufnahme'!$A$33:$N$4042,T$20,FALSE),0)),)</f>
        <v>0</v>
      </c>
      <c r="U160" s="83"/>
      <c r="V160" s="124"/>
      <c r="W160" s="128" t="str">
        <f ca="1">IFERROR(IF(AND(J160&lt;&gt;"eigene Stoffe",VLOOKUP($E160,'SD Aufnahme'!$A$33:$N$326,'SD Aufnahme'!$G$29,FALSE)=0),"",IF($L160&lt;&gt;0,"", IF(AND(P160&gt;0,O160&lt;&gt;"",Q160&lt;&gt;"t TM"),VLOOKUP($E160,'SD Aufnahme'!$A$33:$N$326,'SD Aufnahme'!$G$29,FALSE)/O160*P160,VLOOKUP($E160,'SD Aufnahme'!$A$33:$N$326,'SD Aufnahme'!$G$29,FALSE)))),"")</f>
        <v/>
      </c>
      <c r="X160" s="87"/>
      <c r="Y160" s="128" t="str">
        <f ca="1">IFERROR(IF(AND(J160&lt;&gt;"eigene Stoffe",VLOOKUP($E160,'SD Aufnahme'!$A$33:$N$326,'SD Aufnahme'!$H$29,FALSE)=0),"",IF($L160&lt;&gt;0,"",IFERROR(IF(AND(P160&gt;0,O160&lt;&gt;"",Q160&lt;&gt;"t TM"),VLOOKUP($E160,'SD Aufnahme'!$A$33:$N$326,'SD Aufnahme'!$H$29,FALSE)*P160/O160,VLOOKUP($E160,'SD Aufnahme'!$A$33:$N$326,'SD Aufnahme'!$H$29,FALSE)),""))),"")</f>
        <v/>
      </c>
      <c r="Z160" s="87"/>
      <c r="AA160" s="424" t="s">
        <v>667</v>
      </c>
      <c r="AB160" s="129" t="str">
        <f>IF($M160=0,"",IFERROR(VLOOKUP($E160,'SD Aufnahme'!$A$33:$N$279,AB$20,FALSE),""))</f>
        <v/>
      </c>
      <c r="AC160" s="97">
        <f t="shared" si="50"/>
        <v>0</v>
      </c>
      <c r="AD160" s="89">
        <f t="shared" ca="1" si="51"/>
        <v>0</v>
      </c>
      <c r="AE160" s="89">
        <f t="shared" ca="1" si="57"/>
        <v>0</v>
      </c>
      <c r="AF160" s="89">
        <f t="shared" ca="1" si="52"/>
        <v>0</v>
      </c>
      <c r="AG160" s="89">
        <f t="shared" ca="1" si="58"/>
        <v>0</v>
      </c>
      <c r="AH160" s="89">
        <f t="shared" ref="AH160:AH223" si="64">IFERROR(AB160*$R160,0)</f>
        <v>0</v>
      </c>
      <c r="AI160" s="130" t="e">
        <f ca="1">COUNTIF(OFFSET('SD Aufnahme'!$C$33,VLOOKUP(J160,Art_Aufnahme,3,FALSE),0,VLOOKUP(J160,Art_Aufnahme,4,FALSE)-VLOOKUP(J160,Art_Aufnahme,3,FALSE)+1,1),K160)</f>
        <v>#N/A</v>
      </c>
      <c r="AJ160" s="138">
        <f ca="1">COUNTIF(OFFSET('SD Aufnahme'!$M$32,VLOOKUP(E160,'SD Aufnahme'!$A$33:$X$376,'SD Aufnahme'!$W$29,FALSE),0,1,VLOOKUP(E160,'SD Aufnahme'!$A$33:$X$376,'SD Aufnahme'!$X$29,FALSE)),M160)</f>
        <v>0</v>
      </c>
      <c r="AK160" s="91">
        <f t="shared" ca="1" si="59"/>
        <v>0</v>
      </c>
      <c r="AL160" s="98">
        <f t="shared" si="53"/>
        <v>3</v>
      </c>
      <c r="AO160" s="98">
        <f t="shared" si="54"/>
        <v>0</v>
      </c>
      <c r="AR160" s="98" t="str">
        <f t="shared" si="55"/>
        <v>1900-1-Aufnahme</v>
      </c>
    </row>
    <row r="161" spans="1:44">
      <c r="A161" s="98">
        <f t="shared" si="46"/>
        <v>0</v>
      </c>
      <c r="B161" s="98" t="str">
        <f>IF(C161=1,SUM($C$23:C161),"")</f>
        <v/>
      </c>
      <c r="C161" s="98">
        <f t="shared" si="47"/>
        <v>0</v>
      </c>
      <c r="D161" s="89" t="str">
        <f t="shared" si="48"/>
        <v>1900-1-Aufnahme-</v>
      </c>
      <c r="E161" s="123" t="str">
        <f t="shared" ca="1" si="56"/>
        <v>-</v>
      </c>
      <c r="F161" s="123">
        <f t="shared" si="61"/>
        <v>1900</v>
      </c>
      <c r="G161" s="123">
        <f t="shared" si="62"/>
        <v>1</v>
      </c>
      <c r="H161" s="162">
        <f t="shared" si="63"/>
        <v>139</v>
      </c>
      <c r="I161" s="77"/>
      <c r="J161" s="78"/>
      <c r="K161" s="79"/>
      <c r="L161" s="80"/>
      <c r="M161" s="177"/>
      <c r="N161" s="309" t="str">
        <f t="shared" ca="1" si="60"/>
        <v/>
      </c>
      <c r="O161" s="310" t="str">
        <f ca="1">IFERROR(IF(VLOOKUP($E161,'SD Aufnahme'!$A$33:$N$326,'SD Aufnahme'!$D$29,FALSE)=0,"",VLOOKUP($E161,'SD Aufnahme'!$A$33:$N$326,'SD Aufnahme'!$D$29,FALSE)),"")</f>
        <v/>
      </c>
      <c r="P161" s="313"/>
      <c r="Q161" s="315" t="str">
        <f>IF(K161=0,"",IFERROR(VLOOKUP($E161,'SD Aufnahme'!$A$33:$N$326,'SD Aufnahme'!$E$29,FALSE),""))</f>
        <v/>
      </c>
      <c r="R161" s="87"/>
      <c r="S161" s="131" t="str">
        <f t="shared" si="49"/>
        <v/>
      </c>
      <c r="T161" s="126">
        <f>IF(M161="organische Düngemittel",IF(OR($M161=0,L161&lt;&gt;0,U161&gt;0),0,IFERROR(VLOOKUP($E161,'SD Aufnahme'!$A$33:$N$4042,T$20,FALSE),0)),)</f>
        <v>0</v>
      </c>
      <c r="U161" s="83"/>
      <c r="V161" s="124"/>
      <c r="W161" s="128" t="str">
        <f ca="1">IFERROR(IF(AND(J161&lt;&gt;"eigene Stoffe",VLOOKUP($E161,'SD Aufnahme'!$A$33:$N$326,'SD Aufnahme'!$G$29,FALSE)=0),"",IF($L161&lt;&gt;0,"", IF(AND(P161&gt;0,O161&lt;&gt;"",Q161&lt;&gt;"t TM"),VLOOKUP($E161,'SD Aufnahme'!$A$33:$N$326,'SD Aufnahme'!$G$29,FALSE)/O161*P161,VLOOKUP($E161,'SD Aufnahme'!$A$33:$N$326,'SD Aufnahme'!$G$29,FALSE)))),"")</f>
        <v/>
      </c>
      <c r="X161" s="87"/>
      <c r="Y161" s="128" t="str">
        <f ca="1">IFERROR(IF(AND(J161&lt;&gt;"eigene Stoffe",VLOOKUP($E161,'SD Aufnahme'!$A$33:$N$326,'SD Aufnahme'!$H$29,FALSE)=0),"",IF($L161&lt;&gt;0,"",IFERROR(IF(AND(P161&gt;0,O161&lt;&gt;"",Q161&lt;&gt;"t TM"),VLOOKUP($E161,'SD Aufnahme'!$A$33:$N$326,'SD Aufnahme'!$H$29,FALSE)*P161/O161,VLOOKUP($E161,'SD Aufnahme'!$A$33:$N$326,'SD Aufnahme'!$H$29,FALSE)),""))),"")</f>
        <v/>
      </c>
      <c r="Z161" s="87"/>
      <c r="AA161" s="424" t="s">
        <v>667</v>
      </c>
      <c r="AB161" s="129" t="str">
        <f>IF($M161=0,"",IFERROR(VLOOKUP($E161,'SD Aufnahme'!$A$33:$N$279,AB$20,FALSE),""))</f>
        <v/>
      </c>
      <c r="AC161" s="97">
        <f t="shared" si="50"/>
        <v>0</v>
      </c>
      <c r="AD161" s="89">
        <f t="shared" ca="1" si="51"/>
        <v>0</v>
      </c>
      <c r="AE161" s="89">
        <f t="shared" ca="1" si="57"/>
        <v>0</v>
      </c>
      <c r="AF161" s="89">
        <f t="shared" ca="1" si="52"/>
        <v>0</v>
      </c>
      <c r="AG161" s="89">
        <f t="shared" ca="1" si="58"/>
        <v>0</v>
      </c>
      <c r="AH161" s="89">
        <f t="shared" si="64"/>
        <v>0</v>
      </c>
      <c r="AI161" s="130" t="e">
        <f ca="1">COUNTIF(OFFSET('SD Aufnahme'!$C$33,VLOOKUP(J161,Art_Aufnahme,3,FALSE),0,VLOOKUP(J161,Art_Aufnahme,4,FALSE)-VLOOKUP(J161,Art_Aufnahme,3,FALSE)+1,1),K161)</f>
        <v>#N/A</v>
      </c>
      <c r="AJ161" s="138">
        <f ca="1">COUNTIF(OFFSET('SD Aufnahme'!$M$32,VLOOKUP(E161,'SD Aufnahme'!$A$33:$X$376,'SD Aufnahme'!$W$29,FALSE),0,1,VLOOKUP(E161,'SD Aufnahme'!$A$33:$X$376,'SD Aufnahme'!$X$29,FALSE)),M161)</f>
        <v>0</v>
      </c>
      <c r="AK161" s="91">
        <f t="shared" ca="1" si="59"/>
        <v>0</v>
      </c>
      <c r="AL161" s="98">
        <f t="shared" si="53"/>
        <v>3</v>
      </c>
      <c r="AO161" s="98">
        <f t="shared" si="54"/>
        <v>0</v>
      </c>
      <c r="AR161" s="98" t="str">
        <f t="shared" si="55"/>
        <v>1900-1-Aufnahme</v>
      </c>
    </row>
    <row r="162" spans="1:44">
      <c r="A162" s="98">
        <f t="shared" si="46"/>
        <v>0</v>
      </c>
      <c r="B162" s="98" t="str">
        <f>IF(C162=1,SUM($C$23:C162),"")</f>
        <v/>
      </c>
      <c r="C162" s="98">
        <f t="shared" si="47"/>
        <v>0</v>
      </c>
      <c r="D162" s="89" t="str">
        <f t="shared" si="48"/>
        <v>1900-1-Aufnahme-</v>
      </c>
      <c r="E162" s="123" t="str">
        <f t="shared" ca="1" si="56"/>
        <v>-</v>
      </c>
      <c r="F162" s="123">
        <f t="shared" si="61"/>
        <v>1900</v>
      </c>
      <c r="G162" s="123">
        <f t="shared" si="62"/>
        <v>1</v>
      </c>
      <c r="H162" s="162">
        <f t="shared" si="63"/>
        <v>140</v>
      </c>
      <c r="I162" s="77"/>
      <c r="J162" s="78"/>
      <c r="K162" s="79"/>
      <c r="L162" s="80"/>
      <c r="M162" s="177"/>
      <c r="N162" s="309" t="str">
        <f t="shared" ca="1" si="60"/>
        <v/>
      </c>
      <c r="O162" s="310" t="str">
        <f ca="1">IFERROR(IF(VLOOKUP($E162,'SD Aufnahme'!$A$33:$N$326,'SD Aufnahme'!$D$29,FALSE)=0,"",VLOOKUP($E162,'SD Aufnahme'!$A$33:$N$326,'SD Aufnahme'!$D$29,FALSE)),"")</f>
        <v/>
      </c>
      <c r="P162" s="313"/>
      <c r="Q162" s="315" t="str">
        <f>IF(K162=0,"",IFERROR(VLOOKUP($E162,'SD Aufnahme'!$A$33:$N$326,'SD Aufnahme'!$E$29,FALSE),""))</f>
        <v/>
      </c>
      <c r="R162" s="87"/>
      <c r="S162" s="131" t="str">
        <f t="shared" si="49"/>
        <v/>
      </c>
      <c r="T162" s="126">
        <f>IF(M162="organische Düngemittel",IF(OR($M162=0,L162&lt;&gt;0,U162&gt;0),0,IFERROR(VLOOKUP($E162,'SD Aufnahme'!$A$33:$N$4042,T$20,FALSE),0)),)</f>
        <v>0</v>
      </c>
      <c r="U162" s="83"/>
      <c r="V162" s="124"/>
      <c r="W162" s="128" t="str">
        <f ca="1">IFERROR(IF(AND(J162&lt;&gt;"eigene Stoffe",VLOOKUP($E162,'SD Aufnahme'!$A$33:$N$326,'SD Aufnahme'!$G$29,FALSE)=0),"",IF($L162&lt;&gt;0,"", IF(AND(P162&gt;0,O162&lt;&gt;"",Q162&lt;&gt;"t TM"),VLOOKUP($E162,'SD Aufnahme'!$A$33:$N$326,'SD Aufnahme'!$G$29,FALSE)/O162*P162,VLOOKUP($E162,'SD Aufnahme'!$A$33:$N$326,'SD Aufnahme'!$G$29,FALSE)))),"")</f>
        <v/>
      </c>
      <c r="X162" s="87"/>
      <c r="Y162" s="128" t="str">
        <f ca="1">IFERROR(IF(AND(J162&lt;&gt;"eigene Stoffe",VLOOKUP($E162,'SD Aufnahme'!$A$33:$N$326,'SD Aufnahme'!$H$29,FALSE)=0),"",IF($L162&lt;&gt;0,"",IFERROR(IF(AND(P162&gt;0,O162&lt;&gt;"",Q162&lt;&gt;"t TM"),VLOOKUP($E162,'SD Aufnahme'!$A$33:$N$326,'SD Aufnahme'!$H$29,FALSE)*P162/O162,VLOOKUP($E162,'SD Aufnahme'!$A$33:$N$326,'SD Aufnahme'!$H$29,FALSE)),""))),"")</f>
        <v/>
      </c>
      <c r="Z162" s="87"/>
      <c r="AA162" s="424" t="s">
        <v>667</v>
      </c>
      <c r="AB162" s="129" t="str">
        <f>IF($M162=0,"",IFERROR(VLOOKUP($E162,'SD Aufnahme'!$A$33:$N$279,AB$20,FALSE),""))</f>
        <v/>
      </c>
      <c r="AC162" s="97">
        <f t="shared" si="50"/>
        <v>0</v>
      </c>
      <c r="AD162" s="89">
        <f t="shared" ca="1" si="51"/>
        <v>0</v>
      </c>
      <c r="AE162" s="89">
        <f t="shared" ca="1" si="57"/>
        <v>0</v>
      </c>
      <c r="AF162" s="89">
        <f t="shared" ca="1" si="52"/>
        <v>0</v>
      </c>
      <c r="AG162" s="89">
        <f t="shared" ca="1" si="58"/>
        <v>0</v>
      </c>
      <c r="AH162" s="89">
        <f t="shared" si="64"/>
        <v>0</v>
      </c>
      <c r="AI162" s="130" t="e">
        <f ca="1">COUNTIF(OFFSET('SD Aufnahme'!$C$33,VLOOKUP(J162,Art_Aufnahme,3,FALSE),0,VLOOKUP(J162,Art_Aufnahme,4,FALSE)-VLOOKUP(J162,Art_Aufnahme,3,FALSE)+1,1),K162)</f>
        <v>#N/A</v>
      </c>
      <c r="AJ162" s="138">
        <f ca="1">COUNTIF(OFFSET('SD Aufnahme'!$M$32,VLOOKUP(E162,'SD Aufnahme'!$A$33:$X$376,'SD Aufnahme'!$W$29,FALSE),0,1,VLOOKUP(E162,'SD Aufnahme'!$A$33:$X$376,'SD Aufnahme'!$X$29,FALSE)),M162)</f>
        <v>0</v>
      </c>
      <c r="AK162" s="91">
        <f t="shared" ca="1" si="59"/>
        <v>0</v>
      </c>
      <c r="AL162" s="98">
        <f t="shared" si="53"/>
        <v>3</v>
      </c>
      <c r="AO162" s="98">
        <f t="shared" si="54"/>
        <v>0</v>
      </c>
      <c r="AR162" s="98" t="str">
        <f t="shared" si="55"/>
        <v>1900-1-Aufnahme</v>
      </c>
    </row>
    <row r="163" spans="1:44">
      <c r="A163" s="98">
        <f t="shared" si="46"/>
        <v>0</v>
      </c>
      <c r="B163" s="98" t="str">
        <f>IF(C163=1,SUM($C$23:C163),"")</f>
        <v/>
      </c>
      <c r="C163" s="98">
        <f t="shared" si="47"/>
        <v>0</v>
      </c>
      <c r="D163" s="89" t="str">
        <f t="shared" si="48"/>
        <v>1900-1-Aufnahme-</v>
      </c>
      <c r="E163" s="123" t="str">
        <f t="shared" ca="1" si="56"/>
        <v>-</v>
      </c>
      <c r="F163" s="123">
        <f t="shared" si="61"/>
        <v>1900</v>
      </c>
      <c r="G163" s="123">
        <f t="shared" si="62"/>
        <v>1</v>
      </c>
      <c r="H163" s="162">
        <f t="shared" si="63"/>
        <v>141</v>
      </c>
      <c r="I163" s="77"/>
      <c r="J163" s="78"/>
      <c r="K163" s="79"/>
      <c r="L163" s="80"/>
      <c r="M163" s="177"/>
      <c r="N163" s="309" t="str">
        <f t="shared" ca="1" si="60"/>
        <v/>
      </c>
      <c r="O163" s="310" t="str">
        <f ca="1">IFERROR(IF(VLOOKUP($E163,'SD Aufnahme'!$A$33:$N$326,'SD Aufnahme'!$D$29,FALSE)=0,"",VLOOKUP($E163,'SD Aufnahme'!$A$33:$N$326,'SD Aufnahme'!$D$29,FALSE)),"")</f>
        <v/>
      </c>
      <c r="P163" s="313"/>
      <c r="Q163" s="315" t="str">
        <f>IF(K163=0,"",IFERROR(VLOOKUP($E163,'SD Aufnahme'!$A$33:$N$326,'SD Aufnahme'!$E$29,FALSE),""))</f>
        <v/>
      </c>
      <c r="R163" s="87"/>
      <c r="S163" s="131" t="str">
        <f t="shared" si="49"/>
        <v/>
      </c>
      <c r="T163" s="126">
        <f>IF(M163="organische Düngemittel",IF(OR($M163=0,L163&lt;&gt;0,U163&gt;0),0,IFERROR(VLOOKUP($E163,'SD Aufnahme'!$A$33:$N$4042,T$20,FALSE),0)),)</f>
        <v>0</v>
      </c>
      <c r="U163" s="83"/>
      <c r="V163" s="124"/>
      <c r="W163" s="128" t="str">
        <f ca="1">IFERROR(IF(AND(J163&lt;&gt;"eigene Stoffe",VLOOKUP($E163,'SD Aufnahme'!$A$33:$N$326,'SD Aufnahme'!$G$29,FALSE)=0),"",IF($L163&lt;&gt;0,"", IF(AND(P163&gt;0,O163&lt;&gt;"",Q163&lt;&gt;"t TM"),VLOOKUP($E163,'SD Aufnahme'!$A$33:$N$326,'SD Aufnahme'!$G$29,FALSE)/O163*P163,VLOOKUP($E163,'SD Aufnahme'!$A$33:$N$326,'SD Aufnahme'!$G$29,FALSE)))),"")</f>
        <v/>
      </c>
      <c r="X163" s="87"/>
      <c r="Y163" s="128" t="str">
        <f ca="1">IFERROR(IF(AND(J163&lt;&gt;"eigene Stoffe",VLOOKUP($E163,'SD Aufnahme'!$A$33:$N$326,'SD Aufnahme'!$H$29,FALSE)=0),"",IF($L163&lt;&gt;0,"",IFERROR(IF(AND(P163&gt;0,O163&lt;&gt;"",Q163&lt;&gt;"t TM"),VLOOKUP($E163,'SD Aufnahme'!$A$33:$N$326,'SD Aufnahme'!$H$29,FALSE)*P163/O163,VLOOKUP($E163,'SD Aufnahme'!$A$33:$N$326,'SD Aufnahme'!$H$29,FALSE)),""))),"")</f>
        <v/>
      </c>
      <c r="Z163" s="87"/>
      <c r="AA163" s="424" t="s">
        <v>667</v>
      </c>
      <c r="AB163" s="129" t="str">
        <f>IF($M163=0,"",IFERROR(VLOOKUP($E163,'SD Aufnahme'!$A$33:$N$279,AB$20,FALSE),""))</f>
        <v/>
      </c>
      <c r="AC163" s="97">
        <f t="shared" si="50"/>
        <v>0</v>
      </c>
      <c r="AD163" s="89">
        <f t="shared" ca="1" si="51"/>
        <v>0</v>
      </c>
      <c r="AE163" s="89">
        <f t="shared" ca="1" si="57"/>
        <v>0</v>
      </c>
      <c r="AF163" s="89">
        <f t="shared" ca="1" si="52"/>
        <v>0</v>
      </c>
      <c r="AG163" s="89">
        <f t="shared" ca="1" si="58"/>
        <v>0</v>
      </c>
      <c r="AH163" s="89">
        <f t="shared" si="64"/>
        <v>0</v>
      </c>
      <c r="AI163" s="130" t="e">
        <f ca="1">COUNTIF(OFFSET('SD Aufnahme'!$C$33,VLOOKUP(J163,Art_Aufnahme,3,FALSE),0,VLOOKUP(J163,Art_Aufnahme,4,FALSE)-VLOOKUP(J163,Art_Aufnahme,3,FALSE)+1,1),K163)</f>
        <v>#N/A</v>
      </c>
      <c r="AJ163" s="138">
        <f ca="1">COUNTIF(OFFSET('SD Aufnahme'!$M$32,VLOOKUP(E163,'SD Aufnahme'!$A$33:$X$376,'SD Aufnahme'!$W$29,FALSE),0,1,VLOOKUP(E163,'SD Aufnahme'!$A$33:$X$376,'SD Aufnahme'!$X$29,FALSE)),M163)</f>
        <v>0</v>
      </c>
      <c r="AK163" s="91">
        <f t="shared" ca="1" si="59"/>
        <v>0</v>
      </c>
      <c r="AL163" s="98">
        <f t="shared" si="53"/>
        <v>3</v>
      </c>
      <c r="AO163" s="98">
        <f t="shared" si="54"/>
        <v>0</v>
      </c>
      <c r="AR163" s="98" t="str">
        <f t="shared" si="55"/>
        <v>1900-1-Aufnahme</v>
      </c>
    </row>
    <row r="164" spans="1:44">
      <c r="A164" s="98">
        <f t="shared" si="46"/>
        <v>0</v>
      </c>
      <c r="B164" s="98" t="str">
        <f>IF(C164=1,SUM($C$23:C164),"")</f>
        <v/>
      </c>
      <c r="C164" s="98">
        <f t="shared" si="47"/>
        <v>0</v>
      </c>
      <c r="D164" s="89" t="str">
        <f t="shared" si="48"/>
        <v>1900-1-Aufnahme-</v>
      </c>
      <c r="E164" s="123" t="str">
        <f t="shared" ca="1" si="56"/>
        <v>-</v>
      </c>
      <c r="F164" s="123">
        <f t="shared" si="61"/>
        <v>1900</v>
      </c>
      <c r="G164" s="123">
        <f t="shared" si="62"/>
        <v>1</v>
      </c>
      <c r="H164" s="162">
        <f t="shared" si="63"/>
        <v>142</v>
      </c>
      <c r="I164" s="77"/>
      <c r="J164" s="78"/>
      <c r="K164" s="79"/>
      <c r="L164" s="80"/>
      <c r="M164" s="177"/>
      <c r="N164" s="309" t="str">
        <f t="shared" ca="1" si="60"/>
        <v/>
      </c>
      <c r="O164" s="310" t="str">
        <f ca="1">IFERROR(IF(VLOOKUP($E164,'SD Aufnahme'!$A$33:$N$326,'SD Aufnahme'!$D$29,FALSE)=0,"",VLOOKUP($E164,'SD Aufnahme'!$A$33:$N$326,'SD Aufnahme'!$D$29,FALSE)),"")</f>
        <v/>
      </c>
      <c r="P164" s="313"/>
      <c r="Q164" s="315" t="str">
        <f>IF(K164=0,"",IFERROR(VLOOKUP($E164,'SD Aufnahme'!$A$33:$N$326,'SD Aufnahme'!$E$29,FALSE),""))</f>
        <v/>
      </c>
      <c r="R164" s="87"/>
      <c r="S164" s="131" t="str">
        <f t="shared" si="49"/>
        <v/>
      </c>
      <c r="T164" s="126">
        <f>IF(M164="organische Düngemittel",IF(OR($M164=0,L164&lt;&gt;0,U164&gt;0),0,IFERROR(VLOOKUP($E164,'SD Aufnahme'!$A$33:$N$4042,T$20,FALSE),0)),)</f>
        <v>0</v>
      </c>
      <c r="U164" s="83"/>
      <c r="V164" s="124"/>
      <c r="W164" s="128" t="str">
        <f ca="1">IFERROR(IF(AND(J164&lt;&gt;"eigene Stoffe",VLOOKUP($E164,'SD Aufnahme'!$A$33:$N$326,'SD Aufnahme'!$G$29,FALSE)=0),"",IF($L164&lt;&gt;0,"", IF(AND(P164&gt;0,O164&lt;&gt;"",Q164&lt;&gt;"t TM"),VLOOKUP($E164,'SD Aufnahme'!$A$33:$N$326,'SD Aufnahme'!$G$29,FALSE)/O164*P164,VLOOKUP($E164,'SD Aufnahme'!$A$33:$N$326,'SD Aufnahme'!$G$29,FALSE)))),"")</f>
        <v/>
      </c>
      <c r="X164" s="87"/>
      <c r="Y164" s="128" t="str">
        <f ca="1">IFERROR(IF(AND(J164&lt;&gt;"eigene Stoffe",VLOOKUP($E164,'SD Aufnahme'!$A$33:$N$326,'SD Aufnahme'!$H$29,FALSE)=0),"",IF($L164&lt;&gt;0,"",IFERROR(IF(AND(P164&gt;0,O164&lt;&gt;"",Q164&lt;&gt;"t TM"),VLOOKUP($E164,'SD Aufnahme'!$A$33:$N$326,'SD Aufnahme'!$H$29,FALSE)*P164/O164,VLOOKUP($E164,'SD Aufnahme'!$A$33:$N$326,'SD Aufnahme'!$H$29,FALSE)),""))),"")</f>
        <v/>
      </c>
      <c r="Z164" s="87"/>
      <c r="AA164" s="424" t="s">
        <v>667</v>
      </c>
      <c r="AB164" s="129" t="str">
        <f>IF($M164=0,"",IFERROR(VLOOKUP($E164,'SD Aufnahme'!$A$33:$N$279,AB$20,FALSE),""))</f>
        <v/>
      </c>
      <c r="AC164" s="97">
        <f t="shared" si="50"/>
        <v>0</v>
      </c>
      <c r="AD164" s="89">
        <f t="shared" ca="1" si="51"/>
        <v>0</v>
      </c>
      <c r="AE164" s="89">
        <f t="shared" ca="1" si="57"/>
        <v>0</v>
      </c>
      <c r="AF164" s="89">
        <f t="shared" ca="1" si="52"/>
        <v>0</v>
      </c>
      <c r="AG164" s="89">
        <f t="shared" ca="1" si="58"/>
        <v>0</v>
      </c>
      <c r="AH164" s="89">
        <f t="shared" si="64"/>
        <v>0</v>
      </c>
      <c r="AI164" s="130" t="e">
        <f ca="1">COUNTIF(OFFSET('SD Aufnahme'!$C$33,VLOOKUP(J164,Art_Aufnahme,3,FALSE),0,VLOOKUP(J164,Art_Aufnahme,4,FALSE)-VLOOKUP(J164,Art_Aufnahme,3,FALSE)+1,1),K164)</f>
        <v>#N/A</v>
      </c>
      <c r="AJ164" s="138">
        <f ca="1">COUNTIF(OFFSET('SD Aufnahme'!$M$32,VLOOKUP(E164,'SD Aufnahme'!$A$33:$X$376,'SD Aufnahme'!$W$29,FALSE),0,1,VLOOKUP(E164,'SD Aufnahme'!$A$33:$X$376,'SD Aufnahme'!$X$29,FALSE)),M164)</f>
        <v>0</v>
      </c>
      <c r="AK164" s="91">
        <f t="shared" ca="1" si="59"/>
        <v>0</v>
      </c>
      <c r="AL164" s="98">
        <f t="shared" si="53"/>
        <v>3</v>
      </c>
      <c r="AO164" s="98">
        <f t="shared" si="54"/>
        <v>0</v>
      </c>
      <c r="AR164" s="98" t="str">
        <f t="shared" si="55"/>
        <v>1900-1-Aufnahme</v>
      </c>
    </row>
    <row r="165" spans="1:44">
      <c r="A165" s="98">
        <f t="shared" si="46"/>
        <v>0</v>
      </c>
      <c r="B165" s="98" t="str">
        <f>IF(C165=1,SUM($C$23:C165),"")</f>
        <v/>
      </c>
      <c r="C165" s="98">
        <f t="shared" si="47"/>
        <v>0</v>
      </c>
      <c r="D165" s="89" t="str">
        <f t="shared" si="48"/>
        <v>1900-1-Aufnahme-</v>
      </c>
      <c r="E165" s="123" t="str">
        <f t="shared" ca="1" si="56"/>
        <v>-</v>
      </c>
      <c r="F165" s="123">
        <f t="shared" si="61"/>
        <v>1900</v>
      </c>
      <c r="G165" s="123">
        <f t="shared" si="62"/>
        <v>1</v>
      </c>
      <c r="H165" s="162">
        <f t="shared" si="63"/>
        <v>143</v>
      </c>
      <c r="I165" s="77"/>
      <c r="J165" s="78"/>
      <c r="K165" s="79"/>
      <c r="L165" s="80"/>
      <c r="M165" s="177"/>
      <c r="N165" s="309" t="str">
        <f t="shared" ca="1" si="60"/>
        <v/>
      </c>
      <c r="O165" s="310" t="str">
        <f ca="1">IFERROR(IF(VLOOKUP($E165,'SD Aufnahme'!$A$33:$N$326,'SD Aufnahme'!$D$29,FALSE)=0,"",VLOOKUP($E165,'SD Aufnahme'!$A$33:$N$326,'SD Aufnahme'!$D$29,FALSE)),"")</f>
        <v/>
      </c>
      <c r="P165" s="313"/>
      <c r="Q165" s="315" t="str">
        <f>IF(K165=0,"",IFERROR(VLOOKUP($E165,'SD Aufnahme'!$A$33:$N$326,'SD Aufnahme'!$E$29,FALSE),""))</f>
        <v/>
      </c>
      <c r="R165" s="87"/>
      <c r="S165" s="131" t="str">
        <f t="shared" si="49"/>
        <v/>
      </c>
      <c r="T165" s="126">
        <f>IF(M165="organische Düngemittel",IF(OR($M165=0,L165&lt;&gt;0,U165&gt;0),0,IFERROR(VLOOKUP($E165,'SD Aufnahme'!$A$33:$N$4042,T$20,FALSE),0)),)</f>
        <v>0</v>
      </c>
      <c r="U165" s="83"/>
      <c r="V165" s="124"/>
      <c r="W165" s="128" t="str">
        <f ca="1">IFERROR(IF(AND(J165&lt;&gt;"eigene Stoffe",VLOOKUP($E165,'SD Aufnahme'!$A$33:$N$326,'SD Aufnahme'!$G$29,FALSE)=0),"",IF($L165&lt;&gt;0,"", IF(AND(P165&gt;0,O165&lt;&gt;"",Q165&lt;&gt;"t TM"),VLOOKUP($E165,'SD Aufnahme'!$A$33:$N$326,'SD Aufnahme'!$G$29,FALSE)/O165*P165,VLOOKUP($E165,'SD Aufnahme'!$A$33:$N$326,'SD Aufnahme'!$G$29,FALSE)))),"")</f>
        <v/>
      </c>
      <c r="X165" s="87"/>
      <c r="Y165" s="128" t="str">
        <f ca="1">IFERROR(IF(AND(J165&lt;&gt;"eigene Stoffe",VLOOKUP($E165,'SD Aufnahme'!$A$33:$N$326,'SD Aufnahme'!$H$29,FALSE)=0),"",IF($L165&lt;&gt;0,"",IFERROR(IF(AND(P165&gt;0,O165&lt;&gt;"",Q165&lt;&gt;"t TM"),VLOOKUP($E165,'SD Aufnahme'!$A$33:$N$326,'SD Aufnahme'!$H$29,FALSE)*P165/O165,VLOOKUP($E165,'SD Aufnahme'!$A$33:$N$326,'SD Aufnahme'!$H$29,FALSE)),""))),"")</f>
        <v/>
      </c>
      <c r="Z165" s="87"/>
      <c r="AA165" s="424" t="s">
        <v>667</v>
      </c>
      <c r="AB165" s="129" t="str">
        <f>IF($M165=0,"",IFERROR(VLOOKUP($E165,'SD Aufnahme'!$A$33:$N$279,AB$20,FALSE),""))</f>
        <v/>
      </c>
      <c r="AC165" s="97">
        <f t="shared" si="50"/>
        <v>0</v>
      </c>
      <c r="AD165" s="89">
        <f t="shared" ca="1" si="51"/>
        <v>0</v>
      </c>
      <c r="AE165" s="89">
        <f t="shared" ca="1" si="57"/>
        <v>0</v>
      </c>
      <c r="AF165" s="89">
        <f t="shared" ca="1" si="52"/>
        <v>0</v>
      </c>
      <c r="AG165" s="89">
        <f t="shared" ca="1" si="58"/>
        <v>0</v>
      </c>
      <c r="AH165" s="89">
        <f t="shared" si="64"/>
        <v>0</v>
      </c>
      <c r="AI165" s="130" t="e">
        <f ca="1">COUNTIF(OFFSET('SD Aufnahme'!$C$33,VLOOKUP(J165,Art_Aufnahme,3,FALSE),0,VLOOKUP(J165,Art_Aufnahme,4,FALSE)-VLOOKUP(J165,Art_Aufnahme,3,FALSE)+1,1),K165)</f>
        <v>#N/A</v>
      </c>
      <c r="AJ165" s="138">
        <f ca="1">COUNTIF(OFFSET('SD Aufnahme'!$M$32,VLOOKUP(E165,'SD Aufnahme'!$A$33:$X$376,'SD Aufnahme'!$W$29,FALSE),0,1,VLOOKUP(E165,'SD Aufnahme'!$A$33:$X$376,'SD Aufnahme'!$X$29,FALSE)),M165)</f>
        <v>0</v>
      </c>
      <c r="AK165" s="91">
        <f t="shared" ca="1" si="59"/>
        <v>0</v>
      </c>
      <c r="AL165" s="98">
        <f t="shared" si="53"/>
        <v>3</v>
      </c>
      <c r="AO165" s="98">
        <f t="shared" si="54"/>
        <v>0</v>
      </c>
      <c r="AR165" s="98" t="str">
        <f t="shared" si="55"/>
        <v>1900-1-Aufnahme</v>
      </c>
    </row>
    <row r="166" spans="1:44">
      <c r="A166" s="98">
        <f t="shared" si="46"/>
        <v>0</v>
      </c>
      <c r="B166" s="98" t="str">
        <f>IF(C166=1,SUM($C$23:C166),"")</f>
        <v/>
      </c>
      <c r="C166" s="98">
        <f t="shared" si="47"/>
        <v>0</v>
      </c>
      <c r="D166" s="89" t="str">
        <f t="shared" si="48"/>
        <v>1900-1-Aufnahme-</v>
      </c>
      <c r="E166" s="123" t="str">
        <f t="shared" ca="1" si="56"/>
        <v>-</v>
      </c>
      <c r="F166" s="123">
        <f t="shared" si="61"/>
        <v>1900</v>
      </c>
      <c r="G166" s="123">
        <f t="shared" si="62"/>
        <v>1</v>
      </c>
      <c r="H166" s="162">
        <f t="shared" si="63"/>
        <v>144</v>
      </c>
      <c r="I166" s="77"/>
      <c r="J166" s="78"/>
      <c r="K166" s="79"/>
      <c r="L166" s="80"/>
      <c r="M166" s="177"/>
      <c r="N166" s="309" t="str">
        <f t="shared" ca="1" si="60"/>
        <v/>
      </c>
      <c r="O166" s="310" t="str">
        <f ca="1">IFERROR(IF(VLOOKUP($E166,'SD Aufnahme'!$A$33:$N$326,'SD Aufnahme'!$D$29,FALSE)=0,"",VLOOKUP($E166,'SD Aufnahme'!$A$33:$N$326,'SD Aufnahme'!$D$29,FALSE)),"")</f>
        <v/>
      </c>
      <c r="P166" s="313"/>
      <c r="Q166" s="315" t="str">
        <f>IF(K166=0,"",IFERROR(VLOOKUP($E166,'SD Aufnahme'!$A$33:$N$326,'SD Aufnahme'!$E$29,FALSE),""))</f>
        <v/>
      </c>
      <c r="R166" s="87"/>
      <c r="S166" s="131" t="str">
        <f t="shared" si="49"/>
        <v/>
      </c>
      <c r="T166" s="126">
        <f>IF(M166="organische Düngemittel",IF(OR($M166=0,L166&lt;&gt;0,U166&gt;0),0,IFERROR(VLOOKUP($E166,'SD Aufnahme'!$A$33:$N$4042,T$20,FALSE),0)),)</f>
        <v>0</v>
      </c>
      <c r="U166" s="83"/>
      <c r="V166" s="124"/>
      <c r="W166" s="128" t="str">
        <f ca="1">IFERROR(IF(AND(J166&lt;&gt;"eigene Stoffe",VLOOKUP($E166,'SD Aufnahme'!$A$33:$N$326,'SD Aufnahme'!$G$29,FALSE)=0),"",IF($L166&lt;&gt;0,"", IF(AND(P166&gt;0,O166&lt;&gt;"",Q166&lt;&gt;"t TM"),VLOOKUP($E166,'SD Aufnahme'!$A$33:$N$326,'SD Aufnahme'!$G$29,FALSE)/O166*P166,VLOOKUP($E166,'SD Aufnahme'!$A$33:$N$326,'SD Aufnahme'!$G$29,FALSE)))),"")</f>
        <v/>
      </c>
      <c r="X166" s="87"/>
      <c r="Y166" s="128" t="str">
        <f ca="1">IFERROR(IF(AND(J166&lt;&gt;"eigene Stoffe",VLOOKUP($E166,'SD Aufnahme'!$A$33:$N$326,'SD Aufnahme'!$H$29,FALSE)=0),"",IF($L166&lt;&gt;0,"",IFERROR(IF(AND(P166&gt;0,O166&lt;&gt;"",Q166&lt;&gt;"t TM"),VLOOKUP($E166,'SD Aufnahme'!$A$33:$N$326,'SD Aufnahme'!$H$29,FALSE)*P166/O166,VLOOKUP($E166,'SD Aufnahme'!$A$33:$N$326,'SD Aufnahme'!$H$29,FALSE)),""))),"")</f>
        <v/>
      </c>
      <c r="Z166" s="87"/>
      <c r="AA166" s="424" t="s">
        <v>667</v>
      </c>
      <c r="AB166" s="129" t="str">
        <f>IF($M166=0,"",IFERROR(VLOOKUP($E166,'SD Aufnahme'!$A$33:$N$279,AB$20,FALSE),""))</f>
        <v/>
      </c>
      <c r="AC166" s="97">
        <f t="shared" si="50"/>
        <v>0</v>
      </c>
      <c r="AD166" s="89">
        <f t="shared" ca="1" si="51"/>
        <v>0</v>
      </c>
      <c r="AE166" s="89">
        <f t="shared" ca="1" si="57"/>
        <v>0</v>
      </c>
      <c r="AF166" s="89">
        <f t="shared" ca="1" si="52"/>
        <v>0</v>
      </c>
      <c r="AG166" s="89">
        <f t="shared" ca="1" si="58"/>
        <v>0</v>
      </c>
      <c r="AH166" s="89">
        <f t="shared" si="64"/>
        <v>0</v>
      </c>
      <c r="AI166" s="130" t="e">
        <f ca="1">COUNTIF(OFFSET('SD Aufnahme'!$C$33,VLOOKUP(J166,Art_Aufnahme,3,FALSE),0,VLOOKUP(J166,Art_Aufnahme,4,FALSE)-VLOOKUP(J166,Art_Aufnahme,3,FALSE)+1,1),K166)</f>
        <v>#N/A</v>
      </c>
      <c r="AJ166" s="138">
        <f ca="1">COUNTIF(OFFSET('SD Aufnahme'!$M$32,VLOOKUP(E166,'SD Aufnahme'!$A$33:$X$376,'SD Aufnahme'!$W$29,FALSE),0,1,VLOOKUP(E166,'SD Aufnahme'!$A$33:$X$376,'SD Aufnahme'!$X$29,FALSE)),M166)</f>
        <v>0</v>
      </c>
      <c r="AK166" s="91">
        <f t="shared" ca="1" si="59"/>
        <v>0</v>
      </c>
      <c r="AL166" s="98">
        <f t="shared" si="53"/>
        <v>3</v>
      </c>
      <c r="AO166" s="98">
        <f t="shared" si="54"/>
        <v>0</v>
      </c>
      <c r="AR166" s="98" t="str">
        <f t="shared" si="55"/>
        <v>1900-1-Aufnahme</v>
      </c>
    </row>
    <row r="167" spans="1:44">
      <c r="A167" s="98">
        <f t="shared" si="46"/>
        <v>0</v>
      </c>
      <c r="B167" s="98" t="str">
        <f>IF(C167=1,SUM($C$23:C167),"")</f>
        <v/>
      </c>
      <c r="C167" s="98">
        <f t="shared" si="47"/>
        <v>0</v>
      </c>
      <c r="D167" s="89" t="str">
        <f t="shared" si="48"/>
        <v>1900-1-Aufnahme-</v>
      </c>
      <c r="E167" s="123" t="str">
        <f t="shared" ca="1" si="56"/>
        <v>-</v>
      </c>
      <c r="F167" s="123">
        <f t="shared" si="61"/>
        <v>1900</v>
      </c>
      <c r="G167" s="123">
        <f t="shared" si="62"/>
        <v>1</v>
      </c>
      <c r="H167" s="162">
        <f t="shared" si="63"/>
        <v>145</v>
      </c>
      <c r="I167" s="77"/>
      <c r="J167" s="78"/>
      <c r="K167" s="79"/>
      <c r="L167" s="80"/>
      <c r="M167" s="177"/>
      <c r="N167" s="309" t="str">
        <f t="shared" ca="1" si="60"/>
        <v/>
      </c>
      <c r="O167" s="310" t="str">
        <f ca="1">IFERROR(IF(VLOOKUP($E167,'SD Aufnahme'!$A$33:$N$326,'SD Aufnahme'!$D$29,FALSE)=0,"",VLOOKUP($E167,'SD Aufnahme'!$A$33:$N$326,'SD Aufnahme'!$D$29,FALSE)),"")</f>
        <v/>
      </c>
      <c r="P167" s="313"/>
      <c r="Q167" s="315" t="str">
        <f>IF(K167=0,"",IFERROR(VLOOKUP($E167,'SD Aufnahme'!$A$33:$N$326,'SD Aufnahme'!$E$29,FALSE),""))</f>
        <v/>
      </c>
      <c r="R167" s="87"/>
      <c r="S167" s="131" t="str">
        <f t="shared" si="49"/>
        <v/>
      </c>
      <c r="T167" s="126">
        <f>IF(M167="organische Düngemittel",IF(OR($M167=0,L167&lt;&gt;0,U167&gt;0),0,IFERROR(VLOOKUP($E167,'SD Aufnahme'!$A$33:$N$4042,T$20,FALSE),0)),)</f>
        <v>0</v>
      </c>
      <c r="U167" s="83"/>
      <c r="V167" s="124"/>
      <c r="W167" s="128" t="str">
        <f ca="1">IFERROR(IF(AND(J167&lt;&gt;"eigene Stoffe",VLOOKUP($E167,'SD Aufnahme'!$A$33:$N$326,'SD Aufnahme'!$G$29,FALSE)=0),"",IF($L167&lt;&gt;0,"", IF(AND(P167&gt;0,O167&lt;&gt;"",Q167&lt;&gt;"t TM"),VLOOKUP($E167,'SD Aufnahme'!$A$33:$N$326,'SD Aufnahme'!$G$29,FALSE)/O167*P167,VLOOKUP($E167,'SD Aufnahme'!$A$33:$N$326,'SD Aufnahme'!$G$29,FALSE)))),"")</f>
        <v/>
      </c>
      <c r="X167" s="87"/>
      <c r="Y167" s="128" t="str">
        <f ca="1">IFERROR(IF(AND(J167&lt;&gt;"eigene Stoffe",VLOOKUP($E167,'SD Aufnahme'!$A$33:$N$326,'SD Aufnahme'!$H$29,FALSE)=0),"",IF($L167&lt;&gt;0,"",IFERROR(IF(AND(P167&gt;0,O167&lt;&gt;"",Q167&lt;&gt;"t TM"),VLOOKUP($E167,'SD Aufnahme'!$A$33:$N$326,'SD Aufnahme'!$H$29,FALSE)*P167/O167,VLOOKUP($E167,'SD Aufnahme'!$A$33:$N$326,'SD Aufnahme'!$H$29,FALSE)),""))),"")</f>
        <v/>
      </c>
      <c r="Z167" s="87"/>
      <c r="AA167" s="424" t="s">
        <v>667</v>
      </c>
      <c r="AB167" s="129" t="str">
        <f>IF($M167=0,"",IFERROR(VLOOKUP($E167,'SD Aufnahme'!$A$33:$N$279,AB$20,FALSE),""))</f>
        <v/>
      </c>
      <c r="AC167" s="97">
        <f t="shared" si="50"/>
        <v>0</v>
      </c>
      <c r="AD167" s="89">
        <f t="shared" ca="1" si="51"/>
        <v>0</v>
      </c>
      <c r="AE167" s="89">
        <f t="shared" ca="1" si="57"/>
        <v>0</v>
      </c>
      <c r="AF167" s="89">
        <f t="shared" ca="1" si="52"/>
        <v>0</v>
      </c>
      <c r="AG167" s="89">
        <f t="shared" ca="1" si="58"/>
        <v>0</v>
      </c>
      <c r="AH167" s="89">
        <f t="shared" si="64"/>
        <v>0</v>
      </c>
      <c r="AI167" s="130" t="e">
        <f ca="1">COUNTIF(OFFSET('SD Aufnahme'!$C$33,VLOOKUP(J167,Art_Aufnahme,3,FALSE),0,VLOOKUP(J167,Art_Aufnahme,4,FALSE)-VLOOKUP(J167,Art_Aufnahme,3,FALSE)+1,1),K167)</f>
        <v>#N/A</v>
      </c>
      <c r="AJ167" s="138">
        <f ca="1">COUNTIF(OFFSET('SD Aufnahme'!$M$32,VLOOKUP(E167,'SD Aufnahme'!$A$33:$X$376,'SD Aufnahme'!$W$29,FALSE),0,1,VLOOKUP(E167,'SD Aufnahme'!$A$33:$X$376,'SD Aufnahme'!$X$29,FALSE)),M167)</f>
        <v>0</v>
      </c>
      <c r="AK167" s="91">
        <f t="shared" ca="1" si="59"/>
        <v>0</v>
      </c>
      <c r="AL167" s="98">
        <f t="shared" si="53"/>
        <v>3</v>
      </c>
      <c r="AO167" s="98">
        <f t="shared" si="54"/>
        <v>0</v>
      </c>
      <c r="AR167" s="98" t="str">
        <f t="shared" si="55"/>
        <v>1900-1-Aufnahme</v>
      </c>
    </row>
    <row r="168" spans="1:44">
      <c r="A168" s="98">
        <f t="shared" si="46"/>
        <v>0</v>
      </c>
      <c r="B168" s="98" t="str">
        <f>IF(C168=1,SUM($C$23:C168),"")</f>
        <v/>
      </c>
      <c r="C168" s="98">
        <f t="shared" si="47"/>
        <v>0</v>
      </c>
      <c r="D168" s="89" t="str">
        <f t="shared" si="48"/>
        <v>1900-1-Aufnahme-</v>
      </c>
      <c r="E168" s="123" t="str">
        <f t="shared" ca="1" si="56"/>
        <v>-</v>
      </c>
      <c r="F168" s="123">
        <f t="shared" si="61"/>
        <v>1900</v>
      </c>
      <c r="G168" s="123">
        <f t="shared" si="62"/>
        <v>1</v>
      </c>
      <c r="H168" s="162">
        <f t="shared" si="63"/>
        <v>146</v>
      </c>
      <c r="I168" s="77"/>
      <c r="J168" s="78"/>
      <c r="K168" s="79"/>
      <c r="L168" s="80"/>
      <c r="M168" s="177"/>
      <c r="N168" s="309" t="str">
        <f t="shared" ca="1" si="60"/>
        <v/>
      </c>
      <c r="O168" s="310" t="str">
        <f ca="1">IFERROR(IF(VLOOKUP($E168,'SD Aufnahme'!$A$33:$N$326,'SD Aufnahme'!$D$29,FALSE)=0,"",VLOOKUP($E168,'SD Aufnahme'!$A$33:$N$326,'SD Aufnahme'!$D$29,FALSE)),"")</f>
        <v/>
      </c>
      <c r="P168" s="313"/>
      <c r="Q168" s="315" t="str">
        <f>IF(K168=0,"",IFERROR(VLOOKUP($E168,'SD Aufnahme'!$A$33:$N$326,'SD Aufnahme'!$E$29,FALSE),""))</f>
        <v/>
      </c>
      <c r="R168" s="87"/>
      <c r="S168" s="131" t="str">
        <f t="shared" si="49"/>
        <v/>
      </c>
      <c r="T168" s="126">
        <f>IF(M168="organische Düngemittel",IF(OR($M168=0,L168&lt;&gt;0,U168&gt;0),0,IFERROR(VLOOKUP($E168,'SD Aufnahme'!$A$33:$N$4042,T$20,FALSE),0)),)</f>
        <v>0</v>
      </c>
      <c r="U168" s="83"/>
      <c r="V168" s="124"/>
      <c r="W168" s="128" t="str">
        <f ca="1">IFERROR(IF(AND(J168&lt;&gt;"eigene Stoffe",VLOOKUP($E168,'SD Aufnahme'!$A$33:$N$326,'SD Aufnahme'!$G$29,FALSE)=0),"",IF($L168&lt;&gt;0,"", IF(AND(P168&gt;0,O168&lt;&gt;"",Q168&lt;&gt;"t TM"),VLOOKUP($E168,'SD Aufnahme'!$A$33:$N$326,'SD Aufnahme'!$G$29,FALSE)/O168*P168,VLOOKUP($E168,'SD Aufnahme'!$A$33:$N$326,'SD Aufnahme'!$G$29,FALSE)))),"")</f>
        <v/>
      </c>
      <c r="X168" s="87"/>
      <c r="Y168" s="128" t="str">
        <f ca="1">IFERROR(IF(AND(J168&lt;&gt;"eigene Stoffe",VLOOKUP($E168,'SD Aufnahme'!$A$33:$N$326,'SD Aufnahme'!$H$29,FALSE)=0),"",IF($L168&lt;&gt;0,"",IFERROR(IF(AND(P168&gt;0,O168&lt;&gt;"",Q168&lt;&gt;"t TM"),VLOOKUP($E168,'SD Aufnahme'!$A$33:$N$326,'SD Aufnahme'!$H$29,FALSE)*P168/O168,VLOOKUP($E168,'SD Aufnahme'!$A$33:$N$326,'SD Aufnahme'!$H$29,FALSE)),""))),"")</f>
        <v/>
      </c>
      <c r="Z168" s="87"/>
      <c r="AA168" s="424" t="s">
        <v>667</v>
      </c>
      <c r="AB168" s="129" t="str">
        <f>IF($M168=0,"",IFERROR(VLOOKUP($E168,'SD Aufnahme'!$A$33:$N$279,AB$20,FALSE),""))</f>
        <v/>
      </c>
      <c r="AC168" s="97">
        <f t="shared" si="50"/>
        <v>0</v>
      </c>
      <c r="AD168" s="89">
        <f t="shared" ca="1" si="51"/>
        <v>0</v>
      </c>
      <c r="AE168" s="89">
        <f t="shared" ca="1" si="57"/>
        <v>0</v>
      </c>
      <c r="AF168" s="89">
        <f t="shared" ca="1" si="52"/>
        <v>0</v>
      </c>
      <c r="AG168" s="89">
        <f t="shared" ca="1" si="58"/>
        <v>0</v>
      </c>
      <c r="AH168" s="89">
        <f t="shared" si="64"/>
        <v>0</v>
      </c>
      <c r="AI168" s="130" t="e">
        <f ca="1">COUNTIF(OFFSET('SD Aufnahme'!$C$33,VLOOKUP(J168,Art_Aufnahme,3,FALSE),0,VLOOKUP(J168,Art_Aufnahme,4,FALSE)-VLOOKUP(J168,Art_Aufnahme,3,FALSE)+1,1),K168)</f>
        <v>#N/A</v>
      </c>
      <c r="AJ168" s="138">
        <f ca="1">COUNTIF(OFFSET('SD Aufnahme'!$M$32,VLOOKUP(E168,'SD Aufnahme'!$A$33:$X$376,'SD Aufnahme'!$W$29,FALSE),0,1,VLOOKUP(E168,'SD Aufnahme'!$A$33:$X$376,'SD Aufnahme'!$X$29,FALSE)),M168)</f>
        <v>0</v>
      </c>
      <c r="AK168" s="91">
        <f t="shared" ca="1" si="59"/>
        <v>0</v>
      </c>
      <c r="AL168" s="98">
        <f t="shared" si="53"/>
        <v>3</v>
      </c>
      <c r="AO168" s="98">
        <f t="shared" si="54"/>
        <v>0</v>
      </c>
      <c r="AR168" s="98" t="str">
        <f t="shared" si="55"/>
        <v>1900-1-Aufnahme</v>
      </c>
    </row>
    <row r="169" spans="1:44">
      <c r="A169" s="98">
        <f t="shared" si="46"/>
        <v>0</v>
      </c>
      <c r="B169" s="98" t="str">
        <f>IF(C169=1,SUM($C$23:C169),"")</f>
        <v/>
      </c>
      <c r="C169" s="98">
        <f t="shared" si="47"/>
        <v>0</v>
      </c>
      <c r="D169" s="89" t="str">
        <f t="shared" si="48"/>
        <v>1900-1-Aufnahme-</v>
      </c>
      <c r="E169" s="123" t="str">
        <f t="shared" ca="1" si="56"/>
        <v>-</v>
      </c>
      <c r="F169" s="123">
        <f t="shared" si="61"/>
        <v>1900</v>
      </c>
      <c r="G169" s="123">
        <f t="shared" si="62"/>
        <v>1</v>
      </c>
      <c r="H169" s="162">
        <f t="shared" si="63"/>
        <v>147</v>
      </c>
      <c r="I169" s="77"/>
      <c r="J169" s="78"/>
      <c r="K169" s="79"/>
      <c r="L169" s="80"/>
      <c r="M169" s="177"/>
      <c r="N169" s="309" t="str">
        <f t="shared" ca="1" si="60"/>
        <v/>
      </c>
      <c r="O169" s="310" t="str">
        <f ca="1">IFERROR(IF(VLOOKUP($E169,'SD Aufnahme'!$A$33:$N$326,'SD Aufnahme'!$D$29,FALSE)=0,"",VLOOKUP($E169,'SD Aufnahme'!$A$33:$N$326,'SD Aufnahme'!$D$29,FALSE)),"")</f>
        <v/>
      </c>
      <c r="P169" s="313"/>
      <c r="Q169" s="315" t="str">
        <f>IF(K169=0,"",IFERROR(VLOOKUP($E169,'SD Aufnahme'!$A$33:$N$326,'SD Aufnahme'!$E$29,FALSE),""))</f>
        <v/>
      </c>
      <c r="R169" s="87"/>
      <c r="S169" s="131" t="str">
        <f t="shared" si="49"/>
        <v/>
      </c>
      <c r="T169" s="126">
        <f>IF(M169="organische Düngemittel",IF(OR($M169=0,L169&lt;&gt;0,U169&gt;0),0,IFERROR(VLOOKUP($E169,'SD Aufnahme'!$A$33:$N$4042,T$20,FALSE),0)),)</f>
        <v>0</v>
      </c>
      <c r="U169" s="83"/>
      <c r="V169" s="124"/>
      <c r="W169" s="128" t="str">
        <f ca="1">IFERROR(IF(AND(J169&lt;&gt;"eigene Stoffe",VLOOKUP($E169,'SD Aufnahme'!$A$33:$N$326,'SD Aufnahme'!$G$29,FALSE)=0),"",IF($L169&lt;&gt;0,"", IF(AND(P169&gt;0,O169&lt;&gt;"",Q169&lt;&gt;"t TM"),VLOOKUP($E169,'SD Aufnahme'!$A$33:$N$326,'SD Aufnahme'!$G$29,FALSE)/O169*P169,VLOOKUP($E169,'SD Aufnahme'!$A$33:$N$326,'SD Aufnahme'!$G$29,FALSE)))),"")</f>
        <v/>
      </c>
      <c r="X169" s="87"/>
      <c r="Y169" s="128" t="str">
        <f ca="1">IFERROR(IF(AND(J169&lt;&gt;"eigene Stoffe",VLOOKUP($E169,'SD Aufnahme'!$A$33:$N$326,'SD Aufnahme'!$H$29,FALSE)=0),"",IF($L169&lt;&gt;0,"",IFERROR(IF(AND(P169&gt;0,O169&lt;&gt;"",Q169&lt;&gt;"t TM"),VLOOKUP($E169,'SD Aufnahme'!$A$33:$N$326,'SD Aufnahme'!$H$29,FALSE)*P169/O169,VLOOKUP($E169,'SD Aufnahme'!$A$33:$N$326,'SD Aufnahme'!$H$29,FALSE)),""))),"")</f>
        <v/>
      </c>
      <c r="Z169" s="87"/>
      <c r="AA169" s="424" t="s">
        <v>667</v>
      </c>
      <c r="AB169" s="129" t="str">
        <f>IF($M169=0,"",IFERROR(VLOOKUP($E169,'SD Aufnahme'!$A$33:$N$279,AB$20,FALSE),""))</f>
        <v/>
      </c>
      <c r="AC169" s="97">
        <f t="shared" si="50"/>
        <v>0</v>
      </c>
      <c r="AD169" s="89">
        <f t="shared" ca="1" si="51"/>
        <v>0</v>
      </c>
      <c r="AE169" s="89">
        <f t="shared" ca="1" si="57"/>
        <v>0</v>
      </c>
      <c r="AF169" s="89">
        <f t="shared" ca="1" si="52"/>
        <v>0</v>
      </c>
      <c r="AG169" s="89">
        <f t="shared" ca="1" si="58"/>
        <v>0</v>
      </c>
      <c r="AH169" s="89">
        <f t="shared" si="64"/>
        <v>0</v>
      </c>
      <c r="AI169" s="130" t="e">
        <f ca="1">COUNTIF(OFFSET('SD Aufnahme'!$C$33,VLOOKUP(J169,Art_Aufnahme,3,FALSE),0,VLOOKUP(J169,Art_Aufnahme,4,FALSE)-VLOOKUP(J169,Art_Aufnahme,3,FALSE)+1,1),K169)</f>
        <v>#N/A</v>
      </c>
      <c r="AJ169" s="138">
        <f ca="1">COUNTIF(OFFSET('SD Aufnahme'!$M$32,VLOOKUP(E169,'SD Aufnahme'!$A$33:$X$376,'SD Aufnahme'!$W$29,FALSE),0,1,VLOOKUP(E169,'SD Aufnahme'!$A$33:$X$376,'SD Aufnahme'!$X$29,FALSE)),M169)</f>
        <v>0</v>
      </c>
      <c r="AK169" s="91">
        <f t="shared" ca="1" si="59"/>
        <v>0</v>
      </c>
      <c r="AL169" s="98">
        <f t="shared" si="53"/>
        <v>3</v>
      </c>
      <c r="AO169" s="98">
        <f t="shared" si="54"/>
        <v>0</v>
      </c>
      <c r="AR169" s="98" t="str">
        <f t="shared" si="55"/>
        <v>1900-1-Aufnahme</v>
      </c>
    </row>
    <row r="170" spans="1:44">
      <c r="A170" s="98">
        <f t="shared" si="46"/>
        <v>0</v>
      </c>
      <c r="B170" s="98" t="str">
        <f>IF(C170=1,SUM($C$23:C170),"")</f>
        <v/>
      </c>
      <c r="C170" s="98">
        <f t="shared" si="47"/>
        <v>0</v>
      </c>
      <c r="D170" s="89" t="str">
        <f t="shared" si="48"/>
        <v>1900-1-Aufnahme-</v>
      </c>
      <c r="E170" s="123" t="str">
        <f t="shared" ca="1" si="56"/>
        <v>-</v>
      </c>
      <c r="F170" s="123">
        <f t="shared" si="61"/>
        <v>1900</v>
      </c>
      <c r="G170" s="123">
        <f t="shared" si="62"/>
        <v>1</v>
      </c>
      <c r="H170" s="162">
        <f t="shared" si="63"/>
        <v>148</v>
      </c>
      <c r="I170" s="77"/>
      <c r="J170" s="78"/>
      <c r="K170" s="79"/>
      <c r="L170" s="80"/>
      <c r="M170" s="177"/>
      <c r="N170" s="309" t="str">
        <f t="shared" ca="1" si="60"/>
        <v/>
      </c>
      <c r="O170" s="310" t="str">
        <f ca="1">IFERROR(IF(VLOOKUP($E170,'SD Aufnahme'!$A$33:$N$326,'SD Aufnahme'!$D$29,FALSE)=0,"",VLOOKUP($E170,'SD Aufnahme'!$A$33:$N$326,'SD Aufnahme'!$D$29,FALSE)),"")</f>
        <v/>
      </c>
      <c r="P170" s="313"/>
      <c r="Q170" s="315" t="str">
        <f>IF(K170=0,"",IFERROR(VLOOKUP($E170,'SD Aufnahme'!$A$33:$N$326,'SD Aufnahme'!$E$29,FALSE),""))</f>
        <v/>
      </c>
      <c r="R170" s="87"/>
      <c r="S170" s="131" t="str">
        <f t="shared" si="49"/>
        <v/>
      </c>
      <c r="T170" s="126">
        <f>IF(M170="organische Düngemittel",IF(OR($M170=0,L170&lt;&gt;0,U170&gt;0),0,IFERROR(VLOOKUP($E170,'SD Aufnahme'!$A$33:$N$4042,T$20,FALSE),0)),)</f>
        <v>0</v>
      </c>
      <c r="U170" s="83"/>
      <c r="V170" s="124"/>
      <c r="W170" s="128" t="str">
        <f ca="1">IFERROR(IF(AND(J170&lt;&gt;"eigene Stoffe",VLOOKUP($E170,'SD Aufnahme'!$A$33:$N$326,'SD Aufnahme'!$G$29,FALSE)=0),"",IF($L170&lt;&gt;0,"", IF(AND(P170&gt;0,O170&lt;&gt;"",Q170&lt;&gt;"t TM"),VLOOKUP($E170,'SD Aufnahme'!$A$33:$N$326,'SD Aufnahme'!$G$29,FALSE)/O170*P170,VLOOKUP($E170,'SD Aufnahme'!$A$33:$N$326,'SD Aufnahme'!$G$29,FALSE)))),"")</f>
        <v/>
      </c>
      <c r="X170" s="87"/>
      <c r="Y170" s="128" t="str">
        <f ca="1">IFERROR(IF(AND(J170&lt;&gt;"eigene Stoffe",VLOOKUP($E170,'SD Aufnahme'!$A$33:$N$326,'SD Aufnahme'!$H$29,FALSE)=0),"",IF($L170&lt;&gt;0,"",IFERROR(IF(AND(P170&gt;0,O170&lt;&gt;"",Q170&lt;&gt;"t TM"),VLOOKUP($E170,'SD Aufnahme'!$A$33:$N$326,'SD Aufnahme'!$H$29,FALSE)*P170/O170,VLOOKUP($E170,'SD Aufnahme'!$A$33:$N$326,'SD Aufnahme'!$H$29,FALSE)),""))),"")</f>
        <v/>
      </c>
      <c r="Z170" s="87"/>
      <c r="AA170" s="424" t="s">
        <v>667</v>
      </c>
      <c r="AB170" s="129" t="str">
        <f>IF($M170=0,"",IFERROR(VLOOKUP($E170,'SD Aufnahme'!$A$33:$N$279,AB$20,FALSE),""))</f>
        <v/>
      </c>
      <c r="AC170" s="97">
        <f t="shared" si="50"/>
        <v>0</v>
      </c>
      <c r="AD170" s="89">
        <f t="shared" ca="1" si="51"/>
        <v>0</v>
      </c>
      <c r="AE170" s="89">
        <f t="shared" ca="1" si="57"/>
        <v>0</v>
      </c>
      <c r="AF170" s="89">
        <f t="shared" ca="1" si="52"/>
        <v>0</v>
      </c>
      <c r="AG170" s="89">
        <f t="shared" ca="1" si="58"/>
        <v>0</v>
      </c>
      <c r="AH170" s="89">
        <f t="shared" si="64"/>
        <v>0</v>
      </c>
      <c r="AI170" s="130" t="e">
        <f ca="1">COUNTIF(OFFSET('SD Aufnahme'!$C$33,VLOOKUP(J170,Art_Aufnahme,3,FALSE),0,VLOOKUP(J170,Art_Aufnahme,4,FALSE)-VLOOKUP(J170,Art_Aufnahme,3,FALSE)+1,1),K170)</f>
        <v>#N/A</v>
      </c>
      <c r="AJ170" s="138">
        <f ca="1">COUNTIF(OFFSET('SD Aufnahme'!$M$32,VLOOKUP(E170,'SD Aufnahme'!$A$33:$X$376,'SD Aufnahme'!$W$29,FALSE),0,1,VLOOKUP(E170,'SD Aufnahme'!$A$33:$X$376,'SD Aufnahme'!$X$29,FALSE)),M170)</f>
        <v>0</v>
      </c>
      <c r="AK170" s="91">
        <f t="shared" ca="1" si="59"/>
        <v>0</v>
      </c>
      <c r="AL170" s="98">
        <f t="shared" si="53"/>
        <v>3</v>
      </c>
      <c r="AO170" s="98">
        <f t="shared" si="54"/>
        <v>0</v>
      </c>
      <c r="AR170" s="98" t="str">
        <f t="shared" si="55"/>
        <v>1900-1-Aufnahme</v>
      </c>
    </row>
    <row r="171" spans="1:44">
      <c r="A171" s="98">
        <f t="shared" si="46"/>
        <v>0</v>
      </c>
      <c r="B171" s="98" t="str">
        <f>IF(C171=1,SUM($C$23:C171),"")</f>
        <v/>
      </c>
      <c r="C171" s="98">
        <f t="shared" si="47"/>
        <v>0</v>
      </c>
      <c r="D171" s="89" t="str">
        <f t="shared" si="48"/>
        <v>1900-1-Aufnahme-</v>
      </c>
      <c r="E171" s="123" t="str">
        <f t="shared" ca="1" si="56"/>
        <v>-</v>
      </c>
      <c r="F171" s="123">
        <f t="shared" si="61"/>
        <v>1900</v>
      </c>
      <c r="G171" s="123">
        <f t="shared" si="62"/>
        <v>1</v>
      </c>
      <c r="H171" s="162">
        <f t="shared" si="63"/>
        <v>149</v>
      </c>
      <c r="I171" s="77"/>
      <c r="J171" s="78"/>
      <c r="K171" s="79"/>
      <c r="L171" s="80"/>
      <c r="M171" s="177"/>
      <c r="N171" s="309" t="str">
        <f t="shared" ca="1" si="60"/>
        <v/>
      </c>
      <c r="O171" s="310" t="str">
        <f ca="1">IFERROR(IF(VLOOKUP($E171,'SD Aufnahme'!$A$33:$N$326,'SD Aufnahme'!$D$29,FALSE)=0,"",VLOOKUP($E171,'SD Aufnahme'!$A$33:$N$326,'SD Aufnahme'!$D$29,FALSE)),"")</f>
        <v/>
      </c>
      <c r="P171" s="313"/>
      <c r="Q171" s="315" t="str">
        <f>IF(K171=0,"",IFERROR(VLOOKUP($E171,'SD Aufnahme'!$A$33:$N$326,'SD Aufnahme'!$E$29,FALSE),""))</f>
        <v/>
      </c>
      <c r="R171" s="87"/>
      <c r="S171" s="131" t="str">
        <f t="shared" si="49"/>
        <v/>
      </c>
      <c r="T171" s="126">
        <f>IF(M171="organische Düngemittel",IF(OR($M171=0,L171&lt;&gt;0,U171&gt;0),0,IFERROR(VLOOKUP($E171,'SD Aufnahme'!$A$33:$N$4042,T$20,FALSE),0)),)</f>
        <v>0</v>
      </c>
      <c r="U171" s="83"/>
      <c r="V171" s="124"/>
      <c r="W171" s="128" t="str">
        <f ca="1">IFERROR(IF(AND(J171&lt;&gt;"eigene Stoffe",VLOOKUP($E171,'SD Aufnahme'!$A$33:$N$326,'SD Aufnahme'!$G$29,FALSE)=0),"",IF($L171&lt;&gt;0,"", IF(AND(P171&gt;0,O171&lt;&gt;"",Q171&lt;&gt;"t TM"),VLOOKUP($E171,'SD Aufnahme'!$A$33:$N$326,'SD Aufnahme'!$G$29,FALSE)/O171*P171,VLOOKUP($E171,'SD Aufnahme'!$A$33:$N$326,'SD Aufnahme'!$G$29,FALSE)))),"")</f>
        <v/>
      </c>
      <c r="X171" s="87"/>
      <c r="Y171" s="128" t="str">
        <f ca="1">IFERROR(IF(AND(J171&lt;&gt;"eigene Stoffe",VLOOKUP($E171,'SD Aufnahme'!$A$33:$N$326,'SD Aufnahme'!$H$29,FALSE)=0),"",IF($L171&lt;&gt;0,"",IFERROR(IF(AND(P171&gt;0,O171&lt;&gt;"",Q171&lt;&gt;"t TM"),VLOOKUP($E171,'SD Aufnahme'!$A$33:$N$326,'SD Aufnahme'!$H$29,FALSE)*P171/O171,VLOOKUP($E171,'SD Aufnahme'!$A$33:$N$326,'SD Aufnahme'!$H$29,FALSE)),""))),"")</f>
        <v/>
      </c>
      <c r="Z171" s="87"/>
      <c r="AA171" s="424" t="s">
        <v>667</v>
      </c>
      <c r="AB171" s="129" t="str">
        <f>IF($M171=0,"",IFERROR(VLOOKUP($E171,'SD Aufnahme'!$A$33:$N$279,AB$20,FALSE),""))</f>
        <v/>
      </c>
      <c r="AC171" s="97">
        <f t="shared" si="50"/>
        <v>0</v>
      </c>
      <c r="AD171" s="89">
        <f t="shared" ca="1" si="51"/>
        <v>0</v>
      </c>
      <c r="AE171" s="89">
        <f t="shared" ca="1" si="57"/>
        <v>0</v>
      </c>
      <c r="AF171" s="89">
        <f t="shared" ca="1" si="52"/>
        <v>0</v>
      </c>
      <c r="AG171" s="89">
        <f t="shared" ca="1" si="58"/>
        <v>0</v>
      </c>
      <c r="AH171" s="89">
        <f t="shared" si="64"/>
        <v>0</v>
      </c>
      <c r="AI171" s="130" t="e">
        <f ca="1">COUNTIF(OFFSET('SD Aufnahme'!$C$33,VLOOKUP(J171,Art_Aufnahme,3,FALSE),0,VLOOKUP(J171,Art_Aufnahme,4,FALSE)-VLOOKUP(J171,Art_Aufnahme,3,FALSE)+1,1),K171)</f>
        <v>#N/A</v>
      </c>
      <c r="AJ171" s="138">
        <f ca="1">COUNTIF(OFFSET('SD Aufnahme'!$M$32,VLOOKUP(E171,'SD Aufnahme'!$A$33:$X$376,'SD Aufnahme'!$W$29,FALSE),0,1,VLOOKUP(E171,'SD Aufnahme'!$A$33:$X$376,'SD Aufnahme'!$X$29,FALSE)),M171)</f>
        <v>0</v>
      </c>
      <c r="AK171" s="91">
        <f t="shared" ca="1" si="59"/>
        <v>0</v>
      </c>
      <c r="AL171" s="98">
        <f t="shared" si="53"/>
        <v>3</v>
      </c>
      <c r="AO171" s="98">
        <f t="shared" si="54"/>
        <v>0</v>
      </c>
      <c r="AR171" s="98" t="str">
        <f t="shared" si="55"/>
        <v>1900-1-Aufnahme</v>
      </c>
    </row>
    <row r="172" spans="1:44">
      <c r="A172" s="98">
        <f t="shared" si="46"/>
        <v>0</v>
      </c>
      <c r="B172" s="98" t="str">
        <f>IF(C172=1,SUM($C$23:C172),"")</f>
        <v/>
      </c>
      <c r="C172" s="98">
        <f t="shared" si="47"/>
        <v>0</v>
      </c>
      <c r="D172" s="89" t="str">
        <f t="shared" si="48"/>
        <v>1900-1-Aufnahme-</v>
      </c>
      <c r="E172" s="123" t="str">
        <f t="shared" ca="1" si="56"/>
        <v>-</v>
      </c>
      <c r="F172" s="123">
        <f t="shared" si="61"/>
        <v>1900</v>
      </c>
      <c r="G172" s="123">
        <f t="shared" si="62"/>
        <v>1</v>
      </c>
      <c r="H172" s="162">
        <f t="shared" si="63"/>
        <v>150</v>
      </c>
      <c r="I172" s="77"/>
      <c r="J172" s="78"/>
      <c r="K172" s="79"/>
      <c r="L172" s="80"/>
      <c r="M172" s="177"/>
      <c r="N172" s="309" t="str">
        <f t="shared" ca="1" si="60"/>
        <v/>
      </c>
      <c r="O172" s="310" t="str">
        <f ca="1">IFERROR(IF(VLOOKUP($E172,'SD Aufnahme'!$A$33:$N$326,'SD Aufnahme'!$D$29,FALSE)=0,"",VLOOKUP($E172,'SD Aufnahme'!$A$33:$N$326,'SD Aufnahme'!$D$29,FALSE)),"")</f>
        <v/>
      </c>
      <c r="P172" s="313"/>
      <c r="Q172" s="315" t="str">
        <f>IF(K172=0,"",IFERROR(VLOOKUP($E172,'SD Aufnahme'!$A$33:$N$326,'SD Aufnahme'!$E$29,FALSE),""))</f>
        <v/>
      </c>
      <c r="R172" s="87"/>
      <c r="S172" s="131" t="str">
        <f t="shared" si="49"/>
        <v/>
      </c>
      <c r="T172" s="126">
        <f>IF(M172="organische Düngemittel",IF(OR($M172=0,L172&lt;&gt;0,U172&gt;0),0,IFERROR(VLOOKUP($E172,'SD Aufnahme'!$A$33:$N$4042,T$20,FALSE),0)),)</f>
        <v>0</v>
      </c>
      <c r="U172" s="83"/>
      <c r="V172" s="124"/>
      <c r="W172" s="128" t="str">
        <f ca="1">IFERROR(IF(AND(J172&lt;&gt;"eigene Stoffe",VLOOKUP($E172,'SD Aufnahme'!$A$33:$N$326,'SD Aufnahme'!$G$29,FALSE)=0),"",IF($L172&lt;&gt;0,"", IF(AND(P172&gt;0,O172&lt;&gt;"",Q172&lt;&gt;"t TM"),VLOOKUP($E172,'SD Aufnahme'!$A$33:$N$326,'SD Aufnahme'!$G$29,FALSE)/O172*P172,VLOOKUP($E172,'SD Aufnahme'!$A$33:$N$326,'SD Aufnahme'!$G$29,FALSE)))),"")</f>
        <v/>
      </c>
      <c r="X172" s="87"/>
      <c r="Y172" s="128" t="str">
        <f ca="1">IFERROR(IF(AND(J172&lt;&gt;"eigene Stoffe",VLOOKUP($E172,'SD Aufnahme'!$A$33:$N$326,'SD Aufnahme'!$H$29,FALSE)=0),"",IF($L172&lt;&gt;0,"",IFERROR(IF(AND(P172&gt;0,O172&lt;&gt;"",Q172&lt;&gt;"t TM"),VLOOKUP($E172,'SD Aufnahme'!$A$33:$N$326,'SD Aufnahme'!$H$29,FALSE)*P172/O172,VLOOKUP($E172,'SD Aufnahme'!$A$33:$N$326,'SD Aufnahme'!$H$29,FALSE)),""))),"")</f>
        <v/>
      </c>
      <c r="Z172" s="87"/>
      <c r="AA172" s="424" t="s">
        <v>667</v>
      </c>
      <c r="AB172" s="129" t="str">
        <f>IF($M172=0,"",IFERROR(VLOOKUP($E172,'SD Aufnahme'!$A$33:$N$279,AB$20,FALSE),""))</f>
        <v/>
      </c>
      <c r="AC172" s="97">
        <f t="shared" si="50"/>
        <v>0</v>
      </c>
      <c r="AD172" s="89">
        <f t="shared" ca="1" si="51"/>
        <v>0</v>
      </c>
      <c r="AE172" s="89">
        <f t="shared" ca="1" si="57"/>
        <v>0</v>
      </c>
      <c r="AF172" s="89">
        <f t="shared" ca="1" si="52"/>
        <v>0</v>
      </c>
      <c r="AG172" s="89">
        <f t="shared" ca="1" si="58"/>
        <v>0</v>
      </c>
      <c r="AH172" s="89">
        <f t="shared" si="64"/>
        <v>0</v>
      </c>
      <c r="AI172" s="130" t="e">
        <f ca="1">COUNTIF(OFFSET('SD Aufnahme'!$C$33,VLOOKUP(J172,Art_Aufnahme,3,FALSE),0,VLOOKUP(J172,Art_Aufnahme,4,FALSE)-VLOOKUP(J172,Art_Aufnahme,3,FALSE)+1,1),K172)</f>
        <v>#N/A</v>
      </c>
      <c r="AJ172" s="138">
        <f ca="1">COUNTIF(OFFSET('SD Aufnahme'!$M$32,VLOOKUP(E172,'SD Aufnahme'!$A$33:$X$376,'SD Aufnahme'!$W$29,FALSE),0,1,VLOOKUP(E172,'SD Aufnahme'!$A$33:$X$376,'SD Aufnahme'!$X$29,FALSE)),M172)</f>
        <v>0</v>
      </c>
      <c r="AK172" s="91">
        <f t="shared" ca="1" si="59"/>
        <v>0</v>
      </c>
      <c r="AL172" s="98">
        <f t="shared" si="53"/>
        <v>3</v>
      </c>
      <c r="AO172" s="98">
        <f t="shared" si="54"/>
        <v>0</v>
      </c>
      <c r="AR172" s="98" t="str">
        <f t="shared" si="55"/>
        <v>1900-1-Aufnahme</v>
      </c>
    </row>
    <row r="173" spans="1:44">
      <c r="A173" s="98">
        <f t="shared" si="46"/>
        <v>0</v>
      </c>
      <c r="B173" s="98" t="str">
        <f>IF(C173=1,SUM($C$23:C173),"")</f>
        <v/>
      </c>
      <c r="C173" s="98">
        <f t="shared" si="47"/>
        <v>0</v>
      </c>
      <c r="D173" s="89" t="str">
        <f t="shared" si="48"/>
        <v>1900-1-Aufnahme-</v>
      </c>
      <c r="E173" s="123" t="str">
        <f t="shared" ca="1" si="56"/>
        <v>-</v>
      </c>
      <c r="F173" s="123">
        <f t="shared" si="61"/>
        <v>1900</v>
      </c>
      <c r="G173" s="123">
        <f t="shared" si="62"/>
        <v>1</v>
      </c>
      <c r="H173" s="162">
        <f t="shared" si="63"/>
        <v>151</v>
      </c>
      <c r="I173" s="77"/>
      <c r="J173" s="78"/>
      <c r="K173" s="79"/>
      <c r="L173" s="80"/>
      <c r="M173" s="177"/>
      <c r="N173" s="309" t="str">
        <f t="shared" ca="1" si="60"/>
        <v/>
      </c>
      <c r="O173" s="310" t="str">
        <f ca="1">IFERROR(IF(VLOOKUP($E173,'SD Aufnahme'!$A$33:$N$326,'SD Aufnahme'!$D$29,FALSE)=0,"",VLOOKUP($E173,'SD Aufnahme'!$A$33:$N$326,'SD Aufnahme'!$D$29,FALSE)),"")</f>
        <v/>
      </c>
      <c r="P173" s="313"/>
      <c r="Q173" s="315" t="str">
        <f>IF(K173=0,"",IFERROR(VLOOKUP($E173,'SD Aufnahme'!$A$33:$N$326,'SD Aufnahme'!$E$29,FALSE),""))</f>
        <v/>
      </c>
      <c r="R173" s="87"/>
      <c r="S173" s="131" t="str">
        <f t="shared" si="49"/>
        <v/>
      </c>
      <c r="T173" s="126">
        <f>IF(M173="organische Düngemittel",IF(OR($M173=0,L173&lt;&gt;0,U173&gt;0),0,IFERROR(VLOOKUP($E173,'SD Aufnahme'!$A$33:$N$4042,T$20,FALSE),0)),)</f>
        <v>0</v>
      </c>
      <c r="U173" s="83"/>
      <c r="V173" s="124"/>
      <c r="W173" s="128" t="str">
        <f ca="1">IFERROR(IF(AND(J173&lt;&gt;"eigene Stoffe",VLOOKUP($E173,'SD Aufnahme'!$A$33:$N$326,'SD Aufnahme'!$G$29,FALSE)=0),"",IF($L173&lt;&gt;0,"", IF(AND(P173&gt;0,O173&lt;&gt;"",Q173&lt;&gt;"t TM"),VLOOKUP($E173,'SD Aufnahme'!$A$33:$N$326,'SD Aufnahme'!$G$29,FALSE)/O173*P173,VLOOKUP($E173,'SD Aufnahme'!$A$33:$N$326,'SD Aufnahme'!$G$29,FALSE)))),"")</f>
        <v/>
      </c>
      <c r="X173" s="87"/>
      <c r="Y173" s="128" t="str">
        <f ca="1">IFERROR(IF(AND(J173&lt;&gt;"eigene Stoffe",VLOOKUP($E173,'SD Aufnahme'!$A$33:$N$326,'SD Aufnahme'!$H$29,FALSE)=0),"",IF($L173&lt;&gt;0,"",IFERROR(IF(AND(P173&gt;0,O173&lt;&gt;"",Q173&lt;&gt;"t TM"),VLOOKUP($E173,'SD Aufnahme'!$A$33:$N$326,'SD Aufnahme'!$H$29,FALSE)*P173/O173,VLOOKUP($E173,'SD Aufnahme'!$A$33:$N$326,'SD Aufnahme'!$H$29,FALSE)),""))),"")</f>
        <v/>
      </c>
      <c r="Z173" s="87"/>
      <c r="AA173" s="424" t="s">
        <v>667</v>
      </c>
      <c r="AB173" s="129" t="str">
        <f>IF($M173=0,"",IFERROR(VLOOKUP($E173,'SD Aufnahme'!$A$33:$N$279,AB$20,FALSE),""))</f>
        <v/>
      </c>
      <c r="AC173" s="97">
        <f t="shared" si="50"/>
        <v>0</v>
      </c>
      <c r="AD173" s="89">
        <f t="shared" ca="1" si="51"/>
        <v>0</v>
      </c>
      <c r="AE173" s="89">
        <f t="shared" ca="1" si="57"/>
        <v>0</v>
      </c>
      <c r="AF173" s="89">
        <f t="shared" ca="1" si="52"/>
        <v>0</v>
      </c>
      <c r="AG173" s="89">
        <f t="shared" ca="1" si="58"/>
        <v>0</v>
      </c>
      <c r="AH173" s="89">
        <f t="shared" si="64"/>
        <v>0</v>
      </c>
      <c r="AI173" s="130" t="e">
        <f ca="1">COUNTIF(OFFSET('SD Aufnahme'!$C$33,VLOOKUP(J173,Art_Aufnahme,3,FALSE),0,VLOOKUP(J173,Art_Aufnahme,4,FALSE)-VLOOKUP(J173,Art_Aufnahme,3,FALSE)+1,1),K173)</f>
        <v>#N/A</v>
      </c>
      <c r="AJ173" s="138">
        <f ca="1">COUNTIF(OFFSET('SD Aufnahme'!$M$32,VLOOKUP(E173,'SD Aufnahme'!$A$33:$X$376,'SD Aufnahme'!$W$29,FALSE),0,1,VLOOKUP(E173,'SD Aufnahme'!$A$33:$X$376,'SD Aufnahme'!$X$29,FALSE)),M173)</f>
        <v>0</v>
      </c>
      <c r="AK173" s="91">
        <f t="shared" ca="1" si="59"/>
        <v>0</v>
      </c>
      <c r="AL173" s="98">
        <f t="shared" si="53"/>
        <v>3</v>
      </c>
      <c r="AO173" s="98">
        <f t="shared" si="54"/>
        <v>0</v>
      </c>
      <c r="AR173" s="98" t="str">
        <f t="shared" si="55"/>
        <v>1900-1-Aufnahme</v>
      </c>
    </row>
    <row r="174" spans="1:44">
      <c r="A174" s="98">
        <f t="shared" si="46"/>
        <v>0</v>
      </c>
      <c r="B174" s="98" t="str">
        <f>IF(C174=1,SUM($C$23:C174),"")</f>
        <v/>
      </c>
      <c r="C174" s="98">
        <f t="shared" si="47"/>
        <v>0</v>
      </c>
      <c r="D174" s="89" t="str">
        <f t="shared" si="48"/>
        <v>1900-1-Aufnahme-</v>
      </c>
      <c r="E174" s="123" t="str">
        <f t="shared" ca="1" si="56"/>
        <v>-</v>
      </c>
      <c r="F174" s="123">
        <f t="shared" si="61"/>
        <v>1900</v>
      </c>
      <c r="G174" s="123">
        <f t="shared" si="62"/>
        <v>1</v>
      </c>
      <c r="H174" s="162">
        <f t="shared" si="63"/>
        <v>152</v>
      </c>
      <c r="I174" s="77"/>
      <c r="J174" s="78"/>
      <c r="K174" s="79"/>
      <c r="L174" s="80"/>
      <c r="M174" s="177"/>
      <c r="N174" s="309" t="str">
        <f t="shared" ca="1" si="60"/>
        <v/>
      </c>
      <c r="O174" s="310" t="str">
        <f ca="1">IFERROR(IF(VLOOKUP($E174,'SD Aufnahme'!$A$33:$N$326,'SD Aufnahme'!$D$29,FALSE)=0,"",VLOOKUP($E174,'SD Aufnahme'!$A$33:$N$326,'SD Aufnahme'!$D$29,FALSE)),"")</f>
        <v/>
      </c>
      <c r="P174" s="313"/>
      <c r="Q174" s="315" t="str">
        <f>IF(K174=0,"",IFERROR(VLOOKUP($E174,'SD Aufnahme'!$A$33:$N$326,'SD Aufnahme'!$E$29,FALSE),""))</f>
        <v/>
      </c>
      <c r="R174" s="87"/>
      <c r="S174" s="131" t="str">
        <f t="shared" si="49"/>
        <v/>
      </c>
      <c r="T174" s="126">
        <f>IF(M174="organische Düngemittel",IF(OR($M174=0,L174&lt;&gt;0,U174&gt;0),0,IFERROR(VLOOKUP($E174,'SD Aufnahme'!$A$33:$N$4042,T$20,FALSE),0)),)</f>
        <v>0</v>
      </c>
      <c r="U174" s="83"/>
      <c r="V174" s="124"/>
      <c r="W174" s="128" t="str">
        <f ca="1">IFERROR(IF(AND(J174&lt;&gt;"eigene Stoffe",VLOOKUP($E174,'SD Aufnahme'!$A$33:$N$326,'SD Aufnahme'!$G$29,FALSE)=0),"",IF($L174&lt;&gt;0,"", IF(AND(P174&gt;0,O174&lt;&gt;"",Q174&lt;&gt;"t TM"),VLOOKUP($E174,'SD Aufnahme'!$A$33:$N$326,'SD Aufnahme'!$G$29,FALSE)/O174*P174,VLOOKUP($E174,'SD Aufnahme'!$A$33:$N$326,'SD Aufnahme'!$G$29,FALSE)))),"")</f>
        <v/>
      </c>
      <c r="X174" s="87"/>
      <c r="Y174" s="128" t="str">
        <f ca="1">IFERROR(IF(AND(J174&lt;&gt;"eigene Stoffe",VLOOKUP($E174,'SD Aufnahme'!$A$33:$N$326,'SD Aufnahme'!$H$29,FALSE)=0),"",IF($L174&lt;&gt;0,"",IFERROR(IF(AND(P174&gt;0,O174&lt;&gt;"",Q174&lt;&gt;"t TM"),VLOOKUP($E174,'SD Aufnahme'!$A$33:$N$326,'SD Aufnahme'!$H$29,FALSE)*P174/O174,VLOOKUP($E174,'SD Aufnahme'!$A$33:$N$326,'SD Aufnahme'!$H$29,FALSE)),""))),"")</f>
        <v/>
      </c>
      <c r="Z174" s="87"/>
      <c r="AA174" s="424" t="s">
        <v>667</v>
      </c>
      <c r="AB174" s="129" t="str">
        <f>IF($M174=0,"",IFERROR(VLOOKUP($E174,'SD Aufnahme'!$A$33:$N$279,AB$20,FALSE),""))</f>
        <v/>
      </c>
      <c r="AC174" s="97">
        <f t="shared" si="50"/>
        <v>0</v>
      </c>
      <c r="AD174" s="89">
        <f t="shared" ca="1" si="51"/>
        <v>0</v>
      </c>
      <c r="AE174" s="89">
        <f t="shared" ca="1" si="57"/>
        <v>0</v>
      </c>
      <c r="AF174" s="89">
        <f t="shared" ca="1" si="52"/>
        <v>0</v>
      </c>
      <c r="AG174" s="89">
        <f t="shared" ca="1" si="58"/>
        <v>0</v>
      </c>
      <c r="AH174" s="89">
        <f t="shared" si="64"/>
        <v>0</v>
      </c>
      <c r="AI174" s="130" t="e">
        <f ca="1">COUNTIF(OFFSET('SD Aufnahme'!$C$33,VLOOKUP(J174,Art_Aufnahme,3,FALSE),0,VLOOKUP(J174,Art_Aufnahme,4,FALSE)-VLOOKUP(J174,Art_Aufnahme,3,FALSE)+1,1),K174)</f>
        <v>#N/A</v>
      </c>
      <c r="AJ174" s="138">
        <f ca="1">COUNTIF(OFFSET('SD Aufnahme'!$M$32,VLOOKUP(E174,'SD Aufnahme'!$A$33:$X$376,'SD Aufnahme'!$W$29,FALSE),0,1,VLOOKUP(E174,'SD Aufnahme'!$A$33:$X$376,'SD Aufnahme'!$X$29,FALSE)),M174)</f>
        <v>0</v>
      </c>
      <c r="AK174" s="91">
        <f t="shared" ca="1" si="59"/>
        <v>0</v>
      </c>
      <c r="AL174" s="98">
        <f t="shared" si="53"/>
        <v>3</v>
      </c>
      <c r="AO174" s="98">
        <f t="shared" si="54"/>
        <v>0</v>
      </c>
      <c r="AR174" s="98" t="str">
        <f t="shared" si="55"/>
        <v>1900-1-Aufnahme</v>
      </c>
    </row>
    <row r="175" spans="1:44">
      <c r="A175" s="98">
        <f t="shared" si="46"/>
        <v>0</v>
      </c>
      <c r="B175" s="98" t="str">
        <f>IF(C175=1,SUM($C$23:C175),"")</f>
        <v/>
      </c>
      <c r="C175" s="98">
        <f t="shared" si="47"/>
        <v>0</v>
      </c>
      <c r="D175" s="89" t="str">
        <f t="shared" si="48"/>
        <v>1900-1-Aufnahme-</v>
      </c>
      <c r="E175" s="123" t="str">
        <f t="shared" ca="1" si="56"/>
        <v>-</v>
      </c>
      <c r="F175" s="123">
        <f t="shared" si="61"/>
        <v>1900</v>
      </c>
      <c r="G175" s="123">
        <f t="shared" si="62"/>
        <v>1</v>
      </c>
      <c r="H175" s="162">
        <f t="shared" si="63"/>
        <v>153</v>
      </c>
      <c r="I175" s="77"/>
      <c r="J175" s="78"/>
      <c r="K175" s="79"/>
      <c r="L175" s="80"/>
      <c r="M175" s="177"/>
      <c r="N175" s="309" t="str">
        <f t="shared" ca="1" si="60"/>
        <v/>
      </c>
      <c r="O175" s="310" t="str">
        <f ca="1">IFERROR(IF(VLOOKUP($E175,'SD Aufnahme'!$A$33:$N$326,'SD Aufnahme'!$D$29,FALSE)=0,"",VLOOKUP($E175,'SD Aufnahme'!$A$33:$N$326,'SD Aufnahme'!$D$29,FALSE)),"")</f>
        <v/>
      </c>
      <c r="P175" s="313"/>
      <c r="Q175" s="315" t="str">
        <f>IF(K175=0,"",IFERROR(VLOOKUP($E175,'SD Aufnahme'!$A$33:$N$326,'SD Aufnahme'!$E$29,FALSE),""))</f>
        <v/>
      </c>
      <c r="R175" s="87"/>
      <c r="S175" s="131" t="str">
        <f t="shared" si="49"/>
        <v/>
      </c>
      <c r="T175" s="126">
        <f>IF(M175="organische Düngemittel",IF(OR($M175=0,L175&lt;&gt;0,U175&gt;0),0,IFERROR(VLOOKUP($E175,'SD Aufnahme'!$A$33:$N$4042,T$20,FALSE),0)),)</f>
        <v>0</v>
      </c>
      <c r="U175" s="83"/>
      <c r="V175" s="124"/>
      <c r="W175" s="128" t="str">
        <f ca="1">IFERROR(IF(AND(J175&lt;&gt;"eigene Stoffe",VLOOKUP($E175,'SD Aufnahme'!$A$33:$N$326,'SD Aufnahme'!$G$29,FALSE)=0),"",IF($L175&lt;&gt;0,"", IF(AND(P175&gt;0,O175&lt;&gt;"",Q175&lt;&gt;"t TM"),VLOOKUP($E175,'SD Aufnahme'!$A$33:$N$326,'SD Aufnahme'!$G$29,FALSE)/O175*P175,VLOOKUP($E175,'SD Aufnahme'!$A$33:$N$326,'SD Aufnahme'!$G$29,FALSE)))),"")</f>
        <v/>
      </c>
      <c r="X175" s="87"/>
      <c r="Y175" s="128" t="str">
        <f ca="1">IFERROR(IF(AND(J175&lt;&gt;"eigene Stoffe",VLOOKUP($E175,'SD Aufnahme'!$A$33:$N$326,'SD Aufnahme'!$H$29,FALSE)=0),"",IF($L175&lt;&gt;0,"",IFERROR(IF(AND(P175&gt;0,O175&lt;&gt;"",Q175&lt;&gt;"t TM"),VLOOKUP($E175,'SD Aufnahme'!$A$33:$N$326,'SD Aufnahme'!$H$29,FALSE)*P175/O175,VLOOKUP($E175,'SD Aufnahme'!$A$33:$N$326,'SD Aufnahme'!$H$29,FALSE)),""))),"")</f>
        <v/>
      </c>
      <c r="Z175" s="87"/>
      <c r="AA175" s="424" t="s">
        <v>667</v>
      </c>
      <c r="AB175" s="129" t="str">
        <f>IF($M175=0,"",IFERROR(VLOOKUP($E175,'SD Aufnahme'!$A$33:$N$279,AB$20,FALSE),""))</f>
        <v/>
      </c>
      <c r="AC175" s="97">
        <f t="shared" si="50"/>
        <v>0</v>
      </c>
      <c r="AD175" s="89">
        <f t="shared" ca="1" si="51"/>
        <v>0</v>
      </c>
      <c r="AE175" s="89">
        <f t="shared" ca="1" si="57"/>
        <v>0</v>
      </c>
      <c r="AF175" s="89">
        <f t="shared" ca="1" si="52"/>
        <v>0</v>
      </c>
      <c r="AG175" s="89">
        <f t="shared" ca="1" si="58"/>
        <v>0</v>
      </c>
      <c r="AH175" s="89">
        <f t="shared" si="64"/>
        <v>0</v>
      </c>
      <c r="AI175" s="130" t="e">
        <f ca="1">COUNTIF(OFFSET('SD Aufnahme'!$C$33,VLOOKUP(J175,Art_Aufnahme,3,FALSE),0,VLOOKUP(J175,Art_Aufnahme,4,FALSE)-VLOOKUP(J175,Art_Aufnahme,3,FALSE)+1,1),K175)</f>
        <v>#N/A</v>
      </c>
      <c r="AJ175" s="138">
        <f ca="1">COUNTIF(OFFSET('SD Aufnahme'!$M$32,VLOOKUP(E175,'SD Aufnahme'!$A$33:$X$376,'SD Aufnahme'!$W$29,FALSE),0,1,VLOOKUP(E175,'SD Aufnahme'!$A$33:$X$376,'SD Aufnahme'!$X$29,FALSE)),M175)</f>
        <v>0</v>
      </c>
      <c r="AK175" s="91">
        <f t="shared" ca="1" si="59"/>
        <v>0</v>
      </c>
      <c r="AL175" s="98">
        <f t="shared" si="53"/>
        <v>3</v>
      </c>
      <c r="AO175" s="98">
        <f t="shared" si="54"/>
        <v>0</v>
      </c>
      <c r="AR175" s="98" t="str">
        <f t="shared" si="55"/>
        <v>1900-1-Aufnahme</v>
      </c>
    </row>
    <row r="176" spans="1:44">
      <c r="A176" s="98">
        <f t="shared" si="46"/>
        <v>0</v>
      </c>
      <c r="B176" s="98" t="str">
        <f>IF(C176=1,SUM($C$23:C176),"")</f>
        <v/>
      </c>
      <c r="C176" s="98">
        <f t="shared" si="47"/>
        <v>0</v>
      </c>
      <c r="D176" s="89" t="str">
        <f t="shared" si="48"/>
        <v>1900-1-Aufnahme-</v>
      </c>
      <c r="E176" s="123" t="str">
        <f t="shared" ca="1" si="56"/>
        <v>-</v>
      </c>
      <c r="F176" s="123">
        <f t="shared" si="61"/>
        <v>1900</v>
      </c>
      <c r="G176" s="123">
        <f t="shared" si="62"/>
        <v>1</v>
      </c>
      <c r="H176" s="162">
        <f t="shared" si="63"/>
        <v>154</v>
      </c>
      <c r="I176" s="77"/>
      <c r="J176" s="78"/>
      <c r="K176" s="79"/>
      <c r="L176" s="80"/>
      <c r="M176" s="177"/>
      <c r="N176" s="309" t="str">
        <f t="shared" ca="1" si="60"/>
        <v/>
      </c>
      <c r="O176" s="310" t="str">
        <f ca="1">IFERROR(IF(VLOOKUP($E176,'SD Aufnahme'!$A$33:$N$326,'SD Aufnahme'!$D$29,FALSE)=0,"",VLOOKUP($E176,'SD Aufnahme'!$A$33:$N$326,'SD Aufnahme'!$D$29,FALSE)),"")</f>
        <v/>
      </c>
      <c r="P176" s="313"/>
      <c r="Q176" s="315" t="str">
        <f>IF(K176=0,"",IFERROR(VLOOKUP($E176,'SD Aufnahme'!$A$33:$N$326,'SD Aufnahme'!$E$29,FALSE),""))</f>
        <v/>
      </c>
      <c r="R176" s="87"/>
      <c r="S176" s="131" t="str">
        <f t="shared" si="49"/>
        <v/>
      </c>
      <c r="T176" s="126">
        <f>IF(M176="organische Düngemittel",IF(OR($M176=0,L176&lt;&gt;0,U176&gt;0),0,IFERROR(VLOOKUP($E176,'SD Aufnahme'!$A$33:$N$4042,T$20,FALSE),0)),)</f>
        <v>0</v>
      </c>
      <c r="U176" s="83"/>
      <c r="V176" s="124"/>
      <c r="W176" s="128" t="str">
        <f ca="1">IFERROR(IF(AND(J176&lt;&gt;"eigene Stoffe",VLOOKUP($E176,'SD Aufnahme'!$A$33:$N$326,'SD Aufnahme'!$G$29,FALSE)=0),"",IF($L176&lt;&gt;0,"", IF(AND(P176&gt;0,O176&lt;&gt;"",Q176&lt;&gt;"t TM"),VLOOKUP($E176,'SD Aufnahme'!$A$33:$N$326,'SD Aufnahme'!$G$29,FALSE)/O176*P176,VLOOKUP($E176,'SD Aufnahme'!$A$33:$N$326,'SD Aufnahme'!$G$29,FALSE)))),"")</f>
        <v/>
      </c>
      <c r="X176" s="87"/>
      <c r="Y176" s="128" t="str">
        <f ca="1">IFERROR(IF(AND(J176&lt;&gt;"eigene Stoffe",VLOOKUP($E176,'SD Aufnahme'!$A$33:$N$326,'SD Aufnahme'!$H$29,FALSE)=0),"",IF($L176&lt;&gt;0,"",IFERROR(IF(AND(P176&gt;0,O176&lt;&gt;"",Q176&lt;&gt;"t TM"),VLOOKUP($E176,'SD Aufnahme'!$A$33:$N$326,'SD Aufnahme'!$H$29,FALSE)*P176/O176,VLOOKUP($E176,'SD Aufnahme'!$A$33:$N$326,'SD Aufnahme'!$H$29,FALSE)),""))),"")</f>
        <v/>
      </c>
      <c r="Z176" s="87"/>
      <c r="AA176" s="424" t="s">
        <v>667</v>
      </c>
      <c r="AB176" s="129" t="str">
        <f>IF($M176=0,"",IFERROR(VLOOKUP($E176,'SD Aufnahme'!$A$33:$N$279,AB$20,FALSE),""))</f>
        <v/>
      </c>
      <c r="AC176" s="97">
        <f t="shared" si="50"/>
        <v>0</v>
      </c>
      <c r="AD176" s="89">
        <f t="shared" ca="1" si="51"/>
        <v>0</v>
      </c>
      <c r="AE176" s="89">
        <f t="shared" ca="1" si="57"/>
        <v>0</v>
      </c>
      <c r="AF176" s="89">
        <f t="shared" ca="1" si="52"/>
        <v>0</v>
      </c>
      <c r="AG176" s="89">
        <f t="shared" ca="1" si="58"/>
        <v>0</v>
      </c>
      <c r="AH176" s="89">
        <f t="shared" si="64"/>
        <v>0</v>
      </c>
      <c r="AI176" s="130" t="e">
        <f ca="1">COUNTIF(OFFSET('SD Aufnahme'!$C$33,VLOOKUP(J176,Art_Aufnahme,3,FALSE),0,VLOOKUP(J176,Art_Aufnahme,4,FALSE)-VLOOKUP(J176,Art_Aufnahme,3,FALSE)+1,1),K176)</f>
        <v>#N/A</v>
      </c>
      <c r="AJ176" s="138">
        <f ca="1">COUNTIF(OFFSET('SD Aufnahme'!$M$32,VLOOKUP(E176,'SD Aufnahme'!$A$33:$X$376,'SD Aufnahme'!$W$29,FALSE),0,1,VLOOKUP(E176,'SD Aufnahme'!$A$33:$X$376,'SD Aufnahme'!$X$29,FALSE)),M176)</f>
        <v>0</v>
      </c>
      <c r="AK176" s="91">
        <f t="shared" ca="1" si="59"/>
        <v>0</v>
      </c>
      <c r="AL176" s="98">
        <f t="shared" si="53"/>
        <v>3</v>
      </c>
      <c r="AO176" s="98">
        <f t="shared" si="54"/>
        <v>0</v>
      </c>
      <c r="AR176" s="98" t="str">
        <f t="shared" si="55"/>
        <v>1900-1-Aufnahme</v>
      </c>
    </row>
    <row r="177" spans="1:44">
      <c r="A177" s="98">
        <f t="shared" si="46"/>
        <v>0</v>
      </c>
      <c r="B177" s="98" t="str">
        <f>IF(C177=1,SUM($C$23:C177),"")</f>
        <v/>
      </c>
      <c r="C177" s="98">
        <f t="shared" si="47"/>
        <v>0</v>
      </c>
      <c r="D177" s="89" t="str">
        <f t="shared" si="48"/>
        <v>1900-1-Aufnahme-</v>
      </c>
      <c r="E177" s="123" t="str">
        <f t="shared" ca="1" si="56"/>
        <v>-</v>
      </c>
      <c r="F177" s="123">
        <f t="shared" si="61"/>
        <v>1900</v>
      </c>
      <c r="G177" s="123">
        <f t="shared" si="62"/>
        <v>1</v>
      </c>
      <c r="H177" s="162">
        <f t="shared" si="63"/>
        <v>155</v>
      </c>
      <c r="I177" s="77"/>
      <c r="J177" s="78"/>
      <c r="K177" s="79"/>
      <c r="L177" s="80"/>
      <c r="M177" s="177"/>
      <c r="N177" s="309" t="str">
        <f t="shared" ca="1" si="60"/>
        <v/>
      </c>
      <c r="O177" s="310" t="str">
        <f ca="1">IFERROR(IF(VLOOKUP($E177,'SD Aufnahme'!$A$33:$N$326,'SD Aufnahme'!$D$29,FALSE)=0,"",VLOOKUP($E177,'SD Aufnahme'!$A$33:$N$326,'SD Aufnahme'!$D$29,FALSE)),"")</f>
        <v/>
      </c>
      <c r="P177" s="313"/>
      <c r="Q177" s="315" t="str">
        <f>IF(K177=0,"",IFERROR(VLOOKUP($E177,'SD Aufnahme'!$A$33:$N$326,'SD Aufnahme'!$E$29,FALSE),""))</f>
        <v/>
      </c>
      <c r="R177" s="87"/>
      <c r="S177" s="131" t="str">
        <f t="shared" si="49"/>
        <v/>
      </c>
      <c r="T177" s="126">
        <f>IF(M177="organische Düngemittel",IF(OR($M177=0,L177&lt;&gt;0,U177&gt;0),0,IFERROR(VLOOKUP($E177,'SD Aufnahme'!$A$33:$N$4042,T$20,FALSE),0)),)</f>
        <v>0</v>
      </c>
      <c r="U177" s="83"/>
      <c r="V177" s="124"/>
      <c r="W177" s="128" t="str">
        <f ca="1">IFERROR(IF(AND(J177&lt;&gt;"eigene Stoffe",VLOOKUP($E177,'SD Aufnahme'!$A$33:$N$326,'SD Aufnahme'!$G$29,FALSE)=0),"",IF($L177&lt;&gt;0,"", IF(AND(P177&gt;0,O177&lt;&gt;"",Q177&lt;&gt;"t TM"),VLOOKUP($E177,'SD Aufnahme'!$A$33:$N$326,'SD Aufnahme'!$G$29,FALSE)/O177*P177,VLOOKUP($E177,'SD Aufnahme'!$A$33:$N$326,'SD Aufnahme'!$G$29,FALSE)))),"")</f>
        <v/>
      </c>
      <c r="X177" s="87"/>
      <c r="Y177" s="128" t="str">
        <f ca="1">IFERROR(IF(AND(J177&lt;&gt;"eigene Stoffe",VLOOKUP($E177,'SD Aufnahme'!$A$33:$N$326,'SD Aufnahme'!$H$29,FALSE)=0),"",IF($L177&lt;&gt;0,"",IFERROR(IF(AND(P177&gt;0,O177&lt;&gt;"",Q177&lt;&gt;"t TM"),VLOOKUP($E177,'SD Aufnahme'!$A$33:$N$326,'SD Aufnahme'!$H$29,FALSE)*P177/O177,VLOOKUP($E177,'SD Aufnahme'!$A$33:$N$326,'SD Aufnahme'!$H$29,FALSE)),""))),"")</f>
        <v/>
      </c>
      <c r="Z177" s="87"/>
      <c r="AA177" s="424" t="s">
        <v>667</v>
      </c>
      <c r="AB177" s="129" t="str">
        <f>IF($M177=0,"",IFERROR(VLOOKUP($E177,'SD Aufnahme'!$A$33:$N$279,AB$20,FALSE),""))</f>
        <v/>
      </c>
      <c r="AC177" s="97">
        <f t="shared" si="50"/>
        <v>0</v>
      </c>
      <c r="AD177" s="89">
        <f t="shared" ca="1" si="51"/>
        <v>0</v>
      </c>
      <c r="AE177" s="89">
        <f t="shared" ca="1" si="57"/>
        <v>0</v>
      </c>
      <c r="AF177" s="89">
        <f t="shared" ca="1" si="52"/>
        <v>0</v>
      </c>
      <c r="AG177" s="89">
        <f t="shared" ca="1" si="58"/>
        <v>0</v>
      </c>
      <c r="AH177" s="89">
        <f t="shared" si="64"/>
        <v>0</v>
      </c>
      <c r="AI177" s="130" t="e">
        <f ca="1">COUNTIF(OFFSET('SD Aufnahme'!$C$33,VLOOKUP(J177,Art_Aufnahme,3,FALSE),0,VLOOKUP(J177,Art_Aufnahme,4,FALSE)-VLOOKUP(J177,Art_Aufnahme,3,FALSE)+1,1),K177)</f>
        <v>#N/A</v>
      </c>
      <c r="AJ177" s="138">
        <f ca="1">COUNTIF(OFFSET('SD Aufnahme'!$M$32,VLOOKUP(E177,'SD Aufnahme'!$A$33:$X$376,'SD Aufnahme'!$W$29,FALSE),0,1,VLOOKUP(E177,'SD Aufnahme'!$A$33:$X$376,'SD Aufnahme'!$X$29,FALSE)),M177)</f>
        <v>0</v>
      </c>
      <c r="AK177" s="91">
        <f t="shared" ca="1" si="59"/>
        <v>0</v>
      </c>
      <c r="AL177" s="98">
        <f t="shared" si="53"/>
        <v>3</v>
      </c>
      <c r="AO177" s="98">
        <f t="shared" si="54"/>
        <v>0</v>
      </c>
      <c r="AR177" s="98" t="str">
        <f t="shared" si="55"/>
        <v>1900-1-Aufnahme</v>
      </c>
    </row>
    <row r="178" spans="1:44">
      <c r="A178" s="98">
        <f t="shared" si="46"/>
        <v>0</v>
      </c>
      <c r="B178" s="98" t="str">
        <f>IF(C178=1,SUM($C$23:C178),"")</f>
        <v/>
      </c>
      <c r="C178" s="98">
        <f t="shared" si="47"/>
        <v>0</v>
      </c>
      <c r="D178" s="89" t="str">
        <f t="shared" si="48"/>
        <v>1900-1-Aufnahme-</v>
      </c>
      <c r="E178" s="123" t="str">
        <f t="shared" ca="1" si="56"/>
        <v>-</v>
      </c>
      <c r="F178" s="123">
        <f t="shared" si="61"/>
        <v>1900</v>
      </c>
      <c r="G178" s="123">
        <f t="shared" si="62"/>
        <v>1</v>
      </c>
      <c r="H178" s="162">
        <f t="shared" si="63"/>
        <v>156</v>
      </c>
      <c r="I178" s="77"/>
      <c r="J178" s="78"/>
      <c r="K178" s="79"/>
      <c r="L178" s="80"/>
      <c r="M178" s="177"/>
      <c r="N178" s="309" t="str">
        <f t="shared" ca="1" si="60"/>
        <v/>
      </c>
      <c r="O178" s="310" t="str">
        <f ca="1">IFERROR(IF(VLOOKUP($E178,'SD Aufnahme'!$A$33:$N$326,'SD Aufnahme'!$D$29,FALSE)=0,"",VLOOKUP($E178,'SD Aufnahme'!$A$33:$N$326,'SD Aufnahme'!$D$29,FALSE)),"")</f>
        <v/>
      </c>
      <c r="P178" s="313"/>
      <c r="Q178" s="315" t="str">
        <f>IF(K178=0,"",IFERROR(VLOOKUP($E178,'SD Aufnahme'!$A$33:$N$326,'SD Aufnahme'!$E$29,FALSE),""))</f>
        <v/>
      </c>
      <c r="R178" s="87"/>
      <c r="S178" s="131" t="str">
        <f t="shared" si="49"/>
        <v/>
      </c>
      <c r="T178" s="126">
        <f>IF(M178="organische Düngemittel",IF(OR($M178=0,L178&lt;&gt;0,U178&gt;0),0,IFERROR(VLOOKUP($E178,'SD Aufnahme'!$A$33:$N$4042,T$20,FALSE),0)),)</f>
        <v>0</v>
      </c>
      <c r="U178" s="83"/>
      <c r="V178" s="124"/>
      <c r="W178" s="128" t="str">
        <f ca="1">IFERROR(IF(AND(J178&lt;&gt;"eigene Stoffe",VLOOKUP($E178,'SD Aufnahme'!$A$33:$N$326,'SD Aufnahme'!$G$29,FALSE)=0),"",IF($L178&lt;&gt;0,"", IF(AND(P178&gt;0,O178&lt;&gt;"",Q178&lt;&gt;"t TM"),VLOOKUP($E178,'SD Aufnahme'!$A$33:$N$326,'SD Aufnahme'!$G$29,FALSE)/O178*P178,VLOOKUP($E178,'SD Aufnahme'!$A$33:$N$326,'SD Aufnahme'!$G$29,FALSE)))),"")</f>
        <v/>
      </c>
      <c r="X178" s="87"/>
      <c r="Y178" s="128" t="str">
        <f ca="1">IFERROR(IF(AND(J178&lt;&gt;"eigene Stoffe",VLOOKUP($E178,'SD Aufnahme'!$A$33:$N$326,'SD Aufnahme'!$H$29,FALSE)=0),"",IF($L178&lt;&gt;0,"",IFERROR(IF(AND(P178&gt;0,O178&lt;&gt;"",Q178&lt;&gt;"t TM"),VLOOKUP($E178,'SD Aufnahme'!$A$33:$N$326,'SD Aufnahme'!$H$29,FALSE)*P178/O178,VLOOKUP($E178,'SD Aufnahme'!$A$33:$N$326,'SD Aufnahme'!$H$29,FALSE)),""))),"")</f>
        <v/>
      </c>
      <c r="Z178" s="87"/>
      <c r="AA178" s="424" t="s">
        <v>667</v>
      </c>
      <c r="AB178" s="129" t="str">
        <f>IF($M178=0,"",IFERROR(VLOOKUP($E178,'SD Aufnahme'!$A$33:$N$279,AB$20,FALSE),""))</f>
        <v/>
      </c>
      <c r="AC178" s="97">
        <f t="shared" si="50"/>
        <v>0</v>
      </c>
      <c r="AD178" s="89">
        <f t="shared" ca="1" si="51"/>
        <v>0</v>
      </c>
      <c r="AE178" s="89">
        <f t="shared" ca="1" si="57"/>
        <v>0</v>
      </c>
      <c r="AF178" s="89">
        <f t="shared" ca="1" si="52"/>
        <v>0</v>
      </c>
      <c r="AG178" s="89">
        <f t="shared" ca="1" si="58"/>
        <v>0</v>
      </c>
      <c r="AH178" s="89">
        <f t="shared" si="64"/>
        <v>0</v>
      </c>
      <c r="AI178" s="130" t="e">
        <f ca="1">COUNTIF(OFFSET('SD Aufnahme'!$C$33,VLOOKUP(J178,Art_Aufnahme,3,FALSE),0,VLOOKUP(J178,Art_Aufnahme,4,FALSE)-VLOOKUP(J178,Art_Aufnahme,3,FALSE)+1,1),K178)</f>
        <v>#N/A</v>
      </c>
      <c r="AJ178" s="138">
        <f ca="1">COUNTIF(OFFSET('SD Aufnahme'!$M$32,VLOOKUP(E178,'SD Aufnahme'!$A$33:$X$376,'SD Aufnahme'!$W$29,FALSE),0,1,VLOOKUP(E178,'SD Aufnahme'!$A$33:$X$376,'SD Aufnahme'!$X$29,FALSE)),M178)</f>
        <v>0</v>
      </c>
      <c r="AK178" s="91">
        <f t="shared" ca="1" si="59"/>
        <v>0</v>
      </c>
      <c r="AL178" s="98">
        <f t="shared" si="53"/>
        <v>3</v>
      </c>
      <c r="AO178" s="98">
        <f t="shared" si="54"/>
        <v>0</v>
      </c>
      <c r="AR178" s="98" t="str">
        <f t="shared" si="55"/>
        <v>1900-1-Aufnahme</v>
      </c>
    </row>
    <row r="179" spans="1:44">
      <c r="A179" s="98">
        <f t="shared" si="46"/>
        <v>0</v>
      </c>
      <c r="B179" s="98" t="str">
        <f>IF(C179=1,SUM($C$23:C179),"")</f>
        <v/>
      </c>
      <c r="C179" s="98">
        <f t="shared" si="47"/>
        <v>0</v>
      </c>
      <c r="D179" s="89" t="str">
        <f t="shared" si="48"/>
        <v>1900-1-Aufnahme-</v>
      </c>
      <c r="E179" s="123" t="str">
        <f t="shared" ca="1" si="56"/>
        <v>-</v>
      </c>
      <c r="F179" s="123">
        <f t="shared" si="61"/>
        <v>1900</v>
      </c>
      <c r="G179" s="123">
        <f t="shared" si="62"/>
        <v>1</v>
      </c>
      <c r="H179" s="162">
        <f t="shared" si="63"/>
        <v>157</v>
      </c>
      <c r="I179" s="77"/>
      <c r="J179" s="78"/>
      <c r="K179" s="79"/>
      <c r="L179" s="80"/>
      <c r="M179" s="177"/>
      <c r="N179" s="309" t="str">
        <f t="shared" ca="1" si="60"/>
        <v/>
      </c>
      <c r="O179" s="310" t="str">
        <f ca="1">IFERROR(IF(VLOOKUP($E179,'SD Aufnahme'!$A$33:$N$326,'SD Aufnahme'!$D$29,FALSE)=0,"",VLOOKUP($E179,'SD Aufnahme'!$A$33:$N$326,'SD Aufnahme'!$D$29,FALSE)),"")</f>
        <v/>
      </c>
      <c r="P179" s="313"/>
      <c r="Q179" s="315" t="str">
        <f>IF(K179=0,"",IFERROR(VLOOKUP($E179,'SD Aufnahme'!$A$33:$N$326,'SD Aufnahme'!$E$29,FALSE),""))</f>
        <v/>
      </c>
      <c r="R179" s="87"/>
      <c r="S179" s="131" t="str">
        <f t="shared" si="49"/>
        <v/>
      </c>
      <c r="T179" s="126">
        <f>IF(M179="organische Düngemittel",IF(OR($M179=0,L179&lt;&gt;0,U179&gt;0),0,IFERROR(VLOOKUP($E179,'SD Aufnahme'!$A$33:$N$4042,T$20,FALSE),0)),)</f>
        <v>0</v>
      </c>
      <c r="U179" s="83"/>
      <c r="V179" s="124"/>
      <c r="W179" s="128" t="str">
        <f ca="1">IFERROR(IF(AND(J179&lt;&gt;"eigene Stoffe",VLOOKUP($E179,'SD Aufnahme'!$A$33:$N$326,'SD Aufnahme'!$G$29,FALSE)=0),"",IF($L179&lt;&gt;0,"", IF(AND(P179&gt;0,O179&lt;&gt;"",Q179&lt;&gt;"t TM"),VLOOKUP($E179,'SD Aufnahme'!$A$33:$N$326,'SD Aufnahme'!$G$29,FALSE)/O179*P179,VLOOKUP($E179,'SD Aufnahme'!$A$33:$N$326,'SD Aufnahme'!$G$29,FALSE)))),"")</f>
        <v/>
      </c>
      <c r="X179" s="87"/>
      <c r="Y179" s="128" t="str">
        <f ca="1">IFERROR(IF(AND(J179&lt;&gt;"eigene Stoffe",VLOOKUP($E179,'SD Aufnahme'!$A$33:$N$326,'SD Aufnahme'!$H$29,FALSE)=0),"",IF($L179&lt;&gt;0,"",IFERROR(IF(AND(P179&gt;0,O179&lt;&gt;"",Q179&lt;&gt;"t TM"),VLOOKUP($E179,'SD Aufnahme'!$A$33:$N$326,'SD Aufnahme'!$H$29,FALSE)*P179/O179,VLOOKUP($E179,'SD Aufnahme'!$A$33:$N$326,'SD Aufnahme'!$H$29,FALSE)),""))),"")</f>
        <v/>
      </c>
      <c r="Z179" s="87"/>
      <c r="AA179" s="424" t="s">
        <v>667</v>
      </c>
      <c r="AB179" s="129" t="str">
        <f>IF($M179=0,"",IFERROR(VLOOKUP($E179,'SD Aufnahme'!$A$33:$N$279,AB$20,FALSE),""))</f>
        <v/>
      </c>
      <c r="AC179" s="97">
        <f t="shared" si="50"/>
        <v>0</v>
      </c>
      <c r="AD179" s="89">
        <f t="shared" ca="1" si="51"/>
        <v>0</v>
      </c>
      <c r="AE179" s="89">
        <f t="shared" ca="1" si="57"/>
        <v>0</v>
      </c>
      <c r="AF179" s="89">
        <f t="shared" ca="1" si="52"/>
        <v>0</v>
      </c>
      <c r="AG179" s="89">
        <f t="shared" ca="1" si="58"/>
        <v>0</v>
      </c>
      <c r="AH179" s="89">
        <f t="shared" si="64"/>
        <v>0</v>
      </c>
      <c r="AI179" s="130" t="e">
        <f ca="1">COUNTIF(OFFSET('SD Aufnahme'!$C$33,VLOOKUP(J179,Art_Aufnahme,3,FALSE),0,VLOOKUP(J179,Art_Aufnahme,4,FALSE)-VLOOKUP(J179,Art_Aufnahme,3,FALSE)+1,1),K179)</f>
        <v>#N/A</v>
      </c>
      <c r="AJ179" s="138">
        <f ca="1">COUNTIF(OFFSET('SD Aufnahme'!$M$32,VLOOKUP(E179,'SD Aufnahme'!$A$33:$X$376,'SD Aufnahme'!$W$29,FALSE),0,1,VLOOKUP(E179,'SD Aufnahme'!$A$33:$X$376,'SD Aufnahme'!$X$29,FALSE)),M179)</f>
        <v>0</v>
      </c>
      <c r="AK179" s="91">
        <f t="shared" ca="1" si="59"/>
        <v>0</v>
      </c>
      <c r="AL179" s="98">
        <f t="shared" si="53"/>
        <v>3</v>
      </c>
      <c r="AO179" s="98">
        <f t="shared" si="54"/>
        <v>0</v>
      </c>
      <c r="AR179" s="98" t="str">
        <f t="shared" si="55"/>
        <v>1900-1-Aufnahme</v>
      </c>
    </row>
    <row r="180" spans="1:44">
      <c r="A180" s="98">
        <f t="shared" si="46"/>
        <v>0</v>
      </c>
      <c r="B180" s="98" t="str">
        <f>IF(C180=1,SUM($C$23:C180),"")</f>
        <v/>
      </c>
      <c r="C180" s="98">
        <f t="shared" si="47"/>
        <v>0</v>
      </c>
      <c r="D180" s="89" t="str">
        <f t="shared" si="48"/>
        <v>1900-1-Aufnahme-</v>
      </c>
      <c r="E180" s="123" t="str">
        <f t="shared" ca="1" si="56"/>
        <v>-</v>
      </c>
      <c r="F180" s="123">
        <f t="shared" si="61"/>
        <v>1900</v>
      </c>
      <c r="G180" s="123">
        <f t="shared" si="62"/>
        <v>1</v>
      </c>
      <c r="H180" s="162">
        <f t="shared" si="63"/>
        <v>158</v>
      </c>
      <c r="I180" s="77"/>
      <c r="J180" s="78"/>
      <c r="K180" s="79"/>
      <c r="L180" s="80"/>
      <c r="M180" s="177"/>
      <c r="N180" s="309" t="str">
        <f t="shared" ca="1" si="60"/>
        <v/>
      </c>
      <c r="O180" s="310" t="str">
        <f ca="1">IFERROR(IF(VLOOKUP($E180,'SD Aufnahme'!$A$33:$N$326,'SD Aufnahme'!$D$29,FALSE)=0,"",VLOOKUP($E180,'SD Aufnahme'!$A$33:$N$326,'SD Aufnahme'!$D$29,FALSE)),"")</f>
        <v/>
      </c>
      <c r="P180" s="313"/>
      <c r="Q180" s="315" t="str">
        <f>IF(K180=0,"",IFERROR(VLOOKUP($E180,'SD Aufnahme'!$A$33:$N$326,'SD Aufnahme'!$E$29,FALSE),""))</f>
        <v/>
      </c>
      <c r="R180" s="87"/>
      <c r="S180" s="131" t="str">
        <f t="shared" si="49"/>
        <v/>
      </c>
      <c r="T180" s="126">
        <f>IF(M180="organische Düngemittel",IF(OR($M180=0,L180&lt;&gt;0,U180&gt;0),0,IFERROR(VLOOKUP($E180,'SD Aufnahme'!$A$33:$N$4042,T$20,FALSE),0)),)</f>
        <v>0</v>
      </c>
      <c r="U180" s="83"/>
      <c r="V180" s="124"/>
      <c r="W180" s="128" t="str">
        <f ca="1">IFERROR(IF(AND(J180&lt;&gt;"eigene Stoffe",VLOOKUP($E180,'SD Aufnahme'!$A$33:$N$326,'SD Aufnahme'!$G$29,FALSE)=0),"",IF($L180&lt;&gt;0,"", IF(AND(P180&gt;0,O180&lt;&gt;"",Q180&lt;&gt;"t TM"),VLOOKUP($E180,'SD Aufnahme'!$A$33:$N$326,'SD Aufnahme'!$G$29,FALSE)/O180*P180,VLOOKUP($E180,'SD Aufnahme'!$A$33:$N$326,'SD Aufnahme'!$G$29,FALSE)))),"")</f>
        <v/>
      </c>
      <c r="X180" s="87"/>
      <c r="Y180" s="128" t="str">
        <f ca="1">IFERROR(IF(AND(J180&lt;&gt;"eigene Stoffe",VLOOKUP($E180,'SD Aufnahme'!$A$33:$N$326,'SD Aufnahme'!$H$29,FALSE)=0),"",IF($L180&lt;&gt;0,"",IFERROR(IF(AND(P180&gt;0,O180&lt;&gt;"",Q180&lt;&gt;"t TM"),VLOOKUP($E180,'SD Aufnahme'!$A$33:$N$326,'SD Aufnahme'!$H$29,FALSE)*P180/O180,VLOOKUP($E180,'SD Aufnahme'!$A$33:$N$326,'SD Aufnahme'!$H$29,FALSE)),""))),"")</f>
        <v/>
      </c>
      <c r="Z180" s="87"/>
      <c r="AA180" s="424" t="s">
        <v>667</v>
      </c>
      <c r="AB180" s="129" t="str">
        <f>IF($M180=0,"",IFERROR(VLOOKUP($E180,'SD Aufnahme'!$A$33:$N$279,AB$20,FALSE),""))</f>
        <v/>
      </c>
      <c r="AC180" s="97">
        <f t="shared" si="50"/>
        <v>0</v>
      </c>
      <c r="AD180" s="89">
        <f t="shared" ca="1" si="51"/>
        <v>0</v>
      </c>
      <c r="AE180" s="89">
        <f t="shared" ca="1" si="57"/>
        <v>0</v>
      </c>
      <c r="AF180" s="89">
        <f t="shared" ca="1" si="52"/>
        <v>0</v>
      </c>
      <c r="AG180" s="89">
        <f t="shared" ca="1" si="58"/>
        <v>0</v>
      </c>
      <c r="AH180" s="89">
        <f t="shared" si="64"/>
        <v>0</v>
      </c>
      <c r="AI180" s="130" t="e">
        <f ca="1">COUNTIF(OFFSET('SD Aufnahme'!$C$33,VLOOKUP(J180,Art_Aufnahme,3,FALSE),0,VLOOKUP(J180,Art_Aufnahme,4,FALSE)-VLOOKUP(J180,Art_Aufnahme,3,FALSE)+1,1),K180)</f>
        <v>#N/A</v>
      </c>
      <c r="AJ180" s="138">
        <f ca="1">COUNTIF(OFFSET('SD Aufnahme'!$M$32,VLOOKUP(E180,'SD Aufnahme'!$A$33:$X$376,'SD Aufnahme'!$W$29,FALSE),0,1,VLOOKUP(E180,'SD Aufnahme'!$A$33:$X$376,'SD Aufnahme'!$X$29,FALSE)),M180)</f>
        <v>0</v>
      </c>
      <c r="AK180" s="91">
        <f t="shared" ca="1" si="59"/>
        <v>0</v>
      </c>
      <c r="AL180" s="98">
        <f t="shared" si="53"/>
        <v>3</v>
      </c>
      <c r="AO180" s="98">
        <f t="shared" si="54"/>
        <v>0</v>
      </c>
      <c r="AR180" s="98" t="str">
        <f t="shared" si="55"/>
        <v>1900-1-Aufnahme</v>
      </c>
    </row>
    <row r="181" spans="1:44">
      <c r="A181" s="98">
        <f t="shared" si="46"/>
        <v>0</v>
      </c>
      <c r="B181" s="98" t="str">
        <f>IF(C181=1,SUM($C$23:C181),"")</f>
        <v/>
      </c>
      <c r="C181" s="98">
        <f t="shared" si="47"/>
        <v>0</v>
      </c>
      <c r="D181" s="89" t="str">
        <f t="shared" si="48"/>
        <v>1900-1-Aufnahme-</v>
      </c>
      <c r="E181" s="123" t="str">
        <f t="shared" ca="1" si="56"/>
        <v>-</v>
      </c>
      <c r="F181" s="123">
        <f t="shared" si="61"/>
        <v>1900</v>
      </c>
      <c r="G181" s="123">
        <f t="shared" si="62"/>
        <v>1</v>
      </c>
      <c r="H181" s="162">
        <f t="shared" si="63"/>
        <v>159</v>
      </c>
      <c r="I181" s="77"/>
      <c r="J181" s="78"/>
      <c r="K181" s="79"/>
      <c r="L181" s="80"/>
      <c r="M181" s="177"/>
      <c r="N181" s="309" t="str">
        <f t="shared" ca="1" si="60"/>
        <v/>
      </c>
      <c r="O181" s="310" t="str">
        <f ca="1">IFERROR(IF(VLOOKUP($E181,'SD Aufnahme'!$A$33:$N$326,'SD Aufnahme'!$D$29,FALSE)=0,"",VLOOKUP($E181,'SD Aufnahme'!$A$33:$N$326,'SD Aufnahme'!$D$29,FALSE)),"")</f>
        <v/>
      </c>
      <c r="P181" s="313"/>
      <c r="Q181" s="315" t="str">
        <f>IF(K181=0,"",IFERROR(VLOOKUP($E181,'SD Aufnahme'!$A$33:$N$326,'SD Aufnahme'!$E$29,FALSE),""))</f>
        <v/>
      </c>
      <c r="R181" s="87"/>
      <c r="S181" s="131" t="str">
        <f t="shared" si="49"/>
        <v/>
      </c>
      <c r="T181" s="126">
        <f>IF(M181="organische Düngemittel",IF(OR($M181=0,L181&lt;&gt;0,U181&gt;0),0,IFERROR(VLOOKUP($E181,'SD Aufnahme'!$A$33:$N$4042,T$20,FALSE),0)),)</f>
        <v>0</v>
      </c>
      <c r="U181" s="83"/>
      <c r="V181" s="124"/>
      <c r="W181" s="128" t="str">
        <f ca="1">IFERROR(IF(AND(J181&lt;&gt;"eigene Stoffe",VLOOKUP($E181,'SD Aufnahme'!$A$33:$N$326,'SD Aufnahme'!$G$29,FALSE)=0),"",IF($L181&lt;&gt;0,"", IF(AND(P181&gt;0,O181&lt;&gt;"",Q181&lt;&gt;"t TM"),VLOOKUP($E181,'SD Aufnahme'!$A$33:$N$326,'SD Aufnahme'!$G$29,FALSE)/O181*P181,VLOOKUP($E181,'SD Aufnahme'!$A$33:$N$326,'SD Aufnahme'!$G$29,FALSE)))),"")</f>
        <v/>
      </c>
      <c r="X181" s="87"/>
      <c r="Y181" s="128" t="str">
        <f ca="1">IFERROR(IF(AND(J181&lt;&gt;"eigene Stoffe",VLOOKUP($E181,'SD Aufnahme'!$A$33:$N$326,'SD Aufnahme'!$H$29,FALSE)=0),"",IF($L181&lt;&gt;0,"",IFERROR(IF(AND(P181&gt;0,O181&lt;&gt;"",Q181&lt;&gt;"t TM"),VLOOKUP($E181,'SD Aufnahme'!$A$33:$N$326,'SD Aufnahme'!$H$29,FALSE)*P181/O181,VLOOKUP($E181,'SD Aufnahme'!$A$33:$N$326,'SD Aufnahme'!$H$29,FALSE)),""))),"")</f>
        <v/>
      </c>
      <c r="Z181" s="87"/>
      <c r="AA181" s="424" t="s">
        <v>667</v>
      </c>
      <c r="AB181" s="129" t="str">
        <f>IF($M181=0,"",IFERROR(VLOOKUP($E181,'SD Aufnahme'!$A$33:$N$279,AB$20,FALSE),""))</f>
        <v/>
      </c>
      <c r="AC181" s="97">
        <f t="shared" si="50"/>
        <v>0</v>
      </c>
      <c r="AD181" s="89">
        <f t="shared" ca="1" si="51"/>
        <v>0</v>
      </c>
      <c r="AE181" s="89">
        <f t="shared" ca="1" si="57"/>
        <v>0</v>
      </c>
      <c r="AF181" s="89">
        <f t="shared" ca="1" si="52"/>
        <v>0</v>
      </c>
      <c r="AG181" s="89">
        <f t="shared" ca="1" si="58"/>
        <v>0</v>
      </c>
      <c r="AH181" s="89">
        <f t="shared" si="64"/>
        <v>0</v>
      </c>
      <c r="AI181" s="130" t="e">
        <f ca="1">COUNTIF(OFFSET('SD Aufnahme'!$C$33,VLOOKUP(J181,Art_Aufnahme,3,FALSE),0,VLOOKUP(J181,Art_Aufnahme,4,FALSE)-VLOOKUP(J181,Art_Aufnahme,3,FALSE)+1,1),K181)</f>
        <v>#N/A</v>
      </c>
      <c r="AJ181" s="138">
        <f ca="1">COUNTIF(OFFSET('SD Aufnahme'!$M$32,VLOOKUP(E181,'SD Aufnahme'!$A$33:$X$376,'SD Aufnahme'!$W$29,FALSE),0,1,VLOOKUP(E181,'SD Aufnahme'!$A$33:$X$376,'SD Aufnahme'!$X$29,FALSE)),M181)</f>
        <v>0</v>
      </c>
      <c r="AK181" s="91">
        <f t="shared" ca="1" si="59"/>
        <v>0</v>
      </c>
      <c r="AL181" s="98">
        <f t="shared" si="53"/>
        <v>3</v>
      </c>
      <c r="AO181" s="98">
        <f t="shared" si="54"/>
        <v>0</v>
      </c>
      <c r="AR181" s="98" t="str">
        <f t="shared" si="55"/>
        <v>1900-1-Aufnahme</v>
      </c>
    </row>
    <row r="182" spans="1:44">
      <c r="A182" s="98">
        <f t="shared" si="46"/>
        <v>0</v>
      </c>
      <c r="B182" s="98" t="str">
        <f>IF(C182=1,SUM($C$23:C182),"")</f>
        <v/>
      </c>
      <c r="C182" s="98">
        <f t="shared" si="47"/>
        <v>0</v>
      </c>
      <c r="D182" s="89" t="str">
        <f t="shared" si="48"/>
        <v>1900-1-Aufnahme-</v>
      </c>
      <c r="E182" s="123" t="str">
        <f t="shared" ca="1" si="56"/>
        <v>-</v>
      </c>
      <c r="F182" s="123">
        <f t="shared" si="61"/>
        <v>1900</v>
      </c>
      <c r="G182" s="123">
        <f t="shared" si="62"/>
        <v>1</v>
      </c>
      <c r="H182" s="162">
        <f t="shared" si="63"/>
        <v>160</v>
      </c>
      <c r="I182" s="77"/>
      <c r="J182" s="78"/>
      <c r="K182" s="79"/>
      <c r="L182" s="80"/>
      <c r="M182" s="177"/>
      <c r="N182" s="309" t="str">
        <f t="shared" ca="1" si="60"/>
        <v/>
      </c>
      <c r="O182" s="310" t="str">
        <f ca="1">IFERROR(IF(VLOOKUP($E182,'SD Aufnahme'!$A$33:$N$326,'SD Aufnahme'!$D$29,FALSE)=0,"",VLOOKUP($E182,'SD Aufnahme'!$A$33:$N$326,'SD Aufnahme'!$D$29,FALSE)),"")</f>
        <v/>
      </c>
      <c r="P182" s="313"/>
      <c r="Q182" s="315" t="str">
        <f>IF(K182=0,"",IFERROR(VLOOKUP($E182,'SD Aufnahme'!$A$33:$N$326,'SD Aufnahme'!$E$29,FALSE),""))</f>
        <v/>
      </c>
      <c r="R182" s="87"/>
      <c r="S182" s="131" t="str">
        <f t="shared" si="49"/>
        <v/>
      </c>
      <c r="T182" s="126">
        <f>IF(M182="organische Düngemittel",IF(OR($M182=0,L182&lt;&gt;0,U182&gt;0),0,IFERROR(VLOOKUP($E182,'SD Aufnahme'!$A$33:$N$4042,T$20,FALSE),0)),)</f>
        <v>0</v>
      </c>
      <c r="U182" s="83"/>
      <c r="V182" s="124"/>
      <c r="W182" s="128" t="str">
        <f ca="1">IFERROR(IF(AND(J182&lt;&gt;"eigene Stoffe",VLOOKUP($E182,'SD Aufnahme'!$A$33:$N$326,'SD Aufnahme'!$G$29,FALSE)=0),"",IF($L182&lt;&gt;0,"", IF(AND(P182&gt;0,O182&lt;&gt;"",Q182&lt;&gt;"t TM"),VLOOKUP($E182,'SD Aufnahme'!$A$33:$N$326,'SD Aufnahme'!$G$29,FALSE)/O182*P182,VLOOKUP($E182,'SD Aufnahme'!$A$33:$N$326,'SD Aufnahme'!$G$29,FALSE)))),"")</f>
        <v/>
      </c>
      <c r="X182" s="87"/>
      <c r="Y182" s="128" t="str">
        <f ca="1">IFERROR(IF(AND(J182&lt;&gt;"eigene Stoffe",VLOOKUP($E182,'SD Aufnahme'!$A$33:$N$326,'SD Aufnahme'!$H$29,FALSE)=0),"",IF($L182&lt;&gt;0,"",IFERROR(IF(AND(P182&gt;0,O182&lt;&gt;"",Q182&lt;&gt;"t TM"),VLOOKUP($E182,'SD Aufnahme'!$A$33:$N$326,'SD Aufnahme'!$H$29,FALSE)*P182/O182,VLOOKUP($E182,'SD Aufnahme'!$A$33:$N$326,'SD Aufnahme'!$H$29,FALSE)),""))),"")</f>
        <v/>
      </c>
      <c r="Z182" s="87"/>
      <c r="AA182" s="424" t="s">
        <v>667</v>
      </c>
      <c r="AB182" s="129" t="str">
        <f>IF($M182=0,"",IFERROR(VLOOKUP($E182,'SD Aufnahme'!$A$33:$N$279,AB$20,FALSE),""))</f>
        <v/>
      </c>
      <c r="AC182" s="97">
        <f t="shared" si="50"/>
        <v>0</v>
      </c>
      <c r="AD182" s="89">
        <f t="shared" ca="1" si="51"/>
        <v>0</v>
      </c>
      <c r="AE182" s="89">
        <f t="shared" ca="1" si="57"/>
        <v>0</v>
      </c>
      <c r="AF182" s="89">
        <f t="shared" ca="1" si="52"/>
        <v>0</v>
      </c>
      <c r="AG182" s="89">
        <f t="shared" ca="1" si="58"/>
        <v>0</v>
      </c>
      <c r="AH182" s="89">
        <f t="shared" si="64"/>
        <v>0</v>
      </c>
      <c r="AI182" s="130" t="e">
        <f ca="1">COUNTIF(OFFSET('SD Aufnahme'!$C$33,VLOOKUP(J182,Art_Aufnahme,3,FALSE),0,VLOOKUP(J182,Art_Aufnahme,4,FALSE)-VLOOKUP(J182,Art_Aufnahme,3,FALSE)+1,1),K182)</f>
        <v>#N/A</v>
      </c>
      <c r="AJ182" s="138">
        <f ca="1">COUNTIF(OFFSET('SD Aufnahme'!$M$32,VLOOKUP(E182,'SD Aufnahme'!$A$33:$X$376,'SD Aufnahme'!$W$29,FALSE),0,1,VLOOKUP(E182,'SD Aufnahme'!$A$33:$X$376,'SD Aufnahme'!$X$29,FALSE)),M182)</f>
        <v>0</v>
      </c>
      <c r="AK182" s="91">
        <f t="shared" ca="1" si="59"/>
        <v>0</v>
      </c>
      <c r="AL182" s="98">
        <f t="shared" si="53"/>
        <v>3</v>
      </c>
      <c r="AO182" s="98">
        <f t="shared" si="54"/>
        <v>0</v>
      </c>
      <c r="AR182" s="98" t="str">
        <f t="shared" si="55"/>
        <v>1900-1-Aufnahme</v>
      </c>
    </row>
    <row r="183" spans="1:44">
      <c r="A183" s="98">
        <f t="shared" si="46"/>
        <v>0</v>
      </c>
      <c r="B183" s="98" t="str">
        <f>IF(C183=1,SUM($C$23:C183),"")</f>
        <v/>
      </c>
      <c r="C183" s="98">
        <f t="shared" si="47"/>
        <v>0</v>
      </c>
      <c r="D183" s="89" t="str">
        <f t="shared" si="48"/>
        <v>1900-1-Aufnahme-</v>
      </c>
      <c r="E183" s="123" t="str">
        <f t="shared" ca="1" si="56"/>
        <v>-</v>
      </c>
      <c r="F183" s="123">
        <f t="shared" si="61"/>
        <v>1900</v>
      </c>
      <c r="G183" s="123">
        <f t="shared" si="62"/>
        <v>1</v>
      </c>
      <c r="H183" s="162">
        <f t="shared" si="63"/>
        <v>161</v>
      </c>
      <c r="I183" s="77"/>
      <c r="J183" s="78"/>
      <c r="K183" s="79"/>
      <c r="L183" s="80"/>
      <c r="M183" s="177"/>
      <c r="N183" s="309" t="str">
        <f t="shared" ca="1" si="60"/>
        <v/>
      </c>
      <c r="O183" s="310" t="str">
        <f ca="1">IFERROR(IF(VLOOKUP($E183,'SD Aufnahme'!$A$33:$N$326,'SD Aufnahme'!$D$29,FALSE)=0,"",VLOOKUP($E183,'SD Aufnahme'!$A$33:$N$326,'SD Aufnahme'!$D$29,FALSE)),"")</f>
        <v/>
      </c>
      <c r="P183" s="313"/>
      <c r="Q183" s="315" t="str">
        <f>IF(K183=0,"",IFERROR(VLOOKUP($E183,'SD Aufnahme'!$A$33:$N$326,'SD Aufnahme'!$E$29,FALSE),""))</f>
        <v/>
      </c>
      <c r="R183" s="87"/>
      <c r="S183" s="131" t="str">
        <f t="shared" si="49"/>
        <v/>
      </c>
      <c r="T183" s="126">
        <f>IF(M183="organische Düngemittel",IF(OR($M183=0,L183&lt;&gt;0,U183&gt;0),0,IFERROR(VLOOKUP($E183,'SD Aufnahme'!$A$33:$N$4042,T$20,FALSE),0)),)</f>
        <v>0</v>
      </c>
      <c r="U183" s="83"/>
      <c r="V183" s="124"/>
      <c r="W183" s="128" t="str">
        <f ca="1">IFERROR(IF(AND(J183&lt;&gt;"eigene Stoffe",VLOOKUP($E183,'SD Aufnahme'!$A$33:$N$326,'SD Aufnahme'!$G$29,FALSE)=0),"",IF($L183&lt;&gt;0,"", IF(AND(P183&gt;0,O183&lt;&gt;"",Q183&lt;&gt;"t TM"),VLOOKUP($E183,'SD Aufnahme'!$A$33:$N$326,'SD Aufnahme'!$G$29,FALSE)/O183*P183,VLOOKUP($E183,'SD Aufnahme'!$A$33:$N$326,'SD Aufnahme'!$G$29,FALSE)))),"")</f>
        <v/>
      </c>
      <c r="X183" s="87"/>
      <c r="Y183" s="128" t="str">
        <f ca="1">IFERROR(IF(AND(J183&lt;&gt;"eigene Stoffe",VLOOKUP($E183,'SD Aufnahme'!$A$33:$N$326,'SD Aufnahme'!$H$29,FALSE)=0),"",IF($L183&lt;&gt;0,"",IFERROR(IF(AND(P183&gt;0,O183&lt;&gt;"",Q183&lt;&gt;"t TM"),VLOOKUP($E183,'SD Aufnahme'!$A$33:$N$326,'SD Aufnahme'!$H$29,FALSE)*P183/O183,VLOOKUP($E183,'SD Aufnahme'!$A$33:$N$326,'SD Aufnahme'!$H$29,FALSE)),""))),"")</f>
        <v/>
      </c>
      <c r="Z183" s="87"/>
      <c r="AA183" s="424" t="s">
        <v>667</v>
      </c>
      <c r="AB183" s="129" t="str">
        <f>IF($M183=0,"",IFERROR(VLOOKUP($E183,'SD Aufnahme'!$A$33:$N$279,AB$20,FALSE),""))</f>
        <v/>
      </c>
      <c r="AC183" s="97">
        <f t="shared" si="50"/>
        <v>0</v>
      </c>
      <c r="AD183" s="89">
        <f t="shared" ca="1" si="51"/>
        <v>0</v>
      </c>
      <c r="AE183" s="89">
        <f t="shared" ca="1" si="57"/>
        <v>0</v>
      </c>
      <c r="AF183" s="89">
        <f t="shared" ca="1" si="52"/>
        <v>0</v>
      </c>
      <c r="AG183" s="89">
        <f t="shared" ca="1" si="58"/>
        <v>0</v>
      </c>
      <c r="AH183" s="89">
        <f t="shared" si="64"/>
        <v>0</v>
      </c>
      <c r="AI183" s="130" t="e">
        <f ca="1">COUNTIF(OFFSET('SD Aufnahme'!$C$33,VLOOKUP(J183,Art_Aufnahme,3,FALSE),0,VLOOKUP(J183,Art_Aufnahme,4,FALSE)-VLOOKUP(J183,Art_Aufnahme,3,FALSE)+1,1),K183)</f>
        <v>#N/A</v>
      </c>
      <c r="AJ183" s="138">
        <f ca="1">COUNTIF(OFFSET('SD Aufnahme'!$M$32,VLOOKUP(E183,'SD Aufnahme'!$A$33:$X$376,'SD Aufnahme'!$W$29,FALSE),0,1,VLOOKUP(E183,'SD Aufnahme'!$A$33:$X$376,'SD Aufnahme'!$X$29,FALSE)),M183)</f>
        <v>0</v>
      </c>
      <c r="AK183" s="91">
        <f t="shared" ca="1" si="59"/>
        <v>0</v>
      </c>
      <c r="AL183" s="98">
        <f t="shared" si="53"/>
        <v>3</v>
      </c>
      <c r="AO183" s="98">
        <f t="shared" si="54"/>
        <v>0</v>
      </c>
      <c r="AR183" s="98" t="str">
        <f t="shared" si="55"/>
        <v>1900-1-Aufnahme</v>
      </c>
    </row>
    <row r="184" spans="1:44">
      <c r="A184" s="98">
        <f t="shared" si="46"/>
        <v>0</v>
      </c>
      <c r="B184" s="98" t="str">
        <f>IF(C184=1,SUM($C$23:C184),"")</f>
        <v/>
      </c>
      <c r="C184" s="98">
        <f t="shared" si="47"/>
        <v>0</v>
      </c>
      <c r="D184" s="89" t="str">
        <f t="shared" si="48"/>
        <v>1900-1-Aufnahme-</v>
      </c>
      <c r="E184" s="123" t="str">
        <f t="shared" ca="1" si="56"/>
        <v>-</v>
      </c>
      <c r="F184" s="123">
        <f t="shared" si="61"/>
        <v>1900</v>
      </c>
      <c r="G184" s="123">
        <f t="shared" si="62"/>
        <v>1</v>
      </c>
      <c r="H184" s="162">
        <f t="shared" si="63"/>
        <v>162</v>
      </c>
      <c r="I184" s="77"/>
      <c r="J184" s="78"/>
      <c r="K184" s="79"/>
      <c r="L184" s="80"/>
      <c r="M184" s="177"/>
      <c r="N184" s="309" t="str">
        <f t="shared" ca="1" si="60"/>
        <v/>
      </c>
      <c r="O184" s="310" t="str">
        <f ca="1">IFERROR(IF(VLOOKUP($E184,'SD Aufnahme'!$A$33:$N$326,'SD Aufnahme'!$D$29,FALSE)=0,"",VLOOKUP($E184,'SD Aufnahme'!$A$33:$N$326,'SD Aufnahme'!$D$29,FALSE)),"")</f>
        <v/>
      </c>
      <c r="P184" s="313"/>
      <c r="Q184" s="315" t="str">
        <f>IF(K184=0,"",IFERROR(VLOOKUP($E184,'SD Aufnahme'!$A$33:$N$326,'SD Aufnahme'!$E$29,FALSE),""))</f>
        <v/>
      </c>
      <c r="R184" s="87"/>
      <c r="S184" s="131" t="str">
        <f t="shared" si="49"/>
        <v/>
      </c>
      <c r="T184" s="126">
        <f>IF(M184="organische Düngemittel",IF(OR($M184=0,L184&lt;&gt;0,U184&gt;0),0,IFERROR(VLOOKUP($E184,'SD Aufnahme'!$A$33:$N$4042,T$20,FALSE),0)),)</f>
        <v>0</v>
      </c>
      <c r="U184" s="83"/>
      <c r="V184" s="124"/>
      <c r="W184" s="128" t="str">
        <f ca="1">IFERROR(IF(AND(J184&lt;&gt;"eigene Stoffe",VLOOKUP($E184,'SD Aufnahme'!$A$33:$N$326,'SD Aufnahme'!$G$29,FALSE)=0),"",IF($L184&lt;&gt;0,"", IF(AND(P184&gt;0,O184&lt;&gt;"",Q184&lt;&gt;"t TM"),VLOOKUP($E184,'SD Aufnahme'!$A$33:$N$326,'SD Aufnahme'!$G$29,FALSE)/O184*P184,VLOOKUP($E184,'SD Aufnahme'!$A$33:$N$326,'SD Aufnahme'!$G$29,FALSE)))),"")</f>
        <v/>
      </c>
      <c r="X184" s="87"/>
      <c r="Y184" s="128" t="str">
        <f ca="1">IFERROR(IF(AND(J184&lt;&gt;"eigene Stoffe",VLOOKUP($E184,'SD Aufnahme'!$A$33:$N$326,'SD Aufnahme'!$H$29,FALSE)=0),"",IF($L184&lt;&gt;0,"",IFERROR(IF(AND(P184&gt;0,O184&lt;&gt;"",Q184&lt;&gt;"t TM"),VLOOKUP($E184,'SD Aufnahme'!$A$33:$N$326,'SD Aufnahme'!$H$29,FALSE)*P184/O184,VLOOKUP($E184,'SD Aufnahme'!$A$33:$N$326,'SD Aufnahme'!$H$29,FALSE)),""))),"")</f>
        <v/>
      </c>
      <c r="Z184" s="87"/>
      <c r="AA184" s="424" t="s">
        <v>667</v>
      </c>
      <c r="AB184" s="129" t="str">
        <f>IF($M184=0,"",IFERROR(VLOOKUP($E184,'SD Aufnahme'!$A$33:$N$279,AB$20,FALSE),""))</f>
        <v/>
      </c>
      <c r="AC184" s="97">
        <f t="shared" si="50"/>
        <v>0</v>
      </c>
      <c r="AD184" s="89">
        <f t="shared" ca="1" si="51"/>
        <v>0</v>
      </c>
      <c r="AE184" s="89">
        <f t="shared" ca="1" si="57"/>
        <v>0</v>
      </c>
      <c r="AF184" s="89">
        <f t="shared" ca="1" si="52"/>
        <v>0</v>
      </c>
      <c r="AG184" s="89">
        <f t="shared" ca="1" si="58"/>
        <v>0</v>
      </c>
      <c r="AH184" s="89">
        <f t="shared" si="64"/>
        <v>0</v>
      </c>
      <c r="AI184" s="130" t="e">
        <f ca="1">COUNTIF(OFFSET('SD Aufnahme'!$C$33,VLOOKUP(J184,Art_Aufnahme,3,FALSE),0,VLOOKUP(J184,Art_Aufnahme,4,FALSE)-VLOOKUP(J184,Art_Aufnahme,3,FALSE)+1,1),K184)</f>
        <v>#N/A</v>
      </c>
      <c r="AJ184" s="138">
        <f ca="1">COUNTIF(OFFSET('SD Aufnahme'!$M$32,VLOOKUP(E184,'SD Aufnahme'!$A$33:$X$376,'SD Aufnahme'!$W$29,FALSE),0,1,VLOOKUP(E184,'SD Aufnahme'!$A$33:$X$376,'SD Aufnahme'!$X$29,FALSE)),M184)</f>
        <v>0</v>
      </c>
      <c r="AK184" s="91">
        <f t="shared" ca="1" si="59"/>
        <v>0</v>
      </c>
      <c r="AL184" s="98">
        <f t="shared" si="53"/>
        <v>3</v>
      </c>
      <c r="AO184" s="98">
        <f t="shared" si="54"/>
        <v>0</v>
      </c>
      <c r="AR184" s="98" t="str">
        <f t="shared" si="55"/>
        <v>1900-1-Aufnahme</v>
      </c>
    </row>
    <row r="185" spans="1:44">
      <c r="A185" s="98">
        <f t="shared" si="46"/>
        <v>0</v>
      </c>
      <c r="B185" s="98" t="str">
        <f>IF(C185=1,SUM($C$23:C185),"")</f>
        <v/>
      </c>
      <c r="C185" s="98">
        <f t="shared" si="47"/>
        <v>0</v>
      </c>
      <c r="D185" s="89" t="str">
        <f t="shared" si="48"/>
        <v>1900-1-Aufnahme-</v>
      </c>
      <c r="E185" s="123" t="str">
        <f t="shared" ca="1" si="56"/>
        <v>-</v>
      </c>
      <c r="F185" s="123">
        <f t="shared" si="61"/>
        <v>1900</v>
      </c>
      <c r="G185" s="123">
        <f t="shared" si="62"/>
        <v>1</v>
      </c>
      <c r="H185" s="162">
        <f t="shared" si="63"/>
        <v>163</v>
      </c>
      <c r="I185" s="77"/>
      <c r="J185" s="78"/>
      <c r="K185" s="79"/>
      <c r="L185" s="80"/>
      <c r="M185" s="177"/>
      <c r="N185" s="309" t="str">
        <f t="shared" ca="1" si="60"/>
        <v/>
      </c>
      <c r="O185" s="310" t="str">
        <f ca="1">IFERROR(IF(VLOOKUP($E185,'SD Aufnahme'!$A$33:$N$326,'SD Aufnahme'!$D$29,FALSE)=0,"",VLOOKUP($E185,'SD Aufnahme'!$A$33:$N$326,'SD Aufnahme'!$D$29,FALSE)),"")</f>
        <v/>
      </c>
      <c r="P185" s="313"/>
      <c r="Q185" s="315" t="str">
        <f>IF(K185=0,"",IFERROR(VLOOKUP($E185,'SD Aufnahme'!$A$33:$N$326,'SD Aufnahme'!$E$29,FALSE),""))</f>
        <v/>
      </c>
      <c r="R185" s="87"/>
      <c r="S185" s="131" t="str">
        <f t="shared" si="49"/>
        <v/>
      </c>
      <c r="T185" s="126">
        <f>IF(M185="organische Düngemittel",IF(OR($M185=0,L185&lt;&gt;0,U185&gt;0),0,IFERROR(VLOOKUP($E185,'SD Aufnahme'!$A$33:$N$4042,T$20,FALSE),0)),)</f>
        <v>0</v>
      </c>
      <c r="U185" s="83"/>
      <c r="V185" s="124"/>
      <c r="W185" s="128" t="str">
        <f ca="1">IFERROR(IF(AND(J185&lt;&gt;"eigene Stoffe",VLOOKUP($E185,'SD Aufnahme'!$A$33:$N$326,'SD Aufnahme'!$G$29,FALSE)=0),"",IF($L185&lt;&gt;0,"", IF(AND(P185&gt;0,O185&lt;&gt;"",Q185&lt;&gt;"t TM"),VLOOKUP($E185,'SD Aufnahme'!$A$33:$N$326,'SD Aufnahme'!$G$29,FALSE)/O185*P185,VLOOKUP($E185,'SD Aufnahme'!$A$33:$N$326,'SD Aufnahme'!$G$29,FALSE)))),"")</f>
        <v/>
      </c>
      <c r="X185" s="87"/>
      <c r="Y185" s="128" t="str">
        <f ca="1">IFERROR(IF(AND(J185&lt;&gt;"eigene Stoffe",VLOOKUP($E185,'SD Aufnahme'!$A$33:$N$326,'SD Aufnahme'!$H$29,FALSE)=0),"",IF($L185&lt;&gt;0,"",IFERROR(IF(AND(P185&gt;0,O185&lt;&gt;"",Q185&lt;&gt;"t TM"),VLOOKUP($E185,'SD Aufnahme'!$A$33:$N$326,'SD Aufnahme'!$H$29,FALSE)*P185/O185,VLOOKUP($E185,'SD Aufnahme'!$A$33:$N$326,'SD Aufnahme'!$H$29,FALSE)),""))),"")</f>
        <v/>
      </c>
      <c r="Z185" s="87"/>
      <c r="AA185" s="424" t="s">
        <v>667</v>
      </c>
      <c r="AB185" s="129" t="str">
        <f>IF($M185=0,"",IFERROR(VLOOKUP($E185,'SD Aufnahme'!$A$33:$N$279,AB$20,FALSE),""))</f>
        <v/>
      </c>
      <c r="AC185" s="97">
        <f t="shared" si="50"/>
        <v>0</v>
      </c>
      <c r="AD185" s="89">
        <f t="shared" ca="1" si="51"/>
        <v>0</v>
      </c>
      <c r="AE185" s="89">
        <f t="shared" ca="1" si="57"/>
        <v>0</v>
      </c>
      <c r="AF185" s="89">
        <f t="shared" ca="1" si="52"/>
        <v>0</v>
      </c>
      <c r="AG185" s="89">
        <f t="shared" ca="1" si="58"/>
        <v>0</v>
      </c>
      <c r="AH185" s="89">
        <f t="shared" si="64"/>
        <v>0</v>
      </c>
      <c r="AI185" s="130" t="e">
        <f ca="1">COUNTIF(OFFSET('SD Aufnahme'!$C$33,VLOOKUP(J185,Art_Aufnahme,3,FALSE),0,VLOOKUP(J185,Art_Aufnahme,4,FALSE)-VLOOKUP(J185,Art_Aufnahme,3,FALSE)+1,1),K185)</f>
        <v>#N/A</v>
      </c>
      <c r="AJ185" s="138">
        <f ca="1">COUNTIF(OFFSET('SD Aufnahme'!$M$32,VLOOKUP(E185,'SD Aufnahme'!$A$33:$X$376,'SD Aufnahme'!$W$29,FALSE),0,1,VLOOKUP(E185,'SD Aufnahme'!$A$33:$X$376,'SD Aufnahme'!$X$29,FALSE)),M185)</f>
        <v>0</v>
      </c>
      <c r="AK185" s="91">
        <f t="shared" ca="1" si="59"/>
        <v>0</v>
      </c>
      <c r="AL185" s="98">
        <f t="shared" si="53"/>
        <v>3</v>
      </c>
      <c r="AO185" s="98">
        <f t="shared" si="54"/>
        <v>0</v>
      </c>
      <c r="AR185" s="98" t="str">
        <f t="shared" si="55"/>
        <v>1900-1-Aufnahme</v>
      </c>
    </row>
    <row r="186" spans="1:44">
      <c r="A186" s="98">
        <f t="shared" si="46"/>
        <v>0</v>
      </c>
      <c r="B186" s="98" t="str">
        <f>IF(C186=1,SUM($C$23:C186),"")</f>
        <v/>
      </c>
      <c r="C186" s="98">
        <f t="shared" si="47"/>
        <v>0</v>
      </c>
      <c r="D186" s="89" t="str">
        <f t="shared" si="48"/>
        <v>1900-1-Aufnahme-</v>
      </c>
      <c r="E186" s="123" t="str">
        <f t="shared" ca="1" si="56"/>
        <v>-</v>
      </c>
      <c r="F186" s="123">
        <f t="shared" si="61"/>
        <v>1900</v>
      </c>
      <c r="G186" s="123">
        <f t="shared" si="62"/>
        <v>1</v>
      </c>
      <c r="H186" s="162">
        <f t="shared" si="63"/>
        <v>164</v>
      </c>
      <c r="I186" s="77"/>
      <c r="J186" s="78"/>
      <c r="K186" s="79"/>
      <c r="L186" s="80"/>
      <c r="M186" s="177"/>
      <c r="N186" s="309" t="str">
        <f t="shared" ca="1" si="60"/>
        <v/>
      </c>
      <c r="O186" s="310" t="str">
        <f ca="1">IFERROR(IF(VLOOKUP($E186,'SD Aufnahme'!$A$33:$N$326,'SD Aufnahme'!$D$29,FALSE)=0,"",VLOOKUP($E186,'SD Aufnahme'!$A$33:$N$326,'SD Aufnahme'!$D$29,FALSE)),"")</f>
        <v/>
      </c>
      <c r="P186" s="313"/>
      <c r="Q186" s="315" t="str">
        <f>IF(K186=0,"",IFERROR(VLOOKUP($E186,'SD Aufnahme'!$A$33:$N$326,'SD Aufnahme'!$E$29,FALSE),""))</f>
        <v/>
      </c>
      <c r="R186" s="87"/>
      <c r="S186" s="131" t="str">
        <f t="shared" si="49"/>
        <v/>
      </c>
      <c r="T186" s="126">
        <f>IF(M186="organische Düngemittel",IF(OR($M186=0,L186&lt;&gt;0,U186&gt;0),0,IFERROR(VLOOKUP($E186,'SD Aufnahme'!$A$33:$N$4042,T$20,FALSE),0)),)</f>
        <v>0</v>
      </c>
      <c r="U186" s="83"/>
      <c r="V186" s="124"/>
      <c r="W186" s="128" t="str">
        <f ca="1">IFERROR(IF(AND(J186&lt;&gt;"eigene Stoffe",VLOOKUP($E186,'SD Aufnahme'!$A$33:$N$326,'SD Aufnahme'!$G$29,FALSE)=0),"",IF($L186&lt;&gt;0,"", IF(AND(P186&gt;0,O186&lt;&gt;"",Q186&lt;&gt;"t TM"),VLOOKUP($E186,'SD Aufnahme'!$A$33:$N$326,'SD Aufnahme'!$G$29,FALSE)/O186*P186,VLOOKUP($E186,'SD Aufnahme'!$A$33:$N$326,'SD Aufnahme'!$G$29,FALSE)))),"")</f>
        <v/>
      </c>
      <c r="X186" s="87"/>
      <c r="Y186" s="128" t="str">
        <f ca="1">IFERROR(IF(AND(J186&lt;&gt;"eigene Stoffe",VLOOKUP($E186,'SD Aufnahme'!$A$33:$N$326,'SD Aufnahme'!$H$29,FALSE)=0),"",IF($L186&lt;&gt;0,"",IFERROR(IF(AND(P186&gt;0,O186&lt;&gt;"",Q186&lt;&gt;"t TM"),VLOOKUP($E186,'SD Aufnahme'!$A$33:$N$326,'SD Aufnahme'!$H$29,FALSE)*P186/O186,VLOOKUP($E186,'SD Aufnahme'!$A$33:$N$326,'SD Aufnahme'!$H$29,FALSE)),""))),"")</f>
        <v/>
      </c>
      <c r="Z186" s="87"/>
      <c r="AA186" s="424" t="s">
        <v>667</v>
      </c>
      <c r="AB186" s="129" t="str">
        <f>IF($M186=0,"",IFERROR(VLOOKUP($E186,'SD Aufnahme'!$A$33:$N$279,AB$20,FALSE),""))</f>
        <v/>
      </c>
      <c r="AC186" s="97">
        <f t="shared" si="50"/>
        <v>0</v>
      </c>
      <c r="AD186" s="89">
        <f t="shared" ca="1" si="51"/>
        <v>0</v>
      </c>
      <c r="AE186" s="89">
        <f t="shared" ca="1" si="57"/>
        <v>0</v>
      </c>
      <c r="AF186" s="89">
        <f t="shared" ca="1" si="52"/>
        <v>0</v>
      </c>
      <c r="AG186" s="89">
        <f t="shared" ca="1" si="58"/>
        <v>0</v>
      </c>
      <c r="AH186" s="89">
        <f t="shared" si="64"/>
        <v>0</v>
      </c>
      <c r="AI186" s="130" t="e">
        <f ca="1">COUNTIF(OFFSET('SD Aufnahme'!$C$33,VLOOKUP(J186,Art_Aufnahme,3,FALSE),0,VLOOKUP(J186,Art_Aufnahme,4,FALSE)-VLOOKUP(J186,Art_Aufnahme,3,FALSE)+1,1),K186)</f>
        <v>#N/A</v>
      </c>
      <c r="AJ186" s="138">
        <f ca="1">COUNTIF(OFFSET('SD Aufnahme'!$M$32,VLOOKUP(E186,'SD Aufnahme'!$A$33:$X$376,'SD Aufnahme'!$W$29,FALSE),0,1,VLOOKUP(E186,'SD Aufnahme'!$A$33:$X$376,'SD Aufnahme'!$X$29,FALSE)),M186)</f>
        <v>0</v>
      </c>
      <c r="AK186" s="91">
        <f t="shared" ca="1" si="59"/>
        <v>0</v>
      </c>
      <c r="AL186" s="98">
        <f t="shared" si="53"/>
        <v>3</v>
      </c>
      <c r="AO186" s="98">
        <f t="shared" si="54"/>
        <v>0</v>
      </c>
      <c r="AR186" s="98" t="str">
        <f t="shared" si="55"/>
        <v>1900-1-Aufnahme</v>
      </c>
    </row>
    <row r="187" spans="1:44">
      <c r="A187" s="98">
        <f t="shared" si="46"/>
        <v>0</v>
      </c>
      <c r="B187" s="98" t="str">
        <f>IF(C187=1,SUM($C$23:C187),"")</f>
        <v/>
      </c>
      <c r="C187" s="98">
        <f t="shared" si="47"/>
        <v>0</v>
      </c>
      <c r="D187" s="89" t="str">
        <f t="shared" si="48"/>
        <v>1900-1-Aufnahme-</v>
      </c>
      <c r="E187" s="123" t="str">
        <f t="shared" ca="1" si="56"/>
        <v>-</v>
      </c>
      <c r="F187" s="123">
        <f t="shared" si="61"/>
        <v>1900</v>
      </c>
      <c r="G187" s="123">
        <f t="shared" si="62"/>
        <v>1</v>
      </c>
      <c r="H187" s="162">
        <f t="shared" si="63"/>
        <v>165</v>
      </c>
      <c r="I187" s="77"/>
      <c r="J187" s="78"/>
      <c r="K187" s="79"/>
      <c r="L187" s="80"/>
      <c r="M187" s="177"/>
      <c r="N187" s="309" t="str">
        <f t="shared" ca="1" si="60"/>
        <v/>
      </c>
      <c r="O187" s="310" t="str">
        <f ca="1">IFERROR(IF(VLOOKUP($E187,'SD Aufnahme'!$A$33:$N$326,'SD Aufnahme'!$D$29,FALSE)=0,"",VLOOKUP($E187,'SD Aufnahme'!$A$33:$N$326,'SD Aufnahme'!$D$29,FALSE)),"")</f>
        <v/>
      </c>
      <c r="P187" s="313"/>
      <c r="Q187" s="315" t="str">
        <f>IF(K187=0,"",IFERROR(VLOOKUP($E187,'SD Aufnahme'!$A$33:$N$326,'SD Aufnahme'!$E$29,FALSE),""))</f>
        <v/>
      </c>
      <c r="R187" s="87"/>
      <c r="S187" s="131" t="str">
        <f t="shared" si="49"/>
        <v/>
      </c>
      <c r="T187" s="126">
        <f>IF(M187="organische Düngemittel",IF(OR($M187=0,L187&lt;&gt;0,U187&gt;0),0,IFERROR(VLOOKUP($E187,'SD Aufnahme'!$A$33:$N$4042,T$20,FALSE),0)),)</f>
        <v>0</v>
      </c>
      <c r="U187" s="83"/>
      <c r="V187" s="124"/>
      <c r="W187" s="128" t="str">
        <f ca="1">IFERROR(IF(AND(J187&lt;&gt;"eigene Stoffe",VLOOKUP($E187,'SD Aufnahme'!$A$33:$N$326,'SD Aufnahme'!$G$29,FALSE)=0),"",IF($L187&lt;&gt;0,"", IF(AND(P187&gt;0,O187&lt;&gt;"",Q187&lt;&gt;"t TM"),VLOOKUP($E187,'SD Aufnahme'!$A$33:$N$326,'SD Aufnahme'!$G$29,FALSE)/O187*P187,VLOOKUP($E187,'SD Aufnahme'!$A$33:$N$326,'SD Aufnahme'!$G$29,FALSE)))),"")</f>
        <v/>
      </c>
      <c r="X187" s="87"/>
      <c r="Y187" s="128" t="str">
        <f ca="1">IFERROR(IF(AND(J187&lt;&gt;"eigene Stoffe",VLOOKUP($E187,'SD Aufnahme'!$A$33:$N$326,'SD Aufnahme'!$H$29,FALSE)=0),"",IF($L187&lt;&gt;0,"",IFERROR(IF(AND(P187&gt;0,O187&lt;&gt;"",Q187&lt;&gt;"t TM"),VLOOKUP($E187,'SD Aufnahme'!$A$33:$N$326,'SD Aufnahme'!$H$29,FALSE)*P187/O187,VLOOKUP($E187,'SD Aufnahme'!$A$33:$N$326,'SD Aufnahme'!$H$29,FALSE)),""))),"")</f>
        <v/>
      </c>
      <c r="Z187" s="87"/>
      <c r="AA187" s="424" t="s">
        <v>667</v>
      </c>
      <c r="AB187" s="129" t="str">
        <f>IF($M187=0,"",IFERROR(VLOOKUP($E187,'SD Aufnahme'!$A$33:$N$279,AB$20,FALSE),""))</f>
        <v/>
      </c>
      <c r="AC187" s="97">
        <f t="shared" si="50"/>
        <v>0</v>
      </c>
      <c r="AD187" s="89">
        <f t="shared" ca="1" si="51"/>
        <v>0</v>
      </c>
      <c r="AE187" s="89">
        <f t="shared" ca="1" si="57"/>
        <v>0</v>
      </c>
      <c r="AF187" s="89">
        <f t="shared" ca="1" si="52"/>
        <v>0</v>
      </c>
      <c r="AG187" s="89">
        <f t="shared" ca="1" si="58"/>
        <v>0</v>
      </c>
      <c r="AH187" s="89">
        <f t="shared" si="64"/>
        <v>0</v>
      </c>
      <c r="AI187" s="130" t="e">
        <f ca="1">COUNTIF(OFFSET('SD Aufnahme'!$C$33,VLOOKUP(J187,Art_Aufnahme,3,FALSE),0,VLOOKUP(J187,Art_Aufnahme,4,FALSE)-VLOOKUP(J187,Art_Aufnahme,3,FALSE)+1,1),K187)</f>
        <v>#N/A</v>
      </c>
      <c r="AJ187" s="138">
        <f ca="1">COUNTIF(OFFSET('SD Aufnahme'!$M$32,VLOOKUP(E187,'SD Aufnahme'!$A$33:$X$376,'SD Aufnahme'!$W$29,FALSE),0,1,VLOOKUP(E187,'SD Aufnahme'!$A$33:$X$376,'SD Aufnahme'!$X$29,FALSE)),M187)</f>
        <v>0</v>
      </c>
      <c r="AK187" s="91">
        <f t="shared" ca="1" si="59"/>
        <v>0</v>
      </c>
      <c r="AL187" s="98">
        <f t="shared" si="53"/>
        <v>3</v>
      </c>
      <c r="AO187" s="98">
        <f t="shared" si="54"/>
        <v>0</v>
      </c>
      <c r="AR187" s="98" t="str">
        <f t="shared" si="55"/>
        <v>1900-1-Aufnahme</v>
      </c>
    </row>
    <row r="188" spans="1:44">
      <c r="A188" s="98">
        <f t="shared" si="46"/>
        <v>0</v>
      </c>
      <c r="B188" s="98" t="str">
        <f>IF(C188=1,SUM($C$23:C188),"")</f>
        <v/>
      </c>
      <c r="C188" s="98">
        <f t="shared" si="47"/>
        <v>0</v>
      </c>
      <c r="D188" s="89" t="str">
        <f t="shared" si="48"/>
        <v>1900-1-Aufnahme-</v>
      </c>
      <c r="E188" s="123" t="str">
        <f t="shared" ca="1" si="56"/>
        <v>-</v>
      </c>
      <c r="F188" s="123">
        <f t="shared" si="61"/>
        <v>1900</v>
      </c>
      <c r="G188" s="123">
        <f t="shared" si="62"/>
        <v>1</v>
      </c>
      <c r="H188" s="162">
        <f t="shared" si="63"/>
        <v>166</v>
      </c>
      <c r="I188" s="77"/>
      <c r="J188" s="78"/>
      <c r="K188" s="79"/>
      <c r="L188" s="80"/>
      <c r="M188" s="177"/>
      <c r="N188" s="309" t="str">
        <f t="shared" ca="1" si="60"/>
        <v/>
      </c>
      <c r="O188" s="310" t="str">
        <f ca="1">IFERROR(IF(VLOOKUP($E188,'SD Aufnahme'!$A$33:$N$326,'SD Aufnahme'!$D$29,FALSE)=0,"",VLOOKUP($E188,'SD Aufnahme'!$A$33:$N$326,'SD Aufnahme'!$D$29,FALSE)),"")</f>
        <v/>
      </c>
      <c r="P188" s="313"/>
      <c r="Q188" s="315" t="str">
        <f>IF(K188=0,"",IFERROR(VLOOKUP($E188,'SD Aufnahme'!$A$33:$N$326,'SD Aufnahme'!$E$29,FALSE),""))</f>
        <v/>
      </c>
      <c r="R188" s="87"/>
      <c r="S188" s="131" t="str">
        <f t="shared" si="49"/>
        <v/>
      </c>
      <c r="T188" s="126">
        <f>IF(M188="organische Düngemittel",IF(OR($M188=0,L188&lt;&gt;0,U188&gt;0),0,IFERROR(VLOOKUP($E188,'SD Aufnahme'!$A$33:$N$4042,T$20,FALSE),0)),)</f>
        <v>0</v>
      </c>
      <c r="U188" s="83"/>
      <c r="V188" s="124"/>
      <c r="W188" s="128" t="str">
        <f ca="1">IFERROR(IF(AND(J188&lt;&gt;"eigene Stoffe",VLOOKUP($E188,'SD Aufnahme'!$A$33:$N$326,'SD Aufnahme'!$G$29,FALSE)=0),"",IF($L188&lt;&gt;0,"", IF(AND(P188&gt;0,O188&lt;&gt;"",Q188&lt;&gt;"t TM"),VLOOKUP($E188,'SD Aufnahme'!$A$33:$N$326,'SD Aufnahme'!$G$29,FALSE)/O188*P188,VLOOKUP($E188,'SD Aufnahme'!$A$33:$N$326,'SD Aufnahme'!$G$29,FALSE)))),"")</f>
        <v/>
      </c>
      <c r="X188" s="87"/>
      <c r="Y188" s="128" t="str">
        <f ca="1">IFERROR(IF(AND(J188&lt;&gt;"eigene Stoffe",VLOOKUP($E188,'SD Aufnahme'!$A$33:$N$326,'SD Aufnahme'!$H$29,FALSE)=0),"",IF($L188&lt;&gt;0,"",IFERROR(IF(AND(P188&gt;0,O188&lt;&gt;"",Q188&lt;&gt;"t TM"),VLOOKUP($E188,'SD Aufnahme'!$A$33:$N$326,'SD Aufnahme'!$H$29,FALSE)*P188/O188,VLOOKUP($E188,'SD Aufnahme'!$A$33:$N$326,'SD Aufnahme'!$H$29,FALSE)),""))),"")</f>
        <v/>
      </c>
      <c r="Z188" s="87"/>
      <c r="AA188" s="424" t="s">
        <v>667</v>
      </c>
      <c r="AB188" s="129" t="str">
        <f>IF($M188=0,"",IFERROR(VLOOKUP($E188,'SD Aufnahme'!$A$33:$N$279,AB$20,FALSE),""))</f>
        <v/>
      </c>
      <c r="AC188" s="97">
        <f t="shared" si="50"/>
        <v>0</v>
      </c>
      <c r="AD188" s="89">
        <f t="shared" ca="1" si="51"/>
        <v>0</v>
      </c>
      <c r="AE188" s="89">
        <f t="shared" ca="1" si="57"/>
        <v>0</v>
      </c>
      <c r="AF188" s="89">
        <f t="shared" ca="1" si="52"/>
        <v>0</v>
      </c>
      <c r="AG188" s="89">
        <f t="shared" ca="1" si="58"/>
        <v>0</v>
      </c>
      <c r="AH188" s="89">
        <f t="shared" si="64"/>
        <v>0</v>
      </c>
      <c r="AI188" s="130" t="e">
        <f ca="1">COUNTIF(OFFSET('SD Aufnahme'!$C$33,VLOOKUP(J188,Art_Aufnahme,3,FALSE),0,VLOOKUP(J188,Art_Aufnahme,4,FALSE)-VLOOKUP(J188,Art_Aufnahme,3,FALSE)+1,1),K188)</f>
        <v>#N/A</v>
      </c>
      <c r="AJ188" s="138">
        <f ca="1">COUNTIF(OFFSET('SD Aufnahme'!$M$32,VLOOKUP(E188,'SD Aufnahme'!$A$33:$X$376,'SD Aufnahme'!$W$29,FALSE),0,1,VLOOKUP(E188,'SD Aufnahme'!$A$33:$X$376,'SD Aufnahme'!$X$29,FALSE)),M188)</f>
        <v>0</v>
      </c>
      <c r="AK188" s="91">
        <f t="shared" ca="1" si="59"/>
        <v>0</v>
      </c>
      <c r="AL188" s="98">
        <f t="shared" si="53"/>
        <v>3</v>
      </c>
      <c r="AO188" s="98">
        <f t="shared" si="54"/>
        <v>0</v>
      </c>
      <c r="AR188" s="98" t="str">
        <f t="shared" si="55"/>
        <v>1900-1-Aufnahme</v>
      </c>
    </row>
    <row r="189" spans="1:44">
      <c r="A189" s="98">
        <f t="shared" si="46"/>
        <v>0</v>
      </c>
      <c r="B189" s="98" t="str">
        <f>IF(C189=1,SUM($C$23:C189),"")</f>
        <v/>
      </c>
      <c r="C189" s="98">
        <f t="shared" si="47"/>
        <v>0</v>
      </c>
      <c r="D189" s="89" t="str">
        <f t="shared" si="48"/>
        <v>1900-1-Aufnahme-</v>
      </c>
      <c r="E189" s="123" t="str">
        <f t="shared" ca="1" si="56"/>
        <v>-</v>
      </c>
      <c r="F189" s="123">
        <f t="shared" si="61"/>
        <v>1900</v>
      </c>
      <c r="G189" s="123">
        <f t="shared" si="62"/>
        <v>1</v>
      </c>
      <c r="H189" s="162">
        <f t="shared" si="63"/>
        <v>167</v>
      </c>
      <c r="I189" s="77"/>
      <c r="J189" s="78"/>
      <c r="K189" s="79"/>
      <c r="L189" s="80"/>
      <c r="M189" s="177"/>
      <c r="N189" s="309" t="str">
        <f t="shared" ca="1" si="60"/>
        <v/>
      </c>
      <c r="O189" s="310" t="str">
        <f ca="1">IFERROR(IF(VLOOKUP($E189,'SD Aufnahme'!$A$33:$N$326,'SD Aufnahme'!$D$29,FALSE)=0,"",VLOOKUP($E189,'SD Aufnahme'!$A$33:$N$326,'SD Aufnahme'!$D$29,FALSE)),"")</f>
        <v/>
      </c>
      <c r="P189" s="313"/>
      <c r="Q189" s="315" t="str">
        <f>IF(K189=0,"",IFERROR(VLOOKUP($E189,'SD Aufnahme'!$A$33:$N$326,'SD Aufnahme'!$E$29,FALSE),""))</f>
        <v/>
      </c>
      <c r="R189" s="87"/>
      <c r="S189" s="131" t="str">
        <f t="shared" si="49"/>
        <v/>
      </c>
      <c r="T189" s="126">
        <f>IF(M189="organische Düngemittel",IF(OR($M189=0,L189&lt;&gt;0,U189&gt;0),0,IFERROR(VLOOKUP($E189,'SD Aufnahme'!$A$33:$N$4042,T$20,FALSE),0)),)</f>
        <v>0</v>
      </c>
      <c r="U189" s="83"/>
      <c r="V189" s="124"/>
      <c r="W189" s="128" t="str">
        <f ca="1">IFERROR(IF(AND(J189&lt;&gt;"eigene Stoffe",VLOOKUP($E189,'SD Aufnahme'!$A$33:$N$326,'SD Aufnahme'!$G$29,FALSE)=0),"",IF($L189&lt;&gt;0,"", IF(AND(P189&gt;0,O189&lt;&gt;"",Q189&lt;&gt;"t TM"),VLOOKUP($E189,'SD Aufnahme'!$A$33:$N$326,'SD Aufnahme'!$G$29,FALSE)/O189*P189,VLOOKUP($E189,'SD Aufnahme'!$A$33:$N$326,'SD Aufnahme'!$G$29,FALSE)))),"")</f>
        <v/>
      </c>
      <c r="X189" s="87"/>
      <c r="Y189" s="128" t="str">
        <f ca="1">IFERROR(IF(AND(J189&lt;&gt;"eigene Stoffe",VLOOKUP($E189,'SD Aufnahme'!$A$33:$N$326,'SD Aufnahme'!$H$29,FALSE)=0),"",IF($L189&lt;&gt;0,"",IFERROR(IF(AND(P189&gt;0,O189&lt;&gt;"",Q189&lt;&gt;"t TM"),VLOOKUP($E189,'SD Aufnahme'!$A$33:$N$326,'SD Aufnahme'!$H$29,FALSE)*P189/O189,VLOOKUP($E189,'SD Aufnahme'!$A$33:$N$326,'SD Aufnahme'!$H$29,FALSE)),""))),"")</f>
        <v/>
      </c>
      <c r="Z189" s="87"/>
      <c r="AA189" s="424" t="s">
        <v>667</v>
      </c>
      <c r="AB189" s="129" t="str">
        <f>IF($M189=0,"",IFERROR(VLOOKUP($E189,'SD Aufnahme'!$A$33:$N$279,AB$20,FALSE),""))</f>
        <v/>
      </c>
      <c r="AC189" s="97">
        <f t="shared" si="50"/>
        <v>0</v>
      </c>
      <c r="AD189" s="89">
        <f t="shared" ca="1" si="51"/>
        <v>0</v>
      </c>
      <c r="AE189" s="89">
        <f t="shared" ca="1" si="57"/>
        <v>0</v>
      </c>
      <c r="AF189" s="89">
        <f t="shared" ca="1" si="52"/>
        <v>0</v>
      </c>
      <c r="AG189" s="89">
        <f t="shared" ca="1" si="58"/>
        <v>0</v>
      </c>
      <c r="AH189" s="89">
        <f t="shared" si="64"/>
        <v>0</v>
      </c>
      <c r="AI189" s="130" t="e">
        <f ca="1">COUNTIF(OFFSET('SD Aufnahme'!$C$33,VLOOKUP(J189,Art_Aufnahme,3,FALSE),0,VLOOKUP(J189,Art_Aufnahme,4,FALSE)-VLOOKUP(J189,Art_Aufnahme,3,FALSE)+1,1),K189)</f>
        <v>#N/A</v>
      </c>
      <c r="AJ189" s="138">
        <f ca="1">COUNTIF(OFFSET('SD Aufnahme'!$M$32,VLOOKUP(E189,'SD Aufnahme'!$A$33:$X$376,'SD Aufnahme'!$W$29,FALSE),0,1,VLOOKUP(E189,'SD Aufnahme'!$A$33:$X$376,'SD Aufnahme'!$X$29,FALSE)),M189)</f>
        <v>0</v>
      </c>
      <c r="AK189" s="91">
        <f t="shared" ca="1" si="59"/>
        <v>0</v>
      </c>
      <c r="AL189" s="98">
        <f t="shared" si="53"/>
        <v>3</v>
      </c>
      <c r="AO189" s="98">
        <f t="shared" si="54"/>
        <v>0</v>
      </c>
      <c r="AR189" s="98" t="str">
        <f t="shared" si="55"/>
        <v>1900-1-Aufnahme</v>
      </c>
    </row>
    <row r="190" spans="1:44">
      <c r="A190" s="98">
        <f t="shared" si="46"/>
        <v>0</v>
      </c>
      <c r="B190" s="98" t="str">
        <f>IF(C190=1,SUM($C$23:C190),"")</f>
        <v/>
      </c>
      <c r="C190" s="98">
        <f t="shared" si="47"/>
        <v>0</v>
      </c>
      <c r="D190" s="89" t="str">
        <f t="shared" si="48"/>
        <v>1900-1-Aufnahme-</v>
      </c>
      <c r="E190" s="123" t="str">
        <f t="shared" ca="1" si="56"/>
        <v>-</v>
      </c>
      <c r="F190" s="123">
        <f t="shared" si="61"/>
        <v>1900</v>
      </c>
      <c r="G190" s="123">
        <f t="shared" si="62"/>
        <v>1</v>
      </c>
      <c r="H190" s="162">
        <f t="shared" si="63"/>
        <v>168</v>
      </c>
      <c r="I190" s="77"/>
      <c r="J190" s="78"/>
      <c r="K190" s="79"/>
      <c r="L190" s="80"/>
      <c r="M190" s="177"/>
      <c r="N190" s="309" t="str">
        <f t="shared" ca="1" si="60"/>
        <v/>
      </c>
      <c r="O190" s="310" t="str">
        <f ca="1">IFERROR(IF(VLOOKUP($E190,'SD Aufnahme'!$A$33:$N$326,'SD Aufnahme'!$D$29,FALSE)=0,"",VLOOKUP($E190,'SD Aufnahme'!$A$33:$N$326,'SD Aufnahme'!$D$29,FALSE)),"")</f>
        <v/>
      </c>
      <c r="P190" s="313"/>
      <c r="Q190" s="315" t="str">
        <f>IF(K190=0,"",IFERROR(VLOOKUP($E190,'SD Aufnahme'!$A$33:$N$326,'SD Aufnahme'!$E$29,FALSE),""))</f>
        <v/>
      </c>
      <c r="R190" s="87"/>
      <c r="S190" s="131" t="str">
        <f t="shared" si="49"/>
        <v/>
      </c>
      <c r="T190" s="126">
        <f>IF(M190="organische Düngemittel",IF(OR($M190=0,L190&lt;&gt;0,U190&gt;0),0,IFERROR(VLOOKUP($E190,'SD Aufnahme'!$A$33:$N$4042,T$20,FALSE),0)),)</f>
        <v>0</v>
      </c>
      <c r="U190" s="83"/>
      <c r="V190" s="124"/>
      <c r="W190" s="128" t="str">
        <f ca="1">IFERROR(IF(AND(J190&lt;&gt;"eigene Stoffe",VLOOKUP($E190,'SD Aufnahme'!$A$33:$N$326,'SD Aufnahme'!$G$29,FALSE)=0),"",IF($L190&lt;&gt;0,"", IF(AND(P190&gt;0,O190&lt;&gt;"",Q190&lt;&gt;"t TM"),VLOOKUP($E190,'SD Aufnahme'!$A$33:$N$326,'SD Aufnahme'!$G$29,FALSE)/O190*P190,VLOOKUP($E190,'SD Aufnahme'!$A$33:$N$326,'SD Aufnahme'!$G$29,FALSE)))),"")</f>
        <v/>
      </c>
      <c r="X190" s="87"/>
      <c r="Y190" s="128" t="str">
        <f ca="1">IFERROR(IF(AND(J190&lt;&gt;"eigene Stoffe",VLOOKUP($E190,'SD Aufnahme'!$A$33:$N$326,'SD Aufnahme'!$H$29,FALSE)=0),"",IF($L190&lt;&gt;0,"",IFERROR(IF(AND(P190&gt;0,O190&lt;&gt;"",Q190&lt;&gt;"t TM"),VLOOKUP($E190,'SD Aufnahme'!$A$33:$N$326,'SD Aufnahme'!$H$29,FALSE)*P190/O190,VLOOKUP($E190,'SD Aufnahme'!$A$33:$N$326,'SD Aufnahme'!$H$29,FALSE)),""))),"")</f>
        <v/>
      </c>
      <c r="Z190" s="87"/>
      <c r="AA190" s="424" t="s">
        <v>667</v>
      </c>
      <c r="AB190" s="129" t="str">
        <f>IF($M190=0,"",IFERROR(VLOOKUP($E190,'SD Aufnahme'!$A$33:$N$279,AB$20,FALSE),""))</f>
        <v/>
      </c>
      <c r="AC190" s="97">
        <f t="shared" si="50"/>
        <v>0</v>
      </c>
      <c r="AD190" s="89">
        <f t="shared" ca="1" si="51"/>
        <v>0</v>
      </c>
      <c r="AE190" s="89">
        <f t="shared" ca="1" si="57"/>
        <v>0</v>
      </c>
      <c r="AF190" s="89">
        <f t="shared" ca="1" si="52"/>
        <v>0</v>
      </c>
      <c r="AG190" s="89">
        <f t="shared" ca="1" si="58"/>
        <v>0</v>
      </c>
      <c r="AH190" s="89">
        <f t="shared" si="64"/>
        <v>0</v>
      </c>
      <c r="AI190" s="130" t="e">
        <f ca="1">COUNTIF(OFFSET('SD Aufnahme'!$C$33,VLOOKUP(J190,Art_Aufnahme,3,FALSE),0,VLOOKUP(J190,Art_Aufnahme,4,FALSE)-VLOOKUP(J190,Art_Aufnahme,3,FALSE)+1,1),K190)</f>
        <v>#N/A</v>
      </c>
      <c r="AJ190" s="138">
        <f ca="1">COUNTIF(OFFSET('SD Aufnahme'!$M$32,VLOOKUP(E190,'SD Aufnahme'!$A$33:$X$376,'SD Aufnahme'!$W$29,FALSE),0,1,VLOOKUP(E190,'SD Aufnahme'!$A$33:$X$376,'SD Aufnahme'!$X$29,FALSE)),M190)</f>
        <v>0</v>
      </c>
      <c r="AK190" s="91">
        <f t="shared" ca="1" si="59"/>
        <v>0</v>
      </c>
      <c r="AL190" s="98">
        <f t="shared" si="53"/>
        <v>3</v>
      </c>
      <c r="AO190" s="98">
        <f t="shared" si="54"/>
        <v>0</v>
      </c>
      <c r="AR190" s="98" t="str">
        <f t="shared" si="55"/>
        <v>1900-1-Aufnahme</v>
      </c>
    </row>
    <row r="191" spans="1:44">
      <c r="A191" s="98">
        <f t="shared" si="46"/>
        <v>0</v>
      </c>
      <c r="B191" s="98" t="str">
        <f>IF(C191=1,SUM($C$23:C191),"")</f>
        <v/>
      </c>
      <c r="C191" s="98">
        <f t="shared" si="47"/>
        <v>0</v>
      </c>
      <c r="D191" s="89" t="str">
        <f t="shared" si="48"/>
        <v>1900-1-Aufnahme-</v>
      </c>
      <c r="E191" s="123" t="str">
        <f t="shared" ca="1" si="56"/>
        <v>-</v>
      </c>
      <c r="F191" s="123">
        <f t="shared" si="61"/>
        <v>1900</v>
      </c>
      <c r="G191" s="123">
        <f t="shared" si="62"/>
        <v>1</v>
      </c>
      <c r="H191" s="162">
        <f t="shared" si="63"/>
        <v>169</v>
      </c>
      <c r="I191" s="77"/>
      <c r="J191" s="78"/>
      <c r="K191" s="79"/>
      <c r="L191" s="80"/>
      <c r="M191" s="177"/>
      <c r="N191" s="309" t="str">
        <f t="shared" ca="1" si="60"/>
        <v/>
      </c>
      <c r="O191" s="310" t="str">
        <f ca="1">IFERROR(IF(VLOOKUP($E191,'SD Aufnahme'!$A$33:$N$326,'SD Aufnahme'!$D$29,FALSE)=0,"",VLOOKUP($E191,'SD Aufnahme'!$A$33:$N$326,'SD Aufnahme'!$D$29,FALSE)),"")</f>
        <v/>
      </c>
      <c r="P191" s="313"/>
      <c r="Q191" s="315" t="str">
        <f>IF(K191=0,"",IFERROR(VLOOKUP($E191,'SD Aufnahme'!$A$33:$N$326,'SD Aufnahme'!$E$29,FALSE),""))</f>
        <v/>
      </c>
      <c r="R191" s="87"/>
      <c r="S191" s="131" t="str">
        <f t="shared" si="49"/>
        <v/>
      </c>
      <c r="T191" s="126">
        <f>IF(M191="organische Düngemittel",IF(OR($M191=0,L191&lt;&gt;0,U191&gt;0),0,IFERROR(VLOOKUP($E191,'SD Aufnahme'!$A$33:$N$4042,T$20,FALSE),0)),)</f>
        <v>0</v>
      </c>
      <c r="U191" s="83"/>
      <c r="V191" s="124"/>
      <c r="W191" s="128" t="str">
        <f ca="1">IFERROR(IF(AND(J191&lt;&gt;"eigene Stoffe",VLOOKUP($E191,'SD Aufnahme'!$A$33:$N$326,'SD Aufnahme'!$G$29,FALSE)=0),"",IF($L191&lt;&gt;0,"", IF(AND(P191&gt;0,O191&lt;&gt;"",Q191&lt;&gt;"t TM"),VLOOKUP($E191,'SD Aufnahme'!$A$33:$N$326,'SD Aufnahme'!$G$29,FALSE)/O191*P191,VLOOKUP($E191,'SD Aufnahme'!$A$33:$N$326,'SD Aufnahme'!$G$29,FALSE)))),"")</f>
        <v/>
      </c>
      <c r="X191" s="87"/>
      <c r="Y191" s="128" t="str">
        <f ca="1">IFERROR(IF(AND(J191&lt;&gt;"eigene Stoffe",VLOOKUP($E191,'SD Aufnahme'!$A$33:$N$326,'SD Aufnahme'!$H$29,FALSE)=0),"",IF($L191&lt;&gt;0,"",IFERROR(IF(AND(P191&gt;0,O191&lt;&gt;"",Q191&lt;&gt;"t TM"),VLOOKUP($E191,'SD Aufnahme'!$A$33:$N$326,'SD Aufnahme'!$H$29,FALSE)*P191/O191,VLOOKUP($E191,'SD Aufnahme'!$A$33:$N$326,'SD Aufnahme'!$H$29,FALSE)),""))),"")</f>
        <v/>
      </c>
      <c r="Z191" s="87"/>
      <c r="AA191" s="424" t="s">
        <v>667</v>
      </c>
      <c r="AB191" s="129" t="str">
        <f>IF($M191=0,"",IFERROR(VLOOKUP($E191,'SD Aufnahme'!$A$33:$N$279,AB$20,FALSE),""))</f>
        <v/>
      </c>
      <c r="AC191" s="97">
        <f t="shared" si="50"/>
        <v>0</v>
      </c>
      <c r="AD191" s="89">
        <f t="shared" ca="1" si="51"/>
        <v>0</v>
      </c>
      <c r="AE191" s="89">
        <f t="shared" ca="1" si="57"/>
        <v>0</v>
      </c>
      <c r="AF191" s="89">
        <f t="shared" ca="1" si="52"/>
        <v>0</v>
      </c>
      <c r="AG191" s="89">
        <f t="shared" ca="1" si="58"/>
        <v>0</v>
      </c>
      <c r="AH191" s="89">
        <f t="shared" si="64"/>
        <v>0</v>
      </c>
      <c r="AI191" s="130" t="e">
        <f ca="1">COUNTIF(OFFSET('SD Aufnahme'!$C$33,VLOOKUP(J191,Art_Aufnahme,3,FALSE),0,VLOOKUP(J191,Art_Aufnahme,4,FALSE)-VLOOKUP(J191,Art_Aufnahme,3,FALSE)+1,1),K191)</f>
        <v>#N/A</v>
      </c>
      <c r="AJ191" s="138">
        <f ca="1">COUNTIF(OFFSET('SD Aufnahme'!$M$32,VLOOKUP(E191,'SD Aufnahme'!$A$33:$X$376,'SD Aufnahme'!$W$29,FALSE),0,1,VLOOKUP(E191,'SD Aufnahme'!$A$33:$X$376,'SD Aufnahme'!$X$29,FALSE)),M191)</f>
        <v>0</v>
      </c>
      <c r="AK191" s="91">
        <f t="shared" ca="1" si="59"/>
        <v>0</v>
      </c>
      <c r="AL191" s="98">
        <f t="shared" si="53"/>
        <v>3</v>
      </c>
      <c r="AO191" s="98">
        <f t="shared" si="54"/>
        <v>0</v>
      </c>
      <c r="AR191" s="98" t="str">
        <f t="shared" si="55"/>
        <v>1900-1-Aufnahme</v>
      </c>
    </row>
    <row r="192" spans="1:44">
      <c r="A192" s="98">
        <f t="shared" si="46"/>
        <v>0</v>
      </c>
      <c r="B192" s="98" t="str">
        <f>IF(C192=1,SUM($C$23:C192),"")</f>
        <v/>
      </c>
      <c r="C192" s="98">
        <f t="shared" si="47"/>
        <v>0</v>
      </c>
      <c r="D192" s="89" t="str">
        <f t="shared" si="48"/>
        <v>1900-1-Aufnahme-</v>
      </c>
      <c r="E192" s="123" t="str">
        <f t="shared" ca="1" si="56"/>
        <v>-</v>
      </c>
      <c r="F192" s="123">
        <f t="shared" si="61"/>
        <v>1900</v>
      </c>
      <c r="G192" s="123">
        <f t="shared" si="62"/>
        <v>1</v>
      </c>
      <c r="H192" s="162">
        <f t="shared" si="63"/>
        <v>170</v>
      </c>
      <c r="I192" s="77"/>
      <c r="J192" s="78"/>
      <c r="K192" s="79"/>
      <c r="L192" s="80"/>
      <c r="M192" s="177"/>
      <c r="N192" s="309" t="str">
        <f t="shared" ca="1" si="60"/>
        <v/>
      </c>
      <c r="O192" s="310" t="str">
        <f ca="1">IFERROR(IF(VLOOKUP($E192,'SD Aufnahme'!$A$33:$N$326,'SD Aufnahme'!$D$29,FALSE)=0,"",VLOOKUP($E192,'SD Aufnahme'!$A$33:$N$326,'SD Aufnahme'!$D$29,FALSE)),"")</f>
        <v/>
      </c>
      <c r="P192" s="313"/>
      <c r="Q192" s="315" t="str">
        <f>IF(K192=0,"",IFERROR(VLOOKUP($E192,'SD Aufnahme'!$A$33:$N$326,'SD Aufnahme'!$E$29,FALSE),""))</f>
        <v/>
      </c>
      <c r="R192" s="87"/>
      <c r="S192" s="131" t="str">
        <f t="shared" si="49"/>
        <v/>
      </c>
      <c r="T192" s="126">
        <f>IF(M192="organische Düngemittel",IF(OR($M192=0,L192&lt;&gt;0,U192&gt;0),0,IFERROR(VLOOKUP($E192,'SD Aufnahme'!$A$33:$N$4042,T$20,FALSE),0)),)</f>
        <v>0</v>
      </c>
      <c r="U192" s="83"/>
      <c r="V192" s="124"/>
      <c r="W192" s="128" t="str">
        <f ca="1">IFERROR(IF(AND(J192&lt;&gt;"eigene Stoffe",VLOOKUP($E192,'SD Aufnahme'!$A$33:$N$326,'SD Aufnahme'!$G$29,FALSE)=0),"",IF($L192&lt;&gt;0,"", IF(AND(P192&gt;0,O192&lt;&gt;"",Q192&lt;&gt;"t TM"),VLOOKUP($E192,'SD Aufnahme'!$A$33:$N$326,'SD Aufnahme'!$G$29,FALSE)/O192*P192,VLOOKUP($E192,'SD Aufnahme'!$A$33:$N$326,'SD Aufnahme'!$G$29,FALSE)))),"")</f>
        <v/>
      </c>
      <c r="X192" s="87"/>
      <c r="Y192" s="128" t="str">
        <f ca="1">IFERROR(IF(AND(J192&lt;&gt;"eigene Stoffe",VLOOKUP($E192,'SD Aufnahme'!$A$33:$N$326,'SD Aufnahme'!$H$29,FALSE)=0),"",IF($L192&lt;&gt;0,"",IFERROR(IF(AND(P192&gt;0,O192&lt;&gt;"",Q192&lt;&gt;"t TM"),VLOOKUP($E192,'SD Aufnahme'!$A$33:$N$326,'SD Aufnahme'!$H$29,FALSE)*P192/O192,VLOOKUP($E192,'SD Aufnahme'!$A$33:$N$326,'SD Aufnahme'!$H$29,FALSE)),""))),"")</f>
        <v/>
      </c>
      <c r="Z192" s="87"/>
      <c r="AA192" s="424" t="s">
        <v>667</v>
      </c>
      <c r="AB192" s="129" t="str">
        <f>IF($M192=0,"",IFERROR(VLOOKUP($E192,'SD Aufnahme'!$A$33:$N$279,AB$20,FALSE),""))</f>
        <v/>
      </c>
      <c r="AC192" s="97">
        <f t="shared" si="50"/>
        <v>0</v>
      </c>
      <c r="AD192" s="89">
        <f t="shared" ca="1" si="51"/>
        <v>0</v>
      </c>
      <c r="AE192" s="89">
        <f t="shared" ca="1" si="57"/>
        <v>0</v>
      </c>
      <c r="AF192" s="89">
        <f t="shared" ca="1" si="52"/>
        <v>0</v>
      </c>
      <c r="AG192" s="89">
        <f t="shared" ca="1" si="58"/>
        <v>0</v>
      </c>
      <c r="AH192" s="89">
        <f t="shared" si="64"/>
        <v>0</v>
      </c>
      <c r="AI192" s="130" t="e">
        <f ca="1">COUNTIF(OFFSET('SD Aufnahme'!$C$33,VLOOKUP(J192,Art_Aufnahme,3,FALSE),0,VLOOKUP(J192,Art_Aufnahme,4,FALSE)-VLOOKUP(J192,Art_Aufnahme,3,FALSE)+1,1),K192)</f>
        <v>#N/A</v>
      </c>
      <c r="AJ192" s="138">
        <f ca="1">COUNTIF(OFFSET('SD Aufnahme'!$M$32,VLOOKUP(E192,'SD Aufnahme'!$A$33:$X$376,'SD Aufnahme'!$W$29,FALSE),0,1,VLOOKUP(E192,'SD Aufnahme'!$A$33:$X$376,'SD Aufnahme'!$X$29,FALSE)),M192)</f>
        <v>0</v>
      </c>
      <c r="AK192" s="91">
        <f t="shared" ca="1" si="59"/>
        <v>0</v>
      </c>
      <c r="AL192" s="98">
        <f t="shared" si="53"/>
        <v>3</v>
      </c>
      <c r="AO192" s="98">
        <f t="shared" si="54"/>
        <v>0</v>
      </c>
      <c r="AR192" s="98" t="str">
        <f t="shared" si="55"/>
        <v>1900-1-Aufnahme</v>
      </c>
    </row>
    <row r="193" spans="1:44">
      <c r="A193" s="98">
        <f t="shared" si="46"/>
        <v>0</v>
      </c>
      <c r="B193" s="98" t="str">
        <f>IF(C193=1,SUM($C$23:C193),"")</f>
        <v/>
      </c>
      <c r="C193" s="98">
        <f t="shared" si="47"/>
        <v>0</v>
      </c>
      <c r="D193" s="89" t="str">
        <f t="shared" si="48"/>
        <v>1900-1-Aufnahme-</v>
      </c>
      <c r="E193" s="123" t="str">
        <f t="shared" ca="1" si="56"/>
        <v>-</v>
      </c>
      <c r="F193" s="123">
        <f t="shared" si="61"/>
        <v>1900</v>
      </c>
      <c r="G193" s="123">
        <f t="shared" si="62"/>
        <v>1</v>
      </c>
      <c r="H193" s="162">
        <f t="shared" si="63"/>
        <v>171</v>
      </c>
      <c r="I193" s="77"/>
      <c r="J193" s="78"/>
      <c r="K193" s="79"/>
      <c r="L193" s="80"/>
      <c r="M193" s="177"/>
      <c r="N193" s="309" t="str">
        <f t="shared" ca="1" si="60"/>
        <v/>
      </c>
      <c r="O193" s="310" t="str">
        <f ca="1">IFERROR(IF(VLOOKUP($E193,'SD Aufnahme'!$A$33:$N$326,'SD Aufnahme'!$D$29,FALSE)=0,"",VLOOKUP($E193,'SD Aufnahme'!$A$33:$N$326,'SD Aufnahme'!$D$29,FALSE)),"")</f>
        <v/>
      </c>
      <c r="P193" s="313"/>
      <c r="Q193" s="315" t="str">
        <f>IF(K193=0,"",IFERROR(VLOOKUP($E193,'SD Aufnahme'!$A$33:$N$326,'SD Aufnahme'!$E$29,FALSE),""))</f>
        <v/>
      </c>
      <c r="R193" s="87"/>
      <c r="S193" s="131" t="str">
        <f t="shared" si="49"/>
        <v/>
      </c>
      <c r="T193" s="126">
        <f>IF(M193="organische Düngemittel",IF(OR($M193=0,L193&lt;&gt;0,U193&gt;0),0,IFERROR(VLOOKUP($E193,'SD Aufnahme'!$A$33:$N$4042,T$20,FALSE),0)),)</f>
        <v>0</v>
      </c>
      <c r="U193" s="83"/>
      <c r="V193" s="124"/>
      <c r="W193" s="128" t="str">
        <f ca="1">IFERROR(IF(AND(J193&lt;&gt;"eigene Stoffe",VLOOKUP($E193,'SD Aufnahme'!$A$33:$N$326,'SD Aufnahme'!$G$29,FALSE)=0),"",IF($L193&lt;&gt;0,"", IF(AND(P193&gt;0,O193&lt;&gt;"",Q193&lt;&gt;"t TM"),VLOOKUP($E193,'SD Aufnahme'!$A$33:$N$326,'SD Aufnahme'!$G$29,FALSE)/O193*P193,VLOOKUP($E193,'SD Aufnahme'!$A$33:$N$326,'SD Aufnahme'!$G$29,FALSE)))),"")</f>
        <v/>
      </c>
      <c r="X193" s="87"/>
      <c r="Y193" s="128" t="str">
        <f ca="1">IFERROR(IF(AND(J193&lt;&gt;"eigene Stoffe",VLOOKUP($E193,'SD Aufnahme'!$A$33:$N$326,'SD Aufnahme'!$H$29,FALSE)=0),"",IF($L193&lt;&gt;0,"",IFERROR(IF(AND(P193&gt;0,O193&lt;&gt;"",Q193&lt;&gt;"t TM"),VLOOKUP($E193,'SD Aufnahme'!$A$33:$N$326,'SD Aufnahme'!$H$29,FALSE)*P193/O193,VLOOKUP($E193,'SD Aufnahme'!$A$33:$N$326,'SD Aufnahme'!$H$29,FALSE)),""))),"")</f>
        <v/>
      </c>
      <c r="Z193" s="87"/>
      <c r="AA193" s="424" t="s">
        <v>667</v>
      </c>
      <c r="AB193" s="129" t="str">
        <f>IF($M193=0,"",IFERROR(VLOOKUP($E193,'SD Aufnahme'!$A$33:$N$279,AB$20,FALSE),""))</f>
        <v/>
      </c>
      <c r="AC193" s="97">
        <f t="shared" si="50"/>
        <v>0</v>
      </c>
      <c r="AD193" s="89">
        <f t="shared" ca="1" si="51"/>
        <v>0</v>
      </c>
      <c r="AE193" s="89">
        <f t="shared" ca="1" si="57"/>
        <v>0</v>
      </c>
      <c r="AF193" s="89">
        <f t="shared" ca="1" si="52"/>
        <v>0</v>
      </c>
      <c r="AG193" s="89">
        <f t="shared" ca="1" si="58"/>
        <v>0</v>
      </c>
      <c r="AH193" s="89">
        <f t="shared" si="64"/>
        <v>0</v>
      </c>
      <c r="AI193" s="130" t="e">
        <f ca="1">COUNTIF(OFFSET('SD Aufnahme'!$C$33,VLOOKUP(J193,Art_Aufnahme,3,FALSE),0,VLOOKUP(J193,Art_Aufnahme,4,FALSE)-VLOOKUP(J193,Art_Aufnahme,3,FALSE)+1,1),K193)</f>
        <v>#N/A</v>
      </c>
      <c r="AJ193" s="138">
        <f ca="1">COUNTIF(OFFSET('SD Aufnahme'!$M$32,VLOOKUP(E193,'SD Aufnahme'!$A$33:$X$376,'SD Aufnahme'!$W$29,FALSE),0,1,VLOOKUP(E193,'SD Aufnahme'!$A$33:$X$376,'SD Aufnahme'!$X$29,FALSE)),M193)</f>
        <v>0</v>
      </c>
      <c r="AK193" s="91">
        <f t="shared" ca="1" si="59"/>
        <v>0</v>
      </c>
      <c r="AL193" s="98">
        <f t="shared" si="53"/>
        <v>3</v>
      </c>
      <c r="AO193" s="98">
        <f t="shared" si="54"/>
        <v>0</v>
      </c>
      <c r="AR193" s="98" t="str">
        <f t="shared" si="55"/>
        <v>1900-1-Aufnahme</v>
      </c>
    </row>
    <row r="194" spans="1:44">
      <c r="A194" s="98">
        <f t="shared" si="46"/>
        <v>0</v>
      </c>
      <c r="B194" s="98" t="str">
        <f>IF(C194=1,SUM($C$23:C194),"")</f>
        <v/>
      </c>
      <c r="C194" s="98">
        <f t="shared" si="47"/>
        <v>0</v>
      </c>
      <c r="D194" s="89" t="str">
        <f t="shared" si="48"/>
        <v>1900-1-Aufnahme-</v>
      </c>
      <c r="E194" s="123" t="str">
        <f t="shared" ca="1" si="56"/>
        <v>-</v>
      </c>
      <c r="F194" s="123">
        <f t="shared" si="61"/>
        <v>1900</v>
      </c>
      <c r="G194" s="123">
        <f t="shared" si="62"/>
        <v>1</v>
      </c>
      <c r="H194" s="162">
        <f t="shared" si="63"/>
        <v>172</v>
      </c>
      <c r="I194" s="77"/>
      <c r="J194" s="78"/>
      <c r="K194" s="79"/>
      <c r="L194" s="80"/>
      <c r="M194" s="177"/>
      <c r="N194" s="309" t="str">
        <f t="shared" ca="1" si="60"/>
        <v/>
      </c>
      <c r="O194" s="310" t="str">
        <f ca="1">IFERROR(IF(VLOOKUP($E194,'SD Aufnahme'!$A$33:$N$326,'SD Aufnahme'!$D$29,FALSE)=0,"",VLOOKUP($E194,'SD Aufnahme'!$A$33:$N$326,'SD Aufnahme'!$D$29,FALSE)),"")</f>
        <v/>
      </c>
      <c r="P194" s="313"/>
      <c r="Q194" s="315" t="str">
        <f>IF(K194=0,"",IFERROR(VLOOKUP($E194,'SD Aufnahme'!$A$33:$N$326,'SD Aufnahme'!$E$29,FALSE),""))</f>
        <v/>
      </c>
      <c r="R194" s="87"/>
      <c r="S194" s="131" t="str">
        <f t="shared" si="49"/>
        <v/>
      </c>
      <c r="T194" s="126">
        <f>IF(M194="organische Düngemittel",IF(OR($M194=0,L194&lt;&gt;0,U194&gt;0),0,IFERROR(VLOOKUP($E194,'SD Aufnahme'!$A$33:$N$4042,T$20,FALSE),0)),)</f>
        <v>0</v>
      </c>
      <c r="U194" s="83"/>
      <c r="V194" s="124"/>
      <c r="W194" s="128" t="str">
        <f ca="1">IFERROR(IF(AND(J194&lt;&gt;"eigene Stoffe",VLOOKUP($E194,'SD Aufnahme'!$A$33:$N$326,'SD Aufnahme'!$G$29,FALSE)=0),"",IF($L194&lt;&gt;0,"", IF(AND(P194&gt;0,O194&lt;&gt;"",Q194&lt;&gt;"t TM"),VLOOKUP($E194,'SD Aufnahme'!$A$33:$N$326,'SD Aufnahme'!$G$29,FALSE)/O194*P194,VLOOKUP($E194,'SD Aufnahme'!$A$33:$N$326,'SD Aufnahme'!$G$29,FALSE)))),"")</f>
        <v/>
      </c>
      <c r="X194" s="87"/>
      <c r="Y194" s="128" t="str">
        <f ca="1">IFERROR(IF(AND(J194&lt;&gt;"eigene Stoffe",VLOOKUP($E194,'SD Aufnahme'!$A$33:$N$326,'SD Aufnahme'!$H$29,FALSE)=0),"",IF($L194&lt;&gt;0,"",IFERROR(IF(AND(P194&gt;0,O194&lt;&gt;"",Q194&lt;&gt;"t TM"),VLOOKUP($E194,'SD Aufnahme'!$A$33:$N$326,'SD Aufnahme'!$H$29,FALSE)*P194/O194,VLOOKUP($E194,'SD Aufnahme'!$A$33:$N$326,'SD Aufnahme'!$H$29,FALSE)),""))),"")</f>
        <v/>
      </c>
      <c r="Z194" s="87"/>
      <c r="AA194" s="424" t="s">
        <v>667</v>
      </c>
      <c r="AB194" s="129" t="str">
        <f>IF($M194=0,"",IFERROR(VLOOKUP($E194,'SD Aufnahme'!$A$33:$N$279,AB$20,FALSE),""))</f>
        <v/>
      </c>
      <c r="AC194" s="97">
        <f t="shared" si="50"/>
        <v>0</v>
      </c>
      <c r="AD194" s="89">
        <f t="shared" ca="1" si="51"/>
        <v>0</v>
      </c>
      <c r="AE194" s="89">
        <f t="shared" ca="1" si="57"/>
        <v>0</v>
      </c>
      <c r="AF194" s="89">
        <f t="shared" ca="1" si="52"/>
        <v>0</v>
      </c>
      <c r="AG194" s="89">
        <f t="shared" ca="1" si="58"/>
        <v>0</v>
      </c>
      <c r="AH194" s="89">
        <f t="shared" si="64"/>
        <v>0</v>
      </c>
      <c r="AI194" s="130" t="e">
        <f ca="1">COUNTIF(OFFSET('SD Aufnahme'!$C$33,VLOOKUP(J194,Art_Aufnahme,3,FALSE),0,VLOOKUP(J194,Art_Aufnahme,4,FALSE)-VLOOKUP(J194,Art_Aufnahme,3,FALSE)+1,1),K194)</f>
        <v>#N/A</v>
      </c>
      <c r="AJ194" s="138">
        <f ca="1">COUNTIF(OFFSET('SD Aufnahme'!$M$32,VLOOKUP(E194,'SD Aufnahme'!$A$33:$X$376,'SD Aufnahme'!$W$29,FALSE),0,1,VLOOKUP(E194,'SD Aufnahme'!$A$33:$X$376,'SD Aufnahme'!$X$29,FALSE)),M194)</f>
        <v>0</v>
      </c>
      <c r="AK194" s="91">
        <f t="shared" ca="1" si="59"/>
        <v>0</v>
      </c>
      <c r="AL194" s="98">
        <f t="shared" si="53"/>
        <v>3</v>
      </c>
      <c r="AO194" s="98">
        <f t="shared" si="54"/>
        <v>0</v>
      </c>
      <c r="AR194" s="98" t="str">
        <f t="shared" si="55"/>
        <v>1900-1-Aufnahme</v>
      </c>
    </row>
    <row r="195" spans="1:44">
      <c r="A195" s="98">
        <f t="shared" si="46"/>
        <v>0</v>
      </c>
      <c r="B195" s="98" t="str">
        <f>IF(C195=1,SUM($C$23:C195),"")</f>
        <v/>
      </c>
      <c r="C195" s="98">
        <f t="shared" si="47"/>
        <v>0</v>
      </c>
      <c r="D195" s="89" t="str">
        <f t="shared" si="48"/>
        <v>1900-1-Aufnahme-</v>
      </c>
      <c r="E195" s="123" t="str">
        <f t="shared" ca="1" si="56"/>
        <v>-</v>
      </c>
      <c r="F195" s="123">
        <f t="shared" si="61"/>
        <v>1900</v>
      </c>
      <c r="G195" s="123">
        <f t="shared" si="62"/>
        <v>1</v>
      </c>
      <c r="H195" s="162">
        <f t="shared" si="63"/>
        <v>173</v>
      </c>
      <c r="I195" s="77"/>
      <c r="J195" s="78"/>
      <c r="K195" s="79"/>
      <c r="L195" s="80"/>
      <c r="M195" s="177"/>
      <c r="N195" s="309" t="str">
        <f t="shared" ca="1" si="60"/>
        <v/>
      </c>
      <c r="O195" s="310" t="str">
        <f ca="1">IFERROR(IF(VLOOKUP($E195,'SD Aufnahme'!$A$33:$N$326,'SD Aufnahme'!$D$29,FALSE)=0,"",VLOOKUP($E195,'SD Aufnahme'!$A$33:$N$326,'SD Aufnahme'!$D$29,FALSE)),"")</f>
        <v/>
      </c>
      <c r="P195" s="313"/>
      <c r="Q195" s="315" t="str">
        <f>IF(K195=0,"",IFERROR(VLOOKUP($E195,'SD Aufnahme'!$A$33:$N$326,'SD Aufnahme'!$E$29,FALSE),""))</f>
        <v/>
      </c>
      <c r="R195" s="87"/>
      <c r="S195" s="131" t="str">
        <f t="shared" si="49"/>
        <v/>
      </c>
      <c r="T195" s="126">
        <f>IF(M195="organische Düngemittel",IF(OR($M195=0,L195&lt;&gt;0,U195&gt;0),0,IFERROR(VLOOKUP($E195,'SD Aufnahme'!$A$33:$N$4042,T$20,FALSE),0)),)</f>
        <v>0</v>
      </c>
      <c r="U195" s="83"/>
      <c r="V195" s="124"/>
      <c r="W195" s="128" t="str">
        <f ca="1">IFERROR(IF(AND(J195&lt;&gt;"eigene Stoffe",VLOOKUP($E195,'SD Aufnahme'!$A$33:$N$326,'SD Aufnahme'!$G$29,FALSE)=0),"",IF($L195&lt;&gt;0,"", IF(AND(P195&gt;0,O195&lt;&gt;"",Q195&lt;&gt;"t TM"),VLOOKUP($E195,'SD Aufnahme'!$A$33:$N$326,'SD Aufnahme'!$G$29,FALSE)/O195*P195,VLOOKUP($E195,'SD Aufnahme'!$A$33:$N$326,'SD Aufnahme'!$G$29,FALSE)))),"")</f>
        <v/>
      </c>
      <c r="X195" s="87"/>
      <c r="Y195" s="128" t="str">
        <f ca="1">IFERROR(IF(AND(J195&lt;&gt;"eigene Stoffe",VLOOKUP($E195,'SD Aufnahme'!$A$33:$N$326,'SD Aufnahme'!$H$29,FALSE)=0),"",IF($L195&lt;&gt;0,"",IFERROR(IF(AND(P195&gt;0,O195&lt;&gt;"",Q195&lt;&gt;"t TM"),VLOOKUP($E195,'SD Aufnahme'!$A$33:$N$326,'SD Aufnahme'!$H$29,FALSE)*P195/O195,VLOOKUP($E195,'SD Aufnahme'!$A$33:$N$326,'SD Aufnahme'!$H$29,FALSE)),""))),"")</f>
        <v/>
      </c>
      <c r="Z195" s="87"/>
      <c r="AA195" s="424" t="s">
        <v>667</v>
      </c>
      <c r="AB195" s="129" t="str">
        <f>IF($M195=0,"",IFERROR(VLOOKUP($E195,'SD Aufnahme'!$A$33:$N$279,AB$20,FALSE),""))</f>
        <v/>
      </c>
      <c r="AC195" s="97">
        <f t="shared" si="50"/>
        <v>0</v>
      </c>
      <c r="AD195" s="89">
        <f t="shared" ca="1" si="51"/>
        <v>0</v>
      </c>
      <c r="AE195" s="89">
        <f t="shared" ca="1" si="57"/>
        <v>0</v>
      </c>
      <c r="AF195" s="89">
        <f t="shared" ca="1" si="52"/>
        <v>0</v>
      </c>
      <c r="AG195" s="89">
        <f t="shared" ca="1" si="58"/>
        <v>0</v>
      </c>
      <c r="AH195" s="89">
        <f t="shared" si="64"/>
        <v>0</v>
      </c>
      <c r="AI195" s="130" t="e">
        <f ca="1">COUNTIF(OFFSET('SD Aufnahme'!$C$33,VLOOKUP(J195,Art_Aufnahme,3,FALSE),0,VLOOKUP(J195,Art_Aufnahme,4,FALSE)-VLOOKUP(J195,Art_Aufnahme,3,FALSE)+1,1),K195)</f>
        <v>#N/A</v>
      </c>
      <c r="AJ195" s="138">
        <f ca="1">COUNTIF(OFFSET('SD Aufnahme'!$M$32,VLOOKUP(E195,'SD Aufnahme'!$A$33:$X$376,'SD Aufnahme'!$W$29,FALSE),0,1,VLOOKUP(E195,'SD Aufnahme'!$A$33:$X$376,'SD Aufnahme'!$X$29,FALSE)),M195)</f>
        <v>0</v>
      </c>
      <c r="AK195" s="91">
        <f t="shared" ca="1" si="59"/>
        <v>0</v>
      </c>
      <c r="AL195" s="98">
        <f t="shared" si="53"/>
        <v>3</v>
      </c>
      <c r="AO195" s="98">
        <f t="shared" si="54"/>
        <v>0</v>
      </c>
      <c r="AR195" s="98" t="str">
        <f t="shared" si="55"/>
        <v>1900-1-Aufnahme</v>
      </c>
    </row>
    <row r="196" spans="1:44">
      <c r="A196" s="98">
        <f t="shared" si="46"/>
        <v>0</v>
      </c>
      <c r="B196" s="98" t="str">
        <f>IF(C196=1,SUM($C$23:C196),"")</f>
        <v/>
      </c>
      <c r="C196" s="98">
        <f t="shared" si="47"/>
        <v>0</v>
      </c>
      <c r="D196" s="89" t="str">
        <f t="shared" si="48"/>
        <v>1900-1-Aufnahme-</v>
      </c>
      <c r="E196" s="123" t="str">
        <f t="shared" ca="1" si="56"/>
        <v>-</v>
      </c>
      <c r="F196" s="123">
        <f t="shared" si="61"/>
        <v>1900</v>
      </c>
      <c r="G196" s="123">
        <f t="shared" si="62"/>
        <v>1</v>
      </c>
      <c r="H196" s="162">
        <f t="shared" si="63"/>
        <v>174</v>
      </c>
      <c r="I196" s="77"/>
      <c r="J196" s="78"/>
      <c r="K196" s="79"/>
      <c r="L196" s="80"/>
      <c r="M196" s="177"/>
      <c r="N196" s="309" t="str">
        <f t="shared" ca="1" si="60"/>
        <v/>
      </c>
      <c r="O196" s="310" t="str">
        <f ca="1">IFERROR(IF(VLOOKUP($E196,'SD Aufnahme'!$A$33:$N$326,'SD Aufnahme'!$D$29,FALSE)=0,"",VLOOKUP($E196,'SD Aufnahme'!$A$33:$N$326,'SD Aufnahme'!$D$29,FALSE)),"")</f>
        <v/>
      </c>
      <c r="P196" s="313"/>
      <c r="Q196" s="315" t="str">
        <f>IF(K196=0,"",IFERROR(VLOOKUP($E196,'SD Aufnahme'!$A$33:$N$326,'SD Aufnahme'!$E$29,FALSE),""))</f>
        <v/>
      </c>
      <c r="R196" s="87"/>
      <c r="S196" s="131" t="str">
        <f t="shared" si="49"/>
        <v/>
      </c>
      <c r="T196" s="126">
        <f>IF(M196="organische Düngemittel",IF(OR($M196=0,L196&lt;&gt;0,U196&gt;0),0,IFERROR(VLOOKUP($E196,'SD Aufnahme'!$A$33:$N$4042,T$20,FALSE),0)),)</f>
        <v>0</v>
      </c>
      <c r="U196" s="83"/>
      <c r="V196" s="124"/>
      <c r="W196" s="128" t="str">
        <f ca="1">IFERROR(IF(AND(J196&lt;&gt;"eigene Stoffe",VLOOKUP($E196,'SD Aufnahme'!$A$33:$N$326,'SD Aufnahme'!$G$29,FALSE)=0),"",IF($L196&lt;&gt;0,"", IF(AND(P196&gt;0,O196&lt;&gt;"",Q196&lt;&gt;"t TM"),VLOOKUP($E196,'SD Aufnahme'!$A$33:$N$326,'SD Aufnahme'!$G$29,FALSE)/O196*P196,VLOOKUP($E196,'SD Aufnahme'!$A$33:$N$326,'SD Aufnahme'!$G$29,FALSE)))),"")</f>
        <v/>
      </c>
      <c r="X196" s="87"/>
      <c r="Y196" s="128" t="str">
        <f ca="1">IFERROR(IF(AND(J196&lt;&gt;"eigene Stoffe",VLOOKUP($E196,'SD Aufnahme'!$A$33:$N$326,'SD Aufnahme'!$H$29,FALSE)=0),"",IF($L196&lt;&gt;0,"",IFERROR(IF(AND(P196&gt;0,O196&lt;&gt;"",Q196&lt;&gt;"t TM"),VLOOKUP($E196,'SD Aufnahme'!$A$33:$N$326,'SD Aufnahme'!$H$29,FALSE)*P196/O196,VLOOKUP($E196,'SD Aufnahme'!$A$33:$N$326,'SD Aufnahme'!$H$29,FALSE)),""))),"")</f>
        <v/>
      </c>
      <c r="Z196" s="87"/>
      <c r="AA196" s="424" t="s">
        <v>667</v>
      </c>
      <c r="AB196" s="129" t="str">
        <f>IF($M196=0,"",IFERROR(VLOOKUP($E196,'SD Aufnahme'!$A$33:$N$279,AB$20,FALSE),""))</f>
        <v/>
      </c>
      <c r="AC196" s="97">
        <f t="shared" si="50"/>
        <v>0</v>
      </c>
      <c r="AD196" s="89">
        <f t="shared" ca="1" si="51"/>
        <v>0</v>
      </c>
      <c r="AE196" s="89">
        <f t="shared" ca="1" si="57"/>
        <v>0</v>
      </c>
      <c r="AF196" s="89">
        <f t="shared" ca="1" si="52"/>
        <v>0</v>
      </c>
      <c r="AG196" s="89">
        <f t="shared" ca="1" si="58"/>
        <v>0</v>
      </c>
      <c r="AH196" s="89">
        <f t="shared" si="64"/>
        <v>0</v>
      </c>
      <c r="AI196" s="130" t="e">
        <f ca="1">COUNTIF(OFFSET('SD Aufnahme'!$C$33,VLOOKUP(J196,Art_Aufnahme,3,FALSE),0,VLOOKUP(J196,Art_Aufnahme,4,FALSE)-VLOOKUP(J196,Art_Aufnahme,3,FALSE)+1,1),K196)</f>
        <v>#N/A</v>
      </c>
      <c r="AJ196" s="138">
        <f ca="1">COUNTIF(OFFSET('SD Aufnahme'!$M$32,VLOOKUP(E196,'SD Aufnahme'!$A$33:$X$376,'SD Aufnahme'!$W$29,FALSE),0,1,VLOOKUP(E196,'SD Aufnahme'!$A$33:$X$376,'SD Aufnahme'!$X$29,FALSE)),M196)</f>
        <v>0</v>
      </c>
      <c r="AK196" s="91">
        <f t="shared" ca="1" si="59"/>
        <v>0</v>
      </c>
      <c r="AL196" s="98">
        <f t="shared" si="53"/>
        <v>3</v>
      </c>
      <c r="AO196" s="98">
        <f t="shared" si="54"/>
        <v>0</v>
      </c>
      <c r="AR196" s="98" t="str">
        <f t="shared" si="55"/>
        <v>1900-1-Aufnahme</v>
      </c>
    </row>
    <row r="197" spans="1:44">
      <c r="A197" s="98">
        <f t="shared" si="46"/>
        <v>0</v>
      </c>
      <c r="B197" s="98" t="str">
        <f>IF(C197=1,SUM($C$23:C197),"")</f>
        <v/>
      </c>
      <c r="C197" s="98">
        <f t="shared" si="47"/>
        <v>0</v>
      </c>
      <c r="D197" s="89" t="str">
        <f t="shared" si="48"/>
        <v>1900-1-Aufnahme-</v>
      </c>
      <c r="E197" s="123" t="str">
        <f t="shared" ca="1" si="56"/>
        <v>-</v>
      </c>
      <c r="F197" s="123">
        <f t="shared" si="61"/>
        <v>1900</v>
      </c>
      <c r="G197" s="123">
        <f t="shared" si="62"/>
        <v>1</v>
      </c>
      <c r="H197" s="162">
        <f t="shared" si="63"/>
        <v>175</v>
      </c>
      <c r="I197" s="77"/>
      <c r="J197" s="78"/>
      <c r="K197" s="79"/>
      <c r="L197" s="80"/>
      <c r="M197" s="177"/>
      <c r="N197" s="309" t="str">
        <f t="shared" ca="1" si="60"/>
        <v/>
      </c>
      <c r="O197" s="310" t="str">
        <f ca="1">IFERROR(IF(VLOOKUP($E197,'SD Aufnahme'!$A$33:$N$326,'SD Aufnahme'!$D$29,FALSE)=0,"",VLOOKUP($E197,'SD Aufnahme'!$A$33:$N$326,'SD Aufnahme'!$D$29,FALSE)),"")</f>
        <v/>
      </c>
      <c r="P197" s="313"/>
      <c r="Q197" s="315" t="str">
        <f>IF(K197=0,"",IFERROR(VLOOKUP($E197,'SD Aufnahme'!$A$33:$N$326,'SD Aufnahme'!$E$29,FALSE),""))</f>
        <v/>
      </c>
      <c r="R197" s="87"/>
      <c r="S197" s="131" t="str">
        <f t="shared" si="49"/>
        <v/>
      </c>
      <c r="T197" s="126">
        <f>IF(M197="organische Düngemittel",IF(OR($M197=0,L197&lt;&gt;0,U197&gt;0),0,IFERROR(VLOOKUP($E197,'SD Aufnahme'!$A$33:$N$4042,T$20,FALSE),0)),)</f>
        <v>0</v>
      </c>
      <c r="U197" s="83"/>
      <c r="V197" s="124"/>
      <c r="W197" s="128" t="str">
        <f ca="1">IFERROR(IF(AND(J197&lt;&gt;"eigene Stoffe",VLOOKUP($E197,'SD Aufnahme'!$A$33:$N$326,'SD Aufnahme'!$G$29,FALSE)=0),"",IF($L197&lt;&gt;0,"", IF(AND(P197&gt;0,O197&lt;&gt;"",Q197&lt;&gt;"t TM"),VLOOKUP($E197,'SD Aufnahme'!$A$33:$N$326,'SD Aufnahme'!$G$29,FALSE)/O197*P197,VLOOKUP($E197,'SD Aufnahme'!$A$33:$N$326,'SD Aufnahme'!$G$29,FALSE)))),"")</f>
        <v/>
      </c>
      <c r="X197" s="87"/>
      <c r="Y197" s="128" t="str">
        <f ca="1">IFERROR(IF(AND(J197&lt;&gt;"eigene Stoffe",VLOOKUP($E197,'SD Aufnahme'!$A$33:$N$326,'SD Aufnahme'!$H$29,FALSE)=0),"",IF($L197&lt;&gt;0,"",IFERROR(IF(AND(P197&gt;0,O197&lt;&gt;"",Q197&lt;&gt;"t TM"),VLOOKUP($E197,'SD Aufnahme'!$A$33:$N$326,'SD Aufnahme'!$H$29,FALSE)*P197/O197,VLOOKUP($E197,'SD Aufnahme'!$A$33:$N$326,'SD Aufnahme'!$H$29,FALSE)),""))),"")</f>
        <v/>
      </c>
      <c r="Z197" s="87"/>
      <c r="AA197" s="424" t="s">
        <v>667</v>
      </c>
      <c r="AB197" s="129" t="str">
        <f>IF($M197=0,"",IFERROR(VLOOKUP($E197,'SD Aufnahme'!$A$33:$N$279,AB$20,FALSE),""))</f>
        <v/>
      </c>
      <c r="AC197" s="97">
        <f t="shared" si="50"/>
        <v>0</v>
      </c>
      <c r="AD197" s="89">
        <f t="shared" ca="1" si="51"/>
        <v>0</v>
      </c>
      <c r="AE197" s="89">
        <f t="shared" ca="1" si="57"/>
        <v>0</v>
      </c>
      <c r="AF197" s="89">
        <f t="shared" ca="1" si="52"/>
        <v>0</v>
      </c>
      <c r="AG197" s="89">
        <f t="shared" ca="1" si="58"/>
        <v>0</v>
      </c>
      <c r="AH197" s="89">
        <f t="shared" si="64"/>
        <v>0</v>
      </c>
      <c r="AI197" s="130" t="e">
        <f ca="1">COUNTIF(OFFSET('SD Aufnahme'!$C$33,VLOOKUP(J197,Art_Aufnahme,3,FALSE),0,VLOOKUP(J197,Art_Aufnahme,4,FALSE)-VLOOKUP(J197,Art_Aufnahme,3,FALSE)+1,1),K197)</f>
        <v>#N/A</v>
      </c>
      <c r="AJ197" s="138">
        <f ca="1">COUNTIF(OFFSET('SD Aufnahme'!$M$32,VLOOKUP(E197,'SD Aufnahme'!$A$33:$X$376,'SD Aufnahme'!$W$29,FALSE),0,1,VLOOKUP(E197,'SD Aufnahme'!$A$33:$X$376,'SD Aufnahme'!$X$29,FALSE)),M197)</f>
        <v>0</v>
      </c>
      <c r="AK197" s="91">
        <f t="shared" ca="1" si="59"/>
        <v>0</v>
      </c>
      <c r="AL197" s="98">
        <f t="shared" si="53"/>
        <v>3</v>
      </c>
      <c r="AO197" s="98">
        <f t="shared" si="54"/>
        <v>0</v>
      </c>
      <c r="AR197" s="98" t="str">
        <f t="shared" si="55"/>
        <v>1900-1-Aufnahme</v>
      </c>
    </row>
    <row r="198" spans="1:44">
      <c r="A198" s="98">
        <f t="shared" si="46"/>
        <v>0</v>
      </c>
      <c r="B198" s="98" t="str">
        <f>IF(C198=1,SUM($C$23:C198),"")</f>
        <v/>
      </c>
      <c r="C198" s="98">
        <f t="shared" si="47"/>
        <v>0</v>
      </c>
      <c r="D198" s="89" t="str">
        <f t="shared" si="48"/>
        <v>1900-1-Aufnahme-</v>
      </c>
      <c r="E198" s="123" t="str">
        <f t="shared" ca="1" si="56"/>
        <v>-</v>
      </c>
      <c r="F198" s="123">
        <f t="shared" si="61"/>
        <v>1900</v>
      </c>
      <c r="G198" s="123">
        <f t="shared" si="62"/>
        <v>1</v>
      </c>
      <c r="H198" s="162">
        <f t="shared" si="63"/>
        <v>176</v>
      </c>
      <c r="I198" s="77"/>
      <c r="J198" s="78"/>
      <c r="K198" s="79"/>
      <c r="L198" s="80"/>
      <c r="M198" s="177"/>
      <c r="N198" s="309" t="str">
        <f t="shared" ca="1" si="60"/>
        <v/>
      </c>
      <c r="O198" s="310" t="str">
        <f ca="1">IFERROR(IF(VLOOKUP($E198,'SD Aufnahme'!$A$33:$N$326,'SD Aufnahme'!$D$29,FALSE)=0,"",VLOOKUP($E198,'SD Aufnahme'!$A$33:$N$326,'SD Aufnahme'!$D$29,FALSE)),"")</f>
        <v/>
      </c>
      <c r="P198" s="313"/>
      <c r="Q198" s="315" t="str">
        <f>IF(K198=0,"",IFERROR(VLOOKUP($E198,'SD Aufnahme'!$A$33:$N$326,'SD Aufnahme'!$E$29,FALSE),""))</f>
        <v/>
      </c>
      <c r="R198" s="87"/>
      <c r="S198" s="131" t="str">
        <f t="shared" si="49"/>
        <v/>
      </c>
      <c r="T198" s="126">
        <f>IF(M198="organische Düngemittel",IF(OR($M198=0,L198&lt;&gt;0,U198&gt;0),0,IFERROR(VLOOKUP($E198,'SD Aufnahme'!$A$33:$N$4042,T$20,FALSE),0)),)</f>
        <v>0</v>
      </c>
      <c r="U198" s="83"/>
      <c r="V198" s="124"/>
      <c r="W198" s="128" t="str">
        <f ca="1">IFERROR(IF(AND(J198&lt;&gt;"eigene Stoffe",VLOOKUP($E198,'SD Aufnahme'!$A$33:$N$326,'SD Aufnahme'!$G$29,FALSE)=0),"",IF($L198&lt;&gt;0,"", IF(AND(P198&gt;0,O198&lt;&gt;"",Q198&lt;&gt;"t TM"),VLOOKUP($E198,'SD Aufnahme'!$A$33:$N$326,'SD Aufnahme'!$G$29,FALSE)/O198*P198,VLOOKUP($E198,'SD Aufnahme'!$A$33:$N$326,'SD Aufnahme'!$G$29,FALSE)))),"")</f>
        <v/>
      </c>
      <c r="X198" s="87"/>
      <c r="Y198" s="128" t="str">
        <f ca="1">IFERROR(IF(AND(J198&lt;&gt;"eigene Stoffe",VLOOKUP($E198,'SD Aufnahme'!$A$33:$N$326,'SD Aufnahme'!$H$29,FALSE)=0),"",IF($L198&lt;&gt;0,"",IFERROR(IF(AND(P198&gt;0,O198&lt;&gt;"",Q198&lt;&gt;"t TM"),VLOOKUP($E198,'SD Aufnahme'!$A$33:$N$326,'SD Aufnahme'!$H$29,FALSE)*P198/O198,VLOOKUP($E198,'SD Aufnahme'!$A$33:$N$326,'SD Aufnahme'!$H$29,FALSE)),""))),"")</f>
        <v/>
      </c>
      <c r="Z198" s="87"/>
      <c r="AA198" s="424" t="s">
        <v>667</v>
      </c>
      <c r="AB198" s="129" t="str">
        <f>IF($M198=0,"",IFERROR(VLOOKUP($E198,'SD Aufnahme'!$A$33:$N$279,AB$20,FALSE),""))</f>
        <v/>
      </c>
      <c r="AC198" s="97">
        <f t="shared" si="50"/>
        <v>0</v>
      </c>
      <c r="AD198" s="89">
        <f t="shared" ca="1" si="51"/>
        <v>0</v>
      </c>
      <c r="AE198" s="89">
        <f t="shared" ca="1" si="57"/>
        <v>0</v>
      </c>
      <c r="AF198" s="89">
        <f t="shared" ca="1" si="52"/>
        <v>0</v>
      </c>
      <c r="AG198" s="89">
        <f t="shared" ca="1" si="58"/>
        <v>0</v>
      </c>
      <c r="AH198" s="89">
        <f t="shared" si="64"/>
        <v>0</v>
      </c>
      <c r="AI198" s="130" t="e">
        <f ca="1">COUNTIF(OFFSET('SD Aufnahme'!$C$33,VLOOKUP(J198,Art_Aufnahme,3,FALSE),0,VLOOKUP(J198,Art_Aufnahme,4,FALSE)-VLOOKUP(J198,Art_Aufnahme,3,FALSE)+1,1),K198)</f>
        <v>#N/A</v>
      </c>
      <c r="AJ198" s="138">
        <f ca="1">COUNTIF(OFFSET('SD Aufnahme'!$M$32,VLOOKUP(E198,'SD Aufnahme'!$A$33:$X$376,'SD Aufnahme'!$W$29,FALSE),0,1,VLOOKUP(E198,'SD Aufnahme'!$A$33:$X$376,'SD Aufnahme'!$X$29,FALSE)),M198)</f>
        <v>0</v>
      </c>
      <c r="AK198" s="91">
        <f t="shared" ca="1" si="59"/>
        <v>0</v>
      </c>
      <c r="AL198" s="98">
        <f t="shared" si="53"/>
        <v>3</v>
      </c>
      <c r="AO198" s="98">
        <f t="shared" si="54"/>
        <v>0</v>
      </c>
      <c r="AR198" s="98" t="str">
        <f t="shared" si="55"/>
        <v>1900-1-Aufnahme</v>
      </c>
    </row>
    <row r="199" spans="1:44">
      <c r="A199" s="98">
        <f t="shared" si="46"/>
        <v>0</v>
      </c>
      <c r="B199" s="98" t="str">
        <f>IF(C199=1,SUM($C$23:C199),"")</f>
        <v/>
      </c>
      <c r="C199" s="98">
        <f t="shared" si="47"/>
        <v>0</v>
      </c>
      <c r="D199" s="89" t="str">
        <f t="shared" si="48"/>
        <v>1900-1-Aufnahme-</v>
      </c>
      <c r="E199" s="123" t="str">
        <f t="shared" ca="1" si="56"/>
        <v>-</v>
      </c>
      <c r="F199" s="123">
        <f t="shared" si="61"/>
        <v>1900</v>
      </c>
      <c r="G199" s="123">
        <f t="shared" si="62"/>
        <v>1</v>
      </c>
      <c r="H199" s="162">
        <f t="shared" si="63"/>
        <v>177</v>
      </c>
      <c r="I199" s="77"/>
      <c r="J199" s="78"/>
      <c r="K199" s="79"/>
      <c r="L199" s="80"/>
      <c r="M199" s="177"/>
      <c r="N199" s="309" t="str">
        <f t="shared" ca="1" si="60"/>
        <v/>
      </c>
      <c r="O199" s="310" t="str">
        <f ca="1">IFERROR(IF(VLOOKUP($E199,'SD Aufnahme'!$A$33:$N$326,'SD Aufnahme'!$D$29,FALSE)=0,"",VLOOKUP($E199,'SD Aufnahme'!$A$33:$N$326,'SD Aufnahme'!$D$29,FALSE)),"")</f>
        <v/>
      </c>
      <c r="P199" s="313"/>
      <c r="Q199" s="315" t="str">
        <f>IF(K199=0,"",IFERROR(VLOOKUP($E199,'SD Aufnahme'!$A$33:$N$326,'SD Aufnahme'!$E$29,FALSE),""))</f>
        <v/>
      </c>
      <c r="R199" s="87"/>
      <c r="S199" s="131" t="str">
        <f t="shared" si="49"/>
        <v/>
      </c>
      <c r="T199" s="126">
        <f>IF(M199="organische Düngemittel",IF(OR($M199=0,L199&lt;&gt;0,U199&gt;0),0,IFERROR(VLOOKUP($E199,'SD Aufnahme'!$A$33:$N$4042,T$20,FALSE),0)),)</f>
        <v>0</v>
      </c>
      <c r="U199" s="83"/>
      <c r="V199" s="124"/>
      <c r="W199" s="128" t="str">
        <f ca="1">IFERROR(IF(AND(J199&lt;&gt;"eigene Stoffe",VLOOKUP($E199,'SD Aufnahme'!$A$33:$N$326,'SD Aufnahme'!$G$29,FALSE)=0),"",IF($L199&lt;&gt;0,"", IF(AND(P199&gt;0,O199&lt;&gt;"",Q199&lt;&gt;"t TM"),VLOOKUP($E199,'SD Aufnahme'!$A$33:$N$326,'SD Aufnahme'!$G$29,FALSE)/O199*P199,VLOOKUP($E199,'SD Aufnahme'!$A$33:$N$326,'SD Aufnahme'!$G$29,FALSE)))),"")</f>
        <v/>
      </c>
      <c r="X199" s="87"/>
      <c r="Y199" s="128" t="str">
        <f ca="1">IFERROR(IF(AND(J199&lt;&gt;"eigene Stoffe",VLOOKUP($E199,'SD Aufnahme'!$A$33:$N$326,'SD Aufnahme'!$H$29,FALSE)=0),"",IF($L199&lt;&gt;0,"",IFERROR(IF(AND(P199&gt;0,O199&lt;&gt;"",Q199&lt;&gt;"t TM"),VLOOKUP($E199,'SD Aufnahme'!$A$33:$N$326,'SD Aufnahme'!$H$29,FALSE)*P199/O199,VLOOKUP($E199,'SD Aufnahme'!$A$33:$N$326,'SD Aufnahme'!$H$29,FALSE)),""))),"")</f>
        <v/>
      </c>
      <c r="Z199" s="87"/>
      <c r="AA199" s="424" t="s">
        <v>667</v>
      </c>
      <c r="AB199" s="129" t="str">
        <f>IF($M199=0,"",IFERROR(VLOOKUP($E199,'SD Aufnahme'!$A$33:$N$279,AB$20,FALSE),""))</f>
        <v/>
      </c>
      <c r="AC199" s="97">
        <f t="shared" si="50"/>
        <v>0</v>
      </c>
      <c r="AD199" s="89">
        <f t="shared" ca="1" si="51"/>
        <v>0</v>
      </c>
      <c r="AE199" s="89">
        <f t="shared" ca="1" si="57"/>
        <v>0</v>
      </c>
      <c r="AF199" s="89">
        <f t="shared" ca="1" si="52"/>
        <v>0</v>
      </c>
      <c r="AG199" s="89">
        <f t="shared" ca="1" si="58"/>
        <v>0</v>
      </c>
      <c r="AH199" s="89">
        <f t="shared" si="64"/>
        <v>0</v>
      </c>
      <c r="AI199" s="130" t="e">
        <f ca="1">COUNTIF(OFFSET('SD Aufnahme'!$C$33,VLOOKUP(J199,Art_Aufnahme,3,FALSE),0,VLOOKUP(J199,Art_Aufnahme,4,FALSE)-VLOOKUP(J199,Art_Aufnahme,3,FALSE)+1,1),K199)</f>
        <v>#N/A</v>
      </c>
      <c r="AJ199" s="138">
        <f ca="1">COUNTIF(OFFSET('SD Aufnahme'!$M$32,VLOOKUP(E199,'SD Aufnahme'!$A$33:$X$376,'SD Aufnahme'!$W$29,FALSE),0,1,VLOOKUP(E199,'SD Aufnahme'!$A$33:$X$376,'SD Aufnahme'!$X$29,FALSE)),M199)</f>
        <v>0</v>
      </c>
      <c r="AK199" s="91">
        <f t="shared" ca="1" si="59"/>
        <v>0</v>
      </c>
      <c r="AL199" s="98">
        <f t="shared" si="53"/>
        <v>3</v>
      </c>
      <c r="AO199" s="98">
        <f t="shared" si="54"/>
        <v>0</v>
      </c>
      <c r="AR199" s="98" t="str">
        <f t="shared" si="55"/>
        <v>1900-1-Aufnahme</v>
      </c>
    </row>
    <row r="200" spans="1:44">
      <c r="A200" s="98">
        <f t="shared" si="46"/>
        <v>0</v>
      </c>
      <c r="B200" s="98" t="str">
        <f>IF(C200=1,SUM($C$23:C200),"")</f>
        <v/>
      </c>
      <c r="C200" s="98">
        <f t="shared" si="47"/>
        <v>0</v>
      </c>
      <c r="D200" s="89" t="str">
        <f t="shared" si="48"/>
        <v>1900-1-Aufnahme-</v>
      </c>
      <c r="E200" s="123" t="str">
        <f t="shared" ca="1" si="56"/>
        <v>-</v>
      </c>
      <c r="F200" s="123">
        <f t="shared" si="61"/>
        <v>1900</v>
      </c>
      <c r="G200" s="123">
        <f t="shared" si="62"/>
        <v>1</v>
      </c>
      <c r="H200" s="162">
        <f t="shared" si="63"/>
        <v>178</v>
      </c>
      <c r="I200" s="77"/>
      <c r="J200" s="78"/>
      <c r="K200" s="79"/>
      <c r="L200" s="80"/>
      <c r="M200" s="177"/>
      <c r="N200" s="309" t="str">
        <f t="shared" ca="1" si="60"/>
        <v/>
      </c>
      <c r="O200" s="310" t="str">
        <f ca="1">IFERROR(IF(VLOOKUP($E200,'SD Aufnahme'!$A$33:$N$326,'SD Aufnahme'!$D$29,FALSE)=0,"",VLOOKUP($E200,'SD Aufnahme'!$A$33:$N$326,'SD Aufnahme'!$D$29,FALSE)),"")</f>
        <v/>
      </c>
      <c r="P200" s="313"/>
      <c r="Q200" s="315" t="str">
        <f>IF(K200=0,"",IFERROR(VLOOKUP($E200,'SD Aufnahme'!$A$33:$N$326,'SD Aufnahme'!$E$29,FALSE),""))</f>
        <v/>
      </c>
      <c r="R200" s="87"/>
      <c r="S200" s="131" t="str">
        <f t="shared" si="49"/>
        <v/>
      </c>
      <c r="T200" s="126">
        <f>IF(M200="organische Düngemittel",IF(OR($M200=0,L200&lt;&gt;0,U200&gt;0),0,IFERROR(VLOOKUP($E200,'SD Aufnahme'!$A$33:$N$4042,T$20,FALSE),0)),)</f>
        <v>0</v>
      </c>
      <c r="U200" s="83"/>
      <c r="V200" s="124"/>
      <c r="W200" s="128" t="str">
        <f ca="1">IFERROR(IF(AND(J200&lt;&gt;"eigene Stoffe",VLOOKUP($E200,'SD Aufnahme'!$A$33:$N$326,'SD Aufnahme'!$G$29,FALSE)=0),"",IF($L200&lt;&gt;0,"", IF(AND(P200&gt;0,O200&lt;&gt;"",Q200&lt;&gt;"t TM"),VLOOKUP($E200,'SD Aufnahme'!$A$33:$N$326,'SD Aufnahme'!$G$29,FALSE)/O200*P200,VLOOKUP($E200,'SD Aufnahme'!$A$33:$N$326,'SD Aufnahme'!$G$29,FALSE)))),"")</f>
        <v/>
      </c>
      <c r="X200" s="87"/>
      <c r="Y200" s="128" t="str">
        <f ca="1">IFERROR(IF(AND(J200&lt;&gt;"eigene Stoffe",VLOOKUP($E200,'SD Aufnahme'!$A$33:$N$326,'SD Aufnahme'!$H$29,FALSE)=0),"",IF($L200&lt;&gt;0,"",IFERROR(IF(AND(P200&gt;0,O200&lt;&gt;"",Q200&lt;&gt;"t TM"),VLOOKUP($E200,'SD Aufnahme'!$A$33:$N$326,'SD Aufnahme'!$H$29,FALSE)*P200/O200,VLOOKUP($E200,'SD Aufnahme'!$A$33:$N$326,'SD Aufnahme'!$H$29,FALSE)),""))),"")</f>
        <v/>
      </c>
      <c r="Z200" s="87"/>
      <c r="AA200" s="424" t="s">
        <v>667</v>
      </c>
      <c r="AB200" s="129" t="str">
        <f>IF($M200=0,"",IFERROR(VLOOKUP($E200,'SD Aufnahme'!$A$33:$N$279,AB$20,FALSE),""))</f>
        <v/>
      </c>
      <c r="AC200" s="97">
        <f t="shared" si="50"/>
        <v>0</v>
      </c>
      <c r="AD200" s="89">
        <f t="shared" ca="1" si="51"/>
        <v>0</v>
      </c>
      <c r="AE200" s="89">
        <f t="shared" ca="1" si="57"/>
        <v>0</v>
      </c>
      <c r="AF200" s="89">
        <f t="shared" ca="1" si="52"/>
        <v>0</v>
      </c>
      <c r="AG200" s="89">
        <f t="shared" ca="1" si="58"/>
        <v>0</v>
      </c>
      <c r="AH200" s="89">
        <f t="shared" si="64"/>
        <v>0</v>
      </c>
      <c r="AI200" s="130" t="e">
        <f ca="1">COUNTIF(OFFSET('SD Aufnahme'!$C$33,VLOOKUP(J200,Art_Aufnahme,3,FALSE),0,VLOOKUP(J200,Art_Aufnahme,4,FALSE)-VLOOKUP(J200,Art_Aufnahme,3,FALSE)+1,1),K200)</f>
        <v>#N/A</v>
      </c>
      <c r="AJ200" s="138">
        <f ca="1">COUNTIF(OFFSET('SD Aufnahme'!$M$32,VLOOKUP(E200,'SD Aufnahme'!$A$33:$X$376,'SD Aufnahme'!$W$29,FALSE),0,1,VLOOKUP(E200,'SD Aufnahme'!$A$33:$X$376,'SD Aufnahme'!$X$29,FALSE)),M200)</f>
        <v>0</v>
      </c>
      <c r="AK200" s="91">
        <f t="shared" ca="1" si="59"/>
        <v>0</v>
      </c>
      <c r="AL200" s="98">
        <f t="shared" si="53"/>
        <v>3</v>
      </c>
      <c r="AO200" s="98">
        <f t="shared" si="54"/>
        <v>0</v>
      </c>
      <c r="AR200" s="98" t="str">
        <f t="shared" si="55"/>
        <v>1900-1-Aufnahme</v>
      </c>
    </row>
    <row r="201" spans="1:44">
      <c r="A201" s="98">
        <f t="shared" si="46"/>
        <v>0</v>
      </c>
      <c r="B201" s="98" t="str">
        <f>IF(C201=1,SUM($C$23:C201),"")</f>
        <v/>
      </c>
      <c r="C201" s="98">
        <f t="shared" si="47"/>
        <v>0</v>
      </c>
      <c r="D201" s="89" t="str">
        <f t="shared" si="48"/>
        <v>1900-1-Aufnahme-</v>
      </c>
      <c r="E201" s="123" t="str">
        <f t="shared" ca="1" si="56"/>
        <v>-</v>
      </c>
      <c r="F201" s="123">
        <f t="shared" si="61"/>
        <v>1900</v>
      </c>
      <c r="G201" s="123">
        <f t="shared" si="62"/>
        <v>1</v>
      </c>
      <c r="H201" s="162">
        <f t="shared" si="63"/>
        <v>179</v>
      </c>
      <c r="I201" s="77"/>
      <c r="J201" s="78"/>
      <c r="K201" s="79"/>
      <c r="L201" s="80"/>
      <c r="M201" s="177"/>
      <c r="N201" s="309" t="str">
        <f t="shared" ca="1" si="60"/>
        <v/>
      </c>
      <c r="O201" s="310" t="str">
        <f ca="1">IFERROR(IF(VLOOKUP($E201,'SD Aufnahme'!$A$33:$N$326,'SD Aufnahme'!$D$29,FALSE)=0,"",VLOOKUP($E201,'SD Aufnahme'!$A$33:$N$326,'SD Aufnahme'!$D$29,FALSE)),"")</f>
        <v/>
      </c>
      <c r="P201" s="313"/>
      <c r="Q201" s="315" t="str">
        <f>IF(K201=0,"",IFERROR(VLOOKUP($E201,'SD Aufnahme'!$A$33:$N$326,'SD Aufnahme'!$E$29,FALSE),""))</f>
        <v/>
      </c>
      <c r="R201" s="87"/>
      <c r="S201" s="131" t="str">
        <f t="shared" si="49"/>
        <v/>
      </c>
      <c r="T201" s="126">
        <f>IF(M201="organische Düngemittel",IF(OR($M201=0,L201&lt;&gt;0,U201&gt;0),0,IFERROR(VLOOKUP($E201,'SD Aufnahme'!$A$33:$N$4042,T$20,FALSE),0)),)</f>
        <v>0</v>
      </c>
      <c r="U201" s="83"/>
      <c r="V201" s="124"/>
      <c r="W201" s="128" t="str">
        <f ca="1">IFERROR(IF(AND(J201&lt;&gt;"eigene Stoffe",VLOOKUP($E201,'SD Aufnahme'!$A$33:$N$326,'SD Aufnahme'!$G$29,FALSE)=0),"",IF($L201&lt;&gt;0,"", IF(AND(P201&gt;0,O201&lt;&gt;"",Q201&lt;&gt;"t TM"),VLOOKUP($E201,'SD Aufnahme'!$A$33:$N$326,'SD Aufnahme'!$G$29,FALSE)/O201*P201,VLOOKUP($E201,'SD Aufnahme'!$A$33:$N$326,'SD Aufnahme'!$G$29,FALSE)))),"")</f>
        <v/>
      </c>
      <c r="X201" s="87"/>
      <c r="Y201" s="128" t="str">
        <f ca="1">IFERROR(IF(AND(J201&lt;&gt;"eigene Stoffe",VLOOKUP($E201,'SD Aufnahme'!$A$33:$N$326,'SD Aufnahme'!$H$29,FALSE)=0),"",IF($L201&lt;&gt;0,"",IFERROR(IF(AND(P201&gt;0,O201&lt;&gt;"",Q201&lt;&gt;"t TM"),VLOOKUP($E201,'SD Aufnahme'!$A$33:$N$326,'SD Aufnahme'!$H$29,FALSE)*P201/O201,VLOOKUP($E201,'SD Aufnahme'!$A$33:$N$326,'SD Aufnahme'!$H$29,FALSE)),""))),"")</f>
        <v/>
      </c>
      <c r="Z201" s="87"/>
      <c r="AA201" s="424" t="s">
        <v>667</v>
      </c>
      <c r="AB201" s="129" t="str">
        <f>IF($M201=0,"",IFERROR(VLOOKUP($E201,'SD Aufnahme'!$A$33:$N$279,AB$20,FALSE),""))</f>
        <v/>
      </c>
      <c r="AC201" s="97">
        <f t="shared" si="50"/>
        <v>0</v>
      </c>
      <c r="AD201" s="89">
        <f t="shared" ca="1" si="51"/>
        <v>0</v>
      </c>
      <c r="AE201" s="89">
        <f t="shared" ca="1" si="57"/>
        <v>0</v>
      </c>
      <c r="AF201" s="89">
        <f t="shared" ca="1" si="52"/>
        <v>0</v>
      </c>
      <c r="AG201" s="89">
        <f t="shared" ca="1" si="58"/>
        <v>0</v>
      </c>
      <c r="AH201" s="89">
        <f t="shared" si="64"/>
        <v>0</v>
      </c>
      <c r="AI201" s="130" t="e">
        <f ca="1">COUNTIF(OFFSET('SD Aufnahme'!$C$33,VLOOKUP(J201,Art_Aufnahme,3,FALSE),0,VLOOKUP(J201,Art_Aufnahme,4,FALSE)-VLOOKUP(J201,Art_Aufnahme,3,FALSE)+1,1),K201)</f>
        <v>#N/A</v>
      </c>
      <c r="AJ201" s="138">
        <f ca="1">COUNTIF(OFFSET('SD Aufnahme'!$M$32,VLOOKUP(E201,'SD Aufnahme'!$A$33:$X$376,'SD Aufnahme'!$W$29,FALSE),0,1,VLOOKUP(E201,'SD Aufnahme'!$A$33:$X$376,'SD Aufnahme'!$X$29,FALSE)),M201)</f>
        <v>0</v>
      </c>
      <c r="AK201" s="91">
        <f t="shared" ca="1" si="59"/>
        <v>0</v>
      </c>
      <c r="AL201" s="98">
        <f t="shared" si="53"/>
        <v>3</v>
      </c>
      <c r="AO201" s="98">
        <f t="shared" si="54"/>
        <v>0</v>
      </c>
      <c r="AR201" s="98" t="str">
        <f t="shared" si="55"/>
        <v>1900-1-Aufnahme</v>
      </c>
    </row>
    <row r="202" spans="1:44">
      <c r="A202" s="98">
        <f t="shared" si="46"/>
        <v>0</v>
      </c>
      <c r="B202" s="98" t="str">
        <f>IF(C202=1,SUM($C$23:C202),"")</f>
        <v/>
      </c>
      <c r="C202" s="98">
        <f t="shared" si="47"/>
        <v>0</v>
      </c>
      <c r="D202" s="89" t="str">
        <f t="shared" si="48"/>
        <v>1900-1-Aufnahme-</v>
      </c>
      <c r="E202" s="123" t="str">
        <f t="shared" ca="1" si="56"/>
        <v>-</v>
      </c>
      <c r="F202" s="123">
        <f t="shared" si="61"/>
        <v>1900</v>
      </c>
      <c r="G202" s="123">
        <f t="shared" si="62"/>
        <v>1</v>
      </c>
      <c r="H202" s="162">
        <f t="shared" si="63"/>
        <v>180</v>
      </c>
      <c r="I202" s="77"/>
      <c r="J202" s="78"/>
      <c r="K202" s="79"/>
      <c r="L202" s="80"/>
      <c r="M202" s="177"/>
      <c r="N202" s="309" t="str">
        <f t="shared" ca="1" si="60"/>
        <v/>
      </c>
      <c r="O202" s="310" t="str">
        <f ca="1">IFERROR(IF(VLOOKUP($E202,'SD Aufnahme'!$A$33:$N$326,'SD Aufnahme'!$D$29,FALSE)=0,"",VLOOKUP($E202,'SD Aufnahme'!$A$33:$N$326,'SD Aufnahme'!$D$29,FALSE)),"")</f>
        <v/>
      </c>
      <c r="P202" s="313"/>
      <c r="Q202" s="315" t="str">
        <f>IF(K202=0,"",IFERROR(VLOOKUP($E202,'SD Aufnahme'!$A$33:$N$326,'SD Aufnahme'!$E$29,FALSE),""))</f>
        <v/>
      </c>
      <c r="R202" s="87"/>
      <c r="S202" s="131" t="str">
        <f t="shared" si="49"/>
        <v/>
      </c>
      <c r="T202" s="126">
        <f>IF(M202="organische Düngemittel",IF(OR($M202=0,L202&lt;&gt;0,U202&gt;0),0,IFERROR(VLOOKUP($E202,'SD Aufnahme'!$A$33:$N$4042,T$20,FALSE),0)),)</f>
        <v>0</v>
      </c>
      <c r="U202" s="83"/>
      <c r="V202" s="124"/>
      <c r="W202" s="128" t="str">
        <f ca="1">IFERROR(IF(AND(J202&lt;&gt;"eigene Stoffe",VLOOKUP($E202,'SD Aufnahme'!$A$33:$N$326,'SD Aufnahme'!$G$29,FALSE)=0),"",IF($L202&lt;&gt;0,"", IF(AND(P202&gt;0,O202&lt;&gt;"",Q202&lt;&gt;"t TM"),VLOOKUP($E202,'SD Aufnahme'!$A$33:$N$326,'SD Aufnahme'!$G$29,FALSE)/O202*P202,VLOOKUP($E202,'SD Aufnahme'!$A$33:$N$326,'SD Aufnahme'!$G$29,FALSE)))),"")</f>
        <v/>
      </c>
      <c r="X202" s="87"/>
      <c r="Y202" s="128" t="str">
        <f ca="1">IFERROR(IF(AND(J202&lt;&gt;"eigene Stoffe",VLOOKUP($E202,'SD Aufnahme'!$A$33:$N$326,'SD Aufnahme'!$H$29,FALSE)=0),"",IF($L202&lt;&gt;0,"",IFERROR(IF(AND(P202&gt;0,O202&lt;&gt;"",Q202&lt;&gt;"t TM"),VLOOKUP($E202,'SD Aufnahme'!$A$33:$N$326,'SD Aufnahme'!$H$29,FALSE)*P202/O202,VLOOKUP($E202,'SD Aufnahme'!$A$33:$N$326,'SD Aufnahme'!$H$29,FALSE)),""))),"")</f>
        <v/>
      </c>
      <c r="Z202" s="87"/>
      <c r="AA202" s="424" t="s">
        <v>667</v>
      </c>
      <c r="AB202" s="129" t="str">
        <f>IF($M202=0,"",IFERROR(VLOOKUP($E202,'SD Aufnahme'!$A$33:$N$279,AB$20,FALSE),""))</f>
        <v/>
      </c>
      <c r="AC202" s="97">
        <f t="shared" si="50"/>
        <v>0</v>
      </c>
      <c r="AD202" s="89">
        <f t="shared" ca="1" si="51"/>
        <v>0</v>
      </c>
      <c r="AE202" s="89">
        <f t="shared" ca="1" si="57"/>
        <v>0</v>
      </c>
      <c r="AF202" s="89">
        <f t="shared" ca="1" si="52"/>
        <v>0</v>
      </c>
      <c r="AG202" s="89">
        <f t="shared" ca="1" si="58"/>
        <v>0</v>
      </c>
      <c r="AH202" s="89">
        <f t="shared" si="64"/>
        <v>0</v>
      </c>
      <c r="AI202" s="130" t="e">
        <f ca="1">COUNTIF(OFFSET('SD Aufnahme'!$C$33,VLOOKUP(J202,Art_Aufnahme,3,FALSE),0,VLOOKUP(J202,Art_Aufnahme,4,FALSE)-VLOOKUP(J202,Art_Aufnahme,3,FALSE)+1,1),K202)</f>
        <v>#N/A</v>
      </c>
      <c r="AJ202" s="138">
        <f ca="1">COUNTIF(OFFSET('SD Aufnahme'!$M$32,VLOOKUP(E202,'SD Aufnahme'!$A$33:$X$376,'SD Aufnahme'!$W$29,FALSE),0,1,VLOOKUP(E202,'SD Aufnahme'!$A$33:$X$376,'SD Aufnahme'!$X$29,FALSE)),M202)</f>
        <v>0</v>
      </c>
      <c r="AK202" s="91">
        <f t="shared" ca="1" si="59"/>
        <v>0</v>
      </c>
      <c r="AL202" s="98">
        <f t="shared" si="53"/>
        <v>3</v>
      </c>
      <c r="AO202" s="98">
        <f t="shared" si="54"/>
        <v>0</v>
      </c>
      <c r="AR202" s="98" t="str">
        <f t="shared" si="55"/>
        <v>1900-1-Aufnahme</v>
      </c>
    </row>
    <row r="203" spans="1:44">
      <c r="A203" s="98">
        <f t="shared" si="46"/>
        <v>0</v>
      </c>
      <c r="B203" s="98" t="str">
        <f>IF(C203=1,SUM($C$23:C203),"")</f>
        <v/>
      </c>
      <c r="C203" s="98">
        <f t="shared" si="47"/>
        <v>0</v>
      </c>
      <c r="D203" s="89" t="str">
        <f t="shared" si="48"/>
        <v>1900-1-Aufnahme-</v>
      </c>
      <c r="E203" s="123" t="str">
        <f t="shared" ca="1" si="56"/>
        <v>-</v>
      </c>
      <c r="F203" s="123">
        <f t="shared" si="61"/>
        <v>1900</v>
      </c>
      <c r="G203" s="123">
        <f t="shared" si="62"/>
        <v>1</v>
      </c>
      <c r="H203" s="162">
        <f t="shared" si="63"/>
        <v>181</v>
      </c>
      <c r="I203" s="77"/>
      <c r="J203" s="78"/>
      <c r="K203" s="79"/>
      <c r="L203" s="80"/>
      <c r="M203" s="177"/>
      <c r="N203" s="309" t="str">
        <f t="shared" ca="1" si="60"/>
        <v/>
      </c>
      <c r="O203" s="310" t="str">
        <f ca="1">IFERROR(IF(VLOOKUP($E203,'SD Aufnahme'!$A$33:$N$326,'SD Aufnahme'!$D$29,FALSE)=0,"",VLOOKUP($E203,'SD Aufnahme'!$A$33:$N$326,'SD Aufnahme'!$D$29,FALSE)),"")</f>
        <v/>
      </c>
      <c r="P203" s="313"/>
      <c r="Q203" s="315" t="str">
        <f>IF(K203=0,"",IFERROR(VLOOKUP($E203,'SD Aufnahme'!$A$33:$N$326,'SD Aufnahme'!$E$29,FALSE),""))</f>
        <v/>
      </c>
      <c r="R203" s="87"/>
      <c r="S203" s="131" t="str">
        <f t="shared" si="49"/>
        <v/>
      </c>
      <c r="T203" s="126">
        <f>IF(M203="organische Düngemittel",IF(OR($M203=0,L203&lt;&gt;0,U203&gt;0),0,IFERROR(VLOOKUP($E203,'SD Aufnahme'!$A$33:$N$4042,T$20,FALSE),0)),)</f>
        <v>0</v>
      </c>
      <c r="U203" s="83"/>
      <c r="V203" s="124"/>
      <c r="W203" s="128" t="str">
        <f ca="1">IFERROR(IF(AND(J203&lt;&gt;"eigene Stoffe",VLOOKUP($E203,'SD Aufnahme'!$A$33:$N$326,'SD Aufnahme'!$G$29,FALSE)=0),"",IF($L203&lt;&gt;0,"", IF(AND(P203&gt;0,O203&lt;&gt;"",Q203&lt;&gt;"t TM"),VLOOKUP($E203,'SD Aufnahme'!$A$33:$N$326,'SD Aufnahme'!$G$29,FALSE)/O203*P203,VLOOKUP($E203,'SD Aufnahme'!$A$33:$N$326,'SD Aufnahme'!$G$29,FALSE)))),"")</f>
        <v/>
      </c>
      <c r="X203" s="87"/>
      <c r="Y203" s="128" t="str">
        <f ca="1">IFERROR(IF(AND(J203&lt;&gt;"eigene Stoffe",VLOOKUP($E203,'SD Aufnahme'!$A$33:$N$326,'SD Aufnahme'!$H$29,FALSE)=0),"",IF($L203&lt;&gt;0,"",IFERROR(IF(AND(P203&gt;0,O203&lt;&gt;"",Q203&lt;&gt;"t TM"),VLOOKUP($E203,'SD Aufnahme'!$A$33:$N$326,'SD Aufnahme'!$H$29,FALSE)*P203/O203,VLOOKUP($E203,'SD Aufnahme'!$A$33:$N$326,'SD Aufnahme'!$H$29,FALSE)),""))),"")</f>
        <v/>
      </c>
      <c r="Z203" s="87"/>
      <c r="AA203" s="424" t="s">
        <v>667</v>
      </c>
      <c r="AB203" s="129" t="str">
        <f>IF($M203=0,"",IFERROR(VLOOKUP($E203,'SD Aufnahme'!$A$33:$N$279,AB$20,FALSE),""))</f>
        <v/>
      </c>
      <c r="AC203" s="97">
        <f t="shared" si="50"/>
        <v>0</v>
      </c>
      <c r="AD203" s="89">
        <f t="shared" ca="1" si="51"/>
        <v>0</v>
      </c>
      <c r="AE203" s="89">
        <f t="shared" ca="1" si="57"/>
        <v>0</v>
      </c>
      <c r="AF203" s="89">
        <f t="shared" ca="1" si="52"/>
        <v>0</v>
      </c>
      <c r="AG203" s="89">
        <f t="shared" ca="1" si="58"/>
        <v>0</v>
      </c>
      <c r="AH203" s="89">
        <f t="shared" si="64"/>
        <v>0</v>
      </c>
      <c r="AI203" s="130" t="e">
        <f ca="1">COUNTIF(OFFSET('SD Aufnahme'!$C$33,VLOOKUP(J203,Art_Aufnahme,3,FALSE),0,VLOOKUP(J203,Art_Aufnahme,4,FALSE)-VLOOKUP(J203,Art_Aufnahme,3,FALSE)+1,1),K203)</f>
        <v>#N/A</v>
      </c>
      <c r="AJ203" s="138">
        <f ca="1">COUNTIF(OFFSET('SD Aufnahme'!$M$32,VLOOKUP(E203,'SD Aufnahme'!$A$33:$X$376,'SD Aufnahme'!$W$29,FALSE),0,1,VLOOKUP(E203,'SD Aufnahme'!$A$33:$X$376,'SD Aufnahme'!$X$29,FALSE)),M203)</f>
        <v>0</v>
      </c>
      <c r="AK203" s="91">
        <f t="shared" ca="1" si="59"/>
        <v>0</v>
      </c>
      <c r="AL203" s="98">
        <f t="shared" si="53"/>
        <v>3</v>
      </c>
      <c r="AO203" s="98">
        <f t="shared" si="54"/>
        <v>0</v>
      </c>
      <c r="AR203" s="98" t="str">
        <f t="shared" si="55"/>
        <v>1900-1-Aufnahme</v>
      </c>
    </row>
    <row r="204" spans="1:44">
      <c r="A204" s="98">
        <f t="shared" si="46"/>
        <v>0</v>
      </c>
      <c r="B204" s="98" t="str">
        <f>IF(C204=1,SUM($C$23:C204),"")</f>
        <v/>
      </c>
      <c r="C204" s="98">
        <f t="shared" si="47"/>
        <v>0</v>
      </c>
      <c r="D204" s="89" t="str">
        <f t="shared" si="48"/>
        <v>1900-1-Aufnahme-</v>
      </c>
      <c r="E204" s="123" t="str">
        <f t="shared" ca="1" si="56"/>
        <v>-</v>
      </c>
      <c r="F204" s="123">
        <f t="shared" si="61"/>
        <v>1900</v>
      </c>
      <c r="G204" s="123">
        <f t="shared" si="62"/>
        <v>1</v>
      </c>
      <c r="H204" s="162">
        <f t="shared" si="63"/>
        <v>182</v>
      </c>
      <c r="I204" s="77"/>
      <c r="J204" s="78"/>
      <c r="K204" s="79"/>
      <c r="L204" s="80"/>
      <c r="M204" s="177"/>
      <c r="N204" s="309" t="str">
        <f t="shared" ca="1" si="60"/>
        <v/>
      </c>
      <c r="O204" s="310" t="str">
        <f ca="1">IFERROR(IF(VLOOKUP($E204,'SD Aufnahme'!$A$33:$N$326,'SD Aufnahme'!$D$29,FALSE)=0,"",VLOOKUP($E204,'SD Aufnahme'!$A$33:$N$326,'SD Aufnahme'!$D$29,FALSE)),"")</f>
        <v/>
      </c>
      <c r="P204" s="313"/>
      <c r="Q204" s="315" t="str">
        <f>IF(K204=0,"",IFERROR(VLOOKUP($E204,'SD Aufnahme'!$A$33:$N$326,'SD Aufnahme'!$E$29,FALSE),""))</f>
        <v/>
      </c>
      <c r="R204" s="87"/>
      <c r="S204" s="131" t="str">
        <f t="shared" si="49"/>
        <v/>
      </c>
      <c r="T204" s="126">
        <f>IF(M204="organische Düngemittel",IF(OR($M204=0,L204&lt;&gt;0,U204&gt;0),0,IFERROR(VLOOKUP($E204,'SD Aufnahme'!$A$33:$N$4042,T$20,FALSE),0)),)</f>
        <v>0</v>
      </c>
      <c r="U204" s="83"/>
      <c r="V204" s="124"/>
      <c r="W204" s="128" t="str">
        <f ca="1">IFERROR(IF(AND(J204&lt;&gt;"eigene Stoffe",VLOOKUP($E204,'SD Aufnahme'!$A$33:$N$326,'SD Aufnahme'!$G$29,FALSE)=0),"",IF($L204&lt;&gt;0,"", IF(AND(P204&gt;0,O204&lt;&gt;"",Q204&lt;&gt;"t TM"),VLOOKUP($E204,'SD Aufnahme'!$A$33:$N$326,'SD Aufnahme'!$G$29,FALSE)/O204*P204,VLOOKUP($E204,'SD Aufnahme'!$A$33:$N$326,'SD Aufnahme'!$G$29,FALSE)))),"")</f>
        <v/>
      </c>
      <c r="X204" s="87"/>
      <c r="Y204" s="128" t="str">
        <f ca="1">IFERROR(IF(AND(J204&lt;&gt;"eigene Stoffe",VLOOKUP($E204,'SD Aufnahme'!$A$33:$N$326,'SD Aufnahme'!$H$29,FALSE)=0),"",IF($L204&lt;&gt;0,"",IFERROR(IF(AND(P204&gt;0,O204&lt;&gt;"",Q204&lt;&gt;"t TM"),VLOOKUP($E204,'SD Aufnahme'!$A$33:$N$326,'SD Aufnahme'!$H$29,FALSE)*P204/O204,VLOOKUP($E204,'SD Aufnahme'!$A$33:$N$326,'SD Aufnahme'!$H$29,FALSE)),""))),"")</f>
        <v/>
      </c>
      <c r="Z204" s="87"/>
      <c r="AA204" s="424" t="s">
        <v>667</v>
      </c>
      <c r="AB204" s="129" t="str">
        <f>IF($M204=0,"",IFERROR(VLOOKUP($E204,'SD Aufnahme'!$A$33:$N$279,AB$20,FALSE),""))</f>
        <v/>
      </c>
      <c r="AC204" s="97">
        <f t="shared" si="50"/>
        <v>0</v>
      </c>
      <c r="AD204" s="89">
        <f t="shared" ca="1" si="51"/>
        <v>0</v>
      </c>
      <c r="AE204" s="89">
        <f t="shared" ca="1" si="57"/>
        <v>0</v>
      </c>
      <c r="AF204" s="89">
        <f t="shared" ca="1" si="52"/>
        <v>0</v>
      </c>
      <c r="AG204" s="89">
        <f t="shared" ca="1" si="58"/>
        <v>0</v>
      </c>
      <c r="AH204" s="89">
        <f t="shared" si="64"/>
        <v>0</v>
      </c>
      <c r="AI204" s="130" t="e">
        <f ca="1">COUNTIF(OFFSET('SD Aufnahme'!$C$33,VLOOKUP(J204,Art_Aufnahme,3,FALSE),0,VLOOKUP(J204,Art_Aufnahme,4,FALSE)-VLOOKUP(J204,Art_Aufnahme,3,FALSE)+1,1),K204)</f>
        <v>#N/A</v>
      </c>
      <c r="AJ204" s="138">
        <f ca="1">COUNTIF(OFFSET('SD Aufnahme'!$M$32,VLOOKUP(E204,'SD Aufnahme'!$A$33:$X$376,'SD Aufnahme'!$W$29,FALSE),0,1,VLOOKUP(E204,'SD Aufnahme'!$A$33:$X$376,'SD Aufnahme'!$X$29,FALSE)),M204)</f>
        <v>0</v>
      </c>
      <c r="AK204" s="91">
        <f t="shared" ca="1" si="59"/>
        <v>0</v>
      </c>
      <c r="AL204" s="98">
        <f t="shared" si="53"/>
        <v>3</v>
      </c>
      <c r="AO204" s="98">
        <f t="shared" si="54"/>
        <v>0</v>
      </c>
      <c r="AR204" s="98" t="str">
        <f t="shared" si="55"/>
        <v>1900-1-Aufnahme</v>
      </c>
    </row>
    <row r="205" spans="1:44">
      <c r="A205" s="98">
        <f t="shared" si="46"/>
        <v>0</v>
      </c>
      <c r="B205" s="98" t="str">
        <f>IF(C205=1,SUM($C$23:C205),"")</f>
        <v/>
      </c>
      <c r="C205" s="98">
        <f t="shared" si="47"/>
        <v>0</v>
      </c>
      <c r="D205" s="89" t="str">
        <f t="shared" si="48"/>
        <v>1900-1-Aufnahme-</v>
      </c>
      <c r="E205" s="123" t="str">
        <f t="shared" ca="1" si="56"/>
        <v>-</v>
      </c>
      <c r="F205" s="123">
        <f t="shared" si="61"/>
        <v>1900</v>
      </c>
      <c r="G205" s="123">
        <f t="shared" si="62"/>
        <v>1</v>
      </c>
      <c r="H205" s="162">
        <f t="shared" si="63"/>
        <v>183</v>
      </c>
      <c r="I205" s="77"/>
      <c r="J205" s="78"/>
      <c r="K205" s="79"/>
      <c r="L205" s="80"/>
      <c r="M205" s="177"/>
      <c r="N205" s="309" t="str">
        <f t="shared" ca="1" si="60"/>
        <v/>
      </c>
      <c r="O205" s="310" t="str">
        <f ca="1">IFERROR(IF(VLOOKUP($E205,'SD Aufnahme'!$A$33:$N$326,'SD Aufnahme'!$D$29,FALSE)=0,"",VLOOKUP($E205,'SD Aufnahme'!$A$33:$N$326,'SD Aufnahme'!$D$29,FALSE)),"")</f>
        <v/>
      </c>
      <c r="P205" s="313"/>
      <c r="Q205" s="315" t="str">
        <f>IF(K205=0,"",IFERROR(VLOOKUP($E205,'SD Aufnahme'!$A$33:$N$326,'SD Aufnahme'!$E$29,FALSE),""))</f>
        <v/>
      </c>
      <c r="R205" s="87"/>
      <c r="S205" s="131" t="str">
        <f t="shared" si="49"/>
        <v/>
      </c>
      <c r="T205" s="126">
        <f>IF(M205="organische Düngemittel",IF(OR($M205=0,L205&lt;&gt;0,U205&gt;0),0,IFERROR(VLOOKUP($E205,'SD Aufnahme'!$A$33:$N$4042,T$20,FALSE),0)),)</f>
        <v>0</v>
      </c>
      <c r="U205" s="83"/>
      <c r="V205" s="124"/>
      <c r="W205" s="128" t="str">
        <f ca="1">IFERROR(IF(AND(J205&lt;&gt;"eigene Stoffe",VLOOKUP($E205,'SD Aufnahme'!$A$33:$N$326,'SD Aufnahme'!$G$29,FALSE)=0),"",IF($L205&lt;&gt;0,"", IF(AND(P205&gt;0,O205&lt;&gt;"",Q205&lt;&gt;"t TM"),VLOOKUP($E205,'SD Aufnahme'!$A$33:$N$326,'SD Aufnahme'!$G$29,FALSE)/O205*P205,VLOOKUP($E205,'SD Aufnahme'!$A$33:$N$326,'SD Aufnahme'!$G$29,FALSE)))),"")</f>
        <v/>
      </c>
      <c r="X205" s="87"/>
      <c r="Y205" s="128" t="str">
        <f ca="1">IFERROR(IF(AND(J205&lt;&gt;"eigene Stoffe",VLOOKUP($E205,'SD Aufnahme'!$A$33:$N$326,'SD Aufnahme'!$H$29,FALSE)=0),"",IF($L205&lt;&gt;0,"",IFERROR(IF(AND(P205&gt;0,O205&lt;&gt;"",Q205&lt;&gt;"t TM"),VLOOKUP($E205,'SD Aufnahme'!$A$33:$N$326,'SD Aufnahme'!$H$29,FALSE)*P205/O205,VLOOKUP($E205,'SD Aufnahme'!$A$33:$N$326,'SD Aufnahme'!$H$29,FALSE)),""))),"")</f>
        <v/>
      </c>
      <c r="Z205" s="87"/>
      <c r="AA205" s="424" t="s">
        <v>667</v>
      </c>
      <c r="AB205" s="129" t="str">
        <f>IF($M205=0,"",IFERROR(VLOOKUP($E205,'SD Aufnahme'!$A$33:$N$279,AB$20,FALSE),""))</f>
        <v/>
      </c>
      <c r="AC205" s="97">
        <f t="shared" si="50"/>
        <v>0</v>
      </c>
      <c r="AD205" s="89">
        <f t="shared" ca="1" si="51"/>
        <v>0</v>
      </c>
      <c r="AE205" s="89">
        <f t="shared" ca="1" si="57"/>
        <v>0</v>
      </c>
      <c r="AF205" s="89">
        <f t="shared" ca="1" si="52"/>
        <v>0</v>
      </c>
      <c r="AG205" s="89">
        <f t="shared" ca="1" si="58"/>
        <v>0</v>
      </c>
      <c r="AH205" s="89">
        <f t="shared" si="64"/>
        <v>0</v>
      </c>
      <c r="AI205" s="130" t="e">
        <f ca="1">COUNTIF(OFFSET('SD Aufnahme'!$C$33,VLOOKUP(J205,Art_Aufnahme,3,FALSE),0,VLOOKUP(J205,Art_Aufnahme,4,FALSE)-VLOOKUP(J205,Art_Aufnahme,3,FALSE)+1,1),K205)</f>
        <v>#N/A</v>
      </c>
      <c r="AJ205" s="138">
        <f ca="1">COUNTIF(OFFSET('SD Aufnahme'!$M$32,VLOOKUP(E205,'SD Aufnahme'!$A$33:$X$376,'SD Aufnahme'!$W$29,FALSE),0,1,VLOOKUP(E205,'SD Aufnahme'!$A$33:$X$376,'SD Aufnahme'!$X$29,FALSE)),M205)</f>
        <v>0</v>
      </c>
      <c r="AK205" s="91">
        <f t="shared" ca="1" si="59"/>
        <v>0</v>
      </c>
      <c r="AL205" s="98">
        <f t="shared" si="53"/>
        <v>3</v>
      </c>
      <c r="AO205" s="98">
        <f t="shared" si="54"/>
        <v>0</v>
      </c>
      <c r="AR205" s="98" t="str">
        <f t="shared" si="55"/>
        <v>1900-1-Aufnahme</v>
      </c>
    </row>
    <row r="206" spans="1:44">
      <c r="A206" s="98">
        <f t="shared" si="46"/>
        <v>0</v>
      </c>
      <c r="B206" s="98" t="str">
        <f>IF(C206=1,SUM($C$23:C206),"")</f>
        <v/>
      </c>
      <c r="C206" s="98">
        <f t="shared" si="47"/>
        <v>0</v>
      </c>
      <c r="D206" s="89" t="str">
        <f t="shared" si="48"/>
        <v>1900-1-Aufnahme-</v>
      </c>
      <c r="E206" s="123" t="str">
        <f t="shared" ca="1" si="56"/>
        <v>-</v>
      </c>
      <c r="F206" s="123">
        <f t="shared" si="61"/>
        <v>1900</v>
      </c>
      <c r="G206" s="123">
        <f t="shared" si="62"/>
        <v>1</v>
      </c>
      <c r="H206" s="162">
        <f t="shared" si="63"/>
        <v>184</v>
      </c>
      <c r="I206" s="77"/>
      <c r="J206" s="78"/>
      <c r="K206" s="79"/>
      <c r="L206" s="80"/>
      <c r="M206" s="177"/>
      <c r="N206" s="309" t="str">
        <f t="shared" ca="1" si="60"/>
        <v/>
      </c>
      <c r="O206" s="310" t="str">
        <f ca="1">IFERROR(IF(VLOOKUP($E206,'SD Aufnahme'!$A$33:$N$326,'SD Aufnahme'!$D$29,FALSE)=0,"",VLOOKUP($E206,'SD Aufnahme'!$A$33:$N$326,'SD Aufnahme'!$D$29,FALSE)),"")</f>
        <v/>
      </c>
      <c r="P206" s="313"/>
      <c r="Q206" s="315" t="str">
        <f>IF(K206=0,"",IFERROR(VLOOKUP($E206,'SD Aufnahme'!$A$33:$N$326,'SD Aufnahme'!$E$29,FALSE),""))</f>
        <v/>
      </c>
      <c r="R206" s="87"/>
      <c r="S206" s="131" t="str">
        <f t="shared" si="49"/>
        <v/>
      </c>
      <c r="T206" s="126">
        <f>IF(M206="organische Düngemittel",IF(OR($M206=0,L206&lt;&gt;0,U206&gt;0),0,IFERROR(VLOOKUP($E206,'SD Aufnahme'!$A$33:$N$4042,T$20,FALSE),0)),)</f>
        <v>0</v>
      </c>
      <c r="U206" s="83"/>
      <c r="V206" s="124"/>
      <c r="W206" s="128" t="str">
        <f ca="1">IFERROR(IF(AND(J206&lt;&gt;"eigene Stoffe",VLOOKUP($E206,'SD Aufnahme'!$A$33:$N$326,'SD Aufnahme'!$G$29,FALSE)=0),"",IF($L206&lt;&gt;0,"", IF(AND(P206&gt;0,O206&lt;&gt;"",Q206&lt;&gt;"t TM"),VLOOKUP($E206,'SD Aufnahme'!$A$33:$N$326,'SD Aufnahme'!$G$29,FALSE)/O206*P206,VLOOKUP($E206,'SD Aufnahme'!$A$33:$N$326,'SD Aufnahme'!$G$29,FALSE)))),"")</f>
        <v/>
      </c>
      <c r="X206" s="87"/>
      <c r="Y206" s="128" t="str">
        <f ca="1">IFERROR(IF(AND(J206&lt;&gt;"eigene Stoffe",VLOOKUP($E206,'SD Aufnahme'!$A$33:$N$326,'SD Aufnahme'!$H$29,FALSE)=0),"",IF($L206&lt;&gt;0,"",IFERROR(IF(AND(P206&gt;0,O206&lt;&gt;"",Q206&lt;&gt;"t TM"),VLOOKUP($E206,'SD Aufnahme'!$A$33:$N$326,'SD Aufnahme'!$H$29,FALSE)*P206/O206,VLOOKUP($E206,'SD Aufnahme'!$A$33:$N$326,'SD Aufnahme'!$H$29,FALSE)),""))),"")</f>
        <v/>
      </c>
      <c r="Z206" s="87"/>
      <c r="AA206" s="424" t="s">
        <v>667</v>
      </c>
      <c r="AB206" s="129" t="str">
        <f>IF($M206=0,"",IFERROR(VLOOKUP($E206,'SD Aufnahme'!$A$33:$N$279,AB$20,FALSE),""))</f>
        <v/>
      </c>
      <c r="AC206" s="97">
        <f t="shared" si="50"/>
        <v>0</v>
      </c>
      <c r="AD206" s="89">
        <f t="shared" ca="1" si="51"/>
        <v>0</v>
      </c>
      <c r="AE206" s="89">
        <f t="shared" ca="1" si="57"/>
        <v>0</v>
      </c>
      <c r="AF206" s="89">
        <f t="shared" ca="1" si="52"/>
        <v>0</v>
      </c>
      <c r="AG206" s="89">
        <f t="shared" ca="1" si="58"/>
        <v>0</v>
      </c>
      <c r="AH206" s="89">
        <f t="shared" si="64"/>
        <v>0</v>
      </c>
      <c r="AI206" s="130" t="e">
        <f ca="1">COUNTIF(OFFSET('SD Aufnahme'!$C$33,VLOOKUP(J206,Art_Aufnahme,3,FALSE),0,VLOOKUP(J206,Art_Aufnahme,4,FALSE)-VLOOKUP(J206,Art_Aufnahme,3,FALSE)+1,1),K206)</f>
        <v>#N/A</v>
      </c>
      <c r="AJ206" s="138">
        <f ca="1">COUNTIF(OFFSET('SD Aufnahme'!$M$32,VLOOKUP(E206,'SD Aufnahme'!$A$33:$X$376,'SD Aufnahme'!$W$29,FALSE),0,1,VLOOKUP(E206,'SD Aufnahme'!$A$33:$X$376,'SD Aufnahme'!$X$29,FALSE)),M206)</f>
        <v>0</v>
      </c>
      <c r="AK206" s="91">
        <f t="shared" ca="1" si="59"/>
        <v>0</v>
      </c>
      <c r="AL206" s="98">
        <f t="shared" si="53"/>
        <v>3</v>
      </c>
      <c r="AO206" s="98">
        <f t="shared" si="54"/>
        <v>0</v>
      </c>
      <c r="AR206" s="98" t="str">
        <f t="shared" si="55"/>
        <v>1900-1-Aufnahme</v>
      </c>
    </row>
    <row r="207" spans="1:44">
      <c r="A207" s="98">
        <f t="shared" si="46"/>
        <v>0</v>
      </c>
      <c r="B207" s="98" t="str">
        <f>IF(C207=1,SUM($C$23:C207),"")</f>
        <v/>
      </c>
      <c r="C207" s="98">
        <f t="shared" si="47"/>
        <v>0</v>
      </c>
      <c r="D207" s="89" t="str">
        <f t="shared" si="48"/>
        <v>1900-1-Aufnahme-</v>
      </c>
      <c r="E207" s="123" t="str">
        <f t="shared" ca="1" si="56"/>
        <v>-</v>
      </c>
      <c r="F207" s="123">
        <f t="shared" si="61"/>
        <v>1900</v>
      </c>
      <c r="G207" s="123">
        <f t="shared" si="62"/>
        <v>1</v>
      </c>
      <c r="H207" s="162">
        <f t="shared" si="63"/>
        <v>185</v>
      </c>
      <c r="I207" s="77"/>
      <c r="J207" s="78"/>
      <c r="K207" s="79"/>
      <c r="L207" s="80"/>
      <c r="M207" s="177"/>
      <c r="N207" s="309" t="str">
        <f t="shared" ca="1" si="60"/>
        <v/>
      </c>
      <c r="O207" s="310" t="str">
        <f ca="1">IFERROR(IF(VLOOKUP($E207,'SD Aufnahme'!$A$33:$N$326,'SD Aufnahme'!$D$29,FALSE)=0,"",VLOOKUP($E207,'SD Aufnahme'!$A$33:$N$326,'SD Aufnahme'!$D$29,FALSE)),"")</f>
        <v/>
      </c>
      <c r="P207" s="313"/>
      <c r="Q207" s="315" t="str">
        <f>IF(K207=0,"",IFERROR(VLOOKUP($E207,'SD Aufnahme'!$A$33:$N$326,'SD Aufnahme'!$E$29,FALSE),""))</f>
        <v/>
      </c>
      <c r="R207" s="87"/>
      <c r="S207" s="131" t="str">
        <f t="shared" si="49"/>
        <v/>
      </c>
      <c r="T207" s="126">
        <f>IF(M207="organische Düngemittel",IF(OR($M207=0,L207&lt;&gt;0,U207&gt;0),0,IFERROR(VLOOKUP($E207,'SD Aufnahme'!$A$33:$N$4042,T$20,FALSE),0)),)</f>
        <v>0</v>
      </c>
      <c r="U207" s="83"/>
      <c r="V207" s="124"/>
      <c r="W207" s="128" t="str">
        <f ca="1">IFERROR(IF(AND(J207&lt;&gt;"eigene Stoffe",VLOOKUP($E207,'SD Aufnahme'!$A$33:$N$326,'SD Aufnahme'!$G$29,FALSE)=0),"",IF($L207&lt;&gt;0,"", IF(AND(P207&gt;0,O207&lt;&gt;"",Q207&lt;&gt;"t TM"),VLOOKUP($E207,'SD Aufnahme'!$A$33:$N$326,'SD Aufnahme'!$G$29,FALSE)/O207*P207,VLOOKUP($E207,'SD Aufnahme'!$A$33:$N$326,'SD Aufnahme'!$G$29,FALSE)))),"")</f>
        <v/>
      </c>
      <c r="X207" s="87"/>
      <c r="Y207" s="128" t="str">
        <f ca="1">IFERROR(IF(AND(J207&lt;&gt;"eigene Stoffe",VLOOKUP($E207,'SD Aufnahme'!$A$33:$N$326,'SD Aufnahme'!$H$29,FALSE)=0),"",IF($L207&lt;&gt;0,"",IFERROR(IF(AND(P207&gt;0,O207&lt;&gt;"",Q207&lt;&gt;"t TM"),VLOOKUP($E207,'SD Aufnahme'!$A$33:$N$326,'SD Aufnahme'!$H$29,FALSE)*P207/O207,VLOOKUP($E207,'SD Aufnahme'!$A$33:$N$326,'SD Aufnahme'!$H$29,FALSE)),""))),"")</f>
        <v/>
      </c>
      <c r="Z207" s="87"/>
      <c r="AA207" s="424" t="s">
        <v>667</v>
      </c>
      <c r="AB207" s="129" t="str">
        <f>IF($M207=0,"",IFERROR(VLOOKUP($E207,'SD Aufnahme'!$A$33:$N$279,AB$20,FALSE),""))</f>
        <v/>
      </c>
      <c r="AC207" s="97">
        <f t="shared" si="50"/>
        <v>0</v>
      </c>
      <c r="AD207" s="89">
        <f t="shared" ca="1" si="51"/>
        <v>0</v>
      </c>
      <c r="AE207" s="89">
        <f t="shared" ca="1" si="57"/>
        <v>0</v>
      </c>
      <c r="AF207" s="89">
        <f t="shared" ca="1" si="52"/>
        <v>0</v>
      </c>
      <c r="AG207" s="89">
        <f t="shared" ca="1" si="58"/>
        <v>0</v>
      </c>
      <c r="AH207" s="89">
        <f t="shared" si="64"/>
        <v>0</v>
      </c>
      <c r="AI207" s="130" t="e">
        <f ca="1">COUNTIF(OFFSET('SD Aufnahme'!$C$33,VLOOKUP(J207,Art_Aufnahme,3,FALSE),0,VLOOKUP(J207,Art_Aufnahme,4,FALSE)-VLOOKUP(J207,Art_Aufnahme,3,FALSE)+1,1),K207)</f>
        <v>#N/A</v>
      </c>
      <c r="AJ207" s="138">
        <f ca="1">COUNTIF(OFFSET('SD Aufnahme'!$M$32,VLOOKUP(E207,'SD Aufnahme'!$A$33:$X$376,'SD Aufnahme'!$W$29,FALSE),0,1,VLOOKUP(E207,'SD Aufnahme'!$A$33:$X$376,'SD Aufnahme'!$X$29,FALSE)),M207)</f>
        <v>0</v>
      </c>
      <c r="AK207" s="91">
        <f t="shared" ca="1" si="59"/>
        <v>0</v>
      </c>
      <c r="AL207" s="98">
        <f t="shared" si="53"/>
        <v>3</v>
      </c>
      <c r="AO207" s="98">
        <f t="shared" si="54"/>
        <v>0</v>
      </c>
      <c r="AR207" s="98" t="str">
        <f t="shared" si="55"/>
        <v>1900-1-Aufnahme</v>
      </c>
    </row>
    <row r="208" spans="1:44">
      <c r="A208" s="98">
        <f t="shared" si="46"/>
        <v>0</v>
      </c>
      <c r="B208" s="98" t="str">
        <f>IF(C208=1,SUM($C$23:C208),"")</f>
        <v/>
      </c>
      <c r="C208" s="98">
        <f t="shared" si="47"/>
        <v>0</v>
      </c>
      <c r="D208" s="89" t="str">
        <f t="shared" si="48"/>
        <v>1900-1-Aufnahme-</v>
      </c>
      <c r="E208" s="123" t="str">
        <f t="shared" ca="1" si="56"/>
        <v>-</v>
      </c>
      <c r="F208" s="123">
        <f t="shared" si="61"/>
        <v>1900</v>
      </c>
      <c r="G208" s="123">
        <f t="shared" si="62"/>
        <v>1</v>
      </c>
      <c r="H208" s="162">
        <f t="shared" si="63"/>
        <v>186</v>
      </c>
      <c r="I208" s="77"/>
      <c r="J208" s="78"/>
      <c r="K208" s="79"/>
      <c r="L208" s="80"/>
      <c r="M208" s="177"/>
      <c r="N208" s="309" t="str">
        <f t="shared" ca="1" si="60"/>
        <v/>
      </c>
      <c r="O208" s="310" t="str">
        <f ca="1">IFERROR(IF(VLOOKUP($E208,'SD Aufnahme'!$A$33:$N$326,'SD Aufnahme'!$D$29,FALSE)=0,"",VLOOKUP($E208,'SD Aufnahme'!$A$33:$N$326,'SD Aufnahme'!$D$29,FALSE)),"")</f>
        <v/>
      </c>
      <c r="P208" s="313"/>
      <c r="Q208" s="315" t="str">
        <f>IF(K208=0,"",IFERROR(VLOOKUP($E208,'SD Aufnahme'!$A$33:$N$326,'SD Aufnahme'!$E$29,FALSE),""))</f>
        <v/>
      </c>
      <c r="R208" s="87"/>
      <c r="S208" s="131" t="str">
        <f t="shared" si="49"/>
        <v/>
      </c>
      <c r="T208" s="126">
        <f>IF(M208="organische Düngemittel",IF(OR($M208=0,L208&lt;&gt;0,U208&gt;0),0,IFERROR(VLOOKUP($E208,'SD Aufnahme'!$A$33:$N$4042,T$20,FALSE),0)),)</f>
        <v>0</v>
      </c>
      <c r="U208" s="83"/>
      <c r="V208" s="124"/>
      <c r="W208" s="128" t="str">
        <f ca="1">IFERROR(IF(AND(J208&lt;&gt;"eigene Stoffe",VLOOKUP($E208,'SD Aufnahme'!$A$33:$N$326,'SD Aufnahme'!$G$29,FALSE)=0),"",IF($L208&lt;&gt;0,"", IF(AND(P208&gt;0,O208&lt;&gt;"",Q208&lt;&gt;"t TM"),VLOOKUP($E208,'SD Aufnahme'!$A$33:$N$326,'SD Aufnahme'!$G$29,FALSE)/O208*P208,VLOOKUP($E208,'SD Aufnahme'!$A$33:$N$326,'SD Aufnahme'!$G$29,FALSE)))),"")</f>
        <v/>
      </c>
      <c r="X208" s="87"/>
      <c r="Y208" s="128" t="str">
        <f ca="1">IFERROR(IF(AND(J208&lt;&gt;"eigene Stoffe",VLOOKUP($E208,'SD Aufnahme'!$A$33:$N$326,'SD Aufnahme'!$H$29,FALSE)=0),"",IF($L208&lt;&gt;0,"",IFERROR(IF(AND(P208&gt;0,O208&lt;&gt;"",Q208&lt;&gt;"t TM"),VLOOKUP($E208,'SD Aufnahme'!$A$33:$N$326,'SD Aufnahme'!$H$29,FALSE)*P208/O208,VLOOKUP($E208,'SD Aufnahme'!$A$33:$N$326,'SD Aufnahme'!$H$29,FALSE)),""))),"")</f>
        <v/>
      </c>
      <c r="Z208" s="87"/>
      <c r="AA208" s="424" t="s">
        <v>667</v>
      </c>
      <c r="AB208" s="129" t="str">
        <f>IF($M208=0,"",IFERROR(VLOOKUP($E208,'SD Aufnahme'!$A$33:$N$279,AB$20,FALSE),""))</f>
        <v/>
      </c>
      <c r="AC208" s="97">
        <f t="shared" si="50"/>
        <v>0</v>
      </c>
      <c r="AD208" s="89">
        <f t="shared" ca="1" si="51"/>
        <v>0</v>
      </c>
      <c r="AE208" s="89">
        <f t="shared" ca="1" si="57"/>
        <v>0</v>
      </c>
      <c r="AF208" s="89">
        <f t="shared" ca="1" si="52"/>
        <v>0</v>
      </c>
      <c r="AG208" s="89">
        <f t="shared" ca="1" si="58"/>
        <v>0</v>
      </c>
      <c r="AH208" s="89">
        <f t="shared" si="64"/>
        <v>0</v>
      </c>
      <c r="AI208" s="130" t="e">
        <f ca="1">COUNTIF(OFFSET('SD Aufnahme'!$C$33,VLOOKUP(J208,Art_Aufnahme,3,FALSE),0,VLOOKUP(J208,Art_Aufnahme,4,FALSE)-VLOOKUP(J208,Art_Aufnahme,3,FALSE)+1,1),K208)</f>
        <v>#N/A</v>
      </c>
      <c r="AJ208" s="138">
        <f ca="1">COUNTIF(OFFSET('SD Aufnahme'!$M$32,VLOOKUP(E208,'SD Aufnahme'!$A$33:$X$376,'SD Aufnahme'!$W$29,FALSE),0,1,VLOOKUP(E208,'SD Aufnahme'!$A$33:$X$376,'SD Aufnahme'!$X$29,FALSE)),M208)</f>
        <v>0</v>
      </c>
      <c r="AK208" s="91">
        <f t="shared" ca="1" si="59"/>
        <v>0</v>
      </c>
      <c r="AL208" s="98">
        <f t="shared" si="53"/>
        <v>3</v>
      </c>
      <c r="AO208" s="98">
        <f t="shared" si="54"/>
        <v>0</v>
      </c>
      <c r="AR208" s="98" t="str">
        <f t="shared" si="55"/>
        <v>1900-1-Aufnahme</v>
      </c>
    </row>
    <row r="209" spans="1:44">
      <c r="A209" s="98">
        <f t="shared" si="46"/>
        <v>0</v>
      </c>
      <c r="B209" s="98" t="str">
        <f>IF(C209=1,SUM($C$23:C209),"")</f>
        <v/>
      </c>
      <c r="C209" s="98">
        <f t="shared" si="47"/>
        <v>0</v>
      </c>
      <c r="D209" s="89" t="str">
        <f t="shared" si="48"/>
        <v>1900-1-Aufnahme-</v>
      </c>
      <c r="E209" s="123" t="str">
        <f t="shared" ca="1" si="56"/>
        <v>-</v>
      </c>
      <c r="F209" s="123">
        <f t="shared" si="61"/>
        <v>1900</v>
      </c>
      <c r="G209" s="123">
        <f t="shared" si="62"/>
        <v>1</v>
      </c>
      <c r="H209" s="162">
        <f t="shared" si="63"/>
        <v>187</v>
      </c>
      <c r="I209" s="77"/>
      <c r="J209" s="78"/>
      <c r="K209" s="79"/>
      <c r="L209" s="80"/>
      <c r="M209" s="177"/>
      <c r="N209" s="309" t="str">
        <f t="shared" ca="1" si="60"/>
        <v/>
      </c>
      <c r="O209" s="310" t="str">
        <f ca="1">IFERROR(IF(VLOOKUP($E209,'SD Aufnahme'!$A$33:$N$326,'SD Aufnahme'!$D$29,FALSE)=0,"",VLOOKUP($E209,'SD Aufnahme'!$A$33:$N$326,'SD Aufnahme'!$D$29,FALSE)),"")</f>
        <v/>
      </c>
      <c r="P209" s="313"/>
      <c r="Q209" s="315" t="str">
        <f>IF(K209=0,"",IFERROR(VLOOKUP($E209,'SD Aufnahme'!$A$33:$N$326,'SD Aufnahme'!$E$29,FALSE),""))</f>
        <v/>
      </c>
      <c r="R209" s="87"/>
      <c r="S209" s="131" t="str">
        <f t="shared" si="49"/>
        <v/>
      </c>
      <c r="T209" s="126">
        <f>IF(M209="organische Düngemittel",IF(OR($M209=0,L209&lt;&gt;0,U209&gt;0),0,IFERROR(VLOOKUP($E209,'SD Aufnahme'!$A$33:$N$4042,T$20,FALSE),0)),)</f>
        <v>0</v>
      </c>
      <c r="U209" s="83"/>
      <c r="V209" s="124"/>
      <c r="W209" s="128" t="str">
        <f ca="1">IFERROR(IF(AND(J209&lt;&gt;"eigene Stoffe",VLOOKUP($E209,'SD Aufnahme'!$A$33:$N$326,'SD Aufnahme'!$G$29,FALSE)=0),"",IF($L209&lt;&gt;0,"", IF(AND(P209&gt;0,O209&lt;&gt;"",Q209&lt;&gt;"t TM"),VLOOKUP($E209,'SD Aufnahme'!$A$33:$N$326,'SD Aufnahme'!$G$29,FALSE)/O209*P209,VLOOKUP($E209,'SD Aufnahme'!$A$33:$N$326,'SD Aufnahme'!$G$29,FALSE)))),"")</f>
        <v/>
      </c>
      <c r="X209" s="87"/>
      <c r="Y209" s="128" t="str">
        <f ca="1">IFERROR(IF(AND(J209&lt;&gt;"eigene Stoffe",VLOOKUP($E209,'SD Aufnahme'!$A$33:$N$326,'SD Aufnahme'!$H$29,FALSE)=0),"",IF($L209&lt;&gt;0,"",IFERROR(IF(AND(P209&gt;0,O209&lt;&gt;"",Q209&lt;&gt;"t TM"),VLOOKUP($E209,'SD Aufnahme'!$A$33:$N$326,'SD Aufnahme'!$H$29,FALSE)*P209/O209,VLOOKUP($E209,'SD Aufnahme'!$A$33:$N$326,'SD Aufnahme'!$H$29,FALSE)),""))),"")</f>
        <v/>
      </c>
      <c r="Z209" s="87"/>
      <c r="AA209" s="424" t="s">
        <v>667</v>
      </c>
      <c r="AB209" s="129" t="str">
        <f>IF($M209=0,"",IFERROR(VLOOKUP($E209,'SD Aufnahme'!$A$33:$N$279,AB$20,FALSE),""))</f>
        <v/>
      </c>
      <c r="AC209" s="97">
        <f t="shared" si="50"/>
        <v>0</v>
      </c>
      <c r="AD209" s="89">
        <f t="shared" ca="1" si="51"/>
        <v>0</v>
      </c>
      <c r="AE209" s="89">
        <f t="shared" ca="1" si="57"/>
        <v>0</v>
      </c>
      <c r="AF209" s="89">
        <f t="shared" ca="1" si="52"/>
        <v>0</v>
      </c>
      <c r="AG209" s="89">
        <f t="shared" ca="1" si="58"/>
        <v>0</v>
      </c>
      <c r="AH209" s="89">
        <f t="shared" si="64"/>
        <v>0</v>
      </c>
      <c r="AI209" s="130" t="e">
        <f ca="1">COUNTIF(OFFSET('SD Aufnahme'!$C$33,VLOOKUP(J209,Art_Aufnahme,3,FALSE),0,VLOOKUP(J209,Art_Aufnahme,4,FALSE)-VLOOKUP(J209,Art_Aufnahme,3,FALSE)+1,1),K209)</f>
        <v>#N/A</v>
      </c>
      <c r="AJ209" s="138">
        <f ca="1">COUNTIF(OFFSET('SD Aufnahme'!$M$32,VLOOKUP(E209,'SD Aufnahme'!$A$33:$X$376,'SD Aufnahme'!$W$29,FALSE),0,1,VLOOKUP(E209,'SD Aufnahme'!$A$33:$X$376,'SD Aufnahme'!$X$29,FALSE)),M209)</f>
        <v>0</v>
      </c>
      <c r="AK209" s="91">
        <f t="shared" ca="1" si="59"/>
        <v>0</v>
      </c>
      <c r="AL209" s="98">
        <f t="shared" si="53"/>
        <v>3</v>
      </c>
      <c r="AO209" s="98">
        <f t="shared" si="54"/>
        <v>0</v>
      </c>
      <c r="AR209" s="98" t="str">
        <f t="shared" si="55"/>
        <v>1900-1-Aufnahme</v>
      </c>
    </row>
    <row r="210" spans="1:44">
      <c r="A210" s="98">
        <f t="shared" si="46"/>
        <v>0</v>
      </c>
      <c r="B210" s="98" t="str">
        <f>IF(C210=1,SUM($C$23:C210),"")</f>
        <v/>
      </c>
      <c r="C210" s="98">
        <f t="shared" si="47"/>
        <v>0</v>
      </c>
      <c r="D210" s="89" t="str">
        <f t="shared" si="48"/>
        <v>1900-1-Aufnahme-</v>
      </c>
      <c r="E210" s="123" t="str">
        <f t="shared" ca="1" si="56"/>
        <v>-</v>
      </c>
      <c r="F210" s="123">
        <f t="shared" si="61"/>
        <v>1900</v>
      </c>
      <c r="G210" s="123">
        <f t="shared" si="62"/>
        <v>1</v>
      </c>
      <c r="H210" s="162">
        <f t="shared" si="63"/>
        <v>188</v>
      </c>
      <c r="I210" s="77"/>
      <c r="J210" s="78"/>
      <c r="K210" s="79"/>
      <c r="L210" s="80"/>
      <c r="M210" s="177"/>
      <c r="N210" s="309" t="str">
        <f t="shared" ca="1" si="60"/>
        <v/>
      </c>
      <c r="O210" s="310" t="str">
        <f ca="1">IFERROR(IF(VLOOKUP($E210,'SD Aufnahme'!$A$33:$N$326,'SD Aufnahme'!$D$29,FALSE)=0,"",VLOOKUP($E210,'SD Aufnahme'!$A$33:$N$326,'SD Aufnahme'!$D$29,FALSE)),"")</f>
        <v/>
      </c>
      <c r="P210" s="313"/>
      <c r="Q210" s="315" t="str">
        <f>IF(K210=0,"",IFERROR(VLOOKUP($E210,'SD Aufnahme'!$A$33:$N$326,'SD Aufnahme'!$E$29,FALSE),""))</f>
        <v/>
      </c>
      <c r="R210" s="87"/>
      <c r="S210" s="131" t="str">
        <f t="shared" si="49"/>
        <v/>
      </c>
      <c r="T210" s="126">
        <f>IF(M210="organische Düngemittel",IF(OR($M210=0,L210&lt;&gt;0,U210&gt;0),0,IFERROR(VLOOKUP($E210,'SD Aufnahme'!$A$33:$N$4042,T$20,FALSE),0)),)</f>
        <v>0</v>
      </c>
      <c r="U210" s="83"/>
      <c r="V210" s="124"/>
      <c r="W210" s="128" t="str">
        <f ca="1">IFERROR(IF(AND(J210&lt;&gt;"eigene Stoffe",VLOOKUP($E210,'SD Aufnahme'!$A$33:$N$326,'SD Aufnahme'!$G$29,FALSE)=0),"",IF($L210&lt;&gt;0,"", IF(AND(P210&gt;0,O210&lt;&gt;"",Q210&lt;&gt;"t TM"),VLOOKUP($E210,'SD Aufnahme'!$A$33:$N$326,'SD Aufnahme'!$G$29,FALSE)/O210*P210,VLOOKUP($E210,'SD Aufnahme'!$A$33:$N$326,'SD Aufnahme'!$G$29,FALSE)))),"")</f>
        <v/>
      </c>
      <c r="X210" s="87"/>
      <c r="Y210" s="128" t="str">
        <f ca="1">IFERROR(IF(AND(J210&lt;&gt;"eigene Stoffe",VLOOKUP($E210,'SD Aufnahme'!$A$33:$N$326,'SD Aufnahme'!$H$29,FALSE)=0),"",IF($L210&lt;&gt;0,"",IFERROR(IF(AND(P210&gt;0,O210&lt;&gt;"",Q210&lt;&gt;"t TM"),VLOOKUP($E210,'SD Aufnahme'!$A$33:$N$326,'SD Aufnahme'!$H$29,FALSE)*P210/O210,VLOOKUP($E210,'SD Aufnahme'!$A$33:$N$326,'SD Aufnahme'!$H$29,FALSE)),""))),"")</f>
        <v/>
      </c>
      <c r="Z210" s="87"/>
      <c r="AA210" s="424" t="s">
        <v>667</v>
      </c>
      <c r="AB210" s="129" t="str">
        <f>IF($M210=0,"",IFERROR(VLOOKUP($E210,'SD Aufnahme'!$A$33:$N$279,AB$20,FALSE),""))</f>
        <v/>
      </c>
      <c r="AC210" s="97">
        <f t="shared" si="50"/>
        <v>0</v>
      </c>
      <c r="AD210" s="89">
        <f t="shared" ca="1" si="51"/>
        <v>0</v>
      </c>
      <c r="AE210" s="89">
        <f t="shared" ca="1" si="57"/>
        <v>0</v>
      </c>
      <c r="AF210" s="89">
        <f t="shared" ca="1" si="52"/>
        <v>0</v>
      </c>
      <c r="AG210" s="89">
        <f t="shared" ca="1" si="58"/>
        <v>0</v>
      </c>
      <c r="AH210" s="89">
        <f t="shared" si="64"/>
        <v>0</v>
      </c>
      <c r="AI210" s="130" t="e">
        <f ca="1">COUNTIF(OFFSET('SD Aufnahme'!$C$33,VLOOKUP(J210,Art_Aufnahme,3,FALSE),0,VLOOKUP(J210,Art_Aufnahme,4,FALSE)-VLOOKUP(J210,Art_Aufnahme,3,FALSE)+1,1),K210)</f>
        <v>#N/A</v>
      </c>
      <c r="AJ210" s="138">
        <f ca="1">COUNTIF(OFFSET('SD Aufnahme'!$M$32,VLOOKUP(E210,'SD Aufnahme'!$A$33:$X$376,'SD Aufnahme'!$W$29,FALSE),0,1,VLOOKUP(E210,'SD Aufnahme'!$A$33:$X$376,'SD Aufnahme'!$X$29,FALSE)),M210)</f>
        <v>0</v>
      </c>
      <c r="AK210" s="91">
        <f t="shared" ca="1" si="59"/>
        <v>0</v>
      </c>
      <c r="AL210" s="98">
        <f t="shared" si="53"/>
        <v>3</v>
      </c>
      <c r="AO210" s="98">
        <f t="shared" si="54"/>
        <v>0</v>
      </c>
      <c r="AR210" s="98" t="str">
        <f t="shared" si="55"/>
        <v>1900-1-Aufnahme</v>
      </c>
    </row>
    <row r="211" spans="1:44">
      <c r="A211" s="98">
        <f t="shared" si="46"/>
        <v>0</v>
      </c>
      <c r="B211" s="98" t="str">
        <f>IF(C211=1,SUM($C$23:C211),"")</f>
        <v/>
      </c>
      <c r="C211" s="98">
        <f t="shared" si="47"/>
        <v>0</v>
      </c>
      <c r="D211" s="89" t="str">
        <f t="shared" si="48"/>
        <v>1900-1-Aufnahme-</v>
      </c>
      <c r="E211" s="123" t="str">
        <f t="shared" ca="1" si="56"/>
        <v>-</v>
      </c>
      <c r="F211" s="123">
        <f t="shared" si="61"/>
        <v>1900</v>
      </c>
      <c r="G211" s="123">
        <f t="shared" si="62"/>
        <v>1</v>
      </c>
      <c r="H211" s="162">
        <f t="shared" si="63"/>
        <v>189</v>
      </c>
      <c r="I211" s="77"/>
      <c r="J211" s="78"/>
      <c r="K211" s="79"/>
      <c r="L211" s="80"/>
      <c r="M211" s="177"/>
      <c r="N211" s="309" t="str">
        <f t="shared" ca="1" si="60"/>
        <v/>
      </c>
      <c r="O211" s="310" t="str">
        <f ca="1">IFERROR(IF(VLOOKUP($E211,'SD Aufnahme'!$A$33:$N$326,'SD Aufnahme'!$D$29,FALSE)=0,"",VLOOKUP($E211,'SD Aufnahme'!$A$33:$N$326,'SD Aufnahme'!$D$29,FALSE)),"")</f>
        <v/>
      </c>
      <c r="P211" s="313"/>
      <c r="Q211" s="315" t="str">
        <f>IF(K211=0,"",IFERROR(VLOOKUP($E211,'SD Aufnahme'!$A$33:$N$326,'SD Aufnahme'!$E$29,FALSE),""))</f>
        <v/>
      </c>
      <c r="R211" s="87"/>
      <c r="S211" s="131" t="str">
        <f t="shared" si="49"/>
        <v/>
      </c>
      <c r="T211" s="126">
        <f>IF(M211="organische Düngemittel",IF(OR($M211=0,L211&lt;&gt;0,U211&gt;0),0,IFERROR(VLOOKUP($E211,'SD Aufnahme'!$A$33:$N$4042,T$20,FALSE),0)),)</f>
        <v>0</v>
      </c>
      <c r="U211" s="83"/>
      <c r="V211" s="124"/>
      <c r="W211" s="128" t="str">
        <f ca="1">IFERROR(IF(AND(J211&lt;&gt;"eigene Stoffe",VLOOKUP($E211,'SD Aufnahme'!$A$33:$N$326,'SD Aufnahme'!$G$29,FALSE)=0),"",IF($L211&lt;&gt;0,"", IF(AND(P211&gt;0,O211&lt;&gt;"",Q211&lt;&gt;"t TM"),VLOOKUP($E211,'SD Aufnahme'!$A$33:$N$326,'SD Aufnahme'!$G$29,FALSE)/O211*P211,VLOOKUP($E211,'SD Aufnahme'!$A$33:$N$326,'SD Aufnahme'!$G$29,FALSE)))),"")</f>
        <v/>
      </c>
      <c r="X211" s="87"/>
      <c r="Y211" s="128" t="str">
        <f ca="1">IFERROR(IF(AND(J211&lt;&gt;"eigene Stoffe",VLOOKUP($E211,'SD Aufnahme'!$A$33:$N$326,'SD Aufnahme'!$H$29,FALSE)=0),"",IF($L211&lt;&gt;0,"",IFERROR(IF(AND(P211&gt;0,O211&lt;&gt;"",Q211&lt;&gt;"t TM"),VLOOKUP($E211,'SD Aufnahme'!$A$33:$N$326,'SD Aufnahme'!$H$29,FALSE)*P211/O211,VLOOKUP($E211,'SD Aufnahme'!$A$33:$N$326,'SD Aufnahme'!$H$29,FALSE)),""))),"")</f>
        <v/>
      </c>
      <c r="Z211" s="87"/>
      <c r="AA211" s="424" t="s">
        <v>667</v>
      </c>
      <c r="AB211" s="129" t="str">
        <f>IF($M211=0,"",IFERROR(VLOOKUP($E211,'SD Aufnahme'!$A$33:$N$279,AB$20,FALSE),""))</f>
        <v/>
      </c>
      <c r="AC211" s="97">
        <f t="shared" si="50"/>
        <v>0</v>
      </c>
      <c r="AD211" s="89">
        <f t="shared" ca="1" si="51"/>
        <v>0</v>
      </c>
      <c r="AE211" s="89">
        <f t="shared" ca="1" si="57"/>
        <v>0</v>
      </c>
      <c r="AF211" s="89">
        <f t="shared" ca="1" si="52"/>
        <v>0</v>
      </c>
      <c r="AG211" s="89">
        <f t="shared" ca="1" si="58"/>
        <v>0</v>
      </c>
      <c r="AH211" s="89">
        <f t="shared" si="64"/>
        <v>0</v>
      </c>
      <c r="AI211" s="130" t="e">
        <f ca="1">COUNTIF(OFFSET('SD Aufnahme'!$C$33,VLOOKUP(J211,Art_Aufnahme,3,FALSE),0,VLOOKUP(J211,Art_Aufnahme,4,FALSE)-VLOOKUP(J211,Art_Aufnahme,3,FALSE)+1,1),K211)</f>
        <v>#N/A</v>
      </c>
      <c r="AJ211" s="138">
        <f ca="1">COUNTIF(OFFSET('SD Aufnahme'!$M$32,VLOOKUP(E211,'SD Aufnahme'!$A$33:$X$376,'SD Aufnahme'!$W$29,FALSE),0,1,VLOOKUP(E211,'SD Aufnahme'!$A$33:$X$376,'SD Aufnahme'!$X$29,FALSE)),M211)</f>
        <v>0</v>
      </c>
      <c r="AK211" s="91">
        <f t="shared" ca="1" si="59"/>
        <v>0</v>
      </c>
      <c r="AL211" s="98">
        <f t="shared" si="53"/>
        <v>3</v>
      </c>
      <c r="AO211" s="98">
        <f t="shared" si="54"/>
        <v>0</v>
      </c>
      <c r="AR211" s="98" t="str">
        <f t="shared" si="55"/>
        <v>1900-1-Aufnahme</v>
      </c>
    </row>
    <row r="212" spans="1:44">
      <c r="A212" s="98">
        <f t="shared" si="46"/>
        <v>0</v>
      </c>
      <c r="B212" s="98" t="str">
        <f>IF(C212=1,SUM($C$23:C212),"")</f>
        <v/>
      </c>
      <c r="C212" s="98">
        <f t="shared" si="47"/>
        <v>0</v>
      </c>
      <c r="D212" s="89" t="str">
        <f t="shared" si="48"/>
        <v>1900-1-Aufnahme-</v>
      </c>
      <c r="E212" s="123" t="str">
        <f t="shared" ca="1" si="56"/>
        <v>-</v>
      </c>
      <c r="F212" s="123">
        <f t="shared" si="61"/>
        <v>1900</v>
      </c>
      <c r="G212" s="123">
        <f t="shared" si="62"/>
        <v>1</v>
      </c>
      <c r="H212" s="162">
        <f t="shared" si="63"/>
        <v>190</v>
      </c>
      <c r="I212" s="77"/>
      <c r="J212" s="78"/>
      <c r="K212" s="79"/>
      <c r="L212" s="80"/>
      <c r="M212" s="177"/>
      <c r="N212" s="309" t="str">
        <f t="shared" ca="1" si="60"/>
        <v/>
      </c>
      <c r="O212" s="310" t="str">
        <f ca="1">IFERROR(IF(VLOOKUP($E212,'SD Aufnahme'!$A$33:$N$326,'SD Aufnahme'!$D$29,FALSE)=0,"",VLOOKUP($E212,'SD Aufnahme'!$A$33:$N$326,'SD Aufnahme'!$D$29,FALSE)),"")</f>
        <v/>
      </c>
      <c r="P212" s="313"/>
      <c r="Q212" s="315" t="str">
        <f>IF(K212=0,"",IFERROR(VLOOKUP($E212,'SD Aufnahme'!$A$33:$N$326,'SD Aufnahme'!$E$29,FALSE),""))</f>
        <v/>
      </c>
      <c r="R212" s="87"/>
      <c r="S212" s="131" t="str">
        <f t="shared" si="49"/>
        <v/>
      </c>
      <c r="T212" s="126">
        <f>IF(M212="organische Düngemittel",IF(OR($M212=0,L212&lt;&gt;0,U212&gt;0),0,IFERROR(VLOOKUP($E212,'SD Aufnahme'!$A$33:$N$4042,T$20,FALSE),0)),)</f>
        <v>0</v>
      </c>
      <c r="U212" s="83"/>
      <c r="V212" s="124"/>
      <c r="W212" s="128" t="str">
        <f ca="1">IFERROR(IF(AND(J212&lt;&gt;"eigene Stoffe",VLOOKUP($E212,'SD Aufnahme'!$A$33:$N$326,'SD Aufnahme'!$G$29,FALSE)=0),"",IF($L212&lt;&gt;0,"", IF(AND(P212&gt;0,O212&lt;&gt;"",Q212&lt;&gt;"t TM"),VLOOKUP($E212,'SD Aufnahme'!$A$33:$N$326,'SD Aufnahme'!$G$29,FALSE)/O212*P212,VLOOKUP($E212,'SD Aufnahme'!$A$33:$N$326,'SD Aufnahme'!$G$29,FALSE)))),"")</f>
        <v/>
      </c>
      <c r="X212" s="87"/>
      <c r="Y212" s="128" t="str">
        <f ca="1">IFERROR(IF(AND(J212&lt;&gt;"eigene Stoffe",VLOOKUP($E212,'SD Aufnahme'!$A$33:$N$326,'SD Aufnahme'!$H$29,FALSE)=0),"",IF($L212&lt;&gt;0,"",IFERROR(IF(AND(P212&gt;0,O212&lt;&gt;"",Q212&lt;&gt;"t TM"),VLOOKUP($E212,'SD Aufnahme'!$A$33:$N$326,'SD Aufnahme'!$H$29,FALSE)*P212/O212,VLOOKUP($E212,'SD Aufnahme'!$A$33:$N$326,'SD Aufnahme'!$H$29,FALSE)),""))),"")</f>
        <v/>
      </c>
      <c r="Z212" s="87"/>
      <c r="AA212" s="424" t="s">
        <v>667</v>
      </c>
      <c r="AB212" s="129" t="str">
        <f>IF($M212=0,"",IFERROR(VLOOKUP($E212,'SD Aufnahme'!$A$33:$N$279,AB$20,FALSE),""))</f>
        <v/>
      </c>
      <c r="AC212" s="97">
        <f t="shared" si="50"/>
        <v>0</v>
      </c>
      <c r="AD212" s="89">
        <f t="shared" ca="1" si="51"/>
        <v>0</v>
      </c>
      <c r="AE212" s="89">
        <f t="shared" ca="1" si="57"/>
        <v>0</v>
      </c>
      <c r="AF212" s="89">
        <f t="shared" ca="1" si="52"/>
        <v>0</v>
      </c>
      <c r="AG212" s="89">
        <f t="shared" ca="1" si="58"/>
        <v>0</v>
      </c>
      <c r="AH212" s="89">
        <f t="shared" si="64"/>
        <v>0</v>
      </c>
      <c r="AI212" s="130" t="e">
        <f ca="1">COUNTIF(OFFSET('SD Aufnahme'!$C$33,VLOOKUP(J212,Art_Aufnahme,3,FALSE),0,VLOOKUP(J212,Art_Aufnahme,4,FALSE)-VLOOKUP(J212,Art_Aufnahme,3,FALSE)+1,1),K212)</f>
        <v>#N/A</v>
      </c>
      <c r="AJ212" s="138">
        <f ca="1">COUNTIF(OFFSET('SD Aufnahme'!$M$32,VLOOKUP(E212,'SD Aufnahme'!$A$33:$X$376,'SD Aufnahme'!$W$29,FALSE),0,1,VLOOKUP(E212,'SD Aufnahme'!$A$33:$X$376,'SD Aufnahme'!$X$29,FALSE)),M212)</f>
        <v>0</v>
      </c>
      <c r="AK212" s="91">
        <f t="shared" ca="1" si="59"/>
        <v>0</v>
      </c>
      <c r="AL212" s="98">
        <f t="shared" si="53"/>
        <v>3</v>
      </c>
      <c r="AO212" s="98">
        <f t="shared" si="54"/>
        <v>0</v>
      </c>
      <c r="AR212" s="98" t="str">
        <f t="shared" si="55"/>
        <v>1900-1-Aufnahme</v>
      </c>
    </row>
    <row r="213" spans="1:44">
      <c r="A213" s="98">
        <f t="shared" si="46"/>
        <v>0</v>
      </c>
      <c r="B213" s="98" t="str">
        <f>IF(C213=1,SUM($C$23:C213),"")</f>
        <v/>
      </c>
      <c r="C213" s="98">
        <f t="shared" si="47"/>
        <v>0</v>
      </c>
      <c r="D213" s="89" t="str">
        <f t="shared" si="48"/>
        <v>1900-1-Aufnahme-</v>
      </c>
      <c r="E213" s="123" t="str">
        <f t="shared" ca="1" si="56"/>
        <v>-</v>
      </c>
      <c r="F213" s="123">
        <f t="shared" si="61"/>
        <v>1900</v>
      </c>
      <c r="G213" s="123">
        <f t="shared" si="62"/>
        <v>1</v>
      </c>
      <c r="H213" s="162">
        <f t="shared" si="63"/>
        <v>191</v>
      </c>
      <c r="I213" s="77"/>
      <c r="J213" s="78"/>
      <c r="K213" s="79"/>
      <c r="L213" s="80"/>
      <c r="M213" s="177"/>
      <c r="N213" s="309" t="str">
        <f t="shared" ca="1" si="60"/>
        <v/>
      </c>
      <c r="O213" s="310" t="str">
        <f ca="1">IFERROR(IF(VLOOKUP($E213,'SD Aufnahme'!$A$33:$N$326,'SD Aufnahme'!$D$29,FALSE)=0,"",VLOOKUP($E213,'SD Aufnahme'!$A$33:$N$326,'SD Aufnahme'!$D$29,FALSE)),"")</f>
        <v/>
      </c>
      <c r="P213" s="313"/>
      <c r="Q213" s="315" t="str">
        <f>IF(K213=0,"",IFERROR(VLOOKUP($E213,'SD Aufnahme'!$A$33:$N$326,'SD Aufnahme'!$E$29,FALSE),""))</f>
        <v/>
      </c>
      <c r="R213" s="87"/>
      <c r="S213" s="131" t="str">
        <f t="shared" si="49"/>
        <v/>
      </c>
      <c r="T213" s="126">
        <f>IF(M213="organische Düngemittel",IF(OR($M213=0,L213&lt;&gt;0,U213&gt;0),0,IFERROR(VLOOKUP($E213,'SD Aufnahme'!$A$33:$N$4042,T$20,FALSE),0)),)</f>
        <v>0</v>
      </c>
      <c r="U213" s="83"/>
      <c r="V213" s="124"/>
      <c r="W213" s="128" t="str">
        <f ca="1">IFERROR(IF(AND(J213&lt;&gt;"eigene Stoffe",VLOOKUP($E213,'SD Aufnahme'!$A$33:$N$326,'SD Aufnahme'!$G$29,FALSE)=0),"",IF($L213&lt;&gt;0,"", IF(AND(P213&gt;0,O213&lt;&gt;"",Q213&lt;&gt;"t TM"),VLOOKUP($E213,'SD Aufnahme'!$A$33:$N$326,'SD Aufnahme'!$G$29,FALSE)/O213*P213,VLOOKUP($E213,'SD Aufnahme'!$A$33:$N$326,'SD Aufnahme'!$G$29,FALSE)))),"")</f>
        <v/>
      </c>
      <c r="X213" s="87"/>
      <c r="Y213" s="128" t="str">
        <f ca="1">IFERROR(IF(AND(J213&lt;&gt;"eigene Stoffe",VLOOKUP($E213,'SD Aufnahme'!$A$33:$N$326,'SD Aufnahme'!$H$29,FALSE)=0),"",IF($L213&lt;&gt;0,"",IFERROR(IF(AND(P213&gt;0,O213&lt;&gt;"",Q213&lt;&gt;"t TM"),VLOOKUP($E213,'SD Aufnahme'!$A$33:$N$326,'SD Aufnahme'!$H$29,FALSE)*P213/O213,VLOOKUP($E213,'SD Aufnahme'!$A$33:$N$326,'SD Aufnahme'!$H$29,FALSE)),""))),"")</f>
        <v/>
      </c>
      <c r="Z213" s="87"/>
      <c r="AA213" s="424" t="s">
        <v>667</v>
      </c>
      <c r="AB213" s="129" t="str">
        <f>IF($M213=0,"",IFERROR(VLOOKUP($E213,'SD Aufnahme'!$A$33:$N$279,AB$20,FALSE),""))</f>
        <v/>
      </c>
      <c r="AC213" s="97">
        <f t="shared" si="50"/>
        <v>0</v>
      </c>
      <c r="AD213" s="89">
        <f t="shared" ca="1" si="51"/>
        <v>0</v>
      </c>
      <c r="AE213" s="89">
        <f t="shared" ca="1" si="57"/>
        <v>0</v>
      </c>
      <c r="AF213" s="89">
        <f t="shared" ca="1" si="52"/>
        <v>0</v>
      </c>
      <c r="AG213" s="89">
        <f t="shared" ca="1" si="58"/>
        <v>0</v>
      </c>
      <c r="AH213" s="89">
        <f t="shared" si="64"/>
        <v>0</v>
      </c>
      <c r="AI213" s="130" t="e">
        <f ca="1">COUNTIF(OFFSET('SD Aufnahme'!$C$33,VLOOKUP(J213,Art_Aufnahme,3,FALSE),0,VLOOKUP(J213,Art_Aufnahme,4,FALSE)-VLOOKUP(J213,Art_Aufnahme,3,FALSE)+1,1),K213)</f>
        <v>#N/A</v>
      </c>
      <c r="AJ213" s="138">
        <f ca="1">COUNTIF(OFFSET('SD Aufnahme'!$M$32,VLOOKUP(E213,'SD Aufnahme'!$A$33:$X$376,'SD Aufnahme'!$W$29,FALSE),0,1,VLOOKUP(E213,'SD Aufnahme'!$A$33:$X$376,'SD Aufnahme'!$X$29,FALSE)),M213)</f>
        <v>0</v>
      </c>
      <c r="AK213" s="91">
        <f t="shared" ca="1" si="59"/>
        <v>0</v>
      </c>
      <c r="AL213" s="98">
        <f t="shared" si="53"/>
        <v>3</v>
      </c>
      <c r="AO213" s="98">
        <f t="shared" si="54"/>
        <v>0</v>
      </c>
      <c r="AR213" s="98" t="str">
        <f t="shared" si="55"/>
        <v>1900-1-Aufnahme</v>
      </c>
    </row>
    <row r="214" spans="1:44">
      <c r="A214" s="98">
        <f t="shared" si="46"/>
        <v>0</v>
      </c>
      <c r="B214" s="98" t="str">
        <f>IF(C214=1,SUM($C$23:C214),"")</f>
        <v/>
      </c>
      <c r="C214" s="98">
        <f t="shared" si="47"/>
        <v>0</v>
      </c>
      <c r="D214" s="89" t="str">
        <f t="shared" si="48"/>
        <v>1900-1-Aufnahme-</v>
      </c>
      <c r="E214" s="123" t="str">
        <f t="shared" ca="1" si="56"/>
        <v>-</v>
      </c>
      <c r="F214" s="123">
        <f t="shared" si="61"/>
        <v>1900</v>
      </c>
      <c r="G214" s="123">
        <f t="shared" si="62"/>
        <v>1</v>
      </c>
      <c r="H214" s="162">
        <f t="shared" si="63"/>
        <v>192</v>
      </c>
      <c r="I214" s="77"/>
      <c r="J214" s="78"/>
      <c r="K214" s="79"/>
      <c r="L214" s="80"/>
      <c r="M214" s="177"/>
      <c r="N214" s="309" t="str">
        <f t="shared" ca="1" si="60"/>
        <v/>
      </c>
      <c r="O214" s="310" t="str">
        <f ca="1">IFERROR(IF(VLOOKUP($E214,'SD Aufnahme'!$A$33:$N$326,'SD Aufnahme'!$D$29,FALSE)=0,"",VLOOKUP($E214,'SD Aufnahme'!$A$33:$N$326,'SD Aufnahme'!$D$29,FALSE)),"")</f>
        <v/>
      </c>
      <c r="P214" s="313"/>
      <c r="Q214" s="315" t="str">
        <f>IF(K214=0,"",IFERROR(VLOOKUP($E214,'SD Aufnahme'!$A$33:$N$326,'SD Aufnahme'!$E$29,FALSE),""))</f>
        <v/>
      </c>
      <c r="R214" s="87"/>
      <c r="S214" s="131" t="str">
        <f t="shared" si="49"/>
        <v/>
      </c>
      <c r="T214" s="126">
        <f>IF(M214="organische Düngemittel",IF(OR($M214=0,L214&lt;&gt;0,U214&gt;0),0,IFERROR(VLOOKUP($E214,'SD Aufnahme'!$A$33:$N$4042,T$20,FALSE),0)),)</f>
        <v>0</v>
      </c>
      <c r="U214" s="83"/>
      <c r="V214" s="124"/>
      <c r="W214" s="128" t="str">
        <f ca="1">IFERROR(IF(AND(J214&lt;&gt;"eigene Stoffe",VLOOKUP($E214,'SD Aufnahme'!$A$33:$N$326,'SD Aufnahme'!$G$29,FALSE)=0),"",IF($L214&lt;&gt;0,"", IF(AND(P214&gt;0,O214&lt;&gt;"",Q214&lt;&gt;"t TM"),VLOOKUP($E214,'SD Aufnahme'!$A$33:$N$326,'SD Aufnahme'!$G$29,FALSE)/O214*P214,VLOOKUP($E214,'SD Aufnahme'!$A$33:$N$326,'SD Aufnahme'!$G$29,FALSE)))),"")</f>
        <v/>
      </c>
      <c r="X214" s="87"/>
      <c r="Y214" s="128" t="str">
        <f ca="1">IFERROR(IF(AND(J214&lt;&gt;"eigene Stoffe",VLOOKUP($E214,'SD Aufnahme'!$A$33:$N$326,'SD Aufnahme'!$H$29,FALSE)=0),"",IF($L214&lt;&gt;0,"",IFERROR(IF(AND(P214&gt;0,O214&lt;&gt;"",Q214&lt;&gt;"t TM"),VLOOKUP($E214,'SD Aufnahme'!$A$33:$N$326,'SD Aufnahme'!$H$29,FALSE)*P214/O214,VLOOKUP($E214,'SD Aufnahme'!$A$33:$N$326,'SD Aufnahme'!$H$29,FALSE)),""))),"")</f>
        <v/>
      </c>
      <c r="Z214" s="87"/>
      <c r="AA214" s="424" t="s">
        <v>667</v>
      </c>
      <c r="AB214" s="129" t="str">
        <f>IF($M214=0,"",IFERROR(VLOOKUP($E214,'SD Aufnahme'!$A$33:$N$279,AB$20,FALSE),""))</f>
        <v/>
      </c>
      <c r="AC214" s="97">
        <f t="shared" si="50"/>
        <v>0</v>
      </c>
      <c r="AD214" s="89">
        <f t="shared" ca="1" si="51"/>
        <v>0</v>
      </c>
      <c r="AE214" s="89">
        <f t="shared" ca="1" si="57"/>
        <v>0</v>
      </c>
      <c r="AF214" s="89">
        <f t="shared" ca="1" si="52"/>
        <v>0</v>
      </c>
      <c r="AG214" s="89">
        <f t="shared" ca="1" si="58"/>
        <v>0</v>
      </c>
      <c r="AH214" s="89">
        <f t="shared" si="64"/>
        <v>0</v>
      </c>
      <c r="AI214" s="130" t="e">
        <f ca="1">COUNTIF(OFFSET('SD Aufnahme'!$C$33,VLOOKUP(J214,Art_Aufnahme,3,FALSE),0,VLOOKUP(J214,Art_Aufnahme,4,FALSE)-VLOOKUP(J214,Art_Aufnahme,3,FALSE)+1,1),K214)</f>
        <v>#N/A</v>
      </c>
      <c r="AJ214" s="138">
        <f ca="1">COUNTIF(OFFSET('SD Aufnahme'!$M$32,VLOOKUP(E214,'SD Aufnahme'!$A$33:$X$376,'SD Aufnahme'!$W$29,FALSE),0,1,VLOOKUP(E214,'SD Aufnahme'!$A$33:$X$376,'SD Aufnahme'!$X$29,FALSE)),M214)</f>
        <v>0</v>
      </c>
      <c r="AK214" s="91">
        <f t="shared" ca="1" si="59"/>
        <v>0</v>
      </c>
      <c r="AL214" s="98">
        <f t="shared" si="53"/>
        <v>3</v>
      </c>
      <c r="AO214" s="98">
        <f t="shared" si="54"/>
        <v>0</v>
      </c>
      <c r="AR214" s="98" t="str">
        <f t="shared" si="55"/>
        <v>1900-1-Aufnahme</v>
      </c>
    </row>
    <row r="215" spans="1:44">
      <c r="A215" s="98">
        <f t="shared" ref="A215:A278" si="65">COUNTIF($K$23:$K$1022,L215)</f>
        <v>0</v>
      </c>
      <c r="B215" s="98" t="str">
        <f>IF(C215=1,SUM($C$23:C215),"")</f>
        <v/>
      </c>
      <c r="C215" s="98">
        <f t="shared" ref="C215:C278" si="66">IF(AND(L215&gt;0,X215&gt;0,Z215&gt;0),1,0)</f>
        <v>0</v>
      </c>
      <c r="D215" s="89" t="str">
        <f t="shared" ref="D215:D278" si="67">CONCATENATE(F215&amp;"-"&amp;G215&amp;"-"&amp;$D$1&amp;"-"&amp;M215)</f>
        <v>1900-1-Aufnahme-</v>
      </c>
      <c r="E215" s="123" t="str">
        <f t="shared" ca="1" si="56"/>
        <v>-</v>
      </c>
      <c r="F215" s="123">
        <f t="shared" si="61"/>
        <v>1900</v>
      </c>
      <c r="G215" s="123">
        <f t="shared" si="62"/>
        <v>1</v>
      </c>
      <c r="H215" s="162">
        <f t="shared" si="63"/>
        <v>193</v>
      </c>
      <c r="I215" s="77"/>
      <c r="J215" s="78"/>
      <c r="K215" s="79"/>
      <c r="L215" s="80"/>
      <c r="M215" s="177"/>
      <c r="N215" s="309" t="str">
        <f t="shared" ca="1" si="60"/>
        <v/>
      </c>
      <c r="O215" s="310" t="str">
        <f ca="1">IFERROR(IF(VLOOKUP($E215,'SD Aufnahme'!$A$33:$N$326,'SD Aufnahme'!$D$29,FALSE)=0,"",VLOOKUP($E215,'SD Aufnahme'!$A$33:$N$326,'SD Aufnahme'!$D$29,FALSE)),"")</f>
        <v/>
      </c>
      <c r="P215" s="313"/>
      <c r="Q215" s="315" t="str">
        <f>IF(K215=0,"",IFERROR(VLOOKUP($E215,'SD Aufnahme'!$A$33:$N$326,'SD Aufnahme'!$E$29,FALSE),""))</f>
        <v/>
      </c>
      <c r="R215" s="87"/>
      <c r="S215" s="131" t="str">
        <f t="shared" ref="S215:S278" si="68">IF(M215="organische Düngemittel", "%","")</f>
        <v/>
      </c>
      <c r="T215" s="126">
        <f>IF(M215="organische Düngemittel",IF(OR($M215=0,L215&lt;&gt;0,U215&gt;0),0,IFERROR(VLOOKUP($E215,'SD Aufnahme'!$A$33:$N$4042,T$20,FALSE),0)),)</f>
        <v>0</v>
      </c>
      <c r="U215" s="83"/>
      <c r="V215" s="124"/>
      <c r="W215" s="128" t="str">
        <f ca="1">IFERROR(IF(AND(J215&lt;&gt;"eigene Stoffe",VLOOKUP($E215,'SD Aufnahme'!$A$33:$N$326,'SD Aufnahme'!$G$29,FALSE)=0),"",IF($L215&lt;&gt;0,"", IF(AND(P215&gt;0,O215&lt;&gt;"",Q215&lt;&gt;"t TM"),VLOOKUP($E215,'SD Aufnahme'!$A$33:$N$326,'SD Aufnahme'!$G$29,FALSE)/O215*P215,VLOOKUP($E215,'SD Aufnahme'!$A$33:$N$326,'SD Aufnahme'!$G$29,FALSE)))),"")</f>
        <v/>
      </c>
      <c r="X215" s="87"/>
      <c r="Y215" s="128" t="str">
        <f ca="1">IFERROR(IF(AND(J215&lt;&gt;"eigene Stoffe",VLOOKUP($E215,'SD Aufnahme'!$A$33:$N$326,'SD Aufnahme'!$H$29,FALSE)=0),"",IF($L215&lt;&gt;0,"",IFERROR(IF(AND(P215&gt;0,O215&lt;&gt;"",Q215&lt;&gt;"t TM"),VLOOKUP($E215,'SD Aufnahme'!$A$33:$N$326,'SD Aufnahme'!$H$29,FALSE)*P215/O215,VLOOKUP($E215,'SD Aufnahme'!$A$33:$N$326,'SD Aufnahme'!$H$29,FALSE)),""))),"")</f>
        <v/>
      </c>
      <c r="Z215" s="87"/>
      <c r="AA215" s="424" t="s">
        <v>667</v>
      </c>
      <c r="AB215" s="129" t="str">
        <f>IF($M215=0,"",IFERROR(VLOOKUP($E215,'SD Aufnahme'!$A$33:$N$279,AB$20,FALSE),""))</f>
        <v/>
      </c>
      <c r="AC215" s="97">
        <f t="shared" ref="AC215:AC278" si="69">IFERROR(P215*R215/100,0)</f>
        <v>0</v>
      </c>
      <c r="AD215" s="89">
        <f t="shared" ref="AD215:AD278" ca="1" si="70">IF(AK215=1,IFERROR(IF(L215&gt;0,R215*X215,IF(X215&gt;0,X215*R215,W215*R215)),0),0)</f>
        <v>0</v>
      </c>
      <c r="AE215" s="89">
        <f t="shared" ca="1" si="57"/>
        <v>0</v>
      </c>
      <c r="AF215" s="89">
        <f t="shared" ref="AF215:AF278" ca="1" si="71">IF(AK215=1,IF(J215="Stickstofffixierung durch Leguminosen",0,IFERROR(IF(L215&gt;0,R215*Z215,IF(Z215&gt;0,Z215*R215,Y215*R215)),0)),0)</f>
        <v>0</v>
      </c>
      <c r="AG215" s="89">
        <f t="shared" ca="1" si="58"/>
        <v>0</v>
      </c>
      <c r="AH215" s="89">
        <f t="shared" si="64"/>
        <v>0</v>
      </c>
      <c r="AI215" s="130" t="e">
        <f ca="1">COUNTIF(OFFSET('SD Aufnahme'!$C$33,VLOOKUP(J215,Art_Aufnahme,3,FALSE),0,VLOOKUP(J215,Art_Aufnahme,4,FALSE)-VLOOKUP(J215,Art_Aufnahme,3,FALSE)+1,1),K215)</f>
        <v>#N/A</v>
      </c>
      <c r="AJ215" s="138">
        <f ca="1">COUNTIF(OFFSET('SD Aufnahme'!$M$32,VLOOKUP(E215,'SD Aufnahme'!$A$33:$X$376,'SD Aufnahme'!$W$29,FALSE),0,1,VLOOKUP(E215,'SD Aufnahme'!$A$33:$X$376,'SD Aufnahme'!$X$29,FALSE)),M215)</f>
        <v>0</v>
      </c>
      <c r="AK215" s="91">
        <f t="shared" ca="1" si="59"/>
        <v>0</v>
      </c>
      <c r="AL215" s="98">
        <f t="shared" ref="AL215:AL278" si="72">IF(OR(X215&gt;0,Z215&gt;0),2,3)</f>
        <v>3</v>
      </c>
      <c r="AO215" s="98">
        <f t="shared" ref="AO215:AO278" si="73">IF(I215&gt;0,ROW(),0)</f>
        <v>0</v>
      </c>
      <c r="AR215" s="98" t="str">
        <f t="shared" ref="AR215:AR278" si="74">CONCATENATE(F215&amp;"-"&amp;G215&amp;"-"&amp;$D$1)</f>
        <v>1900-1-Aufnahme</v>
      </c>
    </row>
    <row r="216" spans="1:44">
      <c r="A216" s="98">
        <f t="shared" si="65"/>
        <v>0</v>
      </c>
      <c r="B216" s="98" t="str">
        <f>IF(C216=1,SUM($C$23:C216),"")</f>
        <v/>
      </c>
      <c r="C216" s="98">
        <f t="shared" si="66"/>
        <v>0</v>
      </c>
      <c r="D216" s="89" t="str">
        <f t="shared" si="67"/>
        <v>1900-1-Aufnahme-</v>
      </c>
      <c r="E216" s="123" t="str">
        <f t="shared" ref="E216:E279" ca="1" si="75">IFERROR(IF(AI216=1,CONCATENATE(J216&amp;"-"&amp;K216),"-"),"-")</f>
        <v>-</v>
      </c>
      <c r="F216" s="123">
        <f t="shared" si="61"/>
        <v>1900</v>
      </c>
      <c r="G216" s="123">
        <f t="shared" si="62"/>
        <v>1</v>
      </c>
      <c r="H216" s="162">
        <f t="shared" si="63"/>
        <v>194</v>
      </c>
      <c r="I216" s="77"/>
      <c r="J216" s="78"/>
      <c r="K216" s="79"/>
      <c r="L216" s="80"/>
      <c r="M216" s="177"/>
      <c r="N216" s="309" t="str">
        <f t="shared" ca="1" si="60"/>
        <v/>
      </c>
      <c r="O216" s="310" t="str">
        <f ca="1">IFERROR(IF(VLOOKUP($E216,'SD Aufnahme'!$A$33:$N$326,'SD Aufnahme'!$D$29,FALSE)=0,"",VLOOKUP($E216,'SD Aufnahme'!$A$33:$N$326,'SD Aufnahme'!$D$29,FALSE)),"")</f>
        <v/>
      </c>
      <c r="P216" s="313"/>
      <c r="Q216" s="315" t="str">
        <f>IF(K216=0,"",IFERROR(VLOOKUP($E216,'SD Aufnahme'!$A$33:$N$326,'SD Aufnahme'!$E$29,FALSE),""))</f>
        <v/>
      </c>
      <c r="R216" s="87"/>
      <c r="S216" s="131" t="str">
        <f t="shared" si="68"/>
        <v/>
      </c>
      <c r="T216" s="126">
        <f>IF(M216="organische Düngemittel",IF(OR($M216=0,L216&lt;&gt;0,U216&gt;0),0,IFERROR(VLOOKUP($E216,'SD Aufnahme'!$A$33:$N$4042,T$20,FALSE),0)),)</f>
        <v>0</v>
      </c>
      <c r="U216" s="83"/>
      <c r="V216" s="124"/>
      <c r="W216" s="128" t="str">
        <f ca="1">IFERROR(IF(AND(J216&lt;&gt;"eigene Stoffe",VLOOKUP($E216,'SD Aufnahme'!$A$33:$N$326,'SD Aufnahme'!$G$29,FALSE)=0),"",IF($L216&lt;&gt;0,"", IF(AND(P216&gt;0,O216&lt;&gt;"",Q216&lt;&gt;"t TM"),VLOOKUP($E216,'SD Aufnahme'!$A$33:$N$326,'SD Aufnahme'!$G$29,FALSE)/O216*P216,VLOOKUP($E216,'SD Aufnahme'!$A$33:$N$326,'SD Aufnahme'!$G$29,FALSE)))),"")</f>
        <v/>
      </c>
      <c r="X216" s="87"/>
      <c r="Y216" s="128" t="str">
        <f ca="1">IFERROR(IF(AND(J216&lt;&gt;"eigene Stoffe",VLOOKUP($E216,'SD Aufnahme'!$A$33:$N$326,'SD Aufnahme'!$H$29,FALSE)=0),"",IF($L216&lt;&gt;0,"",IFERROR(IF(AND(P216&gt;0,O216&lt;&gt;"",Q216&lt;&gt;"t TM"),VLOOKUP($E216,'SD Aufnahme'!$A$33:$N$326,'SD Aufnahme'!$H$29,FALSE)*P216/O216,VLOOKUP($E216,'SD Aufnahme'!$A$33:$N$326,'SD Aufnahme'!$H$29,FALSE)),""))),"")</f>
        <v/>
      </c>
      <c r="Z216" s="87"/>
      <c r="AA216" s="424" t="s">
        <v>667</v>
      </c>
      <c r="AB216" s="129" t="str">
        <f>IF($M216=0,"",IFERROR(VLOOKUP($E216,'SD Aufnahme'!$A$33:$N$279,AB$20,FALSE),""))</f>
        <v/>
      </c>
      <c r="AC216" s="97">
        <f t="shared" si="69"/>
        <v>0</v>
      </c>
      <c r="AD216" s="89">
        <f t="shared" ca="1" si="70"/>
        <v>0</v>
      </c>
      <c r="AE216" s="89">
        <f t="shared" ref="AE216:AE279" ca="1" si="76">IF(AK216=1,AD216/100*IF(U216&gt;0,U216,T216),0)</f>
        <v>0</v>
      </c>
      <c r="AF216" s="89">
        <f t="shared" ca="1" si="71"/>
        <v>0</v>
      </c>
      <c r="AG216" s="89">
        <f t="shared" ref="AG216:AG279" ca="1" si="77">IF(AK216=1,AF216/100*IF(U216&gt;0,U216,T216),0)</f>
        <v>0</v>
      </c>
      <c r="AH216" s="89">
        <f t="shared" si="64"/>
        <v>0</v>
      </c>
      <c r="AI216" s="130" t="e">
        <f ca="1">COUNTIF(OFFSET('SD Aufnahme'!$C$33,VLOOKUP(J216,Art_Aufnahme,3,FALSE),0,VLOOKUP(J216,Art_Aufnahme,4,FALSE)-VLOOKUP(J216,Art_Aufnahme,3,FALSE)+1,1),K216)</f>
        <v>#N/A</v>
      </c>
      <c r="AJ216" s="138">
        <f ca="1">COUNTIF(OFFSET('SD Aufnahme'!$M$32,VLOOKUP(E216,'SD Aufnahme'!$A$33:$X$376,'SD Aufnahme'!$W$29,FALSE),0,1,VLOOKUP(E216,'SD Aufnahme'!$A$33:$X$376,'SD Aufnahme'!$X$29,FALSE)),M216)</f>
        <v>0</v>
      </c>
      <c r="AK216" s="91">
        <f t="shared" ref="AK216:AK279" ca="1" si="78">IF(AND(I216&gt;0,K216&gt;0,M216&gt;0,R216&gt;0,OR(AND(AA216="Richtwerte ",X216="",Z216=0),AND(OR(AA216="Richtwerte",AND(J216="eigene Stoffe",AA216&gt;0)),OR( W216&gt;0,X216&gt;0),OR(Y216&gt;0,Z216&gt;0)),AND(X216&gt;0,Z216&gt;0,OR(AA216="Richtwerte",AA216="Kennzeichnung",AA216="Analyse")))),1,0)</f>
        <v>0</v>
      </c>
      <c r="AL216" s="98">
        <f t="shared" si="72"/>
        <v>3</v>
      </c>
      <c r="AO216" s="98">
        <f t="shared" si="73"/>
        <v>0</v>
      </c>
      <c r="AR216" s="98" t="str">
        <f t="shared" si="74"/>
        <v>1900-1-Aufnahme</v>
      </c>
    </row>
    <row r="217" spans="1:44">
      <c r="A217" s="98">
        <f t="shared" si="65"/>
        <v>0</v>
      </c>
      <c r="B217" s="98" t="str">
        <f>IF(C217=1,SUM($C$23:C217),"")</f>
        <v/>
      </c>
      <c r="C217" s="98">
        <f t="shared" si="66"/>
        <v>0</v>
      </c>
      <c r="D217" s="89" t="str">
        <f t="shared" si="67"/>
        <v>1900-1-Aufnahme-</v>
      </c>
      <c r="E217" s="123" t="str">
        <f t="shared" ca="1" si="75"/>
        <v>-</v>
      </c>
      <c r="F217" s="123">
        <f t="shared" si="61"/>
        <v>1900</v>
      </c>
      <c r="G217" s="123">
        <f t="shared" si="62"/>
        <v>1</v>
      </c>
      <c r="H217" s="162">
        <f t="shared" si="63"/>
        <v>195</v>
      </c>
      <c r="I217" s="77"/>
      <c r="J217" s="78"/>
      <c r="K217" s="79"/>
      <c r="L217" s="80"/>
      <c r="M217" s="177"/>
      <c r="N217" s="309" t="str">
        <f t="shared" ref="N217:N280" ca="1" si="79">IF(OR(SUM(O217:P217)=0,O217=""),"","%")</f>
        <v/>
      </c>
      <c r="O217" s="310" t="str">
        <f ca="1">IFERROR(IF(VLOOKUP($E217,'SD Aufnahme'!$A$33:$N$326,'SD Aufnahme'!$D$29,FALSE)=0,"",VLOOKUP($E217,'SD Aufnahme'!$A$33:$N$326,'SD Aufnahme'!$D$29,FALSE)),"")</f>
        <v/>
      </c>
      <c r="P217" s="313"/>
      <c r="Q217" s="315" t="str">
        <f>IF(K217=0,"",IFERROR(VLOOKUP($E217,'SD Aufnahme'!$A$33:$N$326,'SD Aufnahme'!$E$29,FALSE),""))</f>
        <v/>
      </c>
      <c r="R217" s="87"/>
      <c r="S217" s="131" t="str">
        <f t="shared" si="68"/>
        <v/>
      </c>
      <c r="T217" s="126">
        <f>IF(M217="organische Düngemittel",IF(OR($M217=0,L217&lt;&gt;0,U217&gt;0),0,IFERROR(VLOOKUP($E217,'SD Aufnahme'!$A$33:$N$4042,T$20,FALSE),0)),)</f>
        <v>0</v>
      </c>
      <c r="U217" s="83"/>
      <c r="V217" s="124"/>
      <c r="W217" s="128" t="str">
        <f ca="1">IFERROR(IF(AND(J217&lt;&gt;"eigene Stoffe",VLOOKUP($E217,'SD Aufnahme'!$A$33:$N$326,'SD Aufnahme'!$G$29,FALSE)=0),"",IF($L217&lt;&gt;0,"", IF(AND(P217&gt;0,O217&lt;&gt;"",Q217&lt;&gt;"t TM"),VLOOKUP($E217,'SD Aufnahme'!$A$33:$N$326,'SD Aufnahme'!$G$29,FALSE)/O217*P217,VLOOKUP($E217,'SD Aufnahme'!$A$33:$N$326,'SD Aufnahme'!$G$29,FALSE)))),"")</f>
        <v/>
      </c>
      <c r="X217" s="87"/>
      <c r="Y217" s="128" t="str">
        <f ca="1">IFERROR(IF(AND(J217&lt;&gt;"eigene Stoffe",VLOOKUP($E217,'SD Aufnahme'!$A$33:$N$326,'SD Aufnahme'!$H$29,FALSE)=0),"",IF($L217&lt;&gt;0,"",IFERROR(IF(AND(P217&gt;0,O217&lt;&gt;"",Q217&lt;&gt;"t TM"),VLOOKUP($E217,'SD Aufnahme'!$A$33:$N$326,'SD Aufnahme'!$H$29,FALSE)*P217/O217,VLOOKUP($E217,'SD Aufnahme'!$A$33:$N$326,'SD Aufnahme'!$H$29,FALSE)),""))),"")</f>
        <v/>
      </c>
      <c r="Z217" s="87"/>
      <c r="AA217" s="424" t="s">
        <v>667</v>
      </c>
      <c r="AB217" s="129" t="str">
        <f>IF($M217=0,"",IFERROR(VLOOKUP($E217,'SD Aufnahme'!$A$33:$N$279,AB$20,FALSE),""))</f>
        <v/>
      </c>
      <c r="AC217" s="97">
        <f t="shared" si="69"/>
        <v>0</v>
      </c>
      <c r="AD217" s="89">
        <f t="shared" ca="1" si="70"/>
        <v>0</v>
      </c>
      <c r="AE217" s="89">
        <f t="shared" ca="1" si="76"/>
        <v>0</v>
      </c>
      <c r="AF217" s="89">
        <f t="shared" ca="1" si="71"/>
        <v>0</v>
      </c>
      <c r="AG217" s="89">
        <f t="shared" ca="1" si="77"/>
        <v>0</v>
      </c>
      <c r="AH217" s="89">
        <f t="shared" si="64"/>
        <v>0</v>
      </c>
      <c r="AI217" s="130" t="e">
        <f ca="1">COUNTIF(OFFSET('SD Aufnahme'!$C$33,VLOOKUP(J217,Art_Aufnahme,3,FALSE),0,VLOOKUP(J217,Art_Aufnahme,4,FALSE)-VLOOKUP(J217,Art_Aufnahme,3,FALSE)+1,1),K217)</f>
        <v>#N/A</v>
      </c>
      <c r="AJ217" s="138">
        <f ca="1">COUNTIF(OFFSET('SD Aufnahme'!$M$32,VLOOKUP(E217,'SD Aufnahme'!$A$33:$X$376,'SD Aufnahme'!$W$29,FALSE),0,1,VLOOKUP(E217,'SD Aufnahme'!$A$33:$X$376,'SD Aufnahme'!$X$29,FALSE)),M217)</f>
        <v>0</v>
      </c>
      <c r="AK217" s="91">
        <f t="shared" ca="1" si="78"/>
        <v>0</v>
      </c>
      <c r="AL217" s="98">
        <f t="shared" si="72"/>
        <v>3</v>
      </c>
      <c r="AO217" s="98">
        <f t="shared" si="73"/>
        <v>0</v>
      </c>
      <c r="AR217" s="98" t="str">
        <f t="shared" si="74"/>
        <v>1900-1-Aufnahme</v>
      </c>
    </row>
    <row r="218" spans="1:44">
      <c r="A218" s="98">
        <f t="shared" si="65"/>
        <v>0</v>
      </c>
      <c r="B218" s="98" t="str">
        <f>IF(C218=1,SUM($C$23:C218),"")</f>
        <v/>
      </c>
      <c r="C218" s="98">
        <f t="shared" si="66"/>
        <v>0</v>
      </c>
      <c r="D218" s="89" t="str">
        <f t="shared" si="67"/>
        <v>1900-1-Aufnahme-</v>
      </c>
      <c r="E218" s="123" t="str">
        <f t="shared" ca="1" si="75"/>
        <v>-</v>
      </c>
      <c r="F218" s="123">
        <f t="shared" si="61"/>
        <v>1900</v>
      </c>
      <c r="G218" s="123">
        <f t="shared" si="62"/>
        <v>1</v>
      </c>
      <c r="H218" s="162">
        <f t="shared" si="63"/>
        <v>196</v>
      </c>
      <c r="I218" s="77"/>
      <c r="J218" s="78"/>
      <c r="K218" s="79"/>
      <c r="L218" s="80"/>
      <c r="M218" s="177"/>
      <c r="N218" s="309" t="str">
        <f t="shared" ca="1" si="79"/>
        <v/>
      </c>
      <c r="O218" s="310" t="str">
        <f ca="1">IFERROR(IF(VLOOKUP($E218,'SD Aufnahme'!$A$33:$N$326,'SD Aufnahme'!$D$29,FALSE)=0,"",VLOOKUP($E218,'SD Aufnahme'!$A$33:$N$326,'SD Aufnahme'!$D$29,FALSE)),"")</f>
        <v/>
      </c>
      <c r="P218" s="313"/>
      <c r="Q218" s="315" t="str">
        <f>IF(K218=0,"",IFERROR(VLOOKUP($E218,'SD Aufnahme'!$A$33:$N$326,'SD Aufnahme'!$E$29,FALSE),""))</f>
        <v/>
      </c>
      <c r="R218" s="87"/>
      <c r="S218" s="131" t="str">
        <f t="shared" si="68"/>
        <v/>
      </c>
      <c r="T218" s="126">
        <f>IF(M218="organische Düngemittel",IF(OR($M218=0,L218&lt;&gt;0,U218&gt;0),0,IFERROR(VLOOKUP($E218,'SD Aufnahme'!$A$33:$N$4042,T$20,FALSE),0)),)</f>
        <v>0</v>
      </c>
      <c r="U218" s="83"/>
      <c r="V218" s="124"/>
      <c r="W218" s="128" t="str">
        <f ca="1">IFERROR(IF(AND(J218&lt;&gt;"eigene Stoffe",VLOOKUP($E218,'SD Aufnahme'!$A$33:$N$326,'SD Aufnahme'!$G$29,FALSE)=0),"",IF($L218&lt;&gt;0,"", IF(AND(P218&gt;0,O218&lt;&gt;"",Q218&lt;&gt;"t TM"),VLOOKUP($E218,'SD Aufnahme'!$A$33:$N$326,'SD Aufnahme'!$G$29,FALSE)/O218*P218,VLOOKUP($E218,'SD Aufnahme'!$A$33:$N$326,'SD Aufnahme'!$G$29,FALSE)))),"")</f>
        <v/>
      </c>
      <c r="X218" s="87"/>
      <c r="Y218" s="128" t="str">
        <f ca="1">IFERROR(IF(AND(J218&lt;&gt;"eigene Stoffe",VLOOKUP($E218,'SD Aufnahme'!$A$33:$N$326,'SD Aufnahme'!$H$29,FALSE)=0),"",IF($L218&lt;&gt;0,"",IFERROR(IF(AND(P218&gt;0,O218&lt;&gt;"",Q218&lt;&gt;"t TM"),VLOOKUP($E218,'SD Aufnahme'!$A$33:$N$326,'SD Aufnahme'!$H$29,FALSE)*P218/O218,VLOOKUP($E218,'SD Aufnahme'!$A$33:$N$326,'SD Aufnahme'!$H$29,FALSE)),""))),"")</f>
        <v/>
      </c>
      <c r="Z218" s="87"/>
      <c r="AA218" s="424" t="s">
        <v>667</v>
      </c>
      <c r="AB218" s="129" t="str">
        <f>IF($M218=0,"",IFERROR(VLOOKUP($E218,'SD Aufnahme'!$A$33:$N$279,AB$20,FALSE),""))</f>
        <v/>
      </c>
      <c r="AC218" s="97">
        <f t="shared" si="69"/>
        <v>0</v>
      </c>
      <c r="AD218" s="89">
        <f t="shared" ca="1" si="70"/>
        <v>0</v>
      </c>
      <c r="AE218" s="89">
        <f t="shared" ca="1" si="76"/>
        <v>0</v>
      </c>
      <c r="AF218" s="89">
        <f t="shared" ca="1" si="71"/>
        <v>0</v>
      </c>
      <c r="AG218" s="89">
        <f t="shared" ca="1" si="77"/>
        <v>0</v>
      </c>
      <c r="AH218" s="89">
        <f t="shared" si="64"/>
        <v>0</v>
      </c>
      <c r="AI218" s="130" t="e">
        <f ca="1">COUNTIF(OFFSET('SD Aufnahme'!$C$33,VLOOKUP(J218,Art_Aufnahme,3,FALSE),0,VLOOKUP(J218,Art_Aufnahme,4,FALSE)-VLOOKUP(J218,Art_Aufnahme,3,FALSE)+1,1),K218)</f>
        <v>#N/A</v>
      </c>
      <c r="AJ218" s="138">
        <f ca="1">COUNTIF(OFFSET('SD Aufnahme'!$M$32,VLOOKUP(E218,'SD Aufnahme'!$A$33:$X$376,'SD Aufnahme'!$W$29,FALSE),0,1,VLOOKUP(E218,'SD Aufnahme'!$A$33:$X$376,'SD Aufnahme'!$X$29,FALSE)),M218)</f>
        <v>0</v>
      </c>
      <c r="AK218" s="91">
        <f t="shared" ca="1" si="78"/>
        <v>0</v>
      </c>
      <c r="AL218" s="98">
        <f t="shared" si="72"/>
        <v>3</v>
      </c>
      <c r="AO218" s="98">
        <f t="shared" si="73"/>
        <v>0</v>
      </c>
      <c r="AR218" s="98" t="str">
        <f t="shared" si="74"/>
        <v>1900-1-Aufnahme</v>
      </c>
    </row>
    <row r="219" spans="1:44">
      <c r="A219" s="98">
        <f t="shared" si="65"/>
        <v>0</v>
      </c>
      <c r="B219" s="98" t="str">
        <f>IF(C219=1,SUM($C$23:C219),"")</f>
        <v/>
      </c>
      <c r="C219" s="98">
        <f t="shared" si="66"/>
        <v>0</v>
      </c>
      <c r="D219" s="89" t="str">
        <f t="shared" si="67"/>
        <v>1900-1-Aufnahme-</v>
      </c>
      <c r="E219" s="123" t="str">
        <f t="shared" ca="1" si="75"/>
        <v>-</v>
      </c>
      <c r="F219" s="123">
        <f t="shared" si="61"/>
        <v>1900</v>
      </c>
      <c r="G219" s="123">
        <f t="shared" si="62"/>
        <v>1</v>
      </c>
      <c r="H219" s="162">
        <f t="shared" si="63"/>
        <v>197</v>
      </c>
      <c r="I219" s="77"/>
      <c r="J219" s="78"/>
      <c r="K219" s="79"/>
      <c r="L219" s="80"/>
      <c r="M219" s="177"/>
      <c r="N219" s="309" t="str">
        <f t="shared" ca="1" si="79"/>
        <v/>
      </c>
      <c r="O219" s="310" t="str">
        <f ca="1">IFERROR(IF(VLOOKUP($E219,'SD Aufnahme'!$A$33:$N$326,'SD Aufnahme'!$D$29,FALSE)=0,"",VLOOKUP($E219,'SD Aufnahme'!$A$33:$N$326,'SD Aufnahme'!$D$29,FALSE)),"")</f>
        <v/>
      </c>
      <c r="P219" s="313"/>
      <c r="Q219" s="315" t="str">
        <f>IF(K219=0,"",IFERROR(VLOOKUP($E219,'SD Aufnahme'!$A$33:$N$326,'SD Aufnahme'!$E$29,FALSE),""))</f>
        <v/>
      </c>
      <c r="R219" s="87"/>
      <c r="S219" s="131" t="str">
        <f t="shared" si="68"/>
        <v/>
      </c>
      <c r="T219" s="126">
        <f>IF(M219="organische Düngemittel",IF(OR($M219=0,L219&lt;&gt;0,U219&gt;0),0,IFERROR(VLOOKUP($E219,'SD Aufnahme'!$A$33:$N$4042,T$20,FALSE),0)),)</f>
        <v>0</v>
      </c>
      <c r="U219" s="83"/>
      <c r="V219" s="124"/>
      <c r="W219" s="128" t="str">
        <f ca="1">IFERROR(IF(AND(J219&lt;&gt;"eigene Stoffe",VLOOKUP($E219,'SD Aufnahme'!$A$33:$N$326,'SD Aufnahme'!$G$29,FALSE)=0),"",IF($L219&lt;&gt;0,"", IF(AND(P219&gt;0,O219&lt;&gt;"",Q219&lt;&gt;"t TM"),VLOOKUP($E219,'SD Aufnahme'!$A$33:$N$326,'SD Aufnahme'!$G$29,FALSE)/O219*P219,VLOOKUP($E219,'SD Aufnahme'!$A$33:$N$326,'SD Aufnahme'!$G$29,FALSE)))),"")</f>
        <v/>
      </c>
      <c r="X219" s="87"/>
      <c r="Y219" s="128" t="str">
        <f ca="1">IFERROR(IF(AND(J219&lt;&gt;"eigene Stoffe",VLOOKUP($E219,'SD Aufnahme'!$A$33:$N$326,'SD Aufnahme'!$H$29,FALSE)=0),"",IF($L219&lt;&gt;0,"",IFERROR(IF(AND(P219&gt;0,O219&lt;&gt;"",Q219&lt;&gt;"t TM"),VLOOKUP($E219,'SD Aufnahme'!$A$33:$N$326,'SD Aufnahme'!$H$29,FALSE)*P219/O219,VLOOKUP($E219,'SD Aufnahme'!$A$33:$N$326,'SD Aufnahme'!$H$29,FALSE)),""))),"")</f>
        <v/>
      </c>
      <c r="Z219" s="87"/>
      <c r="AA219" s="424" t="s">
        <v>667</v>
      </c>
      <c r="AB219" s="129" t="str">
        <f>IF($M219=0,"",IFERROR(VLOOKUP($E219,'SD Aufnahme'!$A$33:$N$279,AB$20,FALSE),""))</f>
        <v/>
      </c>
      <c r="AC219" s="97">
        <f t="shared" si="69"/>
        <v>0</v>
      </c>
      <c r="AD219" s="89">
        <f t="shared" ca="1" si="70"/>
        <v>0</v>
      </c>
      <c r="AE219" s="89">
        <f t="shared" ca="1" si="76"/>
        <v>0</v>
      </c>
      <c r="AF219" s="89">
        <f t="shared" ca="1" si="71"/>
        <v>0</v>
      </c>
      <c r="AG219" s="89">
        <f t="shared" ca="1" si="77"/>
        <v>0</v>
      </c>
      <c r="AH219" s="89">
        <f t="shared" si="64"/>
        <v>0</v>
      </c>
      <c r="AI219" s="130" t="e">
        <f ca="1">COUNTIF(OFFSET('SD Aufnahme'!$C$33,VLOOKUP(J219,Art_Aufnahme,3,FALSE),0,VLOOKUP(J219,Art_Aufnahme,4,FALSE)-VLOOKUP(J219,Art_Aufnahme,3,FALSE)+1,1),K219)</f>
        <v>#N/A</v>
      </c>
      <c r="AJ219" s="138">
        <f ca="1">COUNTIF(OFFSET('SD Aufnahme'!$M$32,VLOOKUP(E219,'SD Aufnahme'!$A$33:$X$376,'SD Aufnahme'!$W$29,FALSE),0,1,VLOOKUP(E219,'SD Aufnahme'!$A$33:$X$376,'SD Aufnahme'!$X$29,FALSE)),M219)</f>
        <v>0</v>
      </c>
      <c r="AK219" s="91">
        <f t="shared" ca="1" si="78"/>
        <v>0</v>
      </c>
      <c r="AL219" s="98">
        <f t="shared" si="72"/>
        <v>3</v>
      </c>
      <c r="AO219" s="98">
        <f t="shared" si="73"/>
        <v>0</v>
      </c>
      <c r="AR219" s="98" t="str">
        <f t="shared" si="74"/>
        <v>1900-1-Aufnahme</v>
      </c>
    </row>
    <row r="220" spans="1:44">
      <c r="A220" s="98">
        <f t="shared" si="65"/>
        <v>0</v>
      </c>
      <c r="B220" s="98" t="str">
        <f>IF(C220=1,SUM($C$23:C220),"")</f>
        <v/>
      </c>
      <c r="C220" s="98">
        <f t="shared" si="66"/>
        <v>0</v>
      </c>
      <c r="D220" s="89" t="str">
        <f t="shared" si="67"/>
        <v>1900-1-Aufnahme-</v>
      </c>
      <c r="E220" s="123" t="str">
        <f t="shared" ca="1" si="75"/>
        <v>-</v>
      </c>
      <c r="F220" s="123">
        <f t="shared" si="61"/>
        <v>1900</v>
      </c>
      <c r="G220" s="123">
        <f t="shared" si="62"/>
        <v>1</v>
      </c>
      <c r="H220" s="162">
        <f t="shared" si="63"/>
        <v>198</v>
      </c>
      <c r="I220" s="77"/>
      <c r="J220" s="78"/>
      <c r="K220" s="79"/>
      <c r="L220" s="80"/>
      <c r="M220" s="177"/>
      <c r="N220" s="309" t="str">
        <f t="shared" ca="1" si="79"/>
        <v/>
      </c>
      <c r="O220" s="310" t="str">
        <f ca="1">IFERROR(IF(VLOOKUP($E220,'SD Aufnahme'!$A$33:$N$326,'SD Aufnahme'!$D$29,FALSE)=0,"",VLOOKUP($E220,'SD Aufnahme'!$A$33:$N$326,'SD Aufnahme'!$D$29,FALSE)),"")</f>
        <v/>
      </c>
      <c r="P220" s="313"/>
      <c r="Q220" s="315" t="str">
        <f>IF(K220=0,"",IFERROR(VLOOKUP($E220,'SD Aufnahme'!$A$33:$N$326,'SD Aufnahme'!$E$29,FALSE),""))</f>
        <v/>
      </c>
      <c r="R220" s="87"/>
      <c r="S220" s="131" t="str">
        <f t="shared" si="68"/>
        <v/>
      </c>
      <c r="T220" s="126">
        <f>IF(M220="organische Düngemittel",IF(OR($M220=0,L220&lt;&gt;0,U220&gt;0),0,IFERROR(VLOOKUP($E220,'SD Aufnahme'!$A$33:$N$4042,T$20,FALSE),0)),)</f>
        <v>0</v>
      </c>
      <c r="U220" s="83"/>
      <c r="V220" s="124"/>
      <c r="W220" s="128" t="str">
        <f ca="1">IFERROR(IF(AND(J220&lt;&gt;"eigene Stoffe",VLOOKUP($E220,'SD Aufnahme'!$A$33:$N$326,'SD Aufnahme'!$G$29,FALSE)=0),"",IF($L220&lt;&gt;0,"", IF(AND(P220&gt;0,O220&lt;&gt;"",Q220&lt;&gt;"t TM"),VLOOKUP($E220,'SD Aufnahme'!$A$33:$N$326,'SD Aufnahme'!$G$29,FALSE)/O220*P220,VLOOKUP($E220,'SD Aufnahme'!$A$33:$N$326,'SD Aufnahme'!$G$29,FALSE)))),"")</f>
        <v/>
      </c>
      <c r="X220" s="87"/>
      <c r="Y220" s="128" t="str">
        <f ca="1">IFERROR(IF(AND(J220&lt;&gt;"eigene Stoffe",VLOOKUP($E220,'SD Aufnahme'!$A$33:$N$326,'SD Aufnahme'!$H$29,FALSE)=0),"",IF($L220&lt;&gt;0,"",IFERROR(IF(AND(P220&gt;0,O220&lt;&gt;"",Q220&lt;&gt;"t TM"),VLOOKUP($E220,'SD Aufnahme'!$A$33:$N$326,'SD Aufnahme'!$H$29,FALSE)*P220/O220,VLOOKUP($E220,'SD Aufnahme'!$A$33:$N$326,'SD Aufnahme'!$H$29,FALSE)),""))),"")</f>
        <v/>
      </c>
      <c r="Z220" s="87"/>
      <c r="AA220" s="424" t="s">
        <v>667</v>
      </c>
      <c r="AB220" s="129" t="str">
        <f>IF($M220=0,"",IFERROR(VLOOKUP($E220,'SD Aufnahme'!$A$33:$N$279,AB$20,FALSE),""))</f>
        <v/>
      </c>
      <c r="AC220" s="97">
        <f t="shared" si="69"/>
        <v>0</v>
      </c>
      <c r="AD220" s="89">
        <f t="shared" ca="1" si="70"/>
        <v>0</v>
      </c>
      <c r="AE220" s="89">
        <f t="shared" ca="1" si="76"/>
        <v>0</v>
      </c>
      <c r="AF220" s="89">
        <f t="shared" ca="1" si="71"/>
        <v>0</v>
      </c>
      <c r="AG220" s="89">
        <f t="shared" ca="1" si="77"/>
        <v>0</v>
      </c>
      <c r="AH220" s="89">
        <f t="shared" si="64"/>
        <v>0</v>
      </c>
      <c r="AI220" s="130" t="e">
        <f ca="1">COUNTIF(OFFSET('SD Aufnahme'!$C$33,VLOOKUP(J220,Art_Aufnahme,3,FALSE),0,VLOOKUP(J220,Art_Aufnahme,4,FALSE)-VLOOKUP(J220,Art_Aufnahme,3,FALSE)+1,1),K220)</f>
        <v>#N/A</v>
      </c>
      <c r="AJ220" s="138">
        <f ca="1">COUNTIF(OFFSET('SD Aufnahme'!$M$32,VLOOKUP(E220,'SD Aufnahme'!$A$33:$X$376,'SD Aufnahme'!$W$29,FALSE),0,1,VLOOKUP(E220,'SD Aufnahme'!$A$33:$X$376,'SD Aufnahme'!$X$29,FALSE)),M220)</f>
        <v>0</v>
      </c>
      <c r="AK220" s="91">
        <f t="shared" ca="1" si="78"/>
        <v>0</v>
      </c>
      <c r="AL220" s="98">
        <f t="shared" si="72"/>
        <v>3</v>
      </c>
      <c r="AO220" s="98">
        <f t="shared" si="73"/>
        <v>0</v>
      </c>
      <c r="AR220" s="98" t="str">
        <f t="shared" si="74"/>
        <v>1900-1-Aufnahme</v>
      </c>
    </row>
    <row r="221" spans="1:44">
      <c r="A221" s="98">
        <f t="shared" si="65"/>
        <v>0</v>
      </c>
      <c r="B221" s="98" t="str">
        <f>IF(C221=1,SUM($C$23:C221),"")</f>
        <v/>
      </c>
      <c r="C221" s="98">
        <f t="shared" si="66"/>
        <v>0</v>
      </c>
      <c r="D221" s="89" t="str">
        <f t="shared" si="67"/>
        <v>1900-1-Aufnahme-</v>
      </c>
      <c r="E221" s="123" t="str">
        <f t="shared" ca="1" si="75"/>
        <v>-</v>
      </c>
      <c r="F221" s="123">
        <f t="shared" si="61"/>
        <v>1900</v>
      </c>
      <c r="G221" s="123">
        <f t="shared" si="62"/>
        <v>1</v>
      </c>
      <c r="H221" s="162">
        <f t="shared" si="63"/>
        <v>199</v>
      </c>
      <c r="I221" s="77"/>
      <c r="J221" s="78"/>
      <c r="K221" s="79"/>
      <c r="L221" s="80"/>
      <c r="M221" s="177"/>
      <c r="N221" s="309" t="str">
        <f t="shared" ca="1" si="79"/>
        <v/>
      </c>
      <c r="O221" s="310" t="str">
        <f ca="1">IFERROR(IF(VLOOKUP($E221,'SD Aufnahme'!$A$33:$N$326,'SD Aufnahme'!$D$29,FALSE)=0,"",VLOOKUP($E221,'SD Aufnahme'!$A$33:$N$326,'SD Aufnahme'!$D$29,FALSE)),"")</f>
        <v/>
      </c>
      <c r="P221" s="313"/>
      <c r="Q221" s="315" t="str">
        <f>IF(K221=0,"",IFERROR(VLOOKUP($E221,'SD Aufnahme'!$A$33:$N$326,'SD Aufnahme'!$E$29,FALSE),""))</f>
        <v/>
      </c>
      <c r="R221" s="87"/>
      <c r="S221" s="131" t="str">
        <f t="shared" si="68"/>
        <v/>
      </c>
      <c r="T221" s="126">
        <f>IF(M221="organische Düngemittel",IF(OR($M221=0,L221&lt;&gt;0,U221&gt;0),0,IFERROR(VLOOKUP($E221,'SD Aufnahme'!$A$33:$N$4042,T$20,FALSE),0)),)</f>
        <v>0</v>
      </c>
      <c r="U221" s="83"/>
      <c r="V221" s="124"/>
      <c r="W221" s="128" t="str">
        <f ca="1">IFERROR(IF(AND(J221&lt;&gt;"eigene Stoffe",VLOOKUP($E221,'SD Aufnahme'!$A$33:$N$326,'SD Aufnahme'!$G$29,FALSE)=0),"",IF($L221&lt;&gt;0,"", IF(AND(P221&gt;0,O221&lt;&gt;"",Q221&lt;&gt;"t TM"),VLOOKUP($E221,'SD Aufnahme'!$A$33:$N$326,'SD Aufnahme'!$G$29,FALSE)/O221*P221,VLOOKUP($E221,'SD Aufnahme'!$A$33:$N$326,'SD Aufnahme'!$G$29,FALSE)))),"")</f>
        <v/>
      </c>
      <c r="X221" s="87"/>
      <c r="Y221" s="128" t="str">
        <f ca="1">IFERROR(IF(AND(J221&lt;&gt;"eigene Stoffe",VLOOKUP($E221,'SD Aufnahme'!$A$33:$N$326,'SD Aufnahme'!$H$29,FALSE)=0),"",IF($L221&lt;&gt;0,"",IFERROR(IF(AND(P221&gt;0,O221&lt;&gt;"",Q221&lt;&gt;"t TM"),VLOOKUP($E221,'SD Aufnahme'!$A$33:$N$326,'SD Aufnahme'!$H$29,FALSE)*P221/O221,VLOOKUP($E221,'SD Aufnahme'!$A$33:$N$326,'SD Aufnahme'!$H$29,FALSE)),""))),"")</f>
        <v/>
      </c>
      <c r="Z221" s="87"/>
      <c r="AA221" s="424" t="s">
        <v>667</v>
      </c>
      <c r="AB221" s="129" t="str">
        <f>IF($M221=0,"",IFERROR(VLOOKUP($E221,'SD Aufnahme'!$A$33:$N$279,AB$20,FALSE),""))</f>
        <v/>
      </c>
      <c r="AC221" s="97">
        <f t="shared" si="69"/>
        <v>0</v>
      </c>
      <c r="AD221" s="89">
        <f t="shared" ca="1" si="70"/>
        <v>0</v>
      </c>
      <c r="AE221" s="89">
        <f t="shared" ca="1" si="76"/>
        <v>0</v>
      </c>
      <c r="AF221" s="89">
        <f t="shared" ca="1" si="71"/>
        <v>0</v>
      </c>
      <c r="AG221" s="89">
        <f t="shared" ca="1" si="77"/>
        <v>0</v>
      </c>
      <c r="AH221" s="89">
        <f t="shared" si="64"/>
        <v>0</v>
      </c>
      <c r="AI221" s="130" t="e">
        <f ca="1">COUNTIF(OFFSET('SD Aufnahme'!$C$33,VLOOKUP(J221,Art_Aufnahme,3,FALSE),0,VLOOKUP(J221,Art_Aufnahme,4,FALSE)-VLOOKUP(J221,Art_Aufnahme,3,FALSE)+1,1),K221)</f>
        <v>#N/A</v>
      </c>
      <c r="AJ221" s="138">
        <f ca="1">COUNTIF(OFFSET('SD Aufnahme'!$M$32,VLOOKUP(E221,'SD Aufnahme'!$A$33:$X$376,'SD Aufnahme'!$W$29,FALSE),0,1,VLOOKUP(E221,'SD Aufnahme'!$A$33:$X$376,'SD Aufnahme'!$X$29,FALSE)),M221)</f>
        <v>0</v>
      </c>
      <c r="AK221" s="91">
        <f t="shared" ca="1" si="78"/>
        <v>0</v>
      </c>
      <c r="AL221" s="98">
        <f t="shared" si="72"/>
        <v>3</v>
      </c>
      <c r="AO221" s="98">
        <f t="shared" si="73"/>
        <v>0</v>
      </c>
      <c r="AR221" s="98" t="str">
        <f t="shared" si="74"/>
        <v>1900-1-Aufnahme</v>
      </c>
    </row>
    <row r="222" spans="1:44">
      <c r="A222" s="98">
        <f t="shared" si="65"/>
        <v>0</v>
      </c>
      <c r="B222" s="98" t="str">
        <f>IF(C222=1,SUM($C$23:C222),"")</f>
        <v/>
      </c>
      <c r="C222" s="98">
        <f t="shared" si="66"/>
        <v>0</v>
      </c>
      <c r="D222" s="89" t="str">
        <f t="shared" si="67"/>
        <v>1900-1-Aufnahme-</v>
      </c>
      <c r="E222" s="123" t="str">
        <f t="shared" ca="1" si="75"/>
        <v>-</v>
      </c>
      <c r="F222" s="123">
        <f t="shared" si="61"/>
        <v>1900</v>
      </c>
      <c r="G222" s="123">
        <f t="shared" si="62"/>
        <v>1</v>
      </c>
      <c r="H222" s="162">
        <f t="shared" si="63"/>
        <v>200</v>
      </c>
      <c r="I222" s="77"/>
      <c r="J222" s="78"/>
      <c r="K222" s="79"/>
      <c r="L222" s="80"/>
      <c r="M222" s="177"/>
      <c r="N222" s="309" t="str">
        <f t="shared" ca="1" si="79"/>
        <v/>
      </c>
      <c r="O222" s="310" t="str">
        <f ca="1">IFERROR(IF(VLOOKUP($E222,'SD Aufnahme'!$A$33:$N$326,'SD Aufnahme'!$D$29,FALSE)=0,"",VLOOKUP($E222,'SD Aufnahme'!$A$33:$N$326,'SD Aufnahme'!$D$29,FALSE)),"")</f>
        <v/>
      </c>
      <c r="P222" s="313"/>
      <c r="Q222" s="315" t="str">
        <f>IF(K222=0,"",IFERROR(VLOOKUP($E222,'SD Aufnahme'!$A$33:$N$326,'SD Aufnahme'!$E$29,FALSE),""))</f>
        <v/>
      </c>
      <c r="R222" s="87"/>
      <c r="S222" s="131" t="str">
        <f t="shared" si="68"/>
        <v/>
      </c>
      <c r="T222" s="126">
        <f>IF(M222="organische Düngemittel",IF(OR($M222=0,L222&lt;&gt;0,U222&gt;0),0,IFERROR(VLOOKUP($E222,'SD Aufnahme'!$A$33:$N$4042,T$20,FALSE),0)),)</f>
        <v>0</v>
      </c>
      <c r="U222" s="83"/>
      <c r="V222" s="124"/>
      <c r="W222" s="128" t="str">
        <f ca="1">IFERROR(IF(AND(J222&lt;&gt;"eigene Stoffe",VLOOKUP($E222,'SD Aufnahme'!$A$33:$N$326,'SD Aufnahme'!$G$29,FALSE)=0),"",IF($L222&lt;&gt;0,"", IF(AND(P222&gt;0,O222&lt;&gt;"",Q222&lt;&gt;"t TM"),VLOOKUP($E222,'SD Aufnahme'!$A$33:$N$326,'SD Aufnahme'!$G$29,FALSE)/O222*P222,VLOOKUP($E222,'SD Aufnahme'!$A$33:$N$326,'SD Aufnahme'!$G$29,FALSE)))),"")</f>
        <v/>
      </c>
      <c r="X222" s="87"/>
      <c r="Y222" s="128" t="str">
        <f ca="1">IFERROR(IF(AND(J222&lt;&gt;"eigene Stoffe",VLOOKUP($E222,'SD Aufnahme'!$A$33:$N$326,'SD Aufnahme'!$H$29,FALSE)=0),"",IF($L222&lt;&gt;0,"",IFERROR(IF(AND(P222&gt;0,O222&lt;&gt;"",Q222&lt;&gt;"t TM"),VLOOKUP($E222,'SD Aufnahme'!$A$33:$N$326,'SD Aufnahme'!$H$29,FALSE)*P222/O222,VLOOKUP($E222,'SD Aufnahme'!$A$33:$N$326,'SD Aufnahme'!$H$29,FALSE)),""))),"")</f>
        <v/>
      </c>
      <c r="Z222" s="87"/>
      <c r="AA222" s="424" t="s">
        <v>667</v>
      </c>
      <c r="AB222" s="129" t="str">
        <f>IF($M222=0,"",IFERROR(VLOOKUP($E222,'SD Aufnahme'!$A$33:$N$279,AB$20,FALSE),""))</f>
        <v/>
      </c>
      <c r="AC222" s="97">
        <f t="shared" si="69"/>
        <v>0</v>
      </c>
      <c r="AD222" s="89">
        <f t="shared" ca="1" si="70"/>
        <v>0</v>
      </c>
      <c r="AE222" s="89">
        <f t="shared" ca="1" si="76"/>
        <v>0</v>
      </c>
      <c r="AF222" s="89">
        <f t="shared" ca="1" si="71"/>
        <v>0</v>
      </c>
      <c r="AG222" s="89">
        <f t="shared" ca="1" si="77"/>
        <v>0</v>
      </c>
      <c r="AH222" s="89">
        <f t="shared" si="64"/>
        <v>0</v>
      </c>
      <c r="AI222" s="130" t="e">
        <f ca="1">COUNTIF(OFFSET('SD Aufnahme'!$C$33,VLOOKUP(J222,Art_Aufnahme,3,FALSE),0,VLOOKUP(J222,Art_Aufnahme,4,FALSE)-VLOOKUP(J222,Art_Aufnahme,3,FALSE)+1,1),K222)</f>
        <v>#N/A</v>
      </c>
      <c r="AJ222" s="138">
        <f ca="1">COUNTIF(OFFSET('SD Aufnahme'!$M$32,VLOOKUP(E222,'SD Aufnahme'!$A$33:$X$376,'SD Aufnahme'!$W$29,FALSE),0,1,VLOOKUP(E222,'SD Aufnahme'!$A$33:$X$376,'SD Aufnahme'!$X$29,FALSE)),M222)</f>
        <v>0</v>
      </c>
      <c r="AK222" s="91">
        <f t="shared" ca="1" si="78"/>
        <v>0</v>
      </c>
      <c r="AL222" s="98">
        <f t="shared" si="72"/>
        <v>3</v>
      </c>
      <c r="AO222" s="98">
        <f t="shared" si="73"/>
        <v>0</v>
      </c>
      <c r="AR222" s="98" t="str">
        <f t="shared" si="74"/>
        <v>1900-1-Aufnahme</v>
      </c>
    </row>
    <row r="223" spans="1:44">
      <c r="A223" s="98">
        <f t="shared" si="65"/>
        <v>0</v>
      </c>
      <c r="B223" s="98" t="str">
        <f>IF(C223=1,SUM($C$23:C223),"")</f>
        <v/>
      </c>
      <c r="C223" s="98">
        <f t="shared" si="66"/>
        <v>0</v>
      </c>
      <c r="D223" s="89" t="str">
        <f t="shared" si="67"/>
        <v>1900-1-Aufnahme-</v>
      </c>
      <c r="E223" s="123" t="str">
        <f t="shared" ca="1" si="75"/>
        <v>-</v>
      </c>
      <c r="F223" s="123">
        <f t="shared" si="61"/>
        <v>1900</v>
      </c>
      <c r="G223" s="123">
        <f t="shared" si="62"/>
        <v>1</v>
      </c>
      <c r="H223" s="162">
        <f t="shared" si="63"/>
        <v>201</v>
      </c>
      <c r="I223" s="77"/>
      <c r="J223" s="78"/>
      <c r="K223" s="79"/>
      <c r="L223" s="80"/>
      <c r="M223" s="177"/>
      <c r="N223" s="309" t="str">
        <f t="shared" ca="1" si="79"/>
        <v/>
      </c>
      <c r="O223" s="310" t="str">
        <f ca="1">IFERROR(IF(VLOOKUP($E223,'SD Aufnahme'!$A$33:$N$326,'SD Aufnahme'!$D$29,FALSE)=0,"",VLOOKUP($E223,'SD Aufnahme'!$A$33:$N$326,'SD Aufnahme'!$D$29,FALSE)),"")</f>
        <v/>
      </c>
      <c r="P223" s="313"/>
      <c r="Q223" s="315" t="str">
        <f>IF(K223=0,"",IFERROR(VLOOKUP($E223,'SD Aufnahme'!$A$33:$N$326,'SD Aufnahme'!$E$29,FALSE),""))</f>
        <v/>
      </c>
      <c r="R223" s="87"/>
      <c r="S223" s="131" t="str">
        <f t="shared" si="68"/>
        <v/>
      </c>
      <c r="T223" s="126">
        <f>IF(M223="organische Düngemittel",IF(OR($M223=0,L223&lt;&gt;0,U223&gt;0),0,IFERROR(VLOOKUP($E223,'SD Aufnahme'!$A$33:$N$4042,T$20,FALSE),0)),)</f>
        <v>0</v>
      </c>
      <c r="U223" s="83"/>
      <c r="V223" s="124"/>
      <c r="W223" s="128" t="str">
        <f ca="1">IFERROR(IF(AND(J223&lt;&gt;"eigene Stoffe",VLOOKUP($E223,'SD Aufnahme'!$A$33:$N$326,'SD Aufnahme'!$G$29,FALSE)=0),"",IF($L223&lt;&gt;0,"", IF(AND(P223&gt;0,O223&lt;&gt;"",Q223&lt;&gt;"t TM"),VLOOKUP($E223,'SD Aufnahme'!$A$33:$N$326,'SD Aufnahme'!$G$29,FALSE)/O223*P223,VLOOKUP($E223,'SD Aufnahme'!$A$33:$N$326,'SD Aufnahme'!$G$29,FALSE)))),"")</f>
        <v/>
      </c>
      <c r="X223" s="87"/>
      <c r="Y223" s="128" t="str">
        <f ca="1">IFERROR(IF(AND(J223&lt;&gt;"eigene Stoffe",VLOOKUP($E223,'SD Aufnahme'!$A$33:$N$326,'SD Aufnahme'!$H$29,FALSE)=0),"",IF($L223&lt;&gt;0,"",IFERROR(IF(AND(P223&gt;0,O223&lt;&gt;"",Q223&lt;&gt;"t TM"),VLOOKUP($E223,'SD Aufnahme'!$A$33:$N$326,'SD Aufnahme'!$H$29,FALSE)*P223/O223,VLOOKUP($E223,'SD Aufnahme'!$A$33:$N$326,'SD Aufnahme'!$H$29,FALSE)),""))),"")</f>
        <v/>
      </c>
      <c r="Z223" s="87"/>
      <c r="AA223" s="424" t="s">
        <v>667</v>
      </c>
      <c r="AB223" s="129" t="str">
        <f>IF($M223=0,"",IFERROR(VLOOKUP($E223,'SD Aufnahme'!$A$33:$N$279,AB$20,FALSE),""))</f>
        <v/>
      </c>
      <c r="AC223" s="97">
        <f t="shared" si="69"/>
        <v>0</v>
      </c>
      <c r="AD223" s="89">
        <f t="shared" ca="1" si="70"/>
        <v>0</v>
      </c>
      <c r="AE223" s="89">
        <f t="shared" ca="1" si="76"/>
        <v>0</v>
      </c>
      <c r="AF223" s="89">
        <f t="shared" ca="1" si="71"/>
        <v>0</v>
      </c>
      <c r="AG223" s="89">
        <f t="shared" ca="1" si="77"/>
        <v>0</v>
      </c>
      <c r="AH223" s="89">
        <f t="shared" si="64"/>
        <v>0</v>
      </c>
      <c r="AI223" s="130" t="e">
        <f ca="1">COUNTIF(OFFSET('SD Aufnahme'!$C$33,VLOOKUP(J223,Art_Aufnahme,3,FALSE),0,VLOOKUP(J223,Art_Aufnahme,4,FALSE)-VLOOKUP(J223,Art_Aufnahme,3,FALSE)+1,1),K223)</f>
        <v>#N/A</v>
      </c>
      <c r="AJ223" s="138">
        <f ca="1">COUNTIF(OFFSET('SD Aufnahme'!$M$32,VLOOKUP(E223,'SD Aufnahme'!$A$33:$X$376,'SD Aufnahme'!$W$29,FALSE),0,1,VLOOKUP(E223,'SD Aufnahme'!$A$33:$X$376,'SD Aufnahme'!$X$29,FALSE)),M223)</f>
        <v>0</v>
      </c>
      <c r="AK223" s="91">
        <f t="shared" ca="1" si="78"/>
        <v>0</v>
      </c>
      <c r="AL223" s="98">
        <f t="shared" si="72"/>
        <v>3</v>
      </c>
      <c r="AO223" s="98">
        <f t="shared" si="73"/>
        <v>0</v>
      </c>
      <c r="AR223" s="98" t="str">
        <f t="shared" si="74"/>
        <v>1900-1-Aufnahme</v>
      </c>
    </row>
    <row r="224" spans="1:44">
      <c r="A224" s="98">
        <f t="shared" si="65"/>
        <v>0</v>
      </c>
      <c r="B224" s="98" t="str">
        <f>IF(C224=1,SUM($C$23:C224),"")</f>
        <v/>
      </c>
      <c r="C224" s="98">
        <f t="shared" si="66"/>
        <v>0</v>
      </c>
      <c r="D224" s="89" t="str">
        <f t="shared" si="67"/>
        <v>1900-1-Aufnahme-</v>
      </c>
      <c r="E224" s="123" t="str">
        <f t="shared" ca="1" si="75"/>
        <v>-</v>
      </c>
      <c r="F224" s="123">
        <f t="shared" ref="F224:F287" si="80">YEAR(I224)</f>
        <v>1900</v>
      </c>
      <c r="G224" s="123">
        <f t="shared" ref="G224:G287" si="81">IF(MONTH(I224)&lt;7,1,2)</f>
        <v>1</v>
      </c>
      <c r="H224" s="162">
        <f t="shared" ref="H224:H287" si="82">H223+1</f>
        <v>202</v>
      </c>
      <c r="I224" s="77"/>
      <c r="J224" s="78"/>
      <c r="K224" s="79"/>
      <c r="L224" s="80"/>
      <c r="M224" s="177"/>
      <c r="N224" s="309" t="str">
        <f t="shared" ca="1" si="79"/>
        <v/>
      </c>
      <c r="O224" s="310" t="str">
        <f ca="1">IFERROR(IF(VLOOKUP($E224,'SD Aufnahme'!$A$33:$N$326,'SD Aufnahme'!$D$29,FALSE)=0,"",VLOOKUP($E224,'SD Aufnahme'!$A$33:$N$326,'SD Aufnahme'!$D$29,FALSE)),"")</f>
        <v/>
      </c>
      <c r="P224" s="313"/>
      <c r="Q224" s="315" t="str">
        <f>IF(K224=0,"",IFERROR(VLOOKUP($E224,'SD Aufnahme'!$A$33:$N$326,'SD Aufnahme'!$E$29,FALSE),""))</f>
        <v/>
      </c>
      <c r="R224" s="87"/>
      <c r="S224" s="131" t="str">
        <f t="shared" si="68"/>
        <v/>
      </c>
      <c r="T224" s="126">
        <f>IF(M224="organische Düngemittel",IF(OR($M224=0,L224&lt;&gt;0,U224&gt;0),0,IFERROR(VLOOKUP($E224,'SD Aufnahme'!$A$33:$N$4042,T$20,FALSE),0)),)</f>
        <v>0</v>
      </c>
      <c r="U224" s="83"/>
      <c r="V224" s="124"/>
      <c r="W224" s="128" t="str">
        <f ca="1">IFERROR(IF(AND(J224&lt;&gt;"eigene Stoffe",VLOOKUP($E224,'SD Aufnahme'!$A$33:$N$326,'SD Aufnahme'!$G$29,FALSE)=0),"",IF($L224&lt;&gt;0,"", IF(AND(P224&gt;0,O224&lt;&gt;"",Q224&lt;&gt;"t TM"),VLOOKUP($E224,'SD Aufnahme'!$A$33:$N$326,'SD Aufnahme'!$G$29,FALSE)/O224*P224,VLOOKUP($E224,'SD Aufnahme'!$A$33:$N$326,'SD Aufnahme'!$G$29,FALSE)))),"")</f>
        <v/>
      </c>
      <c r="X224" s="87"/>
      <c r="Y224" s="128" t="str">
        <f ca="1">IFERROR(IF(AND(J224&lt;&gt;"eigene Stoffe",VLOOKUP($E224,'SD Aufnahme'!$A$33:$N$326,'SD Aufnahme'!$H$29,FALSE)=0),"",IF($L224&lt;&gt;0,"",IFERROR(IF(AND(P224&gt;0,O224&lt;&gt;"",Q224&lt;&gt;"t TM"),VLOOKUP($E224,'SD Aufnahme'!$A$33:$N$326,'SD Aufnahme'!$H$29,FALSE)*P224/O224,VLOOKUP($E224,'SD Aufnahme'!$A$33:$N$326,'SD Aufnahme'!$H$29,FALSE)),""))),"")</f>
        <v/>
      </c>
      <c r="Z224" s="87"/>
      <c r="AA224" s="424" t="s">
        <v>667</v>
      </c>
      <c r="AB224" s="129" t="str">
        <f>IF($M224=0,"",IFERROR(VLOOKUP($E224,'SD Aufnahme'!$A$33:$N$279,AB$20,FALSE),""))</f>
        <v/>
      </c>
      <c r="AC224" s="97">
        <f t="shared" si="69"/>
        <v>0</v>
      </c>
      <c r="AD224" s="89">
        <f t="shared" ca="1" si="70"/>
        <v>0</v>
      </c>
      <c r="AE224" s="89">
        <f t="shared" ca="1" si="76"/>
        <v>0</v>
      </c>
      <c r="AF224" s="89">
        <f t="shared" ca="1" si="71"/>
        <v>0</v>
      </c>
      <c r="AG224" s="89">
        <f t="shared" ca="1" si="77"/>
        <v>0</v>
      </c>
      <c r="AH224" s="89">
        <f t="shared" ref="AH224:AH287" si="83">IFERROR(AB224*$R224,0)</f>
        <v>0</v>
      </c>
      <c r="AI224" s="130" t="e">
        <f ca="1">COUNTIF(OFFSET('SD Aufnahme'!$C$33,VLOOKUP(J224,Art_Aufnahme,3,FALSE),0,VLOOKUP(J224,Art_Aufnahme,4,FALSE)-VLOOKUP(J224,Art_Aufnahme,3,FALSE)+1,1),K224)</f>
        <v>#N/A</v>
      </c>
      <c r="AJ224" s="138">
        <f ca="1">COUNTIF(OFFSET('SD Aufnahme'!$M$32,VLOOKUP(E224,'SD Aufnahme'!$A$33:$X$376,'SD Aufnahme'!$W$29,FALSE),0,1,VLOOKUP(E224,'SD Aufnahme'!$A$33:$X$376,'SD Aufnahme'!$X$29,FALSE)),M224)</f>
        <v>0</v>
      </c>
      <c r="AK224" s="91">
        <f t="shared" ca="1" si="78"/>
        <v>0</v>
      </c>
      <c r="AL224" s="98">
        <f t="shared" si="72"/>
        <v>3</v>
      </c>
      <c r="AO224" s="98">
        <f t="shared" si="73"/>
        <v>0</v>
      </c>
      <c r="AR224" s="98" t="str">
        <f t="shared" si="74"/>
        <v>1900-1-Aufnahme</v>
      </c>
    </row>
    <row r="225" spans="1:44">
      <c r="A225" s="98">
        <f t="shared" si="65"/>
        <v>0</v>
      </c>
      <c r="B225" s="98" t="str">
        <f>IF(C225=1,SUM($C$23:C225),"")</f>
        <v/>
      </c>
      <c r="C225" s="98">
        <f t="shared" si="66"/>
        <v>0</v>
      </c>
      <c r="D225" s="89" t="str">
        <f t="shared" si="67"/>
        <v>1900-1-Aufnahme-</v>
      </c>
      <c r="E225" s="123" t="str">
        <f t="shared" ca="1" si="75"/>
        <v>-</v>
      </c>
      <c r="F225" s="123">
        <f t="shared" si="80"/>
        <v>1900</v>
      </c>
      <c r="G225" s="123">
        <f t="shared" si="81"/>
        <v>1</v>
      </c>
      <c r="H225" s="162">
        <f t="shared" si="82"/>
        <v>203</v>
      </c>
      <c r="I225" s="77"/>
      <c r="J225" s="78"/>
      <c r="K225" s="79"/>
      <c r="L225" s="80"/>
      <c r="M225" s="177"/>
      <c r="N225" s="309" t="str">
        <f t="shared" ca="1" si="79"/>
        <v/>
      </c>
      <c r="O225" s="310" t="str">
        <f ca="1">IFERROR(IF(VLOOKUP($E225,'SD Aufnahme'!$A$33:$N$326,'SD Aufnahme'!$D$29,FALSE)=0,"",VLOOKUP($E225,'SD Aufnahme'!$A$33:$N$326,'SD Aufnahme'!$D$29,FALSE)),"")</f>
        <v/>
      </c>
      <c r="P225" s="313"/>
      <c r="Q225" s="315" t="str">
        <f>IF(K225=0,"",IFERROR(VLOOKUP($E225,'SD Aufnahme'!$A$33:$N$326,'SD Aufnahme'!$E$29,FALSE),""))</f>
        <v/>
      </c>
      <c r="R225" s="87"/>
      <c r="S225" s="131" t="str">
        <f t="shared" si="68"/>
        <v/>
      </c>
      <c r="T225" s="126">
        <f>IF(M225="organische Düngemittel",IF(OR($M225=0,L225&lt;&gt;0,U225&gt;0),0,IFERROR(VLOOKUP($E225,'SD Aufnahme'!$A$33:$N$4042,T$20,FALSE),0)),)</f>
        <v>0</v>
      </c>
      <c r="U225" s="83"/>
      <c r="V225" s="124"/>
      <c r="W225" s="128" t="str">
        <f ca="1">IFERROR(IF(AND(J225&lt;&gt;"eigene Stoffe",VLOOKUP($E225,'SD Aufnahme'!$A$33:$N$326,'SD Aufnahme'!$G$29,FALSE)=0),"",IF($L225&lt;&gt;0,"", IF(AND(P225&gt;0,O225&lt;&gt;"",Q225&lt;&gt;"t TM"),VLOOKUP($E225,'SD Aufnahme'!$A$33:$N$326,'SD Aufnahme'!$G$29,FALSE)/O225*P225,VLOOKUP($E225,'SD Aufnahme'!$A$33:$N$326,'SD Aufnahme'!$G$29,FALSE)))),"")</f>
        <v/>
      </c>
      <c r="X225" s="87"/>
      <c r="Y225" s="128" t="str">
        <f ca="1">IFERROR(IF(AND(J225&lt;&gt;"eigene Stoffe",VLOOKUP($E225,'SD Aufnahme'!$A$33:$N$326,'SD Aufnahme'!$H$29,FALSE)=0),"",IF($L225&lt;&gt;0,"",IFERROR(IF(AND(P225&gt;0,O225&lt;&gt;"",Q225&lt;&gt;"t TM"),VLOOKUP($E225,'SD Aufnahme'!$A$33:$N$326,'SD Aufnahme'!$H$29,FALSE)*P225/O225,VLOOKUP($E225,'SD Aufnahme'!$A$33:$N$326,'SD Aufnahme'!$H$29,FALSE)),""))),"")</f>
        <v/>
      </c>
      <c r="Z225" s="87"/>
      <c r="AA225" s="424" t="s">
        <v>667</v>
      </c>
      <c r="AB225" s="129" t="str">
        <f>IF($M225=0,"",IFERROR(VLOOKUP($E225,'SD Aufnahme'!$A$33:$N$279,AB$20,FALSE),""))</f>
        <v/>
      </c>
      <c r="AC225" s="97">
        <f t="shared" si="69"/>
        <v>0</v>
      </c>
      <c r="AD225" s="89">
        <f t="shared" ca="1" si="70"/>
        <v>0</v>
      </c>
      <c r="AE225" s="89">
        <f t="shared" ca="1" si="76"/>
        <v>0</v>
      </c>
      <c r="AF225" s="89">
        <f t="shared" ca="1" si="71"/>
        <v>0</v>
      </c>
      <c r="AG225" s="89">
        <f t="shared" ca="1" si="77"/>
        <v>0</v>
      </c>
      <c r="AH225" s="89">
        <f t="shared" si="83"/>
        <v>0</v>
      </c>
      <c r="AI225" s="130" t="e">
        <f ca="1">COUNTIF(OFFSET('SD Aufnahme'!$C$33,VLOOKUP(J225,Art_Aufnahme,3,FALSE),0,VLOOKUP(J225,Art_Aufnahme,4,FALSE)-VLOOKUP(J225,Art_Aufnahme,3,FALSE)+1,1),K225)</f>
        <v>#N/A</v>
      </c>
      <c r="AJ225" s="138">
        <f ca="1">COUNTIF(OFFSET('SD Aufnahme'!$M$32,VLOOKUP(E225,'SD Aufnahme'!$A$33:$X$376,'SD Aufnahme'!$W$29,FALSE),0,1,VLOOKUP(E225,'SD Aufnahme'!$A$33:$X$376,'SD Aufnahme'!$X$29,FALSE)),M225)</f>
        <v>0</v>
      </c>
      <c r="AK225" s="91">
        <f t="shared" ca="1" si="78"/>
        <v>0</v>
      </c>
      <c r="AL225" s="98">
        <f t="shared" si="72"/>
        <v>3</v>
      </c>
      <c r="AO225" s="98">
        <f t="shared" si="73"/>
        <v>0</v>
      </c>
      <c r="AR225" s="98" t="str">
        <f t="shared" si="74"/>
        <v>1900-1-Aufnahme</v>
      </c>
    </row>
    <row r="226" spans="1:44">
      <c r="A226" s="98">
        <f t="shared" si="65"/>
        <v>0</v>
      </c>
      <c r="B226" s="98" t="str">
        <f>IF(C226=1,SUM($C$23:C226),"")</f>
        <v/>
      </c>
      <c r="C226" s="98">
        <f t="shared" si="66"/>
        <v>0</v>
      </c>
      <c r="D226" s="89" t="str">
        <f t="shared" si="67"/>
        <v>1900-1-Aufnahme-</v>
      </c>
      <c r="E226" s="123" t="str">
        <f t="shared" ca="1" si="75"/>
        <v>-</v>
      </c>
      <c r="F226" s="123">
        <f t="shared" si="80"/>
        <v>1900</v>
      </c>
      <c r="G226" s="123">
        <f t="shared" si="81"/>
        <v>1</v>
      </c>
      <c r="H226" s="162">
        <f t="shared" si="82"/>
        <v>204</v>
      </c>
      <c r="I226" s="77"/>
      <c r="J226" s="78"/>
      <c r="K226" s="79"/>
      <c r="L226" s="80"/>
      <c r="M226" s="177"/>
      <c r="N226" s="309" t="str">
        <f t="shared" ca="1" si="79"/>
        <v/>
      </c>
      <c r="O226" s="310" t="str">
        <f ca="1">IFERROR(IF(VLOOKUP($E226,'SD Aufnahme'!$A$33:$N$326,'SD Aufnahme'!$D$29,FALSE)=0,"",VLOOKUP($E226,'SD Aufnahme'!$A$33:$N$326,'SD Aufnahme'!$D$29,FALSE)),"")</f>
        <v/>
      </c>
      <c r="P226" s="313"/>
      <c r="Q226" s="315" t="str">
        <f>IF(K226=0,"",IFERROR(VLOOKUP($E226,'SD Aufnahme'!$A$33:$N$326,'SD Aufnahme'!$E$29,FALSE),""))</f>
        <v/>
      </c>
      <c r="R226" s="87"/>
      <c r="S226" s="131" t="str">
        <f t="shared" si="68"/>
        <v/>
      </c>
      <c r="T226" s="126">
        <f>IF(M226="organische Düngemittel",IF(OR($M226=0,L226&lt;&gt;0,U226&gt;0),0,IFERROR(VLOOKUP($E226,'SD Aufnahme'!$A$33:$N$4042,T$20,FALSE),0)),)</f>
        <v>0</v>
      </c>
      <c r="U226" s="83"/>
      <c r="V226" s="124"/>
      <c r="W226" s="128" t="str">
        <f ca="1">IFERROR(IF(AND(J226&lt;&gt;"eigene Stoffe",VLOOKUP($E226,'SD Aufnahme'!$A$33:$N$326,'SD Aufnahme'!$G$29,FALSE)=0),"",IF($L226&lt;&gt;0,"", IF(AND(P226&gt;0,O226&lt;&gt;"",Q226&lt;&gt;"t TM"),VLOOKUP($E226,'SD Aufnahme'!$A$33:$N$326,'SD Aufnahme'!$G$29,FALSE)/O226*P226,VLOOKUP($E226,'SD Aufnahme'!$A$33:$N$326,'SD Aufnahme'!$G$29,FALSE)))),"")</f>
        <v/>
      </c>
      <c r="X226" s="87"/>
      <c r="Y226" s="128" t="str">
        <f ca="1">IFERROR(IF(AND(J226&lt;&gt;"eigene Stoffe",VLOOKUP($E226,'SD Aufnahme'!$A$33:$N$326,'SD Aufnahme'!$H$29,FALSE)=0),"",IF($L226&lt;&gt;0,"",IFERROR(IF(AND(P226&gt;0,O226&lt;&gt;"",Q226&lt;&gt;"t TM"),VLOOKUP($E226,'SD Aufnahme'!$A$33:$N$326,'SD Aufnahme'!$H$29,FALSE)*P226/O226,VLOOKUP($E226,'SD Aufnahme'!$A$33:$N$326,'SD Aufnahme'!$H$29,FALSE)),""))),"")</f>
        <v/>
      </c>
      <c r="Z226" s="87"/>
      <c r="AA226" s="424" t="s">
        <v>667</v>
      </c>
      <c r="AB226" s="129" t="str">
        <f>IF($M226=0,"",IFERROR(VLOOKUP($E226,'SD Aufnahme'!$A$33:$N$279,AB$20,FALSE),""))</f>
        <v/>
      </c>
      <c r="AC226" s="97">
        <f t="shared" si="69"/>
        <v>0</v>
      </c>
      <c r="AD226" s="89">
        <f t="shared" ca="1" si="70"/>
        <v>0</v>
      </c>
      <c r="AE226" s="89">
        <f t="shared" ca="1" si="76"/>
        <v>0</v>
      </c>
      <c r="AF226" s="89">
        <f t="shared" ca="1" si="71"/>
        <v>0</v>
      </c>
      <c r="AG226" s="89">
        <f t="shared" ca="1" si="77"/>
        <v>0</v>
      </c>
      <c r="AH226" s="89">
        <f t="shared" si="83"/>
        <v>0</v>
      </c>
      <c r="AI226" s="130" t="e">
        <f ca="1">COUNTIF(OFFSET('SD Aufnahme'!$C$33,VLOOKUP(J226,Art_Aufnahme,3,FALSE),0,VLOOKUP(J226,Art_Aufnahme,4,FALSE)-VLOOKUP(J226,Art_Aufnahme,3,FALSE)+1,1),K226)</f>
        <v>#N/A</v>
      </c>
      <c r="AJ226" s="138">
        <f ca="1">COUNTIF(OFFSET('SD Aufnahme'!$M$32,VLOOKUP(E226,'SD Aufnahme'!$A$33:$X$376,'SD Aufnahme'!$W$29,FALSE),0,1,VLOOKUP(E226,'SD Aufnahme'!$A$33:$X$376,'SD Aufnahme'!$X$29,FALSE)),M226)</f>
        <v>0</v>
      </c>
      <c r="AK226" s="91">
        <f t="shared" ca="1" si="78"/>
        <v>0</v>
      </c>
      <c r="AL226" s="98">
        <f t="shared" si="72"/>
        <v>3</v>
      </c>
      <c r="AO226" s="98">
        <f t="shared" si="73"/>
        <v>0</v>
      </c>
      <c r="AR226" s="98" t="str">
        <f t="shared" si="74"/>
        <v>1900-1-Aufnahme</v>
      </c>
    </row>
    <row r="227" spans="1:44">
      <c r="A227" s="98">
        <f t="shared" si="65"/>
        <v>0</v>
      </c>
      <c r="B227" s="98" t="str">
        <f>IF(C227=1,SUM($C$23:C227),"")</f>
        <v/>
      </c>
      <c r="C227" s="98">
        <f t="shared" si="66"/>
        <v>0</v>
      </c>
      <c r="D227" s="89" t="str">
        <f t="shared" si="67"/>
        <v>1900-1-Aufnahme-</v>
      </c>
      <c r="E227" s="123" t="str">
        <f t="shared" ca="1" si="75"/>
        <v>-</v>
      </c>
      <c r="F227" s="123">
        <f t="shared" si="80"/>
        <v>1900</v>
      </c>
      <c r="G227" s="123">
        <f t="shared" si="81"/>
        <v>1</v>
      </c>
      <c r="H227" s="162">
        <f t="shared" si="82"/>
        <v>205</v>
      </c>
      <c r="I227" s="77"/>
      <c r="J227" s="78"/>
      <c r="K227" s="79"/>
      <c r="L227" s="80"/>
      <c r="M227" s="177"/>
      <c r="N227" s="309" t="str">
        <f t="shared" ca="1" si="79"/>
        <v/>
      </c>
      <c r="O227" s="310" t="str">
        <f ca="1">IFERROR(IF(VLOOKUP($E227,'SD Aufnahme'!$A$33:$N$326,'SD Aufnahme'!$D$29,FALSE)=0,"",VLOOKUP($E227,'SD Aufnahme'!$A$33:$N$326,'SD Aufnahme'!$D$29,FALSE)),"")</f>
        <v/>
      </c>
      <c r="P227" s="313"/>
      <c r="Q227" s="315" t="str">
        <f>IF(K227=0,"",IFERROR(VLOOKUP($E227,'SD Aufnahme'!$A$33:$N$326,'SD Aufnahme'!$E$29,FALSE),""))</f>
        <v/>
      </c>
      <c r="R227" s="87"/>
      <c r="S227" s="131" t="str">
        <f t="shared" si="68"/>
        <v/>
      </c>
      <c r="T227" s="126">
        <f>IF(M227="organische Düngemittel",IF(OR($M227=0,L227&lt;&gt;0,U227&gt;0),0,IFERROR(VLOOKUP($E227,'SD Aufnahme'!$A$33:$N$4042,T$20,FALSE),0)),)</f>
        <v>0</v>
      </c>
      <c r="U227" s="83"/>
      <c r="V227" s="124"/>
      <c r="W227" s="128" t="str">
        <f ca="1">IFERROR(IF(AND(J227&lt;&gt;"eigene Stoffe",VLOOKUP($E227,'SD Aufnahme'!$A$33:$N$326,'SD Aufnahme'!$G$29,FALSE)=0),"",IF($L227&lt;&gt;0,"", IF(AND(P227&gt;0,O227&lt;&gt;"",Q227&lt;&gt;"t TM"),VLOOKUP($E227,'SD Aufnahme'!$A$33:$N$326,'SD Aufnahme'!$G$29,FALSE)/O227*P227,VLOOKUP($E227,'SD Aufnahme'!$A$33:$N$326,'SD Aufnahme'!$G$29,FALSE)))),"")</f>
        <v/>
      </c>
      <c r="X227" s="87"/>
      <c r="Y227" s="128" t="str">
        <f ca="1">IFERROR(IF(AND(J227&lt;&gt;"eigene Stoffe",VLOOKUP($E227,'SD Aufnahme'!$A$33:$N$326,'SD Aufnahme'!$H$29,FALSE)=0),"",IF($L227&lt;&gt;0,"",IFERROR(IF(AND(P227&gt;0,O227&lt;&gt;"",Q227&lt;&gt;"t TM"),VLOOKUP($E227,'SD Aufnahme'!$A$33:$N$326,'SD Aufnahme'!$H$29,FALSE)*P227/O227,VLOOKUP($E227,'SD Aufnahme'!$A$33:$N$326,'SD Aufnahme'!$H$29,FALSE)),""))),"")</f>
        <v/>
      </c>
      <c r="Z227" s="87"/>
      <c r="AA227" s="424" t="s">
        <v>667</v>
      </c>
      <c r="AB227" s="129" t="str">
        <f>IF($M227=0,"",IFERROR(VLOOKUP($E227,'SD Aufnahme'!$A$33:$N$279,AB$20,FALSE),""))</f>
        <v/>
      </c>
      <c r="AC227" s="97">
        <f t="shared" si="69"/>
        <v>0</v>
      </c>
      <c r="AD227" s="89">
        <f t="shared" ca="1" si="70"/>
        <v>0</v>
      </c>
      <c r="AE227" s="89">
        <f t="shared" ca="1" si="76"/>
        <v>0</v>
      </c>
      <c r="AF227" s="89">
        <f t="shared" ca="1" si="71"/>
        <v>0</v>
      </c>
      <c r="AG227" s="89">
        <f t="shared" ca="1" si="77"/>
        <v>0</v>
      </c>
      <c r="AH227" s="89">
        <f t="shared" si="83"/>
        <v>0</v>
      </c>
      <c r="AI227" s="130" t="e">
        <f ca="1">COUNTIF(OFFSET('SD Aufnahme'!$C$33,VLOOKUP(J227,Art_Aufnahme,3,FALSE),0,VLOOKUP(J227,Art_Aufnahme,4,FALSE)-VLOOKUP(J227,Art_Aufnahme,3,FALSE)+1,1),K227)</f>
        <v>#N/A</v>
      </c>
      <c r="AJ227" s="138">
        <f ca="1">COUNTIF(OFFSET('SD Aufnahme'!$M$32,VLOOKUP(E227,'SD Aufnahme'!$A$33:$X$376,'SD Aufnahme'!$W$29,FALSE),0,1,VLOOKUP(E227,'SD Aufnahme'!$A$33:$X$376,'SD Aufnahme'!$X$29,FALSE)),M227)</f>
        <v>0</v>
      </c>
      <c r="AK227" s="91">
        <f t="shared" ca="1" si="78"/>
        <v>0</v>
      </c>
      <c r="AL227" s="98">
        <f t="shared" si="72"/>
        <v>3</v>
      </c>
      <c r="AO227" s="98">
        <f t="shared" si="73"/>
        <v>0</v>
      </c>
      <c r="AR227" s="98" t="str">
        <f t="shared" si="74"/>
        <v>1900-1-Aufnahme</v>
      </c>
    </row>
    <row r="228" spans="1:44">
      <c r="A228" s="98">
        <f t="shared" si="65"/>
        <v>0</v>
      </c>
      <c r="B228" s="98" t="str">
        <f>IF(C228=1,SUM($C$23:C228),"")</f>
        <v/>
      </c>
      <c r="C228" s="98">
        <f t="shared" si="66"/>
        <v>0</v>
      </c>
      <c r="D228" s="89" t="str">
        <f t="shared" si="67"/>
        <v>1900-1-Aufnahme-</v>
      </c>
      <c r="E228" s="123" t="str">
        <f t="shared" ca="1" si="75"/>
        <v>-</v>
      </c>
      <c r="F228" s="123">
        <f t="shared" si="80"/>
        <v>1900</v>
      </c>
      <c r="G228" s="123">
        <f t="shared" si="81"/>
        <v>1</v>
      </c>
      <c r="H228" s="162">
        <f t="shared" si="82"/>
        <v>206</v>
      </c>
      <c r="I228" s="77"/>
      <c r="J228" s="78"/>
      <c r="K228" s="79"/>
      <c r="L228" s="80"/>
      <c r="M228" s="177"/>
      <c r="N228" s="309" t="str">
        <f t="shared" ca="1" si="79"/>
        <v/>
      </c>
      <c r="O228" s="310" t="str">
        <f ca="1">IFERROR(IF(VLOOKUP($E228,'SD Aufnahme'!$A$33:$N$326,'SD Aufnahme'!$D$29,FALSE)=0,"",VLOOKUP($E228,'SD Aufnahme'!$A$33:$N$326,'SD Aufnahme'!$D$29,FALSE)),"")</f>
        <v/>
      </c>
      <c r="P228" s="313"/>
      <c r="Q228" s="315" t="str">
        <f>IF(K228=0,"",IFERROR(VLOOKUP($E228,'SD Aufnahme'!$A$33:$N$326,'SD Aufnahme'!$E$29,FALSE),""))</f>
        <v/>
      </c>
      <c r="R228" s="87"/>
      <c r="S228" s="131" t="str">
        <f t="shared" si="68"/>
        <v/>
      </c>
      <c r="T228" s="126">
        <f>IF(M228="organische Düngemittel",IF(OR($M228=0,L228&lt;&gt;0,U228&gt;0),0,IFERROR(VLOOKUP($E228,'SD Aufnahme'!$A$33:$N$4042,T$20,FALSE),0)),)</f>
        <v>0</v>
      </c>
      <c r="U228" s="83"/>
      <c r="V228" s="124"/>
      <c r="W228" s="128" t="str">
        <f ca="1">IFERROR(IF(AND(J228&lt;&gt;"eigene Stoffe",VLOOKUP($E228,'SD Aufnahme'!$A$33:$N$326,'SD Aufnahme'!$G$29,FALSE)=0),"",IF($L228&lt;&gt;0,"", IF(AND(P228&gt;0,O228&lt;&gt;"",Q228&lt;&gt;"t TM"),VLOOKUP($E228,'SD Aufnahme'!$A$33:$N$326,'SD Aufnahme'!$G$29,FALSE)/O228*P228,VLOOKUP($E228,'SD Aufnahme'!$A$33:$N$326,'SD Aufnahme'!$G$29,FALSE)))),"")</f>
        <v/>
      </c>
      <c r="X228" s="87"/>
      <c r="Y228" s="128" t="str">
        <f ca="1">IFERROR(IF(AND(J228&lt;&gt;"eigene Stoffe",VLOOKUP($E228,'SD Aufnahme'!$A$33:$N$326,'SD Aufnahme'!$H$29,FALSE)=0),"",IF($L228&lt;&gt;0,"",IFERROR(IF(AND(P228&gt;0,O228&lt;&gt;"",Q228&lt;&gt;"t TM"),VLOOKUP($E228,'SD Aufnahme'!$A$33:$N$326,'SD Aufnahme'!$H$29,FALSE)*P228/O228,VLOOKUP($E228,'SD Aufnahme'!$A$33:$N$326,'SD Aufnahme'!$H$29,FALSE)),""))),"")</f>
        <v/>
      </c>
      <c r="Z228" s="87"/>
      <c r="AA228" s="424" t="s">
        <v>667</v>
      </c>
      <c r="AB228" s="129" t="str">
        <f>IF($M228=0,"",IFERROR(VLOOKUP($E228,'SD Aufnahme'!$A$33:$N$279,AB$20,FALSE),""))</f>
        <v/>
      </c>
      <c r="AC228" s="97">
        <f t="shared" si="69"/>
        <v>0</v>
      </c>
      <c r="AD228" s="89">
        <f t="shared" ca="1" si="70"/>
        <v>0</v>
      </c>
      <c r="AE228" s="89">
        <f t="shared" ca="1" si="76"/>
        <v>0</v>
      </c>
      <c r="AF228" s="89">
        <f t="shared" ca="1" si="71"/>
        <v>0</v>
      </c>
      <c r="AG228" s="89">
        <f t="shared" ca="1" si="77"/>
        <v>0</v>
      </c>
      <c r="AH228" s="89">
        <f t="shared" si="83"/>
        <v>0</v>
      </c>
      <c r="AI228" s="130" t="e">
        <f ca="1">COUNTIF(OFFSET('SD Aufnahme'!$C$33,VLOOKUP(J228,Art_Aufnahme,3,FALSE),0,VLOOKUP(J228,Art_Aufnahme,4,FALSE)-VLOOKUP(J228,Art_Aufnahme,3,FALSE)+1,1),K228)</f>
        <v>#N/A</v>
      </c>
      <c r="AJ228" s="138">
        <f ca="1">COUNTIF(OFFSET('SD Aufnahme'!$M$32,VLOOKUP(E228,'SD Aufnahme'!$A$33:$X$376,'SD Aufnahme'!$W$29,FALSE),0,1,VLOOKUP(E228,'SD Aufnahme'!$A$33:$X$376,'SD Aufnahme'!$X$29,FALSE)),M228)</f>
        <v>0</v>
      </c>
      <c r="AK228" s="91">
        <f t="shared" ca="1" si="78"/>
        <v>0</v>
      </c>
      <c r="AL228" s="98">
        <f t="shared" si="72"/>
        <v>3</v>
      </c>
      <c r="AO228" s="98">
        <f t="shared" si="73"/>
        <v>0</v>
      </c>
      <c r="AR228" s="98" t="str">
        <f t="shared" si="74"/>
        <v>1900-1-Aufnahme</v>
      </c>
    </row>
    <row r="229" spans="1:44">
      <c r="A229" s="98">
        <f t="shared" si="65"/>
        <v>0</v>
      </c>
      <c r="B229" s="98" t="str">
        <f>IF(C229=1,SUM($C$23:C229),"")</f>
        <v/>
      </c>
      <c r="C229" s="98">
        <f t="shared" si="66"/>
        <v>0</v>
      </c>
      <c r="D229" s="89" t="str">
        <f t="shared" si="67"/>
        <v>1900-1-Aufnahme-</v>
      </c>
      <c r="E229" s="123" t="str">
        <f t="shared" ca="1" si="75"/>
        <v>-</v>
      </c>
      <c r="F229" s="123">
        <f t="shared" si="80"/>
        <v>1900</v>
      </c>
      <c r="G229" s="123">
        <f t="shared" si="81"/>
        <v>1</v>
      </c>
      <c r="H229" s="162">
        <f t="shared" si="82"/>
        <v>207</v>
      </c>
      <c r="I229" s="77"/>
      <c r="J229" s="78"/>
      <c r="K229" s="79"/>
      <c r="L229" s="80"/>
      <c r="M229" s="177"/>
      <c r="N229" s="309" t="str">
        <f t="shared" ca="1" si="79"/>
        <v/>
      </c>
      <c r="O229" s="310" t="str">
        <f ca="1">IFERROR(IF(VLOOKUP($E229,'SD Aufnahme'!$A$33:$N$326,'SD Aufnahme'!$D$29,FALSE)=0,"",VLOOKUP($E229,'SD Aufnahme'!$A$33:$N$326,'SD Aufnahme'!$D$29,FALSE)),"")</f>
        <v/>
      </c>
      <c r="P229" s="313"/>
      <c r="Q229" s="315" t="str">
        <f>IF(K229=0,"",IFERROR(VLOOKUP($E229,'SD Aufnahme'!$A$33:$N$326,'SD Aufnahme'!$E$29,FALSE),""))</f>
        <v/>
      </c>
      <c r="R229" s="87"/>
      <c r="S229" s="131" t="str">
        <f t="shared" si="68"/>
        <v/>
      </c>
      <c r="T229" s="126">
        <f>IF(M229="organische Düngemittel",IF(OR($M229=0,L229&lt;&gt;0,U229&gt;0),0,IFERROR(VLOOKUP($E229,'SD Aufnahme'!$A$33:$N$4042,T$20,FALSE),0)),)</f>
        <v>0</v>
      </c>
      <c r="U229" s="83"/>
      <c r="V229" s="124"/>
      <c r="W229" s="128" t="str">
        <f ca="1">IFERROR(IF(AND(J229&lt;&gt;"eigene Stoffe",VLOOKUP($E229,'SD Aufnahme'!$A$33:$N$326,'SD Aufnahme'!$G$29,FALSE)=0),"",IF($L229&lt;&gt;0,"", IF(AND(P229&gt;0,O229&lt;&gt;"",Q229&lt;&gt;"t TM"),VLOOKUP($E229,'SD Aufnahme'!$A$33:$N$326,'SD Aufnahme'!$G$29,FALSE)/O229*P229,VLOOKUP($E229,'SD Aufnahme'!$A$33:$N$326,'SD Aufnahme'!$G$29,FALSE)))),"")</f>
        <v/>
      </c>
      <c r="X229" s="87"/>
      <c r="Y229" s="128" t="str">
        <f ca="1">IFERROR(IF(AND(J229&lt;&gt;"eigene Stoffe",VLOOKUP($E229,'SD Aufnahme'!$A$33:$N$326,'SD Aufnahme'!$H$29,FALSE)=0),"",IF($L229&lt;&gt;0,"",IFERROR(IF(AND(P229&gt;0,O229&lt;&gt;"",Q229&lt;&gt;"t TM"),VLOOKUP($E229,'SD Aufnahme'!$A$33:$N$326,'SD Aufnahme'!$H$29,FALSE)*P229/O229,VLOOKUP($E229,'SD Aufnahme'!$A$33:$N$326,'SD Aufnahme'!$H$29,FALSE)),""))),"")</f>
        <v/>
      </c>
      <c r="Z229" s="87"/>
      <c r="AA229" s="424" t="s">
        <v>667</v>
      </c>
      <c r="AB229" s="129" t="str">
        <f>IF($M229=0,"",IFERROR(VLOOKUP($E229,'SD Aufnahme'!$A$33:$N$279,AB$20,FALSE),""))</f>
        <v/>
      </c>
      <c r="AC229" s="97">
        <f t="shared" si="69"/>
        <v>0</v>
      </c>
      <c r="AD229" s="89">
        <f t="shared" ca="1" si="70"/>
        <v>0</v>
      </c>
      <c r="AE229" s="89">
        <f t="shared" ca="1" si="76"/>
        <v>0</v>
      </c>
      <c r="AF229" s="89">
        <f t="shared" ca="1" si="71"/>
        <v>0</v>
      </c>
      <c r="AG229" s="89">
        <f t="shared" ca="1" si="77"/>
        <v>0</v>
      </c>
      <c r="AH229" s="89">
        <f t="shared" si="83"/>
        <v>0</v>
      </c>
      <c r="AI229" s="130" t="e">
        <f ca="1">COUNTIF(OFFSET('SD Aufnahme'!$C$33,VLOOKUP(J229,Art_Aufnahme,3,FALSE),0,VLOOKUP(J229,Art_Aufnahme,4,FALSE)-VLOOKUP(J229,Art_Aufnahme,3,FALSE)+1,1),K229)</f>
        <v>#N/A</v>
      </c>
      <c r="AJ229" s="138">
        <f ca="1">COUNTIF(OFFSET('SD Aufnahme'!$M$32,VLOOKUP(E229,'SD Aufnahme'!$A$33:$X$376,'SD Aufnahme'!$W$29,FALSE),0,1,VLOOKUP(E229,'SD Aufnahme'!$A$33:$X$376,'SD Aufnahme'!$X$29,FALSE)),M229)</f>
        <v>0</v>
      </c>
      <c r="AK229" s="91">
        <f t="shared" ca="1" si="78"/>
        <v>0</v>
      </c>
      <c r="AL229" s="98">
        <f t="shared" si="72"/>
        <v>3</v>
      </c>
      <c r="AO229" s="98">
        <f t="shared" si="73"/>
        <v>0</v>
      </c>
      <c r="AR229" s="98" t="str">
        <f t="shared" si="74"/>
        <v>1900-1-Aufnahme</v>
      </c>
    </row>
    <row r="230" spans="1:44">
      <c r="A230" s="98">
        <f t="shared" si="65"/>
        <v>0</v>
      </c>
      <c r="B230" s="98" t="str">
        <f>IF(C230=1,SUM($C$23:C230),"")</f>
        <v/>
      </c>
      <c r="C230" s="98">
        <f t="shared" si="66"/>
        <v>0</v>
      </c>
      <c r="D230" s="89" t="str">
        <f t="shared" si="67"/>
        <v>1900-1-Aufnahme-</v>
      </c>
      <c r="E230" s="123" t="str">
        <f t="shared" ca="1" si="75"/>
        <v>-</v>
      </c>
      <c r="F230" s="123">
        <f t="shared" si="80"/>
        <v>1900</v>
      </c>
      <c r="G230" s="123">
        <f t="shared" si="81"/>
        <v>1</v>
      </c>
      <c r="H230" s="162">
        <f t="shared" si="82"/>
        <v>208</v>
      </c>
      <c r="I230" s="77"/>
      <c r="J230" s="78"/>
      <c r="K230" s="79"/>
      <c r="L230" s="80"/>
      <c r="M230" s="177"/>
      <c r="N230" s="309" t="str">
        <f t="shared" ca="1" si="79"/>
        <v/>
      </c>
      <c r="O230" s="310" t="str">
        <f ca="1">IFERROR(IF(VLOOKUP($E230,'SD Aufnahme'!$A$33:$N$326,'SD Aufnahme'!$D$29,FALSE)=0,"",VLOOKUP($E230,'SD Aufnahme'!$A$33:$N$326,'SD Aufnahme'!$D$29,FALSE)),"")</f>
        <v/>
      </c>
      <c r="P230" s="313"/>
      <c r="Q230" s="315" t="str">
        <f>IF(K230=0,"",IFERROR(VLOOKUP($E230,'SD Aufnahme'!$A$33:$N$326,'SD Aufnahme'!$E$29,FALSE),""))</f>
        <v/>
      </c>
      <c r="R230" s="87"/>
      <c r="S230" s="131" t="str">
        <f t="shared" si="68"/>
        <v/>
      </c>
      <c r="T230" s="126">
        <f>IF(M230="organische Düngemittel",IF(OR($M230=0,L230&lt;&gt;0,U230&gt;0),0,IFERROR(VLOOKUP($E230,'SD Aufnahme'!$A$33:$N$4042,T$20,FALSE),0)),)</f>
        <v>0</v>
      </c>
      <c r="U230" s="83"/>
      <c r="V230" s="124"/>
      <c r="W230" s="128" t="str">
        <f ca="1">IFERROR(IF(AND(J230&lt;&gt;"eigene Stoffe",VLOOKUP($E230,'SD Aufnahme'!$A$33:$N$326,'SD Aufnahme'!$G$29,FALSE)=0),"",IF($L230&lt;&gt;0,"", IF(AND(P230&gt;0,O230&lt;&gt;"",Q230&lt;&gt;"t TM"),VLOOKUP($E230,'SD Aufnahme'!$A$33:$N$326,'SD Aufnahme'!$G$29,FALSE)/O230*P230,VLOOKUP($E230,'SD Aufnahme'!$A$33:$N$326,'SD Aufnahme'!$G$29,FALSE)))),"")</f>
        <v/>
      </c>
      <c r="X230" s="87"/>
      <c r="Y230" s="128" t="str">
        <f ca="1">IFERROR(IF(AND(J230&lt;&gt;"eigene Stoffe",VLOOKUP($E230,'SD Aufnahme'!$A$33:$N$326,'SD Aufnahme'!$H$29,FALSE)=0),"",IF($L230&lt;&gt;0,"",IFERROR(IF(AND(P230&gt;0,O230&lt;&gt;"",Q230&lt;&gt;"t TM"),VLOOKUP($E230,'SD Aufnahme'!$A$33:$N$326,'SD Aufnahme'!$H$29,FALSE)*P230/O230,VLOOKUP($E230,'SD Aufnahme'!$A$33:$N$326,'SD Aufnahme'!$H$29,FALSE)),""))),"")</f>
        <v/>
      </c>
      <c r="Z230" s="87"/>
      <c r="AA230" s="424" t="s">
        <v>667</v>
      </c>
      <c r="AB230" s="129" t="str">
        <f>IF($M230=0,"",IFERROR(VLOOKUP($E230,'SD Aufnahme'!$A$33:$N$279,AB$20,FALSE),""))</f>
        <v/>
      </c>
      <c r="AC230" s="97">
        <f t="shared" si="69"/>
        <v>0</v>
      </c>
      <c r="AD230" s="89">
        <f t="shared" ca="1" si="70"/>
        <v>0</v>
      </c>
      <c r="AE230" s="89">
        <f t="shared" ca="1" si="76"/>
        <v>0</v>
      </c>
      <c r="AF230" s="89">
        <f t="shared" ca="1" si="71"/>
        <v>0</v>
      </c>
      <c r="AG230" s="89">
        <f t="shared" ca="1" si="77"/>
        <v>0</v>
      </c>
      <c r="AH230" s="89">
        <f t="shared" si="83"/>
        <v>0</v>
      </c>
      <c r="AI230" s="130" t="e">
        <f ca="1">COUNTIF(OFFSET('SD Aufnahme'!$C$33,VLOOKUP(J230,Art_Aufnahme,3,FALSE),0,VLOOKUP(J230,Art_Aufnahme,4,FALSE)-VLOOKUP(J230,Art_Aufnahme,3,FALSE)+1,1),K230)</f>
        <v>#N/A</v>
      </c>
      <c r="AJ230" s="138">
        <f ca="1">COUNTIF(OFFSET('SD Aufnahme'!$M$32,VLOOKUP(E230,'SD Aufnahme'!$A$33:$X$376,'SD Aufnahme'!$W$29,FALSE),0,1,VLOOKUP(E230,'SD Aufnahme'!$A$33:$X$376,'SD Aufnahme'!$X$29,FALSE)),M230)</f>
        <v>0</v>
      </c>
      <c r="AK230" s="91">
        <f t="shared" ca="1" si="78"/>
        <v>0</v>
      </c>
      <c r="AL230" s="98">
        <f t="shared" si="72"/>
        <v>3</v>
      </c>
      <c r="AO230" s="98">
        <f t="shared" si="73"/>
        <v>0</v>
      </c>
      <c r="AR230" s="98" t="str">
        <f t="shared" si="74"/>
        <v>1900-1-Aufnahme</v>
      </c>
    </row>
    <row r="231" spans="1:44">
      <c r="A231" s="98">
        <f t="shared" si="65"/>
        <v>0</v>
      </c>
      <c r="B231" s="98" t="str">
        <f>IF(C231=1,SUM($C$23:C231),"")</f>
        <v/>
      </c>
      <c r="C231" s="98">
        <f t="shared" si="66"/>
        <v>0</v>
      </c>
      <c r="D231" s="89" t="str">
        <f t="shared" si="67"/>
        <v>1900-1-Aufnahme-</v>
      </c>
      <c r="E231" s="123" t="str">
        <f t="shared" ca="1" si="75"/>
        <v>-</v>
      </c>
      <c r="F231" s="123">
        <f t="shared" si="80"/>
        <v>1900</v>
      </c>
      <c r="G231" s="123">
        <f t="shared" si="81"/>
        <v>1</v>
      </c>
      <c r="H231" s="162">
        <f t="shared" si="82"/>
        <v>209</v>
      </c>
      <c r="I231" s="77"/>
      <c r="J231" s="78"/>
      <c r="K231" s="79"/>
      <c r="L231" s="80"/>
      <c r="M231" s="177"/>
      <c r="N231" s="309" t="str">
        <f t="shared" ca="1" si="79"/>
        <v/>
      </c>
      <c r="O231" s="310" t="str">
        <f ca="1">IFERROR(IF(VLOOKUP($E231,'SD Aufnahme'!$A$33:$N$326,'SD Aufnahme'!$D$29,FALSE)=0,"",VLOOKUP($E231,'SD Aufnahme'!$A$33:$N$326,'SD Aufnahme'!$D$29,FALSE)),"")</f>
        <v/>
      </c>
      <c r="P231" s="313"/>
      <c r="Q231" s="315" t="str">
        <f>IF(K231=0,"",IFERROR(VLOOKUP($E231,'SD Aufnahme'!$A$33:$N$326,'SD Aufnahme'!$E$29,FALSE),""))</f>
        <v/>
      </c>
      <c r="R231" s="87"/>
      <c r="S231" s="131" t="str">
        <f t="shared" si="68"/>
        <v/>
      </c>
      <c r="T231" s="126">
        <f>IF(M231="organische Düngemittel",IF(OR($M231=0,L231&lt;&gt;0,U231&gt;0),0,IFERROR(VLOOKUP($E231,'SD Aufnahme'!$A$33:$N$4042,T$20,FALSE),0)),)</f>
        <v>0</v>
      </c>
      <c r="U231" s="83"/>
      <c r="V231" s="124"/>
      <c r="W231" s="128" t="str">
        <f ca="1">IFERROR(IF(AND(J231&lt;&gt;"eigene Stoffe",VLOOKUP($E231,'SD Aufnahme'!$A$33:$N$326,'SD Aufnahme'!$G$29,FALSE)=0),"",IF($L231&lt;&gt;0,"", IF(AND(P231&gt;0,O231&lt;&gt;"",Q231&lt;&gt;"t TM"),VLOOKUP($E231,'SD Aufnahme'!$A$33:$N$326,'SD Aufnahme'!$G$29,FALSE)/O231*P231,VLOOKUP($E231,'SD Aufnahme'!$A$33:$N$326,'SD Aufnahme'!$G$29,FALSE)))),"")</f>
        <v/>
      </c>
      <c r="X231" s="87"/>
      <c r="Y231" s="128" t="str">
        <f ca="1">IFERROR(IF(AND(J231&lt;&gt;"eigene Stoffe",VLOOKUP($E231,'SD Aufnahme'!$A$33:$N$326,'SD Aufnahme'!$H$29,FALSE)=0),"",IF($L231&lt;&gt;0,"",IFERROR(IF(AND(P231&gt;0,O231&lt;&gt;"",Q231&lt;&gt;"t TM"),VLOOKUP($E231,'SD Aufnahme'!$A$33:$N$326,'SD Aufnahme'!$H$29,FALSE)*P231/O231,VLOOKUP($E231,'SD Aufnahme'!$A$33:$N$326,'SD Aufnahme'!$H$29,FALSE)),""))),"")</f>
        <v/>
      </c>
      <c r="Z231" s="87"/>
      <c r="AA231" s="424" t="s">
        <v>667</v>
      </c>
      <c r="AB231" s="129" t="str">
        <f>IF($M231=0,"",IFERROR(VLOOKUP($E231,'SD Aufnahme'!$A$33:$N$279,AB$20,FALSE),""))</f>
        <v/>
      </c>
      <c r="AC231" s="97">
        <f t="shared" si="69"/>
        <v>0</v>
      </c>
      <c r="AD231" s="89">
        <f t="shared" ca="1" si="70"/>
        <v>0</v>
      </c>
      <c r="AE231" s="89">
        <f t="shared" ca="1" si="76"/>
        <v>0</v>
      </c>
      <c r="AF231" s="89">
        <f t="shared" ca="1" si="71"/>
        <v>0</v>
      </c>
      <c r="AG231" s="89">
        <f t="shared" ca="1" si="77"/>
        <v>0</v>
      </c>
      <c r="AH231" s="89">
        <f t="shared" si="83"/>
        <v>0</v>
      </c>
      <c r="AI231" s="130" t="e">
        <f ca="1">COUNTIF(OFFSET('SD Aufnahme'!$C$33,VLOOKUP(J231,Art_Aufnahme,3,FALSE),0,VLOOKUP(J231,Art_Aufnahme,4,FALSE)-VLOOKUP(J231,Art_Aufnahme,3,FALSE)+1,1),K231)</f>
        <v>#N/A</v>
      </c>
      <c r="AJ231" s="138">
        <f ca="1">COUNTIF(OFFSET('SD Aufnahme'!$M$32,VLOOKUP(E231,'SD Aufnahme'!$A$33:$X$376,'SD Aufnahme'!$W$29,FALSE),0,1,VLOOKUP(E231,'SD Aufnahme'!$A$33:$X$376,'SD Aufnahme'!$X$29,FALSE)),M231)</f>
        <v>0</v>
      </c>
      <c r="AK231" s="91">
        <f t="shared" ca="1" si="78"/>
        <v>0</v>
      </c>
      <c r="AL231" s="98">
        <f t="shared" si="72"/>
        <v>3</v>
      </c>
      <c r="AO231" s="98">
        <f t="shared" si="73"/>
        <v>0</v>
      </c>
      <c r="AR231" s="98" t="str">
        <f t="shared" si="74"/>
        <v>1900-1-Aufnahme</v>
      </c>
    </row>
    <row r="232" spans="1:44">
      <c r="A232" s="98">
        <f t="shared" si="65"/>
        <v>0</v>
      </c>
      <c r="B232" s="98" t="str">
        <f>IF(C232=1,SUM($C$23:C232),"")</f>
        <v/>
      </c>
      <c r="C232" s="98">
        <f t="shared" si="66"/>
        <v>0</v>
      </c>
      <c r="D232" s="89" t="str">
        <f t="shared" si="67"/>
        <v>1900-1-Aufnahme-</v>
      </c>
      <c r="E232" s="123" t="str">
        <f t="shared" ca="1" si="75"/>
        <v>-</v>
      </c>
      <c r="F232" s="123">
        <f t="shared" si="80"/>
        <v>1900</v>
      </c>
      <c r="G232" s="123">
        <f t="shared" si="81"/>
        <v>1</v>
      </c>
      <c r="H232" s="162">
        <f t="shared" si="82"/>
        <v>210</v>
      </c>
      <c r="I232" s="77"/>
      <c r="J232" s="78"/>
      <c r="K232" s="79"/>
      <c r="L232" s="80"/>
      <c r="M232" s="177"/>
      <c r="N232" s="309" t="str">
        <f t="shared" ca="1" si="79"/>
        <v/>
      </c>
      <c r="O232" s="310" t="str">
        <f ca="1">IFERROR(IF(VLOOKUP($E232,'SD Aufnahme'!$A$33:$N$326,'SD Aufnahme'!$D$29,FALSE)=0,"",VLOOKUP($E232,'SD Aufnahme'!$A$33:$N$326,'SD Aufnahme'!$D$29,FALSE)),"")</f>
        <v/>
      </c>
      <c r="P232" s="313"/>
      <c r="Q232" s="315" t="str">
        <f>IF(K232=0,"",IFERROR(VLOOKUP($E232,'SD Aufnahme'!$A$33:$N$326,'SD Aufnahme'!$E$29,FALSE),""))</f>
        <v/>
      </c>
      <c r="R232" s="87"/>
      <c r="S232" s="131" t="str">
        <f t="shared" si="68"/>
        <v/>
      </c>
      <c r="T232" s="126">
        <f>IF(M232="organische Düngemittel",IF(OR($M232=0,L232&lt;&gt;0,U232&gt;0),0,IFERROR(VLOOKUP($E232,'SD Aufnahme'!$A$33:$N$4042,T$20,FALSE),0)),)</f>
        <v>0</v>
      </c>
      <c r="U232" s="83"/>
      <c r="V232" s="124"/>
      <c r="W232" s="128" t="str">
        <f ca="1">IFERROR(IF(AND(J232&lt;&gt;"eigene Stoffe",VLOOKUP($E232,'SD Aufnahme'!$A$33:$N$326,'SD Aufnahme'!$G$29,FALSE)=0),"",IF($L232&lt;&gt;0,"", IF(AND(P232&gt;0,O232&lt;&gt;"",Q232&lt;&gt;"t TM"),VLOOKUP($E232,'SD Aufnahme'!$A$33:$N$326,'SD Aufnahme'!$G$29,FALSE)/O232*P232,VLOOKUP($E232,'SD Aufnahme'!$A$33:$N$326,'SD Aufnahme'!$G$29,FALSE)))),"")</f>
        <v/>
      </c>
      <c r="X232" s="87"/>
      <c r="Y232" s="128" t="str">
        <f ca="1">IFERROR(IF(AND(J232&lt;&gt;"eigene Stoffe",VLOOKUP($E232,'SD Aufnahme'!$A$33:$N$326,'SD Aufnahme'!$H$29,FALSE)=0),"",IF($L232&lt;&gt;0,"",IFERROR(IF(AND(P232&gt;0,O232&lt;&gt;"",Q232&lt;&gt;"t TM"),VLOOKUP($E232,'SD Aufnahme'!$A$33:$N$326,'SD Aufnahme'!$H$29,FALSE)*P232/O232,VLOOKUP($E232,'SD Aufnahme'!$A$33:$N$326,'SD Aufnahme'!$H$29,FALSE)),""))),"")</f>
        <v/>
      </c>
      <c r="Z232" s="87"/>
      <c r="AA232" s="424" t="s">
        <v>667</v>
      </c>
      <c r="AB232" s="129" t="str">
        <f>IF($M232=0,"",IFERROR(VLOOKUP($E232,'SD Aufnahme'!$A$33:$N$279,AB$20,FALSE),""))</f>
        <v/>
      </c>
      <c r="AC232" s="97">
        <f t="shared" si="69"/>
        <v>0</v>
      </c>
      <c r="AD232" s="89">
        <f t="shared" ca="1" si="70"/>
        <v>0</v>
      </c>
      <c r="AE232" s="89">
        <f t="shared" ca="1" si="76"/>
        <v>0</v>
      </c>
      <c r="AF232" s="89">
        <f t="shared" ca="1" si="71"/>
        <v>0</v>
      </c>
      <c r="AG232" s="89">
        <f t="shared" ca="1" si="77"/>
        <v>0</v>
      </c>
      <c r="AH232" s="89">
        <f t="shared" si="83"/>
        <v>0</v>
      </c>
      <c r="AI232" s="130" t="e">
        <f ca="1">COUNTIF(OFFSET('SD Aufnahme'!$C$33,VLOOKUP(J232,Art_Aufnahme,3,FALSE),0,VLOOKUP(J232,Art_Aufnahme,4,FALSE)-VLOOKUP(J232,Art_Aufnahme,3,FALSE)+1,1),K232)</f>
        <v>#N/A</v>
      </c>
      <c r="AJ232" s="138">
        <f ca="1">COUNTIF(OFFSET('SD Aufnahme'!$M$32,VLOOKUP(E232,'SD Aufnahme'!$A$33:$X$376,'SD Aufnahme'!$W$29,FALSE),0,1,VLOOKUP(E232,'SD Aufnahme'!$A$33:$X$376,'SD Aufnahme'!$X$29,FALSE)),M232)</f>
        <v>0</v>
      </c>
      <c r="AK232" s="91">
        <f t="shared" ca="1" si="78"/>
        <v>0</v>
      </c>
      <c r="AL232" s="98">
        <f t="shared" si="72"/>
        <v>3</v>
      </c>
      <c r="AO232" s="98">
        <f t="shared" si="73"/>
        <v>0</v>
      </c>
      <c r="AR232" s="98" t="str">
        <f t="shared" si="74"/>
        <v>1900-1-Aufnahme</v>
      </c>
    </row>
    <row r="233" spans="1:44">
      <c r="A233" s="98">
        <f t="shared" si="65"/>
        <v>0</v>
      </c>
      <c r="B233" s="98" t="str">
        <f>IF(C233=1,SUM($C$23:C233),"")</f>
        <v/>
      </c>
      <c r="C233" s="98">
        <f t="shared" si="66"/>
        <v>0</v>
      </c>
      <c r="D233" s="89" t="str">
        <f t="shared" si="67"/>
        <v>1900-1-Aufnahme-</v>
      </c>
      <c r="E233" s="123" t="str">
        <f t="shared" ca="1" si="75"/>
        <v>-</v>
      </c>
      <c r="F233" s="123">
        <f t="shared" si="80"/>
        <v>1900</v>
      </c>
      <c r="G233" s="123">
        <f t="shared" si="81"/>
        <v>1</v>
      </c>
      <c r="H233" s="162">
        <f t="shared" si="82"/>
        <v>211</v>
      </c>
      <c r="I233" s="77"/>
      <c r="J233" s="78"/>
      <c r="K233" s="79"/>
      <c r="L233" s="80"/>
      <c r="M233" s="177"/>
      <c r="N233" s="309" t="str">
        <f t="shared" ca="1" si="79"/>
        <v/>
      </c>
      <c r="O233" s="310" t="str">
        <f ca="1">IFERROR(IF(VLOOKUP($E233,'SD Aufnahme'!$A$33:$N$326,'SD Aufnahme'!$D$29,FALSE)=0,"",VLOOKUP($E233,'SD Aufnahme'!$A$33:$N$326,'SD Aufnahme'!$D$29,FALSE)),"")</f>
        <v/>
      </c>
      <c r="P233" s="313"/>
      <c r="Q233" s="315" t="str">
        <f>IF(K233=0,"",IFERROR(VLOOKUP($E233,'SD Aufnahme'!$A$33:$N$326,'SD Aufnahme'!$E$29,FALSE),""))</f>
        <v/>
      </c>
      <c r="R233" s="87"/>
      <c r="S233" s="131" t="str">
        <f t="shared" si="68"/>
        <v/>
      </c>
      <c r="T233" s="126">
        <f>IF(M233="organische Düngemittel",IF(OR($M233=0,L233&lt;&gt;0,U233&gt;0),0,IFERROR(VLOOKUP($E233,'SD Aufnahme'!$A$33:$N$4042,T$20,FALSE),0)),)</f>
        <v>0</v>
      </c>
      <c r="U233" s="83"/>
      <c r="V233" s="124"/>
      <c r="W233" s="128" t="str">
        <f ca="1">IFERROR(IF(AND(J233&lt;&gt;"eigene Stoffe",VLOOKUP($E233,'SD Aufnahme'!$A$33:$N$326,'SD Aufnahme'!$G$29,FALSE)=0),"",IF($L233&lt;&gt;0,"", IF(AND(P233&gt;0,O233&lt;&gt;"",Q233&lt;&gt;"t TM"),VLOOKUP($E233,'SD Aufnahme'!$A$33:$N$326,'SD Aufnahme'!$G$29,FALSE)/O233*P233,VLOOKUP($E233,'SD Aufnahme'!$A$33:$N$326,'SD Aufnahme'!$G$29,FALSE)))),"")</f>
        <v/>
      </c>
      <c r="X233" s="87"/>
      <c r="Y233" s="128" t="str">
        <f ca="1">IFERROR(IF(AND(J233&lt;&gt;"eigene Stoffe",VLOOKUP($E233,'SD Aufnahme'!$A$33:$N$326,'SD Aufnahme'!$H$29,FALSE)=0),"",IF($L233&lt;&gt;0,"",IFERROR(IF(AND(P233&gt;0,O233&lt;&gt;"",Q233&lt;&gt;"t TM"),VLOOKUP($E233,'SD Aufnahme'!$A$33:$N$326,'SD Aufnahme'!$H$29,FALSE)*P233/O233,VLOOKUP($E233,'SD Aufnahme'!$A$33:$N$326,'SD Aufnahme'!$H$29,FALSE)),""))),"")</f>
        <v/>
      </c>
      <c r="Z233" s="87"/>
      <c r="AA233" s="424" t="s">
        <v>667</v>
      </c>
      <c r="AB233" s="129" t="str">
        <f>IF($M233=0,"",IFERROR(VLOOKUP($E233,'SD Aufnahme'!$A$33:$N$279,AB$20,FALSE),""))</f>
        <v/>
      </c>
      <c r="AC233" s="97">
        <f t="shared" si="69"/>
        <v>0</v>
      </c>
      <c r="AD233" s="89">
        <f t="shared" ca="1" si="70"/>
        <v>0</v>
      </c>
      <c r="AE233" s="89">
        <f t="shared" ca="1" si="76"/>
        <v>0</v>
      </c>
      <c r="AF233" s="89">
        <f t="shared" ca="1" si="71"/>
        <v>0</v>
      </c>
      <c r="AG233" s="89">
        <f t="shared" ca="1" si="77"/>
        <v>0</v>
      </c>
      <c r="AH233" s="89">
        <f t="shared" si="83"/>
        <v>0</v>
      </c>
      <c r="AI233" s="130" t="e">
        <f ca="1">COUNTIF(OFFSET('SD Aufnahme'!$C$33,VLOOKUP(J233,Art_Aufnahme,3,FALSE),0,VLOOKUP(J233,Art_Aufnahme,4,FALSE)-VLOOKUP(J233,Art_Aufnahme,3,FALSE)+1,1),K233)</f>
        <v>#N/A</v>
      </c>
      <c r="AJ233" s="138">
        <f ca="1">COUNTIF(OFFSET('SD Aufnahme'!$M$32,VLOOKUP(E233,'SD Aufnahme'!$A$33:$X$376,'SD Aufnahme'!$W$29,FALSE),0,1,VLOOKUP(E233,'SD Aufnahme'!$A$33:$X$376,'SD Aufnahme'!$X$29,FALSE)),M233)</f>
        <v>0</v>
      </c>
      <c r="AK233" s="91">
        <f t="shared" ca="1" si="78"/>
        <v>0</v>
      </c>
      <c r="AL233" s="98">
        <f t="shared" si="72"/>
        <v>3</v>
      </c>
      <c r="AO233" s="98">
        <f t="shared" si="73"/>
        <v>0</v>
      </c>
      <c r="AR233" s="98" t="str">
        <f t="shared" si="74"/>
        <v>1900-1-Aufnahme</v>
      </c>
    </row>
    <row r="234" spans="1:44">
      <c r="A234" s="98">
        <f t="shared" si="65"/>
        <v>0</v>
      </c>
      <c r="B234" s="98" t="str">
        <f>IF(C234=1,SUM($C$23:C234),"")</f>
        <v/>
      </c>
      <c r="C234" s="98">
        <f t="shared" si="66"/>
        <v>0</v>
      </c>
      <c r="D234" s="89" t="str">
        <f t="shared" si="67"/>
        <v>1900-1-Aufnahme-</v>
      </c>
      <c r="E234" s="123" t="str">
        <f t="shared" ca="1" si="75"/>
        <v>-</v>
      </c>
      <c r="F234" s="123">
        <f t="shared" si="80"/>
        <v>1900</v>
      </c>
      <c r="G234" s="123">
        <f t="shared" si="81"/>
        <v>1</v>
      </c>
      <c r="H234" s="162">
        <f t="shared" si="82"/>
        <v>212</v>
      </c>
      <c r="I234" s="77"/>
      <c r="J234" s="78"/>
      <c r="K234" s="79"/>
      <c r="L234" s="80"/>
      <c r="M234" s="177"/>
      <c r="N234" s="309" t="str">
        <f t="shared" ca="1" si="79"/>
        <v/>
      </c>
      <c r="O234" s="310" t="str">
        <f ca="1">IFERROR(IF(VLOOKUP($E234,'SD Aufnahme'!$A$33:$N$326,'SD Aufnahme'!$D$29,FALSE)=0,"",VLOOKUP($E234,'SD Aufnahme'!$A$33:$N$326,'SD Aufnahme'!$D$29,FALSE)),"")</f>
        <v/>
      </c>
      <c r="P234" s="313"/>
      <c r="Q234" s="315" t="str">
        <f>IF(K234=0,"",IFERROR(VLOOKUP($E234,'SD Aufnahme'!$A$33:$N$326,'SD Aufnahme'!$E$29,FALSE),""))</f>
        <v/>
      </c>
      <c r="R234" s="87"/>
      <c r="S234" s="131" t="str">
        <f t="shared" si="68"/>
        <v/>
      </c>
      <c r="T234" s="126">
        <f>IF(M234="organische Düngemittel",IF(OR($M234=0,L234&lt;&gt;0,U234&gt;0),0,IFERROR(VLOOKUP($E234,'SD Aufnahme'!$A$33:$N$4042,T$20,FALSE),0)),)</f>
        <v>0</v>
      </c>
      <c r="U234" s="83"/>
      <c r="V234" s="124"/>
      <c r="W234" s="128" t="str">
        <f ca="1">IFERROR(IF(AND(J234&lt;&gt;"eigene Stoffe",VLOOKUP($E234,'SD Aufnahme'!$A$33:$N$326,'SD Aufnahme'!$G$29,FALSE)=0),"",IF($L234&lt;&gt;0,"", IF(AND(P234&gt;0,O234&lt;&gt;"",Q234&lt;&gt;"t TM"),VLOOKUP($E234,'SD Aufnahme'!$A$33:$N$326,'SD Aufnahme'!$G$29,FALSE)/O234*P234,VLOOKUP($E234,'SD Aufnahme'!$A$33:$N$326,'SD Aufnahme'!$G$29,FALSE)))),"")</f>
        <v/>
      </c>
      <c r="X234" s="87"/>
      <c r="Y234" s="128" t="str">
        <f ca="1">IFERROR(IF(AND(J234&lt;&gt;"eigene Stoffe",VLOOKUP($E234,'SD Aufnahme'!$A$33:$N$326,'SD Aufnahme'!$H$29,FALSE)=0),"",IF($L234&lt;&gt;0,"",IFERROR(IF(AND(P234&gt;0,O234&lt;&gt;"",Q234&lt;&gt;"t TM"),VLOOKUP($E234,'SD Aufnahme'!$A$33:$N$326,'SD Aufnahme'!$H$29,FALSE)*P234/O234,VLOOKUP($E234,'SD Aufnahme'!$A$33:$N$326,'SD Aufnahme'!$H$29,FALSE)),""))),"")</f>
        <v/>
      </c>
      <c r="Z234" s="87"/>
      <c r="AA234" s="424" t="s">
        <v>667</v>
      </c>
      <c r="AB234" s="129" t="str">
        <f>IF($M234=0,"",IFERROR(VLOOKUP($E234,'SD Aufnahme'!$A$33:$N$279,AB$20,FALSE),""))</f>
        <v/>
      </c>
      <c r="AC234" s="97">
        <f t="shared" si="69"/>
        <v>0</v>
      </c>
      <c r="AD234" s="89">
        <f t="shared" ca="1" si="70"/>
        <v>0</v>
      </c>
      <c r="AE234" s="89">
        <f t="shared" ca="1" si="76"/>
        <v>0</v>
      </c>
      <c r="AF234" s="89">
        <f t="shared" ca="1" si="71"/>
        <v>0</v>
      </c>
      <c r="AG234" s="89">
        <f t="shared" ca="1" si="77"/>
        <v>0</v>
      </c>
      <c r="AH234" s="89">
        <f t="shared" si="83"/>
        <v>0</v>
      </c>
      <c r="AI234" s="130" t="e">
        <f ca="1">COUNTIF(OFFSET('SD Aufnahme'!$C$33,VLOOKUP(J234,Art_Aufnahme,3,FALSE),0,VLOOKUP(J234,Art_Aufnahme,4,FALSE)-VLOOKUP(J234,Art_Aufnahme,3,FALSE)+1,1),K234)</f>
        <v>#N/A</v>
      </c>
      <c r="AJ234" s="138">
        <f ca="1">COUNTIF(OFFSET('SD Aufnahme'!$M$32,VLOOKUP(E234,'SD Aufnahme'!$A$33:$X$376,'SD Aufnahme'!$W$29,FALSE),0,1,VLOOKUP(E234,'SD Aufnahme'!$A$33:$X$376,'SD Aufnahme'!$X$29,FALSE)),M234)</f>
        <v>0</v>
      </c>
      <c r="AK234" s="91">
        <f t="shared" ca="1" si="78"/>
        <v>0</v>
      </c>
      <c r="AL234" s="98">
        <f t="shared" si="72"/>
        <v>3</v>
      </c>
      <c r="AO234" s="98">
        <f t="shared" si="73"/>
        <v>0</v>
      </c>
      <c r="AR234" s="98" t="str">
        <f t="shared" si="74"/>
        <v>1900-1-Aufnahme</v>
      </c>
    </row>
    <row r="235" spans="1:44">
      <c r="A235" s="98">
        <f t="shared" si="65"/>
        <v>0</v>
      </c>
      <c r="B235" s="98" t="str">
        <f>IF(C235=1,SUM($C$23:C235),"")</f>
        <v/>
      </c>
      <c r="C235" s="98">
        <f t="shared" si="66"/>
        <v>0</v>
      </c>
      <c r="D235" s="89" t="str">
        <f t="shared" si="67"/>
        <v>1900-1-Aufnahme-</v>
      </c>
      <c r="E235" s="123" t="str">
        <f t="shared" ca="1" si="75"/>
        <v>-</v>
      </c>
      <c r="F235" s="123">
        <f t="shared" si="80"/>
        <v>1900</v>
      </c>
      <c r="G235" s="123">
        <f t="shared" si="81"/>
        <v>1</v>
      </c>
      <c r="H235" s="162">
        <f t="shared" si="82"/>
        <v>213</v>
      </c>
      <c r="I235" s="77"/>
      <c r="J235" s="78"/>
      <c r="K235" s="79"/>
      <c r="L235" s="80"/>
      <c r="M235" s="177"/>
      <c r="N235" s="309" t="str">
        <f t="shared" ca="1" si="79"/>
        <v/>
      </c>
      <c r="O235" s="310" t="str">
        <f ca="1">IFERROR(IF(VLOOKUP($E235,'SD Aufnahme'!$A$33:$N$326,'SD Aufnahme'!$D$29,FALSE)=0,"",VLOOKUP($E235,'SD Aufnahme'!$A$33:$N$326,'SD Aufnahme'!$D$29,FALSE)),"")</f>
        <v/>
      </c>
      <c r="P235" s="313"/>
      <c r="Q235" s="315" t="str">
        <f>IF(K235=0,"",IFERROR(VLOOKUP($E235,'SD Aufnahme'!$A$33:$N$326,'SD Aufnahme'!$E$29,FALSE),""))</f>
        <v/>
      </c>
      <c r="R235" s="87"/>
      <c r="S235" s="131" t="str">
        <f t="shared" si="68"/>
        <v/>
      </c>
      <c r="T235" s="126">
        <f>IF(M235="organische Düngemittel",IF(OR($M235=0,L235&lt;&gt;0,U235&gt;0),0,IFERROR(VLOOKUP($E235,'SD Aufnahme'!$A$33:$N$4042,T$20,FALSE),0)),)</f>
        <v>0</v>
      </c>
      <c r="U235" s="83"/>
      <c r="V235" s="124"/>
      <c r="W235" s="128" t="str">
        <f ca="1">IFERROR(IF(AND(J235&lt;&gt;"eigene Stoffe",VLOOKUP($E235,'SD Aufnahme'!$A$33:$N$326,'SD Aufnahme'!$G$29,FALSE)=0),"",IF($L235&lt;&gt;0,"", IF(AND(P235&gt;0,O235&lt;&gt;"",Q235&lt;&gt;"t TM"),VLOOKUP($E235,'SD Aufnahme'!$A$33:$N$326,'SD Aufnahme'!$G$29,FALSE)/O235*P235,VLOOKUP($E235,'SD Aufnahme'!$A$33:$N$326,'SD Aufnahme'!$G$29,FALSE)))),"")</f>
        <v/>
      </c>
      <c r="X235" s="87"/>
      <c r="Y235" s="128" t="str">
        <f ca="1">IFERROR(IF(AND(J235&lt;&gt;"eigene Stoffe",VLOOKUP($E235,'SD Aufnahme'!$A$33:$N$326,'SD Aufnahme'!$H$29,FALSE)=0),"",IF($L235&lt;&gt;0,"",IFERROR(IF(AND(P235&gt;0,O235&lt;&gt;"",Q235&lt;&gt;"t TM"),VLOOKUP($E235,'SD Aufnahme'!$A$33:$N$326,'SD Aufnahme'!$H$29,FALSE)*P235/O235,VLOOKUP($E235,'SD Aufnahme'!$A$33:$N$326,'SD Aufnahme'!$H$29,FALSE)),""))),"")</f>
        <v/>
      </c>
      <c r="Z235" s="87"/>
      <c r="AA235" s="424" t="s">
        <v>667</v>
      </c>
      <c r="AB235" s="129" t="str">
        <f>IF($M235=0,"",IFERROR(VLOOKUP($E235,'SD Aufnahme'!$A$33:$N$279,AB$20,FALSE),""))</f>
        <v/>
      </c>
      <c r="AC235" s="97">
        <f t="shared" si="69"/>
        <v>0</v>
      </c>
      <c r="AD235" s="89">
        <f t="shared" ca="1" si="70"/>
        <v>0</v>
      </c>
      <c r="AE235" s="89">
        <f t="shared" ca="1" si="76"/>
        <v>0</v>
      </c>
      <c r="AF235" s="89">
        <f t="shared" ca="1" si="71"/>
        <v>0</v>
      </c>
      <c r="AG235" s="89">
        <f t="shared" ca="1" si="77"/>
        <v>0</v>
      </c>
      <c r="AH235" s="89">
        <f t="shared" si="83"/>
        <v>0</v>
      </c>
      <c r="AI235" s="130" t="e">
        <f ca="1">COUNTIF(OFFSET('SD Aufnahme'!$C$33,VLOOKUP(J235,Art_Aufnahme,3,FALSE),0,VLOOKUP(J235,Art_Aufnahme,4,FALSE)-VLOOKUP(J235,Art_Aufnahme,3,FALSE)+1,1),K235)</f>
        <v>#N/A</v>
      </c>
      <c r="AJ235" s="138">
        <f ca="1">COUNTIF(OFFSET('SD Aufnahme'!$M$32,VLOOKUP(E235,'SD Aufnahme'!$A$33:$X$376,'SD Aufnahme'!$W$29,FALSE),0,1,VLOOKUP(E235,'SD Aufnahme'!$A$33:$X$376,'SD Aufnahme'!$X$29,FALSE)),M235)</f>
        <v>0</v>
      </c>
      <c r="AK235" s="91">
        <f t="shared" ca="1" si="78"/>
        <v>0</v>
      </c>
      <c r="AL235" s="98">
        <f t="shared" si="72"/>
        <v>3</v>
      </c>
      <c r="AO235" s="98">
        <f t="shared" si="73"/>
        <v>0</v>
      </c>
      <c r="AR235" s="98" t="str">
        <f t="shared" si="74"/>
        <v>1900-1-Aufnahme</v>
      </c>
    </row>
    <row r="236" spans="1:44">
      <c r="A236" s="98">
        <f t="shared" si="65"/>
        <v>0</v>
      </c>
      <c r="B236" s="98" t="str">
        <f>IF(C236=1,SUM($C$23:C236),"")</f>
        <v/>
      </c>
      <c r="C236" s="98">
        <f t="shared" si="66"/>
        <v>0</v>
      </c>
      <c r="D236" s="89" t="str">
        <f t="shared" si="67"/>
        <v>1900-1-Aufnahme-</v>
      </c>
      <c r="E236" s="123" t="str">
        <f t="shared" ca="1" si="75"/>
        <v>-</v>
      </c>
      <c r="F236" s="123">
        <f t="shared" si="80"/>
        <v>1900</v>
      </c>
      <c r="G236" s="123">
        <f t="shared" si="81"/>
        <v>1</v>
      </c>
      <c r="H236" s="162">
        <f t="shared" si="82"/>
        <v>214</v>
      </c>
      <c r="I236" s="77"/>
      <c r="J236" s="78"/>
      <c r="K236" s="79"/>
      <c r="L236" s="80"/>
      <c r="M236" s="177"/>
      <c r="N236" s="309" t="str">
        <f t="shared" ca="1" si="79"/>
        <v/>
      </c>
      <c r="O236" s="310" t="str">
        <f ca="1">IFERROR(IF(VLOOKUP($E236,'SD Aufnahme'!$A$33:$N$326,'SD Aufnahme'!$D$29,FALSE)=0,"",VLOOKUP($E236,'SD Aufnahme'!$A$33:$N$326,'SD Aufnahme'!$D$29,FALSE)),"")</f>
        <v/>
      </c>
      <c r="P236" s="313"/>
      <c r="Q236" s="315" t="str">
        <f>IF(K236=0,"",IFERROR(VLOOKUP($E236,'SD Aufnahme'!$A$33:$N$326,'SD Aufnahme'!$E$29,FALSE),""))</f>
        <v/>
      </c>
      <c r="R236" s="87"/>
      <c r="S236" s="131" t="str">
        <f t="shared" si="68"/>
        <v/>
      </c>
      <c r="T236" s="126">
        <f>IF(M236="organische Düngemittel",IF(OR($M236=0,L236&lt;&gt;0,U236&gt;0),0,IFERROR(VLOOKUP($E236,'SD Aufnahme'!$A$33:$N$4042,T$20,FALSE),0)),)</f>
        <v>0</v>
      </c>
      <c r="U236" s="83"/>
      <c r="V236" s="124"/>
      <c r="W236" s="128" t="str">
        <f ca="1">IFERROR(IF(AND(J236&lt;&gt;"eigene Stoffe",VLOOKUP($E236,'SD Aufnahme'!$A$33:$N$326,'SD Aufnahme'!$G$29,FALSE)=0),"",IF($L236&lt;&gt;0,"", IF(AND(P236&gt;0,O236&lt;&gt;"",Q236&lt;&gt;"t TM"),VLOOKUP($E236,'SD Aufnahme'!$A$33:$N$326,'SD Aufnahme'!$G$29,FALSE)/O236*P236,VLOOKUP($E236,'SD Aufnahme'!$A$33:$N$326,'SD Aufnahme'!$G$29,FALSE)))),"")</f>
        <v/>
      </c>
      <c r="X236" s="87"/>
      <c r="Y236" s="128" t="str">
        <f ca="1">IFERROR(IF(AND(J236&lt;&gt;"eigene Stoffe",VLOOKUP($E236,'SD Aufnahme'!$A$33:$N$326,'SD Aufnahme'!$H$29,FALSE)=0),"",IF($L236&lt;&gt;0,"",IFERROR(IF(AND(P236&gt;0,O236&lt;&gt;"",Q236&lt;&gt;"t TM"),VLOOKUP($E236,'SD Aufnahme'!$A$33:$N$326,'SD Aufnahme'!$H$29,FALSE)*P236/O236,VLOOKUP($E236,'SD Aufnahme'!$A$33:$N$326,'SD Aufnahme'!$H$29,FALSE)),""))),"")</f>
        <v/>
      </c>
      <c r="Z236" s="87"/>
      <c r="AA236" s="424" t="s">
        <v>667</v>
      </c>
      <c r="AB236" s="129" t="str">
        <f>IF($M236=0,"",IFERROR(VLOOKUP($E236,'SD Aufnahme'!$A$33:$N$279,AB$20,FALSE),""))</f>
        <v/>
      </c>
      <c r="AC236" s="97">
        <f t="shared" si="69"/>
        <v>0</v>
      </c>
      <c r="AD236" s="89">
        <f t="shared" ca="1" si="70"/>
        <v>0</v>
      </c>
      <c r="AE236" s="89">
        <f t="shared" ca="1" si="76"/>
        <v>0</v>
      </c>
      <c r="AF236" s="89">
        <f t="shared" ca="1" si="71"/>
        <v>0</v>
      </c>
      <c r="AG236" s="89">
        <f t="shared" ca="1" si="77"/>
        <v>0</v>
      </c>
      <c r="AH236" s="89">
        <f t="shared" si="83"/>
        <v>0</v>
      </c>
      <c r="AI236" s="130" t="e">
        <f ca="1">COUNTIF(OFFSET('SD Aufnahme'!$C$33,VLOOKUP(J236,Art_Aufnahme,3,FALSE),0,VLOOKUP(J236,Art_Aufnahme,4,FALSE)-VLOOKUP(J236,Art_Aufnahme,3,FALSE)+1,1),K236)</f>
        <v>#N/A</v>
      </c>
      <c r="AJ236" s="138">
        <f ca="1">COUNTIF(OFFSET('SD Aufnahme'!$M$32,VLOOKUP(E236,'SD Aufnahme'!$A$33:$X$376,'SD Aufnahme'!$W$29,FALSE),0,1,VLOOKUP(E236,'SD Aufnahme'!$A$33:$X$376,'SD Aufnahme'!$X$29,FALSE)),M236)</f>
        <v>0</v>
      </c>
      <c r="AK236" s="91">
        <f t="shared" ca="1" si="78"/>
        <v>0</v>
      </c>
      <c r="AL236" s="98">
        <f t="shared" si="72"/>
        <v>3</v>
      </c>
      <c r="AO236" s="98">
        <f t="shared" si="73"/>
        <v>0</v>
      </c>
      <c r="AR236" s="98" t="str">
        <f t="shared" si="74"/>
        <v>1900-1-Aufnahme</v>
      </c>
    </row>
    <row r="237" spans="1:44">
      <c r="A237" s="98">
        <f t="shared" si="65"/>
        <v>0</v>
      </c>
      <c r="B237" s="98" t="str">
        <f>IF(C237=1,SUM($C$23:C237),"")</f>
        <v/>
      </c>
      <c r="C237" s="98">
        <f t="shared" si="66"/>
        <v>0</v>
      </c>
      <c r="D237" s="89" t="str">
        <f t="shared" si="67"/>
        <v>1900-1-Aufnahme-</v>
      </c>
      <c r="E237" s="123" t="str">
        <f t="shared" ca="1" si="75"/>
        <v>-</v>
      </c>
      <c r="F237" s="123">
        <f t="shared" si="80"/>
        <v>1900</v>
      </c>
      <c r="G237" s="123">
        <f t="shared" si="81"/>
        <v>1</v>
      </c>
      <c r="H237" s="162">
        <f t="shared" si="82"/>
        <v>215</v>
      </c>
      <c r="I237" s="77"/>
      <c r="J237" s="78"/>
      <c r="K237" s="79"/>
      <c r="L237" s="80"/>
      <c r="M237" s="177"/>
      <c r="N237" s="309" t="str">
        <f t="shared" ca="1" si="79"/>
        <v/>
      </c>
      <c r="O237" s="310" t="str">
        <f ca="1">IFERROR(IF(VLOOKUP($E237,'SD Aufnahme'!$A$33:$N$326,'SD Aufnahme'!$D$29,FALSE)=0,"",VLOOKUP($E237,'SD Aufnahme'!$A$33:$N$326,'SD Aufnahme'!$D$29,FALSE)),"")</f>
        <v/>
      </c>
      <c r="P237" s="313"/>
      <c r="Q237" s="315" t="str">
        <f>IF(K237=0,"",IFERROR(VLOOKUP($E237,'SD Aufnahme'!$A$33:$N$326,'SD Aufnahme'!$E$29,FALSE),""))</f>
        <v/>
      </c>
      <c r="R237" s="87"/>
      <c r="S237" s="131" t="str">
        <f t="shared" si="68"/>
        <v/>
      </c>
      <c r="T237" s="126">
        <f>IF(M237="organische Düngemittel",IF(OR($M237=0,L237&lt;&gt;0,U237&gt;0),0,IFERROR(VLOOKUP($E237,'SD Aufnahme'!$A$33:$N$4042,T$20,FALSE),0)),)</f>
        <v>0</v>
      </c>
      <c r="U237" s="83"/>
      <c r="V237" s="124"/>
      <c r="W237" s="128" t="str">
        <f ca="1">IFERROR(IF(AND(J237&lt;&gt;"eigene Stoffe",VLOOKUP($E237,'SD Aufnahme'!$A$33:$N$326,'SD Aufnahme'!$G$29,FALSE)=0),"",IF($L237&lt;&gt;0,"", IF(AND(P237&gt;0,O237&lt;&gt;"",Q237&lt;&gt;"t TM"),VLOOKUP($E237,'SD Aufnahme'!$A$33:$N$326,'SD Aufnahme'!$G$29,FALSE)/O237*P237,VLOOKUP($E237,'SD Aufnahme'!$A$33:$N$326,'SD Aufnahme'!$G$29,FALSE)))),"")</f>
        <v/>
      </c>
      <c r="X237" s="87"/>
      <c r="Y237" s="128" t="str">
        <f ca="1">IFERROR(IF(AND(J237&lt;&gt;"eigene Stoffe",VLOOKUP($E237,'SD Aufnahme'!$A$33:$N$326,'SD Aufnahme'!$H$29,FALSE)=0),"",IF($L237&lt;&gt;0,"",IFERROR(IF(AND(P237&gt;0,O237&lt;&gt;"",Q237&lt;&gt;"t TM"),VLOOKUP($E237,'SD Aufnahme'!$A$33:$N$326,'SD Aufnahme'!$H$29,FALSE)*P237/O237,VLOOKUP($E237,'SD Aufnahme'!$A$33:$N$326,'SD Aufnahme'!$H$29,FALSE)),""))),"")</f>
        <v/>
      </c>
      <c r="Z237" s="87"/>
      <c r="AA237" s="424" t="s">
        <v>667</v>
      </c>
      <c r="AB237" s="129" t="str">
        <f>IF($M237=0,"",IFERROR(VLOOKUP($E237,'SD Aufnahme'!$A$33:$N$279,AB$20,FALSE),""))</f>
        <v/>
      </c>
      <c r="AC237" s="97">
        <f t="shared" si="69"/>
        <v>0</v>
      </c>
      <c r="AD237" s="89">
        <f t="shared" ca="1" si="70"/>
        <v>0</v>
      </c>
      <c r="AE237" s="89">
        <f t="shared" ca="1" si="76"/>
        <v>0</v>
      </c>
      <c r="AF237" s="89">
        <f t="shared" ca="1" si="71"/>
        <v>0</v>
      </c>
      <c r="AG237" s="89">
        <f t="shared" ca="1" si="77"/>
        <v>0</v>
      </c>
      <c r="AH237" s="89">
        <f t="shared" si="83"/>
        <v>0</v>
      </c>
      <c r="AI237" s="130" t="e">
        <f ca="1">COUNTIF(OFFSET('SD Aufnahme'!$C$33,VLOOKUP(J237,Art_Aufnahme,3,FALSE),0,VLOOKUP(J237,Art_Aufnahme,4,FALSE)-VLOOKUP(J237,Art_Aufnahme,3,FALSE)+1,1),K237)</f>
        <v>#N/A</v>
      </c>
      <c r="AJ237" s="138">
        <f ca="1">COUNTIF(OFFSET('SD Aufnahme'!$M$32,VLOOKUP(E237,'SD Aufnahme'!$A$33:$X$376,'SD Aufnahme'!$W$29,FALSE),0,1,VLOOKUP(E237,'SD Aufnahme'!$A$33:$X$376,'SD Aufnahme'!$X$29,FALSE)),M237)</f>
        <v>0</v>
      </c>
      <c r="AK237" s="91">
        <f t="shared" ca="1" si="78"/>
        <v>0</v>
      </c>
      <c r="AL237" s="98">
        <f t="shared" si="72"/>
        <v>3</v>
      </c>
      <c r="AO237" s="98">
        <f t="shared" si="73"/>
        <v>0</v>
      </c>
      <c r="AR237" s="98" t="str">
        <f t="shared" si="74"/>
        <v>1900-1-Aufnahme</v>
      </c>
    </row>
    <row r="238" spans="1:44">
      <c r="A238" s="98">
        <f t="shared" si="65"/>
        <v>0</v>
      </c>
      <c r="B238" s="98" t="str">
        <f>IF(C238=1,SUM($C$23:C238),"")</f>
        <v/>
      </c>
      <c r="C238" s="98">
        <f t="shared" si="66"/>
        <v>0</v>
      </c>
      <c r="D238" s="89" t="str">
        <f t="shared" si="67"/>
        <v>1900-1-Aufnahme-</v>
      </c>
      <c r="E238" s="123" t="str">
        <f t="shared" ca="1" si="75"/>
        <v>-</v>
      </c>
      <c r="F238" s="123">
        <f t="shared" si="80"/>
        <v>1900</v>
      </c>
      <c r="G238" s="123">
        <f t="shared" si="81"/>
        <v>1</v>
      </c>
      <c r="H238" s="162">
        <f t="shared" si="82"/>
        <v>216</v>
      </c>
      <c r="I238" s="77"/>
      <c r="J238" s="78"/>
      <c r="K238" s="79"/>
      <c r="L238" s="80"/>
      <c r="M238" s="177"/>
      <c r="N238" s="309" t="str">
        <f t="shared" ca="1" si="79"/>
        <v/>
      </c>
      <c r="O238" s="310" t="str">
        <f ca="1">IFERROR(IF(VLOOKUP($E238,'SD Aufnahme'!$A$33:$N$326,'SD Aufnahme'!$D$29,FALSE)=0,"",VLOOKUP($E238,'SD Aufnahme'!$A$33:$N$326,'SD Aufnahme'!$D$29,FALSE)),"")</f>
        <v/>
      </c>
      <c r="P238" s="313"/>
      <c r="Q238" s="315" t="str">
        <f>IF(K238=0,"",IFERROR(VLOOKUP($E238,'SD Aufnahme'!$A$33:$N$326,'SD Aufnahme'!$E$29,FALSE),""))</f>
        <v/>
      </c>
      <c r="R238" s="87"/>
      <c r="S238" s="131" t="str">
        <f t="shared" si="68"/>
        <v/>
      </c>
      <c r="T238" s="126">
        <f>IF(M238="organische Düngemittel",IF(OR($M238=0,L238&lt;&gt;0,U238&gt;0),0,IFERROR(VLOOKUP($E238,'SD Aufnahme'!$A$33:$N$4042,T$20,FALSE),0)),)</f>
        <v>0</v>
      </c>
      <c r="U238" s="83"/>
      <c r="V238" s="124"/>
      <c r="W238" s="128" t="str">
        <f ca="1">IFERROR(IF(AND(J238&lt;&gt;"eigene Stoffe",VLOOKUP($E238,'SD Aufnahme'!$A$33:$N$326,'SD Aufnahme'!$G$29,FALSE)=0),"",IF($L238&lt;&gt;0,"", IF(AND(P238&gt;0,O238&lt;&gt;"",Q238&lt;&gt;"t TM"),VLOOKUP($E238,'SD Aufnahme'!$A$33:$N$326,'SD Aufnahme'!$G$29,FALSE)/O238*P238,VLOOKUP($E238,'SD Aufnahme'!$A$33:$N$326,'SD Aufnahme'!$G$29,FALSE)))),"")</f>
        <v/>
      </c>
      <c r="X238" s="87"/>
      <c r="Y238" s="128" t="str">
        <f ca="1">IFERROR(IF(AND(J238&lt;&gt;"eigene Stoffe",VLOOKUP($E238,'SD Aufnahme'!$A$33:$N$326,'SD Aufnahme'!$H$29,FALSE)=0),"",IF($L238&lt;&gt;0,"",IFERROR(IF(AND(P238&gt;0,O238&lt;&gt;"",Q238&lt;&gt;"t TM"),VLOOKUP($E238,'SD Aufnahme'!$A$33:$N$326,'SD Aufnahme'!$H$29,FALSE)*P238/O238,VLOOKUP($E238,'SD Aufnahme'!$A$33:$N$326,'SD Aufnahme'!$H$29,FALSE)),""))),"")</f>
        <v/>
      </c>
      <c r="Z238" s="87"/>
      <c r="AA238" s="424" t="s">
        <v>667</v>
      </c>
      <c r="AB238" s="129" t="str">
        <f>IF($M238=0,"",IFERROR(VLOOKUP($E238,'SD Aufnahme'!$A$33:$N$279,AB$20,FALSE),""))</f>
        <v/>
      </c>
      <c r="AC238" s="97">
        <f t="shared" si="69"/>
        <v>0</v>
      </c>
      <c r="AD238" s="89">
        <f t="shared" ca="1" si="70"/>
        <v>0</v>
      </c>
      <c r="AE238" s="89">
        <f t="shared" ca="1" si="76"/>
        <v>0</v>
      </c>
      <c r="AF238" s="89">
        <f t="shared" ca="1" si="71"/>
        <v>0</v>
      </c>
      <c r="AG238" s="89">
        <f t="shared" ca="1" si="77"/>
        <v>0</v>
      </c>
      <c r="AH238" s="89">
        <f t="shared" si="83"/>
        <v>0</v>
      </c>
      <c r="AI238" s="130" t="e">
        <f ca="1">COUNTIF(OFFSET('SD Aufnahme'!$C$33,VLOOKUP(J238,Art_Aufnahme,3,FALSE),0,VLOOKUP(J238,Art_Aufnahme,4,FALSE)-VLOOKUP(J238,Art_Aufnahme,3,FALSE)+1,1),K238)</f>
        <v>#N/A</v>
      </c>
      <c r="AJ238" s="138">
        <f ca="1">COUNTIF(OFFSET('SD Aufnahme'!$M$32,VLOOKUP(E238,'SD Aufnahme'!$A$33:$X$376,'SD Aufnahme'!$W$29,FALSE),0,1,VLOOKUP(E238,'SD Aufnahme'!$A$33:$X$376,'SD Aufnahme'!$X$29,FALSE)),M238)</f>
        <v>0</v>
      </c>
      <c r="AK238" s="91">
        <f t="shared" ca="1" si="78"/>
        <v>0</v>
      </c>
      <c r="AL238" s="98">
        <f t="shared" si="72"/>
        <v>3</v>
      </c>
      <c r="AO238" s="98">
        <f t="shared" si="73"/>
        <v>0</v>
      </c>
      <c r="AR238" s="98" t="str">
        <f t="shared" si="74"/>
        <v>1900-1-Aufnahme</v>
      </c>
    </row>
    <row r="239" spans="1:44">
      <c r="A239" s="98">
        <f t="shared" si="65"/>
        <v>0</v>
      </c>
      <c r="B239" s="98" t="str">
        <f>IF(C239=1,SUM($C$23:C239),"")</f>
        <v/>
      </c>
      <c r="C239" s="98">
        <f t="shared" si="66"/>
        <v>0</v>
      </c>
      <c r="D239" s="89" t="str">
        <f t="shared" si="67"/>
        <v>1900-1-Aufnahme-</v>
      </c>
      <c r="E239" s="123" t="str">
        <f t="shared" ca="1" si="75"/>
        <v>-</v>
      </c>
      <c r="F239" s="123">
        <f t="shared" si="80"/>
        <v>1900</v>
      </c>
      <c r="G239" s="123">
        <f t="shared" si="81"/>
        <v>1</v>
      </c>
      <c r="H239" s="162">
        <f t="shared" si="82"/>
        <v>217</v>
      </c>
      <c r="I239" s="77"/>
      <c r="J239" s="78"/>
      <c r="K239" s="79"/>
      <c r="L239" s="80"/>
      <c r="M239" s="177"/>
      <c r="N239" s="309" t="str">
        <f t="shared" ca="1" si="79"/>
        <v/>
      </c>
      <c r="O239" s="310" t="str">
        <f ca="1">IFERROR(IF(VLOOKUP($E239,'SD Aufnahme'!$A$33:$N$326,'SD Aufnahme'!$D$29,FALSE)=0,"",VLOOKUP($E239,'SD Aufnahme'!$A$33:$N$326,'SD Aufnahme'!$D$29,FALSE)),"")</f>
        <v/>
      </c>
      <c r="P239" s="313"/>
      <c r="Q239" s="315" t="str">
        <f>IF(K239=0,"",IFERROR(VLOOKUP($E239,'SD Aufnahme'!$A$33:$N$326,'SD Aufnahme'!$E$29,FALSE),""))</f>
        <v/>
      </c>
      <c r="R239" s="87"/>
      <c r="S239" s="131" t="str">
        <f t="shared" si="68"/>
        <v/>
      </c>
      <c r="T239" s="126">
        <f>IF(M239="organische Düngemittel",IF(OR($M239=0,L239&lt;&gt;0,U239&gt;0),0,IFERROR(VLOOKUP($E239,'SD Aufnahme'!$A$33:$N$4042,T$20,FALSE),0)),)</f>
        <v>0</v>
      </c>
      <c r="U239" s="83"/>
      <c r="V239" s="124"/>
      <c r="W239" s="128" t="str">
        <f ca="1">IFERROR(IF(AND(J239&lt;&gt;"eigene Stoffe",VLOOKUP($E239,'SD Aufnahme'!$A$33:$N$326,'SD Aufnahme'!$G$29,FALSE)=0),"",IF($L239&lt;&gt;0,"", IF(AND(P239&gt;0,O239&lt;&gt;"",Q239&lt;&gt;"t TM"),VLOOKUP($E239,'SD Aufnahme'!$A$33:$N$326,'SD Aufnahme'!$G$29,FALSE)/O239*P239,VLOOKUP($E239,'SD Aufnahme'!$A$33:$N$326,'SD Aufnahme'!$G$29,FALSE)))),"")</f>
        <v/>
      </c>
      <c r="X239" s="87"/>
      <c r="Y239" s="128" t="str">
        <f ca="1">IFERROR(IF(AND(J239&lt;&gt;"eigene Stoffe",VLOOKUP($E239,'SD Aufnahme'!$A$33:$N$326,'SD Aufnahme'!$H$29,FALSE)=0),"",IF($L239&lt;&gt;0,"",IFERROR(IF(AND(P239&gt;0,O239&lt;&gt;"",Q239&lt;&gt;"t TM"),VLOOKUP($E239,'SD Aufnahme'!$A$33:$N$326,'SD Aufnahme'!$H$29,FALSE)*P239/O239,VLOOKUP($E239,'SD Aufnahme'!$A$33:$N$326,'SD Aufnahme'!$H$29,FALSE)),""))),"")</f>
        <v/>
      </c>
      <c r="Z239" s="87"/>
      <c r="AA239" s="424" t="s">
        <v>667</v>
      </c>
      <c r="AB239" s="129" t="str">
        <f>IF($M239=0,"",IFERROR(VLOOKUP($E239,'SD Aufnahme'!$A$33:$N$279,AB$20,FALSE),""))</f>
        <v/>
      </c>
      <c r="AC239" s="97">
        <f t="shared" si="69"/>
        <v>0</v>
      </c>
      <c r="AD239" s="89">
        <f t="shared" ca="1" si="70"/>
        <v>0</v>
      </c>
      <c r="AE239" s="89">
        <f t="shared" ca="1" si="76"/>
        <v>0</v>
      </c>
      <c r="AF239" s="89">
        <f t="shared" ca="1" si="71"/>
        <v>0</v>
      </c>
      <c r="AG239" s="89">
        <f t="shared" ca="1" si="77"/>
        <v>0</v>
      </c>
      <c r="AH239" s="89">
        <f t="shared" si="83"/>
        <v>0</v>
      </c>
      <c r="AI239" s="130" t="e">
        <f ca="1">COUNTIF(OFFSET('SD Aufnahme'!$C$33,VLOOKUP(J239,Art_Aufnahme,3,FALSE),0,VLOOKUP(J239,Art_Aufnahme,4,FALSE)-VLOOKUP(J239,Art_Aufnahme,3,FALSE)+1,1),K239)</f>
        <v>#N/A</v>
      </c>
      <c r="AJ239" s="138">
        <f ca="1">COUNTIF(OFFSET('SD Aufnahme'!$M$32,VLOOKUP(E239,'SD Aufnahme'!$A$33:$X$376,'SD Aufnahme'!$W$29,FALSE),0,1,VLOOKUP(E239,'SD Aufnahme'!$A$33:$X$376,'SD Aufnahme'!$X$29,FALSE)),M239)</f>
        <v>0</v>
      </c>
      <c r="AK239" s="91">
        <f t="shared" ca="1" si="78"/>
        <v>0</v>
      </c>
      <c r="AL239" s="98">
        <f t="shared" si="72"/>
        <v>3</v>
      </c>
      <c r="AO239" s="98">
        <f t="shared" si="73"/>
        <v>0</v>
      </c>
      <c r="AR239" s="98" t="str">
        <f t="shared" si="74"/>
        <v>1900-1-Aufnahme</v>
      </c>
    </row>
    <row r="240" spans="1:44">
      <c r="A240" s="98">
        <f t="shared" si="65"/>
        <v>0</v>
      </c>
      <c r="B240" s="98" t="str">
        <f>IF(C240=1,SUM($C$23:C240),"")</f>
        <v/>
      </c>
      <c r="C240" s="98">
        <f t="shared" si="66"/>
        <v>0</v>
      </c>
      <c r="D240" s="89" t="str">
        <f t="shared" si="67"/>
        <v>1900-1-Aufnahme-</v>
      </c>
      <c r="E240" s="123" t="str">
        <f t="shared" ca="1" si="75"/>
        <v>-</v>
      </c>
      <c r="F240" s="123">
        <f t="shared" si="80"/>
        <v>1900</v>
      </c>
      <c r="G240" s="123">
        <f t="shared" si="81"/>
        <v>1</v>
      </c>
      <c r="H240" s="162">
        <f t="shared" si="82"/>
        <v>218</v>
      </c>
      <c r="I240" s="77"/>
      <c r="J240" s="78"/>
      <c r="K240" s="79"/>
      <c r="L240" s="80"/>
      <c r="M240" s="177"/>
      <c r="N240" s="309" t="str">
        <f t="shared" ca="1" si="79"/>
        <v/>
      </c>
      <c r="O240" s="310" t="str">
        <f ca="1">IFERROR(IF(VLOOKUP($E240,'SD Aufnahme'!$A$33:$N$326,'SD Aufnahme'!$D$29,FALSE)=0,"",VLOOKUP($E240,'SD Aufnahme'!$A$33:$N$326,'SD Aufnahme'!$D$29,FALSE)),"")</f>
        <v/>
      </c>
      <c r="P240" s="313"/>
      <c r="Q240" s="315" t="str">
        <f>IF(K240=0,"",IFERROR(VLOOKUP($E240,'SD Aufnahme'!$A$33:$N$326,'SD Aufnahme'!$E$29,FALSE),""))</f>
        <v/>
      </c>
      <c r="R240" s="87"/>
      <c r="S240" s="131" t="str">
        <f t="shared" si="68"/>
        <v/>
      </c>
      <c r="T240" s="126">
        <f>IF(M240="organische Düngemittel",IF(OR($M240=0,L240&lt;&gt;0,U240&gt;0),0,IFERROR(VLOOKUP($E240,'SD Aufnahme'!$A$33:$N$4042,T$20,FALSE),0)),)</f>
        <v>0</v>
      </c>
      <c r="U240" s="83"/>
      <c r="V240" s="124"/>
      <c r="W240" s="128" t="str">
        <f ca="1">IFERROR(IF(AND(J240&lt;&gt;"eigene Stoffe",VLOOKUP($E240,'SD Aufnahme'!$A$33:$N$326,'SD Aufnahme'!$G$29,FALSE)=0),"",IF($L240&lt;&gt;0,"", IF(AND(P240&gt;0,O240&lt;&gt;"",Q240&lt;&gt;"t TM"),VLOOKUP($E240,'SD Aufnahme'!$A$33:$N$326,'SD Aufnahme'!$G$29,FALSE)/O240*P240,VLOOKUP($E240,'SD Aufnahme'!$A$33:$N$326,'SD Aufnahme'!$G$29,FALSE)))),"")</f>
        <v/>
      </c>
      <c r="X240" s="87"/>
      <c r="Y240" s="128" t="str">
        <f ca="1">IFERROR(IF(AND(J240&lt;&gt;"eigene Stoffe",VLOOKUP($E240,'SD Aufnahme'!$A$33:$N$326,'SD Aufnahme'!$H$29,FALSE)=0),"",IF($L240&lt;&gt;0,"",IFERROR(IF(AND(P240&gt;0,O240&lt;&gt;"",Q240&lt;&gt;"t TM"),VLOOKUP($E240,'SD Aufnahme'!$A$33:$N$326,'SD Aufnahme'!$H$29,FALSE)*P240/O240,VLOOKUP($E240,'SD Aufnahme'!$A$33:$N$326,'SD Aufnahme'!$H$29,FALSE)),""))),"")</f>
        <v/>
      </c>
      <c r="Z240" s="87"/>
      <c r="AA240" s="424" t="s">
        <v>667</v>
      </c>
      <c r="AB240" s="129" t="str">
        <f>IF($M240=0,"",IFERROR(VLOOKUP($E240,'SD Aufnahme'!$A$33:$N$279,AB$20,FALSE),""))</f>
        <v/>
      </c>
      <c r="AC240" s="97">
        <f t="shared" si="69"/>
        <v>0</v>
      </c>
      <c r="AD240" s="89">
        <f t="shared" ca="1" si="70"/>
        <v>0</v>
      </c>
      <c r="AE240" s="89">
        <f t="shared" ca="1" si="76"/>
        <v>0</v>
      </c>
      <c r="AF240" s="89">
        <f t="shared" ca="1" si="71"/>
        <v>0</v>
      </c>
      <c r="AG240" s="89">
        <f t="shared" ca="1" si="77"/>
        <v>0</v>
      </c>
      <c r="AH240" s="89">
        <f t="shared" si="83"/>
        <v>0</v>
      </c>
      <c r="AI240" s="130" t="e">
        <f ca="1">COUNTIF(OFFSET('SD Aufnahme'!$C$33,VLOOKUP(J240,Art_Aufnahme,3,FALSE),0,VLOOKUP(J240,Art_Aufnahme,4,FALSE)-VLOOKUP(J240,Art_Aufnahme,3,FALSE)+1,1),K240)</f>
        <v>#N/A</v>
      </c>
      <c r="AJ240" s="138">
        <f ca="1">COUNTIF(OFFSET('SD Aufnahme'!$M$32,VLOOKUP(E240,'SD Aufnahme'!$A$33:$X$376,'SD Aufnahme'!$W$29,FALSE),0,1,VLOOKUP(E240,'SD Aufnahme'!$A$33:$X$376,'SD Aufnahme'!$X$29,FALSE)),M240)</f>
        <v>0</v>
      </c>
      <c r="AK240" s="91">
        <f t="shared" ca="1" si="78"/>
        <v>0</v>
      </c>
      <c r="AL240" s="98">
        <f t="shared" si="72"/>
        <v>3</v>
      </c>
      <c r="AO240" s="98">
        <f t="shared" si="73"/>
        <v>0</v>
      </c>
      <c r="AR240" s="98" t="str">
        <f t="shared" si="74"/>
        <v>1900-1-Aufnahme</v>
      </c>
    </row>
    <row r="241" spans="1:44">
      <c r="A241" s="98">
        <f t="shared" si="65"/>
        <v>0</v>
      </c>
      <c r="B241" s="98" t="str">
        <f>IF(C241=1,SUM($C$23:C241),"")</f>
        <v/>
      </c>
      <c r="C241" s="98">
        <f t="shared" si="66"/>
        <v>0</v>
      </c>
      <c r="D241" s="89" t="str">
        <f t="shared" si="67"/>
        <v>1900-1-Aufnahme-</v>
      </c>
      <c r="E241" s="123" t="str">
        <f t="shared" ca="1" si="75"/>
        <v>-</v>
      </c>
      <c r="F241" s="123">
        <f t="shared" si="80"/>
        <v>1900</v>
      </c>
      <c r="G241" s="123">
        <f t="shared" si="81"/>
        <v>1</v>
      </c>
      <c r="H241" s="162">
        <f t="shared" si="82"/>
        <v>219</v>
      </c>
      <c r="I241" s="77"/>
      <c r="J241" s="78"/>
      <c r="K241" s="79"/>
      <c r="L241" s="80"/>
      <c r="M241" s="177"/>
      <c r="N241" s="309" t="str">
        <f t="shared" ca="1" si="79"/>
        <v/>
      </c>
      <c r="O241" s="310" t="str">
        <f ca="1">IFERROR(IF(VLOOKUP($E241,'SD Aufnahme'!$A$33:$N$326,'SD Aufnahme'!$D$29,FALSE)=0,"",VLOOKUP($E241,'SD Aufnahme'!$A$33:$N$326,'SD Aufnahme'!$D$29,FALSE)),"")</f>
        <v/>
      </c>
      <c r="P241" s="313"/>
      <c r="Q241" s="315" t="str">
        <f>IF(K241=0,"",IFERROR(VLOOKUP($E241,'SD Aufnahme'!$A$33:$N$326,'SD Aufnahme'!$E$29,FALSE),""))</f>
        <v/>
      </c>
      <c r="R241" s="87"/>
      <c r="S241" s="131" t="str">
        <f t="shared" si="68"/>
        <v/>
      </c>
      <c r="T241" s="126">
        <f>IF(M241="organische Düngemittel",IF(OR($M241=0,L241&lt;&gt;0,U241&gt;0),0,IFERROR(VLOOKUP($E241,'SD Aufnahme'!$A$33:$N$4042,T$20,FALSE),0)),)</f>
        <v>0</v>
      </c>
      <c r="U241" s="83"/>
      <c r="V241" s="124"/>
      <c r="W241" s="128" t="str">
        <f ca="1">IFERROR(IF(AND(J241&lt;&gt;"eigene Stoffe",VLOOKUP($E241,'SD Aufnahme'!$A$33:$N$326,'SD Aufnahme'!$G$29,FALSE)=0),"",IF($L241&lt;&gt;0,"", IF(AND(P241&gt;0,O241&lt;&gt;"",Q241&lt;&gt;"t TM"),VLOOKUP($E241,'SD Aufnahme'!$A$33:$N$326,'SD Aufnahme'!$G$29,FALSE)/O241*P241,VLOOKUP($E241,'SD Aufnahme'!$A$33:$N$326,'SD Aufnahme'!$G$29,FALSE)))),"")</f>
        <v/>
      </c>
      <c r="X241" s="87"/>
      <c r="Y241" s="128" t="str">
        <f ca="1">IFERROR(IF(AND(J241&lt;&gt;"eigene Stoffe",VLOOKUP($E241,'SD Aufnahme'!$A$33:$N$326,'SD Aufnahme'!$H$29,FALSE)=0),"",IF($L241&lt;&gt;0,"",IFERROR(IF(AND(P241&gt;0,O241&lt;&gt;"",Q241&lt;&gt;"t TM"),VLOOKUP($E241,'SD Aufnahme'!$A$33:$N$326,'SD Aufnahme'!$H$29,FALSE)*P241/O241,VLOOKUP($E241,'SD Aufnahme'!$A$33:$N$326,'SD Aufnahme'!$H$29,FALSE)),""))),"")</f>
        <v/>
      </c>
      <c r="Z241" s="87"/>
      <c r="AA241" s="424" t="s">
        <v>667</v>
      </c>
      <c r="AB241" s="129" t="str">
        <f>IF($M241=0,"",IFERROR(VLOOKUP($E241,'SD Aufnahme'!$A$33:$N$279,AB$20,FALSE),""))</f>
        <v/>
      </c>
      <c r="AC241" s="97">
        <f t="shared" si="69"/>
        <v>0</v>
      </c>
      <c r="AD241" s="89">
        <f t="shared" ca="1" si="70"/>
        <v>0</v>
      </c>
      <c r="AE241" s="89">
        <f t="shared" ca="1" si="76"/>
        <v>0</v>
      </c>
      <c r="AF241" s="89">
        <f t="shared" ca="1" si="71"/>
        <v>0</v>
      </c>
      <c r="AG241" s="89">
        <f t="shared" ca="1" si="77"/>
        <v>0</v>
      </c>
      <c r="AH241" s="89">
        <f t="shared" si="83"/>
        <v>0</v>
      </c>
      <c r="AI241" s="130" t="e">
        <f ca="1">COUNTIF(OFFSET('SD Aufnahme'!$C$33,VLOOKUP(J241,Art_Aufnahme,3,FALSE),0,VLOOKUP(J241,Art_Aufnahme,4,FALSE)-VLOOKUP(J241,Art_Aufnahme,3,FALSE)+1,1),K241)</f>
        <v>#N/A</v>
      </c>
      <c r="AJ241" s="138">
        <f ca="1">COUNTIF(OFFSET('SD Aufnahme'!$M$32,VLOOKUP(E241,'SD Aufnahme'!$A$33:$X$376,'SD Aufnahme'!$W$29,FALSE),0,1,VLOOKUP(E241,'SD Aufnahme'!$A$33:$X$376,'SD Aufnahme'!$X$29,FALSE)),M241)</f>
        <v>0</v>
      </c>
      <c r="AK241" s="91">
        <f t="shared" ca="1" si="78"/>
        <v>0</v>
      </c>
      <c r="AL241" s="98">
        <f t="shared" si="72"/>
        <v>3</v>
      </c>
      <c r="AO241" s="98">
        <f t="shared" si="73"/>
        <v>0</v>
      </c>
      <c r="AR241" s="98" t="str">
        <f t="shared" si="74"/>
        <v>1900-1-Aufnahme</v>
      </c>
    </row>
    <row r="242" spans="1:44">
      <c r="A242" s="98">
        <f t="shared" si="65"/>
        <v>0</v>
      </c>
      <c r="B242" s="98" t="str">
        <f>IF(C242=1,SUM($C$23:C242),"")</f>
        <v/>
      </c>
      <c r="C242" s="98">
        <f t="shared" si="66"/>
        <v>0</v>
      </c>
      <c r="D242" s="89" t="str">
        <f t="shared" si="67"/>
        <v>1900-1-Aufnahme-</v>
      </c>
      <c r="E242" s="123" t="str">
        <f t="shared" ca="1" si="75"/>
        <v>-</v>
      </c>
      <c r="F242" s="123">
        <f t="shared" si="80"/>
        <v>1900</v>
      </c>
      <c r="G242" s="123">
        <f t="shared" si="81"/>
        <v>1</v>
      </c>
      <c r="H242" s="162">
        <f t="shared" si="82"/>
        <v>220</v>
      </c>
      <c r="I242" s="77"/>
      <c r="J242" s="78"/>
      <c r="K242" s="79"/>
      <c r="L242" s="80"/>
      <c r="M242" s="177"/>
      <c r="N242" s="309" t="str">
        <f t="shared" ca="1" si="79"/>
        <v/>
      </c>
      <c r="O242" s="310" t="str">
        <f ca="1">IFERROR(IF(VLOOKUP($E242,'SD Aufnahme'!$A$33:$N$326,'SD Aufnahme'!$D$29,FALSE)=0,"",VLOOKUP($E242,'SD Aufnahme'!$A$33:$N$326,'SD Aufnahme'!$D$29,FALSE)),"")</f>
        <v/>
      </c>
      <c r="P242" s="313"/>
      <c r="Q242" s="315" t="str">
        <f>IF(K242=0,"",IFERROR(VLOOKUP($E242,'SD Aufnahme'!$A$33:$N$326,'SD Aufnahme'!$E$29,FALSE),""))</f>
        <v/>
      </c>
      <c r="R242" s="87"/>
      <c r="S242" s="131" t="str">
        <f t="shared" si="68"/>
        <v/>
      </c>
      <c r="T242" s="126">
        <f>IF(M242="organische Düngemittel",IF(OR($M242=0,L242&lt;&gt;0,U242&gt;0),0,IFERROR(VLOOKUP($E242,'SD Aufnahme'!$A$33:$N$4042,T$20,FALSE),0)),)</f>
        <v>0</v>
      </c>
      <c r="U242" s="83"/>
      <c r="V242" s="124"/>
      <c r="W242" s="128" t="str">
        <f ca="1">IFERROR(IF(AND(J242&lt;&gt;"eigene Stoffe",VLOOKUP($E242,'SD Aufnahme'!$A$33:$N$326,'SD Aufnahme'!$G$29,FALSE)=0),"",IF($L242&lt;&gt;0,"", IF(AND(P242&gt;0,O242&lt;&gt;"",Q242&lt;&gt;"t TM"),VLOOKUP($E242,'SD Aufnahme'!$A$33:$N$326,'SD Aufnahme'!$G$29,FALSE)/O242*P242,VLOOKUP($E242,'SD Aufnahme'!$A$33:$N$326,'SD Aufnahme'!$G$29,FALSE)))),"")</f>
        <v/>
      </c>
      <c r="X242" s="87"/>
      <c r="Y242" s="128" t="str">
        <f ca="1">IFERROR(IF(AND(J242&lt;&gt;"eigene Stoffe",VLOOKUP($E242,'SD Aufnahme'!$A$33:$N$326,'SD Aufnahme'!$H$29,FALSE)=0),"",IF($L242&lt;&gt;0,"",IFERROR(IF(AND(P242&gt;0,O242&lt;&gt;"",Q242&lt;&gt;"t TM"),VLOOKUP($E242,'SD Aufnahme'!$A$33:$N$326,'SD Aufnahme'!$H$29,FALSE)*P242/O242,VLOOKUP($E242,'SD Aufnahme'!$A$33:$N$326,'SD Aufnahme'!$H$29,FALSE)),""))),"")</f>
        <v/>
      </c>
      <c r="Z242" s="87"/>
      <c r="AA242" s="424" t="s">
        <v>667</v>
      </c>
      <c r="AB242" s="129" t="str">
        <f>IF($M242=0,"",IFERROR(VLOOKUP($E242,'SD Aufnahme'!$A$33:$N$279,AB$20,FALSE),""))</f>
        <v/>
      </c>
      <c r="AC242" s="97">
        <f t="shared" si="69"/>
        <v>0</v>
      </c>
      <c r="AD242" s="89">
        <f t="shared" ca="1" si="70"/>
        <v>0</v>
      </c>
      <c r="AE242" s="89">
        <f t="shared" ca="1" si="76"/>
        <v>0</v>
      </c>
      <c r="AF242" s="89">
        <f t="shared" ca="1" si="71"/>
        <v>0</v>
      </c>
      <c r="AG242" s="89">
        <f t="shared" ca="1" si="77"/>
        <v>0</v>
      </c>
      <c r="AH242" s="89">
        <f t="shared" si="83"/>
        <v>0</v>
      </c>
      <c r="AI242" s="130" t="e">
        <f ca="1">COUNTIF(OFFSET('SD Aufnahme'!$C$33,VLOOKUP(J242,Art_Aufnahme,3,FALSE),0,VLOOKUP(J242,Art_Aufnahme,4,FALSE)-VLOOKUP(J242,Art_Aufnahme,3,FALSE)+1,1),K242)</f>
        <v>#N/A</v>
      </c>
      <c r="AJ242" s="138">
        <f ca="1">COUNTIF(OFFSET('SD Aufnahme'!$M$32,VLOOKUP(E242,'SD Aufnahme'!$A$33:$X$376,'SD Aufnahme'!$W$29,FALSE),0,1,VLOOKUP(E242,'SD Aufnahme'!$A$33:$X$376,'SD Aufnahme'!$X$29,FALSE)),M242)</f>
        <v>0</v>
      </c>
      <c r="AK242" s="91">
        <f t="shared" ca="1" si="78"/>
        <v>0</v>
      </c>
      <c r="AL242" s="98">
        <f t="shared" si="72"/>
        <v>3</v>
      </c>
      <c r="AO242" s="98">
        <f t="shared" si="73"/>
        <v>0</v>
      </c>
      <c r="AR242" s="98" t="str">
        <f t="shared" si="74"/>
        <v>1900-1-Aufnahme</v>
      </c>
    </row>
    <row r="243" spans="1:44">
      <c r="A243" s="98">
        <f t="shared" si="65"/>
        <v>0</v>
      </c>
      <c r="B243" s="98" t="str">
        <f>IF(C243=1,SUM($C$23:C243),"")</f>
        <v/>
      </c>
      <c r="C243" s="98">
        <f t="shared" si="66"/>
        <v>0</v>
      </c>
      <c r="D243" s="89" t="str">
        <f t="shared" si="67"/>
        <v>1900-1-Aufnahme-</v>
      </c>
      <c r="E243" s="123" t="str">
        <f t="shared" ca="1" si="75"/>
        <v>-</v>
      </c>
      <c r="F243" s="123">
        <f t="shared" si="80"/>
        <v>1900</v>
      </c>
      <c r="G243" s="123">
        <f t="shared" si="81"/>
        <v>1</v>
      </c>
      <c r="H243" s="162">
        <f t="shared" si="82"/>
        <v>221</v>
      </c>
      <c r="I243" s="77"/>
      <c r="J243" s="78"/>
      <c r="K243" s="79"/>
      <c r="L243" s="80"/>
      <c r="M243" s="177"/>
      <c r="N243" s="309" t="str">
        <f t="shared" ca="1" si="79"/>
        <v/>
      </c>
      <c r="O243" s="310" t="str">
        <f ca="1">IFERROR(IF(VLOOKUP($E243,'SD Aufnahme'!$A$33:$N$326,'SD Aufnahme'!$D$29,FALSE)=0,"",VLOOKUP($E243,'SD Aufnahme'!$A$33:$N$326,'SD Aufnahme'!$D$29,FALSE)),"")</f>
        <v/>
      </c>
      <c r="P243" s="313"/>
      <c r="Q243" s="315" t="str">
        <f>IF(K243=0,"",IFERROR(VLOOKUP($E243,'SD Aufnahme'!$A$33:$N$326,'SD Aufnahme'!$E$29,FALSE),""))</f>
        <v/>
      </c>
      <c r="R243" s="87"/>
      <c r="S243" s="131" t="str">
        <f t="shared" si="68"/>
        <v/>
      </c>
      <c r="T243" s="126">
        <f>IF(M243="organische Düngemittel",IF(OR($M243=0,L243&lt;&gt;0,U243&gt;0),0,IFERROR(VLOOKUP($E243,'SD Aufnahme'!$A$33:$N$4042,T$20,FALSE),0)),)</f>
        <v>0</v>
      </c>
      <c r="U243" s="83"/>
      <c r="V243" s="124"/>
      <c r="W243" s="128" t="str">
        <f ca="1">IFERROR(IF(AND(J243&lt;&gt;"eigene Stoffe",VLOOKUP($E243,'SD Aufnahme'!$A$33:$N$326,'SD Aufnahme'!$G$29,FALSE)=0),"",IF($L243&lt;&gt;0,"", IF(AND(P243&gt;0,O243&lt;&gt;"",Q243&lt;&gt;"t TM"),VLOOKUP($E243,'SD Aufnahme'!$A$33:$N$326,'SD Aufnahme'!$G$29,FALSE)/O243*P243,VLOOKUP($E243,'SD Aufnahme'!$A$33:$N$326,'SD Aufnahme'!$G$29,FALSE)))),"")</f>
        <v/>
      </c>
      <c r="X243" s="87"/>
      <c r="Y243" s="128" t="str">
        <f ca="1">IFERROR(IF(AND(J243&lt;&gt;"eigene Stoffe",VLOOKUP($E243,'SD Aufnahme'!$A$33:$N$326,'SD Aufnahme'!$H$29,FALSE)=0),"",IF($L243&lt;&gt;0,"",IFERROR(IF(AND(P243&gt;0,O243&lt;&gt;"",Q243&lt;&gt;"t TM"),VLOOKUP($E243,'SD Aufnahme'!$A$33:$N$326,'SD Aufnahme'!$H$29,FALSE)*P243/O243,VLOOKUP($E243,'SD Aufnahme'!$A$33:$N$326,'SD Aufnahme'!$H$29,FALSE)),""))),"")</f>
        <v/>
      </c>
      <c r="Z243" s="87"/>
      <c r="AA243" s="424" t="s">
        <v>667</v>
      </c>
      <c r="AB243" s="129" t="str">
        <f>IF($M243=0,"",IFERROR(VLOOKUP($E243,'SD Aufnahme'!$A$33:$N$279,AB$20,FALSE),""))</f>
        <v/>
      </c>
      <c r="AC243" s="97">
        <f t="shared" si="69"/>
        <v>0</v>
      </c>
      <c r="AD243" s="89">
        <f t="shared" ca="1" si="70"/>
        <v>0</v>
      </c>
      <c r="AE243" s="89">
        <f t="shared" ca="1" si="76"/>
        <v>0</v>
      </c>
      <c r="AF243" s="89">
        <f t="shared" ca="1" si="71"/>
        <v>0</v>
      </c>
      <c r="AG243" s="89">
        <f t="shared" ca="1" si="77"/>
        <v>0</v>
      </c>
      <c r="AH243" s="89">
        <f t="shared" si="83"/>
        <v>0</v>
      </c>
      <c r="AI243" s="130" t="e">
        <f ca="1">COUNTIF(OFFSET('SD Aufnahme'!$C$33,VLOOKUP(J243,Art_Aufnahme,3,FALSE),0,VLOOKUP(J243,Art_Aufnahme,4,FALSE)-VLOOKUP(J243,Art_Aufnahme,3,FALSE)+1,1),K243)</f>
        <v>#N/A</v>
      </c>
      <c r="AJ243" s="138">
        <f ca="1">COUNTIF(OFFSET('SD Aufnahme'!$M$32,VLOOKUP(E243,'SD Aufnahme'!$A$33:$X$376,'SD Aufnahme'!$W$29,FALSE),0,1,VLOOKUP(E243,'SD Aufnahme'!$A$33:$X$376,'SD Aufnahme'!$X$29,FALSE)),M243)</f>
        <v>0</v>
      </c>
      <c r="AK243" s="91">
        <f t="shared" ca="1" si="78"/>
        <v>0</v>
      </c>
      <c r="AL243" s="98">
        <f t="shared" si="72"/>
        <v>3</v>
      </c>
      <c r="AO243" s="98">
        <f t="shared" si="73"/>
        <v>0</v>
      </c>
      <c r="AR243" s="98" t="str">
        <f t="shared" si="74"/>
        <v>1900-1-Aufnahme</v>
      </c>
    </row>
    <row r="244" spans="1:44">
      <c r="A244" s="98">
        <f t="shared" si="65"/>
        <v>0</v>
      </c>
      <c r="B244" s="98" t="str">
        <f>IF(C244=1,SUM($C$23:C244),"")</f>
        <v/>
      </c>
      <c r="C244" s="98">
        <f t="shared" si="66"/>
        <v>0</v>
      </c>
      <c r="D244" s="89" t="str">
        <f t="shared" si="67"/>
        <v>1900-1-Aufnahme-</v>
      </c>
      <c r="E244" s="123" t="str">
        <f t="shared" ca="1" si="75"/>
        <v>-</v>
      </c>
      <c r="F244" s="123">
        <f t="shared" si="80"/>
        <v>1900</v>
      </c>
      <c r="G244" s="123">
        <f t="shared" si="81"/>
        <v>1</v>
      </c>
      <c r="H244" s="162">
        <f t="shared" si="82"/>
        <v>222</v>
      </c>
      <c r="I244" s="77"/>
      <c r="J244" s="78"/>
      <c r="K244" s="79"/>
      <c r="L244" s="80"/>
      <c r="M244" s="177"/>
      <c r="N244" s="309" t="str">
        <f t="shared" ca="1" si="79"/>
        <v/>
      </c>
      <c r="O244" s="310" t="str">
        <f ca="1">IFERROR(IF(VLOOKUP($E244,'SD Aufnahme'!$A$33:$N$326,'SD Aufnahme'!$D$29,FALSE)=0,"",VLOOKUP($E244,'SD Aufnahme'!$A$33:$N$326,'SD Aufnahme'!$D$29,FALSE)),"")</f>
        <v/>
      </c>
      <c r="P244" s="313"/>
      <c r="Q244" s="315" t="str">
        <f>IF(K244=0,"",IFERROR(VLOOKUP($E244,'SD Aufnahme'!$A$33:$N$326,'SD Aufnahme'!$E$29,FALSE),""))</f>
        <v/>
      </c>
      <c r="R244" s="87"/>
      <c r="S244" s="131" t="str">
        <f t="shared" si="68"/>
        <v/>
      </c>
      <c r="T244" s="126">
        <f>IF(M244="organische Düngemittel",IF(OR($M244=0,L244&lt;&gt;0,U244&gt;0),0,IFERROR(VLOOKUP($E244,'SD Aufnahme'!$A$33:$N$4042,T$20,FALSE),0)),)</f>
        <v>0</v>
      </c>
      <c r="U244" s="83"/>
      <c r="V244" s="124"/>
      <c r="W244" s="128" t="str">
        <f ca="1">IFERROR(IF(AND(J244&lt;&gt;"eigene Stoffe",VLOOKUP($E244,'SD Aufnahme'!$A$33:$N$326,'SD Aufnahme'!$G$29,FALSE)=0),"",IF($L244&lt;&gt;0,"", IF(AND(P244&gt;0,O244&lt;&gt;"",Q244&lt;&gt;"t TM"),VLOOKUP($E244,'SD Aufnahme'!$A$33:$N$326,'SD Aufnahme'!$G$29,FALSE)/O244*P244,VLOOKUP($E244,'SD Aufnahme'!$A$33:$N$326,'SD Aufnahme'!$G$29,FALSE)))),"")</f>
        <v/>
      </c>
      <c r="X244" s="87"/>
      <c r="Y244" s="128" t="str">
        <f ca="1">IFERROR(IF(AND(J244&lt;&gt;"eigene Stoffe",VLOOKUP($E244,'SD Aufnahme'!$A$33:$N$326,'SD Aufnahme'!$H$29,FALSE)=0),"",IF($L244&lt;&gt;0,"",IFERROR(IF(AND(P244&gt;0,O244&lt;&gt;"",Q244&lt;&gt;"t TM"),VLOOKUP($E244,'SD Aufnahme'!$A$33:$N$326,'SD Aufnahme'!$H$29,FALSE)*P244/O244,VLOOKUP($E244,'SD Aufnahme'!$A$33:$N$326,'SD Aufnahme'!$H$29,FALSE)),""))),"")</f>
        <v/>
      </c>
      <c r="Z244" s="87"/>
      <c r="AA244" s="424" t="s">
        <v>667</v>
      </c>
      <c r="AB244" s="129" t="str">
        <f>IF($M244=0,"",IFERROR(VLOOKUP($E244,'SD Aufnahme'!$A$33:$N$279,AB$20,FALSE),""))</f>
        <v/>
      </c>
      <c r="AC244" s="97">
        <f t="shared" si="69"/>
        <v>0</v>
      </c>
      <c r="AD244" s="89">
        <f t="shared" ca="1" si="70"/>
        <v>0</v>
      </c>
      <c r="AE244" s="89">
        <f t="shared" ca="1" si="76"/>
        <v>0</v>
      </c>
      <c r="AF244" s="89">
        <f t="shared" ca="1" si="71"/>
        <v>0</v>
      </c>
      <c r="AG244" s="89">
        <f t="shared" ca="1" si="77"/>
        <v>0</v>
      </c>
      <c r="AH244" s="89">
        <f t="shared" si="83"/>
        <v>0</v>
      </c>
      <c r="AI244" s="130" t="e">
        <f ca="1">COUNTIF(OFFSET('SD Aufnahme'!$C$33,VLOOKUP(J244,Art_Aufnahme,3,FALSE),0,VLOOKUP(J244,Art_Aufnahme,4,FALSE)-VLOOKUP(J244,Art_Aufnahme,3,FALSE)+1,1),K244)</f>
        <v>#N/A</v>
      </c>
      <c r="AJ244" s="138">
        <f ca="1">COUNTIF(OFFSET('SD Aufnahme'!$M$32,VLOOKUP(E244,'SD Aufnahme'!$A$33:$X$376,'SD Aufnahme'!$W$29,FALSE),0,1,VLOOKUP(E244,'SD Aufnahme'!$A$33:$X$376,'SD Aufnahme'!$X$29,FALSE)),M244)</f>
        <v>0</v>
      </c>
      <c r="AK244" s="91">
        <f t="shared" ca="1" si="78"/>
        <v>0</v>
      </c>
      <c r="AL244" s="98">
        <f t="shared" si="72"/>
        <v>3</v>
      </c>
      <c r="AO244" s="98">
        <f t="shared" si="73"/>
        <v>0</v>
      </c>
      <c r="AR244" s="98" t="str">
        <f t="shared" si="74"/>
        <v>1900-1-Aufnahme</v>
      </c>
    </row>
    <row r="245" spans="1:44">
      <c r="A245" s="98">
        <f t="shared" si="65"/>
        <v>0</v>
      </c>
      <c r="B245" s="98" t="str">
        <f>IF(C245=1,SUM($C$23:C245),"")</f>
        <v/>
      </c>
      <c r="C245" s="98">
        <f t="shared" si="66"/>
        <v>0</v>
      </c>
      <c r="D245" s="89" t="str">
        <f t="shared" si="67"/>
        <v>1900-1-Aufnahme-</v>
      </c>
      <c r="E245" s="123" t="str">
        <f t="shared" ca="1" si="75"/>
        <v>-</v>
      </c>
      <c r="F245" s="123">
        <f t="shared" si="80"/>
        <v>1900</v>
      </c>
      <c r="G245" s="123">
        <f t="shared" si="81"/>
        <v>1</v>
      </c>
      <c r="H245" s="162">
        <f t="shared" si="82"/>
        <v>223</v>
      </c>
      <c r="I245" s="77"/>
      <c r="J245" s="78"/>
      <c r="K245" s="79"/>
      <c r="L245" s="80"/>
      <c r="M245" s="177"/>
      <c r="N245" s="309" t="str">
        <f t="shared" ca="1" si="79"/>
        <v/>
      </c>
      <c r="O245" s="310" t="str">
        <f ca="1">IFERROR(IF(VLOOKUP($E245,'SD Aufnahme'!$A$33:$N$326,'SD Aufnahme'!$D$29,FALSE)=0,"",VLOOKUP($E245,'SD Aufnahme'!$A$33:$N$326,'SD Aufnahme'!$D$29,FALSE)),"")</f>
        <v/>
      </c>
      <c r="P245" s="313"/>
      <c r="Q245" s="315" t="str">
        <f>IF(K245=0,"",IFERROR(VLOOKUP($E245,'SD Aufnahme'!$A$33:$N$326,'SD Aufnahme'!$E$29,FALSE),""))</f>
        <v/>
      </c>
      <c r="R245" s="87"/>
      <c r="S245" s="131" t="str">
        <f t="shared" si="68"/>
        <v/>
      </c>
      <c r="T245" s="126">
        <f>IF(M245="organische Düngemittel",IF(OR($M245=0,L245&lt;&gt;0,U245&gt;0),0,IFERROR(VLOOKUP($E245,'SD Aufnahme'!$A$33:$N$4042,T$20,FALSE),0)),)</f>
        <v>0</v>
      </c>
      <c r="U245" s="83"/>
      <c r="V245" s="124"/>
      <c r="W245" s="128" t="str">
        <f ca="1">IFERROR(IF(AND(J245&lt;&gt;"eigene Stoffe",VLOOKUP($E245,'SD Aufnahme'!$A$33:$N$326,'SD Aufnahme'!$G$29,FALSE)=0),"",IF($L245&lt;&gt;0,"", IF(AND(P245&gt;0,O245&lt;&gt;"",Q245&lt;&gt;"t TM"),VLOOKUP($E245,'SD Aufnahme'!$A$33:$N$326,'SD Aufnahme'!$G$29,FALSE)/O245*P245,VLOOKUP($E245,'SD Aufnahme'!$A$33:$N$326,'SD Aufnahme'!$G$29,FALSE)))),"")</f>
        <v/>
      </c>
      <c r="X245" s="87"/>
      <c r="Y245" s="128" t="str">
        <f ca="1">IFERROR(IF(AND(J245&lt;&gt;"eigene Stoffe",VLOOKUP($E245,'SD Aufnahme'!$A$33:$N$326,'SD Aufnahme'!$H$29,FALSE)=0),"",IF($L245&lt;&gt;0,"",IFERROR(IF(AND(P245&gt;0,O245&lt;&gt;"",Q245&lt;&gt;"t TM"),VLOOKUP($E245,'SD Aufnahme'!$A$33:$N$326,'SD Aufnahme'!$H$29,FALSE)*P245/O245,VLOOKUP($E245,'SD Aufnahme'!$A$33:$N$326,'SD Aufnahme'!$H$29,FALSE)),""))),"")</f>
        <v/>
      </c>
      <c r="Z245" s="87"/>
      <c r="AA245" s="424" t="s">
        <v>667</v>
      </c>
      <c r="AB245" s="129" t="str">
        <f>IF($M245=0,"",IFERROR(VLOOKUP($E245,'SD Aufnahme'!$A$33:$N$279,AB$20,FALSE),""))</f>
        <v/>
      </c>
      <c r="AC245" s="97">
        <f t="shared" si="69"/>
        <v>0</v>
      </c>
      <c r="AD245" s="89">
        <f t="shared" ca="1" si="70"/>
        <v>0</v>
      </c>
      <c r="AE245" s="89">
        <f t="shared" ca="1" si="76"/>
        <v>0</v>
      </c>
      <c r="AF245" s="89">
        <f t="shared" ca="1" si="71"/>
        <v>0</v>
      </c>
      <c r="AG245" s="89">
        <f t="shared" ca="1" si="77"/>
        <v>0</v>
      </c>
      <c r="AH245" s="89">
        <f t="shared" si="83"/>
        <v>0</v>
      </c>
      <c r="AI245" s="130" t="e">
        <f ca="1">COUNTIF(OFFSET('SD Aufnahme'!$C$33,VLOOKUP(J245,Art_Aufnahme,3,FALSE),0,VLOOKUP(J245,Art_Aufnahme,4,FALSE)-VLOOKUP(J245,Art_Aufnahme,3,FALSE)+1,1),K245)</f>
        <v>#N/A</v>
      </c>
      <c r="AJ245" s="138">
        <f ca="1">COUNTIF(OFFSET('SD Aufnahme'!$M$32,VLOOKUP(E245,'SD Aufnahme'!$A$33:$X$376,'SD Aufnahme'!$W$29,FALSE),0,1,VLOOKUP(E245,'SD Aufnahme'!$A$33:$X$376,'SD Aufnahme'!$X$29,FALSE)),M245)</f>
        <v>0</v>
      </c>
      <c r="AK245" s="91">
        <f t="shared" ca="1" si="78"/>
        <v>0</v>
      </c>
      <c r="AL245" s="98">
        <f t="shared" si="72"/>
        <v>3</v>
      </c>
      <c r="AO245" s="98">
        <f t="shared" si="73"/>
        <v>0</v>
      </c>
      <c r="AR245" s="98" t="str">
        <f t="shared" si="74"/>
        <v>1900-1-Aufnahme</v>
      </c>
    </row>
    <row r="246" spans="1:44">
      <c r="A246" s="98">
        <f t="shared" si="65"/>
        <v>0</v>
      </c>
      <c r="B246" s="98" t="str">
        <f>IF(C246=1,SUM($C$23:C246),"")</f>
        <v/>
      </c>
      <c r="C246" s="98">
        <f t="shared" si="66"/>
        <v>0</v>
      </c>
      <c r="D246" s="89" t="str">
        <f t="shared" si="67"/>
        <v>1900-1-Aufnahme-</v>
      </c>
      <c r="E246" s="123" t="str">
        <f t="shared" ca="1" si="75"/>
        <v>-</v>
      </c>
      <c r="F246" s="123">
        <f t="shared" si="80"/>
        <v>1900</v>
      </c>
      <c r="G246" s="123">
        <f t="shared" si="81"/>
        <v>1</v>
      </c>
      <c r="H246" s="162">
        <f t="shared" si="82"/>
        <v>224</v>
      </c>
      <c r="I246" s="77"/>
      <c r="J246" s="78"/>
      <c r="K246" s="79"/>
      <c r="L246" s="80"/>
      <c r="M246" s="177"/>
      <c r="N246" s="309" t="str">
        <f t="shared" ca="1" si="79"/>
        <v/>
      </c>
      <c r="O246" s="310" t="str">
        <f ca="1">IFERROR(IF(VLOOKUP($E246,'SD Aufnahme'!$A$33:$N$326,'SD Aufnahme'!$D$29,FALSE)=0,"",VLOOKUP($E246,'SD Aufnahme'!$A$33:$N$326,'SD Aufnahme'!$D$29,FALSE)),"")</f>
        <v/>
      </c>
      <c r="P246" s="313"/>
      <c r="Q246" s="315" t="str">
        <f>IF(K246=0,"",IFERROR(VLOOKUP($E246,'SD Aufnahme'!$A$33:$N$326,'SD Aufnahme'!$E$29,FALSE),""))</f>
        <v/>
      </c>
      <c r="R246" s="87"/>
      <c r="S246" s="131" t="str">
        <f t="shared" si="68"/>
        <v/>
      </c>
      <c r="T246" s="126">
        <f>IF(M246="organische Düngemittel",IF(OR($M246=0,L246&lt;&gt;0,U246&gt;0),0,IFERROR(VLOOKUP($E246,'SD Aufnahme'!$A$33:$N$4042,T$20,FALSE),0)),)</f>
        <v>0</v>
      </c>
      <c r="U246" s="83"/>
      <c r="V246" s="124"/>
      <c r="W246" s="128" t="str">
        <f ca="1">IFERROR(IF(AND(J246&lt;&gt;"eigene Stoffe",VLOOKUP($E246,'SD Aufnahme'!$A$33:$N$326,'SD Aufnahme'!$G$29,FALSE)=0),"",IF($L246&lt;&gt;0,"", IF(AND(P246&gt;0,O246&lt;&gt;"",Q246&lt;&gt;"t TM"),VLOOKUP($E246,'SD Aufnahme'!$A$33:$N$326,'SD Aufnahme'!$G$29,FALSE)/O246*P246,VLOOKUP($E246,'SD Aufnahme'!$A$33:$N$326,'SD Aufnahme'!$G$29,FALSE)))),"")</f>
        <v/>
      </c>
      <c r="X246" s="87"/>
      <c r="Y246" s="128" t="str">
        <f ca="1">IFERROR(IF(AND(J246&lt;&gt;"eigene Stoffe",VLOOKUP($E246,'SD Aufnahme'!$A$33:$N$326,'SD Aufnahme'!$H$29,FALSE)=0),"",IF($L246&lt;&gt;0,"",IFERROR(IF(AND(P246&gt;0,O246&lt;&gt;"",Q246&lt;&gt;"t TM"),VLOOKUP($E246,'SD Aufnahme'!$A$33:$N$326,'SD Aufnahme'!$H$29,FALSE)*P246/O246,VLOOKUP($E246,'SD Aufnahme'!$A$33:$N$326,'SD Aufnahme'!$H$29,FALSE)),""))),"")</f>
        <v/>
      </c>
      <c r="Z246" s="87"/>
      <c r="AA246" s="424" t="s">
        <v>667</v>
      </c>
      <c r="AB246" s="129" t="str">
        <f>IF($M246=0,"",IFERROR(VLOOKUP($E246,'SD Aufnahme'!$A$33:$N$279,AB$20,FALSE),""))</f>
        <v/>
      </c>
      <c r="AC246" s="97">
        <f t="shared" si="69"/>
        <v>0</v>
      </c>
      <c r="AD246" s="89">
        <f t="shared" ca="1" si="70"/>
        <v>0</v>
      </c>
      <c r="AE246" s="89">
        <f t="shared" ca="1" si="76"/>
        <v>0</v>
      </c>
      <c r="AF246" s="89">
        <f t="shared" ca="1" si="71"/>
        <v>0</v>
      </c>
      <c r="AG246" s="89">
        <f t="shared" ca="1" si="77"/>
        <v>0</v>
      </c>
      <c r="AH246" s="89">
        <f t="shared" si="83"/>
        <v>0</v>
      </c>
      <c r="AI246" s="130" t="e">
        <f ca="1">COUNTIF(OFFSET('SD Aufnahme'!$C$33,VLOOKUP(J246,Art_Aufnahme,3,FALSE),0,VLOOKUP(J246,Art_Aufnahme,4,FALSE)-VLOOKUP(J246,Art_Aufnahme,3,FALSE)+1,1),K246)</f>
        <v>#N/A</v>
      </c>
      <c r="AJ246" s="138">
        <f ca="1">COUNTIF(OFFSET('SD Aufnahme'!$M$32,VLOOKUP(E246,'SD Aufnahme'!$A$33:$X$376,'SD Aufnahme'!$W$29,FALSE),0,1,VLOOKUP(E246,'SD Aufnahme'!$A$33:$X$376,'SD Aufnahme'!$X$29,FALSE)),M246)</f>
        <v>0</v>
      </c>
      <c r="AK246" s="91">
        <f t="shared" ca="1" si="78"/>
        <v>0</v>
      </c>
      <c r="AL246" s="98">
        <f t="shared" si="72"/>
        <v>3</v>
      </c>
      <c r="AO246" s="98">
        <f t="shared" si="73"/>
        <v>0</v>
      </c>
      <c r="AR246" s="98" t="str">
        <f t="shared" si="74"/>
        <v>1900-1-Aufnahme</v>
      </c>
    </row>
    <row r="247" spans="1:44">
      <c r="A247" s="98">
        <f t="shared" si="65"/>
        <v>0</v>
      </c>
      <c r="B247" s="98" t="str">
        <f>IF(C247=1,SUM($C$23:C247),"")</f>
        <v/>
      </c>
      <c r="C247" s="98">
        <f t="shared" si="66"/>
        <v>0</v>
      </c>
      <c r="D247" s="89" t="str">
        <f t="shared" si="67"/>
        <v>1900-1-Aufnahme-</v>
      </c>
      <c r="E247" s="123" t="str">
        <f t="shared" ca="1" si="75"/>
        <v>-</v>
      </c>
      <c r="F247" s="123">
        <f t="shared" si="80"/>
        <v>1900</v>
      </c>
      <c r="G247" s="123">
        <f t="shared" si="81"/>
        <v>1</v>
      </c>
      <c r="H247" s="162">
        <f t="shared" si="82"/>
        <v>225</v>
      </c>
      <c r="I247" s="77"/>
      <c r="J247" s="78"/>
      <c r="K247" s="79"/>
      <c r="L247" s="80"/>
      <c r="M247" s="177"/>
      <c r="N247" s="309" t="str">
        <f t="shared" ca="1" si="79"/>
        <v/>
      </c>
      <c r="O247" s="310" t="str">
        <f ca="1">IFERROR(IF(VLOOKUP($E247,'SD Aufnahme'!$A$33:$N$326,'SD Aufnahme'!$D$29,FALSE)=0,"",VLOOKUP($E247,'SD Aufnahme'!$A$33:$N$326,'SD Aufnahme'!$D$29,FALSE)),"")</f>
        <v/>
      </c>
      <c r="P247" s="313"/>
      <c r="Q247" s="315" t="str">
        <f>IF(K247=0,"",IFERROR(VLOOKUP($E247,'SD Aufnahme'!$A$33:$N$326,'SD Aufnahme'!$E$29,FALSE),""))</f>
        <v/>
      </c>
      <c r="R247" s="87"/>
      <c r="S247" s="131" t="str">
        <f t="shared" si="68"/>
        <v/>
      </c>
      <c r="T247" s="126">
        <f>IF(M247="organische Düngemittel",IF(OR($M247=0,L247&lt;&gt;0,U247&gt;0),0,IFERROR(VLOOKUP($E247,'SD Aufnahme'!$A$33:$N$4042,T$20,FALSE),0)),)</f>
        <v>0</v>
      </c>
      <c r="U247" s="83"/>
      <c r="V247" s="124"/>
      <c r="W247" s="128" t="str">
        <f ca="1">IFERROR(IF(AND(J247&lt;&gt;"eigene Stoffe",VLOOKUP($E247,'SD Aufnahme'!$A$33:$N$326,'SD Aufnahme'!$G$29,FALSE)=0),"",IF($L247&lt;&gt;0,"", IF(AND(P247&gt;0,O247&lt;&gt;"",Q247&lt;&gt;"t TM"),VLOOKUP($E247,'SD Aufnahme'!$A$33:$N$326,'SD Aufnahme'!$G$29,FALSE)/O247*P247,VLOOKUP($E247,'SD Aufnahme'!$A$33:$N$326,'SD Aufnahme'!$G$29,FALSE)))),"")</f>
        <v/>
      </c>
      <c r="X247" s="87"/>
      <c r="Y247" s="128" t="str">
        <f ca="1">IFERROR(IF(AND(J247&lt;&gt;"eigene Stoffe",VLOOKUP($E247,'SD Aufnahme'!$A$33:$N$326,'SD Aufnahme'!$H$29,FALSE)=0),"",IF($L247&lt;&gt;0,"",IFERROR(IF(AND(P247&gt;0,O247&lt;&gt;"",Q247&lt;&gt;"t TM"),VLOOKUP($E247,'SD Aufnahme'!$A$33:$N$326,'SD Aufnahme'!$H$29,FALSE)*P247/O247,VLOOKUP($E247,'SD Aufnahme'!$A$33:$N$326,'SD Aufnahme'!$H$29,FALSE)),""))),"")</f>
        <v/>
      </c>
      <c r="Z247" s="87"/>
      <c r="AA247" s="424" t="s">
        <v>667</v>
      </c>
      <c r="AB247" s="129" t="str">
        <f>IF($M247=0,"",IFERROR(VLOOKUP($E247,'SD Aufnahme'!$A$33:$N$279,AB$20,FALSE),""))</f>
        <v/>
      </c>
      <c r="AC247" s="97">
        <f t="shared" si="69"/>
        <v>0</v>
      </c>
      <c r="AD247" s="89">
        <f t="shared" ca="1" si="70"/>
        <v>0</v>
      </c>
      <c r="AE247" s="89">
        <f t="shared" ca="1" si="76"/>
        <v>0</v>
      </c>
      <c r="AF247" s="89">
        <f t="shared" ca="1" si="71"/>
        <v>0</v>
      </c>
      <c r="AG247" s="89">
        <f t="shared" ca="1" si="77"/>
        <v>0</v>
      </c>
      <c r="AH247" s="89">
        <f t="shared" si="83"/>
        <v>0</v>
      </c>
      <c r="AI247" s="130" t="e">
        <f ca="1">COUNTIF(OFFSET('SD Aufnahme'!$C$33,VLOOKUP(J247,Art_Aufnahme,3,FALSE),0,VLOOKUP(J247,Art_Aufnahme,4,FALSE)-VLOOKUP(J247,Art_Aufnahme,3,FALSE)+1,1),K247)</f>
        <v>#N/A</v>
      </c>
      <c r="AJ247" s="138">
        <f ca="1">COUNTIF(OFFSET('SD Aufnahme'!$M$32,VLOOKUP(E247,'SD Aufnahme'!$A$33:$X$376,'SD Aufnahme'!$W$29,FALSE),0,1,VLOOKUP(E247,'SD Aufnahme'!$A$33:$X$376,'SD Aufnahme'!$X$29,FALSE)),M247)</f>
        <v>0</v>
      </c>
      <c r="AK247" s="91">
        <f t="shared" ca="1" si="78"/>
        <v>0</v>
      </c>
      <c r="AL247" s="98">
        <f t="shared" si="72"/>
        <v>3</v>
      </c>
      <c r="AO247" s="98">
        <f t="shared" si="73"/>
        <v>0</v>
      </c>
      <c r="AR247" s="98" t="str">
        <f t="shared" si="74"/>
        <v>1900-1-Aufnahme</v>
      </c>
    </row>
    <row r="248" spans="1:44">
      <c r="A248" s="98">
        <f t="shared" si="65"/>
        <v>0</v>
      </c>
      <c r="B248" s="98" t="str">
        <f>IF(C248=1,SUM($C$23:C248),"")</f>
        <v/>
      </c>
      <c r="C248" s="98">
        <f t="shared" si="66"/>
        <v>0</v>
      </c>
      <c r="D248" s="89" t="str">
        <f t="shared" si="67"/>
        <v>1900-1-Aufnahme-</v>
      </c>
      <c r="E248" s="123" t="str">
        <f t="shared" ca="1" si="75"/>
        <v>-</v>
      </c>
      <c r="F248" s="123">
        <f t="shared" si="80"/>
        <v>1900</v>
      </c>
      <c r="G248" s="123">
        <f t="shared" si="81"/>
        <v>1</v>
      </c>
      <c r="H248" s="162">
        <f t="shared" si="82"/>
        <v>226</v>
      </c>
      <c r="I248" s="77"/>
      <c r="J248" s="78"/>
      <c r="K248" s="79"/>
      <c r="L248" s="80"/>
      <c r="M248" s="177"/>
      <c r="N248" s="309" t="str">
        <f t="shared" ca="1" si="79"/>
        <v/>
      </c>
      <c r="O248" s="310" t="str">
        <f ca="1">IFERROR(IF(VLOOKUP($E248,'SD Aufnahme'!$A$33:$N$326,'SD Aufnahme'!$D$29,FALSE)=0,"",VLOOKUP($E248,'SD Aufnahme'!$A$33:$N$326,'SD Aufnahme'!$D$29,FALSE)),"")</f>
        <v/>
      </c>
      <c r="P248" s="313"/>
      <c r="Q248" s="315" t="str">
        <f>IF(K248=0,"",IFERROR(VLOOKUP($E248,'SD Aufnahme'!$A$33:$N$326,'SD Aufnahme'!$E$29,FALSE),""))</f>
        <v/>
      </c>
      <c r="R248" s="87"/>
      <c r="S248" s="131" t="str">
        <f t="shared" si="68"/>
        <v/>
      </c>
      <c r="T248" s="126">
        <f>IF(M248="organische Düngemittel",IF(OR($M248=0,L248&lt;&gt;0,U248&gt;0),0,IFERROR(VLOOKUP($E248,'SD Aufnahme'!$A$33:$N$4042,T$20,FALSE),0)),)</f>
        <v>0</v>
      </c>
      <c r="U248" s="83"/>
      <c r="V248" s="124"/>
      <c r="W248" s="128" t="str">
        <f ca="1">IFERROR(IF(AND(J248&lt;&gt;"eigene Stoffe",VLOOKUP($E248,'SD Aufnahme'!$A$33:$N$326,'SD Aufnahme'!$G$29,FALSE)=0),"",IF($L248&lt;&gt;0,"", IF(AND(P248&gt;0,O248&lt;&gt;"",Q248&lt;&gt;"t TM"),VLOOKUP($E248,'SD Aufnahme'!$A$33:$N$326,'SD Aufnahme'!$G$29,FALSE)/O248*P248,VLOOKUP($E248,'SD Aufnahme'!$A$33:$N$326,'SD Aufnahme'!$G$29,FALSE)))),"")</f>
        <v/>
      </c>
      <c r="X248" s="87"/>
      <c r="Y248" s="128" t="str">
        <f ca="1">IFERROR(IF(AND(J248&lt;&gt;"eigene Stoffe",VLOOKUP($E248,'SD Aufnahme'!$A$33:$N$326,'SD Aufnahme'!$H$29,FALSE)=0),"",IF($L248&lt;&gt;0,"",IFERROR(IF(AND(P248&gt;0,O248&lt;&gt;"",Q248&lt;&gt;"t TM"),VLOOKUP($E248,'SD Aufnahme'!$A$33:$N$326,'SD Aufnahme'!$H$29,FALSE)*P248/O248,VLOOKUP($E248,'SD Aufnahme'!$A$33:$N$326,'SD Aufnahme'!$H$29,FALSE)),""))),"")</f>
        <v/>
      </c>
      <c r="Z248" s="87"/>
      <c r="AA248" s="424" t="s">
        <v>667</v>
      </c>
      <c r="AB248" s="129" t="str">
        <f>IF($M248=0,"",IFERROR(VLOOKUP($E248,'SD Aufnahme'!$A$33:$N$279,AB$20,FALSE),""))</f>
        <v/>
      </c>
      <c r="AC248" s="97">
        <f t="shared" si="69"/>
        <v>0</v>
      </c>
      <c r="AD248" s="89">
        <f t="shared" ca="1" si="70"/>
        <v>0</v>
      </c>
      <c r="AE248" s="89">
        <f t="shared" ca="1" si="76"/>
        <v>0</v>
      </c>
      <c r="AF248" s="89">
        <f t="shared" ca="1" si="71"/>
        <v>0</v>
      </c>
      <c r="AG248" s="89">
        <f t="shared" ca="1" si="77"/>
        <v>0</v>
      </c>
      <c r="AH248" s="89">
        <f t="shared" si="83"/>
        <v>0</v>
      </c>
      <c r="AI248" s="130" t="e">
        <f ca="1">COUNTIF(OFFSET('SD Aufnahme'!$C$33,VLOOKUP(J248,Art_Aufnahme,3,FALSE),0,VLOOKUP(J248,Art_Aufnahme,4,FALSE)-VLOOKUP(J248,Art_Aufnahme,3,FALSE)+1,1),K248)</f>
        <v>#N/A</v>
      </c>
      <c r="AJ248" s="138">
        <f ca="1">COUNTIF(OFFSET('SD Aufnahme'!$M$32,VLOOKUP(E248,'SD Aufnahme'!$A$33:$X$376,'SD Aufnahme'!$W$29,FALSE),0,1,VLOOKUP(E248,'SD Aufnahme'!$A$33:$X$376,'SD Aufnahme'!$X$29,FALSE)),M248)</f>
        <v>0</v>
      </c>
      <c r="AK248" s="91">
        <f t="shared" ca="1" si="78"/>
        <v>0</v>
      </c>
      <c r="AL248" s="98">
        <f t="shared" si="72"/>
        <v>3</v>
      </c>
      <c r="AO248" s="98">
        <f t="shared" si="73"/>
        <v>0</v>
      </c>
      <c r="AR248" s="98" t="str">
        <f t="shared" si="74"/>
        <v>1900-1-Aufnahme</v>
      </c>
    </row>
    <row r="249" spans="1:44">
      <c r="A249" s="98">
        <f t="shared" si="65"/>
        <v>0</v>
      </c>
      <c r="B249" s="98" t="str">
        <f>IF(C249=1,SUM($C$23:C249),"")</f>
        <v/>
      </c>
      <c r="C249" s="98">
        <f t="shared" si="66"/>
        <v>0</v>
      </c>
      <c r="D249" s="89" t="str">
        <f t="shared" si="67"/>
        <v>1900-1-Aufnahme-</v>
      </c>
      <c r="E249" s="123" t="str">
        <f t="shared" ca="1" si="75"/>
        <v>-</v>
      </c>
      <c r="F249" s="123">
        <f t="shared" si="80"/>
        <v>1900</v>
      </c>
      <c r="G249" s="123">
        <f t="shared" si="81"/>
        <v>1</v>
      </c>
      <c r="H249" s="162">
        <f t="shared" si="82"/>
        <v>227</v>
      </c>
      <c r="I249" s="77"/>
      <c r="J249" s="78"/>
      <c r="K249" s="79"/>
      <c r="L249" s="80"/>
      <c r="M249" s="177"/>
      <c r="N249" s="309" t="str">
        <f t="shared" ca="1" si="79"/>
        <v/>
      </c>
      <c r="O249" s="310" t="str">
        <f ca="1">IFERROR(IF(VLOOKUP($E249,'SD Aufnahme'!$A$33:$N$326,'SD Aufnahme'!$D$29,FALSE)=0,"",VLOOKUP($E249,'SD Aufnahme'!$A$33:$N$326,'SD Aufnahme'!$D$29,FALSE)),"")</f>
        <v/>
      </c>
      <c r="P249" s="313"/>
      <c r="Q249" s="315" t="str">
        <f>IF(K249=0,"",IFERROR(VLOOKUP($E249,'SD Aufnahme'!$A$33:$N$326,'SD Aufnahme'!$E$29,FALSE),""))</f>
        <v/>
      </c>
      <c r="R249" s="87"/>
      <c r="S249" s="131" t="str">
        <f t="shared" si="68"/>
        <v/>
      </c>
      <c r="T249" s="126">
        <f>IF(M249="organische Düngemittel",IF(OR($M249=0,L249&lt;&gt;0,U249&gt;0),0,IFERROR(VLOOKUP($E249,'SD Aufnahme'!$A$33:$N$4042,T$20,FALSE),0)),)</f>
        <v>0</v>
      </c>
      <c r="U249" s="83"/>
      <c r="V249" s="124"/>
      <c r="W249" s="128" t="str">
        <f ca="1">IFERROR(IF(AND(J249&lt;&gt;"eigene Stoffe",VLOOKUP($E249,'SD Aufnahme'!$A$33:$N$326,'SD Aufnahme'!$G$29,FALSE)=0),"",IF($L249&lt;&gt;0,"", IF(AND(P249&gt;0,O249&lt;&gt;"",Q249&lt;&gt;"t TM"),VLOOKUP($E249,'SD Aufnahme'!$A$33:$N$326,'SD Aufnahme'!$G$29,FALSE)/O249*P249,VLOOKUP($E249,'SD Aufnahme'!$A$33:$N$326,'SD Aufnahme'!$G$29,FALSE)))),"")</f>
        <v/>
      </c>
      <c r="X249" s="87"/>
      <c r="Y249" s="128" t="str">
        <f ca="1">IFERROR(IF(AND(J249&lt;&gt;"eigene Stoffe",VLOOKUP($E249,'SD Aufnahme'!$A$33:$N$326,'SD Aufnahme'!$H$29,FALSE)=0),"",IF($L249&lt;&gt;0,"",IFERROR(IF(AND(P249&gt;0,O249&lt;&gt;"",Q249&lt;&gt;"t TM"),VLOOKUP($E249,'SD Aufnahme'!$A$33:$N$326,'SD Aufnahme'!$H$29,FALSE)*P249/O249,VLOOKUP($E249,'SD Aufnahme'!$A$33:$N$326,'SD Aufnahme'!$H$29,FALSE)),""))),"")</f>
        <v/>
      </c>
      <c r="Z249" s="87"/>
      <c r="AA249" s="424" t="s">
        <v>667</v>
      </c>
      <c r="AB249" s="129" t="str">
        <f>IF($M249=0,"",IFERROR(VLOOKUP($E249,'SD Aufnahme'!$A$33:$N$279,AB$20,FALSE),""))</f>
        <v/>
      </c>
      <c r="AC249" s="97">
        <f t="shared" si="69"/>
        <v>0</v>
      </c>
      <c r="AD249" s="89">
        <f t="shared" ca="1" si="70"/>
        <v>0</v>
      </c>
      <c r="AE249" s="89">
        <f t="shared" ca="1" si="76"/>
        <v>0</v>
      </c>
      <c r="AF249" s="89">
        <f t="shared" ca="1" si="71"/>
        <v>0</v>
      </c>
      <c r="AG249" s="89">
        <f t="shared" ca="1" si="77"/>
        <v>0</v>
      </c>
      <c r="AH249" s="89">
        <f t="shared" si="83"/>
        <v>0</v>
      </c>
      <c r="AI249" s="130" t="e">
        <f ca="1">COUNTIF(OFFSET('SD Aufnahme'!$C$33,VLOOKUP(J249,Art_Aufnahme,3,FALSE),0,VLOOKUP(J249,Art_Aufnahme,4,FALSE)-VLOOKUP(J249,Art_Aufnahme,3,FALSE)+1,1),K249)</f>
        <v>#N/A</v>
      </c>
      <c r="AJ249" s="138">
        <f ca="1">COUNTIF(OFFSET('SD Aufnahme'!$M$32,VLOOKUP(E249,'SD Aufnahme'!$A$33:$X$376,'SD Aufnahme'!$W$29,FALSE),0,1,VLOOKUP(E249,'SD Aufnahme'!$A$33:$X$376,'SD Aufnahme'!$X$29,FALSE)),M249)</f>
        <v>0</v>
      </c>
      <c r="AK249" s="91">
        <f t="shared" ca="1" si="78"/>
        <v>0</v>
      </c>
      <c r="AL249" s="98">
        <f t="shared" si="72"/>
        <v>3</v>
      </c>
      <c r="AO249" s="98">
        <f t="shared" si="73"/>
        <v>0</v>
      </c>
      <c r="AR249" s="98" t="str">
        <f t="shared" si="74"/>
        <v>1900-1-Aufnahme</v>
      </c>
    </row>
    <row r="250" spans="1:44">
      <c r="A250" s="98">
        <f t="shared" si="65"/>
        <v>0</v>
      </c>
      <c r="B250" s="98" t="str">
        <f>IF(C250=1,SUM($C$23:C250),"")</f>
        <v/>
      </c>
      <c r="C250" s="98">
        <f t="shared" si="66"/>
        <v>0</v>
      </c>
      <c r="D250" s="89" t="str">
        <f t="shared" si="67"/>
        <v>1900-1-Aufnahme-</v>
      </c>
      <c r="E250" s="123" t="str">
        <f t="shared" ca="1" si="75"/>
        <v>-</v>
      </c>
      <c r="F250" s="123">
        <f t="shared" si="80"/>
        <v>1900</v>
      </c>
      <c r="G250" s="123">
        <f t="shared" si="81"/>
        <v>1</v>
      </c>
      <c r="H250" s="162">
        <f t="shared" si="82"/>
        <v>228</v>
      </c>
      <c r="I250" s="77"/>
      <c r="J250" s="78"/>
      <c r="K250" s="79"/>
      <c r="L250" s="80"/>
      <c r="M250" s="177"/>
      <c r="N250" s="309" t="str">
        <f t="shared" ca="1" si="79"/>
        <v/>
      </c>
      <c r="O250" s="310" t="str">
        <f ca="1">IFERROR(IF(VLOOKUP($E250,'SD Aufnahme'!$A$33:$N$326,'SD Aufnahme'!$D$29,FALSE)=0,"",VLOOKUP($E250,'SD Aufnahme'!$A$33:$N$326,'SD Aufnahme'!$D$29,FALSE)),"")</f>
        <v/>
      </c>
      <c r="P250" s="313"/>
      <c r="Q250" s="315" t="str">
        <f>IF(K250=0,"",IFERROR(VLOOKUP($E250,'SD Aufnahme'!$A$33:$N$326,'SD Aufnahme'!$E$29,FALSE),""))</f>
        <v/>
      </c>
      <c r="R250" s="87"/>
      <c r="S250" s="131" t="str">
        <f t="shared" si="68"/>
        <v/>
      </c>
      <c r="T250" s="126">
        <f>IF(M250="organische Düngemittel",IF(OR($M250=0,L250&lt;&gt;0,U250&gt;0),0,IFERROR(VLOOKUP($E250,'SD Aufnahme'!$A$33:$N$4042,T$20,FALSE),0)),)</f>
        <v>0</v>
      </c>
      <c r="U250" s="83"/>
      <c r="V250" s="124"/>
      <c r="W250" s="128" t="str">
        <f ca="1">IFERROR(IF(AND(J250&lt;&gt;"eigene Stoffe",VLOOKUP($E250,'SD Aufnahme'!$A$33:$N$326,'SD Aufnahme'!$G$29,FALSE)=0),"",IF($L250&lt;&gt;0,"", IF(AND(P250&gt;0,O250&lt;&gt;"",Q250&lt;&gt;"t TM"),VLOOKUP($E250,'SD Aufnahme'!$A$33:$N$326,'SD Aufnahme'!$G$29,FALSE)/O250*P250,VLOOKUP($E250,'SD Aufnahme'!$A$33:$N$326,'SD Aufnahme'!$G$29,FALSE)))),"")</f>
        <v/>
      </c>
      <c r="X250" s="87"/>
      <c r="Y250" s="128" t="str">
        <f ca="1">IFERROR(IF(AND(J250&lt;&gt;"eigene Stoffe",VLOOKUP($E250,'SD Aufnahme'!$A$33:$N$326,'SD Aufnahme'!$H$29,FALSE)=0),"",IF($L250&lt;&gt;0,"",IFERROR(IF(AND(P250&gt;0,O250&lt;&gt;"",Q250&lt;&gt;"t TM"),VLOOKUP($E250,'SD Aufnahme'!$A$33:$N$326,'SD Aufnahme'!$H$29,FALSE)*P250/O250,VLOOKUP($E250,'SD Aufnahme'!$A$33:$N$326,'SD Aufnahme'!$H$29,FALSE)),""))),"")</f>
        <v/>
      </c>
      <c r="Z250" s="87"/>
      <c r="AA250" s="424" t="s">
        <v>667</v>
      </c>
      <c r="AB250" s="129" t="str">
        <f>IF($M250=0,"",IFERROR(VLOOKUP($E250,'SD Aufnahme'!$A$33:$N$279,AB$20,FALSE),""))</f>
        <v/>
      </c>
      <c r="AC250" s="97">
        <f t="shared" si="69"/>
        <v>0</v>
      </c>
      <c r="AD250" s="89">
        <f t="shared" ca="1" si="70"/>
        <v>0</v>
      </c>
      <c r="AE250" s="89">
        <f t="shared" ca="1" si="76"/>
        <v>0</v>
      </c>
      <c r="AF250" s="89">
        <f t="shared" ca="1" si="71"/>
        <v>0</v>
      </c>
      <c r="AG250" s="89">
        <f t="shared" ca="1" si="77"/>
        <v>0</v>
      </c>
      <c r="AH250" s="89">
        <f t="shared" si="83"/>
        <v>0</v>
      </c>
      <c r="AI250" s="130" t="e">
        <f ca="1">COUNTIF(OFFSET('SD Aufnahme'!$C$33,VLOOKUP(J250,Art_Aufnahme,3,FALSE),0,VLOOKUP(J250,Art_Aufnahme,4,FALSE)-VLOOKUP(J250,Art_Aufnahme,3,FALSE)+1,1),K250)</f>
        <v>#N/A</v>
      </c>
      <c r="AJ250" s="138">
        <f ca="1">COUNTIF(OFFSET('SD Aufnahme'!$M$32,VLOOKUP(E250,'SD Aufnahme'!$A$33:$X$376,'SD Aufnahme'!$W$29,FALSE),0,1,VLOOKUP(E250,'SD Aufnahme'!$A$33:$X$376,'SD Aufnahme'!$X$29,FALSE)),M250)</f>
        <v>0</v>
      </c>
      <c r="AK250" s="91">
        <f t="shared" ca="1" si="78"/>
        <v>0</v>
      </c>
      <c r="AL250" s="98">
        <f t="shared" si="72"/>
        <v>3</v>
      </c>
      <c r="AO250" s="98">
        <f t="shared" si="73"/>
        <v>0</v>
      </c>
      <c r="AR250" s="98" t="str">
        <f t="shared" si="74"/>
        <v>1900-1-Aufnahme</v>
      </c>
    </row>
    <row r="251" spans="1:44">
      <c r="A251" s="98">
        <f t="shared" si="65"/>
        <v>0</v>
      </c>
      <c r="B251" s="98" t="str">
        <f>IF(C251=1,SUM($C$23:C251),"")</f>
        <v/>
      </c>
      <c r="C251" s="98">
        <f t="shared" si="66"/>
        <v>0</v>
      </c>
      <c r="D251" s="89" t="str">
        <f t="shared" si="67"/>
        <v>1900-1-Aufnahme-</v>
      </c>
      <c r="E251" s="123" t="str">
        <f t="shared" ca="1" si="75"/>
        <v>-</v>
      </c>
      <c r="F251" s="123">
        <f t="shared" si="80"/>
        <v>1900</v>
      </c>
      <c r="G251" s="123">
        <f t="shared" si="81"/>
        <v>1</v>
      </c>
      <c r="H251" s="162">
        <f t="shared" si="82"/>
        <v>229</v>
      </c>
      <c r="I251" s="77"/>
      <c r="J251" s="78"/>
      <c r="K251" s="79"/>
      <c r="L251" s="80"/>
      <c r="M251" s="177"/>
      <c r="N251" s="309" t="str">
        <f t="shared" ca="1" si="79"/>
        <v/>
      </c>
      <c r="O251" s="310" t="str">
        <f ca="1">IFERROR(IF(VLOOKUP($E251,'SD Aufnahme'!$A$33:$N$326,'SD Aufnahme'!$D$29,FALSE)=0,"",VLOOKUP($E251,'SD Aufnahme'!$A$33:$N$326,'SD Aufnahme'!$D$29,FALSE)),"")</f>
        <v/>
      </c>
      <c r="P251" s="313"/>
      <c r="Q251" s="315" t="str">
        <f>IF(K251=0,"",IFERROR(VLOOKUP($E251,'SD Aufnahme'!$A$33:$N$326,'SD Aufnahme'!$E$29,FALSE),""))</f>
        <v/>
      </c>
      <c r="R251" s="87"/>
      <c r="S251" s="131" t="str">
        <f t="shared" si="68"/>
        <v/>
      </c>
      <c r="T251" s="126">
        <f>IF(M251="organische Düngemittel",IF(OR($M251=0,L251&lt;&gt;0,U251&gt;0),0,IFERROR(VLOOKUP($E251,'SD Aufnahme'!$A$33:$N$4042,T$20,FALSE),0)),)</f>
        <v>0</v>
      </c>
      <c r="U251" s="83"/>
      <c r="V251" s="124"/>
      <c r="W251" s="128" t="str">
        <f ca="1">IFERROR(IF(AND(J251&lt;&gt;"eigene Stoffe",VLOOKUP($E251,'SD Aufnahme'!$A$33:$N$326,'SD Aufnahme'!$G$29,FALSE)=0),"",IF($L251&lt;&gt;0,"", IF(AND(P251&gt;0,O251&lt;&gt;"",Q251&lt;&gt;"t TM"),VLOOKUP($E251,'SD Aufnahme'!$A$33:$N$326,'SD Aufnahme'!$G$29,FALSE)/O251*P251,VLOOKUP($E251,'SD Aufnahme'!$A$33:$N$326,'SD Aufnahme'!$G$29,FALSE)))),"")</f>
        <v/>
      </c>
      <c r="X251" s="87"/>
      <c r="Y251" s="128" t="str">
        <f ca="1">IFERROR(IF(AND(J251&lt;&gt;"eigene Stoffe",VLOOKUP($E251,'SD Aufnahme'!$A$33:$N$326,'SD Aufnahme'!$H$29,FALSE)=0),"",IF($L251&lt;&gt;0,"",IFERROR(IF(AND(P251&gt;0,O251&lt;&gt;"",Q251&lt;&gt;"t TM"),VLOOKUP($E251,'SD Aufnahme'!$A$33:$N$326,'SD Aufnahme'!$H$29,FALSE)*P251/O251,VLOOKUP($E251,'SD Aufnahme'!$A$33:$N$326,'SD Aufnahme'!$H$29,FALSE)),""))),"")</f>
        <v/>
      </c>
      <c r="Z251" s="87"/>
      <c r="AA251" s="424" t="s">
        <v>667</v>
      </c>
      <c r="AB251" s="129" t="str">
        <f>IF($M251=0,"",IFERROR(VLOOKUP($E251,'SD Aufnahme'!$A$33:$N$279,AB$20,FALSE),""))</f>
        <v/>
      </c>
      <c r="AC251" s="97">
        <f t="shared" si="69"/>
        <v>0</v>
      </c>
      <c r="AD251" s="89">
        <f t="shared" ca="1" si="70"/>
        <v>0</v>
      </c>
      <c r="AE251" s="89">
        <f t="shared" ca="1" si="76"/>
        <v>0</v>
      </c>
      <c r="AF251" s="89">
        <f t="shared" ca="1" si="71"/>
        <v>0</v>
      </c>
      <c r="AG251" s="89">
        <f t="shared" ca="1" si="77"/>
        <v>0</v>
      </c>
      <c r="AH251" s="89">
        <f t="shared" si="83"/>
        <v>0</v>
      </c>
      <c r="AI251" s="130" t="e">
        <f ca="1">COUNTIF(OFFSET('SD Aufnahme'!$C$33,VLOOKUP(J251,Art_Aufnahme,3,FALSE),0,VLOOKUP(J251,Art_Aufnahme,4,FALSE)-VLOOKUP(J251,Art_Aufnahme,3,FALSE)+1,1),K251)</f>
        <v>#N/A</v>
      </c>
      <c r="AJ251" s="138">
        <f ca="1">COUNTIF(OFFSET('SD Aufnahme'!$M$32,VLOOKUP(E251,'SD Aufnahme'!$A$33:$X$376,'SD Aufnahme'!$W$29,FALSE),0,1,VLOOKUP(E251,'SD Aufnahme'!$A$33:$X$376,'SD Aufnahme'!$X$29,FALSE)),M251)</f>
        <v>0</v>
      </c>
      <c r="AK251" s="91">
        <f t="shared" ca="1" si="78"/>
        <v>0</v>
      </c>
      <c r="AL251" s="98">
        <f t="shared" si="72"/>
        <v>3</v>
      </c>
      <c r="AO251" s="98">
        <f t="shared" si="73"/>
        <v>0</v>
      </c>
      <c r="AR251" s="98" t="str">
        <f t="shared" si="74"/>
        <v>1900-1-Aufnahme</v>
      </c>
    </row>
    <row r="252" spans="1:44">
      <c r="A252" s="98">
        <f t="shared" si="65"/>
        <v>0</v>
      </c>
      <c r="B252" s="98" t="str">
        <f>IF(C252=1,SUM($C$23:C252),"")</f>
        <v/>
      </c>
      <c r="C252" s="98">
        <f t="shared" si="66"/>
        <v>0</v>
      </c>
      <c r="D252" s="89" t="str">
        <f t="shared" si="67"/>
        <v>1900-1-Aufnahme-</v>
      </c>
      <c r="E252" s="123" t="str">
        <f t="shared" ca="1" si="75"/>
        <v>-</v>
      </c>
      <c r="F252" s="123">
        <f t="shared" si="80"/>
        <v>1900</v>
      </c>
      <c r="G252" s="123">
        <f t="shared" si="81"/>
        <v>1</v>
      </c>
      <c r="H252" s="162">
        <f t="shared" si="82"/>
        <v>230</v>
      </c>
      <c r="I252" s="77"/>
      <c r="J252" s="78"/>
      <c r="K252" s="79"/>
      <c r="L252" s="80"/>
      <c r="M252" s="177"/>
      <c r="N252" s="309" t="str">
        <f t="shared" ca="1" si="79"/>
        <v/>
      </c>
      <c r="O252" s="310" t="str">
        <f ca="1">IFERROR(IF(VLOOKUP($E252,'SD Aufnahme'!$A$33:$N$326,'SD Aufnahme'!$D$29,FALSE)=0,"",VLOOKUP($E252,'SD Aufnahme'!$A$33:$N$326,'SD Aufnahme'!$D$29,FALSE)),"")</f>
        <v/>
      </c>
      <c r="P252" s="313"/>
      <c r="Q252" s="315" t="str">
        <f>IF(K252=0,"",IFERROR(VLOOKUP($E252,'SD Aufnahme'!$A$33:$N$326,'SD Aufnahme'!$E$29,FALSE),""))</f>
        <v/>
      </c>
      <c r="R252" s="87"/>
      <c r="S252" s="131" t="str">
        <f t="shared" si="68"/>
        <v/>
      </c>
      <c r="T252" s="126">
        <f>IF(M252="organische Düngemittel",IF(OR($M252=0,L252&lt;&gt;0,U252&gt;0),0,IFERROR(VLOOKUP($E252,'SD Aufnahme'!$A$33:$N$4042,T$20,FALSE),0)),)</f>
        <v>0</v>
      </c>
      <c r="U252" s="83"/>
      <c r="V252" s="124"/>
      <c r="W252" s="128" t="str">
        <f ca="1">IFERROR(IF(AND(J252&lt;&gt;"eigene Stoffe",VLOOKUP($E252,'SD Aufnahme'!$A$33:$N$326,'SD Aufnahme'!$G$29,FALSE)=0),"",IF($L252&lt;&gt;0,"", IF(AND(P252&gt;0,O252&lt;&gt;"",Q252&lt;&gt;"t TM"),VLOOKUP($E252,'SD Aufnahme'!$A$33:$N$326,'SD Aufnahme'!$G$29,FALSE)/O252*P252,VLOOKUP($E252,'SD Aufnahme'!$A$33:$N$326,'SD Aufnahme'!$G$29,FALSE)))),"")</f>
        <v/>
      </c>
      <c r="X252" s="87"/>
      <c r="Y252" s="128" t="str">
        <f ca="1">IFERROR(IF(AND(J252&lt;&gt;"eigene Stoffe",VLOOKUP($E252,'SD Aufnahme'!$A$33:$N$326,'SD Aufnahme'!$H$29,FALSE)=0),"",IF($L252&lt;&gt;0,"",IFERROR(IF(AND(P252&gt;0,O252&lt;&gt;"",Q252&lt;&gt;"t TM"),VLOOKUP($E252,'SD Aufnahme'!$A$33:$N$326,'SD Aufnahme'!$H$29,FALSE)*P252/O252,VLOOKUP($E252,'SD Aufnahme'!$A$33:$N$326,'SD Aufnahme'!$H$29,FALSE)),""))),"")</f>
        <v/>
      </c>
      <c r="Z252" s="87"/>
      <c r="AA252" s="424" t="s">
        <v>667</v>
      </c>
      <c r="AB252" s="129" t="str">
        <f>IF($M252=0,"",IFERROR(VLOOKUP($E252,'SD Aufnahme'!$A$33:$N$279,AB$20,FALSE),""))</f>
        <v/>
      </c>
      <c r="AC252" s="97">
        <f t="shared" si="69"/>
        <v>0</v>
      </c>
      <c r="AD252" s="89">
        <f t="shared" ca="1" si="70"/>
        <v>0</v>
      </c>
      <c r="AE252" s="89">
        <f t="shared" ca="1" si="76"/>
        <v>0</v>
      </c>
      <c r="AF252" s="89">
        <f t="shared" ca="1" si="71"/>
        <v>0</v>
      </c>
      <c r="AG252" s="89">
        <f t="shared" ca="1" si="77"/>
        <v>0</v>
      </c>
      <c r="AH252" s="89">
        <f t="shared" si="83"/>
        <v>0</v>
      </c>
      <c r="AI252" s="130" t="e">
        <f ca="1">COUNTIF(OFFSET('SD Aufnahme'!$C$33,VLOOKUP(J252,Art_Aufnahme,3,FALSE),0,VLOOKUP(J252,Art_Aufnahme,4,FALSE)-VLOOKUP(J252,Art_Aufnahme,3,FALSE)+1,1),K252)</f>
        <v>#N/A</v>
      </c>
      <c r="AJ252" s="138">
        <f ca="1">COUNTIF(OFFSET('SD Aufnahme'!$M$32,VLOOKUP(E252,'SD Aufnahme'!$A$33:$X$376,'SD Aufnahme'!$W$29,FALSE),0,1,VLOOKUP(E252,'SD Aufnahme'!$A$33:$X$376,'SD Aufnahme'!$X$29,FALSE)),M252)</f>
        <v>0</v>
      </c>
      <c r="AK252" s="91">
        <f t="shared" ca="1" si="78"/>
        <v>0</v>
      </c>
      <c r="AL252" s="98">
        <f t="shared" si="72"/>
        <v>3</v>
      </c>
      <c r="AO252" s="98">
        <f t="shared" si="73"/>
        <v>0</v>
      </c>
      <c r="AR252" s="98" t="str">
        <f t="shared" si="74"/>
        <v>1900-1-Aufnahme</v>
      </c>
    </row>
    <row r="253" spans="1:44">
      <c r="A253" s="98">
        <f t="shared" si="65"/>
        <v>0</v>
      </c>
      <c r="B253" s="98" t="str">
        <f>IF(C253=1,SUM($C$23:C253),"")</f>
        <v/>
      </c>
      <c r="C253" s="98">
        <f t="shared" si="66"/>
        <v>0</v>
      </c>
      <c r="D253" s="89" t="str">
        <f t="shared" si="67"/>
        <v>1900-1-Aufnahme-</v>
      </c>
      <c r="E253" s="123" t="str">
        <f t="shared" ca="1" si="75"/>
        <v>-</v>
      </c>
      <c r="F253" s="123">
        <f t="shared" si="80"/>
        <v>1900</v>
      </c>
      <c r="G253" s="123">
        <f t="shared" si="81"/>
        <v>1</v>
      </c>
      <c r="H253" s="162">
        <f t="shared" si="82"/>
        <v>231</v>
      </c>
      <c r="I253" s="77"/>
      <c r="J253" s="78"/>
      <c r="K253" s="79"/>
      <c r="L253" s="80"/>
      <c r="M253" s="177"/>
      <c r="N253" s="309" t="str">
        <f t="shared" ca="1" si="79"/>
        <v/>
      </c>
      <c r="O253" s="310" t="str">
        <f ca="1">IFERROR(IF(VLOOKUP($E253,'SD Aufnahme'!$A$33:$N$326,'SD Aufnahme'!$D$29,FALSE)=0,"",VLOOKUP($E253,'SD Aufnahme'!$A$33:$N$326,'SD Aufnahme'!$D$29,FALSE)),"")</f>
        <v/>
      </c>
      <c r="P253" s="313"/>
      <c r="Q253" s="315" t="str">
        <f>IF(K253=0,"",IFERROR(VLOOKUP($E253,'SD Aufnahme'!$A$33:$N$326,'SD Aufnahme'!$E$29,FALSE),""))</f>
        <v/>
      </c>
      <c r="R253" s="87"/>
      <c r="S253" s="131" t="str">
        <f t="shared" si="68"/>
        <v/>
      </c>
      <c r="T253" s="126">
        <f>IF(M253="organische Düngemittel",IF(OR($M253=0,L253&lt;&gt;0,U253&gt;0),0,IFERROR(VLOOKUP($E253,'SD Aufnahme'!$A$33:$N$4042,T$20,FALSE),0)),)</f>
        <v>0</v>
      </c>
      <c r="U253" s="83"/>
      <c r="V253" s="124"/>
      <c r="W253" s="128" t="str">
        <f ca="1">IFERROR(IF(AND(J253&lt;&gt;"eigene Stoffe",VLOOKUP($E253,'SD Aufnahme'!$A$33:$N$326,'SD Aufnahme'!$G$29,FALSE)=0),"",IF($L253&lt;&gt;0,"", IF(AND(P253&gt;0,O253&lt;&gt;"",Q253&lt;&gt;"t TM"),VLOOKUP($E253,'SD Aufnahme'!$A$33:$N$326,'SD Aufnahme'!$G$29,FALSE)/O253*P253,VLOOKUP($E253,'SD Aufnahme'!$A$33:$N$326,'SD Aufnahme'!$G$29,FALSE)))),"")</f>
        <v/>
      </c>
      <c r="X253" s="87"/>
      <c r="Y253" s="128" t="str">
        <f ca="1">IFERROR(IF(AND(J253&lt;&gt;"eigene Stoffe",VLOOKUP($E253,'SD Aufnahme'!$A$33:$N$326,'SD Aufnahme'!$H$29,FALSE)=0),"",IF($L253&lt;&gt;0,"",IFERROR(IF(AND(P253&gt;0,O253&lt;&gt;"",Q253&lt;&gt;"t TM"),VLOOKUP($E253,'SD Aufnahme'!$A$33:$N$326,'SD Aufnahme'!$H$29,FALSE)*P253/O253,VLOOKUP($E253,'SD Aufnahme'!$A$33:$N$326,'SD Aufnahme'!$H$29,FALSE)),""))),"")</f>
        <v/>
      </c>
      <c r="Z253" s="87"/>
      <c r="AA253" s="424" t="s">
        <v>667</v>
      </c>
      <c r="AB253" s="129" t="str">
        <f>IF($M253=0,"",IFERROR(VLOOKUP($E253,'SD Aufnahme'!$A$33:$N$279,AB$20,FALSE),""))</f>
        <v/>
      </c>
      <c r="AC253" s="97">
        <f t="shared" si="69"/>
        <v>0</v>
      </c>
      <c r="AD253" s="89">
        <f t="shared" ca="1" si="70"/>
        <v>0</v>
      </c>
      <c r="AE253" s="89">
        <f t="shared" ca="1" si="76"/>
        <v>0</v>
      </c>
      <c r="AF253" s="89">
        <f t="shared" ca="1" si="71"/>
        <v>0</v>
      </c>
      <c r="AG253" s="89">
        <f t="shared" ca="1" si="77"/>
        <v>0</v>
      </c>
      <c r="AH253" s="89">
        <f t="shared" si="83"/>
        <v>0</v>
      </c>
      <c r="AI253" s="130" t="e">
        <f ca="1">COUNTIF(OFFSET('SD Aufnahme'!$C$33,VLOOKUP(J253,Art_Aufnahme,3,FALSE),0,VLOOKUP(J253,Art_Aufnahme,4,FALSE)-VLOOKUP(J253,Art_Aufnahme,3,FALSE)+1,1),K253)</f>
        <v>#N/A</v>
      </c>
      <c r="AJ253" s="138">
        <f ca="1">COUNTIF(OFFSET('SD Aufnahme'!$M$32,VLOOKUP(E253,'SD Aufnahme'!$A$33:$X$376,'SD Aufnahme'!$W$29,FALSE),0,1,VLOOKUP(E253,'SD Aufnahme'!$A$33:$X$376,'SD Aufnahme'!$X$29,FALSE)),M253)</f>
        <v>0</v>
      </c>
      <c r="AK253" s="91">
        <f t="shared" ca="1" si="78"/>
        <v>0</v>
      </c>
      <c r="AL253" s="98">
        <f t="shared" si="72"/>
        <v>3</v>
      </c>
      <c r="AO253" s="98">
        <f t="shared" si="73"/>
        <v>0</v>
      </c>
      <c r="AR253" s="98" t="str">
        <f t="shared" si="74"/>
        <v>1900-1-Aufnahme</v>
      </c>
    </row>
    <row r="254" spans="1:44">
      <c r="A254" s="98">
        <f t="shared" si="65"/>
        <v>0</v>
      </c>
      <c r="B254" s="98" t="str">
        <f>IF(C254=1,SUM($C$23:C254),"")</f>
        <v/>
      </c>
      <c r="C254" s="98">
        <f t="shared" si="66"/>
        <v>0</v>
      </c>
      <c r="D254" s="89" t="str">
        <f t="shared" si="67"/>
        <v>1900-1-Aufnahme-</v>
      </c>
      <c r="E254" s="123" t="str">
        <f t="shared" ca="1" si="75"/>
        <v>-</v>
      </c>
      <c r="F254" s="123">
        <f t="shared" si="80"/>
        <v>1900</v>
      </c>
      <c r="G254" s="123">
        <f t="shared" si="81"/>
        <v>1</v>
      </c>
      <c r="H254" s="162">
        <f t="shared" si="82"/>
        <v>232</v>
      </c>
      <c r="I254" s="77"/>
      <c r="J254" s="78"/>
      <c r="K254" s="79"/>
      <c r="L254" s="80"/>
      <c r="M254" s="177"/>
      <c r="N254" s="309" t="str">
        <f t="shared" ca="1" si="79"/>
        <v/>
      </c>
      <c r="O254" s="310" t="str">
        <f ca="1">IFERROR(IF(VLOOKUP($E254,'SD Aufnahme'!$A$33:$N$326,'SD Aufnahme'!$D$29,FALSE)=0,"",VLOOKUP($E254,'SD Aufnahme'!$A$33:$N$326,'SD Aufnahme'!$D$29,FALSE)),"")</f>
        <v/>
      </c>
      <c r="P254" s="313"/>
      <c r="Q254" s="315" t="str">
        <f>IF(K254=0,"",IFERROR(VLOOKUP($E254,'SD Aufnahme'!$A$33:$N$326,'SD Aufnahme'!$E$29,FALSE),""))</f>
        <v/>
      </c>
      <c r="R254" s="87"/>
      <c r="S254" s="131" t="str">
        <f t="shared" si="68"/>
        <v/>
      </c>
      <c r="T254" s="126">
        <f>IF(M254="organische Düngemittel",IF(OR($M254=0,L254&lt;&gt;0,U254&gt;0),0,IFERROR(VLOOKUP($E254,'SD Aufnahme'!$A$33:$N$4042,T$20,FALSE),0)),)</f>
        <v>0</v>
      </c>
      <c r="U254" s="83"/>
      <c r="V254" s="124"/>
      <c r="W254" s="128" t="str">
        <f ca="1">IFERROR(IF(AND(J254&lt;&gt;"eigene Stoffe",VLOOKUP($E254,'SD Aufnahme'!$A$33:$N$326,'SD Aufnahme'!$G$29,FALSE)=0),"",IF($L254&lt;&gt;0,"", IF(AND(P254&gt;0,O254&lt;&gt;"",Q254&lt;&gt;"t TM"),VLOOKUP($E254,'SD Aufnahme'!$A$33:$N$326,'SD Aufnahme'!$G$29,FALSE)/O254*P254,VLOOKUP($E254,'SD Aufnahme'!$A$33:$N$326,'SD Aufnahme'!$G$29,FALSE)))),"")</f>
        <v/>
      </c>
      <c r="X254" s="87"/>
      <c r="Y254" s="128" t="str">
        <f ca="1">IFERROR(IF(AND(J254&lt;&gt;"eigene Stoffe",VLOOKUP($E254,'SD Aufnahme'!$A$33:$N$326,'SD Aufnahme'!$H$29,FALSE)=0),"",IF($L254&lt;&gt;0,"",IFERROR(IF(AND(P254&gt;0,O254&lt;&gt;"",Q254&lt;&gt;"t TM"),VLOOKUP($E254,'SD Aufnahme'!$A$33:$N$326,'SD Aufnahme'!$H$29,FALSE)*P254/O254,VLOOKUP($E254,'SD Aufnahme'!$A$33:$N$326,'SD Aufnahme'!$H$29,FALSE)),""))),"")</f>
        <v/>
      </c>
      <c r="Z254" s="87"/>
      <c r="AA254" s="424" t="s">
        <v>667</v>
      </c>
      <c r="AB254" s="129" t="str">
        <f>IF($M254=0,"",IFERROR(VLOOKUP($E254,'SD Aufnahme'!$A$33:$N$279,AB$20,FALSE),""))</f>
        <v/>
      </c>
      <c r="AC254" s="97">
        <f t="shared" si="69"/>
        <v>0</v>
      </c>
      <c r="AD254" s="89">
        <f t="shared" ca="1" si="70"/>
        <v>0</v>
      </c>
      <c r="AE254" s="89">
        <f t="shared" ca="1" si="76"/>
        <v>0</v>
      </c>
      <c r="AF254" s="89">
        <f t="shared" ca="1" si="71"/>
        <v>0</v>
      </c>
      <c r="AG254" s="89">
        <f t="shared" ca="1" si="77"/>
        <v>0</v>
      </c>
      <c r="AH254" s="89">
        <f t="shared" si="83"/>
        <v>0</v>
      </c>
      <c r="AI254" s="130" t="e">
        <f ca="1">COUNTIF(OFFSET('SD Aufnahme'!$C$33,VLOOKUP(J254,Art_Aufnahme,3,FALSE),0,VLOOKUP(J254,Art_Aufnahme,4,FALSE)-VLOOKUP(J254,Art_Aufnahme,3,FALSE)+1,1),K254)</f>
        <v>#N/A</v>
      </c>
      <c r="AJ254" s="138">
        <f ca="1">COUNTIF(OFFSET('SD Aufnahme'!$M$32,VLOOKUP(E254,'SD Aufnahme'!$A$33:$X$376,'SD Aufnahme'!$W$29,FALSE),0,1,VLOOKUP(E254,'SD Aufnahme'!$A$33:$X$376,'SD Aufnahme'!$X$29,FALSE)),M254)</f>
        <v>0</v>
      </c>
      <c r="AK254" s="91">
        <f t="shared" ca="1" si="78"/>
        <v>0</v>
      </c>
      <c r="AL254" s="98">
        <f t="shared" si="72"/>
        <v>3</v>
      </c>
      <c r="AO254" s="98">
        <f t="shared" si="73"/>
        <v>0</v>
      </c>
      <c r="AR254" s="98" t="str">
        <f t="shared" si="74"/>
        <v>1900-1-Aufnahme</v>
      </c>
    </row>
    <row r="255" spans="1:44">
      <c r="A255" s="98">
        <f t="shared" si="65"/>
        <v>0</v>
      </c>
      <c r="B255" s="98" t="str">
        <f>IF(C255=1,SUM($C$23:C255),"")</f>
        <v/>
      </c>
      <c r="C255" s="98">
        <f t="shared" si="66"/>
        <v>0</v>
      </c>
      <c r="D255" s="89" t="str">
        <f t="shared" si="67"/>
        <v>1900-1-Aufnahme-</v>
      </c>
      <c r="E255" s="123" t="str">
        <f t="shared" ca="1" si="75"/>
        <v>-</v>
      </c>
      <c r="F255" s="123">
        <f t="shared" si="80"/>
        <v>1900</v>
      </c>
      <c r="G255" s="123">
        <f t="shared" si="81"/>
        <v>1</v>
      </c>
      <c r="H255" s="162">
        <f t="shared" si="82"/>
        <v>233</v>
      </c>
      <c r="I255" s="77"/>
      <c r="J255" s="78"/>
      <c r="K255" s="79"/>
      <c r="L255" s="80"/>
      <c r="M255" s="177"/>
      <c r="N255" s="309" t="str">
        <f t="shared" ca="1" si="79"/>
        <v/>
      </c>
      <c r="O255" s="310" t="str">
        <f ca="1">IFERROR(IF(VLOOKUP($E255,'SD Aufnahme'!$A$33:$N$326,'SD Aufnahme'!$D$29,FALSE)=0,"",VLOOKUP($E255,'SD Aufnahme'!$A$33:$N$326,'SD Aufnahme'!$D$29,FALSE)),"")</f>
        <v/>
      </c>
      <c r="P255" s="313"/>
      <c r="Q255" s="315" t="str">
        <f>IF(K255=0,"",IFERROR(VLOOKUP($E255,'SD Aufnahme'!$A$33:$N$326,'SD Aufnahme'!$E$29,FALSE),""))</f>
        <v/>
      </c>
      <c r="R255" s="87"/>
      <c r="S255" s="131" t="str">
        <f t="shared" si="68"/>
        <v/>
      </c>
      <c r="T255" s="126">
        <f>IF(M255="organische Düngemittel",IF(OR($M255=0,L255&lt;&gt;0,U255&gt;0),0,IFERROR(VLOOKUP($E255,'SD Aufnahme'!$A$33:$N$4042,T$20,FALSE),0)),)</f>
        <v>0</v>
      </c>
      <c r="U255" s="83"/>
      <c r="V255" s="124"/>
      <c r="W255" s="128" t="str">
        <f ca="1">IFERROR(IF(AND(J255&lt;&gt;"eigene Stoffe",VLOOKUP($E255,'SD Aufnahme'!$A$33:$N$326,'SD Aufnahme'!$G$29,FALSE)=0),"",IF($L255&lt;&gt;0,"", IF(AND(P255&gt;0,O255&lt;&gt;"",Q255&lt;&gt;"t TM"),VLOOKUP($E255,'SD Aufnahme'!$A$33:$N$326,'SD Aufnahme'!$G$29,FALSE)/O255*P255,VLOOKUP($E255,'SD Aufnahme'!$A$33:$N$326,'SD Aufnahme'!$G$29,FALSE)))),"")</f>
        <v/>
      </c>
      <c r="X255" s="87"/>
      <c r="Y255" s="128" t="str">
        <f ca="1">IFERROR(IF(AND(J255&lt;&gt;"eigene Stoffe",VLOOKUP($E255,'SD Aufnahme'!$A$33:$N$326,'SD Aufnahme'!$H$29,FALSE)=0),"",IF($L255&lt;&gt;0,"",IFERROR(IF(AND(P255&gt;0,O255&lt;&gt;"",Q255&lt;&gt;"t TM"),VLOOKUP($E255,'SD Aufnahme'!$A$33:$N$326,'SD Aufnahme'!$H$29,FALSE)*P255/O255,VLOOKUP($E255,'SD Aufnahme'!$A$33:$N$326,'SD Aufnahme'!$H$29,FALSE)),""))),"")</f>
        <v/>
      </c>
      <c r="Z255" s="87"/>
      <c r="AA255" s="424" t="s">
        <v>667</v>
      </c>
      <c r="AB255" s="129" t="str">
        <f>IF($M255=0,"",IFERROR(VLOOKUP($E255,'SD Aufnahme'!$A$33:$N$279,AB$20,FALSE),""))</f>
        <v/>
      </c>
      <c r="AC255" s="97">
        <f t="shared" si="69"/>
        <v>0</v>
      </c>
      <c r="AD255" s="89">
        <f t="shared" ca="1" si="70"/>
        <v>0</v>
      </c>
      <c r="AE255" s="89">
        <f t="shared" ca="1" si="76"/>
        <v>0</v>
      </c>
      <c r="AF255" s="89">
        <f t="shared" ca="1" si="71"/>
        <v>0</v>
      </c>
      <c r="AG255" s="89">
        <f t="shared" ca="1" si="77"/>
        <v>0</v>
      </c>
      <c r="AH255" s="89">
        <f t="shared" si="83"/>
        <v>0</v>
      </c>
      <c r="AI255" s="130" t="e">
        <f ca="1">COUNTIF(OFFSET('SD Aufnahme'!$C$33,VLOOKUP(J255,Art_Aufnahme,3,FALSE),0,VLOOKUP(J255,Art_Aufnahme,4,FALSE)-VLOOKUP(J255,Art_Aufnahme,3,FALSE)+1,1),K255)</f>
        <v>#N/A</v>
      </c>
      <c r="AJ255" s="138">
        <f ca="1">COUNTIF(OFFSET('SD Aufnahme'!$M$32,VLOOKUP(E255,'SD Aufnahme'!$A$33:$X$376,'SD Aufnahme'!$W$29,FALSE),0,1,VLOOKUP(E255,'SD Aufnahme'!$A$33:$X$376,'SD Aufnahme'!$X$29,FALSE)),M255)</f>
        <v>0</v>
      </c>
      <c r="AK255" s="91">
        <f t="shared" ca="1" si="78"/>
        <v>0</v>
      </c>
      <c r="AL255" s="98">
        <f t="shared" si="72"/>
        <v>3</v>
      </c>
      <c r="AO255" s="98">
        <f t="shared" si="73"/>
        <v>0</v>
      </c>
      <c r="AR255" s="98" t="str">
        <f t="shared" si="74"/>
        <v>1900-1-Aufnahme</v>
      </c>
    </row>
    <row r="256" spans="1:44">
      <c r="A256" s="98">
        <f t="shared" si="65"/>
        <v>0</v>
      </c>
      <c r="B256" s="98" t="str">
        <f>IF(C256=1,SUM($C$23:C256),"")</f>
        <v/>
      </c>
      <c r="C256" s="98">
        <f t="shared" si="66"/>
        <v>0</v>
      </c>
      <c r="D256" s="89" t="str">
        <f t="shared" si="67"/>
        <v>1900-1-Aufnahme-</v>
      </c>
      <c r="E256" s="123" t="str">
        <f t="shared" ca="1" si="75"/>
        <v>-</v>
      </c>
      <c r="F256" s="123">
        <f t="shared" si="80"/>
        <v>1900</v>
      </c>
      <c r="G256" s="123">
        <f t="shared" si="81"/>
        <v>1</v>
      </c>
      <c r="H256" s="162">
        <f t="shared" si="82"/>
        <v>234</v>
      </c>
      <c r="I256" s="77"/>
      <c r="J256" s="78"/>
      <c r="K256" s="79"/>
      <c r="L256" s="80"/>
      <c r="M256" s="177"/>
      <c r="N256" s="309" t="str">
        <f t="shared" ca="1" si="79"/>
        <v/>
      </c>
      <c r="O256" s="310" t="str">
        <f ca="1">IFERROR(IF(VLOOKUP($E256,'SD Aufnahme'!$A$33:$N$326,'SD Aufnahme'!$D$29,FALSE)=0,"",VLOOKUP($E256,'SD Aufnahme'!$A$33:$N$326,'SD Aufnahme'!$D$29,FALSE)),"")</f>
        <v/>
      </c>
      <c r="P256" s="313"/>
      <c r="Q256" s="315" t="str">
        <f>IF(K256=0,"",IFERROR(VLOOKUP($E256,'SD Aufnahme'!$A$33:$N$326,'SD Aufnahme'!$E$29,FALSE),""))</f>
        <v/>
      </c>
      <c r="R256" s="87"/>
      <c r="S256" s="131" t="str">
        <f t="shared" si="68"/>
        <v/>
      </c>
      <c r="T256" s="126">
        <f>IF(M256="organische Düngemittel",IF(OR($M256=0,L256&lt;&gt;0,U256&gt;0),0,IFERROR(VLOOKUP($E256,'SD Aufnahme'!$A$33:$N$4042,T$20,FALSE),0)),)</f>
        <v>0</v>
      </c>
      <c r="U256" s="83"/>
      <c r="V256" s="124"/>
      <c r="W256" s="128" t="str">
        <f ca="1">IFERROR(IF(AND(J256&lt;&gt;"eigene Stoffe",VLOOKUP($E256,'SD Aufnahme'!$A$33:$N$326,'SD Aufnahme'!$G$29,FALSE)=0),"",IF($L256&lt;&gt;0,"", IF(AND(P256&gt;0,O256&lt;&gt;"",Q256&lt;&gt;"t TM"),VLOOKUP($E256,'SD Aufnahme'!$A$33:$N$326,'SD Aufnahme'!$G$29,FALSE)/O256*P256,VLOOKUP($E256,'SD Aufnahme'!$A$33:$N$326,'SD Aufnahme'!$G$29,FALSE)))),"")</f>
        <v/>
      </c>
      <c r="X256" s="87"/>
      <c r="Y256" s="128" t="str">
        <f ca="1">IFERROR(IF(AND(J256&lt;&gt;"eigene Stoffe",VLOOKUP($E256,'SD Aufnahme'!$A$33:$N$326,'SD Aufnahme'!$H$29,FALSE)=0),"",IF($L256&lt;&gt;0,"",IFERROR(IF(AND(P256&gt;0,O256&lt;&gt;"",Q256&lt;&gt;"t TM"),VLOOKUP($E256,'SD Aufnahme'!$A$33:$N$326,'SD Aufnahme'!$H$29,FALSE)*P256/O256,VLOOKUP($E256,'SD Aufnahme'!$A$33:$N$326,'SD Aufnahme'!$H$29,FALSE)),""))),"")</f>
        <v/>
      </c>
      <c r="Z256" s="87"/>
      <c r="AA256" s="424" t="s">
        <v>667</v>
      </c>
      <c r="AB256" s="129" t="str">
        <f>IF($M256=0,"",IFERROR(VLOOKUP($E256,'SD Aufnahme'!$A$33:$N$279,AB$20,FALSE),""))</f>
        <v/>
      </c>
      <c r="AC256" s="97">
        <f t="shared" si="69"/>
        <v>0</v>
      </c>
      <c r="AD256" s="89">
        <f t="shared" ca="1" si="70"/>
        <v>0</v>
      </c>
      <c r="AE256" s="89">
        <f t="shared" ca="1" si="76"/>
        <v>0</v>
      </c>
      <c r="AF256" s="89">
        <f t="shared" ca="1" si="71"/>
        <v>0</v>
      </c>
      <c r="AG256" s="89">
        <f t="shared" ca="1" si="77"/>
        <v>0</v>
      </c>
      <c r="AH256" s="89">
        <f t="shared" si="83"/>
        <v>0</v>
      </c>
      <c r="AI256" s="130" t="e">
        <f ca="1">COUNTIF(OFFSET('SD Aufnahme'!$C$33,VLOOKUP(J256,Art_Aufnahme,3,FALSE),0,VLOOKUP(J256,Art_Aufnahme,4,FALSE)-VLOOKUP(J256,Art_Aufnahme,3,FALSE)+1,1),K256)</f>
        <v>#N/A</v>
      </c>
      <c r="AJ256" s="138">
        <f ca="1">COUNTIF(OFFSET('SD Aufnahme'!$M$32,VLOOKUP(E256,'SD Aufnahme'!$A$33:$X$376,'SD Aufnahme'!$W$29,FALSE),0,1,VLOOKUP(E256,'SD Aufnahme'!$A$33:$X$376,'SD Aufnahme'!$X$29,FALSE)),M256)</f>
        <v>0</v>
      </c>
      <c r="AK256" s="91">
        <f t="shared" ca="1" si="78"/>
        <v>0</v>
      </c>
      <c r="AL256" s="98">
        <f t="shared" si="72"/>
        <v>3</v>
      </c>
      <c r="AO256" s="98">
        <f t="shared" si="73"/>
        <v>0</v>
      </c>
      <c r="AR256" s="98" t="str">
        <f t="shared" si="74"/>
        <v>1900-1-Aufnahme</v>
      </c>
    </row>
    <row r="257" spans="1:44">
      <c r="A257" s="98">
        <f t="shared" si="65"/>
        <v>0</v>
      </c>
      <c r="B257" s="98" t="str">
        <f>IF(C257=1,SUM($C$23:C257),"")</f>
        <v/>
      </c>
      <c r="C257" s="98">
        <f t="shared" si="66"/>
        <v>0</v>
      </c>
      <c r="D257" s="89" t="str">
        <f t="shared" si="67"/>
        <v>1900-1-Aufnahme-</v>
      </c>
      <c r="E257" s="123" t="str">
        <f t="shared" ca="1" si="75"/>
        <v>-</v>
      </c>
      <c r="F257" s="123">
        <f t="shared" si="80"/>
        <v>1900</v>
      </c>
      <c r="G257" s="123">
        <f t="shared" si="81"/>
        <v>1</v>
      </c>
      <c r="H257" s="162">
        <f t="shared" si="82"/>
        <v>235</v>
      </c>
      <c r="I257" s="77"/>
      <c r="J257" s="78"/>
      <c r="K257" s="79"/>
      <c r="L257" s="80"/>
      <c r="M257" s="177"/>
      <c r="N257" s="309" t="str">
        <f t="shared" ca="1" si="79"/>
        <v/>
      </c>
      <c r="O257" s="310" t="str">
        <f ca="1">IFERROR(IF(VLOOKUP($E257,'SD Aufnahme'!$A$33:$N$326,'SD Aufnahme'!$D$29,FALSE)=0,"",VLOOKUP($E257,'SD Aufnahme'!$A$33:$N$326,'SD Aufnahme'!$D$29,FALSE)),"")</f>
        <v/>
      </c>
      <c r="P257" s="313"/>
      <c r="Q257" s="315" t="str">
        <f>IF(K257=0,"",IFERROR(VLOOKUP($E257,'SD Aufnahme'!$A$33:$N$326,'SD Aufnahme'!$E$29,FALSE),""))</f>
        <v/>
      </c>
      <c r="R257" s="87"/>
      <c r="S257" s="131" t="str">
        <f t="shared" si="68"/>
        <v/>
      </c>
      <c r="T257" s="126">
        <f>IF(M257="organische Düngemittel",IF(OR($M257=0,L257&lt;&gt;0,U257&gt;0),0,IFERROR(VLOOKUP($E257,'SD Aufnahme'!$A$33:$N$4042,T$20,FALSE),0)),)</f>
        <v>0</v>
      </c>
      <c r="U257" s="83"/>
      <c r="V257" s="124"/>
      <c r="W257" s="128" t="str">
        <f ca="1">IFERROR(IF(AND(J257&lt;&gt;"eigene Stoffe",VLOOKUP($E257,'SD Aufnahme'!$A$33:$N$326,'SD Aufnahme'!$G$29,FALSE)=0),"",IF($L257&lt;&gt;0,"", IF(AND(P257&gt;0,O257&lt;&gt;"",Q257&lt;&gt;"t TM"),VLOOKUP($E257,'SD Aufnahme'!$A$33:$N$326,'SD Aufnahme'!$G$29,FALSE)/O257*P257,VLOOKUP($E257,'SD Aufnahme'!$A$33:$N$326,'SD Aufnahme'!$G$29,FALSE)))),"")</f>
        <v/>
      </c>
      <c r="X257" s="87"/>
      <c r="Y257" s="128" t="str">
        <f ca="1">IFERROR(IF(AND(J257&lt;&gt;"eigene Stoffe",VLOOKUP($E257,'SD Aufnahme'!$A$33:$N$326,'SD Aufnahme'!$H$29,FALSE)=0),"",IF($L257&lt;&gt;0,"",IFERROR(IF(AND(P257&gt;0,O257&lt;&gt;"",Q257&lt;&gt;"t TM"),VLOOKUP($E257,'SD Aufnahme'!$A$33:$N$326,'SD Aufnahme'!$H$29,FALSE)*P257/O257,VLOOKUP($E257,'SD Aufnahme'!$A$33:$N$326,'SD Aufnahme'!$H$29,FALSE)),""))),"")</f>
        <v/>
      </c>
      <c r="Z257" s="87"/>
      <c r="AA257" s="424" t="s">
        <v>667</v>
      </c>
      <c r="AB257" s="129" t="str">
        <f>IF($M257=0,"",IFERROR(VLOOKUP($E257,'SD Aufnahme'!$A$33:$N$279,AB$20,FALSE),""))</f>
        <v/>
      </c>
      <c r="AC257" s="97">
        <f t="shared" si="69"/>
        <v>0</v>
      </c>
      <c r="AD257" s="89">
        <f t="shared" ca="1" si="70"/>
        <v>0</v>
      </c>
      <c r="AE257" s="89">
        <f t="shared" ca="1" si="76"/>
        <v>0</v>
      </c>
      <c r="AF257" s="89">
        <f t="shared" ca="1" si="71"/>
        <v>0</v>
      </c>
      <c r="AG257" s="89">
        <f t="shared" ca="1" si="77"/>
        <v>0</v>
      </c>
      <c r="AH257" s="89">
        <f t="shared" si="83"/>
        <v>0</v>
      </c>
      <c r="AI257" s="130" t="e">
        <f ca="1">COUNTIF(OFFSET('SD Aufnahme'!$C$33,VLOOKUP(J257,Art_Aufnahme,3,FALSE),0,VLOOKUP(J257,Art_Aufnahme,4,FALSE)-VLOOKUP(J257,Art_Aufnahme,3,FALSE)+1,1),K257)</f>
        <v>#N/A</v>
      </c>
      <c r="AJ257" s="138">
        <f ca="1">COUNTIF(OFFSET('SD Aufnahme'!$M$32,VLOOKUP(E257,'SD Aufnahme'!$A$33:$X$376,'SD Aufnahme'!$W$29,FALSE),0,1,VLOOKUP(E257,'SD Aufnahme'!$A$33:$X$376,'SD Aufnahme'!$X$29,FALSE)),M257)</f>
        <v>0</v>
      </c>
      <c r="AK257" s="91">
        <f t="shared" ca="1" si="78"/>
        <v>0</v>
      </c>
      <c r="AL257" s="98">
        <f t="shared" si="72"/>
        <v>3</v>
      </c>
      <c r="AO257" s="98">
        <f t="shared" si="73"/>
        <v>0</v>
      </c>
      <c r="AR257" s="98" t="str">
        <f t="shared" si="74"/>
        <v>1900-1-Aufnahme</v>
      </c>
    </row>
    <row r="258" spans="1:44">
      <c r="A258" s="98">
        <f t="shared" si="65"/>
        <v>0</v>
      </c>
      <c r="B258" s="98" t="str">
        <f>IF(C258=1,SUM($C$23:C258),"")</f>
        <v/>
      </c>
      <c r="C258" s="98">
        <f t="shared" si="66"/>
        <v>0</v>
      </c>
      <c r="D258" s="89" t="str">
        <f t="shared" si="67"/>
        <v>1900-1-Aufnahme-</v>
      </c>
      <c r="E258" s="123" t="str">
        <f t="shared" ca="1" si="75"/>
        <v>-</v>
      </c>
      <c r="F258" s="123">
        <f t="shared" si="80"/>
        <v>1900</v>
      </c>
      <c r="G258" s="123">
        <f t="shared" si="81"/>
        <v>1</v>
      </c>
      <c r="H258" s="162">
        <f t="shared" si="82"/>
        <v>236</v>
      </c>
      <c r="I258" s="77"/>
      <c r="J258" s="78"/>
      <c r="K258" s="79"/>
      <c r="L258" s="80"/>
      <c r="M258" s="177"/>
      <c r="N258" s="309" t="str">
        <f t="shared" ca="1" si="79"/>
        <v/>
      </c>
      <c r="O258" s="310" t="str">
        <f ca="1">IFERROR(IF(VLOOKUP($E258,'SD Aufnahme'!$A$33:$N$326,'SD Aufnahme'!$D$29,FALSE)=0,"",VLOOKUP($E258,'SD Aufnahme'!$A$33:$N$326,'SD Aufnahme'!$D$29,FALSE)),"")</f>
        <v/>
      </c>
      <c r="P258" s="313"/>
      <c r="Q258" s="315" t="str">
        <f>IF(K258=0,"",IFERROR(VLOOKUP($E258,'SD Aufnahme'!$A$33:$N$326,'SD Aufnahme'!$E$29,FALSE),""))</f>
        <v/>
      </c>
      <c r="R258" s="87"/>
      <c r="S258" s="131" t="str">
        <f t="shared" si="68"/>
        <v/>
      </c>
      <c r="T258" s="126">
        <f>IF(M258="organische Düngemittel",IF(OR($M258=0,L258&lt;&gt;0,U258&gt;0),0,IFERROR(VLOOKUP($E258,'SD Aufnahme'!$A$33:$N$4042,T$20,FALSE),0)),)</f>
        <v>0</v>
      </c>
      <c r="U258" s="83"/>
      <c r="V258" s="124"/>
      <c r="W258" s="128" t="str">
        <f ca="1">IFERROR(IF(AND(J258&lt;&gt;"eigene Stoffe",VLOOKUP($E258,'SD Aufnahme'!$A$33:$N$326,'SD Aufnahme'!$G$29,FALSE)=0),"",IF($L258&lt;&gt;0,"", IF(AND(P258&gt;0,O258&lt;&gt;"",Q258&lt;&gt;"t TM"),VLOOKUP($E258,'SD Aufnahme'!$A$33:$N$326,'SD Aufnahme'!$G$29,FALSE)/O258*P258,VLOOKUP($E258,'SD Aufnahme'!$A$33:$N$326,'SD Aufnahme'!$G$29,FALSE)))),"")</f>
        <v/>
      </c>
      <c r="X258" s="87"/>
      <c r="Y258" s="128" t="str">
        <f ca="1">IFERROR(IF(AND(J258&lt;&gt;"eigene Stoffe",VLOOKUP($E258,'SD Aufnahme'!$A$33:$N$326,'SD Aufnahme'!$H$29,FALSE)=0),"",IF($L258&lt;&gt;0,"",IFERROR(IF(AND(P258&gt;0,O258&lt;&gt;"",Q258&lt;&gt;"t TM"),VLOOKUP($E258,'SD Aufnahme'!$A$33:$N$326,'SD Aufnahme'!$H$29,FALSE)*P258/O258,VLOOKUP($E258,'SD Aufnahme'!$A$33:$N$326,'SD Aufnahme'!$H$29,FALSE)),""))),"")</f>
        <v/>
      </c>
      <c r="Z258" s="87"/>
      <c r="AA258" s="424" t="s">
        <v>667</v>
      </c>
      <c r="AB258" s="129" t="str">
        <f>IF($M258=0,"",IFERROR(VLOOKUP($E258,'SD Aufnahme'!$A$33:$N$279,AB$20,FALSE),""))</f>
        <v/>
      </c>
      <c r="AC258" s="97">
        <f t="shared" si="69"/>
        <v>0</v>
      </c>
      <c r="AD258" s="89">
        <f t="shared" ca="1" si="70"/>
        <v>0</v>
      </c>
      <c r="AE258" s="89">
        <f t="shared" ca="1" si="76"/>
        <v>0</v>
      </c>
      <c r="AF258" s="89">
        <f t="shared" ca="1" si="71"/>
        <v>0</v>
      </c>
      <c r="AG258" s="89">
        <f t="shared" ca="1" si="77"/>
        <v>0</v>
      </c>
      <c r="AH258" s="89">
        <f t="shared" si="83"/>
        <v>0</v>
      </c>
      <c r="AI258" s="130" t="e">
        <f ca="1">COUNTIF(OFFSET('SD Aufnahme'!$C$33,VLOOKUP(J258,Art_Aufnahme,3,FALSE),0,VLOOKUP(J258,Art_Aufnahme,4,FALSE)-VLOOKUP(J258,Art_Aufnahme,3,FALSE)+1,1),K258)</f>
        <v>#N/A</v>
      </c>
      <c r="AJ258" s="138">
        <f ca="1">COUNTIF(OFFSET('SD Aufnahme'!$M$32,VLOOKUP(E258,'SD Aufnahme'!$A$33:$X$376,'SD Aufnahme'!$W$29,FALSE),0,1,VLOOKUP(E258,'SD Aufnahme'!$A$33:$X$376,'SD Aufnahme'!$X$29,FALSE)),M258)</f>
        <v>0</v>
      </c>
      <c r="AK258" s="91">
        <f t="shared" ca="1" si="78"/>
        <v>0</v>
      </c>
      <c r="AL258" s="98">
        <f t="shared" si="72"/>
        <v>3</v>
      </c>
      <c r="AO258" s="98">
        <f t="shared" si="73"/>
        <v>0</v>
      </c>
      <c r="AR258" s="98" t="str">
        <f t="shared" si="74"/>
        <v>1900-1-Aufnahme</v>
      </c>
    </row>
    <row r="259" spans="1:44">
      <c r="A259" s="98">
        <f t="shared" si="65"/>
        <v>0</v>
      </c>
      <c r="B259" s="98" t="str">
        <f>IF(C259=1,SUM($C$23:C259),"")</f>
        <v/>
      </c>
      <c r="C259" s="98">
        <f t="shared" si="66"/>
        <v>0</v>
      </c>
      <c r="D259" s="89" t="str">
        <f t="shared" si="67"/>
        <v>1900-1-Aufnahme-</v>
      </c>
      <c r="E259" s="123" t="str">
        <f t="shared" ca="1" si="75"/>
        <v>-</v>
      </c>
      <c r="F259" s="123">
        <f t="shared" si="80"/>
        <v>1900</v>
      </c>
      <c r="G259" s="123">
        <f t="shared" si="81"/>
        <v>1</v>
      </c>
      <c r="H259" s="162">
        <f t="shared" si="82"/>
        <v>237</v>
      </c>
      <c r="I259" s="77"/>
      <c r="J259" s="78"/>
      <c r="K259" s="79"/>
      <c r="L259" s="80"/>
      <c r="M259" s="177"/>
      <c r="N259" s="309" t="str">
        <f t="shared" ca="1" si="79"/>
        <v/>
      </c>
      <c r="O259" s="310" t="str">
        <f ca="1">IFERROR(IF(VLOOKUP($E259,'SD Aufnahme'!$A$33:$N$326,'SD Aufnahme'!$D$29,FALSE)=0,"",VLOOKUP($E259,'SD Aufnahme'!$A$33:$N$326,'SD Aufnahme'!$D$29,FALSE)),"")</f>
        <v/>
      </c>
      <c r="P259" s="313"/>
      <c r="Q259" s="315" t="str">
        <f>IF(K259=0,"",IFERROR(VLOOKUP($E259,'SD Aufnahme'!$A$33:$N$326,'SD Aufnahme'!$E$29,FALSE),""))</f>
        <v/>
      </c>
      <c r="R259" s="87"/>
      <c r="S259" s="131" t="str">
        <f t="shared" si="68"/>
        <v/>
      </c>
      <c r="T259" s="126">
        <f>IF(M259="organische Düngemittel",IF(OR($M259=0,L259&lt;&gt;0,U259&gt;0),0,IFERROR(VLOOKUP($E259,'SD Aufnahme'!$A$33:$N$4042,T$20,FALSE),0)),)</f>
        <v>0</v>
      </c>
      <c r="U259" s="83"/>
      <c r="V259" s="124"/>
      <c r="W259" s="128" t="str">
        <f ca="1">IFERROR(IF(AND(J259&lt;&gt;"eigene Stoffe",VLOOKUP($E259,'SD Aufnahme'!$A$33:$N$326,'SD Aufnahme'!$G$29,FALSE)=0),"",IF($L259&lt;&gt;0,"", IF(AND(P259&gt;0,O259&lt;&gt;"",Q259&lt;&gt;"t TM"),VLOOKUP($E259,'SD Aufnahme'!$A$33:$N$326,'SD Aufnahme'!$G$29,FALSE)/O259*P259,VLOOKUP($E259,'SD Aufnahme'!$A$33:$N$326,'SD Aufnahme'!$G$29,FALSE)))),"")</f>
        <v/>
      </c>
      <c r="X259" s="87"/>
      <c r="Y259" s="128" t="str">
        <f ca="1">IFERROR(IF(AND(J259&lt;&gt;"eigene Stoffe",VLOOKUP($E259,'SD Aufnahme'!$A$33:$N$326,'SD Aufnahme'!$H$29,FALSE)=0),"",IF($L259&lt;&gt;0,"",IFERROR(IF(AND(P259&gt;0,O259&lt;&gt;"",Q259&lt;&gt;"t TM"),VLOOKUP($E259,'SD Aufnahme'!$A$33:$N$326,'SD Aufnahme'!$H$29,FALSE)*P259/O259,VLOOKUP($E259,'SD Aufnahme'!$A$33:$N$326,'SD Aufnahme'!$H$29,FALSE)),""))),"")</f>
        <v/>
      </c>
      <c r="Z259" s="87"/>
      <c r="AA259" s="424" t="s">
        <v>667</v>
      </c>
      <c r="AB259" s="129" t="str">
        <f>IF($M259=0,"",IFERROR(VLOOKUP($E259,'SD Aufnahme'!$A$33:$N$279,AB$20,FALSE),""))</f>
        <v/>
      </c>
      <c r="AC259" s="97">
        <f t="shared" si="69"/>
        <v>0</v>
      </c>
      <c r="AD259" s="89">
        <f t="shared" ca="1" si="70"/>
        <v>0</v>
      </c>
      <c r="AE259" s="89">
        <f t="shared" ca="1" si="76"/>
        <v>0</v>
      </c>
      <c r="AF259" s="89">
        <f t="shared" ca="1" si="71"/>
        <v>0</v>
      </c>
      <c r="AG259" s="89">
        <f t="shared" ca="1" si="77"/>
        <v>0</v>
      </c>
      <c r="AH259" s="89">
        <f t="shared" si="83"/>
        <v>0</v>
      </c>
      <c r="AI259" s="130" t="e">
        <f ca="1">COUNTIF(OFFSET('SD Aufnahme'!$C$33,VLOOKUP(J259,Art_Aufnahme,3,FALSE),0,VLOOKUP(J259,Art_Aufnahme,4,FALSE)-VLOOKUP(J259,Art_Aufnahme,3,FALSE)+1,1),K259)</f>
        <v>#N/A</v>
      </c>
      <c r="AJ259" s="138">
        <f ca="1">COUNTIF(OFFSET('SD Aufnahme'!$M$32,VLOOKUP(E259,'SD Aufnahme'!$A$33:$X$376,'SD Aufnahme'!$W$29,FALSE),0,1,VLOOKUP(E259,'SD Aufnahme'!$A$33:$X$376,'SD Aufnahme'!$X$29,FALSE)),M259)</f>
        <v>0</v>
      </c>
      <c r="AK259" s="91">
        <f t="shared" ca="1" si="78"/>
        <v>0</v>
      </c>
      <c r="AL259" s="98">
        <f t="shared" si="72"/>
        <v>3</v>
      </c>
      <c r="AO259" s="98">
        <f t="shared" si="73"/>
        <v>0</v>
      </c>
      <c r="AR259" s="98" t="str">
        <f t="shared" si="74"/>
        <v>1900-1-Aufnahme</v>
      </c>
    </row>
    <row r="260" spans="1:44">
      <c r="A260" s="98">
        <f t="shared" si="65"/>
        <v>0</v>
      </c>
      <c r="B260" s="98" t="str">
        <f>IF(C260=1,SUM($C$23:C260),"")</f>
        <v/>
      </c>
      <c r="C260" s="98">
        <f t="shared" si="66"/>
        <v>0</v>
      </c>
      <c r="D260" s="89" t="str">
        <f t="shared" si="67"/>
        <v>1900-1-Aufnahme-</v>
      </c>
      <c r="E260" s="123" t="str">
        <f t="shared" ca="1" si="75"/>
        <v>-</v>
      </c>
      <c r="F260" s="123">
        <f t="shared" si="80"/>
        <v>1900</v>
      </c>
      <c r="G260" s="123">
        <f t="shared" si="81"/>
        <v>1</v>
      </c>
      <c r="H260" s="162">
        <f t="shared" si="82"/>
        <v>238</v>
      </c>
      <c r="I260" s="77"/>
      <c r="J260" s="78"/>
      <c r="K260" s="79"/>
      <c r="L260" s="80"/>
      <c r="M260" s="177"/>
      <c r="N260" s="309" t="str">
        <f t="shared" ca="1" si="79"/>
        <v/>
      </c>
      <c r="O260" s="310" t="str">
        <f ca="1">IFERROR(IF(VLOOKUP($E260,'SD Aufnahme'!$A$33:$N$326,'SD Aufnahme'!$D$29,FALSE)=0,"",VLOOKUP($E260,'SD Aufnahme'!$A$33:$N$326,'SD Aufnahme'!$D$29,FALSE)),"")</f>
        <v/>
      </c>
      <c r="P260" s="313"/>
      <c r="Q260" s="315" t="str">
        <f>IF(K260=0,"",IFERROR(VLOOKUP($E260,'SD Aufnahme'!$A$33:$N$326,'SD Aufnahme'!$E$29,FALSE),""))</f>
        <v/>
      </c>
      <c r="R260" s="87"/>
      <c r="S260" s="131" t="str">
        <f t="shared" si="68"/>
        <v/>
      </c>
      <c r="T260" s="126">
        <f>IF(M260="organische Düngemittel",IF(OR($M260=0,L260&lt;&gt;0,U260&gt;0),0,IFERROR(VLOOKUP($E260,'SD Aufnahme'!$A$33:$N$4042,T$20,FALSE),0)),)</f>
        <v>0</v>
      </c>
      <c r="U260" s="83"/>
      <c r="V260" s="124"/>
      <c r="W260" s="128" t="str">
        <f ca="1">IFERROR(IF(AND(J260&lt;&gt;"eigene Stoffe",VLOOKUP($E260,'SD Aufnahme'!$A$33:$N$326,'SD Aufnahme'!$G$29,FALSE)=0),"",IF($L260&lt;&gt;0,"", IF(AND(P260&gt;0,O260&lt;&gt;"",Q260&lt;&gt;"t TM"),VLOOKUP($E260,'SD Aufnahme'!$A$33:$N$326,'SD Aufnahme'!$G$29,FALSE)/O260*P260,VLOOKUP($E260,'SD Aufnahme'!$A$33:$N$326,'SD Aufnahme'!$G$29,FALSE)))),"")</f>
        <v/>
      </c>
      <c r="X260" s="87"/>
      <c r="Y260" s="128" t="str">
        <f ca="1">IFERROR(IF(AND(J260&lt;&gt;"eigene Stoffe",VLOOKUP($E260,'SD Aufnahme'!$A$33:$N$326,'SD Aufnahme'!$H$29,FALSE)=0),"",IF($L260&lt;&gt;0,"",IFERROR(IF(AND(P260&gt;0,O260&lt;&gt;"",Q260&lt;&gt;"t TM"),VLOOKUP($E260,'SD Aufnahme'!$A$33:$N$326,'SD Aufnahme'!$H$29,FALSE)*P260/O260,VLOOKUP($E260,'SD Aufnahme'!$A$33:$N$326,'SD Aufnahme'!$H$29,FALSE)),""))),"")</f>
        <v/>
      </c>
      <c r="Z260" s="87"/>
      <c r="AA260" s="424" t="s">
        <v>667</v>
      </c>
      <c r="AB260" s="129" t="str">
        <f>IF($M260=0,"",IFERROR(VLOOKUP($E260,'SD Aufnahme'!$A$33:$N$279,AB$20,FALSE),""))</f>
        <v/>
      </c>
      <c r="AC260" s="97">
        <f t="shared" si="69"/>
        <v>0</v>
      </c>
      <c r="AD260" s="89">
        <f t="shared" ca="1" si="70"/>
        <v>0</v>
      </c>
      <c r="AE260" s="89">
        <f t="shared" ca="1" si="76"/>
        <v>0</v>
      </c>
      <c r="AF260" s="89">
        <f t="shared" ca="1" si="71"/>
        <v>0</v>
      </c>
      <c r="AG260" s="89">
        <f t="shared" ca="1" si="77"/>
        <v>0</v>
      </c>
      <c r="AH260" s="89">
        <f t="shared" si="83"/>
        <v>0</v>
      </c>
      <c r="AI260" s="130" t="e">
        <f ca="1">COUNTIF(OFFSET('SD Aufnahme'!$C$33,VLOOKUP(J260,Art_Aufnahme,3,FALSE),0,VLOOKUP(J260,Art_Aufnahme,4,FALSE)-VLOOKUP(J260,Art_Aufnahme,3,FALSE)+1,1),K260)</f>
        <v>#N/A</v>
      </c>
      <c r="AJ260" s="138">
        <f ca="1">COUNTIF(OFFSET('SD Aufnahme'!$M$32,VLOOKUP(E260,'SD Aufnahme'!$A$33:$X$376,'SD Aufnahme'!$W$29,FALSE),0,1,VLOOKUP(E260,'SD Aufnahme'!$A$33:$X$376,'SD Aufnahme'!$X$29,FALSE)),M260)</f>
        <v>0</v>
      </c>
      <c r="AK260" s="91">
        <f t="shared" ca="1" si="78"/>
        <v>0</v>
      </c>
      <c r="AL260" s="98">
        <f t="shared" si="72"/>
        <v>3</v>
      </c>
      <c r="AO260" s="98">
        <f t="shared" si="73"/>
        <v>0</v>
      </c>
      <c r="AR260" s="98" t="str">
        <f t="shared" si="74"/>
        <v>1900-1-Aufnahme</v>
      </c>
    </row>
    <row r="261" spans="1:44">
      <c r="A261" s="98">
        <f t="shared" si="65"/>
        <v>0</v>
      </c>
      <c r="B261" s="98" t="str">
        <f>IF(C261=1,SUM($C$23:C261),"")</f>
        <v/>
      </c>
      <c r="C261" s="98">
        <f t="shared" si="66"/>
        <v>0</v>
      </c>
      <c r="D261" s="89" t="str">
        <f t="shared" si="67"/>
        <v>1900-1-Aufnahme-</v>
      </c>
      <c r="E261" s="123" t="str">
        <f t="shared" ca="1" si="75"/>
        <v>-</v>
      </c>
      <c r="F261" s="123">
        <f t="shared" si="80"/>
        <v>1900</v>
      </c>
      <c r="G261" s="123">
        <f t="shared" si="81"/>
        <v>1</v>
      </c>
      <c r="H261" s="162">
        <f t="shared" si="82"/>
        <v>239</v>
      </c>
      <c r="I261" s="77"/>
      <c r="J261" s="78"/>
      <c r="K261" s="79"/>
      <c r="L261" s="80"/>
      <c r="M261" s="177"/>
      <c r="N261" s="309" t="str">
        <f t="shared" ca="1" si="79"/>
        <v/>
      </c>
      <c r="O261" s="310" t="str">
        <f ca="1">IFERROR(IF(VLOOKUP($E261,'SD Aufnahme'!$A$33:$N$326,'SD Aufnahme'!$D$29,FALSE)=0,"",VLOOKUP($E261,'SD Aufnahme'!$A$33:$N$326,'SD Aufnahme'!$D$29,FALSE)),"")</f>
        <v/>
      </c>
      <c r="P261" s="313"/>
      <c r="Q261" s="315" t="str">
        <f>IF(K261=0,"",IFERROR(VLOOKUP($E261,'SD Aufnahme'!$A$33:$N$326,'SD Aufnahme'!$E$29,FALSE),""))</f>
        <v/>
      </c>
      <c r="R261" s="87"/>
      <c r="S261" s="131" t="str">
        <f t="shared" si="68"/>
        <v/>
      </c>
      <c r="T261" s="126">
        <f>IF(M261="organische Düngemittel",IF(OR($M261=0,L261&lt;&gt;0,U261&gt;0),0,IFERROR(VLOOKUP($E261,'SD Aufnahme'!$A$33:$N$4042,T$20,FALSE),0)),)</f>
        <v>0</v>
      </c>
      <c r="U261" s="83"/>
      <c r="V261" s="124"/>
      <c r="W261" s="128" t="str">
        <f ca="1">IFERROR(IF(AND(J261&lt;&gt;"eigene Stoffe",VLOOKUP($E261,'SD Aufnahme'!$A$33:$N$326,'SD Aufnahme'!$G$29,FALSE)=0),"",IF($L261&lt;&gt;0,"", IF(AND(P261&gt;0,O261&lt;&gt;"",Q261&lt;&gt;"t TM"),VLOOKUP($E261,'SD Aufnahme'!$A$33:$N$326,'SD Aufnahme'!$G$29,FALSE)/O261*P261,VLOOKUP($E261,'SD Aufnahme'!$A$33:$N$326,'SD Aufnahme'!$G$29,FALSE)))),"")</f>
        <v/>
      </c>
      <c r="X261" s="87"/>
      <c r="Y261" s="128" t="str">
        <f ca="1">IFERROR(IF(AND(J261&lt;&gt;"eigene Stoffe",VLOOKUP($E261,'SD Aufnahme'!$A$33:$N$326,'SD Aufnahme'!$H$29,FALSE)=0),"",IF($L261&lt;&gt;0,"",IFERROR(IF(AND(P261&gt;0,O261&lt;&gt;"",Q261&lt;&gt;"t TM"),VLOOKUP($E261,'SD Aufnahme'!$A$33:$N$326,'SD Aufnahme'!$H$29,FALSE)*P261/O261,VLOOKUP($E261,'SD Aufnahme'!$A$33:$N$326,'SD Aufnahme'!$H$29,FALSE)),""))),"")</f>
        <v/>
      </c>
      <c r="Z261" s="87"/>
      <c r="AA261" s="424" t="s">
        <v>667</v>
      </c>
      <c r="AB261" s="129" t="str">
        <f>IF($M261=0,"",IFERROR(VLOOKUP($E261,'SD Aufnahme'!$A$33:$N$279,AB$20,FALSE),""))</f>
        <v/>
      </c>
      <c r="AC261" s="97">
        <f t="shared" si="69"/>
        <v>0</v>
      </c>
      <c r="AD261" s="89">
        <f t="shared" ca="1" si="70"/>
        <v>0</v>
      </c>
      <c r="AE261" s="89">
        <f t="shared" ca="1" si="76"/>
        <v>0</v>
      </c>
      <c r="AF261" s="89">
        <f t="shared" ca="1" si="71"/>
        <v>0</v>
      </c>
      <c r="AG261" s="89">
        <f t="shared" ca="1" si="77"/>
        <v>0</v>
      </c>
      <c r="AH261" s="89">
        <f t="shared" si="83"/>
        <v>0</v>
      </c>
      <c r="AI261" s="130" t="e">
        <f ca="1">COUNTIF(OFFSET('SD Aufnahme'!$C$33,VLOOKUP(J261,Art_Aufnahme,3,FALSE),0,VLOOKUP(J261,Art_Aufnahme,4,FALSE)-VLOOKUP(J261,Art_Aufnahme,3,FALSE)+1,1),K261)</f>
        <v>#N/A</v>
      </c>
      <c r="AJ261" s="138">
        <f ca="1">COUNTIF(OFFSET('SD Aufnahme'!$M$32,VLOOKUP(E261,'SD Aufnahme'!$A$33:$X$376,'SD Aufnahme'!$W$29,FALSE),0,1,VLOOKUP(E261,'SD Aufnahme'!$A$33:$X$376,'SD Aufnahme'!$X$29,FALSE)),M261)</f>
        <v>0</v>
      </c>
      <c r="AK261" s="91">
        <f t="shared" ca="1" si="78"/>
        <v>0</v>
      </c>
      <c r="AL261" s="98">
        <f t="shared" si="72"/>
        <v>3</v>
      </c>
      <c r="AO261" s="98">
        <f t="shared" si="73"/>
        <v>0</v>
      </c>
      <c r="AR261" s="98" t="str">
        <f t="shared" si="74"/>
        <v>1900-1-Aufnahme</v>
      </c>
    </row>
    <row r="262" spans="1:44">
      <c r="A262" s="98">
        <f t="shared" si="65"/>
        <v>0</v>
      </c>
      <c r="B262" s="98" t="str">
        <f>IF(C262=1,SUM($C$23:C262),"")</f>
        <v/>
      </c>
      <c r="C262" s="98">
        <f t="shared" si="66"/>
        <v>0</v>
      </c>
      <c r="D262" s="89" t="str">
        <f t="shared" si="67"/>
        <v>1900-1-Aufnahme-</v>
      </c>
      <c r="E262" s="123" t="str">
        <f t="shared" ca="1" si="75"/>
        <v>-</v>
      </c>
      <c r="F262" s="123">
        <f t="shared" si="80"/>
        <v>1900</v>
      </c>
      <c r="G262" s="123">
        <f t="shared" si="81"/>
        <v>1</v>
      </c>
      <c r="H262" s="162">
        <f t="shared" si="82"/>
        <v>240</v>
      </c>
      <c r="I262" s="77"/>
      <c r="J262" s="78"/>
      <c r="K262" s="79"/>
      <c r="L262" s="80"/>
      <c r="M262" s="177"/>
      <c r="N262" s="309" t="str">
        <f t="shared" ca="1" si="79"/>
        <v/>
      </c>
      <c r="O262" s="310" t="str">
        <f ca="1">IFERROR(IF(VLOOKUP($E262,'SD Aufnahme'!$A$33:$N$326,'SD Aufnahme'!$D$29,FALSE)=0,"",VLOOKUP($E262,'SD Aufnahme'!$A$33:$N$326,'SD Aufnahme'!$D$29,FALSE)),"")</f>
        <v/>
      </c>
      <c r="P262" s="313"/>
      <c r="Q262" s="315" t="str">
        <f>IF(K262=0,"",IFERROR(VLOOKUP($E262,'SD Aufnahme'!$A$33:$N$326,'SD Aufnahme'!$E$29,FALSE),""))</f>
        <v/>
      </c>
      <c r="R262" s="87"/>
      <c r="S262" s="131" t="str">
        <f t="shared" si="68"/>
        <v/>
      </c>
      <c r="T262" s="126">
        <f>IF(M262="organische Düngemittel",IF(OR($M262=0,L262&lt;&gt;0,U262&gt;0),0,IFERROR(VLOOKUP($E262,'SD Aufnahme'!$A$33:$N$4042,T$20,FALSE),0)),)</f>
        <v>0</v>
      </c>
      <c r="U262" s="83"/>
      <c r="V262" s="124"/>
      <c r="W262" s="128" t="str">
        <f ca="1">IFERROR(IF(AND(J262&lt;&gt;"eigene Stoffe",VLOOKUP($E262,'SD Aufnahme'!$A$33:$N$326,'SD Aufnahme'!$G$29,FALSE)=0),"",IF($L262&lt;&gt;0,"", IF(AND(P262&gt;0,O262&lt;&gt;"",Q262&lt;&gt;"t TM"),VLOOKUP($E262,'SD Aufnahme'!$A$33:$N$326,'SD Aufnahme'!$G$29,FALSE)/O262*P262,VLOOKUP($E262,'SD Aufnahme'!$A$33:$N$326,'SD Aufnahme'!$G$29,FALSE)))),"")</f>
        <v/>
      </c>
      <c r="X262" s="87"/>
      <c r="Y262" s="128" t="str">
        <f ca="1">IFERROR(IF(AND(J262&lt;&gt;"eigene Stoffe",VLOOKUP($E262,'SD Aufnahme'!$A$33:$N$326,'SD Aufnahme'!$H$29,FALSE)=0),"",IF($L262&lt;&gt;0,"",IFERROR(IF(AND(P262&gt;0,O262&lt;&gt;"",Q262&lt;&gt;"t TM"),VLOOKUP($E262,'SD Aufnahme'!$A$33:$N$326,'SD Aufnahme'!$H$29,FALSE)*P262/O262,VLOOKUP($E262,'SD Aufnahme'!$A$33:$N$326,'SD Aufnahme'!$H$29,FALSE)),""))),"")</f>
        <v/>
      </c>
      <c r="Z262" s="87"/>
      <c r="AA262" s="424" t="s">
        <v>667</v>
      </c>
      <c r="AB262" s="129" t="str">
        <f>IF($M262=0,"",IFERROR(VLOOKUP($E262,'SD Aufnahme'!$A$33:$N$279,AB$20,FALSE),""))</f>
        <v/>
      </c>
      <c r="AC262" s="97">
        <f t="shared" si="69"/>
        <v>0</v>
      </c>
      <c r="AD262" s="89">
        <f t="shared" ca="1" si="70"/>
        <v>0</v>
      </c>
      <c r="AE262" s="89">
        <f t="shared" ca="1" si="76"/>
        <v>0</v>
      </c>
      <c r="AF262" s="89">
        <f t="shared" ca="1" si="71"/>
        <v>0</v>
      </c>
      <c r="AG262" s="89">
        <f t="shared" ca="1" si="77"/>
        <v>0</v>
      </c>
      <c r="AH262" s="89">
        <f t="shared" si="83"/>
        <v>0</v>
      </c>
      <c r="AI262" s="130" t="e">
        <f ca="1">COUNTIF(OFFSET('SD Aufnahme'!$C$33,VLOOKUP(J262,Art_Aufnahme,3,FALSE),0,VLOOKUP(J262,Art_Aufnahme,4,FALSE)-VLOOKUP(J262,Art_Aufnahme,3,FALSE)+1,1),K262)</f>
        <v>#N/A</v>
      </c>
      <c r="AJ262" s="138">
        <f ca="1">COUNTIF(OFFSET('SD Aufnahme'!$M$32,VLOOKUP(E262,'SD Aufnahme'!$A$33:$X$376,'SD Aufnahme'!$W$29,FALSE),0,1,VLOOKUP(E262,'SD Aufnahme'!$A$33:$X$376,'SD Aufnahme'!$X$29,FALSE)),M262)</f>
        <v>0</v>
      </c>
      <c r="AK262" s="91">
        <f t="shared" ca="1" si="78"/>
        <v>0</v>
      </c>
      <c r="AL262" s="98">
        <f t="shared" si="72"/>
        <v>3</v>
      </c>
      <c r="AO262" s="98">
        <f t="shared" si="73"/>
        <v>0</v>
      </c>
      <c r="AR262" s="98" t="str">
        <f t="shared" si="74"/>
        <v>1900-1-Aufnahme</v>
      </c>
    </row>
    <row r="263" spans="1:44">
      <c r="A263" s="98">
        <f t="shared" si="65"/>
        <v>0</v>
      </c>
      <c r="B263" s="98" t="str">
        <f>IF(C263=1,SUM($C$23:C263),"")</f>
        <v/>
      </c>
      <c r="C263" s="98">
        <f t="shared" si="66"/>
        <v>0</v>
      </c>
      <c r="D263" s="89" t="str">
        <f t="shared" si="67"/>
        <v>1900-1-Aufnahme-</v>
      </c>
      <c r="E263" s="123" t="str">
        <f t="shared" ca="1" si="75"/>
        <v>-</v>
      </c>
      <c r="F263" s="123">
        <f t="shared" si="80"/>
        <v>1900</v>
      </c>
      <c r="G263" s="123">
        <f t="shared" si="81"/>
        <v>1</v>
      </c>
      <c r="H263" s="162">
        <f t="shared" si="82"/>
        <v>241</v>
      </c>
      <c r="I263" s="77"/>
      <c r="J263" s="78"/>
      <c r="K263" s="79"/>
      <c r="L263" s="80"/>
      <c r="M263" s="177"/>
      <c r="N263" s="309" t="str">
        <f t="shared" ca="1" si="79"/>
        <v/>
      </c>
      <c r="O263" s="310" t="str">
        <f ca="1">IFERROR(IF(VLOOKUP($E263,'SD Aufnahme'!$A$33:$N$326,'SD Aufnahme'!$D$29,FALSE)=0,"",VLOOKUP($E263,'SD Aufnahme'!$A$33:$N$326,'SD Aufnahme'!$D$29,FALSE)),"")</f>
        <v/>
      </c>
      <c r="P263" s="313"/>
      <c r="Q263" s="315" t="str">
        <f>IF(K263=0,"",IFERROR(VLOOKUP($E263,'SD Aufnahme'!$A$33:$N$326,'SD Aufnahme'!$E$29,FALSE),""))</f>
        <v/>
      </c>
      <c r="R263" s="87"/>
      <c r="S263" s="131" t="str">
        <f t="shared" si="68"/>
        <v/>
      </c>
      <c r="T263" s="126">
        <f>IF(M263="organische Düngemittel",IF(OR($M263=0,L263&lt;&gt;0,U263&gt;0),0,IFERROR(VLOOKUP($E263,'SD Aufnahme'!$A$33:$N$4042,T$20,FALSE),0)),)</f>
        <v>0</v>
      </c>
      <c r="U263" s="83"/>
      <c r="V263" s="124"/>
      <c r="W263" s="128" t="str">
        <f ca="1">IFERROR(IF(AND(J263&lt;&gt;"eigene Stoffe",VLOOKUP($E263,'SD Aufnahme'!$A$33:$N$326,'SD Aufnahme'!$G$29,FALSE)=0),"",IF($L263&lt;&gt;0,"", IF(AND(P263&gt;0,O263&lt;&gt;"",Q263&lt;&gt;"t TM"),VLOOKUP($E263,'SD Aufnahme'!$A$33:$N$326,'SD Aufnahme'!$G$29,FALSE)/O263*P263,VLOOKUP($E263,'SD Aufnahme'!$A$33:$N$326,'SD Aufnahme'!$G$29,FALSE)))),"")</f>
        <v/>
      </c>
      <c r="X263" s="87"/>
      <c r="Y263" s="128" t="str">
        <f ca="1">IFERROR(IF(AND(J263&lt;&gt;"eigene Stoffe",VLOOKUP($E263,'SD Aufnahme'!$A$33:$N$326,'SD Aufnahme'!$H$29,FALSE)=0),"",IF($L263&lt;&gt;0,"",IFERROR(IF(AND(P263&gt;0,O263&lt;&gt;"",Q263&lt;&gt;"t TM"),VLOOKUP($E263,'SD Aufnahme'!$A$33:$N$326,'SD Aufnahme'!$H$29,FALSE)*P263/O263,VLOOKUP($E263,'SD Aufnahme'!$A$33:$N$326,'SD Aufnahme'!$H$29,FALSE)),""))),"")</f>
        <v/>
      </c>
      <c r="Z263" s="87"/>
      <c r="AA263" s="424" t="s">
        <v>667</v>
      </c>
      <c r="AB263" s="129" t="str">
        <f>IF($M263=0,"",IFERROR(VLOOKUP($E263,'SD Aufnahme'!$A$33:$N$279,AB$20,FALSE),""))</f>
        <v/>
      </c>
      <c r="AC263" s="97">
        <f t="shared" si="69"/>
        <v>0</v>
      </c>
      <c r="AD263" s="89">
        <f t="shared" ca="1" si="70"/>
        <v>0</v>
      </c>
      <c r="AE263" s="89">
        <f t="shared" ca="1" si="76"/>
        <v>0</v>
      </c>
      <c r="AF263" s="89">
        <f t="shared" ca="1" si="71"/>
        <v>0</v>
      </c>
      <c r="AG263" s="89">
        <f t="shared" ca="1" si="77"/>
        <v>0</v>
      </c>
      <c r="AH263" s="89">
        <f t="shared" si="83"/>
        <v>0</v>
      </c>
      <c r="AI263" s="130" t="e">
        <f ca="1">COUNTIF(OFFSET('SD Aufnahme'!$C$33,VLOOKUP(J263,Art_Aufnahme,3,FALSE),0,VLOOKUP(J263,Art_Aufnahme,4,FALSE)-VLOOKUP(J263,Art_Aufnahme,3,FALSE)+1,1),K263)</f>
        <v>#N/A</v>
      </c>
      <c r="AJ263" s="138">
        <f ca="1">COUNTIF(OFFSET('SD Aufnahme'!$M$32,VLOOKUP(E263,'SD Aufnahme'!$A$33:$X$376,'SD Aufnahme'!$W$29,FALSE),0,1,VLOOKUP(E263,'SD Aufnahme'!$A$33:$X$376,'SD Aufnahme'!$X$29,FALSE)),M263)</f>
        <v>0</v>
      </c>
      <c r="AK263" s="91">
        <f t="shared" ca="1" si="78"/>
        <v>0</v>
      </c>
      <c r="AL263" s="98">
        <f t="shared" si="72"/>
        <v>3</v>
      </c>
      <c r="AO263" s="98">
        <f t="shared" si="73"/>
        <v>0</v>
      </c>
      <c r="AR263" s="98" t="str">
        <f t="shared" si="74"/>
        <v>1900-1-Aufnahme</v>
      </c>
    </row>
    <row r="264" spans="1:44">
      <c r="A264" s="98">
        <f t="shared" si="65"/>
        <v>0</v>
      </c>
      <c r="B264" s="98" t="str">
        <f>IF(C264=1,SUM($C$23:C264),"")</f>
        <v/>
      </c>
      <c r="C264" s="98">
        <f t="shared" si="66"/>
        <v>0</v>
      </c>
      <c r="D264" s="89" t="str">
        <f t="shared" si="67"/>
        <v>1900-1-Aufnahme-</v>
      </c>
      <c r="E264" s="123" t="str">
        <f t="shared" ca="1" si="75"/>
        <v>-</v>
      </c>
      <c r="F264" s="123">
        <f t="shared" si="80"/>
        <v>1900</v>
      </c>
      <c r="G264" s="123">
        <f t="shared" si="81"/>
        <v>1</v>
      </c>
      <c r="H264" s="162">
        <f t="shared" si="82"/>
        <v>242</v>
      </c>
      <c r="I264" s="77"/>
      <c r="J264" s="78"/>
      <c r="K264" s="79"/>
      <c r="L264" s="80"/>
      <c r="M264" s="177"/>
      <c r="N264" s="309" t="str">
        <f t="shared" ca="1" si="79"/>
        <v/>
      </c>
      <c r="O264" s="310" t="str">
        <f ca="1">IFERROR(IF(VLOOKUP($E264,'SD Aufnahme'!$A$33:$N$326,'SD Aufnahme'!$D$29,FALSE)=0,"",VLOOKUP($E264,'SD Aufnahme'!$A$33:$N$326,'SD Aufnahme'!$D$29,FALSE)),"")</f>
        <v/>
      </c>
      <c r="P264" s="313"/>
      <c r="Q264" s="315" t="str">
        <f>IF(K264=0,"",IFERROR(VLOOKUP($E264,'SD Aufnahme'!$A$33:$N$326,'SD Aufnahme'!$E$29,FALSE),""))</f>
        <v/>
      </c>
      <c r="R264" s="87"/>
      <c r="S264" s="131" t="str">
        <f t="shared" si="68"/>
        <v/>
      </c>
      <c r="T264" s="126">
        <f>IF(M264="organische Düngemittel",IF(OR($M264=0,L264&lt;&gt;0,U264&gt;0),0,IFERROR(VLOOKUP($E264,'SD Aufnahme'!$A$33:$N$4042,T$20,FALSE),0)),)</f>
        <v>0</v>
      </c>
      <c r="U264" s="83"/>
      <c r="V264" s="124"/>
      <c r="W264" s="128" t="str">
        <f ca="1">IFERROR(IF(AND(J264&lt;&gt;"eigene Stoffe",VLOOKUP($E264,'SD Aufnahme'!$A$33:$N$326,'SD Aufnahme'!$G$29,FALSE)=0),"",IF($L264&lt;&gt;0,"", IF(AND(P264&gt;0,O264&lt;&gt;"",Q264&lt;&gt;"t TM"),VLOOKUP($E264,'SD Aufnahme'!$A$33:$N$326,'SD Aufnahme'!$G$29,FALSE)/O264*P264,VLOOKUP($E264,'SD Aufnahme'!$A$33:$N$326,'SD Aufnahme'!$G$29,FALSE)))),"")</f>
        <v/>
      </c>
      <c r="X264" s="87"/>
      <c r="Y264" s="128" t="str">
        <f ca="1">IFERROR(IF(AND(J264&lt;&gt;"eigene Stoffe",VLOOKUP($E264,'SD Aufnahme'!$A$33:$N$326,'SD Aufnahme'!$H$29,FALSE)=0),"",IF($L264&lt;&gt;0,"",IFERROR(IF(AND(P264&gt;0,O264&lt;&gt;"",Q264&lt;&gt;"t TM"),VLOOKUP($E264,'SD Aufnahme'!$A$33:$N$326,'SD Aufnahme'!$H$29,FALSE)*P264/O264,VLOOKUP($E264,'SD Aufnahme'!$A$33:$N$326,'SD Aufnahme'!$H$29,FALSE)),""))),"")</f>
        <v/>
      </c>
      <c r="Z264" s="87"/>
      <c r="AA264" s="424" t="s">
        <v>667</v>
      </c>
      <c r="AB264" s="129" t="str">
        <f>IF($M264=0,"",IFERROR(VLOOKUP($E264,'SD Aufnahme'!$A$33:$N$279,AB$20,FALSE),""))</f>
        <v/>
      </c>
      <c r="AC264" s="97">
        <f t="shared" si="69"/>
        <v>0</v>
      </c>
      <c r="AD264" s="89">
        <f t="shared" ca="1" si="70"/>
        <v>0</v>
      </c>
      <c r="AE264" s="89">
        <f t="shared" ca="1" si="76"/>
        <v>0</v>
      </c>
      <c r="AF264" s="89">
        <f t="shared" ca="1" si="71"/>
        <v>0</v>
      </c>
      <c r="AG264" s="89">
        <f t="shared" ca="1" si="77"/>
        <v>0</v>
      </c>
      <c r="AH264" s="89">
        <f t="shared" si="83"/>
        <v>0</v>
      </c>
      <c r="AI264" s="130" t="e">
        <f ca="1">COUNTIF(OFFSET('SD Aufnahme'!$C$33,VLOOKUP(J264,Art_Aufnahme,3,FALSE),0,VLOOKUP(J264,Art_Aufnahme,4,FALSE)-VLOOKUP(J264,Art_Aufnahme,3,FALSE)+1,1),K264)</f>
        <v>#N/A</v>
      </c>
      <c r="AJ264" s="138">
        <f ca="1">COUNTIF(OFFSET('SD Aufnahme'!$M$32,VLOOKUP(E264,'SD Aufnahme'!$A$33:$X$376,'SD Aufnahme'!$W$29,FALSE),0,1,VLOOKUP(E264,'SD Aufnahme'!$A$33:$X$376,'SD Aufnahme'!$X$29,FALSE)),M264)</f>
        <v>0</v>
      </c>
      <c r="AK264" s="91">
        <f t="shared" ca="1" si="78"/>
        <v>0</v>
      </c>
      <c r="AL264" s="98">
        <f t="shared" si="72"/>
        <v>3</v>
      </c>
      <c r="AO264" s="98">
        <f t="shared" si="73"/>
        <v>0</v>
      </c>
      <c r="AR264" s="98" t="str">
        <f t="shared" si="74"/>
        <v>1900-1-Aufnahme</v>
      </c>
    </row>
    <row r="265" spans="1:44">
      <c r="A265" s="98">
        <f t="shared" si="65"/>
        <v>0</v>
      </c>
      <c r="B265" s="98" t="str">
        <f>IF(C265=1,SUM($C$23:C265),"")</f>
        <v/>
      </c>
      <c r="C265" s="98">
        <f t="shared" si="66"/>
        <v>0</v>
      </c>
      <c r="D265" s="89" t="str">
        <f t="shared" si="67"/>
        <v>1900-1-Aufnahme-</v>
      </c>
      <c r="E265" s="123" t="str">
        <f t="shared" ca="1" si="75"/>
        <v>-</v>
      </c>
      <c r="F265" s="123">
        <f t="shared" si="80"/>
        <v>1900</v>
      </c>
      <c r="G265" s="123">
        <f t="shared" si="81"/>
        <v>1</v>
      </c>
      <c r="H265" s="162">
        <f t="shared" si="82"/>
        <v>243</v>
      </c>
      <c r="I265" s="77"/>
      <c r="J265" s="78"/>
      <c r="K265" s="79"/>
      <c r="L265" s="80"/>
      <c r="M265" s="177"/>
      <c r="N265" s="309" t="str">
        <f t="shared" ca="1" si="79"/>
        <v/>
      </c>
      <c r="O265" s="310" t="str">
        <f ca="1">IFERROR(IF(VLOOKUP($E265,'SD Aufnahme'!$A$33:$N$326,'SD Aufnahme'!$D$29,FALSE)=0,"",VLOOKUP($E265,'SD Aufnahme'!$A$33:$N$326,'SD Aufnahme'!$D$29,FALSE)),"")</f>
        <v/>
      </c>
      <c r="P265" s="313"/>
      <c r="Q265" s="315" t="str">
        <f>IF(K265=0,"",IFERROR(VLOOKUP($E265,'SD Aufnahme'!$A$33:$N$326,'SD Aufnahme'!$E$29,FALSE),""))</f>
        <v/>
      </c>
      <c r="R265" s="87"/>
      <c r="S265" s="131" t="str">
        <f t="shared" si="68"/>
        <v/>
      </c>
      <c r="T265" s="126">
        <f>IF(M265="organische Düngemittel",IF(OR($M265=0,L265&lt;&gt;0,U265&gt;0),0,IFERROR(VLOOKUP($E265,'SD Aufnahme'!$A$33:$N$4042,T$20,FALSE),0)),)</f>
        <v>0</v>
      </c>
      <c r="U265" s="83"/>
      <c r="V265" s="124"/>
      <c r="W265" s="128" t="str">
        <f ca="1">IFERROR(IF(AND(J265&lt;&gt;"eigene Stoffe",VLOOKUP($E265,'SD Aufnahme'!$A$33:$N$326,'SD Aufnahme'!$G$29,FALSE)=0),"",IF($L265&lt;&gt;0,"", IF(AND(P265&gt;0,O265&lt;&gt;"",Q265&lt;&gt;"t TM"),VLOOKUP($E265,'SD Aufnahme'!$A$33:$N$326,'SD Aufnahme'!$G$29,FALSE)/O265*P265,VLOOKUP($E265,'SD Aufnahme'!$A$33:$N$326,'SD Aufnahme'!$G$29,FALSE)))),"")</f>
        <v/>
      </c>
      <c r="X265" s="87"/>
      <c r="Y265" s="128" t="str">
        <f ca="1">IFERROR(IF(AND(J265&lt;&gt;"eigene Stoffe",VLOOKUP($E265,'SD Aufnahme'!$A$33:$N$326,'SD Aufnahme'!$H$29,FALSE)=0),"",IF($L265&lt;&gt;0,"",IFERROR(IF(AND(P265&gt;0,O265&lt;&gt;"",Q265&lt;&gt;"t TM"),VLOOKUP($E265,'SD Aufnahme'!$A$33:$N$326,'SD Aufnahme'!$H$29,FALSE)*P265/O265,VLOOKUP($E265,'SD Aufnahme'!$A$33:$N$326,'SD Aufnahme'!$H$29,FALSE)),""))),"")</f>
        <v/>
      </c>
      <c r="Z265" s="87"/>
      <c r="AA265" s="424" t="s">
        <v>667</v>
      </c>
      <c r="AB265" s="129" t="str">
        <f>IF($M265=0,"",IFERROR(VLOOKUP($E265,'SD Aufnahme'!$A$33:$N$279,AB$20,FALSE),""))</f>
        <v/>
      </c>
      <c r="AC265" s="97">
        <f t="shared" si="69"/>
        <v>0</v>
      </c>
      <c r="AD265" s="89">
        <f t="shared" ca="1" si="70"/>
        <v>0</v>
      </c>
      <c r="AE265" s="89">
        <f t="shared" ca="1" si="76"/>
        <v>0</v>
      </c>
      <c r="AF265" s="89">
        <f t="shared" ca="1" si="71"/>
        <v>0</v>
      </c>
      <c r="AG265" s="89">
        <f t="shared" ca="1" si="77"/>
        <v>0</v>
      </c>
      <c r="AH265" s="89">
        <f t="shared" si="83"/>
        <v>0</v>
      </c>
      <c r="AI265" s="130" t="e">
        <f ca="1">COUNTIF(OFFSET('SD Aufnahme'!$C$33,VLOOKUP(J265,Art_Aufnahme,3,FALSE),0,VLOOKUP(J265,Art_Aufnahme,4,FALSE)-VLOOKUP(J265,Art_Aufnahme,3,FALSE)+1,1),K265)</f>
        <v>#N/A</v>
      </c>
      <c r="AJ265" s="138">
        <f ca="1">COUNTIF(OFFSET('SD Aufnahme'!$M$32,VLOOKUP(E265,'SD Aufnahme'!$A$33:$X$376,'SD Aufnahme'!$W$29,FALSE),0,1,VLOOKUP(E265,'SD Aufnahme'!$A$33:$X$376,'SD Aufnahme'!$X$29,FALSE)),M265)</f>
        <v>0</v>
      </c>
      <c r="AK265" s="91">
        <f t="shared" ca="1" si="78"/>
        <v>0</v>
      </c>
      <c r="AL265" s="98">
        <f t="shared" si="72"/>
        <v>3</v>
      </c>
      <c r="AO265" s="98">
        <f t="shared" si="73"/>
        <v>0</v>
      </c>
      <c r="AR265" s="98" t="str">
        <f t="shared" si="74"/>
        <v>1900-1-Aufnahme</v>
      </c>
    </row>
    <row r="266" spans="1:44">
      <c r="A266" s="98">
        <f t="shared" si="65"/>
        <v>0</v>
      </c>
      <c r="B266" s="98" t="str">
        <f>IF(C266=1,SUM($C$23:C266),"")</f>
        <v/>
      </c>
      <c r="C266" s="98">
        <f t="shared" si="66"/>
        <v>0</v>
      </c>
      <c r="D266" s="89" t="str">
        <f t="shared" si="67"/>
        <v>1900-1-Aufnahme-</v>
      </c>
      <c r="E266" s="123" t="str">
        <f t="shared" ca="1" si="75"/>
        <v>-</v>
      </c>
      <c r="F266" s="123">
        <f t="shared" si="80"/>
        <v>1900</v>
      </c>
      <c r="G266" s="123">
        <f t="shared" si="81"/>
        <v>1</v>
      </c>
      <c r="H266" s="162">
        <f t="shared" si="82"/>
        <v>244</v>
      </c>
      <c r="I266" s="77"/>
      <c r="J266" s="78"/>
      <c r="K266" s="79"/>
      <c r="L266" s="80"/>
      <c r="M266" s="177"/>
      <c r="N266" s="309" t="str">
        <f t="shared" ca="1" si="79"/>
        <v/>
      </c>
      <c r="O266" s="310" t="str">
        <f ca="1">IFERROR(IF(VLOOKUP($E266,'SD Aufnahme'!$A$33:$N$326,'SD Aufnahme'!$D$29,FALSE)=0,"",VLOOKUP($E266,'SD Aufnahme'!$A$33:$N$326,'SD Aufnahme'!$D$29,FALSE)),"")</f>
        <v/>
      </c>
      <c r="P266" s="313"/>
      <c r="Q266" s="315" t="str">
        <f>IF(K266=0,"",IFERROR(VLOOKUP($E266,'SD Aufnahme'!$A$33:$N$326,'SD Aufnahme'!$E$29,FALSE),""))</f>
        <v/>
      </c>
      <c r="R266" s="87"/>
      <c r="S266" s="131" t="str">
        <f t="shared" si="68"/>
        <v/>
      </c>
      <c r="T266" s="126">
        <f>IF(M266="organische Düngemittel",IF(OR($M266=0,L266&lt;&gt;0,U266&gt;0),0,IFERROR(VLOOKUP($E266,'SD Aufnahme'!$A$33:$N$4042,T$20,FALSE),0)),)</f>
        <v>0</v>
      </c>
      <c r="U266" s="83"/>
      <c r="V266" s="124"/>
      <c r="W266" s="128" t="str">
        <f ca="1">IFERROR(IF(AND(J266&lt;&gt;"eigene Stoffe",VLOOKUP($E266,'SD Aufnahme'!$A$33:$N$326,'SD Aufnahme'!$G$29,FALSE)=0),"",IF($L266&lt;&gt;0,"", IF(AND(P266&gt;0,O266&lt;&gt;"",Q266&lt;&gt;"t TM"),VLOOKUP($E266,'SD Aufnahme'!$A$33:$N$326,'SD Aufnahme'!$G$29,FALSE)/O266*P266,VLOOKUP($E266,'SD Aufnahme'!$A$33:$N$326,'SD Aufnahme'!$G$29,FALSE)))),"")</f>
        <v/>
      </c>
      <c r="X266" s="87"/>
      <c r="Y266" s="128" t="str">
        <f ca="1">IFERROR(IF(AND(J266&lt;&gt;"eigene Stoffe",VLOOKUP($E266,'SD Aufnahme'!$A$33:$N$326,'SD Aufnahme'!$H$29,FALSE)=0),"",IF($L266&lt;&gt;0,"",IFERROR(IF(AND(P266&gt;0,O266&lt;&gt;"",Q266&lt;&gt;"t TM"),VLOOKUP($E266,'SD Aufnahme'!$A$33:$N$326,'SD Aufnahme'!$H$29,FALSE)*P266/O266,VLOOKUP($E266,'SD Aufnahme'!$A$33:$N$326,'SD Aufnahme'!$H$29,FALSE)),""))),"")</f>
        <v/>
      </c>
      <c r="Z266" s="87"/>
      <c r="AA266" s="424" t="s">
        <v>667</v>
      </c>
      <c r="AB266" s="129" t="str">
        <f>IF($M266=0,"",IFERROR(VLOOKUP($E266,'SD Aufnahme'!$A$33:$N$279,AB$20,FALSE),""))</f>
        <v/>
      </c>
      <c r="AC266" s="97">
        <f t="shared" si="69"/>
        <v>0</v>
      </c>
      <c r="AD266" s="89">
        <f t="shared" ca="1" si="70"/>
        <v>0</v>
      </c>
      <c r="AE266" s="89">
        <f t="shared" ca="1" si="76"/>
        <v>0</v>
      </c>
      <c r="AF266" s="89">
        <f t="shared" ca="1" si="71"/>
        <v>0</v>
      </c>
      <c r="AG266" s="89">
        <f t="shared" ca="1" si="77"/>
        <v>0</v>
      </c>
      <c r="AH266" s="89">
        <f t="shared" si="83"/>
        <v>0</v>
      </c>
      <c r="AI266" s="130" t="e">
        <f ca="1">COUNTIF(OFFSET('SD Aufnahme'!$C$33,VLOOKUP(J266,Art_Aufnahme,3,FALSE),0,VLOOKUP(J266,Art_Aufnahme,4,FALSE)-VLOOKUP(J266,Art_Aufnahme,3,FALSE)+1,1),K266)</f>
        <v>#N/A</v>
      </c>
      <c r="AJ266" s="138">
        <f ca="1">COUNTIF(OFFSET('SD Aufnahme'!$M$32,VLOOKUP(E266,'SD Aufnahme'!$A$33:$X$376,'SD Aufnahme'!$W$29,FALSE),0,1,VLOOKUP(E266,'SD Aufnahme'!$A$33:$X$376,'SD Aufnahme'!$X$29,FALSE)),M266)</f>
        <v>0</v>
      </c>
      <c r="AK266" s="91">
        <f t="shared" ca="1" si="78"/>
        <v>0</v>
      </c>
      <c r="AL266" s="98">
        <f t="shared" si="72"/>
        <v>3</v>
      </c>
      <c r="AO266" s="98">
        <f t="shared" si="73"/>
        <v>0</v>
      </c>
      <c r="AR266" s="98" t="str">
        <f t="shared" si="74"/>
        <v>1900-1-Aufnahme</v>
      </c>
    </row>
    <row r="267" spans="1:44">
      <c r="A267" s="98">
        <f t="shared" si="65"/>
        <v>0</v>
      </c>
      <c r="B267" s="98" t="str">
        <f>IF(C267=1,SUM($C$23:C267),"")</f>
        <v/>
      </c>
      <c r="C267" s="98">
        <f t="shared" si="66"/>
        <v>0</v>
      </c>
      <c r="D267" s="89" t="str">
        <f t="shared" si="67"/>
        <v>1900-1-Aufnahme-</v>
      </c>
      <c r="E267" s="123" t="str">
        <f t="shared" ca="1" si="75"/>
        <v>-</v>
      </c>
      <c r="F267" s="123">
        <f t="shared" si="80"/>
        <v>1900</v>
      </c>
      <c r="G267" s="123">
        <f t="shared" si="81"/>
        <v>1</v>
      </c>
      <c r="H267" s="162">
        <f t="shared" si="82"/>
        <v>245</v>
      </c>
      <c r="I267" s="77"/>
      <c r="J267" s="78"/>
      <c r="K267" s="79"/>
      <c r="L267" s="80"/>
      <c r="M267" s="177"/>
      <c r="N267" s="309" t="str">
        <f t="shared" ca="1" si="79"/>
        <v/>
      </c>
      <c r="O267" s="310" t="str">
        <f ca="1">IFERROR(IF(VLOOKUP($E267,'SD Aufnahme'!$A$33:$N$326,'SD Aufnahme'!$D$29,FALSE)=0,"",VLOOKUP($E267,'SD Aufnahme'!$A$33:$N$326,'SD Aufnahme'!$D$29,FALSE)),"")</f>
        <v/>
      </c>
      <c r="P267" s="313"/>
      <c r="Q267" s="315" t="str">
        <f>IF(K267=0,"",IFERROR(VLOOKUP($E267,'SD Aufnahme'!$A$33:$N$326,'SD Aufnahme'!$E$29,FALSE),""))</f>
        <v/>
      </c>
      <c r="R267" s="87"/>
      <c r="S267" s="131" t="str">
        <f t="shared" si="68"/>
        <v/>
      </c>
      <c r="T267" s="126">
        <f>IF(M267="organische Düngemittel",IF(OR($M267=0,L267&lt;&gt;0,U267&gt;0),0,IFERROR(VLOOKUP($E267,'SD Aufnahme'!$A$33:$N$4042,T$20,FALSE),0)),)</f>
        <v>0</v>
      </c>
      <c r="U267" s="83"/>
      <c r="V267" s="124"/>
      <c r="W267" s="128" t="str">
        <f ca="1">IFERROR(IF(AND(J267&lt;&gt;"eigene Stoffe",VLOOKUP($E267,'SD Aufnahme'!$A$33:$N$326,'SD Aufnahme'!$G$29,FALSE)=0),"",IF($L267&lt;&gt;0,"", IF(AND(P267&gt;0,O267&lt;&gt;"",Q267&lt;&gt;"t TM"),VLOOKUP($E267,'SD Aufnahme'!$A$33:$N$326,'SD Aufnahme'!$G$29,FALSE)/O267*P267,VLOOKUP($E267,'SD Aufnahme'!$A$33:$N$326,'SD Aufnahme'!$G$29,FALSE)))),"")</f>
        <v/>
      </c>
      <c r="X267" s="87"/>
      <c r="Y267" s="128" t="str">
        <f ca="1">IFERROR(IF(AND(J267&lt;&gt;"eigene Stoffe",VLOOKUP($E267,'SD Aufnahme'!$A$33:$N$326,'SD Aufnahme'!$H$29,FALSE)=0),"",IF($L267&lt;&gt;0,"",IFERROR(IF(AND(P267&gt;0,O267&lt;&gt;"",Q267&lt;&gt;"t TM"),VLOOKUP($E267,'SD Aufnahme'!$A$33:$N$326,'SD Aufnahme'!$H$29,FALSE)*P267/O267,VLOOKUP($E267,'SD Aufnahme'!$A$33:$N$326,'SD Aufnahme'!$H$29,FALSE)),""))),"")</f>
        <v/>
      </c>
      <c r="Z267" s="87"/>
      <c r="AA267" s="424" t="s">
        <v>667</v>
      </c>
      <c r="AB267" s="129" t="str">
        <f>IF($M267=0,"",IFERROR(VLOOKUP($E267,'SD Aufnahme'!$A$33:$N$279,AB$20,FALSE),""))</f>
        <v/>
      </c>
      <c r="AC267" s="97">
        <f t="shared" si="69"/>
        <v>0</v>
      </c>
      <c r="AD267" s="89">
        <f t="shared" ca="1" si="70"/>
        <v>0</v>
      </c>
      <c r="AE267" s="89">
        <f t="shared" ca="1" si="76"/>
        <v>0</v>
      </c>
      <c r="AF267" s="89">
        <f t="shared" ca="1" si="71"/>
        <v>0</v>
      </c>
      <c r="AG267" s="89">
        <f t="shared" ca="1" si="77"/>
        <v>0</v>
      </c>
      <c r="AH267" s="89">
        <f t="shared" si="83"/>
        <v>0</v>
      </c>
      <c r="AI267" s="130" t="e">
        <f ca="1">COUNTIF(OFFSET('SD Aufnahme'!$C$33,VLOOKUP(J267,Art_Aufnahme,3,FALSE),0,VLOOKUP(J267,Art_Aufnahme,4,FALSE)-VLOOKUP(J267,Art_Aufnahme,3,FALSE)+1,1),K267)</f>
        <v>#N/A</v>
      </c>
      <c r="AJ267" s="138">
        <f ca="1">COUNTIF(OFFSET('SD Aufnahme'!$M$32,VLOOKUP(E267,'SD Aufnahme'!$A$33:$X$376,'SD Aufnahme'!$W$29,FALSE),0,1,VLOOKUP(E267,'SD Aufnahme'!$A$33:$X$376,'SD Aufnahme'!$X$29,FALSE)),M267)</f>
        <v>0</v>
      </c>
      <c r="AK267" s="91">
        <f t="shared" ca="1" si="78"/>
        <v>0</v>
      </c>
      <c r="AL267" s="98">
        <f t="shared" si="72"/>
        <v>3</v>
      </c>
      <c r="AO267" s="98">
        <f t="shared" si="73"/>
        <v>0</v>
      </c>
      <c r="AR267" s="98" t="str">
        <f t="shared" si="74"/>
        <v>1900-1-Aufnahme</v>
      </c>
    </row>
    <row r="268" spans="1:44">
      <c r="A268" s="98">
        <f t="shared" si="65"/>
        <v>0</v>
      </c>
      <c r="B268" s="98" t="str">
        <f>IF(C268=1,SUM($C$23:C268),"")</f>
        <v/>
      </c>
      <c r="C268" s="98">
        <f t="shared" si="66"/>
        <v>0</v>
      </c>
      <c r="D268" s="89" t="str">
        <f t="shared" si="67"/>
        <v>1900-1-Aufnahme-</v>
      </c>
      <c r="E268" s="123" t="str">
        <f t="shared" ca="1" si="75"/>
        <v>-</v>
      </c>
      <c r="F268" s="123">
        <f t="shared" si="80"/>
        <v>1900</v>
      </c>
      <c r="G268" s="123">
        <f t="shared" si="81"/>
        <v>1</v>
      </c>
      <c r="H268" s="162">
        <f t="shared" si="82"/>
        <v>246</v>
      </c>
      <c r="I268" s="77"/>
      <c r="J268" s="78"/>
      <c r="K268" s="79"/>
      <c r="L268" s="80"/>
      <c r="M268" s="177"/>
      <c r="N268" s="309" t="str">
        <f t="shared" ca="1" si="79"/>
        <v/>
      </c>
      <c r="O268" s="310" t="str">
        <f ca="1">IFERROR(IF(VLOOKUP($E268,'SD Aufnahme'!$A$33:$N$326,'SD Aufnahme'!$D$29,FALSE)=0,"",VLOOKUP($E268,'SD Aufnahme'!$A$33:$N$326,'SD Aufnahme'!$D$29,FALSE)),"")</f>
        <v/>
      </c>
      <c r="P268" s="313"/>
      <c r="Q268" s="315" t="str">
        <f>IF(K268=0,"",IFERROR(VLOOKUP($E268,'SD Aufnahme'!$A$33:$N$326,'SD Aufnahme'!$E$29,FALSE),""))</f>
        <v/>
      </c>
      <c r="R268" s="87"/>
      <c r="S268" s="131" t="str">
        <f t="shared" si="68"/>
        <v/>
      </c>
      <c r="T268" s="126">
        <f>IF(M268="organische Düngemittel",IF(OR($M268=0,L268&lt;&gt;0,U268&gt;0),0,IFERROR(VLOOKUP($E268,'SD Aufnahme'!$A$33:$N$4042,T$20,FALSE),0)),)</f>
        <v>0</v>
      </c>
      <c r="U268" s="83"/>
      <c r="V268" s="124"/>
      <c r="W268" s="128" t="str">
        <f ca="1">IFERROR(IF(AND(J268&lt;&gt;"eigene Stoffe",VLOOKUP($E268,'SD Aufnahme'!$A$33:$N$326,'SD Aufnahme'!$G$29,FALSE)=0),"",IF($L268&lt;&gt;0,"", IF(AND(P268&gt;0,O268&lt;&gt;"",Q268&lt;&gt;"t TM"),VLOOKUP($E268,'SD Aufnahme'!$A$33:$N$326,'SD Aufnahme'!$G$29,FALSE)/O268*P268,VLOOKUP($E268,'SD Aufnahme'!$A$33:$N$326,'SD Aufnahme'!$G$29,FALSE)))),"")</f>
        <v/>
      </c>
      <c r="X268" s="87"/>
      <c r="Y268" s="128" t="str">
        <f ca="1">IFERROR(IF(AND(J268&lt;&gt;"eigene Stoffe",VLOOKUP($E268,'SD Aufnahme'!$A$33:$N$326,'SD Aufnahme'!$H$29,FALSE)=0),"",IF($L268&lt;&gt;0,"",IFERROR(IF(AND(P268&gt;0,O268&lt;&gt;"",Q268&lt;&gt;"t TM"),VLOOKUP($E268,'SD Aufnahme'!$A$33:$N$326,'SD Aufnahme'!$H$29,FALSE)*P268/O268,VLOOKUP($E268,'SD Aufnahme'!$A$33:$N$326,'SD Aufnahme'!$H$29,FALSE)),""))),"")</f>
        <v/>
      </c>
      <c r="Z268" s="87"/>
      <c r="AA268" s="424" t="s">
        <v>667</v>
      </c>
      <c r="AB268" s="129" t="str">
        <f>IF($M268=0,"",IFERROR(VLOOKUP($E268,'SD Aufnahme'!$A$33:$N$279,AB$20,FALSE),""))</f>
        <v/>
      </c>
      <c r="AC268" s="97">
        <f t="shared" si="69"/>
        <v>0</v>
      </c>
      <c r="AD268" s="89">
        <f t="shared" ca="1" si="70"/>
        <v>0</v>
      </c>
      <c r="AE268" s="89">
        <f t="shared" ca="1" si="76"/>
        <v>0</v>
      </c>
      <c r="AF268" s="89">
        <f t="shared" ca="1" si="71"/>
        <v>0</v>
      </c>
      <c r="AG268" s="89">
        <f t="shared" ca="1" si="77"/>
        <v>0</v>
      </c>
      <c r="AH268" s="89">
        <f t="shared" si="83"/>
        <v>0</v>
      </c>
      <c r="AI268" s="130" t="e">
        <f ca="1">COUNTIF(OFFSET('SD Aufnahme'!$C$33,VLOOKUP(J268,Art_Aufnahme,3,FALSE),0,VLOOKUP(J268,Art_Aufnahme,4,FALSE)-VLOOKUP(J268,Art_Aufnahme,3,FALSE)+1,1),K268)</f>
        <v>#N/A</v>
      </c>
      <c r="AJ268" s="138">
        <f ca="1">COUNTIF(OFFSET('SD Aufnahme'!$M$32,VLOOKUP(E268,'SD Aufnahme'!$A$33:$X$376,'SD Aufnahme'!$W$29,FALSE),0,1,VLOOKUP(E268,'SD Aufnahme'!$A$33:$X$376,'SD Aufnahme'!$X$29,FALSE)),M268)</f>
        <v>0</v>
      </c>
      <c r="AK268" s="91">
        <f t="shared" ca="1" si="78"/>
        <v>0</v>
      </c>
      <c r="AL268" s="98">
        <f t="shared" si="72"/>
        <v>3</v>
      </c>
      <c r="AO268" s="98">
        <f t="shared" si="73"/>
        <v>0</v>
      </c>
      <c r="AR268" s="98" t="str">
        <f t="shared" si="74"/>
        <v>1900-1-Aufnahme</v>
      </c>
    </row>
    <row r="269" spans="1:44">
      <c r="A269" s="98">
        <f t="shared" si="65"/>
        <v>0</v>
      </c>
      <c r="B269" s="98" t="str">
        <f>IF(C269=1,SUM($C$23:C269),"")</f>
        <v/>
      </c>
      <c r="C269" s="98">
        <f t="shared" si="66"/>
        <v>0</v>
      </c>
      <c r="D269" s="89" t="str">
        <f t="shared" si="67"/>
        <v>1900-1-Aufnahme-</v>
      </c>
      <c r="E269" s="123" t="str">
        <f t="shared" ca="1" si="75"/>
        <v>-</v>
      </c>
      <c r="F269" s="123">
        <f t="shared" si="80"/>
        <v>1900</v>
      </c>
      <c r="G269" s="123">
        <f t="shared" si="81"/>
        <v>1</v>
      </c>
      <c r="H269" s="162">
        <f t="shared" si="82"/>
        <v>247</v>
      </c>
      <c r="I269" s="77"/>
      <c r="J269" s="78"/>
      <c r="K269" s="79"/>
      <c r="L269" s="80"/>
      <c r="M269" s="177"/>
      <c r="N269" s="309" t="str">
        <f t="shared" ca="1" si="79"/>
        <v/>
      </c>
      <c r="O269" s="310" t="str">
        <f ca="1">IFERROR(IF(VLOOKUP($E269,'SD Aufnahme'!$A$33:$N$326,'SD Aufnahme'!$D$29,FALSE)=0,"",VLOOKUP($E269,'SD Aufnahme'!$A$33:$N$326,'SD Aufnahme'!$D$29,FALSE)),"")</f>
        <v/>
      </c>
      <c r="P269" s="313"/>
      <c r="Q269" s="315" t="str">
        <f>IF(K269=0,"",IFERROR(VLOOKUP($E269,'SD Aufnahme'!$A$33:$N$326,'SD Aufnahme'!$E$29,FALSE),""))</f>
        <v/>
      </c>
      <c r="R269" s="87"/>
      <c r="S269" s="131" t="str">
        <f t="shared" si="68"/>
        <v/>
      </c>
      <c r="T269" s="126">
        <f>IF(M269="organische Düngemittel",IF(OR($M269=0,L269&lt;&gt;0,U269&gt;0),0,IFERROR(VLOOKUP($E269,'SD Aufnahme'!$A$33:$N$4042,T$20,FALSE),0)),)</f>
        <v>0</v>
      </c>
      <c r="U269" s="83"/>
      <c r="V269" s="124"/>
      <c r="W269" s="128" t="str">
        <f ca="1">IFERROR(IF(AND(J269&lt;&gt;"eigene Stoffe",VLOOKUP($E269,'SD Aufnahme'!$A$33:$N$326,'SD Aufnahme'!$G$29,FALSE)=0),"",IF($L269&lt;&gt;0,"", IF(AND(P269&gt;0,O269&lt;&gt;"",Q269&lt;&gt;"t TM"),VLOOKUP($E269,'SD Aufnahme'!$A$33:$N$326,'SD Aufnahme'!$G$29,FALSE)/O269*P269,VLOOKUP($E269,'SD Aufnahme'!$A$33:$N$326,'SD Aufnahme'!$G$29,FALSE)))),"")</f>
        <v/>
      </c>
      <c r="X269" s="87"/>
      <c r="Y269" s="128" t="str">
        <f ca="1">IFERROR(IF(AND(J269&lt;&gt;"eigene Stoffe",VLOOKUP($E269,'SD Aufnahme'!$A$33:$N$326,'SD Aufnahme'!$H$29,FALSE)=0),"",IF($L269&lt;&gt;0,"",IFERROR(IF(AND(P269&gt;0,O269&lt;&gt;"",Q269&lt;&gt;"t TM"),VLOOKUP($E269,'SD Aufnahme'!$A$33:$N$326,'SD Aufnahme'!$H$29,FALSE)*P269/O269,VLOOKUP($E269,'SD Aufnahme'!$A$33:$N$326,'SD Aufnahme'!$H$29,FALSE)),""))),"")</f>
        <v/>
      </c>
      <c r="Z269" s="87"/>
      <c r="AA269" s="424" t="s">
        <v>667</v>
      </c>
      <c r="AB269" s="129" t="str">
        <f>IF($M269=0,"",IFERROR(VLOOKUP($E269,'SD Aufnahme'!$A$33:$N$279,AB$20,FALSE),""))</f>
        <v/>
      </c>
      <c r="AC269" s="97">
        <f t="shared" si="69"/>
        <v>0</v>
      </c>
      <c r="AD269" s="89">
        <f t="shared" ca="1" si="70"/>
        <v>0</v>
      </c>
      <c r="AE269" s="89">
        <f t="shared" ca="1" si="76"/>
        <v>0</v>
      </c>
      <c r="AF269" s="89">
        <f t="shared" ca="1" si="71"/>
        <v>0</v>
      </c>
      <c r="AG269" s="89">
        <f t="shared" ca="1" si="77"/>
        <v>0</v>
      </c>
      <c r="AH269" s="89">
        <f t="shared" si="83"/>
        <v>0</v>
      </c>
      <c r="AI269" s="130" t="e">
        <f ca="1">COUNTIF(OFFSET('SD Aufnahme'!$C$33,VLOOKUP(J269,Art_Aufnahme,3,FALSE),0,VLOOKUP(J269,Art_Aufnahme,4,FALSE)-VLOOKUP(J269,Art_Aufnahme,3,FALSE)+1,1),K269)</f>
        <v>#N/A</v>
      </c>
      <c r="AJ269" s="138">
        <f ca="1">COUNTIF(OFFSET('SD Aufnahme'!$M$32,VLOOKUP(E269,'SD Aufnahme'!$A$33:$X$376,'SD Aufnahme'!$W$29,FALSE),0,1,VLOOKUP(E269,'SD Aufnahme'!$A$33:$X$376,'SD Aufnahme'!$X$29,FALSE)),M269)</f>
        <v>0</v>
      </c>
      <c r="AK269" s="91">
        <f t="shared" ca="1" si="78"/>
        <v>0</v>
      </c>
      <c r="AL269" s="98">
        <f t="shared" si="72"/>
        <v>3</v>
      </c>
      <c r="AO269" s="98">
        <f t="shared" si="73"/>
        <v>0</v>
      </c>
      <c r="AR269" s="98" t="str">
        <f t="shared" si="74"/>
        <v>1900-1-Aufnahme</v>
      </c>
    </row>
    <row r="270" spans="1:44">
      <c r="A270" s="98">
        <f t="shared" si="65"/>
        <v>0</v>
      </c>
      <c r="B270" s="98" t="str">
        <f>IF(C270=1,SUM($C$23:C270),"")</f>
        <v/>
      </c>
      <c r="C270" s="98">
        <f t="shared" si="66"/>
        <v>0</v>
      </c>
      <c r="D270" s="89" t="str">
        <f t="shared" si="67"/>
        <v>1900-1-Aufnahme-</v>
      </c>
      <c r="E270" s="123" t="str">
        <f t="shared" ca="1" si="75"/>
        <v>-</v>
      </c>
      <c r="F270" s="123">
        <f t="shared" si="80"/>
        <v>1900</v>
      </c>
      <c r="G270" s="123">
        <f t="shared" si="81"/>
        <v>1</v>
      </c>
      <c r="H270" s="162">
        <f t="shared" si="82"/>
        <v>248</v>
      </c>
      <c r="I270" s="77"/>
      <c r="J270" s="78"/>
      <c r="K270" s="79"/>
      <c r="L270" s="80"/>
      <c r="M270" s="177"/>
      <c r="N270" s="309" t="str">
        <f t="shared" ca="1" si="79"/>
        <v/>
      </c>
      <c r="O270" s="310" t="str">
        <f ca="1">IFERROR(IF(VLOOKUP($E270,'SD Aufnahme'!$A$33:$N$326,'SD Aufnahme'!$D$29,FALSE)=0,"",VLOOKUP($E270,'SD Aufnahme'!$A$33:$N$326,'SD Aufnahme'!$D$29,FALSE)),"")</f>
        <v/>
      </c>
      <c r="P270" s="313"/>
      <c r="Q270" s="315" t="str">
        <f>IF(K270=0,"",IFERROR(VLOOKUP($E270,'SD Aufnahme'!$A$33:$N$326,'SD Aufnahme'!$E$29,FALSE),""))</f>
        <v/>
      </c>
      <c r="R270" s="87"/>
      <c r="S270" s="131" t="str">
        <f t="shared" si="68"/>
        <v/>
      </c>
      <c r="T270" s="126">
        <f>IF(M270="organische Düngemittel",IF(OR($M270=0,L270&lt;&gt;0,U270&gt;0),0,IFERROR(VLOOKUP($E270,'SD Aufnahme'!$A$33:$N$4042,T$20,FALSE),0)),)</f>
        <v>0</v>
      </c>
      <c r="U270" s="83"/>
      <c r="V270" s="124"/>
      <c r="W270" s="128" t="str">
        <f ca="1">IFERROR(IF(AND(J270&lt;&gt;"eigene Stoffe",VLOOKUP($E270,'SD Aufnahme'!$A$33:$N$326,'SD Aufnahme'!$G$29,FALSE)=0),"",IF($L270&lt;&gt;0,"", IF(AND(P270&gt;0,O270&lt;&gt;"",Q270&lt;&gt;"t TM"),VLOOKUP($E270,'SD Aufnahme'!$A$33:$N$326,'SD Aufnahme'!$G$29,FALSE)/O270*P270,VLOOKUP($E270,'SD Aufnahme'!$A$33:$N$326,'SD Aufnahme'!$G$29,FALSE)))),"")</f>
        <v/>
      </c>
      <c r="X270" s="87"/>
      <c r="Y270" s="128" t="str">
        <f ca="1">IFERROR(IF(AND(J270&lt;&gt;"eigene Stoffe",VLOOKUP($E270,'SD Aufnahme'!$A$33:$N$326,'SD Aufnahme'!$H$29,FALSE)=0),"",IF($L270&lt;&gt;0,"",IFERROR(IF(AND(P270&gt;0,O270&lt;&gt;"",Q270&lt;&gt;"t TM"),VLOOKUP($E270,'SD Aufnahme'!$A$33:$N$326,'SD Aufnahme'!$H$29,FALSE)*P270/O270,VLOOKUP($E270,'SD Aufnahme'!$A$33:$N$326,'SD Aufnahme'!$H$29,FALSE)),""))),"")</f>
        <v/>
      </c>
      <c r="Z270" s="87"/>
      <c r="AA270" s="424" t="s">
        <v>667</v>
      </c>
      <c r="AB270" s="129" t="str">
        <f>IF($M270=0,"",IFERROR(VLOOKUP($E270,'SD Aufnahme'!$A$33:$N$279,AB$20,FALSE),""))</f>
        <v/>
      </c>
      <c r="AC270" s="97">
        <f t="shared" si="69"/>
        <v>0</v>
      </c>
      <c r="AD270" s="89">
        <f t="shared" ca="1" si="70"/>
        <v>0</v>
      </c>
      <c r="AE270" s="89">
        <f t="shared" ca="1" si="76"/>
        <v>0</v>
      </c>
      <c r="AF270" s="89">
        <f t="shared" ca="1" si="71"/>
        <v>0</v>
      </c>
      <c r="AG270" s="89">
        <f t="shared" ca="1" si="77"/>
        <v>0</v>
      </c>
      <c r="AH270" s="89">
        <f t="shared" si="83"/>
        <v>0</v>
      </c>
      <c r="AI270" s="130" t="e">
        <f ca="1">COUNTIF(OFFSET('SD Aufnahme'!$C$33,VLOOKUP(J270,Art_Aufnahme,3,FALSE),0,VLOOKUP(J270,Art_Aufnahme,4,FALSE)-VLOOKUP(J270,Art_Aufnahme,3,FALSE)+1,1),K270)</f>
        <v>#N/A</v>
      </c>
      <c r="AJ270" s="138">
        <f ca="1">COUNTIF(OFFSET('SD Aufnahme'!$M$32,VLOOKUP(E270,'SD Aufnahme'!$A$33:$X$376,'SD Aufnahme'!$W$29,FALSE),0,1,VLOOKUP(E270,'SD Aufnahme'!$A$33:$X$376,'SD Aufnahme'!$X$29,FALSE)),M270)</f>
        <v>0</v>
      </c>
      <c r="AK270" s="91">
        <f t="shared" ca="1" si="78"/>
        <v>0</v>
      </c>
      <c r="AL270" s="98">
        <f t="shared" si="72"/>
        <v>3</v>
      </c>
      <c r="AO270" s="98">
        <f t="shared" si="73"/>
        <v>0</v>
      </c>
      <c r="AR270" s="98" t="str">
        <f t="shared" si="74"/>
        <v>1900-1-Aufnahme</v>
      </c>
    </row>
    <row r="271" spans="1:44">
      <c r="A271" s="98">
        <f t="shared" si="65"/>
        <v>0</v>
      </c>
      <c r="B271" s="98" t="str">
        <f>IF(C271=1,SUM($C$23:C271),"")</f>
        <v/>
      </c>
      <c r="C271" s="98">
        <f t="shared" si="66"/>
        <v>0</v>
      </c>
      <c r="D271" s="89" t="str">
        <f t="shared" si="67"/>
        <v>1900-1-Aufnahme-</v>
      </c>
      <c r="E271" s="123" t="str">
        <f t="shared" ca="1" si="75"/>
        <v>-</v>
      </c>
      <c r="F271" s="123">
        <f t="shared" si="80"/>
        <v>1900</v>
      </c>
      <c r="G271" s="123">
        <f t="shared" si="81"/>
        <v>1</v>
      </c>
      <c r="H271" s="162">
        <f t="shared" si="82"/>
        <v>249</v>
      </c>
      <c r="I271" s="77"/>
      <c r="J271" s="78"/>
      <c r="K271" s="79"/>
      <c r="L271" s="80"/>
      <c r="M271" s="177"/>
      <c r="N271" s="309" t="str">
        <f t="shared" ca="1" si="79"/>
        <v/>
      </c>
      <c r="O271" s="310" t="str">
        <f ca="1">IFERROR(IF(VLOOKUP($E271,'SD Aufnahme'!$A$33:$N$326,'SD Aufnahme'!$D$29,FALSE)=0,"",VLOOKUP($E271,'SD Aufnahme'!$A$33:$N$326,'SD Aufnahme'!$D$29,FALSE)),"")</f>
        <v/>
      </c>
      <c r="P271" s="313"/>
      <c r="Q271" s="315" t="str">
        <f>IF(K271=0,"",IFERROR(VLOOKUP($E271,'SD Aufnahme'!$A$33:$N$326,'SD Aufnahme'!$E$29,FALSE),""))</f>
        <v/>
      </c>
      <c r="R271" s="87"/>
      <c r="S271" s="131" t="str">
        <f t="shared" si="68"/>
        <v/>
      </c>
      <c r="T271" s="126">
        <f>IF(M271="organische Düngemittel",IF(OR($M271=0,L271&lt;&gt;0,U271&gt;0),0,IFERROR(VLOOKUP($E271,'SD Aufnahme'!$A$33:$N$4042,T$20,FALSE),0)),)</f>
        <v>0</v>
      </c>
      <c r="U271" s="83"/>
      <c r="V271" s="124"/>
      <c r="W271" s="128" t="str">
        <f ca="1">IFERROR(IF(AND(J271&lt;&gt;"eigene Stoffe",VLOOKUP($E271,'SD Aufnahme'!$A$33:$N$326,'SD Aufnahme'!$G$29,FALSE)=0),"",IF($L271&lt;&gt;0,"", IF(AND(P271&gt;0,O271&lt;&gt;"",Q271&lt;&gt;"t TM"),VLOOKUP($E271,'SD Aufnahme'!$A$33:$N$326,'SD Aufnahme'!$G$29,FALSE)/O271*P271,VLOOKUP($E271,'SD Aufnahme'!$A$33:$N$326,'SD Aufnahme'!$G$29,FALSE)))),"")</f>
        <v/>
      </c>
      <c r="X271" s="87"/>
      <c r="Y271" s="128" t="str">
        <f ca="1">IFERROR(IF(AND(J271&lt;&gt;"eigene Stoffe",VLOOKUP($E271,'SD Aufnahme'!$A$33:$N$326,'SD Aufnahme'!$H$29,FALSE)=0),"",IF($L271&lt;&gt;0,"",IFERROR(IF(AND(P271&gt;0,O271&lt;&gt;"",Q271&lt;&gt;"t TM"),VLOOKUP($E271,'SD Aufnahme'!$A$33:$N$326,'SD Aufnahme'!$H$29,FALSE)*P271/O271,VLOOKUP($E271,'SD Aufnahme'!$A$33:$N$326,'SD Aufnahme'!$H$29,FALSE)),""))),"")</f>
        <v/>
      </c>
      <c r="Z271" s="87"/>
      <c r="AA271" s="424" t="s">
        <v>667</v>
      </c>
      <c r="AB271" s="129" t="str">
        <f>IF($M271=0,"",IFERROR(VLOOKUP($E271,'SD Aufnahme'!$A$33:$N$279,AB$20,FALSE),""))</f>
        <v/>
      </c>
      <c r="AC271" s="97">
        <f t="shared" si="69"/>
        <v>0</v>
      </c>
      <c r="AD271" s="89">
        <f t="shared" ca="1" si="70"/>
        <v>0</v>
      </c>
      <c r="AE271" s="89">
        <f t="shared" ca="1" si="76"/>
        <v>0</v>
      </c>
      <c r="AF271" s="89">
        <f t="shared" ca="1" si="71"/>
        <v>0</v>
      </c>
      <c r="AG271" s="89">
        <f t="shared" ca="1" si="77"/>
        <v>0</v>
      </c>
      <c r="AH271" s="89">
        <f t="shared" si="83"/>
        <v>0</v>
      </c>
      <c r="AI271" s="130" t="e">
        <f ca="1">COUNTIF(OFFSET('SD Aufnahme'!$C$33,VLOOKUP(J271,Art_Aufnahme,3,FALSE),0,VLOOKUP(J271,Art_Aufnahme,4,FALSE)-VLOOKUP(J271,Art_Aufnahme,3,FALSE)+1,1),K271)</f>
        <v>#N/A</v>
      </c>
      <c r="AJ271" s="138">
        <f ca="1">COUNTIF(OFFSET('SD Aufnahme'!$M$32,VLOOKUP(E271,'SD Aufnahme'!$A$33:$X$376,'SD Aufnahme'!$W$29,FALSE),0,1,VLOOKUP(E271,'SD Aufnahme'!$A$33:$X$376,'SD Aufnahme'!$X$29,FALSE)),M271)</f>
        <v>0</v>
      </c>
      <c r="AK271" s="91">
        <f t="shared" ca="1" si="78"/>
        <v>0</v>
      </c>
      <c r="AL271" s="98">
        <f t="shared" si="72"/>
        <v>3</v>
      </c>
      <c r="AO271" s="98">
        <f t="shared" si="73"/>
        <v>0</v>
      </c>
      <c r="AR271" s="98" t="str">
        <f t="shared" si="74"/>
        <v>1900-1-Aufnahme</v>
      </c>
    </row>
    <row r="272" spans="1:44">
      <c r="A272" s="98">
        <f t="shared" si="65"/>
        <v>0</v>
      </c>
      <c r="B272" s="98" t="str">
        <f>IF(C272=1,SUM($C$23:C272),"")</f>
        <v/>
      </c>
      <c r="C272" s="98">
        <f t="shared" si="66"/>
        <v>0</v>
      </c>
      <c r="D272" s="89" t="str">
        <f t="shared" si="67"/>
        <v>1900-1-Aufnahme-</v>
      </c>
      <c r="E272" s="123" t="str">
        <f t="shared" ca="1" si="75"/>
        <v>-</v>
      </c>
      <c r="F272" s="123">
        <f t="shared" si="80"/>
        <v>1900</v>
      </c>
      <c r="G272" s="123">
        <f t="shared" si="81"/>
        <v>1</v>
      </c>
      <c r="H272" s="162">
        <f t="shared" si="82"/>
        <v>250</v>
      </c>
      <c r="I272" s="77"/>
      <c r="J272" s="78"/>
      <c r="K272" s="79"/>
      <c r="L272" s="80"/>
      <c r="M272" s="177"/>
      <c r="N272" s="309" t="str">
        <f t="shared" ca="1" si="79"/>
        <v/>
      </c>
      <c r="O272" s="310" t="str">
        <f ca="1">IFERROR(IF(VLOOKUP($E272,'SD Aufnahme'!$A$33:$N$326,'SD Aufnahme'!$D$29,FALSE)=0,"",VLOOKUP($E272,'SD Aufnahme'!$A$33:$N$326,'SD Aufnahme'!$D$29,FALSE)),"")</f>
        <v/>
      </c>
      <c r="P272" s="313"/>
      <c r="Q272" s="315" t="str">
        <f>IF(K272=0,"",IFERROR(VLOOKUP($E272,'SD Aufnahme'!$A$33:$N$326,'SD Aufnahme'!$E$29,FALSE),""))</f>
        <v/>
      </c>
      <c r="R272" s="87"/>
      <c r="S272" s="131" t="str">
        <f t="shared" si="68"/>
        <v/>
      </c>
      <c r="T272" s="126">
        <f>IF(M272="organische Düngemittel",IF(OR($M272=0,L272&lt;&gt;0,U272&gt;0),0,IFERROR(VLOOKUP($E272,'SD Aufnahme'!$A$33:$N$4042,T$20,FALSE),0)),)</f>
        <v>0</v>
      </c>
      <c r="U272" s="83"/>
      <c r="V272" s="124"/>
      <c r="W272" s="128" t="str">
        <f ca="1">IFERROR(IF(AND(J272&lt;&gt;"eigene Stoffe",VLOOKUP($E272,'SD Aufnahme'!$A$33:$N$326,'SD Aufnahme'!$G$29,FALSE)=0),"",IF($L272&lt;&gt;0,"", IF(AND(P272&gt;0,O272&lt;&gt;"",Q272&lt;&gt;"t TM"),VLOOKUP($E272,'SD Aufnahme'!$A$33:$N$326,'SD Aufnahme'!$G$29,FALSE)/O272*P272,VLOOKUP($E272,'SD Aufnahme'!$A$33:$N$326,'SD Aufnahme'!$G$29,FALSE)))),"")</f>
        <v/>
      </c>
      <c r="X272" s="87"/>
      <c r="Y272" s="128" t="str">
        <f ca="1">IFERROR(IF(AND(J272&lt;&gt;"eigene Stoffe",VLOOKUP($E272,'SD Aufnahme'!$A$33:$N$326,'SD Aufnahme'!$H$29,FALSE)=0),"",IF($L272&lt;&gt;0,"",IFERROR(IF(AND(P272&gt;0,O272&lt;&gt;"",Q272&lt;&gt;"t TM"),VLOOKUP($E272,'SD Aufnahme'!$A$33:$N$326,'SD Aufnahme'!$H$29,FALSE)*P272/O272,VLOOKUP($E272,'SD Aufnahme'!$A$33:$N$326,'SD Aufnahme'!$H$29,FALSE)),""))),"")</f>
        <v/>
      </c>
      <c r="Z272" s="87"/>
      <c r="AA272" s="424" t="s">
        <v>667</v>
      </c>
      <c r="AB272" s="129" t="str">
        <f>IF($M272=0,"",IFERROR(VLOOKUP($E272,'SD Aufnahme'!$A$33:$N$279,AB$20,FALSE),""))</f>
        <v/>
      </c>
      <c r="AC272" s="97">
        <f t="shared" si="69"/>
        <v>0</v>
      </c>
      <c r="AD272" s="89">
        <f t="shared" ca="1" si="70"/>
        <v>0</v>
      </c>
      <c r="AE272" s="89">
        <f t="shared" ca="1" si="76"/>
        <v>0</v>
      </c>
      <c r="AF272" s="89">
        <f t="shared" ca="1" si="71"/>
        <v>0</v>
      </c>
      <c r="AG272" s="89">
        <f t="shared" ca="1" si="77"/>
        <v>0</v>
      </c>
      <c r="AH272" s="89">
        <f t="shared" si="83"/>
        <v>0</v>
      </c>
      <c r="AI272" s="130" t="e">
        <f ca="1">COUNTIF(OFFSET('SD Aufnahme'!$C$33,VLOOKUP(J272,Art_Aufnahme,3,FALSE),0,VLOOKUP(J272,Art_Aufnahme,4,FALSE)-VLOOKUP(J272,Art_Aufnahme,3,FALSE)+1,1),K272)</f>
        <v>#N/A</v>
      </c>
      <c r="AJ272" s="138">
        <f ca="1">COUNTIF(OFFSET('SD Aufnahme'!$M$32,VLOOKUP(E272,'SD Aufnahme'!$A$33:$X$376,'SD Aufnahme'!$W$29,FALSE),0,1,VLOOKUP(E272,'SD Aufnahme'!$A$33:$X$376,'SD Aufnahme'!$X$29,FALSE)),M272)</f>
        <v>0</v>
      </c>
      <c r="AK272" s="91">
        <f t="shared" ca="1" si="78"/>
        <v>0</v>
      </c>
      <c r="AL272" s="98">
        <f t="shared" si="72"/>
        <v>3</v>
      </c>
      <c r="AO272" s="98">
        <f t="shared" si="73"/>
        <v>0</v>
      </c>
      <c r="AR272" s="98" t="str">
        <f t="shared" si="74"/>
        <v>1900-1-Aufnahme</v>
      </c>
    </row>
    <row r="273" spans="1:44">
      <c r="A273" s="98">
        <f t="shared" si="65"/>
        <v>0</v>
      </c>
      <c r="B273" s="98" t="str">
        <f>IF(C273=1,SUM($C$23:C273),"")</f>
        <v/>
      </c>
      <c r="C273" s="98">
        <f t="shared" si="66"/>
        <v>0</v>
      </c>
      <c r="D273" s="89" t="str">
        <f t="shared" si="67"/>
        <v>1900-1-Aufnahme-</v>
      </c>
      <c r="E273" s="123" t="str">
        <f t="shared" ca="1" si="75"/>
        <v>-</v>
      </c>
      <c r="F273" s="123">
        <f t="shared" si="80"/>
        <v>1900</v>
      </c>
      <c r="G273" s="123">
        <f t="shared" si="81"/>
        <v>1</v>
      </c>
      <c r="H273" s="162">
        <f t="shared" si="82"/>
        <v>251</v>
      </c>
      <c r="I273" s="77"/>
      <c r="J273" s="78"/>
      <c r="K273" s="79"/>
      <c r="L273" s="80"/>
      <c r="M273" s="177"/>
      <c r="N273" s="309" t="str">
        <f t="shared" ca="1" si="79"/>
        <v/>
      </c>
      <c r="O273" s="310" t="str">
        <f ca="1">IFERROR(IF(VLOOKUP($E273,'SD Aufnahme'!$A$33:$N$326,'SD Aufnahme'!$D$29,FALSE)=0,"",VLOOKUP($E273,'SD Aufnahme'!$A$33:$N$326,'SD Aufnahme'!$D$29,FALSE)),"")</f>
        <v/>
      </c>
      <c r="P273" s="313"/>
      <c r="Q273" s="315" t="str">
        <f>IF(K273=0,"",IFERROR(VLOOKUP($E273,'SD Aufnahme'!$A$33:$N$326,'SD Aufnahme'!$E$29,FALSE),""))</f>
        <v/>
      </c>
      <c r="R273" s="87"/>
      <c r="S273" s="131" t="str">
        <f t="shared" si="68"/>
        <v/>
      </c>
      <c r="T273" s="126">
        <f>IF(M273="organische Düngemittel",IF(OR($M273=0,L273&lt;&gt;0,U273&gt;0),0,IFERROR(VLOOKUP($E273,'SD Aufnahme'!$A$33:$N$4042,T$20,FALSE),0)),)</f>
        <v>0</v>
      </c>
      <c r="U273" s="83"/>
      <c r="V273" s="124"/>
      <c r="W273" s="128" t="str">
        <f ca="1">IFERROR(IF(AND(J273&lt;&gt;"eigene Stoffe",VLOOKUP($E273,'SD Aufnahme'!$A$33:$N$326,'SD Aufnahme'!$G$29,FALSE)=0),"",IF($L273&lt;&gt;0,"", IF(AND(P273&gt;0,O273&lt;&gt;"",Q273&lt;&gt;"t TM"),VLOOKUP($E273,'SD Aufnahme'!$A$33:$N$326,'SD Aufnahme'!$G$29,FALSE)/O273*P273,VLOOKUP($E273,'SD Aufnahme'!$A$33:$N$326,'SD Aufnahme'!$G$29,FALSE)))),"")</f>
        <v/>
      </c>
      <c r="X273" s="87"/>
      <c r="Y273" s="128" t="str">
        <f ca="1">IFERROR(IF(AND(J273&lt;&gt;"eigene Stoffe",VLOOKUP($E273,'SD Aufnahme'!$A$33:$N$326,'SD Aufnahme'!$H$29,FALSE)=0),"",IF($L273&lt;&gt;0,"",IFERROR(IF(AND(P273&gt;0,O273&lt;&gt;"",Q273&lt;&gt;"t TM"),VLOOKUP($E273,'SD Aufnahme'!$A$33:$N$326,'SD Aufnahme'!$H$29,FALSE)*P273/O273,VLOOKUP($E273,'SD Aufnahme'!$A$33:$N$326,'SD Aufnahme'!$H$29,FALSE)),""))),"")</f>
        <v/>
      </c>
      <c r="Z273" s="87"/>
      <c r="AA273" s="424" t="s">
        <v>667</v>
      </c>
      <c r="AB273" s="129" t="str">
        <f>IF($M273=0,"",IFERROR(VLOOKUP($E273,'SD Aufnahme'!$A$33:$N$279,AB$20,FALSE),""))</f>
        <v/>
      </c>
      <c r="AC273" s="97">
        <f t="shared" si="69"/>
        <v>0</v>
      </c>
      <c r="AD273" s="89">
        <f t="shared" ca="1" si="70"/>
        <v>0</v>
      </c>
      <c r="AE273" s="89">
        <f t="shared" ca="1" si="76"/>
        <v>0</v>
      </c>
      <c r="AF273" s="89">
        <f t="shared" ca="1" si="71"/>
        <v>0</v>
      </c>
      <c r="AG273" s="89">
        <f t="shared" ca="1" si="77"/>
        <v>0</v>
      </c>
      <c r="AH273" s="89">
        <f t="shared" si="83"/>
        <v>0</v>
      </c>
      <c r="AI273" s="130" t="e">
        <f ca="1">COUNTIF(OFFSET('SD Aufnahme'!$C$33,VLOOKUP(J273,Art_Aufnahme,3,FALSE),0,VLOOKUP(J273,Art_Aufnahme,4,FALSE)-VLOOKUP(J273,Art_Aufnahme,3,FALSE)+1,1),K273)</f>
        <v>#N/A</v>
      </c>
      <c r="AJ273" s="138">
        <f ca="1">COUNTIF(OFFSET('SD Aufnahme'!$M$32,VLOOKUP(E273,'SD Aufnahme'!$A$33:$X$376,'SD Aufnahme'!$W$29,FALSE),0,1,VLOOKUP(E273,'SD Aufnahme'!$A$33:$X$376,'SD Aufnahme'!$X$29,FALSE)),M273)</f>
        <v>0</v>
      </c>
      <c r="AK273" s="91">
        <f t="shared" ca="1" si="78"/>
        <v>0</v>
      </c>
      <c r="AL273" s="98">
        <f t="shared" si="72"/>
        <v>3</v>
      </c>
      <c r="AO273" s="98">
        <f t="shared" si="73"/>
        <v>0</v>
      </c>
      <c r="AR273" s="98" t="str">
        <f t="shared" si="74"/>
        <v>1900-1-Aufnahme</v>
      </c>
    </row>
    <row r="274" spans="1:44">
      <c r="A274" s="98">
        <f t="shared" si="65"/>
        <v>0</v>
      </c>
      <c r="B274" s="98" t="str">
        <f>IF(C274=1,SUM($C$23:C274),"")</f>
        <v/>
      </c>
      <c r="C274" s="98">
        <f t="shared" si="66"/>
        <v>0</v>
      </c>
      <c r="D274" s="89" t="str">
        <f t="shared" si="67"/>
        <v>1900-1-Aufnahme-</v>
      </c>
      <c r="E274" s="123" t="str">
        <f t="shared" ca="1" si="75"/>
        <v>-</v>
      </c>
      <c r="F274" s="123">
        <f t="shared" si="80"/>
        <v>1900</v>
      </c>
      <c r="G274" s="123">
        <f t="shared" si="81"/>
        <v>1</v>
      </c>
      <c r="H274" s="162">
        <f t="shared" si="82"/>
        <v>252</v>
      </c>
      <c r="I274" s="77"/>
      <c r="J274" s="78"/>
      <c r="K274" s="79"/>
      <c r="L274" s="80"/>
      <c r="M274" s="177"/>
      <c r="N274" s="309" t="str">
        <f t="shared" ca="1" si="79"/>
        <v/>
      </c>
      <c r="O274" s="310" t="str">
        <f ca="1">IFERROR(IF(VLOOKUP($E274,'SD Aufnahme'!$A$33:$N$326,'SD Aufnahme'!$D$29,FALSE)=0,"",VLOOKUP($E274,'SD Aufnahme'!$A$33:$N$326,'SD Aufnahme'!$D$29,FALSE)),"")</f>
        <v/>
      </c>
      <c r="P274" s="313"/>
      <c r="Q274" s="315" t="str">
        <f>IF(K274=0,"",IFERROR(VLOOKUP($E274,'SD Aufnahme'!$A$33:$N$326,'SD Aufnahme'!$E$29,FALSE),""))</f>
        <v/>
      </c>
      <c r="R274" s="87"/>
      <c r="S274" s="131" t="str">
        <f t="shared" si="68"/>
        <v/>
      </c>
      <c r="T274" s="126">
        <f>IF(M274="organische Düngemittel",IF(OR($M274=0,L274&lt;&gt;0,U274&gt;0),0,IFERROR(VLOOKUP($E274,'SD Aufnahme'!$A$33:$N$4042,T$20,FALSE),0)),)</f>
        <v>0</v>
      </c>
      <c r="U274" s="83"/>
      <c r="V274" s="124"/>
      <c r="W274" s="128" t="str">
        <f ca="1">IFERROR(IF(AND(J274&lt;&gt;"eigene Stoffe",VLOOKUP($E274,'SD Aufnahme'!$A$33:$N$326,'SD Aufnahme'!$G$29,FALSE)=0),"",IF($L274&lt;&gt;0,"", IF(AND(P274&gt;0,O274&lt;&gt;"",Q274&lt;&gt;"t TM"),VLOOKUP($E274,'SD Aufnahme'!$A$33:$N$326,'SD Aufnahme'!$G$29,FALSE)/O274*P274,VLOOKUP($E274,'SD Aufnahme'!$A$33:$N$326,'SD Aufnahme'!$G$29,FALSE)))),"")</f>
        <v/>
      </c>
      <c r="X274" s="87"/>
      <c r="Y274" s="128" t="str">
        <f ca="1">IFERROR(IF(AND(J274&lt;&gt;"eigene Stoffe",VLOOKUP($E274,'SD Aufnahme'!$A$33:$N$326,'SD Aufnahme'!$H$29,FALSE)=0),"",IF($L274&lt;&gt;0,"",IFERROR(IF(AND(P274&gt;0,O274&lt;&gt;"",Q274&lt;&gt;"t TM"),VLOOKUP($E274,'SD Aufnahme'!$A$33:$N$326,'SD Aufnahme'!$H$29,FALSE)*P274/O274,VLOOKUP($E274,'SD Aufnahme'!$A$33:$N$326,'SD Aufnahme'!$H$29,FALSE)),""))),"")</f>
        <v/>
      </c>
      <c r="Z274" s="87"/>
      <c r="AA274" s="424" t="s">
        <v>667</v>
      </c>
      <c r="AB274" s="129" t="str">
        <f>IF($M274=0,"",IFERROR(VLOOKUP($E274,'SD Aufnahme'!$A$33:$N$279,AB$20,FALSE),""))</f>
        <v/>
      </c>
      <c r="AC274" s="97">
        <f t="shared" si="69"/>
        <v>0</v>
      </c>
      <c r="AD274" s="89">
        <f t="shared" ca="1" si="70"/>
        <v>0</v>
      </c>
      <c r="AE274" s="89">
        <f t="shared" ca="1" si="76"/>
        <v>0</v>
      </c>
      <c r="AF274" s="89">
        <f t="shared" ca="1" si="71"/>
        <v>0</v>
      </c>
      <c r="AG274" s="89">
        <f t="shared" ca="1" si="77"/>
        <v>0</v>
      </c>
      <c r="AH274" s="89">
        <f t="shared" si="83"/>
        <v>0</v>
      </c>
      <c r="AI274" s="130" t="e">
        <f ca="1">COUNTIF(OFFSET('SD Aufnahme'!$C$33,VLOOKUP(J274,Art_Aufnahme,3,FALSE),0,VLOOKUP(J274,Art_Aufnahme,4,FALSE)-VLOOKUP(J274,Art_Aufnahme,3,FALSE)+1,1),K274)</f>
        <v>#N/A</v>
      </c>
      <c r="AJ274" s="138">
        <f ca="1">COUNTIF(OFFSET('SD Aufnahme'!$M$32,VLOOKUP(E274,'SD Aufnahme'!$A$33:$X$376,'SD Aufnahme'!$W$29,FALSE),0,1,VLOOKUP(E274,'SD Aufnahme'!$A$33:$X$376,'SD Aufnahme'!$X$29,FALSE)),M274)</f>
        <v>0</v>
      </c>
      <c r="AK274" s="91">
        <f t="shared" ca="1" si="78"/>
        <v>0</v>
      </c>
      <c r="AL274" s="98">
        <f t="shared" si="72"/>
        <v>3</v>
      </c>
      <c r="AO274" s="98">
        <f t="shared" si="73"/>
        <v>0</v>
      </c>
      <c r="AR274" s="98" t="str">
        <f t="shared" si="74"/>
        <v>1900-1-Aufnahme</v>
      </c>
    </row>
    <row r="275" spans="1:44">
      <c r="A275" s="98">
        <f t="shared" si="65"/>
        <v>0</v>
      </c>
      <c r="B275" s="98" t="str">
        <f>IF(C275=1,SUM($C$23:C275),"")</f>
        <v/>
      </c>
      <c r="C275" s="98">
        <f t="shared" si="66"/>
        <v>0</v>
      </c>
      <c r="D275" s="89" t="str">
        <f t="shared" si="67"/>
        <v>1900-1-Aufnahme-</v>
      </c>
      <c r="E275" s="123" t="str">
        <f t="shared" ca="1" si="75"/>
        <v>-</v>
      </c>
      <c r="F275" s="123">
        <f t="shared" si="80"/>
        <v>1900</v>
      </c>
      <c r="G275" s="123">
        <f t="shared" si="81"/>
        <v>1</v>
      </c>
      <c r="H275" s="162">
        <f t="shared" si="82"/>
        <v>253</v>
      </c>
      <c r="I275" s="77"/>
      <c r="J275" s="78"/>
      <c r="K275" s="79"/>
      <c r="L275" s="80"/>
      <c r="M275" s="177"/>
      <c r="N275" s="309" t="str">
        <f t="shared" ca="1" si="79"/>
        <v/>
      </c>
      <c r="O275" s="310" t="str">
        <f ca="1">IFERROR(IF(VLOOKUP($E275,'SD Aufnahme'!$A$33:$N$326,'SD Aufnahme'!$D$29,FALSE)=0,"",VLOOKUP($E275,'SD Aufnahme'!$A$33:$N$326,'SD Aufnahme'!$D$29,FALSE)),"")</f>
        <v/>
      </c>
      <c r="P275" s="313"/>
      <c r="Q275" s="315" t="str">
        <f>IF(K275=0,"",IFERROR(VLOOKUP($E275,'SD Aufnahme'!$A$33:$N$326,'SD Aufnahme'!$E$29,FALSE),""))</f>
        <v/>
      </c>
      <c r="R275" s="87"/>
      <c r="S275" s="131" t="str">
        <f t="shared" si="68"/>
        <v/>
      </c>
      <c r="T275" s="126">
        <f>IF(M275="organische Düngemittel",IF(OR($M275=0,L275&lt;&gt;0,U275&gt;0),0,IFERROR(VLOOKUP($E275,'SD Aufnahme'!$A$33:$N$4042,T$20,FALSE),0)),)</f>
        <v>0</v>
      </c>
      <c r="U275" s="83"/>
      <c r="V275" s="124"/>
      <c r="W275" s="128" t="str">
        <f ca="1">IFERROR(IF(AND(J275&lt;&gt;"eigene Stoffe",VLOOKUP($E275,'SD Aufnahme'!$A$33:$N$326,'SD Aufnahme'!$G$29,FALSE)=0),"",IF($L275&lt;&gt;0,"", IF(AND(P275&gt;0,O275&lt;&gt;"",Q275&lt;&gt;"t TM"),VLOOKUP($E275,'SD Aufnahme'!$A$33:$N$326,'SD Aufnahme'!$G$29,FALSE)/O275*P275,VLOOKUP($E275,'SD Aufnahme'!$A$33:$N$326,'SD Aufnahme'!$G$29,FALSE)))),"")</f>
        <v/>
      </c>
      <c r="X275" s="87"/>
      <c r="Y275" s="128" t="str">
        <f ca="1">IFERROR(IF(AND(J275&lt;&gt;"eigene Stoffe",VLOOKUP($E275,'SD Aufnahme'!$A$33:$N$326,'SD Aufnahme'!$H$29,FALSE)=0),"",IF($L275&lt;&gt;0,"",IFERROR(IF(AND(P275&gt;0,O275&lt;&gt;"",Q275&lt;&gt;"t TM"),VLOOKUP($E275,'SD Aufnahme'!$A$33:$N$326,'SD Aufnahme'!$H$29,FALSE)*P275/O275,VLOOKUP($E275,'SD Aufnahme'!$A$33:$N$326,'SD Aufnahme'!$H$29,FALSE)),""))),"")</f>
        <v/>
      </c>
      <c r="Z275" s="87"/>
      <c r="AA275" s="424" t="s">
        <v>667</v>
      </c>
      <c r="AB275" s="129" t="str">
        <f>IF($M275=0,"",IFERROR(VLOOKUP($E275,'SD Aufnahme'!$A$33:$N$279,AB$20,FALSE),""))</f>
        <v/>
      </c>
      <c r="AC275" s="97">
        <f t="shared" si="69"/>
        <v>0</v>
      </c>
      <c r="AD275" s="89">
        <f t="shared" ca="1" si="70"/>
        <v>0</v>
      </c>
      <c r="AE275" s="89">
        <f t="shared" ca="1" si="76"/>
        <v>0</v>
      </c>
      <c r="AF275" s="89">
        <f t="shared" ca="1" si="71"/>
        <v>0</v>
      </c>
      <c r="AG275" s="89">
        <f t="shared" ca="1" si="77"/>
        <v>0</v>
      </c>
      <c r="AH275" s="89">
        <f t="shared" si="83"/>
        <v>0</v>
      </c>
      <c r="AI275" s="130" t="e">
        <f ca="1">COUNTIF(OFFSET('SD Aufnahme'!$C$33,VLOOKUP(J275,Art_Aufnahme,3,FALSE),0,VLOOKUP(J275,Art_Aufnahme,4,FALSE)-VLOOKUP(J275,Art_Aufnahme,3,FALSE)+1,1),K275)</f>
        <v>#N/A</v>
      </c>
      <c r="AJ275" s="138">
        <f ca="1">COUNTIF(OFFSET('SD Aufnahme'!$M$32,VLOOKUP(E275,'SD Aufnahme'!$A$33:$X$376,'SD Aufnahme'!$W$29,FALSE),0,1,VLOOKUP(E275,'SD Aufnahme'!$A$33:$X$376,'SD Aufnahme'!$X$29,FALSE)),M275)</f>
        <v>0</v>
      </c>
      <c r="AK275" s="91">
        <f t="shared" ca="1" si="78"/>
        <v>0</v>
      </c>
      <c r="AL275" s="98">
        <f t="shared" si="72"/>
        <v>3</v>
      </c>
      <c r="AO275" s="98">
        <f t="shared" si="73"/>
        <v>0</v>
      </c>
      <c r="AR275" s="98" t="str">
        <f t="shared" si="74"/>
        <v>1900-1-Aufnahme</v>
      </c>
    </row>
    <row r="276" spans="1:44">
      <c r="A276" s="98">
        <f t="shared" si="65"/>
        <v>0</v>
      </c>
      <c r="B276" s="98" t="str">
        <f>IF(C276=1,SUM($C$23:C276),"")</f>
        <v/>
      </c>
      <c r="C276" s="98">
        <f t="shared" si="66"/>
        <v>0</v>
      </c>
      <c r="D276" s="89" t="str">
        <f t="shared" si="67"/>
        <v>1900-1-Aufnahme-</v>
      </c>
      <c r="E276" s="123" t="str">
        <f t="shared" ca="1" si="75"/>
        <v>-</v>
      </c>
      <c r="F276" s="123">
        <f t="shared" si="80"/>
        <v>1900</v>
      </c>
      <c r="G276" s="123">
        <f t="shared" si="81"/>
        <v>1</v>
      </c>
      <c r="H276" s="162">
        <f t="shared" si="82"/>
        <v>254</v>
      </c>
      <c r="I276" s="77"/>
      <c r="J276" s="78"/>
      <c r="K276" s="79"/>
      <c r="L276" s="80"/>
      <c r="M276" s="177"/>
      <c r="N276" s="309" t="str">
        <f t="shared" ca="1" si="79"/>
        <v/>
      </c>
      <c r="O276" s="310" t="str">
        <f ca="1">IFERROR(IF(VLOOKUP($E276,'SD Aufnahme'!$A$33:$N$326,'SD Aufnahme'!$D$29,FALSE)=0,"",VLOOKUP($E276,'SD Aufnahme'!$A$33:$N$326,'SD Aufnahme'!$D$29,FALSE)),"")</f>
        <v/>
      </c>
      <c r="P276" s="313"/>
      <c r="Q276" s="315" t="str">
        <f>IF(K276=0,"",IFERROR(VLOOKUP($E276,'SD Aufnahme'!$A$33:$N$326,'SD Aufnahme'!$E$29,FALSE),""))</f>
        <v/>
      </c>
      <c r="R276" s="87"/>
      <c r="S276" s="131" t="str">
        <f t="shared" si="68"/>
        <v/>
      </c>
      <c r="T276" s="126">
        <f>IF(M276="organische Düngemittel",IF(OR($M276=0,L276&lt;&gt;0,U276&gt;0),0,IFERROR(VLOOKUP($E276,'SD Aufnahme'!$A$33:$N$4042,T$20,FALSE),0)),)</f>
        <v>0</v>
      </c>
      <c r="U276" s="83"/>
      <c r="V276" s="124"/>
      <c r="W276" s="128" t="str">
        <f ca="1">IFERROR(IF(AND(J276&lt;&gt;"eigene Stoffe",VLOOKUP($E276,'SD Aufnahme'!$A$33:$N$326,'SD Aufnahme'!$G$29,FALSE)=0),"",IF($L276&lt;&gt;0,"", IF(AND(P276&gt;0,O276&lt;&gt;"",Q276&lt;&gt;"t TM"),VLOOKUP($E276,'SD Aufnahme'!$A$33:$N$326,'SD Aufnahme'!$G$29,FALSE)/O276*P276,VLOOKUP($E276,'SD Aufnahme'!$A$33:$N$326,'SD Aufnahme'!$G$29,FALSE)))),"")</f>
        <v/>
      </c>
      <c r="X276" s="87"/>
      <c r="Y276" s="128" t="str">
        <f ca="1">IFERROR(IF(AND(J276&lt;&gt;"eigene Stoffe",VLOOKUP($E276,'SD Aufnahme'!$A$33:$N$326,'SD Aufnahme'!$H$29,FALSE)=0),"",IF($L276&lt;&gt;0,"",IFERROR(IF(AND(P276&gt;0,O276&lt;&gt;"",Q276&lt;&gt;"t TM"),VLOOKUP($E276,'SD Aufnahme'!$A$33:$N$326,'SD Aufnahme'!$H$29,FALSE)*P276/O276,VLOOKUP($E276,'SD Aufnahme'!$A$33:$N$326,'SD Aufnahme'!$H$29,FALSE)),""))),"")</f>
        <v/>
      </c>
      <c r="Z276" s="87"/>
      <c r="AA276" s="424" t="s">
        <v>667</v>
      </c>
      <c r="AB276" s="129" t="str">
        <f>IF($M276=0,"",IFERROR(VLOOKUP($E276,'SD Aufnahme'!$A$33:$N$279,AB$20,FALSE),""))</f>
        <v/>
      </c>
      <c r="AC276" s="97">
        <f t="shared" si="69"/>
        <v>0</v>
      </c>
      <c r="AD276" s="89">
        <f t="shared" ca="1" si="70"/>
        <v>0</v>
      </c>
      <c r="AE276" s="89">
        <f t="shared" ca="1" si="76"/>
        <v>0</v>
      </c>
      <c r="AF276" s="89">
        <f t="shared" ca="1" si="71"/>
        <v>0</v>
      </c>
      <c r="AG276" s="89">
        <f t="shared" ca="1" si="77"/>
        <v>0</v>
      </c>
      <c r="AH276" s="89">
        <f t="shared" si="83"/>
        <v>0</v>
      </c>
      <c r="AI276" s="130" t="e">
        <f ca="1">COUNTIF(OFFSET('SD Aufnahme'!$C$33,VLOOKUP(J276,Art_Aufnahme,3,FALSE),0,VLOOKUP(J276,Art_Aufnahme,4,FALSE)-VLOOKUP(J276,Art_Aufnahme,3,FALSE)+1,1),K276)</f>
        <v>#N/A</v>
      </c>
      <c r="AJ276" s="138">
        <f ca="1">COUNTIF(OFFSET('SD Aufnahme'!$M$32,VLOOKUP(E276,'SD Aufnahme'!$A$33:$X$376,'SD Aufnahme'!$W$29,FALSE),0,1,VLOOKUP(E276,'SD Aufnahme'!$A$33:$X$376,'SD Aufnahme'!$X$29,FALSE)),M276)</f>
        <v>0</v>
      </c>
      <c r="AK276" s="91">
        <f t="shared" ca="1" si="78"/>
        <v>0</v>
      </c>
      <c r="AL276" s="98">
        <f t="shared" si="72"/>
        <v>3</v>
      </c>
      <c r="AO276" s="98">
        <f t="shared" si="73"/>
        <v>0</v>
      </c>
      <c r="AR276" s="98" t="str">
        <f t="shared" si="74"/>
        <v>1900-1-Aufnahme</v>
      </c>
    </row>
    <row r="277" spans="1:44">
      <c r="A277" s="98">
        <f t="shared" si="65"/>
        <v>0</v>
      </c>
      <c r="B277" s="98" t="str">
        <f>IF(C277=1,SUM($C$23:C277),"")</f>
        <v/>
      </c>
      <c r="C277" s="98">
        <f t="shared" si="66"/>
        <v>0</v>
      </c>
      <c r="D277" s="89" t="str">
        <f t="shared" si="67"/>
        <v>1900-1-Aufnahme-</v>
      </c>
      <c r="E277" s="123" t="str">
        <f t="shared" ca="1" si="75"/>
        <v>-</v>
      </c>
      <c r="F277" s="123">
        <f t="shared" si="80"/>
        <v>1900</v>
      </c>
      <c r="G277" s="123">
        <f t="shared" si="81"/>
        <v>1</v>
      </c>
      <c r="H277" s="162">
        <f t="shared" si="82"/>
        <v>255</v>
      </c>
      <c r="I277" s="77"/>
      <c r="J277" s="78"/>
      <c r="K277" s="79"/>
      <c r="L277" s="80"/>
      <c r="M277" s="177"/>
      <c r="N277" s="309" t="str">
        <f t="shared" ca="1" si="79"/>
        <v/>
      </c>
      <c r="O277" s="310" t="str">
        <f ca="1">IFERROR(IF(VLOOKUP($E277,'SD Aufnahme'!$A$33:$N$326,'SD Aufnahme'!$D$29,FALSE)=0,"",VLOOKUP($E277,'SD Aufnahme'!$A$33:$N$326,'SD Aufnahme'!$D$29,FALSE)),"")</f>
        <v/>
      </c>
      <c r="P277" s="313"/>
      <c r="Q277" s="315" t="str">
        <f>IF(K277=0,"",IFERROR(VLOOKUP($E277,'SD Aufnahme'!$A$33:$N$326,'SD Aufnahme'!$E$29,FALSE),""))</f>
        <v/>
      </c>
      <c r="R277" s="87"/>
      <c r="S277" s="131" t="str">
        <f t="shared" si="68"/>
        <v/>
      </c>
      <c r="T277" s="126">
        <f>IF(M277="organische Düngemittel",IF(OR($M277=0,L277&lt;&gt;0,U277&gt;0),0,IFERROR(VLOOKUP($E277,'SD Aufnahme'!$A$33:$N$4042,T$20,FALSE),0)),)</f>
        <v>0</v>
      </c>
      <c r="U277" s="83"/>
      <c r="V277" s="124"/>
      <c r="W277" s="128" t="str">
        <f ca="1">IFERROR(IF(AND(J277&lt;&gt;"eigene Stoffe",VLOOKUP($E277,'SD Aufnahme'!$A$33:$N$326,'SD Aufnahme'!$G$29,FALSE)=0),"",IF($L277&lt;&gt;0,"", IF(AND(P277&gt;0,O277&lt;&gt;"",Q277&lt;&gt;"t TM"),VLOOKUP($E277,'SD Aufnahme'!$A$33:$N$326,'SD Aufnahme'!$G$29,FALSE)/O277*P277,VLOOKUP($E277,'SD Aufnahme'!$A$33:$N$326,'SD Aufnahme'!$G$29,FALSE)))),"")</f>
        <v/>
      </c>
      <c r="X277" s="87"/>
      <c r="Y277" s="128" t="str">
        <f ca="1">IFERROR(IF(AND(J277&lt;&gt;"eigene Stoffe",VLOOKUP($E277,'SD Aufnahme'!$A$33:$N$326,'SD Aufnahme'!$H$29,FALSE)=0),"",IF($L277&lt;&gt;0,"",IFERROR(IF(AND(P277&gt;0,O277&lt;&gt;"",Q277&lt;&gt;"t TM"),VLOOKUP($E277,'SD Aufnahme'!$A$33:$N$326,'SD Aufnahme'!$H$29,FALSE)*P277/O277,VLOOKUP($E277,'SD Aufnahme'!$A$33:$N$326,'SD Aufnahme'!$H$29,FALSE)),""))),"")</f>
        <v/>
      </c>
      <c r="Z277" s="87"/>
      <c r="AA277" s="424" t="s">
        <v>667</v>
      </c>
      <c r="AB277" s="129" t="str">
        <f>IF($M277=0,"",IFERROR(VLOOKUP($E277,'SD Aufnahme'!$A$33:$N$279,AB$20,FALSE),""))</f>
        <v/>
      </c>
      <c r="AC277" s="97">
        <f t="shared" si="69"/>
        <v>0</v>
      </c>
      <c r="AD277" s="89">
        <f t="shared" ca="1" si="70"/>
        <v>0</v>
      </c>
      <c r="AE277" s="89">
        <f t="shared" ca="1" si="76"/>
        <v>0</v>
      </c>
      <c r="AF277" s="89">
        <f t="shared" ca="1" si="71"/>
        <v>0</v>
      </c>
      <c r="AG277" s="89">
        <f t="shared" ca="1" si="77"/>
        <v>0</v>
      </c>
      <c r="AH277" s="89">
        <f t="shared" si="83"/>
        <v>0</v>
      </c>
      <c r="AI277" s="130" t="e">
        <f ca="1">COUNTIF(OFFSET('SD Aufnahme'!$C$33,VLOOKUP(J277,Art_Aufnahme,3,FALSE),0,VLOOKUP(J277,Art_Aufnahme,4,FALSE)-VLOOKUP(J277,Art_Aufnahme,3,FALSE)+1,1),K277)</f>
        <v>#N/A</v>
      </c>
      <c r="AJ277" s="138">
        <f ca="1">COUNTIF(OFFSET('SD Aufnahme'!$M$32,VLOOKUP(E277,'SD Aufnahme'!$A$33:$X$376,'SD Aufnahme'!$W$29,FALSE),0,1,VLOOKUP(E277,'SD Aufnahme'!$A$33:$X$376,'SD Aufnahme'!$X$29,FALSE)),M277)</f>
        <v>0</v>
      </c>
      <c r="AK277" s="91">
        <f t="shared" ca="1" si="78"/>
        <v>0</v>
      </c>
      <c r="AL277" s="98">
        <f t="shared" si="72"/>
        <v>3</v>
      </c>
      <c r="AO277" s="98">
        <f t="shared" si="73"/>
        <v>0</v>
      </c>
      <c r="AR277" s="98" t="str">
        <f t="shared" si="74"/>
        <v>1900-1-Aufnahme</v>
      </c>
    </row>
    <row r="278" spans="1:44">
      <c r="A278" s="98">
        <f t="shared" si="65"/>
        <v>0</v>
      </c>
      <c r="B278" s="98" t="str">
        <f>IF(C278=1,SUM($C$23:C278),"")</f>
        <v/>
      </c>
      <c r="C278" s="98">
        <f t="shared" si="66"/>
        <v>0</v>
      </c>
      <c r="D278" s="89" t="str">
        <f t="shared" si="67"/>
        <v>1900-1-Aufnahme-</v>
      </c>
      <c r="E278" s="123" t="str">
        <f t="shared" ca="1" si="75"/>
        <v>-</v>
      </c>
      <c r="F278" s="123">
        <f t="shared" si="80"/>
        <v>1900</v>
      </c>
      <c r="G278" s="123">
        <f t="shared" si="81"/>
        <v>1</v>
      </c>
      <c r="H278" s="162">
        <f t="shared" si="82"/>
        <v>256</v>
      </c>
      <c r="I278" s="77"/>
      <c r="J278" s="78"/>
      <c r="K278" s="79"/>
      <c r="L278" s="80"/>
      <c r="M278" s="177"/>
      <c r="N278" s="309" t="str">
        <f t="shared" ca="1" si="79"/>
        <v/>
      </c>
      <c r="O278" s="310" t="str">
        <f ca="1">IFERROR(IF(VLOOKUP($E278,'SD Aufnahme'!$A$33:$N$326,'SD Aufnahme'!$D$29,FALSE)=0,"",VLOOKUP($E278,'SD Aufnahme'!$A$33:$N$326,'SD Aufnahme'!$D$29,FALSE)),"")</f>
        <v/>
      </c>
      <c r="P278" s="313"/>
      <c r="Q278" s="315" t="str">
        <f>IF(K278=0,"",IFERROR(VLOOKUP($E278,'SD Aufnahme'!$A$33:$N$326,'SD Aufnahme'!$E$29,FALSE),""))</f>
        <v/>
      </c>
      <c r="R278" s="87"/>
      <c r="S278" s="131" t="str">
        <f t="shared" si="68"/>
        <v/>
      </c>
      <c r="T278" s="126">
        <f>IF(M278="organische Düngemittel",IF(OR($M278=0,L278&lt;&gt;0,U278&gt;0),0,IFERROR(VLOOKUP($E278,'SD Aufnahme'!$A$33:$N$4042,T$20,FALSE),0)),)</f>
        <v>0</v>
      </c>
      <c r="U278" s="83"/>
      <c r="V278" s="124"/>
      <c r="W278" s="128" t="str">
        <f ca="1">IFERROR(IF(AND(J278&lt;&gt;"eigene Stoffe",VLOOKUP($E278,'SD Aufnahme'!$A$33:$N$326,'SD Aufnahme'!$G$29,FALSE)=0),"",IF($L278&lt;&gt;0,"", IF(AND(P278&gt;0,O278&lt;&gt;"",Q278&lt;&gt;"t TM"),VLOOKUP($E278,'SD Aufnahme'!$A$33:$N$326,'SD Aufnahme'!$G$29,FALSE)/O278*P278,VLOOKUP($E278,'SD Aufnahme'!$A$33:$N$326,'SD Aufnahme'!$G$29,FALSE)))),"")</f>
        <v/>
      </c>
      <c r="X278" s="87"/>
      <c r="Y278" s="128" t="str">
        <f ca="1">IFERROR(IF(AND(J278&lt;&gt;"eigene Stoffe",VLOOKUP($E278,'SD Aufnahme'!$A$33:$N$326,'SD Aufnahme'!$H$29,FALSE)=0),"",IF($L278&lt;&gt;0,"",IFERROR(IF(AND(P278&gt;0,O278&lt;&gt;"",Q278&lt;&gt;"t TM"),VLOOKUP($E278,'SD Aufnahme'!$A$33:$N$326,'SD Aufnahme'!$H$29,FALSE)*P278/O278,VLOOKUP($E278,'SD Aufnahme'!$A$33:$N$326,'SD Aufnahme'!$H$29,FALSE)),""))),"")</f>
        <v/>
      </c>
      <c r="Z278" s="87"/>
      <c r="AA278" s="424" t="s">
        <v>667</v>
      </c>
      <c r="AB278" s="129" t="str">
        <f>IF($M278=0,"",IFERROR(VLOOKUP($E278,'SD Aufnahme'!$A$33:$N$279,AB$20,FALSE),""))</f>
        <v/>
      </c>
      <c r="AC278" s="97">
        <f t="shared" si="69"/>
        <v>0</v>
      </c>
      <c r="AD278" s="89">
        <f t="shared" ca="1" si="70"/>
        <v>0</v>
      </c>
      <c r="AE278" s="89">
        <f t="shared" ca="1" si="76"/>
        <v>0</v>
      </c>
      <c r="AF278" s="89">
        <f t="shared" ca="1" si="71"/>
        <v>0</v>
      </c>
      <c r="AG278" s="89">
        <f t="shared" ca="1" si="77"/>
        <v>0</v>
      </c>
      <c r="AH278" s="89">
        <f t="shared" si="83"/>
        <v>0</v>
      </c>
      <c r="AI278" s="130" t="e">
        <f ca="1">COUNTIF(OFFSET('SD Aufnahme'!$C$33,VLOOKUP(J278,Art_Aufnahme,3,FALSE),0,VLOOKUP(J278,Art_Aufnahme,4,FALSE)-VLOOKUP(J278,Art_Aufnahme,3,FALSE)+1,1),K278)</f>
        <v>#N/A</v>
      </c>
      <c r="AJ278" s="138">
        <f ca="1">COUNTIF(OFFSET('SD Aufnahme'!$M$32,VLOOKUP(E278,'SD Aufnahme'!$A$33:$X$376,'SD Aufnahme'!$W$29,FALSE),0,1,VLOOKUP(E278,'SD Aufnahme'!$A$33:$X$376,'SD Aufnahme'!$X$29,FALSE)),M278)</f>
        <v>0</v>
      </c>
      <c r="AK278" s="91">
        <f t="shared" ca="1" si="78"/>
        <v>0</v>
      </c>
      <c r="AL278" s="98">
        <f t="shared" si="72"/>
        <v>3</v>
      </c>
      <c r="AO278" s="98">
        <f t="shared" si="73"/>
        <v>0</v>
      </c>
      <c r="AR278" s="98" t="str">
        <f t="shared" si="74"/>
        <v>1900-1-Aufnahme</v>
      </c>
    </row>
    <row r="279" spans="1:44">
      <c r="A279" s="98">
        <f t="shared" ref="A279:A342" si="84">COUNTIF($K$23:$K$1022,L279)</f>
        <v>0</v>
      </c>
      <c r="B279" s="98" t="str">
        <f>IF(C279=1,SUM($C$23:C279),"")</f>
        <v/>
      </c>
      <c r="C279" s="98">
        <f t="shared" ref="C279:C342" si="85">IF(AND(L279&gt;0,X279&gt;0,Z279&gt;0),1,0)</f>
        <v>0</v>
      </c>
      <c r="D279" s="89" t="str">
        <f t="shared" ref="D279:D342" si="86">CONCATENATE(F279&amp;"-"&amp;G279&amp;"-"&amp;$D$1&amp;"-"&amp;M279)</f>
        <v>1900-1-Aufnahme-</v>
      </c>
      <c r="E279" s="123" t="str">
        <f t="shared" ca="1" si="75"/>
        <v>-</v>
      </c>
      <c r="F279" s="123">
        <f t="shared" si="80"/>
        <v>1900</v>
      </c>
      <c r="G279" s="123">
        <f t="shared" si="81"/>
        <v>1</v>
      </c>
      <c r="H279" s="162">
        <f t="shared" si="82"/>
        <v>257</v>
      </c>
      <c r="I279" s="77"/>
      <c r="J279" s="78"/>
      <c r="K279" s="79"/>
      <c r="L279" s="80"/>
      <c r="M279" s="177"/>
      <c r="N279" s="309" t="str">
        <f t="shared" ca="1" si="79"/>
        <v/>
      </c>
      <c r="O279" s="310" t="str">
        <f ca="1">IFERROR(IF(VLOOKUP($E279,'SD Aufnahme'!$A$33:$N$326,'SD Aufnahme'!$D$29,FALSE)=0,"",VLOOKUP($E279,'SD Aufnahme'!$A$33:$N$326,'SD Aufnahme'!$D$29,FALSE)),"")</f>
        <v/>
      </c>
      <c r="P279" s="313"/>
      <c r="Q279" s="315" t="str">
        <f>IF(K279=0,"",IFERROR(VLOOKUP($E279,'SD Aufnahme'!$A$33:$N$326,'SD Aufnahme'!$E$29,FALSE),""))</f>
        <v/>
      </c>
      <c r="R279" s="87"/>
      <c r="S279" s="131" t="str">
        <f t="shared" ref="S279:S342" si="87">IF(M279="organische Düngemittel", "%","")</f>
        <v/>
      </c>
      <c r="T279" s="126">
        <f>IF(M279="organische Düngemittel",IF(OR($M279=0,L279&lt;&gt;0,U279&gt;0),0,IFERROR(VLOOKUP($E279,'SD Aufnahme'!$A$33:$N$4042,T$20,FALSE),0)),)</f>
        <v>0</v>
      </c>
      <c r="U279" s="83"/>
      <c r="V279" s="124"/>
      <c r="W279" s="128" t="str">
        <f ca="1">IFERROR(IF(AND(J279&lt;&gt;"eigene Stoffe",VLOOKUP($E279,'SD Aufnahme'!$A$33:$N$326,'SD Aufnahme'!$G$29,FALSE)=0),"",IF($L279&lt;&gt;0,"", IF(AND(P279&gt;0,O279&lt;&gt;"",Q279&lt;&gt;"t TM"),VLOOKUP($E279,'SD Aufnahme'!$A$33:$N$326,'SD Aufnahme'!$G$29,FALSE)/O279*P279,VLOOKUP($E279,'SD Aufnahme'!$A$33:$N$326,'SD Aufnahme'!$G$29,FALSE)))),"")</f>
        <v/>
      </c>
      <c r="X279" s="87"/>
      <c r="Y279" s="128" t="str">
        <f ca="1">IFERROR(IF(AND(J279&lt;&gt;"eigene Stoffe",VLOOKUP($E279,'SD Aufnahme'!$A$33:$N$326,'SD Aufnahme'!$H$29,FALSE)=0),"",IF($L279&lt;&gt;0,"",IFERROR(IF(AND(P279&gt;0,O279&lt;&gt;"",Q279&lt;&gt;"t TM"),VLOOKUP($E279,'SD Aufnahme'!$A$33:$N$326,'SD Aufnahme'!$H$29,FALSE)*P279/O279,VLOOKUP($E279,'SD Aufnahme'!$A$33:$N$326,'SD Aufnahme'!$H$29,FALSE)),""))),"")</f>
        <v/>
      </c>
      <c r="Z279" s="87"/>
      <c r="AA279" s="424" t="s">
        <v>667</v>
      </c>
      <c r="AB279" s="129" t="str">
        <f>IF($M279=0,"",IFERROR(VLOOKUP($E279,'SD Aufnahme'!$A$33:$N$279,AB$20,FALSE),""))</f>
        <v/>
      </c>
      <c r="AC279" s="97">
        <f t="shared" ref="AC279:AC342" si="88">IFERROR(P279*R279/100,0)</f>
        <v>0</v>
      </c>
      <c r="AD279" s="89">
        <f t="shared" ref="AD279:AD342" ca="1" si="89">IF(AK279=1,IFERROR(IF(L279&gt;0,R279*X279,IF(X279&gt;0,X279*R279,W279*R279)),0),0)</f>
        <v>0</v>
      </c>
      <c r="AE279" s="89">
        <f t="shared" ca="1" si="76"/>
        <v>0</v>
      </c>
      <c r="AF279" s="89">
        <f t="shared" ref="AF279:AF342" ca="1" si="90">IF(AK279=1,IF(J279="Stickstofffixierung durch Leguminosen",0,IFERROR(IF(L279&gt;0,R279*Z279,IF(Z279&gt;0,Z279*R279,Y279*R279)),0)),0)</f>
        <v>0</v>
      </c>
      <c r="AG279" s="89">
        <f t="shared" ca="1" si="77"/>
        <v>0</v>
      </c>
      <c r="AH279" s="89">
        <f t="shared" si="83"/>
        <v>0</v>
      </c>
      <c r="AI279" s="130" t="e">
        <f ca="1">COUNTIF(OFFSET('SD Aufnahme'!$C$33,VLOOKUP(J279,Art_Aufnahme,3,FALSE),0,VLOOKUP(J279,Art_Aufnahme,4,FALSE)-VLOOKUP(J279,Art_Aufnahme,3,FALSE)+1,1),K279)</f>
        <v>#N/A</v>
      </c>
      <c r="AJ279" s="138">
        <f ca="1">COUNTIF(OFFSET('SD Aufnahme'!$M$32,VLOOKUP(E279,'SD Aufnahme'!$A$33:$X$376,'SD Aufnahme'!$W$29,FALSE),0,1,VLOOKUP(E279,'SD Aufnahme'!$A$33:$X$376,'SD Aufnahme'!$X$29,FALSE)),M279)</f>
        <v>0</v>
      </c>
      <c r="AK279" s="91">
        <f t="shared" ca="1" si="78"/>
        <v>0</v>
      </c>
      <c r="AL279" s="98">
        <f t="shared" ref="AL279:AL342" si="91">IF(OR(X279&gt;0,Z279&gt;0),2,3)</f>
        <v>3</v>
      </c>
      <c r="AO279" s="98">
        <f t="shared" ref="AO279:AO342" si="92">IF(I279&gt;0,ROW(),0)</f>
        <v>0</v>
      </c>
      <c r="AR279" s="98" t="str">
        <f t="shared" ref="AR279:AR342" si="93">CONCATENATE(F279&amp;"-"&amp;G279&amp;"-"&amp;$D$1)</f>
        <v>1900-1-Aufnahme</v>
      </c>
    </row>
    <row r="280" spans="1:44">
      <c r="A280" s="98">
        <f t="shared" si="84"/>
        <v>0</v>
      </c>
      <c r="B280" s="98" t="str">
        <f>IF(C280=1,SUM($C$23:C280),"")</f>
        <v/>
      </c>
      <c r="C280" s="98">
        <f t="shared" si="85"/>
        <v>0</v>
      </c>
      <c r="D280" s="89" t="str">
        <f t="shared" si="86"/>
        <v>1900-1-Aufnahme-</v>
      </c>
      <c r="E280" s="123" t="str">
        <f t="shared" ref="E280:E343" ca="1" si="94">IFERROR(IF(AI280=1,CONCATENATE(J280&amp;"-"&amp;K280),"-"),"-")</f>
        <v>-</v>
      </c>
      <c r="F280" s="123">
        <f t="shared" si="80"/>
        <v>1900</v>
      </c>
      <c r="G280" s="123">
        <f t="shared" si="81"/>
        <v>1</v>
      </c>
      <c r="H280" s="162">
        <f t="shared" si="82"/>
        <v>258</v>
      </c>
      <c r="I280" s="77"/>
      <c r="J280" s="78"/>
      <c r="K280" s="79"/>
      <c r="L280" s="80"/>
      <c r="M280" s="177"/>
      <c r="N280" s="309" t="str">
        <f t="shared" ca="1" si="79"/>
        <v/>
      </c>
      <c r="O280" s="310" t="str">
        <f ca="1">IFERROR(IF(VLOOKUP($E280,'SD Aufnahme'!$A$33:$N$326,'SD Aufnahme'!$D$29,FALSE)=0,"",VLOOKUP($E280,'SD Aufnahme'!$A$33:$N$326,'SD Aufnahme'!$D$29,FALSE)),"")</f>
        <v/>
      </c>
      <c r="P280" s="313"/>
      <c r="Q280" s="315" t="str">
        <f>IF(K280=0,"",IFERROR(VLOOKUP($E280,'SD Aufnahme'!$A$33:$N$326,'SD Aufnahme'!$E$29,FALSE),""))</f>
        <v/>
      </c>
      <c r="R280" s="87"/>
      <c r="S280" s="131" t="str">
        <f t="shared" si="87"/>
        <v/>
      </c>
      <c r="T280" s="126">
        <f>IF(M280="organische Düngemittel",IF(OR($M280=0,L280&lt;&gt;0,U280&gt;0),0,IFERROR(VLOOKUP($E280,'SD Aufnahme'!$A$33:$N$4042,T$20,FALSE),0)),)</f>
        <v>0</v>
      </c>
      <c r="U280" s="83"/>
      <c r="V280" s="124"/>
      <c r="W280" s="128" t="str">
        <f ca="1">IFERROR(IF(AND(J280&lt;&gt;"eigene Stoffe",VLOOKUP($E280,'SD Aufnahme'!$A$33:$N$326,'SD Aufnahme'!$G$29,FALSE)=0),"",IF($L280&lt;&gt;0,"", IF(AND(P280&gt;0,O280&lt;&gt;"",Q280&lt;&gt;"t TM"),VLOOKUP($E280,'SD Aufnahme'!$A$33:$N$326,'SD Aufnahme'!$G$29,FALSE)/O280*P280,VLOOKUP($E280,'SD Aufnahme'!$A$33:$N$326,'SD Aufnahme'!$G$29,FALSE)))),"")</f>
        <v/>
      </c>
      <c r="X280" s="87"/>
      <c r="Y280" s="128" t="str">
        <f ca="1">IFERROR(IF(AND(J280&lt;&gt;"eigene Stoffe",VLOOKUP($E280,'SD Aufnahme'!$A$33:$N$326,'SD Aufnahme'!$H$29,FALSE)=0),"",IF($L280&lt;&gt;0,"",IFERROR(IF(AND(P280&gt;0,O280&lt;&gt;"",Q280&lt;&gt;"t TM"),VLOOKUP($E280,'SD Aufnahme'!$A$33:$N$326,'SD Aufnahme'!$H$29,FALSE)*P280/O280,VLOOKUP($E280,'SD Aufnahme'!$A$33:$N$326,'SD Aufnahme'!$H$29,FALSE)),""))),"")</f>
        <v/>
      </c>
      <c r="Z280" s="87"/>
      <c r="AA280" s="424" t="s">
        <v>667</v>
      </c>
      <c r="AB280" s="129" t="str">
        <f>IF($M280=0,"",IFERROR(VLOOKUP($E280,'SD Aufnahme'!$A$33:$N$279,AB$20,FALSE),""))</f>
        <v/>
      </c>
      <c r="AC280" s="97">
        <f t="shared" si="88"/>
        <v>0</v>
      </c>
      <c r="AD280" s="89">
        <f t="shared" ca="1" si="89"/>
        <v>0</v>
      </c>
      <c r="AE280" s="89">
        <f t="shared" ref="AE280:AE343" ca="1" si="95">IF(AK280=1,AD280/100*IF(U280&gt;0,U280,T280),0)</f>
        <v>0</v>
      </c>
      <c r="AF280" s="89">
        <f t="shared" ca="1" si="90"/>
        <v>0</v>
      </c>
      <c r="AG280" s="89">
        <f t="shared" ref="AG280:AG343" ca="1" si="96">IF(AK280=1,AF280/100*IF(U280&gt;0,U280,T280),0)</f>
        <v>0</v>
      </c>
      <c r="AH280" s="89">
        <f t="shared" si="83"/>
        <v>0</v>
      </c>
      <c r="AI280" s="130" t="e">
        <f ca="1">COUNTIF(OFFSET('SD Aufnahme'!$C$33,VLOOKUP(J280,Art_Aufnahme,3,FALSE),0,VLOOKUP(J280,Art_Aufnahme,4,FALSE)-VLOOKUP(J280,Art_Aufnahme,3,FALSE)+1,1),K280)</f>
        <v>#N/A</v>
      </c>
      <c r="AJ280" s="138">
        <f ca="1">COUNTIF(OFFSET('SD Aufnahme'!$M$32,VLOOKUP(E280,'SD Aufnahme'!$A$33:$X$376,'SD Aufnahme'!$W$29,FALSE),0,1,VLOOKUP(E280,'SD Aufnahme'!$A$33:$X$376,'SD Aufnahme'!$X$29,FALSE)),M280)</f>
        <v>0</v>
      </c>
      <c r="AK280" s="91">
        <f t="shared" ref="AK280:AK343" ca="1" si="97">IF(AND(I280&gt;0,K280&gt;0,M280&gt;0,R280&gt;0,OR(AND(AA280="Richtwerte ",X280="",Z280=0),AND(OR(AA280="Richtwerte",AND(J280="eigene Stoffe",AA280&gt;0)),OR( W280&gt;0,X280&gt;0),OR(Y280&gt;0,Z280&gt;0)),AND(X280&gt;0,Z280&gt;0,OR(AA280="Richtwerte",AA280="Kennzeichnung",AA280="Analyse")))),1,0)</f>
        <v>0</v>
      </c>
      <c r="AL280" s="98">
        <f t="shared" si="91"/>
        <v>3</v>
      </c>
      <c r="AO280" s="98">
        <f t="shared" si="92"/>
        <v>0</v>
      </c>
      <c r="AR280" s="98" t="str">
        <f t="shared" si="93"/>
        <v>1900-1-Aufnahme</v>
      </c>
    </row>
    <row r="281" spans="1:44">
      <c r="A281" s="98">
        <f t="shared" si="84"/>
        <v>0</v>
      </c>
      <c r="B281" s="98" t="str">
        <f>IF(C281=1,SUM($C$23:C281),"")</f>
        <v/>
      </c>
      <c r="C281" s="98">
        <f t="shared" si="85"/>
        <v>0</v>
      </c>
      <c r="D281" s="89" t="str">
        <f t="shared" si="86"/>
        <v>1900-1-Aufnahme-</v>
      </c>
      <c r="E281" s="123" t="str">
        <f t="shared" ca="1" si="94"/>
        <v>-</v>
      </c>
      <c r="F281" s="123">
        <f t="shared" si="80"/>
        <v>1900</v>
      </c>
      <c r="G281" s="123">
        <f t="shared" si="81"/>
        <v>1</v>
      </c>
      <c r="H281" s="162">
        <f t="shared" si="82"/>
        <v>259</v>
      </c>
      <c r="I281" s="77"/>
      <c r="J281" s="78"/>
      <c r="K281" s="79"/>
      <c r="L281" s="80"/>
      <c r="M281" s="177"/>
      <c r="N281" s="309" t="str">
        <f t="shared" ref="N281:N344" ca="1" si="98">IF(OR(SUM(O281:P281)=0,O281=""),"","%")</f>
        <v/>
      </c>
      <c r="O281" s="310" t="str">
        <f ca="1">IFERROR(IF(VLOOKUP($E281,'SD Aufnahme'!$A$33:$N$326,'SD Aufnahme'!$D$29,FALSE)=0,"",VLOOKUP($E281,'SD Aufnahme'!$A$33:$N$326,'SD Aufnahme'!$D$29,FALSE)),"")</f>
        <v/>
      </c>
      <c r="P281" s="313"/>
      <c r="Q281" s="315" t="str">
        <f>IF(K281=0,"",IFERROR(VLOOKUP($E281,'SD Aufnahme'!$A$33:$N$326,'SD Aufnahme'!$E$29,FALSE),""))</f>
        <v/>
      </c>
      <c r="R281" s="87"/>
      <c r="S281" s="131" t="str">
        <f t="shared" si="87"/>
        <v/>
      </c>
      <c r="T281" s="126">
        <f>IF(M281="organische Düngemittel",IF(OR($M281=0,L281&lt;&gt;0,U281&gt;0),0,IFERROR(VLOOKUP($E281,'SD Aufnahme'!$A$33:$N$4042,T$20,FALSE),0)),)</f>
        <v>0</v>
      </c>
      <c r="U281" s="83"/>
      <c r="V281" s="124"/>
      <c r="W281" s="128" t="str">
        <f ca="1">IFERROR(IF(AND(J281&lt;&gt;"eigene Stoffe",VLOOKUP($E281,'SD Aufnahme'!$A$33:$N$326,'SD Aufnahme'!$G$29,FALSE)=0),"",IF($L281&lt;&gt;0,"", IF(AND(P281&gt;0,O281&lt;&gt;"",Q281&lt;&gt;"t TM"),VLOOKUP($E281,'SD Aufnahme'!$A$33:$N$326,'SD Aufnahme'!$G$29,FALSE)/O281*P281,VLOOKUP($E281,'SD Aufnahme'!$A$33:$N$326,'SD Aufnahme'!$G$29,FALSE)))),"")</f>
        <v/>
      </c>
      <c r="X281" s="87"/>
      <c r="Y281" s="128" t="str">
        <f ca="1">IFERROR(IF(AND(J281&lt;&gt;"eigene Stoffe",VLOOKUP($E281,'SD Aufnahme'!$A$33:$N$326,'SD Aufnahme'!$H$29,FALSE)=0),"",IF($L281&lt;&gt;0,"",IFERROR(IF(AND(P281&gt;0,O281&lt;&gt;"",Q281&lt;&gt;"t TM"),VLOOKUP($E281,'SD Aufnahme'!$A$33:$N$326,'SD Aufnahme'!$H$29,FALSE)*P281/O281,VLOOKUP($E281,'SD Aufnahme'!$A$33:$N$326,'SD Aufnahme'!$H$29,FALSE)),""))),"")</f>
        <v/>
      </c>
      <c r="Z281" s="87"/>
      <c r="AA281" s="424" t="s">
        <v>667</v>
      </c>
      <c r="AB281" s="129" t="str">
        <f>IF($M281=0,"",IFERROR(VLOOKUP($E281,'SD Aufnahme'!$A$33:$N$279,AB$20,FALSE),""))</f>
        <v/>
      </c>
      <c r="AC281" s="97">
        <f t="shared" si="88"/>
        <v>0</v>
      </c>
      <c r="AD281" s="89">
        <f t="shared" ca="1" si="89"/>
        <v>0</v>
      </c>
      <c r="AE281" s="89">
        <f t="shared" ca="1" si="95"/>
        <v>0</v>
      </c>
      <c r="AF281" s="89">
        <f t="shared" ca="1" si="90"/>
        <v>0</v>
      </c>
      <c r="AG281" s="89">
        <f t="shared" ca="1" si="96"/>
        <v>0</v>
      </c>
      <c r="AH281" s="89">
        <f t="shared" si="83"/>
        <v>0</v>
      </c>
      <c r="AI281" s="130" t="e">
        <f ca="1">COUNTIF(OFFSET('SD Aufnahme'!$C$33,VLOOKUP(J281,Art_Aufnahme,3,FALSE),0,VLOOKUP(J281,Art_Aufnahme,4,FALSE)-VLOOKUP(J281,Art_Aufnahme,3,FALSE)+1,1),K281)</f>
        <v>#N/A</v>
      </c>
      <c r="AJ281" s="138">
        <f ca="1">COUNTIF(OFFSET('SD Aufnahme'!$M$32,VLOOKUP(E281,'SD Aufnahme'!$A$33:$X$376,'SD Aufnahme'!$W$29,FALSE),0,1,VLOOKUP(E281,'SD Aufnahme'!$A$33:$X$376,'SD Aufnahme'!$X$29,FALSE)),M281)</f>
        <v>0</v>
      </c>
      <c r="AK281" s="91">
        <f t="shared" ca="1" si="97"/>
        <v>0</v>
      </c>
      <c r="AL281" s="98">
        <f t="shared" si="91"/>
        <v>3</v>
      </c>
      <c r="AO281" s="98">
        <f t="shared" si="92"/>
        <v>0</v>
      </c>
      <c r="AR281" s="98" t="str">
        <f t="shared" si="93"/>
        <v>1900-1-Aufnahme</v>
      </c>
    </row>
    <row r="282" spans="1:44">
      <c r="A282" s="98">
        <f t="shared" si="84"/>
        <v>0</v>
      </c>
      <c r="B282" s="98" t="str">
        <f>IF(C282=1,SUM($C$23:C282),"")</f>
        <v/>
      </c>
      <c r="C282" s="98">
        <f t="shared" si="85"/>
        <v>0</v>
      </c>
      <c r="D282" s="89" t="str">
        <f t="shared" si="86"/>
        <v>1900-1-Aufnahme-</v>
      </c>
      <c r="E282" s="123" t="str">
        <f t="shared" ca="1" si="94"/>
        <v>-</v>
      </c>
      <c r="F282" s="123">
        <f t="shared" si="80"/>
        <v>1900</v>
      </c>
      <c r="G282" s="123">
        <f t="shared" si="81"/>
        <v>1</v>
      </c>
      <c r="H282" s="162">
        <f t="shared" si="82"/>
        <v>260</v>
      </c>
      <c r="I282" s="77"/>
      <c r="J282" s="78"/>
      <c r="K282" s="79"/>
      <c r="L282" s="80"/>
      <c r="M282" s="177"/>
      <c r="N282" s="309" t="str">
        <f t="shared" ca="1" si="98"/>
        <v/>
      </c>
      <c r="O282" s="310" t="str">
        <f ca="1">IFERROR(IF(VLOOKUP($E282,'SD Aufnahme'!$A$33:$N$326,'SD Aufnahme'!$D$29,FALSE)=0,"",VLOOKUP($E282,'SD Aufnahme'!$A$33:$N$326,'SD Aufnahme'!$D$29,FALSE)),"")</f>
        <v/>
      </c>
      <c r="P282" s="313"/>
      <c r="Q282" s="315" t="str">
        <f>IF(K282=0,"",IFERROR(VLOOKUP($E282,'SD Aufnahme'!$A$33:$N$326,'SD Aufnahme'!$E$29,FALSE),""))</f>
        <v/>
      </c>
      <c r="R282" s="87"/>
      <c r="S282" s="131" t="str">
        <f t="shared" si="87"/>
        <v/>
      </c>
      <c r="T282" s="126">
        <f>IF(M282="organische Düngemittel",IF(OR($M282=0,L282&lt;&gt;0,U282&gt;0),0,IFERROR(VLOOKUP($E282,'SD Aufnahme'!$A$33:$N$4042,T$20,FALSE),0)),)</f>
        <v>0</v>
      </c>
      <c r="U282" s="83"/>
      <c r="V282" s="124"/>
      <c r="W282" s="128" t="str">
        <f ca="1">IFERROR(IF(AND(J282&lt;&gt;"eigene Stoffe",VLOOKUP($E282,'SD Aufnahme'!$A$33:$N$326,'SD Aufnahme'!$G$29,FALSE)=0),"",IF($L282&lt;&gt;0,"", IF(AND(P282&gt;0,O282&lt;&gt;"",Q282&lt;&gt;"t TM"),VLOOKUP($E282,'SD Aufnahme'!$A$33:$N$326,'SD Aufnahme'!$G$29,FALSE)/O282*P282,VLOOKUP($E282,'SD Aufnahme'!$A$33:$N$326,'SD Aufnahme'!$G$29,FALSE)))),"")</f>
        <v/>
      </c>
      <c r="X282" s="87"/>
      <c r="Y282" s="128" t="str">
        <f ca="1">IFERROR(IF(AND(J282&lt;&gt;"eigene Stoffe",VLOOKUP($E282,'SD Aufnahme'!$A$33:$N$326,'SD Aufnahme'!$H$29,FALSE)=0),"",IF($L282&lt;&gt;0,"",IFERROR(IF(AND(P282&gt;0,O282&lt;&gt;"",Q282&lt;&gt;"t TM"),VLOOKUP($E282,'SD Aufnahme'!$A$33:$N$326,'SD Aufnahme'!$H$29,FALSE)*P282/O282,VLOOKUP($E282,'SD Aufnahme'!$A$33:$N$326,'SD Aufnahme'!$H$29,FALSE)),""))),"")</f>
        <v/>
      </c>
      <c r="Z282" s="87"/>
      <c r="AA282" s="424" t="s">
        <v>667</v>
      </c>
      <c r="AB282" s="129" t="str">
        <f>IF($M282=0,"",IFERROR(VLOOKUP($E282,'SD Aufnahme'!$A$33:$N$279,AB$20,FALSE),""))</f>
        <v/>
      </c>
      <c r="AC282" s="97">
        <f t="shared" si="88"/>
        <v>0</v>
      </c>
      <c r="AD282" s="89">
        <f t="shared" ca="1" si="89"/>
        <v>0</v>
      </c>
      <c r="AE282" s="89">
        <f t="shared" ca="1" si="95"/>
        <v>0</v>
      </c>
      <c r="AF282" s="89">
        <f t="shared" ca="1" si="90"/>
        <v>0</v>
      </c>
      <c r="AG282" s="89">
        <f t="shared" ca="1" si="96"/>
        <v>0</v>
      </c>
      <c r="AH282" s="89">
        <f t="shared" si="83"/>
        <v>0</v>
      </c>
      <c r="AI282" s="130" t="e">
        <f ca="1">COUNTIF(OFFSET('SD Aufnahme'!$C$33,VLOOKUP(J282,Art_Aufnahme,3,FALSE),0,VLOOKUP(J282,Art_Aufnahme,4,FALSE)-VLOOKUP(J282,Art_Aufnahme,3,FALSE)+1,1),K282)</f>
        <v>#N/A</v>
      </c>
      <c r="AJ282" s="138">
        <f ca="1">COUNTIF(OFFSET('SD Aufnahme'!$M$32,VLOOKUP(E282,'SD Aufnahme'!$A$33:$X$376,'SD Aufnahme'!$W$29,FALSE),0,1,VLOOKUP(E282,'SD Aufnahme'!$A$33:$X$376,'SD Aufnahme'!$X$29,FALSE)),M282)</f>
        <v>0</v>
      </c>
      <c r="AK282" s="91">
        <f t="shared" ca="1" si="97"/>
        <v>0</v>
      </c>
      <c r="AL282" s="98">
        <f t="shared" si="91"/>
        <v>3</v>
      </c>
      <c r="AO282" s="98">
        <f t="shared" si="92"/>
        <v>0</v>
      </c>
      <c r="AR282" s="98" t="str">
        <f t="shared" si="93"/>
        <v>1900-1-Aufnahme</v>
      </c>
    </row>
    <row r="283" spans="1:44">
      <c r="A283" s="98">
        <f t="shared" si="84"/>
        <v>0</v>
      </c>
      <c r="B283" s="98" t="str">
        <f>IF(C283=1,SUM($C$23:C283),"")</f>
        <v/>
      </c>
      <c r="C283" s="98">
        <f t="shared" si="85"/>
        <v>0</v>
      </c>
      <c r="D283" s="89" t="str">
        <f t="shared" si="86"/>
        <v>1900-1-Aufnahme-</v>
      </c>
      <c r="E283" s="123" t="str">
        <f t="shared" ca="1" si="94"/>
        <v>-</v>
      </c>
      <c r="F283" s="123">
        <f t="shared" si="80"/>
        <v>1900</v>
      </c>
      <c r="G283" s="123">
        <f t="shared" si="81"/>
        <v>1</v>
      </c>
      <c r="H283" s="162">
        <f t="shared" si="82"/>
        <v>261</v>
      </c>
      <c r="I283" s="77"/>
      <c r="J283" s="78"/>
      <c r="K283" s="79"/>
      <c r="L283" s="80"/>
      <c r="M283" s="177"/>
      <c r="N283" s="309" t="str">
        <f t="shared" ca="1" si="98"/>
        <v/>
      </c>
      <c r="O283" s="310" t="str">
        <f ca="1">IFERROR(IF(VLOOKUP($E283,'SD Aufnahme'!$A$33:$N$326,'SD Aufnahme'!$D$29,FALSE)=0,"",VLOOKUP($E283,'SD Aufnahme'!$A$33:$N$326,'SD Aufnahme'!$D$29,FALSE)),"")</f>
        <v/>
      </c>
      <c r="P283" s="313"/>
      <c r="Q283" s="315" t="str">
        <f>IF(K283=0,"",IFERROR(VLOOKUP($E283,'SD Aufnahme'!$A$33:$N$326,'SD Aufnahme'!$E$29,FALSE),""))</f>
        <v/>
      </c>
      <c r="R283" s="87"/>
      <c r="S283" s="131" t="str">
        <f t="shared" si="87"/>
        <v/>
      </c>
      <c r="T283" s="126">
        <f>IF(M283="organische Düngemittel",IF(OR($M283=0,L283&lt;&gt;0,U283&gt;0),0,IFERROR(VLOOKUP($E283,'SD Aufnahme'!$A$33:$N$4042,T$20,FALSE),0)),)</f>
        <v>0</v>
      </c>
      <c r="U283" s="83"/>
      <c r="V283" s="124"/>
      <c r="W283" s="128" t="str">
        <f ca="1">IFERROR(IF(AND(J283&lt;&gt;"eigene Stoffe",VLOOKUP($E283,'SD Aufnahme'!$A$33:$N$326,'SD Aufnahme'!$G$29,FALSE)=0),"",IF($L283&lt;&gt;0,"", IF(AND(P283&gt;0,O283&lt;&gt;"",Q283&lt;&gt;"t TM"),VLOOKUP($E283,'SD Aufnahme'!$A$33:$N$326,'SD Aufnahme'!$G$29,FALSE)/O283*P283,VLOOKUP($E283,'SD Aufnahme'!$A$33:$N$326,'SD Aufnahme'!$G$29,FALSE)))),"")</f>
        <v/>
      </c>
      <c r="X283" s="87"/>
      <c r="Y283" s="128" t="str">
        <f ca="1">IFERROR(IF(AND(J283&lt;&gt;"eigene Stoffe",VLOOKUP($E283,'SD Aufnahme'!$A$33:$N$326,'SD Aufnahme'!$H$29,FALSE)=0),"",IF($L283&lt;&gt;0,"",IFERROR(IF(AND(P283&gt;0,O283&lt;&gt;"",Q283&lt;&gt;"t TM"),VLOOKUP($E283,'SD Aufnahme'!$A$33:$N$326,'SD Aufnahme'!$H$29,FALSE)*P283/O283,VLOOKUP($E283,'SD Aufnahme'!$A$33:$N$326,'SD Aufnahme'!$H$29,FALSE)),""))),"")</f>
        <v/>
      </c>
      <c r="Z283" s="87"/>
      <c r="AA283" s="424" t="s">
        <v>667</v>
      </c>
      <c r="AB283" s="129" t="str">
        <f>IF($M283=0,"",IFERROR(VLOOKUP($E283,'SD Aufnahme'!$A$33:$N$279,AB$20,FALSE),""))</f>
        <v/>
      </c>
      <c r="AC283" s="97">
        <f t="shared" si="88"/>
        <v>0</v>
      </c>
      <c r="AD283" s="89">
        <f t="shared" ca="1" si="89"/>
        <v>0</v>
      </c>
      <c r="AE283" s="89">
        <f t="shared" ca="1" si="95"/>
        <v>0</v>
      </c>
      <c r="AF283" s="89">
        <f t="shared" ca="1" si="90"/>
        <v>0</v>
      </c>
      <c r="AG283" s="89">
        <f t="shared" ca="1" si="96"/>
        <v>0</v>
      </c>
      <c r="AH283" s="89">
        <f t="shared" si="83"/>
        <v>0</v>
      </c>
      <c r="AI283" s="130" t="e">
        <f ca="1">COUNTIF(OFFSET('SD Aufnahme'!$C$33,VLOOKUP(J283,Art_Aufnahme,3,FALSE),0,VLOOKUP(J283,Art_Aufnahme,4,FALSE)-VLOOKUP(J283,Art_Aufnahme,3,FALSE)+1,1),K283)</f>
        <v>#N/A</v>
      </c>
      <c r="AJ283" s="138">
        <f ca="1">COUNTIF(OFFSET('SD Aufnahme'!$M$32,VLOOKUP(E283,'SD Aufnahme'!$A$33:$X$376,'SD Aufnahme'!$W$29,FALSE),0,1,VLOOKUP(E283,'SD Aufnahme'!$A$33:$X$376,'SD Aufnahme'!$X$29,FALSE)),M283)</f>
        <v>0</v>
      </c>
      <c r="AK283" s="91">
        <f t="shared" ca="1" si="97"/>
        <v>0</v>
      </c>
      <c r="AL283" s="98">
        <f t="shared" si="91"/>
        <v>3</v>
      </c>
      <c r="AO283" s="98">
        <f t="shared" si="92"/>
        <v>0</v>
      </c>
      <c r="AR283" s="98" t="str">
        <f t="shared" si="93"/>
        <v>1900-1-Aufnahme</v>
      </c>
    </row>
    <row r="284" spans="1:44">
      <c r="A284" s="98">
        <f t="shared" si="84"/>
        <v>0</v>
      </c>
      <c r="B284" s="98" t="str">
        <f>IF(C284=1,SUM($C$23:C284),"")</f>
        <v/>
      </c>
      <c r="C284" s="98">
        <f t="shared" si="85"/>
        <v>0</v>
      </c>
      <c r="D284" s="89" t="str">
        <f t="shared" si="86"/>
        <v>1900-1-Aufnahme-</v>
      </c>
      <c r="E284" s="123" t="str">
        <f t="shared" ca="1" si="94"/>
        <v>-</v>
      </c>
      <c r="F284" s="123">
        <f t="shared" si="80"/>
        <v>1900</v>
      </c>
      <c r="G284" s="123">
        <f t="shared" si="81"/>
        <v>1</v>
      </c>
      <c r="H284" s="162">
        <f t="shared" si="82"/>
        <v>262</v>
      </c>
      <c r="I284" s="77"/>
      <c r="J284" s="78"/>
      <c r="K284" s="79"/>
      <c r="L284" s="80"/>
      <c r="M284" s="177"/>
      <c r="N284" s="309" t="str">
        <f t="shared" ca="1" si="98"/>
        <v/>
      </c>
      <c r="O284" s="310" t="str">
        <f ca="1">IFERROR(IF(VLOOKUP($E284,'SD Aufnahme'!$A$33:$N$326,'SD Aufnahme'!$D$29,FALSE)=0,"",VLOOKUP($E284,'SD Aufnahme'!$A$33:$N$326,'SD Aufnahme'!$D$29,FALSE)),"")</f>
        <v/>
      </c>
      <c r="P284" s="313"/>
      <c r="Q284" s="315" t="str">
        <f>IF(K284=0,"",IFERROR(VLOOKUP($E284,'SD Aufnahme'!$A$33:$N$326,'SD Aufnahme'!$E$29,FALSE),""))</f>
        <v/>
      </c>
      <c r="R284" s="87"/>
      <c r="S284" s="131" t="str">
        <f t="shared" si="87"/>
        <v/>
      </c>
      <c r="T284" s="126">
        <f>IF(M284="organische Düngemittel",IF(OR($M284=0,L284&lt;&gt;0,U284&gt;0),0,IFERROR(VLOOKUP($E284,'SD Aufnahme'!$A$33:$N$4042,T$20,FALSE),0)),)</f>
        <v>0</v>
      </c>
      <c r="U284" s="83"/>
      <c r="V284" s="124"/>
      <c r="W284" s="128" t="str">
        <f ca="1">IFERROR(IF(AND(J284&lt;&gt;"eigene Stoffe",VLOOKUP($E284,'SD Aufnahme'!$A$33:$N$326,'SD Aufnahme'!$G$29,FALSE)=0),"",IF($L284&lt;&gt;0,"", IF(AND(P284&gt;0,O284&lt;&gt;"",Q284&lt;&gt;"t TM"),VLOOKUP($E284,'SD Aufnahme'!$A$33:$N$326,'SD Aufnahme'!$G$29,FALSE)/O284*P284,VLOOKUP($E284,'SD Aufnahme'!$A$33:$N$326,'SD Aufnahme'!$G$29,FALSE)))),"")</f>
        <v/>
      </c>
      <c r="X284" s="87"/>
      <c r="Y284" s="128" t="str">
        <f ca="1">IFERROR(IF(AND(J284&lt;&gt;"eigene Stoffe",VLOOKUP($E284,'SD Aufnahme'!$A$33:$N$326,'SD Aufnahme'!$H$29,FALSE)=0),"",IF($L284&lt;&gt;0,"",IFERROR(IF(AND(P284&gt;0,O284&lt;&gt;"",Q284&lt;&gt;"t TM"),VLOOKUP($E284,'SD Aufnahme'!$A$33:$N$326,'SD Aufnahme'!$H$29,FALSE)*P284/O284,VLOOKUP($E284,'SD Aufnahme'!$A$33:$N$326,'SD Aufnahme'!$H$29,FALSE)),""))),"")</f>
        <v/>
      </c>
      <c r="Z284" s="87"/>
      <c r="AA284" s="424" t="s">
        <v>667</v>
      </c>
      <c r="AB284" s="129" t="str">
        <f>IF($M284=0,"",IFERROR(VLOOKUP($E284,'SD Aufnahme'!$A$33:$N$279,AB$20,FALSE),""))</f>
        <v/>
      </c>
      <c r="AC284" s="97">
        <f t="shared" si="88"/>
        <v>0</v>
      </c>
      <c r="AD284" s="89">
        <f t="shared" ca="1" si="89"/>
        <v>0</v>
      </c>
      <c r="AE284" s="89">
        <f t="shared" ca="1" si="95"/>
        <v>0</v>
      </c>
      <c r="AF284" s="89">
        <f t="shared" ca="1" si="90"/>
        <v>0</v>
      </c>
      <c r="AG284" s="89">
        <f t="shared" ca="1" si="96"/>
        <v>0</v>
      </c>
      <c r="AH284" s="89">
        <f t="shared" si="83"/>
        <v>0</v>
      </c>
      <c r="AI284" s="130" t="e">
        <f ca="1">COUNTIF(OFFSET('SD Aufnahme'!$C$33,VLOOKUP(J284,Art_Aufnahme,3,FALSE),0,VLOOKUP(J284,Art_Aufnahme,4,FALSE)-VLOOKUP(J284,Art_Aufnahme,3,FALSE)+1,1),K284)</f>
        <v>#N/A</v>
      </c>
      <c r="AJ284" s="138">
        <f ca="1">COUNTIF(OFFSET('SD Aufnahme'!$M$32,VLOOKUP(E284,'SD Aufnahme'!$A$33:$X$376,'SD Aufnahme'!$W$29,FALSE),0,1,VLOOKUP(E284,'SD Aufnahme'!$A$33:$X$376,'SD Aufnahme'!$X$29,FALSE)),M284)</f>
        <v>0</v>
      </c>
      <c r="AK284" s="91">
        <f t="shared" ca="1" si="97"/>
        <v>0</v>
      </c>
      <c r="AL284" s="98">
        <f t="shared" si="91"/>
        <v>3</v>
      </c>
      <c r="AO284" s="98">
        <f t="shared" si="92"/>
        <v>0</v>
      </c>
      <c r="AR284" s="98" t="str">
        <f t="shared" si="93"/>
        <v>1900-1-Aufnahme</v>
      </c>
    </row>
    <row r="285" spans="1:44">
      <c r="A285" s="98">
        <f t="shared" si="84"/>
        <v>0</v>
      </c>
      <c r="B285" s="98" t="str">
        <f>IF(C285=1,SUM($C$23:C285),"")</f>
        <v/>
      </c>
      <c r="C285" s="98">
        <f t="shared" si="85"/>
        <v>0</v>
      </c>
      <c r="D285" s="89" t="str">
        <f t="shared" si="86"/>
        <v>1900-1-Aufnahme-</v>
      </c>
      <c r="E285" s="123" t="str">
        <f t="shared" ca="1" si="94"/>
        <v>-</v>
      </c>
      <c r="F285" s="123">
        <f t="shared" si="80"/>
        <v>1900</v>
      </c>
      <c r="G285" s="123">
        <f t="shared" si="81"/>
        <v>1</v>
      </c>
      <c r="H285" s="162">
        <f t="shared" si="82"/>
        <v>263</v>
      </c>
      <c r="I285" s="77"/>
      <c r="J285" s="78"/>
      <c r="K285" s="79"/>
      <c r="L285" s="80"/>
      <c r="M285" s="177"/>
      <c r="N285" s="309" t="str">
        <f t="shared" ca="1" si="98"/>
        <v/>
      </c>
      <c r="O285" s="310" t="str">
        <f ca="1">IFERROR(IF(VLOOKUP($E285,'SD Aufnahme'!$A$33:$N$326,'SD Aufnahme'!$D$29,FALSE)=0,"",VLOOKUP($E285,'SD Aufnahme'!$A$33:$N$326,'SD Aufnahme'!$D$29,FALSE)),"")</f>
        <v/>
      </c>
      <c r="P285" s="313"/>
      <c r="Q285" s="315" t="str">
        <f>IF(K285=0,"",IFERROR(VLOOKUP($E285,'SD Aufnahme'!$A$33:$N$326,'SD Aufnahme'!$E$29,FALSE),""))</f>
        <v/>
      </c>
      <c r="R285" s="87"/>
      <c r="S285" s="131" t="str">
        <f t="shared" si="87"/>
        <v/>
      </c>
      <c r="T285" s="126">
        <f>IF(M285="organische Düngemittel",IF(OR($M285=0,L285&lt;&gt;0,U285&gt;0),0,IFERROR(VLOOKUP($E285,'SD Aufnahme'!$A$33:$N$4042,T$20,FALSE),0)),)</f>
        <v>0</v>
      </c>
      <c r="U285" s="83"/>
      <c r="V285" s="124"/>
      <c r="W285" s="128" t="str">
        <f ca="1">IFERROR(IF(AND(J285&lt;&gt;"eigene Stoffe",VLOOKUP($E285,'SD Aufnahme'!$A$33:$N$326,'SD Aufnahme'!$G$29,FALSE)=0),"",IF($L285&lt;&gt;0,"", IF(AND(P285&gt;0,O285&lt;&gt;"",Q285&lt;&gt;"t TM"),VLOOKUP($E285,'SD Aufnahme'!$A$33:$N$326,'SD Aufnahme'!$G$29,FALSE)/O285*P285,VLOOKUP($E285,'SD Aufnahme'!$A$33:$N$326,'SD Aufnahme'!$G$29,FALSE)))),"")</f>
        <v/>
      </c>
      <c r="X285" s="87"/>
      <c r="Y285" s="128" t="str">
        <f ca="1">IFERROR(IF(AND(J285&lt;&gt;"eigene Stoffe",VLOOKUP($E285,'SD Aufnahme'!$A$33:$N$326,'SD Aufnahme'!$H$29,FALSE)=0),"",IF($L285&lt;&gt;0,"",IFERROR(IF(AND(P285&gt;0,O285&lt;&gt;"",Q285&lt;&gt;"t TM"),VLOOKUP($E285,'SD Aufnahme'!$A$33:$N$326,'SD Aufnahme'!$H$29,FALSE)*P285/O285,VLOOKUP($E285,'SD Aufnahme'!$A$33:$N$326,'SD Aufnahme'!$H$29,FALSE)),""))),"")</f>
        <v/>
      </c>
      <c r="Z285" s="87"/>
      <c r="AA285" s="424" t="s">
        <v>667</v>
      </c>
      <c r="AB285" s="129" t="str">
        <f>IF($M285=0,"",IFERROR(VLOOKUP($E285,'SD Aufnahme'!$A$33:$N$279,AB$20,FALSE),""))</f>
        <v/>
      </c>
      <c r="AC285" s="97">
        <f t="shared" si="88"/>
        <v>0</v>
      </c>
      <c r="AD285" s="89">
        <f t="shared" ca="1" si="89"/>
        <v>0</v>
      </c>
      <c r="AE285" s="89">
        <f t="shared" ca="1" si="95"/>
        <v>0</v>
      </c>
      <c r="AF285" s="89">
        <f t="shared" ca="1" si="90"/>
        <v>0</v>
      </c>
      <c r="AG285" s="89">
        <f t="shared" ca="1" si="96"/>
        <v>0</v>
      </c>
      <c r="AH285" s="89">
        <f t="shared" si="83"/>
        <v>0</v>
      </c>
      <c r="AI285" s="130" t="e">
        <f ca="1">COUNTIF(OFFSET('SD Aufnahme'!$C$33,VLOOKUP(J285,Art_Aufnahme,3,FALSE),0,VLOOKUP(J285,Art_Aufnahme,4,FALSE)-VLOOKUP(J285,Art_Aufnahme,3,FALSE)+1,1),K285)</f>
        <v>#N/A</v>
      </c>
      <c r="AJ285" s="138">
        <f ca="1">COUNTIF(OFFSET('SD Aufnahme'!$M$32,VLOOKUP(E285,'SD Aufnahme'!$A$33:$X$376,'SD Aufnahme'!$W$29,FALSE),0,1,VLOOKUP(E285,'SD Aufnahme'!$A$33:$X$376,'SD Aufnahme'!$X$29,FALSE)),M285)</f>
        <v>0</v>
      </c>
      <c r="AK285" s="91">
        <f t="shared" ca="1" si="97"/>
        <v>0</v>
      </c>
      <c r="AL285" s="98">
        <f t="shared" si="91"/>
        <v>3</v>
      </c>
      <c r="AO285" s="98">
        <f t="shared" si="92"/>
        <v>0</v>
      </c>
      <c r="AR285" s="98" t="str">
        <f t="shared" si="93"/>
        <v>1900-1-Aufnahme</v>
      </c>
    </row>
    <row r="286" spans="1:44">
      <c r="A286" s="98">
        <f t="shared" si="84"/>
        <v>0</v>
      </c>
      <c r="B286" s="98" t="str">
        <f>IF(C286=1,SUM($C$23:C286),"")</f>
        <v/>
      </c>
      <c r="C286" s="98">
        <f t="shared" si="85"/>
        <v>0</v>
      </c>
      <c r="D286" s="89" t="str">
        <f t="shared" si="86"/>
        <v>1900-1-Aufnahme-</v>
      </c>
      <c r="E286" s="123" t="str">
        <f t="shared" ca="1" si="94"/>
        <v>-</v>
      </c>
      <c r="F286" s="123">
        <f t="shared" si="80"/>
        <v>1900</v>
      </c>
      <c r="G286" s="123">
        <f t="shared" si="81"/>
        <v>1</v>
      </c>
      <c r="H286" s="162">
        <f t="shared" si="82"/>
        <v>264</v>
      </c>
      <c r="I286" s="77"/>
      <c r="J286" s="78"/>
      <c r="K286" s="79"/>
      <c r="L286" s="80"/>
      <c r="M286" s="177"/>
      <c r="N286" s="309" t="str">
        <f t="shared" ca="1" si="98"/>
        <v/>
      </c>
      <c r="O286" s="310" t="str">
        <f ca="1">IFERROR(IF(VLOOKUP($E286,'SD Aufnahme'!$A$33:$N$326,'SD Aufnahme'!$D$29,FALSE)=0,"",VLOOKUP($E286,'SD Aufnahme'!$A$33:$N$326,'SD Aufnahme'!$D$29,FALSE)),"")</f>
        <v/>
      </c>
      <c r="P286" s="313"/>
      <c r="Q286" s="315" t="str">
        <f>IF(K286=0,"",IFERROR(VLOOKUP($E286,'SD Aufnahme'!$A$33:$N$326,'SD Aufnahme'!$E$29,FALSE),""))</f>
        <v/>
      </c>
      <c r="R286" s="87"/>
      <c r="S286" s="131" t="str">
        <f t="shared" si="87"/>
        <v/>
      </c>
      <c r="T286" s="126">
        <f>IF(M286="organische Düngemittel",IF(OR($M286=0,L286&lt;&gt;0,U286&gt;0),0,IFERROR(VLOOKUP($E286,'SD Aufnahme'!$A$33:$N$4042,T$20,FALSE),0)),)</f>
        <v>0</v>
      </c>
      <c r="U286" s="83"/>
      <c r="V286" s="124"/>
      <c r="W286" s="128" t="str">
        <f ca="1">IFERROR(IF(AND(J286&lt;&gt;"eigene Stoffe",VLOOKUP($E286,'SD Aufnahme'!$A$33:$N$326,'SD Aufnahme'!$G$29,FALSE)=0),"",IF($L286&lt;&gt;0,"", IF(AND(P286&gt;0,O286&lt;&gt;"",Q286&lt;&gt;"t TM"),VLOOKUP($E286,'SD Aufnahme'!$A$33:$N$326,'SD Aufnahme'!$G$29,FALSE)/O286*P286,VLOOKUP($E286,'SD Aufnahme'!$A$33:$N$326,'SD Aufnahme'!$G$29,FALSE)))),"")</f>
        <v/>
      </c>
      <c r="X286" s="87"/>
      <c r="Y286" s="128" t="str">
        <f ca="1">IFERROR(IF(AND(J286&lt;&gt;"eigene Stoffe",VLOOKUP($E286,'SD Aufnahme'!$A$33:$N$326,'SD Aufnahme'!$H$29,FALSE)=0),"",IF($L286&lt;&gt;0,"",IFERROR(IF(AND(P286&gt;0,O286&lt;&gt;"",Q286&lt;&gt;"t TM"),VLOOKUP($E286,'SD Aufnahme'!$A$33:$N$326,'SD Aufnahme'!$H$29,FALSE)*P286/O286,VLOOKUP($E286,'SD Aufnahme'!$A$33:$N$326,'SD Aufnahme'!$H$29,FALSE)),""))),"")</f>
        <v/>
      </c>
      <c r="Z286" s="87"/>
      <c r="AA286" s="424" t="s">
        <v>667</v>
      </c>
      <c r="AB286" s="129" t="str">
        <f>IF($M286=0,"",IFERROR(VLOOKUP($E286,'SD Aufnahme'!$A$33:$N$279,AB$20,FALSE),""))</f>
        <v/>
      </c>
      <c r="AC286" s="97">
        <f t="shared" si="88"/>
        <v>0</v>
      </c>
      <c r="AD286" s="89">
        <f t="shared" ca="1" si="89"/>
        <v>0</v>
      </c>
      <c r="AE286" s="89">
        <f t="shared" ca="1" si="95"/>
        <v>0</v>
      </c>
      <c r="AF286" s="89">
        <f t="shared" ca="1" si="90"/>
        <v>0</v>
      </c>
      <c r="AG286" s="89">
        <f t="shared" ca="1" si="96"/>
        <v>0</v>
      </c>
      <c r="AH286" s="89">
        <f t="shared" si="83"/>
        <v>0</v>
      </c>
      <c r="AI286" s="130" t="e">
        <f ca="1">COUNTIF(OFFSET('SD Aufnahme'!$C$33,VLOOKUP(J286,Art_Aufnahme,3,FALSE),0,VLOOKUP(J286,Art_Aufnahme,4,FALSE)-VLOOKUP(J286,Art_Aufnahme,3,FALSE)+1,1),K286)</f>
        <v>#N/A</v>
      </c>
      <c r="AJ286" s="138">
        <f ca="1">COUNTIF(OFFSET('SD Aufnahme'!$M$32,VLOOKUP(E286,'SD Aufnahme'!$A$33:$X$376,'SD Aufnahme'!$W$29,FALSE),0,1,VLOOKUP(E286,'SD Aufnahme'!$A$33:$X$376,'SD Aufnahme'!$X$29,FALSE)),M286)</f>
        <v>0</v>
      </c>
      <c r="AK286" s="91">
        <f t="shared" ca="1" si="97"/>
        <v>0</v>
      </c>
      <c r="AL286" s="98">
        <f t="shared" si="91"/>
        <v>3</v>
      </c>
      <c r="AO286" s="98">
        <f t="shared" si="92"/>
        <v>0</v>
      </c>
      <c r="AR286" s="98" t="str">
        <f t="shared" si="93"/>
        <v>1900-1-Aufnahme</v>
      </c>
    </row>
    <row r="287" spans="1:44">
      <c r="A287" s="98">
        <f t="shared" si="84"/>
        <v>0</v>
      </c>
      <c r="B287" s="98" t="str">
        <f>IF(C287=1,SUM($C$23:C287),"")</f>
        <v/>
      </c>
      <c r="C287" s="98">
        <f t="shared" si="85"/>
        <v>0</v>
      </c>
      <c r="D287" s="89" t="str">
        <f t="shared" si="86"/>
        <v>1900-1-Aufnahme-</v>
      </c>
      <c r="E287" s="123" t="str">
        <f t="shared" ca="1" si="94"/>
        <v>-</v>
      </c>
      <c r="F287" s="123">
        <f t="shared" si="80"/>
        <v>1900</v>
      </c>
      <c r="G287" s="123">
        <f t="shared" si="81"/>
        <v>1</v>
      </c>
      <c r="H287" s="162">
        <f t="shared" si="82"/>
        <v>265</v>
      </c>
      <c r="I287" s="77"/>
      <c r="J287" s="78"/>
      <c r="K287" s="79"/>
      <c r="L287" s="80"/>
      <c r="M287" s="177"/>
      <c r="N287" s="309" t="str">
        <f t="shared" ca="1" si="98"/>
        <v/>
      </c>
      <c r="O287" s="310" t="str">
        <f ca="1">IFERROR(IF(VLOOKUP($E287,'SD Aufnahme'!$A$33:$N$326,'SD Aufnahme'!$D$29,FALSE)=0,"",VLOOKUP($E287,'SD Aufnahme'!$A$33:$N$326,'SD Aufnahme'!$D$29,FALSE)),"")</f>
        <v/>
      </c>
      <c r="P287" s="313"/>
      <c r="Q287" s="315" t="str">
        <f>IF(K287=0,"",IFERROR(VLOOKUP($E287,'SD Aufnahme'!$A$33:$N$326,'SD Aufnahme'!$E$29,FALSE),""))</f>
        <v/>
      </c>
      <c r="R287" s="87"/>
      <c r="S287" s="131" t="str">
        <f t="shared" si="87"/>
        <v/>
      </c>
      <c r="T287" s="126">
        <f>IF(M287="organische Düngemittel",IF(OR($M287=0,L287&lt;&gt;0,U287&gt;0),0,IFERROR(VLOOKUP($E287,'SD Aufnahme'!$A$33:$N$4042,T$20,FALSE),0)),)</f>
        <v>0</v>
      </c>
      <c r="U287" s="83"/>
      <c r="V287" s="124"/>
      <c r="W287" s="128" t="str">
        <f ca="1">IFERROR(IF(AND(J287&lt;&gt;"eigene Stoffe",VLOOKUP($E287,'SD Aufnahme'!$A$33:$N$326,'SD Aufnahme'!$G$29,FALSE)=0),"",IF($L287&lt;&gt;0,"", IF(AND(P287&gt;0,O287&lt;&gt;"",Q287&lt;&gt;"t TM"),VLOOKUP($E287,'SD Aufnahme'!$A$33:$N$326,'SD Aufnahme'!$G$29,FALSE)/O287*P287,VLOOKUP($E287,'SD Aufnahme'!$A$33:$N$326,'SD Aufnahme'!$G$29,FALSE)))),"")</f>
        <v/>
      </c>
      <c r="X287" s="87"/>
      <c r="Y287" s="128" t="str">
        <f ca="1">IFERROR(IF(AND(J287&lt;&gt;"eigene Stoffe",VLOOKUP($E287,'SD Aufnahme'!$A$33:$N$326,'SD Aufnahme'!$H$29,FALSE)=0),"",IF($L287&lt;&gt;0,"",IFERROR(IF(AND(P287&gt;0,O287&lt;&gt;"",Q287&lt;&gt;"t TM"),VLOOKUP($E287,'SD Aufnahme'!$A$33:$N$326,'SD Aufnahme'!$H$29,FALSE)*P287/O287,VLOOKUP($E287,'SD Aufnahme'!$A$33:$N$326,'SD Aufnahme'!$H$29,FALSE)),""))),"")</f>
        <v/>
      </c>
      <c r="Z287" s="87"/>
      <c r="AA287" s="424" t="s">
        <v>667</v>
      </c>
      <c r="AB287" s="129" t="str">
        <f>IF($M287=0,"",IFERROR(VLOOKUP($E287,'SD Aufnahme'!$A$33:$N$279,AB$20,FALSE),""))</f>
        <v/>
      </c>
      <c r="AC287" s="97">
        <f t="shared" si="88"/>
        <v>0</v>
      </c>
      <c r="AD287" s="89">
        <f t="shared" ca="1" si="89"/>
        <v>0</v>
      </c>
      <c r="AE287" s="89">
        <f t="shared" ca="1" si="95"/>
        <v>0</v>
      </c>
      <c r="AF287" s="89">
        <f t="shared" ca="1" si="90"/>
        <v>0</v>
      </c>
      <c r="AG287" s="89">
        <f t="shared" ca="1" si="96"/>
        <v>0</v>
      </c>
      <c r="AH287" s="89">
        <f t="shared" si="83"/>
        <v>0</v>
      </c>
      <c r="AI287" s="130" t="e">
        <f ca="1">COUNTIF(OFFSET('SD Aufnahme'!$C$33,VLOOKUP(J287,Art_Aufnahme,3,FALSE),0,VLOOKUP(J287,Art_Aufnahme,4,FALSE)-VLOOKUP(J287,Art_Aufnahme,3,FALSE)+1,1),K287)</f>
        <v>#N/A</v>
      </c>
      <c r="AJ287" s="138">
        <f ca="1">COUNTIF(OFFSET('SD Aufnahme'!$M$32,VLOOKUP(E287,'SD Aufnahme'!$A$33:$X$376,'SD Aufnahme'!$W$29,FALSE),0,1,VLOOKUP(E287,'SD Aufnahme'!$A$33:$X$376,'SD Aufnahme'!$X$29,FALSE)),M287)</f>
        <v>0</v>
      </c>
      <c r="AK287" s="91">
        <f t="shared" ca="1" si="97"/>
        <v>0</v>
      </c>
      <c r="AL287" s="98">
        <f t="shared" si="91"/>
        <v>3</v>
      </c>
      <c r="AO287" s="98">
        <f t="shared" si="92"/>
        <v>0</v>
      </c>
      <c r="AR287" s="98" t="str">
        <f t="shared" si="93"/>
        <v>1900-1-Aufnahme</v>
      </c>
    </row>
    <row r="288" spans="1:44">
      <c r="A288" s="98">
        <f t="shared" si="84"/>
        <v>0</v>
      </c>
      <c r="B288" s="98" t="str">
        <f>IF(C288=1,SUM($C$23:C288),"")</f>
        <v/>
      </c>
      <c r="C288" s="98">
        <f t="shared" si="85"/>
        <v>0</v>
      </c>
      <c r="D288" s="89" t="str">
        <f t="shared" si="86"/>
        <v>1900-1-Aufnahme-</v>
      </c>
      <c r="E288" s="123" t="str">
        <f t="shared" ca="1" si="94"/>
        <v>-</v>
      </c>
      <c r="F288" s="123">
        <f t="shared" ref="F288:F351" si="99">YEAR(I288)</f>
        <v>1900</v>
      </c>
      <c r="G288" s="123">
        <f t="shared" ref="G288:G351" si="100">IF(MONTH(I288)&lt;7,1,2)</f>
        <v>1</v>
      </c>
      <c r="H288" s="162">
        <f t="shared" ref="H288:H351" si="101">H287+1</f>
        <v>266</v>
      </c>
      <c r="I288" s="77"/>
      <c r="J288" s="78"/>
      <c r="K288" s="79"/>
      <c r="L288" s="80"/>
      <c r="M288" s="177"/>
      <c r="N288" s="309" t="str">
        <f t="shared" ca="1" si="98"/>
        <v/>
      </c>
      <c r="O288" s="310" t="str">
        <f ca="1">IFERROR(IF(VLOOKUP($E288,'SD Aufnahme'!$A$33:$N$326,'SD Aufnahme'!$D$29,FALSE)=0,"",VLOOKUP($E288,'SD Aufnahme'!$A$33:$N$326,'SD Aufnahme'!$D$29,FALSE)),"")</f>
        <v/>
      </c>
      <c r="P288" s="313"/>
      <c r="Q288" s="315" t="str">
        <f>IF(K288=0,"",IFERROR(VLOOKUP($E288,'SD Aufnahme'!$A$33:$N$326,'SD Aufnahme'!$E$29,FALSE),""))</f>
        <v/>
      </c>
      <c r="R288" s="87"/>
      <c r="S288" s="131" t="str">
        <f t="shared" si="87"/>
        <v/>
      </c>
      <c r="T288" s="126">
        <f>IF(M288="organische Düngemittel",IF(OR($M288=0,L288&lt;&gt;0,U288&gt;0),0,IFERROR(VLOOKUP($E288,'SD Aufnahme'!$A$33:$N$4042,T$20,FALSE),0)),)</f>
        <v>0</v>
      </c>
      <c r="U288" s="83"/>
      <c r="V288" s="124"/>
      <c r="W288" s="128" t="str">
        <f ca="1">IFERROR(IF(AND(J288&lt;&gt;"eigene Stoffe",VLOOKUP($E288,'SD Aufnahme'!$A$33:$N$326,'SD Aufnahme'!$G$29,FALSE)=0),"",IF($L288&lt;&gt;0,"", IF(AND(P288&gt;0,O288&lt;&gt;"",Q288&lt;&gt;"t TM"),VLOOKUP($E288,'SD Aufnahme'!$A$33:$N$326,'SD Aufnahme'!$G$29,FALSE)/O288*P288,VLOOKUP($E288,'SD Aufnahme'!$A$33:$N$326,'SD Aufnahme'!$G$29,FALSE)))),"")</f>
        <v/>
      </c>
      <c r="X288" s="87"/>
      <c r="Y288" s="128" t="str">
        <f ca="1">IFERROR(IF(AND(J288&lt;&gt;"eigene Stoffe",VLOOKUP($E288,'SD Aufnahme'!$A$33:$N$326,'SD Aufnahme'!$H$29,FALSE)=0),"",IF($L288&lt;&gt;0,"",IFERROR(IF(AND(P288&gt;0,O288&lt;&gt;"",Q288&lt;&gt;"t TM"),VLOOKUP($E288,'SD Aufnahme'!$A$33:$N$326,'SD Aufnahme'!$H$29,FALSE)*P288/O288,VLOOKUP($E288,'SD Aufnahme'!$A$33:$N$326,'SD Aufnahme'!$H$29,FALSE)),""))),"")</f>
        <v/>
      </c>
      <c r="Z288" s="87"/>
      <c r="AA288" s="424" t="s">
        <v>667</v>
      </c>
      <c r="AB288" s="129" t="str">
        <f>IF($M288=0,"",IFERROR(VLOOKUP($E288,'SD Aufnahme'!$A$33:$N$279,AB$20,FALSE),""))</f>
        <v/>
      </c>
      <c r="AC288" s="97">
        <f t="shared" si="88"/>
        <v>0</v>
      </c>
      <c r="AD288" s="89">
        <f t="shared" ca="1" si="89"/>
        <v>0</v>
      </c>
      <c r="AE288" s="89">
        <f t="shared" ca="1" si="95"/>
        <v>0</v>
      </c>
      <c r="AF288" s="89">
        <f t="shared" ca="1" si="90"/>
        <v>0</v>
      </c>
      <c r="AG288" s="89">
        <f t="shared" ca="1" si="96"/>
        <v>0</v>
      </c>
      <c r="AH288" s="89">
        <f t="shared" ref="AH288:AH351" si="102">IFERROR(AB288*$R288,0)</f>
        <v>0</v>
      </c>
      <c r="AI288" s="130" t="e">
        <f ca="1">COUNTIF(OFFSET('SD Aufnahme'!$C$33,VLOOKUP(J288,Art_Aufnahme,3,FALSE),0,VLOOKUP(J288,Art_Aufnahme,4,FALSE)-VLOOKUP(J288,Art_Aufnahme,3,FALSE)+1,1),K288)</f>
        <v>#N/A</v>
      </c>
      <c r="AJ288" s="138">
        <f ca="1">COUNTIF(OFFSET('SD Aufnahme'!$M$32,VLOOKUP(E288,'SD Aufnahme'!$A$33:$X$376,'SD Aufnahme'!$W$29,FALSE),0,1,VLOOKUP(E288,'SD Aufnahme'!$A$33:$X$376,'SD Aufnahme'!$X$29,FALSE)),M288)</f>
        <v>0</v>
      </c>
      <c r="AK288" s="91">
        <f t="shared" ca="1" si="97"/>
        <v>0</v>
      </c>
      <c r="AL288" s="98">
        <f t="shared" si="91"/>
        <v>3</v>
      </c>
      <c r="AO288" s="98">
        <f t="shared" si="92"/>
        <v>0</v>
      </c>
      <c r="AR288" s="98" t="str">
        <f t="shared" si="93"/>
        <v>1900-1-Aufnahme</v>
      </c>
    </row>
    <row r="289" spans="1:44">
      <c r="A289" s="98">
        <f t="shared" si="84"/>
        <v>0</v>
      </c>
      <c r="B289" s="98" t="str">
        <f>IF(C289=1,SUM($C$23:C289),"")</f>
        <v/>
      </c>
      <c r="C289" s="98">
        <f t="shared" si="85"/>
        <v>0</v>
      </c>
      <c r="D289" s="89" t="str">
        <f t="shared" si="86"/>
        <v>1900-1-Aufnahme-</v>
      </c>
      <c r="E289" s="123" t="str">
        <f t="shared" ca="1" si="94"/>
        <v>-</v>
      </c>
      <c r="F289" s="123">
        <f t="shared" si="99"/>
        <v>1900</v>
      </c>
      <c r="G289" s="123">
        <f t="shared" si="100"/>
        <v>1</v>
      </c>
      <c r="H289" s="162">
        <f t="shared" si="101"/>
        <v>267</v>
      </c>
      <c r="I289" s="77"/>
      <c r="J289" s="78"/>
      <c r="K289" s="79"/>
      <c r="L289" s="80"/>
      <c r="M289" s="177"/>
      <c r="N289" s="309" t="str">
        <f t="shared" ca="1" si="98"/>
        <v/>
      </c>
      <c r="O289" s="310" t="str">
        <f ca="1">IFERROR(IF(VLOOKUP($E289,'SD Aufnahme'!$A$33:$N$326,'SD Aufnahme'!$D$29,FALSE)=0,"",VLOOKUP($E289,'SD Aufnahme'!$A$33:$N$326,'SD Aufnahme'!$D$29,FALSE)),"")</f>
        <v/>
      </c>
      <c r="P289" s="313"/>
      <c r="Q289" s="315" t="str">
        <f>IF(K289=0,"",IFERROR(VLOOKUP($E289,'SD Aufnahme'!$A$33:$N$326,'SD Aufnahme'!$E$29,FALSE),""))</f>
        <v/>
      </c>
      <c r="R289" s="87"/>
      <c r="S289" s="131" t="str">
        <f t="shared" si="87"/>
        <v/>
      </c>
      <c r="T289" s="126">
        <f>IF(M289="organische Düngemittel",IF(OR($M289=0,L289&lt;&gt;0,U289&gt;0),0,IFERROR(VLOOKUP($E289,'SD Aufnahme'!$A$33:$N$4042,T$20,FALSE),0)),)</f>
        <v>0</v>
      </c>
      <c r="U289" s="83"/>
      <c r="V289" s="124"/>
      <c r="W289" s="128" t="str">
        <f ca="1">IFERROR(IF(AND(J289&lt;&gt;"eigene Stoffe",VLOOKUP($E289,'SD Aufnahme'!$A$33:$N$326,'SD Aufnahme'!$G$29,FALSE)=0),"",IF($L289&lt;&gt;0,"", IF(AND(P289&gt;0,O289&lt;&gt;"",Q289&lt;&gt;"t TM"),VLOOKUP($E289,'SD Aufnahme'!$A$33:$N$326,'SD Aufnahme'!$G$29,FALSE)/O289*P289,VLOOKUP($E289,'SD Aufnahme'!$A$33:$N$326,'SD Aufnahme'!$G$29,FALSE)))),"")</f>
        <v/>
      </c>
      <c r="X289" s="87"/>
      <c r="Y289" s="128" t="str">
        <f ca="1">IFERROR(IF(AND(J289&lt;&gt;"eigene Stoffe",VLOOKUP($E289,'SD Aufnahme'!$A$33:$N$326,'SD Aufnahme'!$H$29,FALSE)=0),"",IF($L289&lt;&gt;0,"",IFERROR(IF(AND(P289&gt;0,O289&lt;&gt;"",Q289&lt;&gt;"t TM"),VLOOKUP($E289,'SD Aufnahme'!$A$33:$N$326,'SD Aufnahme'!$H$29,FALSE)*P289/O289,VLOOKUP($E289,'SD Aufnahme'!$A$33:$N$326,'SD Aufnahme'!$H$29,FALSE)),""))),"")</f>
        <v/>
      </c>
      <c r="Z289" s="87"/>
      <c r="AA289" s="424" t="s">
        <v>667</v>
      </c>
      <c r="AB289" s="129" t="str">
        <f>IF($M289=0,"",IFERROR(VLOOKUP($E289,'SD Aufnahme'!$A$33:$N$279,AB$20,FALSE),""))</f>
        <v/>
      </c>
      <c r="AC289" s="97">
        <f t="shared" si="88"/>
        <v>0</v>
      </c>
      <c r="AD289" s="89">
        <f t="shared" ca="1" si="89"/>
        <v>0</v>
      </c>
      <c r="AE289" s="89">
        <f t="shared" ca="1" si="95"/>
        <v>0</v>
      </c>
      <c r="AF289" s="89">
        <f t="shared" ca="1" si="90"/>
        <v>0</v>
      </c>
      <c r="AG289" s="89">
        <f t="shared" ca="1" si="96"/>
        <v>0</v>
      </c>
      <c r="AH289" s="89">
        <f t="shared" si="102"/>
        <v>0</v>
      </c>
      <c r="AI289" s="130" t="e">
        <f ca="1">COUNTIF(OFFSET('SD Aufnahme'!$C$33,VLOOKUP(J289,Art_Aufnahme,3,FALSE),0,VLOOKUP(J289,Art_Aufnahme,4,FALSE)-VLOOKUP(J289,Art_Aufnahme,3,FALSE)+1,1),K289)</f>
        <v>#N/A</v>
      </c>
      <c r="AJ289" s="138">
        <f ca="1">COUNTIF(OFFSET('SD Aufnahme'!$M$32,VLOOKUP(E289,'SD Aufnahme'!$A$33:$X$376,'SD Aufnahme'!$W$29,FALSE),0,1,VLOOKUP(E289,'SD Aufnahme'!$A$33:$X$376,'SD Aufnahme'!$X$29,FALSE)),M289)</f>
        <v>0</v>
      </c>
      <c r="AK289" s="91">
        <f t="shared" ca="1" si="97"/>
        <v>0</v>
      </c>
      <c r="AL289" s="98">
        <f t="shared" si="91"/>
        <v>3</v>
      </c>
      <c r="AO289" s="98">
        <f t="shared" si="92"/>
        <v>0</v>
      </c>
      <c r="AR289" s="98" t="str">
        <f t="shared" si="93"/>
        <v>1900-1-Aufnahme</v>
      </c>
    </row>
    <row r="290" spans="1:44">
      <c r="A290" s="98">
        <f t="shared" si="84"/>
        <v>0</v>
      </c>
      <c r="B290" s="98" t="str">
        <f>IF(C290=1,SUM($C$23:C290),"")</f>
        <v/>
      </c>
      <c r="C290" s="98">
        <f t="shared" si="85"/>
        <v>0</v>
      </c>
      <c r="D290" s="89" t="str">
        <f t="shared" si="86"/>
        <v>1900-1-Aufnahme-</v>
      </c>
      <c r="E290" s="123" t="str">
        <f t="shared" ca="1" si="94"/>
        <v>-</v>
      </c>
      <c r="F290" s="123">
        <f t="shared" si="99"/>
        <v>1900</v>
      </c>
      <c r="G290" s="123">
        <f t="shared" si="100"/>
        <v>1</v>
      </c>
      <c r="H290" s="162">
        <f t="shared" si="101"/>
        <v>268</v>
      </c>
      <c r="I290" s="77"/>
      <c r="J290" s="78"/>
      <c r="K290" s="79"/>
      <c r="L290" s="80"/>
      <c r="M290" s="177"/>
      <c r="N290" s="309" t="str">
        <f t="shared" ca="1" si="98"/>
        <v/>
      </c>
      <c r="O290" s="310" t="str">
        <f ca="1">IFERROR(IF(VLOOKUP($E290,'SD Aufnahme'!$A$33:$N$326,'SD Aufnahme'!$D$29,FALSE)=0,"",VLOOKUP($E290,'SD Aufnahme'!$A$33:$N$326,'SD Aufnahme'!$D$29,FALSE)),"")</f>
        <v/>
      </c>
      <c r="P290" s="313"/>
      <c r="Q290" s="315" t="str">
        <f>IF(K290=0,"",IFERROR(VLOOKUP($E290,'SD Aufnahme'!$A$33:$N$326,'SD Aufnahme'!$E$29,FALSE),""))</f>
        <v/>
      </c>
      <c r="R290" s="87"/>
      <c r="S290" s="131" t="str">
        <f t="shared" si="87"/>
        <v/>
      </c>
      <c r="T290" s="126">
        <f>IF(M290="organische Düngemittel",IF(OR($M290=0,L290&lt;&gt;0,U290&gt;0),0,IFERROR(VLOOKUP($E290,'SD Aufnahme'!$A$33:$N$4042,T$20,FALSE),0)),)</f>
        <v>0</v>
      </c>
      <c r="U290" s="83"/>
      <c r="V290" s="124"/>
      <c r="W290" s="128" t="str">
        <f ca="1">IFERROR(IF(AND(J290&lt;&gt;"eigene Stoffe",VLOOKUP($E290,'SD Aufnahme'!$A$33:$N$326,'SD Aufnahme'!$G$29,FALSE)=0),"",IF($L290&lt;&gt;0,"", IF(AND(P290&gt;0,O290&lt;&gt;"",Q290&lt;&gt;"t TM"),VLOOKUP($E290,'SD Aufnahme'!$A$33:$N$326,'SD Aufnahme'!$G$29,FALSE)/O290*P290,VLOOKUP($E290,'SD Aufnahme'!$A$33:$N$326,'SD Aufnahme'!$G$29,FALSE)))),"")</f>
        <v/>
      </c>
      <c r="X290" s="87"/>
      <c r="Y290" s="128" t="str">
        <f ca="1">IFERROR(IF(AND(J290&lt;&gt;"eigene Stoffe",VLOOKUP($E290,'SD Aufnahme'!$A$33:$N$326,'SD Aufnahme'!$H$29,FALSE)=0),"",IF($L290&lt;&gt;0,"",IFERROR(IF(AND(P290&gt;0,O290&lt;&gt;"",Q290&lt;&gt;"t TM"),VLOOKUP($E290,'SD Aufnahme'!$A$33:$N$326,'SD Aufnahme'!$H$29,FALSE)*P290/O290,VLOOKUP($E290,'SD Aufnahme'!$A$33:$N$326,'SD Aufnahme'!$H$29,FALSE)),""))),"")</f>
        <v/>
      </c>
      <c r="Z290" s="87"/>
      <c r="AA290" s="424" t="s">
        <v>667</v>
      </c>
      <c r="AB290" s="129" t="str">
        <f>IF($M290=0,"",IFERROR(VLOOKUP($E290,'SD Aufnahme'!$A$33:$N$279,AB$20,FALSE),""))</f>
        <v/>
      </c>
      <c r="AC290" s="97">
        <f t="shared" si="88"/>
        <v>0</v>
      </c>
      <c r="AD290" s="89">
        <f t="shared" ca="1" si="89"/>
        <v>0</v>
      </c>
      <c r="AE290" s="89">
        <f t="shared" ca="1" si="95"/>
        <v>0</v>
      </c>
      <c r="AF290" s="89">
        <f t="shared" ca="1" si="90"/>
        <v>0</v>
      </c>
      <c r="AG290" s="89">
        <f t="shared" ca="1" si="96"/>
        <v>0</v>
      </c>
      <c r="AH290" s="89">
        <f t="shared" si="102"/>
        <v>0</v>
      </c>
      <c r="AI290" s="130" t="e">
        <f ca="1">COUNTIF(OFFSET('SD Aufnahme'!$C$33,VLOOKUP(J290,Art_Aufnahme,3,FALSE),0,VLOOKUP(J290,Art_Aufnahme,4,FALSE)-VLOOKUP(J290,Art_Aufnahme,3,FALSE)+1,1),K290)</f>
        <v>#N/A</v>
      </c>
      <c r="AJ290" s="138">
        <f ca="1">COUNTIF(OFFSET('SD Aufnahme'!$M$32,VLOOKUP(E290,'SD Aufnahme'!$A$33:$X$376,'SD Aufnahme'!$W$29,FALSE),0,1,VLOOKUP(E290,'SD Aufnahme'!$A$33:$X$376,'SD Aufnahme'!$X$29,FALSE)),M290)</f>
        <v>0</v>
      </c>
      <c r="AK290" s="91">
        <f t="shared" ca="1" si="97"/>
        <v>0</v>
      </c>
      <c r="AL290" s="98">
        <f t="shared" si="91"/>
        <v>3</v>
      </c>
      <c r="AO290" s="98">
        <f t="shared" si="92"/>
        <v>0</v>
      </c>
      <c r="AR290" s="98" t="str">
        <f t="shared" si="93"/>
        <v>1900-1-Aufnahme</v>
      </c>
    </row>
    <row r="291" spans="1:44">
      <c r="A291" s="98">
        <f t="shared" si="84"/>
        <v>0</v>
      </c>
      <c r="B291" s="98" t="str">
        <f>IF(C291=1,SUM($C$23:C291),"")</f>
        <v/>
      </c>
      <c r="C291" s="98">
        <f t="shared" si="85"/>
        <v>0</v>
      </c>
      <c r="D291" s="89" t="str">
        <f t="shared" si="86"/>
        <v>1900-1-Aufnahme-</v>
      </c>
      <c r="E291" s="123" t="str">
        <f t="shared" ca="1" si="94"/>
        <v>-</v>
      </c>
      <c r="F291" s="123">
        <f t="shared" si="99"/>
        <v>1900</v>
      </c>
      <c r="G291" s="123">
        <f t="shared" si="100"/>
        <v>1</v>
      </c>
      <c r="H291" s="162">
        <f t="shared" si="101"/>
        <v>269</v>
      </c>
      <c r="I291" s="77"/>
      <c r="J291" s="78"/>
      <c r="K291" s="79"/>
      <c r="L291" s="80"/>
      <c r="M291" s="177"/>
      <c r="N291" s="309" t="str">
        <f t="shared" ca="1" si="98"/>
        <v/>
      </c>
      <c r="O291" s="310" t="str">
        <f ca="1">IFERROR(IF(VLOOKUP($E291,'SD Aufnahme'!$A$33:$N$326,'SD Aufnahme'!$D$29,FALSE)=0,"",VLOOKUP($E291,'SD Aufnahme'!$A$33:$N$326,'SD Aufnahme'!$D$29,FALSE)),"")</f>
        <v/>
      </c>
      <c r="P291" s="313"/>
      <c r="Q291" s="315" t="str">
        <f>IF(K291=0,"",IFERROR(VLOOKUP($E291,'SD Aufnahme'!$A$33:$N$326,'SD Aufnahme'!$E$29,FALSE),""))</f>
        <v/>
      </c>
      <c r="R291" s="87"/>
      <c r="S291" s="131" t="str">
        <f t="shared" si="87"/>
        <v/>
      </c>
      <c r="T291" s="126">
        <f>IF(M291="organische Düngemittel",IF(OR($M291=0,L291&lt;&gt;0,U291&gt;0),0,IFERROR(VLOOKUP($E291,'SD Aufnahme'!$A$33:$N$4042,T$20,FALSE),0)),)</f>
        <v>0</v>
      </c>
      <c r="U291" s="83"/>
      <c r="V291" s="124"/>
      <c r="W291" s="128" t="str">
        <f ca="1">IFERROR(IF(AND(J291&lt;&gt;"eigene Stoffe",VLOOKUP($E291,'SD Aufnahme'!$A$33:$N$326,'SD Aufnahme'!$G$29,FALSE)=0),"",IF($L291&lt;&gt;0,"", IF(AND(P291&gt;0,O291&lt;&gt;"",Q291&lt;&gt;"t TM"),VLOOKUP($E291,'SD Aufnahme'!$A$33:$N$326,'SD Aufnahme'!$G$29,FALSE)/O291*P291,VLOOKUP($E291,'SD Aufnahme'!$A$33:$N$326,'SD Aufnahme'!$G$29,FALSE)))),"")</f>
        <v/>
      </c>
      <c r="X291" s="87"/>
      <c r="Y291" s="128" t="str">
        <f ca="1">IFERROR(IF(AND(J291&lt;&gt;"eigene Stoffe",VLOOKUP($E291,'SD Aufnahme'!$A$33:$N$326,'SD Aufnahme'!$H$29,FALSE)=0),"",IF($L291&lt;&gt;0,"",IFERROR(IF(AND(P291&gt;0,O291&lt;&gt;"",Q291&lt;&gt;"t TM"),VLOOKUP($E291,'SD Aufnahme'!$A$33:$N$326,'SD Aufnahme'!$H$29,FALSE)*P291/O291,VLOOKUP($E291,'SD Aufnahme'!$A$33:$N$326,'SD Aufnahme'!$H$29,FALSE)),""))),"")</f>
        <v/>
      </c>
      <c r="Z291" s="87"/>
      <c r="AA291" s="424" t="s">
        <v>667</v>
      </c>
      <c r="AB291" s="129" t="str">
        <f>IF($M291=0,"",IFERROR(VLOOKUP($E291,'SD Aufnahme'!$A$33:$N$279,AB$20,FALSE),""))</f>
        <v/>
      </c>
      <c r="AC291" s="97">
        <f t="shared" si="88"/>
        <v>0</v>
      </c>
      <c r="AD291" s="89">
        <f t="shared" ca="1" si="89"/>
        <v>0</v>
      </c>
      <c r="AE291" s="89">
        <f t="shared" ca="1" si="95"/>
        <v>0</v>
      </c>
      <c r="AF291" s="89">
        <f t="shared" ca="1" si="90"/>
        <v>0</v>
      </c>
      <c r="AG291" s="89">
        <f t="shared" ca="1" si="96"/>
        <v>0</v>
      </c>
      <c r="AH291" s="89">
        <f t="shared" si="102"/>
        <v>0</v>
      </c>
      <c r="AI291" s="130" t="e">
        <f ca="1">COUNTIF(OFFSET('SD Aufnahme'!$C$33,VLOOKUP(J291,Art_Aufnahme,3,FALSE),0,VLOOKUP(J291,Art_Aufnahme,4,FALSE)-VLOOKUP(J291,Art_Aufnahme,3,FALSE)+1,1),K291)</f>
        <v>#N/A</v>
      </c>
      <c r="AJ291" s="138">
        <f ca="1">COUNTIF(OFFSET('SD Aufnahme'!$M$32,VLOOKUP(E291,'SD Aufnahme'!$A$33:$X$376,'SD Aufnahme'!$W$29,FALSE),0,1,VLOOKUP(E291,'SD Aufnahme'!$A$33:$X$376,'SD Aufnahme'!$X$29,FALSE)),M291)</f>
        <v>0</v>
      </c>
      <c r="AK291" s="91">
        <f t="shared" ca="1" si="97"/>
        <v>0</v>
      </c>
      <c r="AL291" s="98">
        <f t="shared" si="91"/>
        <v>3</v>
      </c>
      <c r="AO291" s="98">
        <f t="shared" si="92"/>
        <v>0</v>
      </c>
      <c r="AR291" s="98" t="str">
        <f t="shared" si="93"/>
        <v>1900-1-Aufnahme</v>
      </c>
    </row>
    <row r="292" spans="1:44">
      <c r="A292" s="98">
        <f t="shared" si="84"/>
        <v>0</v>
      </c>
      <c r="B292" s="98" t="str">
        <f>IF(C292=1,SUM($C$23:C292),"")</f>
        <v/>
      </c>
      <c r="C292" s="98">
        <f t="shared" si="85"/>
        <v>0</v>
      </c>
      <c r="D292" s="89" t="str">
        <f t="shared" si="86"/>
        <v>1900-1-Aufnahme-</v>
      </c>
      <c r="E292" s="123" t="str">
        <f t="shared" ca="1" si="94"/>
        <v>-</v>
      </c>
      <c r="F292" s="123">
        <f t="shared" si="99"/>
        <v>1900</v>
      </c>
      <c r="G292" s="123">
        <f t="shared" si="100"/>
        <v>1</v>
      </c>
      <c r="H292" s="162">
        <f t="shared" si="101"/>
        <v>270</v>
      </c>
      <c r="I292" s="77"/>
      <c r="J292" s="78"/>
      <c r="K292" s="79"/>
      <c r="L292" s="80"/>
      <c r="M292" s="177"/>
      <c r="N292" s="309" t="str">
        <f t="shared" ca="1" si="98"/>
        <v/>
      </c>
      <c r="O292" s="310" t="str">
        <f ca="1">IFERROR(IF(VLOOKUP($E292,'SD Aufnahme'!$A$33:$N$326,'SD Aufnahme'!$D$29,FALSE)=0,"",VLOOKUP($E292,'SD Aufnahme'!$A$33:$N$326,'SD Aufnahme'!$D$29,FALSE)),"")</f>
        <v/>
      </c>
      <c r="P292" s="313"/>
      <c r="Q292" s="315" t="str">
        <f>IF(K292=0,"",IFERROR(VLOOKUP($E292,'SD Aufnahme'!$A$33:$N$326,'SD Aufnahme'!$E$29,FALSE),""))</f>
        <v/>
      </c>
      <c r="R292" s="87"/>
      <c r="S292" s="131" t="str">
        <f t="shared" si="87"/>
        <v/>
      </c>
      <c r="T292" s="126">
        <f>IF(M292="organische Düngemittel",IF(OR($M292=0,L292&lt;&gt;0,U292&gt;0),0,IFERROR(VLOOKUP($E292,'SD Aufnahme'!$A$33:$N$4042,T$20,FALSE),0)),)</f>
        <v>0</v>
      </c>
      <c r="U292" s="83"/>
      <c r="V292" s="124"/>
      <c r="W292" s="128" t="str">
        <f ca="1">IFERROR(IF(AND(J292&lt;&gt;"eigene Stoffe",VLOOKUP($E292,'SD Aufnahme'!$A$33:$N$326,'SD Aufnahme'!$G$29,FALSE)=0),"",IF($L292&lt;&gt;0,"", IF(AND(P292&gt;0,O292&lt;&gt;"",Q292&lt;&gt;"t TM"),VLOOKUP($E292,'SD Aufnahme'!$A$33:$N$326,'SD Aufnahme'!$G$29,FALSE)/O292*P292,VLOOKUP($E292,'SD Aufnahme'!$A$33:$N$326,'SD Aufnahme'!$G$29,FALSE)))),"")</f>
        <v/>
      </c>
      <c r="X292" s="87"/>
      <c r="Y292" s="128" t="str">
        <f ca="1">IFERROR(IF(AND(J292&lt;&gt;"eigene Stoffe",VLOOKUP($E292,'SD Aufnahme'!$A$33:$N$326,'SD Aufnahme'!$H$29,FALSE)=0),"",IF($L292&lt;&gt;0,"",IFERROR(IF(AND(P292&gt;0,O292&lt;&gt;"",Q292&lt;&gt;"t TM"),VLOOKUP($E292,'SD Aufnahme'!$A$33:$N$326,'SD Aufnahme'!$H$29,FALSE)*P292/O292,VLOOKUP($E292,'SD Aufnahme'!$A$33:$N$326,'SD Aufnahme'!$H$29,FALSE)),""))),"")</f>
        <v/>
      </c>
      <c r="Z292" s="87"/>
      <c r="AA292" s="424" t="s">
        <v>667</v>
      </c>
      <c r="AB292" s="129" t="str">
        <f>IF($M292=0,"",IFERROR(VLOOKUP($E292,'SD Aufnahme'!$A$33:$N$279,AB$20,FALSE),""))</f>
        <v/>
      </c>
      <c r="AC292" s="97">
        <f t="shared" si="88"/>
        <v>0</v>
      </c>
      <c r="AD292" s="89">
        <f t="shared" ca="1" si="89"/>
        <v>0</v>
      </c>
      <c r="AE292" s="89">
        <f t="shared" ca="1" si="95"/>
        <v>0</v>
      </c>
      <c r="AF292" s="89">
        <f t="shared" ca="1" si="90"/>
        <v>0</v>
      </c>
      <c r="AG292" s="89">
        <f t="shared" ca="1" si="96"/>
        <v>0</v>
      </c>
      <c r="AH292" s="89">
        <f t="shared" si="102"/>
        <v>0</v>
      </c>
      <c r="AI292" s="130" t="e">
        <f ca="1">COUNTIF(OFFSET('SD Aufnahme'!$C$33,VLOOKUP(J292,Art_Aufnahme,3,FALSE),0,VLOOKUP(J292,Art_Aufnahme,4,FALSE)-VLOOKUP(J292,Art_Aufnahme,3,FALSE)+1,1),K292)</f>
        <v>#N/A</v>
      </c>
      <c r="AJ292" s="138">
        <f ca="1">COUNTIF(OFFSET('SD Aufnahme'!$M$32,VLOOKUP(E292,'SD Aufnahme'!$A$33:$X$376,'SD Aufnahme'!$W$29,FALSE),0,1,VLOOKUP(E292,'SD Aufnahme'!$A$33:$X$376,'SD Aufnahme'!$X$29,FALSE)),M292)</f>
        <v>0</v>
      </c>
      <c r="AK292" s="91">
        <f t="shared" ca="1" si="97"/>
        <v>0</v>
      </c>
      <c r="AL292" s="98">
        <f t="shared" si="91"/>
        <v>3</v>
      </c>
      <c r="AO292" s="98">
        <f t="shared" si="92"/>
        <v>0</v>
      </c>
      <c r="AR292" s="98" t="str">
        <f t="shared" si="93"/>
        <v>1900-1-Aufnahme</v>
      </c>
    </row>
    <row r="293" spans="1:44">
      <c r="A293" s="98">
        <f t="shared" si="84"/>
        <v>0</v>
      </c>
      <c r="B293" s="98" t="str">
        <f>IF(C293=1,SUM($C$23:C293),"")</f>
        <v/>
      </c>
      <c r="C293" s="98">
        <f t="shared" si="85"/>
        <v>0</v>
      </c>
      <c r="D293" s="89" t="str">
        <f t="shared" si="86"/>
        <v>1900-1-Aufnahme-</v>
      </c>
      <c r="E293" s="123" t="str">
        <f t="shared" ca="1" si="94"/>
        <v>-</v>
      </c>
      <c r="F293" s="123">
        <f t="shared" si="99"/>
        <v>1900</v>
      </c>
      <c r="G293" s="123">
        <f t="shared" si="100"/>
        <v>1</v>
      </c>
      <c r="H293" s="162">
        <f t="shared" si="101"/>
        <v>271</v>
      </c>
      <c r="I293" s="77"/>
      <c r="J293" s="78"/>
      <c r="K293" s="79"/>
      <c r="L293" s="80"/>
      <c r="M293" s="177"/>
      <c r="N293" s="309" t="str">
        <f t="shared" ca="1" si="98"/>
        <v/>
      </c>
      <c r="O293" s="310" t="str">
        <f ca="1">IFERROR(IF(VLOOKUP($E293,'SD Aufnahme'!$A$33:$N$326,'SD Aufnahme'!$D$29,FALSE)=0,"",VLOOKUP($E293,'SD Aufnahme'!$A$33:$N$326,'SD Aufnahme'!$D$29,FALSE)),"")</f>
        <v/>
      </c>
      <c r="P293" s="313"/>
      <c r="Q293" s="315" t="str">
        <f>IF(K293=0,"",IFERROR(VLOOKUP($E293,'SD Aufnahme'!$A$33:$N$326,'SD Aufnahme'!$E$29,FALSE),""))</f>
        <v/>
      </c>
      <c r="R293" s="87"/>
      <c r="S293" s="131" t="str">
        <f t="shared" si="87"/>
        <v/>
      </c>
      <c r="T293" s="126">
        <f>IF(M293="organische Düngemittel",IF(OR($M293=0,L293&lt;&gt;0,U293&gt;0),0,IFERROR(VLOOKUP($E293,'SD Aufnahme'!$A$33:$N$4042,T$20,FALSE),0)),)</f>
        <v>0</v>
      </c>
      <c r="U293" s="83"/>
      <c r="V293" s="124"/>
      <c r="W293" s="128" t="str">
        <f ca="1">IFERROR(IF(AND(J293&lt;&gt;"eigene Stoffe",VLOOKUP($E293,'SD Aufnahme'!$A$33:$N$326,'SD Aufnahme'!$G$29,FALSE)=0),"",IF($L293&lt;&gt;0,"", IF(AND(P293&gt;0,O293&lt;&gt;"",Q293&lt;&gt;"t TM"),VLOOKUP($E293,'SD Aufnahme'!$A$33:$N$326,'SD Aufnahme'!$G$29,FALSE)/O293*P293,VLOOKUP($E293,'SD Aufnahme'!$A$33:$N$326,'SD Aufnahme'!$G$29,FALSE)))),"")</f>
        <v/>
      </c>
      <c r="X293" s="87"/>
      <c r="Y293" s="128" t="str">
        <f ca="1">IFERROR(IF(AND(J293&lt;&gt;"eigene Stoffe",VLOOKUP($E293,'SD Aufnahme'!$A$33:$N$326,'SD Aufnahme'!$H$29,FALSE)=0),"",IF($L293&lt;&gt;0,"",IFERROR(IF(AND(P293&gt;0,O293&lt;&gt;"",Q293&lt;&gt;"t TM"),VLOOKUP($E293,'SD Aufnahme'!$A$33:$N$326,'SD Aufnahme'!$H$29,FALSE)*P293/O293,VLOOKUP($E293,'SD Aufnahme'!$A$33:$N$326,'SD Aufnahme'!$H$29,FALSE)),""))),"")</f>
        <v/>
      </c>
      <c r="Z293" s="87"/>
      <c r="AA293" s="424" t="s">
        <v>667</v>
      </c>
      <c r="AB293" s="129" t="str">
        <f>IF($M293=0,"",IFERROR(VLOOKUP($E293,'SD Aufnahme'!$A$33:$N$279,AB$20,FALSE),""))</f>
        <v/>
      </c>
      <c r="AC293" s="97">
        <f t="shared" si="88"/>
        <v>0</v>
      </c>
      <c r="AD293" s="89">
        <f t="shared" ca="1" si="89"/>
        <v>0</v>
      </c>
      <c r="AE293" s="89">
        <f t="shared" ca="1" si="95"/>
        <v>0</v>
      </c>
      <c r="AF293" s="89">
        <f t="shared" ca="1" si="90"/>
        <v>0</v>
      </c>
      <c r="AG293" s="89">
        <f t="shared" ca="1" si="96"/>
        <v>0</v>
      </c>
      <c r="AH293" s="89">
        <f t="shared" si="102"/>
        <v>0</v>
      </c>
      <c r="AI293" s="130" t="e">
        <f ca="1">COUNTIF(OFFSET('SD Aufnahme'!$C$33,VLOOKUP(J293,Art_Aufnahme,3,FALSE),0,VLOOKUP(J293,Art_Aufnahme,4,FALSE)-VLOOKUP(J293,Art_Aufnahme,3,FALSE)+1,1),K293)</f>
        <v>#N/A</v>
      </c>
      <c r="AJ293" s="138">
        <f ca="1">COUNTIF(OFFSET('SD Aufnahme'!$M$32,VLOOKUP(E293,'SD Aufnahme'!$A$33:$X$376,'SD Aufnahme'!$W$29,FALSE),0,1,VLOOKUP(E293,'SD Aufnahme'!$A$33:$X$376,'SD Aufnahme'!$X$29,FALSE)),M293)</f>
        <v>0</v>
      </c>
      <c r="AK293" s="91">
        <f t="shared" ca="1" si="97"/>
        <v>0</v>
      </c>
      <c r="AL293" s="98">
        <f t="shared" si="91"/>
        <v>3</v>
      </c>
      <c r="AO293" s="98">
        <f t="shared" si="92"/>
        <v>0</v>
      </c>
      <c r="AR293" s="98" t="str">
        <f t="shared" si="93"/>
        <v>1900-1-Aufnahme</v>
      </c>
    </row>
    <row r="294" spans="1:44">
      <c r="A294" s="98">
        <f t="shared" si="84"/>
        <v>0</v>
      </c>
      <c r="B294" s="98" t="str">
        <f>IF(C294=1,SUM($C$23:C294),"")</f>
        <v/>
      </c>
      <c r="C294" s="98">
        <f t="shared" si="85"/>
        <v>0</v>
      </c>
      <c r="D294" s="89" t="str">
        <f t="shared" si="86"/>
        <v>1900-1-Aufnahme-</v>
      </c>
      <c r="E294" s="123" t="str">
        <f t="shared" ca="1" si="94"/>
        <v>-</v>
      </c>
      <c r="F294" s="123">
        <f t="shared" si="99"/>
        <v>1900</v>
      </c>
      <c r="G294" s="123">
        <f t="shared" si="100"/>
        <v>1</v>
      </c>
      <c r="H294" s="162">
        <f t="shared" si="101"/>
        <v>272</v>
      </c>
      <c r="I294" s="77"/>
      <c r="J294" s="78"/>
      <c r="K294" s="79"/>
      <c r="L294" s="80"/>
      <c r="M294" s="177"/>
      <c r="N294" s="309" t="str">
        <f t="shared" ca="1" si="98"/>
        <v/>
      </c>
      <c r="O294" s="310" t="str">
        <f ca="1">IFERROR(IF(VLOOKUP($E294,'SD Aufnahme'!$A$33:$N$326,'SD Aufnahme'!$D$29,FALSE)=0,"",VLOOKUP($E294,'SD Aufnahme'!$A$33:$N$326,'SD Aufnahme'!$D$29,FALSE)),"")</f>
        <v/>
      </c>
      <c r="P294" s="313"/>
      <c r="Q294" s="315" t="str">
        <f>IF(K294=0,"",IFERROR(VLOOKUP($E294,'SD Aufnahme'!$A$33:$N$326,'SD Aufnahme'!$E$29,FALSE),""))</f>
        <v/>
      </c>
      <c r="R294" s="87"/>
      <c r="S294" s="131" t="str">
        <f t="shared" si="87"/>
        <v/>
      </c>
      <c r="T294" s="126">
        <f>IF(M294="organische Düngemittel",IF(OR($M294=0,L294&lt;&gt;0,U294&gt;0),0,IFERROR(VLOOKUP($E294,'SD Aufnahme'!$A$33:$N$4042,T$20,FALSE),0)),)</f>
        <v>0</v>
      </c>
      <c r="U294" s="83"/>
      <c r="V294" s="124"/>
      <c r="W294" s="128" t="str">
        <f ca="1">IFERROR(IF(AND(J294&lt;&gt;"eigene Stoffe",VLOOKUP($E294,'SD Aufnahme'!$A$33:$N$326,'SD Aufnahme'!$G$29,FALSE)=0),"",IF($L294&lt;&gt;0,"", IF(AND(P294&gt;0,O294&lt;&gt;"",Q294&lt;&gt;"t TM"),VLOOKUP($E294,'SD Aufnahme'!$A$33:$N$326,'SD Aufnahme'!$G$29,FALSE)/O294*P294,VLOOKUP($E294,'SD Aufnahme'!$A$33:$N$326,'SD Aufnahme'!$G$29,FALSE)))),"")</f>
        <v/>
      </c>
      <c r="X294" s="87"/>
      <c r="Y294" s="128" t="str">
        <f ca="1">IFERROR(IF(AND(J294&lt;&gt;"eigene Stoffe",VLOOKUP($E294,'SD Aufnahme'!$A$33:$N$326,'SD Aufnahme'!$H$29,FALSE)=0),"",IF($L294&lt;&gt;0,"",IFERROR(IF(AND(P294&gt;0,O294&lt;&gt;"",Q294&lt;&gt;"t TM"),VLOOKUP($E294,'SD Aufnahme'!$A$33:$N$326,'SD Aufnahme'!$H$29,FALSE)*P294/O294,VLOOKUP($E294,'SD Aufnahme'!$A$33:$N$326,'SD Aufnahme'!$H$29,FALSE)),""))),"")</f>
        <v/>
      </c>
      <c r="Z294" s="87"/>
      <c r="AA294" s="424" t="s">
        <v>667</v>
      </c>
      <c r="AB294" s="129" t="str">
        <f>IF($M294=0,"",IFERROR(VLOOKUP($E294,'SD Aufnahme'!$A$33:$N$279,AB$20,FALSE),""))</f>
        <v/>
      </c>
      <c r="AC294" s="97">
        <f t="shared" si="88"/>
        <v>0</v>
      </c>
      <c r="AD294" s="89">
        <f t="shared" ca="1" si="89"/>
        <v>0</v>
      </c>
      <c r="AE294" s="89">
        <f t="shared" ca="1" si="95"/>
        <v>0</v>
      </c>
      <c r="AF294" s="89">
        <f t="shared" ca="1" si="90"/>
        <v>0</v>
      </c>
      <c r="AG294" s="89">
        <f t="shared" ca="1" si="96"/>
        <v>0</v>
      </c>
      <c r="AH294" s="89">
        <f t="shared" si="102"/>
        <v>0</v>
      </c>
      <c r="AI294" s="130" t="e">
        <f ca="1">COUNTIF(OFFSET('SD Aufnahme'!$C$33,VLOOKUP(J294,Art_Aufnahme,3,FALSE),0,VLOOKUP(J294,Art_Aufnahme,4,FALSE)-VLOOKUP(J294,Art_Aufnahme,3,FALSE)+1,1),K294)</f>
        <v>#N/A</v>
      </c>
      <c r="AJ294" s="138">
        <f ca="1">COUNTIF(OFFSET('SD Aufnahme'!$M$32,VLOOKUP(E294,'SD Aufnahme'!$A$33:$X$376,'SD Aufnahme'!$W$29,FALSE),0,1,VLOOKUP(E294,'SD Aufnahme'!$A$33:$X$376,'SD Aufnahme'!$X$29,FALSE)),M294)</f>
        <v>0</v>
      </c>
      <c r="AK294" s="91">
        <f t="shared" ca="1" si="97"/>
        <v>0</v>
      </c>
      <c r="AL294" s="98">
        <f t="shared" si="91"/>
        <v>3</v>
      </c>
      <c r="AO294" s="98">
        <f t="shared" si="92"/>
        <v>0</v>
      </c>
      <c r="AR294" s="98" t="str">
        <f t="shared" si="93"/>
        <v>1900-1-Aufnahme</v>
      </c>
    </row>
    <row r="295" spans="1:44">
      <c r="A295" s="98">
        <f t="shared" si="84"/>
        <v>0</v>
      </c>
      <c r="B295" s="98" t="str">
        <f>IF(C295=1,SUM($C$23:C295),"")</f>
        <v/>
      </c>
      <c r="C295" s="98">
        <f t="shared" si="85"/>
        <v>0</v>
      </c>
      <c r="D295" s="89" t="str">
        <f t="shared" si="86"/>
        <v>1900-1-Aufnahme-</v>
      </c>
      <c r="E295" s="123" t="str">
        <f t="shared" ca="1" si="94"/>
        <v>-</v>
      </c>
      <c r="F295" s="123">
        <f t="shared" si="99"/>
        <v>1900</v>
      </c>
      <c r="G295" s="123">
        <f t="shared" si="100"/>
        <v>1</v>
      </c>
      <c r="H295" s="162">
        <f t="shared" si="101"/>
        <v>273</v>
      </c>
      <c r="I295" s="77"/>
      <c r="J295" s="78"/>
      <c r="K295" s="79"/>
      <c r="L295" s="80"/>
      <c r="M295" s="177"/>
      <c r="N295" s="309" t="str">
        <f t="shared" ca="1" si="98"/>
        <v/>
      </c>
      <c r="O295" s="310" t="str">
        <f ca="1">IFERROR(IF(VLOOKUP($E295,'SD Aufnahme'!$A$33:$N$326,'SD Aufnahme'!$D$29,FALSE)=0,"",VLOOKUP($E295,'SD Aufnahme'!$A$33:$N$326,'SD Aufnahme'!$D$29,FALSE)),"")</f>
        <v/>
      </c>
      <c r="P295" s="313"/>
      <c r="Q295" s="315" t="str">
        <f>IF(K295=0,"",IFERROR(VLOOKUP($E295,'SD Aufnahme'!$A$33:$N$326,'SD Aufnahme'!$E$29,FALSE),""))</f>
        <v/>
      </c>
      <c r="R295" s="87"/>
      <c r="S295" s="131" t="str">
        <f t="shared" si="87"/>
        <v/>
      </c>
      <c r="T295" s="126">
        <f>IF(M295="organische Düngemittel",IF(OR($M295=0,L295&lt;&gt;0,U295&gt;0),0,IFERROR(VLOOKUP($E295,'SD Aufnahme'!$A$33:$N$4042,T$20,FALSE),0)),)</f>
        <v>0</v>
      </c>
      <c r="U295" s="83"/>
      <c r="V295" s="124"/>
      <c r="W295" s="128" t="str">
        <f ca="1">IFERROR(IF(AND(J295&lt;&gt;"eigene Stoffe",VLOOKUP($E295,'SD Aufnahme'!$A$33:$N$326,'SD Aufnahme'!$G$29,FALSE)=0),"",IF($L295&lt;&gt;0,"", IF(AND(P295&gt;0,O295&lt;&gt;"",Q295&lt;&gt;"t TM"),VLOOKUP($E295,'SD Aufnahme'!$A$33:$N$326,'SD Aufnahme'!$G$29,FALSE)/O295*P295,VLOOKUP($E295,'SD Aufnahme'!$A$33:$N$326,'SD Aufnahme'!$G$29,FALSE)))),"")</f>
        <v/>
      </c>
      <c r="X295" s="87"/>
      <c r="Y295" s="128" t="str">
        <f ca="1">IFERROR(IF(AND(J295&lt;&gt;"eigene Stoffe",VLOOKUP($E295,'SD Aufnahme'!$A$33:$N$326,'SD Aufnahme'!$H$29,FALSE)=0),"",IF($L295&lt;&gt;0,"",IFERROR(IF(AND(P295&gt;0,O295&lt;&gt;"",Q295&lt;&gt;"t TM"),VLOOKUP($E295,'SD Aufnahme'!$A$33:$N$326,'SD Aufnahme'!$H$29,FALSE)*P295/O295,VLOOKUP($E295,'SD Aufnahme'!$A$33:$N$326,'SD Aufnahme'!$H$29,FALSE)),""))),"")</f>
        <v/>
      </c>
      <c r="Z295" s="87"/>
      <c r="AA295" s="424" t="s">
        <v>667</v>
      </c>
      <c r="AB295" s="129" t="str">
        <f>IF($M295=0,"",IFERROR(VLOOKUP($E295,'SD Aufnahme'!$A$33:$N$279,AB$20,FALSE),""))</f>
        <v/>
      </c>
      <c r="AC295" s="97">
        <f t="shared" si="88"/>
        <v>0</v>
      </c>
      <c r="AD295" s="89">
        <f t="shared" ca="1" si="89"/>
        <v>0</v>
      </c>
      <c r="AE295" s="89">
        <f t="shared" ca="1" si="95"/>
        <v>0</v>
      </c>
      <c r="AF295" s="89">
        <f t="shared" ca="1" si="90"/>
        <v>0</v>
      </c>
      <c r="AG295" s="89">
        <f t="shared" ca="1" si="96"/>
        <v>0</v>
      </c>
      <c r="AH295" s="89">
        <f t="shared" si="102"/>
        <v>0</v>
      </c>
      <c r="AI295" s="130" t="e">
        <f ca="1">COUNTIF(OFFSET('SD Aufnahme'!$C$33,VLOOKUP(J295,Art_Aufnahme,3,FALSE),0,VLOOKUP(J295,Art_Aufnahme,4,FALSE)-VLOOKUP(J295,Art_Aufnahme,3,FALSE)+1,1),K295)</f>
        <v>#N/A</v>
      </c>
      <c r="AJ295" s="138">
        <f ca="1">COUNTIF(OFFSET('SD Aufnahme'!$M$32,VLOOKUP(E295,'SD Aufnahme'!$A$33:$X$376,'SD Aufnahme'!$W$29,FALSE),0,1,VLOOKUP(E295,'SD Aufnahme'!$A$33:$X$376,'SD Aufnahme'!$X$29,FALSE)),M295)</f>
        <v>0</v>
      </c>
      <c r="AK295" s="91">
        <f t="shared" ca="1" si="97"/>
        <v>0</v>
      </c>
      <c r="AL295" s="98">
        <f t="shared" si="91"/>
        <v>3</v>
      </c>
      <c r="AO295" s="98">
        <f t="shared" si="92"/>
        <v>0</v>
      </c>
      <c r="AR295" s="98" t="str">
        <f t="shared" si="93"/>
        <v>1900-1-Aufnahme</v>
      </c>
    </row>
    <row r="296" spans="1:44">
      <c r="A296" s="98">
        <f t="shared" si="84"/>
        <v>0</v>
      </c>
      <c r="B296" s="98" t="str">
        <f>IF(C296=1,SUM($C$23:C296),"")</f>
        <v/>
      </c>
      <c r="C296" s="98">
        <f t="shared" si="85"/>
        <v>0</v>
      </c>
      <c r="D296" s="89" t="str">
        <f t="shared" si="86"/>
        <v>1900-1-Aufnahme-</v>
      </c>
      <c r="E296" s="123" t="str">
        <f t="shared" ca="1" si="94"/>
        <v>-</v>
      </c>
      <c r="F296" s="123">
        <f t="shared" si="99"/>
        <v>1900</v>
      </c>
      <c r="G296" s="123">
        <f t="shared" si="100"/>
        <v>1</v>
      </c>
      <c r="H296" s="162">
        <f t="shared" si="101"/>
        <v>274</v>
      </c>
      <c r="I296" s="77"/>
      <c r="J296" s="78"/>
      <c r="K296" s="79"/>
      <c r="L296" s="80"/>
      <c r="M296" s="177"/>
      <c r="N296" s="309" t="str">
        <f t="shared" ca="1" si="98"/>
        <v/>
      </c>
      <c r="O296" s="310" t="str">
        <f ca="1">IFERROR(IF(VLOOKUP($E296,'SD Aufnahme'!$A$33:$N$326,'SD Aufnahme'!$D$29,FALSE)=0,"",VLOOKUP($E296,'SD Aufnahme'!$A$33:$N$326,'SD Aufnahme'!$D$29,FALSE)),"")</f>
        <v/>
      </c>
      <c r="P296" s="313"/>
      <c r="Q296" s="315" t="str">
        <f>IF(K296=0,"",IFERROR(VLOOKUP($E296,'SD Aufnahme'!$A$33:$N$326,'SD Aufnahme'!$E$29,FALSE),""))</f>
        <v/>
      </c>
      <c r="R296" s="87"/>
      <c r="S296" s="131" t="str">
        <f t="shared" si="87"/>
        <v/>
      </c>
      <c r="T296" s="126">
        <f>IF(M296="organische Düngemittel",IF(OR($M296=0,L296&lt;&gt;0,U296&gt;0),0,IFERROR(VLOOKUP($E296,'SD Aufnahme'!$A$33:$N$4042,T$20,FALSE),0)),)</f>
        <v>0</v>
      </c>
      <c r="U296" s="83"/>
      <c r="V296" s="124"/>
      <c r="W296" s="128" t="str">
        <f ca="1">IFERROR(IF(AND(J296&lt;&gt;"eigene Stoffe",VLOOKUP($E296,'SD Aufnahme'!$A$33:$N$326,'SD Aufnahme'!$G$29,FALSE)=0),"",IF($L296&lt;&gt;0,"", IF(AND(P296&gt;0,O296&lt;&gt;"",Q296&lt;&gt;"t TM"),VLOOKUP($E296,'SD Aufnahme'!$A$33:$N$326,'SD Aufnahme'!$G$29,FALSE)/O296*P296,VLOOKUP($E296,'SD Aufnahme'!$A$33:$N$326,'SD Aufnahme'!$G$29,FALSE)))),"")</f>
        <v/>
      </c>
      <c r="X296" s="87"/>
      <c r="Y296" s="128" t="str">
        <f ca="1">IFERROR(IF(AND(J296&lt;&gt;"eigene Stoffe",VLOOKUP($E296,'SD Aufnahme'!$A$33:$N$326,'SD Aufnahme'!$H$29,FALSE)=0),"",IF($L296&lt;&gt;0,"",IFERROR(IF(AND(P296&gt;0,O296&lt;&gt;"",Q296&lt;&gt;"t TM"),VLOOKUP($E296,'SD Aufnahme'!$A$33:$N$326,'SD Aufnahme'!$H$29,FALSE)*P296/O296,VLOOKUP($E296,'SD Aufnahme'!$A$33:$N$326,'SD Aufnahme'!$H$29,FALSE)),""))),"")</f>
        <v/>
      </c>
      <c r="Z296" s="87"/>
      <c r="AA296" s="424" t="s">
        <v>667</v>
      </c>
      <c r="AB296" s="129" t="str">
        <f>IF($M296=0,"",IFERROR(VLOOKUP($E296,'SD Aufnahme'!$A$33:$N$279,AB$20,FALSE),""))</f>
        <v/>
      </c>
      <c r="AC296" s="97">
        <f t="shared" si="88"/>
        <v>0</v>
      </c>
      <c r="AD296" s="89">
        <f t="shared" ca="1" si="89"/>
        <v>0</v>
      </c>
      <c r="AE296" s="89">
        <f t="shared" ca="1" si="95"/>
        <v>0</v>
      </c>
      <c r="AF296" s="89">
        <f t="shared" ca="1" si="90"/>
        <v>0</v>
      </c>
      <c r="AG296" s="89">
        <f t="shared" ca="1" si="96"/>
        <v>0</v>
      </c>
      <c r="AH296" s="89">
        <f t="shared" si="102"/>
        <v>0</v>
      </c>
      <c r="AI296" s="130" t="e">
        <f ca="1">COUNTIF(OFFSET('SD Aufnahme'!$C$33,VLOOKUP(J296,Art_Aufnahme,3,FALSE),0,VLOOKUP(J296,Art_Aufnahme,4,FALSE)-VLOOKUP(J296,Art_Aufnahme,3,FALSE)+1,1),K296)</f>
        <v>#N/A</v>
      </c>
      <c r="AJ296" s="138">
        <f ca="1">COUNTIF(OFFSET('SD Aufnahme'!$M$32,VLOOKUP(E296,'SD Aufnahme'!$A$33:$X$376,'SD Aufnahme'!$W$29,FALSE),0,1,VLOOKUP(E296,'SD Aufnahme'!$A$33:$X$376,'SD Aufnahme'!$X$29,FALSE)),M296)</f>
        <v>0</v>
      </c>
      <c r="AK296" s="91">
        <f t="shared" ca="1" si="97"/>
        <v>0</v>
      </c>
      <c r="AL296" s="98">
        <f t="shared" si="91"/>
        <v>3</v>
      </c>
      <c r="AO296" s="98">
        <f t="shared" si="92"/>
        <v>0</v>
      </c>
      <c r="AR296" s="98" t="str">
        <f t="shared" si="93"/>
        <v>1900-1-Aufnahme</v>
      </c>
    </row>
    <row r="297" spans="1:44">
      <c r="A297" s="98">
        <f t="shared" si="84"/>
        <v>0</v>
      </c>
      <c r="B297" s="98" t="str">
        <f>IF(C297=1,SUM($C$23:C297),"")</f>
        <v/>
      </c>
      <c r="C297" s="98">
        <f t="shared" si="85"/>
        <v>0</v>
      </c>
      <c r="D297" s="89" t="str">
        <f t="shared" si="86"/>
        <v>1900-1-Aufnahme-</v>
      </c>
      <c r="E297" s="123" t="str">
        <f t="shared" ca="1" si="94"/>
        <v>-</v>
      </c>
      <c r="F297" s="123">
        <f t="shared" si="99"/>
        <v>1900</v>
      </c>
      <c r="G297" s="123">
        <f t="shared" si="100"/>
        <v>1</v>
      </c>
      <c r="H297" s="162">
        <f t="shared" si="101"/>
        <v>275</v>
      </c>
      <c r="I297" s="77"/>
      <c r="J297" s="78"/>
      <c r="K297" s="79"/>
      <c r="L297" s="80"/>
      <c r="M297" s="177"/>
      <c r="N297" s="309" t="str">
        <f t="shared" ca="1" si="98"/>
        <v/>
      </c>
      <c r="O297" s="310" t="str">
        <f ca="1">IFERROR(IF(VLOOKUP($E297,'SD Aufnahme'!$A$33:$N$326,'SD Aufnahme'!$D$29,FALSE)=0,"",VLOOKUP($E297,'SD Aufnahme'!$A$33:$N$326,'SD Aufnahme'!$D$29,FALSE)),"")</f>
        <v/>
      </c>
      <c r="P297" s="313"/>
      <c r="Q297" s="315" t="str">
        <f>IF(K297=0,"",IFERROR(VLOOKUP($E297,'SD Aufnahme'!$A$33:$N$326,'SD Aufnahme'!$E$29,FALSE),""))</f>
        <v/>
      </c>
      <c r="R297" s="87"/>
      <c r="S297" s="131" t="str">
        <f t="shared" si="87"/>
        <v/>
      </c>
      <c r="T297" s="126">
        <f>IF(M297="organische Düngemittel",IF(OR($M297=0,L297&lt;&gt;0,U297&gt;0),0,IFERROR(VLOOKUP($E297,'SD Aufnahme'!$A$33:$N$4042,T$20,FALSE),0)),)</f>
        <v>0</v>
      </c>
      <c r="U297" s="83"/>
      <c r="V297" s="124"/>
      <c r="W297" s="128" t="str">
        <f ca="1">IFERROR(IF(AND(J297&lt;&gt;"eigene Stoffe",VLOOKUP($E297,'SD Aufnahme'!$A$33:$N$326,'SD Aufnahme'!$G$29,FALSE)=0),"",IF($L297&lt;&gt;0,"", IF(AND(P297&gt;0,O297&lt;&gt;"",Q297&lt;&gt;"t TM"),VLOOKUP($E297,'SD Aufnahme'!$A$33:$N$326,'SD Aufnahme'!$G$29,FALSE)/O297*P297,VLOOKUP($E297,'SD Aufnahme'!$A$33:$N$326,'SD Aufnahme'!$G$29,FALSE)))),"")</f>
        <v/>
      </c>
      <c r="X297" s="87"/>
      <c r="Y297" s="128" t="str">
        <f ca="1">IFERROR(IF(AND(J297&lt;&gt;"eigene Stoffe",VLOOKUP($E297,'SD Aufnahme'!$A$33:$N$326,'SD Aufnahme'!$H$29,FALSE)=0),"",IF($L297&lt;&gt;0,"",IFERROR(IF(AND(P297&gt;0,O297&lt;&gt;"",Q297&lt;&gt;"t TM"),VLOOKUP($E297,'SD Aufnahme'!$A$33:$N$326,'SD Aufnahme'!$H$29,FALSE)*P297/O297,VLOOKUP($E297,'SD Aufnahme'!$A$33:$N$326,'SD Aufnahme'!$H$29,FALSE)),""))),"")</f>
        <v/>
      </c>
      <c r="Z297" s="87"/>
      <c r="AA297" s="424" t="s">
        <v>667</v>
      </c>
      <c r="AB297" s="129" t="str">
        <f>IF($M297=0,"",IFERROR(VLOOKUP($E297,'SD Aufnahme'!$A$33:$N$279,AB$20,FALSE),""))</f>
        <v/>
      </c>
      <c r="AC297" s="97">
        <f t="shared" si="88"/>
        <v>0</v>
      </c>
      <c r="AD297" s="89">
        <f t="shared" ca="1" si="89"/>
        <v>0</v>
      </c>
      <c r="AE297" s="89">
        <f t="shared" ca="1" si="95"/>
        <v>0</v>
      </c>
      <c r="AF297" s="89">
        <f t="shared" ca="1" si="90"/>
        <v>0</v>
      </c>
      <c r="AG297" s="89">
        <f t="shared" ca="1" si="96"/>
        <v>0</v>
      </c>
      <c r="AH297" s="89">
        <f t="shared" si="102"/>
        <v>0</v>
      </c>
      <c r="AI297" s="130" t="e">
        <f ca="1">COUNTIF(OFFSET('SD Aufnahme'!$C$33,VLOOKUP(J297,Art_Aufnahme,3,FALSE),0,VLOOKUP(J297,Art_Aufnahme,4,FALSE)-VLOOKUP(J297,Art_Aufnahme,3,FALSE)+1,1),K297)</f>
        <v>#N/A</v>
      </c>
      <c r="AJ297" s="138">
        <f ca="1">COUNTIF(OFFSET('SD Aufnahme'!$M$32,VLOOKUP(E297,'SD Aufnahme'!$A$33:$X$376,'SD Aufnahme'!$W$29,FALSE),0,1,VLOOKUP(E297,'SD Aufnahme'!$A$33:$X$376,'SD Aufnahme'!$X$29,FALSE)),M297)</f>
        <v>0</v>
      </c>
      <c r="AK297" s="91">
        <f t="shared" ca="1" si="97"/>
        <v>0</v>
      </c>
      <c r="AL297" s="98">
        <f t="shared" si="91"/>
        <v>3</v>
      </c>
      <c r="AO297" s="98">
        <f t="shared" si="92"/>
        <v>0</v>
      </c>
      <c r="AR297" s="98" t="str">
        <f t="shared" si="93"/>
        <v>1900-1-Aufnahme</v>
      </c>
    </row>
    <row r="298" spans="1:44">
      <c r="A298" s="98">
        <f t="shared" si="84"/>
        <v>0</v>
      </c>
      <c r="B298" s="98" t="str">
        <f>IF(C298=1,SUM($C$23:C298),"")</f>
        <v/>
      </c>
      <c r="C298" s="98">
        <f t="shared" si="85"/>
        <v>0</v>
      </c>
      <c r="D298" s="89" t="str">
        <f t="shared" si="86"/>
        <v>1900-1-Aufnahme-</v>
      </c>
      <c r="E298" s="123" t="str">
        <f t="shared" ca="1" si="94"/>
        <v>-</v>
      </c>
      <c r="F298" s="123">
        <f t="shared" si="99"/>
        <v>1900</v>
      </c>
      <c r="G298" s="123">
        <f t="shared" si="100"/>
        <v>1</v>
      </c>
      <c r="H298" s="162">
        <f t="shared" si="101"/>
        <v>276</v>
      </c>
      <c r="I298" s="77"/>
      <c r="J298" s="78"/>
      <c r="K298" s="79"/>
      <c r="L298" s="80"/>
      <c r="M298" s="177"/>
      <c r="N298" s="309" t="str">
        <f t="shared" ca="1" si="98"/>
        <v/>
      </c>
      <c r="O298" s="310" t="str">
        <f ca="1">IFERROR(IF(VLOOKUP($E298,'SD Aufnahme'!$A$33:$N$326,'SD Aufnahme'!$D$29,FALSE)=0,"",VLOOKUP($E298,'SD Aufnahme'!$A$33:$N$326,'SD Aufnahme'!$D$29,FALSE)),"")</f>
        <v/>
      </c>
      <c r="P298" s="313"/>
      <c r="Q298" s="315" t="str">
        <f>IF(K298=0,"",IFERROR(VLOOKUP($E298,'SD Aufnahme'!$A$33:$N$326,'SD Aufnahme'!$E$29,FALSE),""))</f>
        <v/>
      </c>
      <c r="R298" s="87"/>
      <c r="S298" s="131" t="str">
        <f t="shared" si="87"/>
        <v/>
      </c>
      <c r="T298" s="126">
        <f>IF(M298="organische Düngemittel",IF(OR($M298=0,L298&lt;&gt;0,U298&gt;0),0,IFERROR(VLOOKUP($E298,'SD Aufnahme'!$A$33:$N$4042,T$20,FALSE),0)),)</f>
        <v>0</v>
      </c>
      <c r="U298" s="83"/>
      <c r="V298" s="124"/>
      <c r="W298" s="128" t="str">
        <f ca="1">IFERROR(IF(AND(J298&lt;&gt;"eigene Stoffe",VLOOKUP($E298,'SD Aufnahme'!$A$33:$N$326,'SD Aufnahme'!$G$29,FALSE)=0),"",IF($L298&lt;&gt;0,"", IF(AND(P298&gt;0,O298&lt;&gt;"",Q298&lt;&gt;"t TM"),VLOOKUP($E298,'SD Aufnahme'!$A$33:$N$326,'SD Aufnahme'!$G$29,FALSE)/O298*P298,VLOOKUP($E298,'SD Aufnahme'!$A$33:$N$326,'SD Aufnahme'!$G$29,FALSE)))),"")</f>
        <v/>
      </c>
      <c r="X298" s="87"/>
      <c r="Y298" s="128" t="str">
        <f ca="1">IFERROR(IF(AND(J298&lt;&gt;"eigene Stoffe",VLOOKUP($E298,'SD Aufnahme'!$A$33:$N$326,'SD Aufnahme'!$H$29,FALSE)=0),"",IF($L298&lt;&gt;0,"",IFERROR(IF(AND(P298&gt;0,O298&lt;&gt;"",Q298&lt;&gt;"t TM"),VLOOKUP($E298,'SD Aufnahme'!$A$33:$N$326,'SD Aufnahme'!$H$29,FALSE)*P298/O298,VLOOKUP($E298,'SD Aufnahme'!$A$33:$N$326,'SD Aufnahme'!$H$29,FALSE)),""))),"")</f>
        <v/>
      </c>
      <c r="Z298" s="87"/>
      <c r="AA298" s="424" t="s">
        <v>667</v>
      </c>
      <c r="AB298" s="129" t="str">
        <f>IF($M298=0,"",IFERROR(VLOOKUP($E298,'SD Aufnahme'!$A$33:$N$279,AB$20,FALSE),""))</f>
        <v/>
      </c>
      <c r="AC298" s="97">
        <f t="shared" si="88"/>
        <v>0</v>
      </c>
      <c r="AD298" s="89">
        <f t="shared" ca="1" si="89"/>
        <v>0</v>
      </c>
      <c r="AE298" s="89">
        <f t="shared" ca="1" si="95"/>
        <v>0</v>
      </c>
      <c r="AF298" s="89">
        <f t="shared" ca="1" si="90"/>
        <v>0</v>
      </c>
      <c r="AG298" s="89">
        <f t="shared" ca="1" si="96"/>
        <v>0</v>
      </c>
      <c r="AH298" s="89">
        <f t="shared" si="102"/>
        <v>0</v>
      </c>
      <c r="AI298" s="130" t="e">
        <f ca="1">COUNTIF(OFFSET('SD Aufnahme'!$C$33,VLOOKUP(J298,Art_Aufnahme,3,FALSE),0,VLOOKUP(J298,Art_Aufnahme,4,FALSE)-VLOOKUP(J298,Art_Aufnahme,3,FALSE)+1,1),K298)</f>
        <v>#N/A</v>
      </c>
      <c r="AJ298" s="138">
        <f ca="1">COUNTIF(OFFSET('SD Aufnahme'!$M$32,VLOOKUP(E298,'SD Aufnahme'!$A$33:$X$376,'SD Aufnahme'!$W$29,FALSE),0,1,VLOOKUP(E298,'SD Aufnahme'!$A$33:$X$376,'SD Aufnahme'!$X$29,FALSE)),M298)</f>
        <v>0</v>
      </c>
      <c r="AK298" s="91">
        <f t="shared" ca="1" si="97"/>
        <v>0</v>
      </c>
      <c r="AL298" s="98">
        <f t="shared" si="91"/>
        <v>3</v>
      </c>
      <c r="AO298" s="98">
        <f t="shared" si="92"/>
        <v>0</v>
      </c>
      <c r="AR298" s="98" t="str">
        <f t="shared" si="93"/>
        <v>1900-1-Aufnahme</v>
      </c>
    </row>
    <row r="299" spans="1:44">
      <c r="A299" s="98">
        <f t="shared" si="84"/>
        <v>0</v>
      </c>
      <c r="B299" s="98" t="str">
        <f>IF(C299=1,SUM($C$23:C299),"")</f>
        <v/>
      </c>
      <c r="C299" s="98">
        <f t="shared" si="85"/>
        <v>0</v>
      </c>
      <c r="D299" s="89" t="str">
        <f t="shared" si="86"/>
        <v>1900-1-Aufnahme-</v>
      </c>
      <c r="E299" s="123" t="str">
        <f t="shared" ca="1" si="94"/>
        <v>-</v>
      </c>
      <c r="F299" s="123">
        <f t="shared" si="99"/>
        <v>1900</v>
      </c>
      <c r="G299" s="123">
        <f t="shared" si="100"/>
        <v>1</v>
      </c>
      <c r="H299" s="162">
        <f t="shared" si="101"/>
        <v>277</v>
      </c>
      <c r="I299" s="77"/>
      <c r="J299" s="78"/>
      <c r="K299" s="79"/>
      <c r="L299" s="80"/>
      <c r="M299" s="177"/>
      <c r="N299" s="309" t="str">
        <f t="shared" ca="1" si="98"/>
        <v/>
      </c>
      <c r="O299" s="310" t="str">
        <f ca="1">IFERROR(IF(VLOOKUP($E299,'SD Aufnahme'!$A$33:$N$326,'SD Aufnahme'!$D$29,FALSE)=0,"",VLOOKUP($E299,'SD Aufnahme'!$A$33:$N$326,'SD Aufnahme'!$D$29,FALSE)),"")</f>
        <v/>
      </c>
      <c r="P299" s="313"/>
      <c r="Q299" s="315" t="str">
        <f>IF(K299=0,"",IFERROR(VLOOKUP($E299,'SD Aufnahme'!$A$33:$N$326,'SD Aufnahme'!$E$29,FALSE),""))</f>
        <v/>
      </c>
      <c r="R299" s="87"/>
      <c r="S299" s="131" t="str">
        <f t="shared" si="87"/>
        <v/>
      </c>
      <c r="T299" s="126">
        <f>IF(M299="organische Düngemittel",IF(OR($M299=0,L299&lt;&gt;0,U299&gt;0),0,IFERROR(VLOOKUP($E299,'SD Aufnahme'!$A$33:$N$4042,T$20,FALSE),0)),)</f>
        <v>0</v>
      </c>
      <c r="U299" s="83"/>
      <c r="V299" s="124"/>
      <c r="W299" s="128" t="str">
        <f ca="1">IFERROR(IF(AND(J299&lt;&gt;"eigene Stoffe",VLOOKUP($E299,'SD Aufnahme'!$A$33:$N$326,'SD Aufnahme'!$G$29,FALSE)=0),"",IF($L299&lt;&gt;0,"", IF(AND(P299&gt;0,O299&lt;&gt;"",Q299&lt;&gt;"t TM"),VLOOKUP($E299,'SD Aufnahme'!$A$33:$N$326,'SD Aufnahme'!$G$29,FALSE)/O299*P299,VLOOKUP($E299,'SD Aufnahme'!$A$33:$N$326,'SD Aufnahme'!$G$29,FALSE)))),"")</f>
        <v/>
      </c>
      <c r="X299" s="87"/>
      <c r="Y299" s="128" t="str">
        <f ca="1">IFERROR(IF(AND(J299&lt;&gt;"eigene Stoffe",VLOOKUP($E299,'SD Aufnahme'!$A$33:$N$326,'SD Aufnahme'!$H$29,FALSE)=0),"",IF($L299&lt;&gt;0,"",IFERROR(IF(AND(P299&gt;0,O299&lt;&gt;"",Q299&lt;&gt;"t TM"),VLOOKUP($E299,'SD Aufnahme'!$A$33:$N$326,'SD Aufnahme'!$H$29,FALSE)*P299/O299,VLOOKUP($E299,'SD Aufnahme'!$A$33:$N$326,'SD Aufnahme'!$H$29,FALSE)),""))),"")</f>
        <v/>
      </c>
      <c r="Z299" s="87"/>
      <c r="AA299" s="424" t="s">
        <v>667</v>
      </c>
      <c r="AB299" s="129" t="str">
        <f>IF($M299=0,"",IFERROR(VLOOKUP($E299,'SD Aufnahme'!$A$33:$N$279,AB$20,FALSE),""))</f>
        <v/>
      </c>
      <c r="AC299" s="97">
        <f t="shared" si="88"/>
        <v>0</v>
      </c>
      <c r="AD299" s="89">
        <f t="shared" ca="1" si="89"/>
        <v>0</v>
      </c>
      <c r="AE299" s="89">
        <f t="shared" ca="1" si="95"/>
        <v>0</v>
      </c>
      <c r="AF299" s="89">
        <f t="shared" ca="1" si="90"/>
        <v>0</v>
      </c>
      <c r="AG299" s="89">
        <f t="shared" ca="1" si="96"/>
        <v>0</v>
      </c>
      <c r="AH299" s="89">
        <f t="shared" si="102"/>
        <v>0</v>
      </c>
      <c r="AI299" s="130" t="e">
        <f ca="1">COUNTIF(OFFSET('SD Aufnahme'!$C$33,VLOOKUP(J299,Art_Aufnahme,3,FALSE),0,VLOOKUP(J299,Art_Aufnahme,4,FALSE)-VLOOKUP(J299,Art_Aufnahme,3,FALSE)+1,1),K299)</f>
        <v>#N/A</v>
      </c>
      <c r="AJ299" s="138">
        <f ca="1">COUNTIF(OFFSET('SD Aufnahme'!$M$32,VLOOKUP(E299,'SD Aufnahme'!$A$33:$X$376,'SD Aufnahme'!$W$29,FALSE),0,1,VLOOKUP(E299,'SD Aufnahme'!$A$33:$X$376,'SD Aufnahme'!$X$29,FALSE)),M299)</f>
        <v>0</v>
      </c>
      <c r="AK299" s="91">
        <f t="shared" ca="1" si="97"/>
        <v>0</v>
      </c>
      <c r="AL299" s="98">
        <f t="shared" si="91"/>
        <v>3</v>
      </c>
      <c r="AO299" s="98">
        <f t="shared" si="92"/>
        <v>0</v>
      </c>
      <c r="AR299" s="98" t="str">
        <f t="shared" si="93"/>
        <v>1900-1-Aufnahme</v>
      </c>
    </row>
    <row r="300" spans="1:44">
      <c r="A300" s="98">
        <f t="shared" si="84"/>
        <v>0</v>
      </c>
      <c r="B300" s="98" t="str">
        <f>IF(C300=1,SUM($C$23:C300),"")</f>
        <v/>
      </c>
      <c r="C300" s="98">
        <f t="shared" si="85"/>
        <v>0</v>
      </c>
      <c r="D300" s="89" t="str">
        <f t="shared" si="86"/>
        <v>1900-1-Aufnahme-</v>
      </c>
      <c r="E300" s="123" t="str">
        <f t="shared" ca="1" si="94"/>
        <v>-</v>
      </c>
      <c r="F300" s="123">
        <f t="shared" si="99"/>
        <v>1900</v>
      </c>
      <c r="G300" s="123">
        <f t="shared" si="100"/>
        <v>1</v>
      </c>
      <c r="H300" s="162">
        <f t="shared" si="101"/>
        <v>278</v>
      </c>
      <c r="I300" s="77"/>
      <c r="J300" s="78"/>
      <c r="K300" s="79"/>
      <c r="L300" s="80"/>
      <c r="M300" s="177"/>
      <c r="N300" s="309" t="str">
        <f t="shared" ca="1" si="98"/>
        <v/>
      </c>
      <c r="O300" s="310" t="str">
        <f ca="1">IFERROR(IF(VLOOKUP($E300,'SD Aufnahme'!$A$33:$N$326,'SD Aufnahme'!$D$29,FALSE)=0,"",VLOOKUP($E300,'SD Aufnahme'!$A$33:$N$326,'SD Aufnahme'!$D$29,FALSE)),"")</f>
        <v/>
      </c>
      <c r="P300" s="313"/>
      <c r="Q300" s="315" t="str">
        <f>IF(K300=0,"",IFERROR(VLOOKUP($E300,'SD Aufnahme'!$A$33:$N$326,'SD Aufnahme'!$E$29,FALSE),""))</f>
        <v/>
      </c>
      <c r="R300" s="87"/>
      <c r="S300" s="131" t="str">
        <f t="shared" si="87"/>
        <v/>
      </c>
      <c r="T300" s="126">
        <f>IF(M300="organische Düngemittel",IF(OR($M300=0,L300&lt;&gt;0,U300&gt;0),0,IFERROR(VLOOKUP($E300,'SD Aufnahme'!$A$33:$N$4042,T$20,FALSE),0)),)</f>
        <v>0</v>
      </c>
      <c r="U300" s="83"/>
      <c r="V300" s="124"/>
      <c r="W300" s="128" t="str">
        <f ca="1">IFERROR(IF(AND(J300&lt;&gt;"eigene Stoffe",VLOOKUP($E300,'SD Aufnahme'!$A$33:$N$326,'SD Aufnahme'!$G$29,FALSE)=0),"",IF($L300&lt;&gt;0,"", IF(AND(P300&gt;0,O300&lt;&gt;"",Q300&lt;&gt;"t TM"),VLOOKUP($E300,'SD Aufnahme'!$A$33:$N$326,'SD Aufnahme'!$G$29,FALSE)/O300*P300,VLOOKUP($E300,'SD Aufnahme'!$A$33:$N$326,'SD Aufnahme'!$G$29,FALSE)))),"")</f>
        <v/>
      </c>
      <c r="X300" s="87"/>
      <c r="Y300" s="128" t="str">
        <f ca="1">IFERROR(IF(AND(J300&lt;&gt;"eigene Stoffe",VLOOKUP($E300,'SD Aufnahme'!$A$33:$N$326,'SD Aufnahme'!$H$29,FALSE)=0),"",IF($L300&lt;&gt;0,"",IFERROR(IF(AND(P300&gt;0,O300&lt;&gt;"",Q300&lt;&gt;"t TM"),VLOOKUP($E300,'SD Aufnahme'!$A$33:$N$326,'SD Aufnahme'!$H$29,FALSE)*P300/O300,VLOOKUP($E300,'SD Aufnahme'!$A$33:$N$326,'SD Aufnahme'!$H$29,FALSE)),""))),"")</f>
        <v/>
      </c>
      <c r="Z300" s="87"/>
      <c r="AA300" s="424" t="s">
        <v>667</v>
      </c>
      <c r="AB300" s="129" t="str">
        <f>IF($M300=0,"",IFERROR(VLOOKUP($E300,'SD Aufnahme'!$A$33:$N$279,AB$20,FALSE),""))</f>
        <v/>
      </c>
      <c r="AC300" s="97">
        <f t="shared" si="88"/>
        <v>0</v>
      </c>
      <c r="AD300" s="89">
        <f t="shared" ca="1" si="89"/>
        <v>0</v>
      </c>
      <c r="AE300" s="89">
        <f t="shared" ca="1" si="95"/>
        <v>0</v>
      </c>
      <c r="AF300" s="89">
        <f t="shared" ca="1" si="90"/>
        <v>0</v>
      </c>
      <c r="AG300" s="89">
        <f t="shared" ca="1" si="96"/>
        <v>0</v>
      </c>
      <c r="AH300" s="89">
        <f t="shared" si="102"/>
        <v>0</v>
      </c>
      <c r="AI300" s="130" t="e">
        <f ca="1">COUNTIF(OFFSET('SD Aufnahme'!$C$33,VLOOKUP(J300,Art_Aufnahme,3,FALSE),0,VLOOKUP(J300,Art_Aufnahme,4,FALSE)-VLOOKUP(J300,Art_Aufnahme,3,FALSE)+1,1),K300)</f>
        <v>#N/A</v>
      </c>
      <c r="AJ300" s="138">
        <f ca="1">COUNTIF(OFFSET('SD Aufnahme'!$M$32,VLOOKUP(E300,'SD Aufnahme'!$A$33:$X$376,'SD Aufnahme'!$W$29,FALSE),0,1,VLOOKUP(E300,'SD Aufnahme'!$A$33:$X$376,'SD Aufnahme'!$X$29,FALSE)),M300)</f>
        <v>0</v>
      </c>
      <c r="AK300" s="91">
        <f t="shared" ca="1" si="97"/>
        <v>0</v>
      </c>
      <c r="AL300" s="98">
        <f t="shared" si="91"/>
        <v>3</v>
      </c>
      <c r="AO300" s="98">
        <f t="shared" si="92"/>
        <v>0</v>
      </c>
      <c r="AR300" s="98" t="str">
        <f t="shared" si="93"/>
        <v>1900-1-Aufnahme</v>
      </c>
    </row>
    <row r="301" spans="1:44">
      <c r="A301" s="98">
        <f t="shared" si="84"/>
        <v>0</v>
      </c>
      <c r="B301" s="98" t="str">
        <f>IF(C301=1,SUM($C$23:C301),"")</f>
        <v/>
      </c>
      <c r="C301" s="98">
        <f t="shared" si="85"/>
        <v>0</v>
      </c>
      <c r="D301" s="89" t="str">
        <f t="shared" si="86"/>
        <v>1900-1-Aufnahme-</v>
      </c>
      <c r="E301" s="123" t="str">
        <f t="shared" ca="1" si="94"/>
        <v>-</v>
      </c>
      <c r="F301" s="123">
        <f t="shared" si="99"/>
        <v>1900</v>
      </c>
      <c r="G301" s="123">
        <f t="shared" si="100"/>
        <v>1</v>
      </c>
      <c r="H301" s="162">
        <f t="shared" si="101"/>
        <v>279</v>
      </c>
      <c r="I301" s="77"/>
      <c r="J301" s="78"/>
      <c r="K301" s="79"/>
      <c r="L301" s="80"/>
      <c r="M301" s="177"/>
      <c r="N301" s="309" t="str">
        <f t="shared" ca="1" si="98"/>
        <v/>
      </c>
      <c r="O301" s="310" t="str">
        <f ca="1">IFERROR(IF(VLOOKUP($E301,'SD Aufnahme'!$A$33:$N$326,'SD Aufnahme'!$D$29,FALSE)=0,"",VLOOKUP($E301,'SD Aufnahme'!$A$33:$N$326,'SD Aufnahme'!$D$29,FALSE)),"")</f>
        <v/>
      </c>
      <c r="P301" s="313"/>
      <c r="Q301" s="315" t="str">
        <f>IF(K301=0,"",IFERROR(VLOOKUP($E301,'SD Aufnahme'!$A$33:$N$326,'SD Aufnahme'!$E$29,FALSE),""))</f>
        <v/>
      </c>
      <c r="R301" s="87"/>
      <c r="S301" s="131" t="str">
        <f t="shared" si="87"/>
        <v/>
      </c>
      <c r="T301" s="126">
        <f>IF(M301="organische Düngemittel",IF(OR($M301=0,L301&lt;&gt;0,U301&gt;0),0,IFERROR(VLOOKUP($E301,'SD Aufnahme'!$A$33:$N$4042,T$20,FALSE),0)),)</f>
        <v>0</v>
      </c>
      <c r="U301" s="83"/>
      <c r="V301" s="124"/>
      <c r="W301" s="128" t="str">
        <f ca="1">IFERROR(IF(AND(J301&lt;&gt;"eigene Stoffe",VLOOKUP($E301,'SD Aufnahme'!$A$33:$N$326,'SD Aufnahme'!$G$29,FALSE)=0),"",IF($L301&lt;&gt;0,"", IF(AND(P301&gt;0,O301&lt;&gt;"",Q301&lt;&gt;"t TM"),VLOOKUP($E301,'SD Aufnahme'!$A$33:$N$326,'SD Aufnahme'!$G$29,FALSE)/O301*P301,VLOOKUP($E301,'SD Aufnahme'!$A$33:$N$326,'SD Aufnahme'!$G$29,FALSE)))),"")</f>
        <v/>
      </c>
      <c r="X301" s="87"/>
      <c r="Y301" s="128" t="str">
        <f ca="1">IFERROR(IF(AND(J301&lt;&gt;"eigene Stoffe",VLOOKUP($E301,'SD Aufnahme'!$A$33:$N$326,'SD Aufnahme'!$H$29,FALSE)=0),"",IF($L301&lt;&gt;0,"",IFERROR(IF(AND(P301&gt;0,O301&lt;&gt;"",Q301&lt;&gt;"t TM"),VLOOKUP($E301,'SD Aufnahme'!$A$33:$N$326,'SD Aufnahme'!$H$29,FALSE)*P301/O301,VLOOKUP($E301,'SD Aufnahme'!$A$33:$N$326,'SD Aufnahme'!$H$29,FALSE)),""))),"")</f>
        <v/>
      </c>
      <c r="Z301" s="87"/>
      <c r="AA301" s="424" t="s">
        <v>667</v>
      </c>
      <c r="AB301" s="129" t="str">
        <f>IF($M301=0,"",IFERROR(VLOOKUP($E301,'SD Aufnahme'!$A$33:$N$279,AB$20,FALSE),""))</f>
        <v/>
      </c>
      <c r="AC301" s="97">
        <f t="shared" si="88"/>
        <v>0</v>
      </c>
      <c r="AD301" s="89">
        <f t="shared" ca="1" si="89"/>
        <v>0</v>
      </c>
      <c r="AE301" s="89">
        <f t="shared" ca="1" si="95"/>
        <v>0</v>
      </c>
      <c r="AF301" s="89">
        <f t="shared" ca="1" si="90"/>
        <v>0</v>
      </c>
      <c r="AG301" s="89">
        <f t="shared" ca="1" si="96"/>
        <v>0</v>
      </c>
      <c r="AH301" s="89">
        <f t="shared" si="102"/>
        <v>0</v>
      </c>
      <c r="AI301" s="130" t="e">
        <f ca="1">COUNTIF(OFFSET('SD Aufnahme'!$C$33,VLOOKUP(J301,Art_Aufnahme,3,FALSE),0,VLOOKUP(J301,Art_Aufnahme,4,FALSE)-VLOOKUP(J301,Art_Aufnahme,3,FALSE)+1,1),K301)</f>
        <v>#N/A</v>
      </c>
      <c r="AJ301" s="138">
        <f ca="1">COUNTIF(OFFSET('SD Aufnahme'!$M$32,VLOOKUP(E301,'SD Aufnahme'!$A$33:$X$376,'SD Aufnahme'!$W$29,FALSE),0,1,VLOOKUP(E301,'SD Aufnahme'!$A$33:$X$376,'SD Aufnahme'!$X$29,FALSE)),M301)</f>
        <v>0</v>
      </c>
      <c r="AK301" s="91">
        <f t="shared" ca="1" si="97"/>
        <v>0</v>
      </c>
      <c r="AL301" s="98">
        <f t="shared" si="91"/>
        <v>3</v>
      </c>
      <c r="AO301" s="98">
        <f t="shared" si="92"/>
        <v>0</v>
      </c>
      <c r="AR301" s="98" t="str">
        <f t="shared" si="93"/>
        <v>1900-1-Aufnahme</v>
      </c>
    </row>
    <row r="302" spans="1:44">
      <c r="A302" s="98">
        <f t="shared" si="84"/>
        <v>0</v>
      </c>
      <c r="B302" s="98" t="str">
        <f>IF(C302=1,SUM($C$23:C302),"")</f>
        <v/>
      </c>
      <c r="C302" s="98">
        <f t="shared" si="85"/>
        <v>0</v>
      </c>
      <c r="D302" s="89" t="str">
        <f t="shared" si="86"/>
        <v>1900-1-Aufnahme-</v>
      </c>
      <c r="E302" s="123" t="str">
        <f t="shared" ca="1" si="94"/>
        <v>-</v>
      </c>
      <c r="F302" s="123">
        <f t="shared" si="99"/>
        <v>1900</v>
      </c>
      <c r="G302" s="123">
        <f t="shared" si="100"/>
        <v>1</v>
      </c>
      <c r="H302" s="162">
        <f t="shared" si="101"/>
        <v>280</v>
      </c>
      <c r="I302" s="77"/>
      <c r="J302" s="78"/>
      <c r="K302" s="79"/>
      <c r="L302" s="80"/>
      <c r="M302" s="177"/>
      <c r="N302" s="309" t="str">
        <f t="shared" ca="1" si="98"/>
        <v/>
      </c>
      <c r="O302" s="310" t="str">
        <f ca="1">IFERROR(IF(VLOOKUP($E302,'SD Aufnahme'!$A$33:$N$326,'SD Aufnahme'!$D$29,FALSE)=0,"",VLOOKUP($E302,'SD Aufnahme'!$A$33:$N$326,'SD Aufnahme'!$D$29,FALSE)),"")</f>
        <v/>
      </c>
      <c r="P302" s="313"/>
      <c r="Q302" s="315" t="str">
        <f>IF(K302=0,"",IFERROR(VLOOKUP($E302,'SD Aufnahme'!$A$33:$N$326,'SD Aufnahme'!$E$29,FALSE),""))</f>
        <v/>
      </c>
      <c r="R302" s="87"/>
      <c r="S302" s="131" t="str">
        <f t="shared" si="87"/>
        <v/>
      </c>
      <c r="T302" s="126">
        <f>IF(M302="organische Düngemittel",IF(OR($M302=0,L302&lt;&gt;0,U302&gt;0),0,IFERROR(VLOOKUP($E302,'SD Aufnahme'!$A$33:$N$4042,T$20,FALSE),0)),)</f>
        <v>0</v>
      </c>
      <c r="U302" s="83"/>
      <c r="V302" s="124"/>
      <c r="W302" s="128" t="str">
        <f ca="1">IFERROR(IF(AND(J302&lt;&gt;"eigene Stoffe",VLOOKUP($E302,'SD Aufnahme'!$A$33:$N$326,'SD Aufnahme'!$G$29,FALSE)=0),"",IF($L302&lt;&gt;0,"", IF(AND(P302&gt;0,O302&lt;&gt;"",Q302&lt;&gt;"t TM"),VLOOKUP($E302,'SD Aufnahme'!$A$33:$N$326,'SD Aufnahme'!$G$29,FALSE)/O302*P302,VLOOKUP($E302,'SD Aufnahme'!$A$33:$N$326,'SD Aufnahme'!$G$29,FALSE)))),"")</f>
        <v/>
      </c>
      <c r="X302" s="87"/>
      <c r="Y302" s="128" t="str">
        <f ca="1">IFERROR(IF(AND(J302&lt;&gt;"eigene Stoffe",VLOOKUP($E302,'SD Aufnahme'!$A$33:$N$326,'SD Aufnahme'!$H$29,FALSE)=0),"",IF($L302&lt;&gt;0,"",IFERROR(IF(AND(P302&gt;0,O302&lt;&gt;"",Q302&lt;&gt;"t TM"),VLOOKUP($E302,'SD Aufnahme'!$A$33:$N$326,'SD Aufnahme'!$H$29,FALSE)*P302/O302,VLOOKUP($E302,'SD Aufnahme'!$A$33:$N$326,'SD Aufnahme'!$H$29,FALSE)),""))),"")</f>
        <v/>
      </c>
      <c r="Z302" s="87"/>
      <c r="AA302" s="424" t="s">
        <v>667</v>
      </c>
      <c r="AB302" s="129" t="str">
        <f>IF($M302=0,"",IFERROR(VLOOKUP($E302,'SD Aufnahme'!$A$33:$N$279,AB$20,FALSE),""))</f>
        <v/>
      </c>
      <c r="AC302" s="97">
        <f t="shared" si="88"/>
        <v>0</v>
      </c>
      <c r="AD302" s="89">
        <f t="shared" ca="1" si="89"/>
        <v>0</v>
      </c>
      <c r="AE302" s="89">
        <f t="shared" ca="1" si="95"/>
        <v>0</v>
      </c>
      <c r="AF302" s="89">
        <f t="shared" ca="1" si="90"/>
        <v>0</v>
      </c>
      <c r="AG302" s="89">
        <f t="shared" ca="1" si="96"/>
        <v>0</v>
      </c>
      <c r="AH302" s="89">
        <f t="shared" si="102"/>
        <v>0</v>
      </c>
      <c r="AI302" s="130" t="e">
        <f ca="1">COUNTIF(OFFSET('SD Aufnahme'!$C$33,VLOOKUP(J302,Art_Aufnahme,3,FALSE),0,VLOOKUP(J302,Art_Aufnahme,4,FALSE)-VLOOKUP(J302,Art_Aufnahme,3,FALSE)+1,1),K302)</f>
        <v>#N/A</v>
      </c>
      <c r="AJ302" s="138">
        <f ca="1">COUNTIF(OFFSET('SD Aufnahme'!$M$32,VLOOKUP(E302,'SD Aufnahme'!$A$33:$X$376,'SD Aufnahme'!$W$29,FALSE),0,1,VLOOKUP(E302,'SD Aufnahme'!$A$33:$X$376,'SD Aufnahme'!$X$29,FALSE)),M302)</f>
        <v>0</v>
      </c>
      <c r="AK302" s="91">
        <f t="shared" ca="1" si="97"/>
        <v>0</v>
      </c>
      <c r="AL302" s="98">
        <f t="shared" si="91"/>
        <v>3</v>
      </c>
      <c r="AO302" s="98">
        <f t="shared" si="92"/>
        <v>0</v>
      </c>
      <c r="AR302" s="98" t="str">
        <f t="shared" si="93"/>
        <v>1900-1-Aufnahme</v>
      </c>
    </row>
    <row r="303" spans="1:44">
      <c r="A303" s="98">
        <f t="shared" si="84"/>
        <v>0</v>
      </c>
      <c r="B303" s="98" t="str">
        <f>IF(C303=1,SUM($C$23:C303),"")</f>
        <v/>
      </c>
      <c r="C303" s="98">
        <f t="shared" si="85"/>
        <v>0</v>
      </c>
      <c r="D303" s="89" t="str">
        <f t="shared" si="86"/>
        <v>1900-1-Aufnahme-</v>
      </c>
      <c r="E303" s="123" t="str">
        <f t="shared" ca="1" si="94"/>
        <v>-</v>
      </c>
      <c r="F303" s="123">
        <f t="shared" si="99"/>
        <v>1900</v>
      </c>
      <c r="G303" s="123">
        <f t="shared" si="100"/>
        <v>1</v>
      </c>
      <c r="H303" s="162">
        <f t="shared" si="101"/>
        <v>281</v>
      </c>
      <c r="I303" s="77"/>
      <c r="J303" s="78"/>
      <c r="K303" s="79"/>
      <c r="L303" s="80"/>
      <c r="M303" s="177"/>
      <c r="N303" s="309" t="str">
        <f t="shared" ca="1" si="98"/>
        <v/>
      </c>
      <c r="O303" s="310" t="str">
        <f ca="1">IFERROR(IF(VLOOKUP($E303,'SD Aufnahme'!$A$33:$N$326,'SD Aufnahme'!$D$29,FALSE)=0,"",VLOOKUP($E303,'SD Aufnahme'!$A$33:$N$326,'SD Aufnahme'!$D$29,FALSE)),"")</f>
        <v/>
      </c>
      <c r="P303" s="313"/>
      <c r="Q303" s="315" t="str">
        <f>IF(K303=0,"",IFERROR(VLOOKUP($E303,'SD Aufnahme'!$A$33:$N$326,'SD Aufnahme'!$E$29,FALSE),""))</f>
        <v/>
      </c>
      <c r="R303" s="87"/>
      <c r="S303" s="131" t="str">
        <f t="shared" si="87"/>
        <v/>
      </c>
      <c r="T303" s="126">
        <f>IF(M303="organische Düngemittel",IF(OR($M303=0,L303&lt;&gt;0,U303&gt;0),0,IFERROR(VLOOKUP($E303,'SD Aufnahme'!$A$33:$N$4042,T$20,FALSE),0)),)</f>
        <v>0</v>
      </c>
      <c r="U303" s="83"/>
      <c r="V303" s="124"/>
      <c r="W303" s="128" t="str">
        <f ca="1">IFERROR(IF(AND(J303&lt;&gt;"eigene Stoffe",VLOOKUP($E303,'SD Aufnahme'!$A$33:$N$326,'SD Aufnahme'!$G$29,FALSE)=0),"",IF($L303&lt;&gt;0,"", IF(AND(P303&gt;0,O303&lt;&gt;"",Q303&lt;&gt;"t TM"),VLOOKUP($E303,'SD Aufnahme'!$A$33:$N$326,'SD Aufnahme'!$G$29,FALSE)/O303*P303,VLOOKUP($E303,'SD Aufnahme'!$A$33:$N$326,'SD Aufnahme'!$G$29,FALSE)))),"")</f>
        <v/>
      </c>
      <c r="X303" s="87"/>
      <c r="Y303" s="128" t="str">
        <f ca="1">IFERROR(IF(AND(J303&lt;&gt;"eigene Stoffe",VLOOKUP($E303,'SD Aufnahme'!$A$33:$N$326,'SD Aufnahme'!$H$29,FALSE)=0),"",IF($L303&lt;&gt;0,"",IFERROR(IF(AND(P303&gt;0,O303&lt;&gt;"",Q303&lt;&gt;"t TM"),VLOOKUP($E303,'SD Aufnahme'!$A$33:$N$326,'SD Aufnahme'!$H$29,FALSE)*P303/O303,VLOOKUP($E303,'SD Aufnahme'!$A$33:$N$326,'SD Aufnahme'!$H$29,FALSE)),""))),"")</f>
        <v/>
      </c>
      <c r="Z303" s="87"/>
      <c r="AA303" s="424" t="s">
        <v>667</v>
      </c>
      <c r="AB303" s="129" t="str">
        <f>IF($M303=0,"",IFERROR(VLOOKUP($E303,'SD Aufnahme'!$A$33:$N$279,AB$20,FALSE),""))</f>
        <v/>
      </c>
      <c r="AC303" s="97">
        <f t="shared" si="88"/>
        <v>0</v>
      </c>
      <c r="AD303" s="89">
        <f t="shared" ca="1" si="89"/>
        <v>0</v>
      </c>
      <c r="AE303" s="89">
        <f t="shared" ca="1" si="95"/>
        <v>0</v>
      </c>
      <c r="AF303" s="89">
        <f t="shared" ca="1" si="90"/>
        <v>0</v>
      </c>
      <c r="AG303" s="89">
        <f t="shared" ca="1" si="96"/>
        <v>0</v>
      </c>
      <c r="AH303" s="89">
        <f t="shared" si="102"/>
        <v>0</v>
      </c>
      <c r="AI303" s="130" t="e">
        <f ca="1">COUNTIF(OFFSET('SD Aufnahme'!$C$33,VLOOKUP(J303,Art_Aufnahme,3,FALSE),0,VLOOKUP(J303,Art_Aufnahme,4,FALSE)-VLOOKUP(J303,Art_Aufnahme,3,FALSE)+1,1),K303)</f>
        <v>#N/A</v>
      </c>
      <c r="AJ303" s="138">
        <f ca="1">COUNTIF(OFFSET('SD Aufnahme'!$M$32,VLOOKUP(E303,'SD Aufnahme'!$A$33:$X$376,'SD Aufnahme'!$W$29,FALSE),0,1,VLOOKUP(E303,'SD Aufnahme'!$A$33:$X$376,'SD Aufnahme'!$X$29,FALSE)),M303)</f>
        <v>0</v>
      </c>
      <c r="AK303" s="91">
        <f t="shared" ca="1" si="97"/>
        <v>0</v>
      </c>
      <c r="AL303" s="98">
        <f t="shared" si="91"/>
        <v>3</v>
      </c>
      <c r="AO303" s="98">
        <f t="shared" si="92"/>
        <v>0</v>
      </c>
      <c r="AR303" s="98" t="str">
        <f t="shared" si="93"/>
        <v>1900-1-Aufnahme</v>
      </c>
    </row>
    <row r="304" spans="1:44">
      <c r="A304" s="98">
        <f t="shared" si="84"/>
        <v>0</v>
      </c>
      <c r="B304" s="98" t="str">
        <f>IF(C304=1,SUM($C$23:C304),"")</f>
        <v/>
      </c>
      <c r="C304" s="98">
        <f t="shared" si="85"/>
        <v>0</v>
      </c>
      <c r="D304" s="89" t="str">
        <f t="shared" si="86"/>
        <v>1900-1-Aufnahme-</v>
      </c>
      <c r="E304" s="123" t="str">
        <f t="shared" ca="1" si="94"/>
        <v>-</v>
      </c>
      <c r="F304" s="123">
        <f t="shared" si="99"/>
        <v>1900</v>
      </c>
      <c r="G304" s="123">
        <f t="shared" si="100"/>
        <v>1</v>
      </c>
      <c r="H304" s="162">
        <f t="shared" si="101"/>
        <v>282</v>
      </c>
      <c r="I304" s="77"/>
      <c r="J304" s="78"/>
      <c r="K304" s="79"/>
      <c r="L304" s="80"/>
      <c r="M304" s="177"/>
      <c r="N304" s="309" t="str">
        <f t="shared" ca="1" si="98"/>
        <v/>
      </c>
      <c r="O304" s="310" t="str">
        <f ca="1">IFERROR(IF(VLOOKUP($E304,'SD Aufnahme'!$A$33:$N$326,'SD Aufnahme'!$D$29,FALSE)=0,"",VLOOKUP($E304,'SD Aufnahme'!$A$33:$N$326,'SD Aufnahme'!$D$29,FALSE)),"")</f>
        <v/>
      </c>
      <c r="P304" s="313"/>
      <c r="Q304" s="315" t="str">
        <f>IF(K304=0,"",IFERROR(VLOOKUP($E304,'SD Aufnahme'!$A$33:$N$326,'SD Aufnahme'!$E$29,FALSE),""))</f>
        <v/>
      </c>
      <c r="R304" s="87"/>
      <c r="S304" s="131" t="str">
        <f t="shared" si="87"/>
        <v/>
      </c>
      <c r="T304" s="126">
        <f>IF(M304="organische Düngemittel",IF(OR($M304=0,L304&lt;&gt;0,U304&gt;0),0,IFERROR(VLOOKUP($E304,'SD Aufnahme'!$A$33:$N$4042,T$20,FALSE),0)),)</f>
        <v>0</v>
      </c>
      <c r="U304" s="83"/>
      <c r="V304" s="124"/>
      <c r="W304" s="128" t="str">
        <f ca="1">IFERROR(IF(AND(J304&lt;&gt;"eigene Stoffe",VLOOKUP($E304,'SD Aufnahme'!$A$33:$N$326,'SD Aufnahme'!$G$29,FALSE)=0),"",IF($L304&lt;&gt;0,"", IF(AND(P304&gt;0,O304&lt;&gt;"",Q304&lt;&gt;"t TM"),VLOOKUP($E304,'SD Aufnahme'!$A$33:$N$326,'SD Aufnahme'!$G$29,FALSE)/O304*P304,VLOOKUP($E304,'SD Aufnahme'!$A$33:$N$326,'SD Aufnahme'!$G$29,FALSE)))),"")</f>
        <v/>
      </c>
      <c r="X304" s="87"/>
      <c r="Y304" s="128" t="str">
        <f ca="1">IFERROR(IF(AND(J304&lt;&gt;"eigene Stoffe",VLOOKUP($E304,'SD Aufnahme'!$A$33:$N$326,'SD Aufnahme'!$H$29,FALSE)=0),"",IF($L304&lt;&gt;0,"",IFERROR(IF(AND(P304&gt;0,O304&lt;&gt;"",Q304&lt;&gt;"t TM"),VLOOKUP($E304,'SD Aufnahme'!$A$33:$N$326,'SD Aufnahme'!$H$29,FALSE)*P304/O304,VLOOKUP($E304,'SD Aufnahme'!$A$33:$N$326,'SD Aufnahme'!$H$29,FALSE)),""))),"")</f>
        <v/>
      </c>
      <c r="Z304" s="87"/>
      <c r="AA304" s="424" t="s">
        <v>667</v>
      </c>
      <c r="AB304" s="129" t="str">
        <f>IF($M304=0,"",IFERROR(VLOOKUP($E304,'SD Aufnahme'!$A$33:$N$279,AB$20,FALSE),""))</f>
        <v/>
      </c>
      <c r="AC304" s="97">
        <f t="shared" si="88"/>
        <v>0</v>
      </c>
      <c r="AD304" s="89">
        <f t="shared" ca="1" si="89"/>
        <v>0</v>
      </c>
      <c r="AE304" s="89">
        <f t="shared" ca="1" si="95"/>
        <v>0</v>
      </c>
      <c r="AF304" s="89">
        <f t="shared" ca="1" si="90"/>
        <v>0</v>
      </c>
      <c r="AG304" s="89">
        <f t="shared" ca="1" si="96"/>
        <v>0</v>
      </c>
      <c r="AH304" s="89">
        <f t="shared" si="102"/>
        <v>0</v>
      </c>
      <c r="AI304" s="130" t="e">
        <f ca="1">COUNTIF(OFFSET('SD Aufnahme'!$C$33,VLOOKUP(J304,Art_Aufnahme,3,FALSE),0,VLOOKUP(J304,Art_Aufnahme,4,FALSE)-VLOOKUP(J304,Art_Aufnahme,3,FALSE)+1,1),K304)</f>
        <v>#N/A</v>
      </c>
      <c r="AJ304" s="138">
        <f ca="1">COUNTIF(OFFSET('SD Aufnahme'!$M$32,VLOOKUP(E304,'SD Aufnahme'!$A$33:$X$376,'SD Aufnahme'!$W$29,FALSE),0,1,VLOOKUP(E304,'SD Aufnahme'!$A$33:$X$376,'SD Aufnahme'!$X$29,FALSE)),M304)</f>
        <v>0</v>
      </c>
      <c r="AK304" s="91">
        <f t="shared" ca="1" si="97"/>
        <v>0</v>
      </c>
      <c r="AL304" s="98">
        <f t="shared" si="91"/>
        <v>3</v>
      </c>
      <c r="AO304" s="98">
        <f t="shared" si="92"/>
        <v>0</v>
      </c>
      <c r="AR304" s="98" t="str">
        <f t="shared" si="93"/>
        <v>1900-1-Aufnahme</v>
      </c>
    </row>
    <row r="305" spans="1:44">
      <c r="A305" s="98">
        <f t="shared" si="84"/>
        <v>0</v>
      </c>
      <c r="B305" s="98" t="str">
        <f>IF(C305=1,SUM($C$23:C305),"")</f>
        <v/>
      </c>
      <c r="C305" s="98">
        <f t="shared" si="85"/>
        <v>0</v>
      </c>
      <c r="D305" s="89" t="str">
        <f t="shared" si="86"/>
        <v>1900-1-Aufnahme-</v>
      </c>
      <c r="E305" s="123" t="str">
        <f t="shared" ca="1" si="94"/>
        <v>-</v>
      </c>
      <c r="F305" s="123">
        <f t="shared" si="99"/>
        <v>1900</v>
      </c>
      <c r="G305" s="123">
        <f t="shared" si="100"/>
        <v>1</v>
      </c>
      <c r="H305" s="162">
        <f t="shared" si="101"/>
        <v>283</v>
      </c>
      <c r="I305" s="77"/>
      <c r="J305" s="78"/>
      <c r="K305" s="79"/>
      <c r="L305" s="80"/>
      <c r="M305" s="177"/>
      <c r="N305" s="309" t="str">
        <f t="shared" ca="1" si="98"/>
        <v/>
      </c>
      <c r="O305" s="310" t="str">
        <f ca="1">IFERROR(IF(VLOOKUP($E305,'SD Aufnahme'!$A$33:$N$326,'SD Aufnahme'!$D$29,FALSE)=0,"",VLOOKUP($E305,'SD Aufnahme'!$A$33:$N$326,'SD Aufnahme'!$D$29,FALSE)),"")</f>
        <v/>
      </c>
      <c r="P305" s="313"/>
      <c r="Q305" s="315" t="str">
        <f>IF(K305=0,"",IFERROR(VLOOKUP($E305,'SD Aufnahme'!$A$33:$N$326,'SD Aufnahme'!$E$29,FALSE),""))</f>
        <v/>
      </c>
      <c r="R305" s="87"/>
      <c r="S305" s="131" t="str">
        <f t="shared" si="87"/>
        <v/>
      </c>
      <c r="T305" s="126">
        <f>IF(M305="organische Düngemittel",IF(OR($M305=0,L305&lt;&gt;0,U305&gt;0),0,IFERROR(VLOOKUP($E305,'SD Aufnahme'!$A$33:$N$4042,T$20,FALSE),0)),)</f>
        <v>0</v>
      </c>
      <c r="U305" s="83"/>
      <c r="V305" s="124"/>
      <c r="W305" s="128" t="str">
        <f ca="1">IFERROR(IF(AND(J305&lt;&gt;"eigene Stoffe",VLOOKUP($E305,'SD Aufnahme'!$A$33:$N$326,'SD Aufnahme'!$G$29,FALSE)=0),"",IF($L305&lt;&gt;0,"", IF(AND(P305&gt;0,O305&lt;&gt;"",Q305&lt;&gt;"t TM"),VLOOKUP($E305,'SD Aufnahme'!$A$33:$N$326,'SD Aufnahme'!$G$29,FALSE)/O305*P305,VLOOKUP($E305,'SD Aufnahme'!$A$33:$N$326,'SD Aufnahme'!$G$29,FALSE)))),"")</f>
        <v/>
      </c>
      <c r="X305" s="87"/>
      <c r="Y305" s="128" t="str">
        <f ca="1">IFERROR(IF(AND(J305&lt;&gt;"eigene Stoffe",VLOOKUP($E305,'SD Aufnahme'!$A$33:$N$326,'SD Aufnahme'!$H$29,FALSE)=0),"",IF($L305&lt;&gt;0,"",IFERROR(IF(AND(P305&gt;0,O305&lt;&gt;"",Q305&lt;&gt;"t TM"),VLOOKUP($E305,'SD Aufnahme'!$A$33:$N$326,'SD Aufnahme'!$H$29,FALSE)*P305/O305,VLOOKUP($E305,'SD Aufnahme'!$A$33:$N$326,'SD Aufnahme'!$H$29,FALSE)),""))),"")</f>
        <v/>
      </c>
      <c r="Z305" s="87"/>
      <c r="AA305" s="424" t="s">
        <v>667</v>
      </c>
      <c r="AB305" s="129" t="str">
        <f>IF($M305=0,"",IFERROR(VLOOKUP($E305,'SD Aufnahme'!$A$33:$N$279,AB$20,FALSE),""))</f>
        <v/>
      </c>
      <c r="AC305" s="97">
        <f t="shared" si="88"/>
        <v>0</v>
      </c>
      <c r="AD305" s="89">
        <f t="shared" ca="1" si="89"/>
        <v>0</v>
      </c>
      <c r="AE305" s="89">
        <f t="shared" ca="1" si="95"/>
        <v>0</v>
      </c>
      <c r="AF305" s="89">
        <f t="shared" ca="1" si="90"/>
        <v>0</v>
      </c>
      <c r="AG305" s="89">
        <f t="shared" ca="1" si="96"/>
        <v>0</v>
      </c>
      <c r="AH305" s="89">
        <f t="shared" si="102"/>
        <v>0</v>
      </c>
      <c r="AI305" s="130" t="e">
        <f ca="1">COUNTIF(OFFSET('SD Aufnahme'!$C$33,VLOOKUP(J305,Art_Aufnahme,3,FALSE),0,VLOOKUP(J305,Art_Aufnahme,4,FALSE)-VLOOKUP(J305,Art_Aufnahme,3,FALSE)+1,1),K305)</f>
        <v>#N/A</v>
      </c>
      <c r="AJ305" s="138">
        <f ca="1">COUNTIF(OFFSET('SD Aufnahme'!$M$32,VLOOKUP(E305,'SD Aufnahme'!$A$33:$X$376,'SD Aufnahme'!$W$29,FALSE),0,1,VLOOKUP(E305,'SD Aufnahme'!$A$33:$X$376,'SD Aufnahme'!$X$29,FALSE)),M305)</f>
        <v>0</v>
      </c>
      <c r="AK305" s="91">
        <f t="shared" ca="1" si="97"/>
        <v>0</v>
      </c>
      <c r="AL305" s="98">
        <f t="shared" si="91"/>
        <v>3</v>
      </c>
      <c r="AO305" s="98">
        <f t="shared" si="92"/>
        <v>0</v>
      </c>
      <c r="AR305" s="98" t="str">
        <f t="shared" si="93"/>
        <v>1900-1-Aufnahme</v>
      </c>
    </row>
    <row r="306" spans="1:44">
      <c r="A306" s="98">
        <f t="shared" si="84"/>
        <v>0</v>
      </c>
      <c r="B306" s="98" t="str">
        <f>IF(C306=1,SUM($C$23:C306),"")</f>
        <v/>
      </c>
      <c r="C306" s="98">
        <f t="shared" si="85"/>
        <v>0</v>
      </c>
      <c r="D306" s="89" t="str">
        <f t="shared" si="86"/>
        <v>1900-1-Aufnahme-</v>
      </c>
      <c r="E306" s="123" t="str">
        <f t="shared" ca="1" si="94"/>
        <v>-</v>
      </c>
      <c r="F306" s="123">
        <f t="shared" si="99"/>
        <v>1900</v>
      </c>
      <c r="G306" s="123">
        <f t="shared" si="100"/>
        <v>1</v>
      </c>
      <c r="H306" s="162">
        <f t="shared" si="101"/>
        <v>284</v>
      </c>
      <c r="I306" s="77"/>
      <c r="J306" s="78"/>
      <c r="K306" s="79"/>
      <c r="L306" s="80"/>
      <c r="M306" s="177"/>
      <c r="N306" s="309" t="str">
        <f t="shared" ca="1" si="98"/>
        <v/>
      </c>
      <c r="O306" s="310" t="str">
        <f ca="1">IFERROR(IF(VLOOKUP($E306,'SD Aufnahme'!$A$33:$N$326,'SD Aufnahme'!$D$29,FALSE)=0,"",VLOOKUP($E306,'SD Aufnahme'!$A$33:$N$326,'SD Aufnahme'!$D$29,FALSE)),"")</f>
        <v/>
      </c>
      <c r="P306" s="313"/>
      <c r="Q306" s="315" t="str">
        <f>IF(K306=0,"",IFERROR(VLOOKUP($E306,'SD Aufnahme'!$A$33:$N$326,'SD Aufnahme'!$E$29,FALSE),""))</f>
        <v/>
      </c>
      <c r="R306" s="87"/>
      <c r="S306" s="131" t="str">
        <f t="shared" si="87"/>
        <v/>
      </c>
      <c r="T306" s="126">
        <f>IF(M306="organische Düngemittel",IF(OR($M306=0,L306&lt;&gt;0,U306&gt;0),0,IFERROR(VLOOKUP($E306,'SD Aufnahme'!$A$33:$N$4042,T$20,FALSE),0)),)</f>
        <v>0</v>
      </c>
      <c r="U306" s="83"/>
      <c r="V306" s="124"/>
      <c r="W306" s="128" t="str">
        <f ca="1">IFERROR(IF(AND(J306&lt;&gt;"eigene Stoffe",VLOOKUP($E306,'SD Aufnahme'!$A$33:$N$326,'SD Aufnahme'!$G$29,FALSE)=0),"",IF($L306&lt;&gt;0,"", IF(AND(P306&gt;0,O306&lt;&gt;"",Q306&lt;&gt;"t TM"),VLOOKUP($E306,'SD Aufnahme'!$A$33:$N$326,'SD Aufnahme'!$G$29,FALSE)/O306*P306,VLOOKUP($E306,'SD Aufnahme'!$A$33:$N$326,'SD Aufnahme'!$G$29,FALSE)))),"")</f>
        <v/>
      </c>
      <c r="X306" s="87"/>
      <c r="Y306" s="128" t="str">
        <f ca="1">IFERROR(IF(AND(J306&lt;&gt;"eigene Stoffe",VLOOKUP($E306,'SD Aufnahme'!$A$33:$N$326,'SD Aufnahme'!$H$29,FALSE)=0),"",IF($L306&lt;&gt;0,"",IFERROR(IF(AND(P306&gt;0,O306&lt;&gt;"",Q306&lt;&gt;"t TM"),VLOOKUP($E306,'SD Aufnahme'!$A$33:$N$326,'SD Aufnahme'!$H$29,FALSE)*P306/O306,VLOOKUP($E306,'SD Aufnahme'!$A$33:$N$326,'SD Aufnahme'!$H$29,FALSE)),""))),"")</f>
        <v/>
      </c>
      <c r="Z306" s="87"/>
      <c r="AA306" s="424" t="s">
        <v>667</v>
      </c>
      <c r="AB306" s="129" t="str">
        <f>IF($M306=0,"",IFERROR(VLOOKUP($E306,'SD Aufnahme'!$A$33:$N$279,AB$20,FALSE),""))</f>
        <v/>
      </c>
      <c r="AC306" s="97">
        <f t="shared" si="88"/>
        <v>0</v>
      </c>
      <c r="AD306" s="89">
        <f t="shared" ca="1" si="89"/>
        <v>0</v>
      </c>
      <c r="AE306" s="89">
        <f t="shared" ca="1" si="95"/>
        <v>0</v>
      </c>
      <c r="AF306" s="89">
        <f t="shared" ca="1" si="90"/>
        <v>0</v>
      </c>
      <c r="AG306" s="89">
        <f t="shared" ca="1" si="96"/>
        <v>0</v>
      </c>
      <c r="AH306" s="89">
        <f t="shared" si="102"/>
        <v>0</v>
      </c>
      <c r="AI306" s="130" t="e">
        <f ca="1">COUNTIF(OFFSET('SD Aufnahme'!$C$33,VLOOKUP(J306,Art_Aufnahme,3,FALSE),0,VLOOKUP(J306,Art_Aufnahme,4,FALSE)-VLOOKUP(J306,Art_Aufnahme,3,FALSE)+1,1),K306)</f>
        <v>#N/A</v>
      </c>
      <c r="AJ306" s="138">
        <f ca="1">COUNTIF(OFFSET('SD Aufnahme'!$M$32,VLOOKUP(E306,'SD Aufnahme'!$A$33:$X$376,'SD Aufnahme'!$W$29,FALSE),0,1,VLOOKUP(E306,'SD Aufnahme'!$A$33:$X$376,'SD Aufnahme'!$X$29,FALSE)),M306)</f>
        <v>0</v>
      </c>
      <c r="AK306" s="91">
        <f t="shared" ca="1" si="97"/>
        <v>0</v>
      </c>
      <c r="AL306" s="98">
        <f t="shared" si="91"/>
        <v>3</v>
      </c>
      <c r="AO306" s="98">
        <f t="shared" si="92"/>
        <v>0</v>
      </c>
      <c r="AR306" s="98" t="str">
        <f t="shared" si="93"/>
        <v>1900-1-Aufnahme</v>
      </c>
    </row>
    <row r="307" spans="1:44">
      <c r="A307" s="98">
        <f t="shared" si="84"/>
        <v>0</v>
      </c>
      <c r="B307" s="98" t="str">
        <f>IF(C307=1,SUM($C$23:C307),"")</f>
        <v/>
      </c>
      <c r="C307" s="98">
        <f t="shared" si="85"/>
        <v>0</v>
      </c>
      <c r="D307" s="89" t="str">
        <f t="shared" si="86"/>
        <v>1900-1-Aufnahme-</v>
      </c>
      <c r="E307" s="123" t="str">
        <f t="shared" ca="1" si="94"/>
        <v>-</v>
      </c>
      <c r="F307" s="123">
        <f t="shared" si="99"/>
        <v>1900</v>
      </c>
      <c r="G307" s="123">
        <f t="shared" si="100"/>
        <v>1</v>
      </c>
      <c r="H307" s="162">
        <f t="shared" si="101"/>
        <v>285</v>
      </c>
      <c r="I307" s="77"/>
      <c r="J307" s="78"/>
      <c r="K307" s="79"/>
      <c r="L307" s="80"/>
      <c r="M307" s="177"/>
      <c r="N307" s="309" t="str">
        <f t="shared" ca="1" si="98"/>
        <v/>
      </c>
      <c r="O307" s="310" t="str">
        <f ca="1">IFERROR(IF(VLOOKUP($E307,'SD Aufnahme'!$A$33:$N$326,'SD Aufnahme'!$D$29,FALSE)=0,"",VLOOKUP($E307,'SD Aufnahme'!$A$33:$N$326,'SD Aufnahme'!$D$29,FALSE)),"")</f>
        <v/>
      </c>
      <c r="P307" s="313"/>
      <c r="Q307" s="315" t="str">
        <f>IF(K307=0,"",IFERROR(VLOOKUP($E307,'SD Aufnahme'!$A$33:$N$326,'SD Aufnahme'!$E$29,FALSE),""))</f>
        <v/>
      </c>
      <c r="R307" s="87"/>
      <c r="S307" s="131" t="str">
        <f t="shared" si="87"/>
        <v/>
      </c>
      <c r="T307" s="126">
        <f>IF(M307="organische Düngemittel",IF(OR($M307=0,L307&lt;&gt;0,U307&gt;0),0,IFERROR(VLOOKUP($E307,'SD Aufnahme'!$A$33:$N$4042,T$20,FALSE),0)),)</f>
        <v>0</v>
      </c>
      <c r="U307" s="83"/>
      <c r="V307" s="124"/>
      <c r="W307" s="128" t="str">
        <f ca="1">IFERROR(IF(AND(J307&lt;&gt;"eigene Stoffe",VLOOKUP($E307,'SD Aufnahme'!$A$33:$N$326,'SD Aufnahme'!$G$29,FALSE)=0),"",IF($L307&lt;&gt;0,"", IF(AND(P307&gt;0,O307&lt;&gt;"",Q307&lt;&gt;"t TM"),VLOOKUP($E307,'SD Aufnahme'!$A$33:$N$326,'SD Aufnahme'!$G$29,FALSE)/O307*P307,VLOOKUP($E307,'SD Aufnahme'!$A$33:$N$326,'SD Aufnahme'!$G$29,FALSE)))),"")</f>
        <v/>
      </c>
      <c r="X307" s="87"/>
      <c r="Y307" s="128" t="str">
        <f ca="1">IFERROR(IF(AND(J307&lt;&gt;"eigene Stoffe",VLOOKUP($E307,'SD Aufnahme'!$A$33:$N$326,'SD Aufnahme'!$H$29,FALSE)=0),"",IF($L307&lt;&gt;0,"",IFERROR(IF(AND(P307&gt;0,O307&lt;&gt;"",Q307&lt;&gt;"t TM"),VLOOKUP($E307,'SD Aufnahme'!$A$33:$N$326,'SD Aufnahme'!$H$29,FALSE)*P307/O307,VLOOKUP($E307,'SD Aufnahme'!$A$33:$N$326,'SD Aufnahme'!$H$29,FALSE)),""))),"")</f>
        <v/>
      </c>
      <c r="Z307" s="87"/>
      <c r="AA307" s="424" t="s">
        <v>667</v>
      </c>
      <c r="AB307" s="129" t="str">
        <f>IF($M307=0,"",IFERROR(VLOOKUP($E307,'SD Aufnahme'!$A$33:$N$279,AB$20,FALSE),""))</f>
        <v/>
      </c>
      <c r="AC307" s="97">
        <f t="shared" si="88"/>
        <v>0</v>
      </c>
      <c r="AD307" s="89">
        <f t="shared" ca="1" si="89"/>
        <v>0</v>
      </c>
      <c r="AE307" s="89">
        <f t="shared" ca="1" si="95"/>
        <v>0</v>
      </c>
      <c r="AF307" s="89">
        <f t="shared" ca="1" si="90"/>
        <v>0</v>
      </c>
      <c r="AG307" s="89">
        <f t="shared" ca="1" si="96"/>
        <v>0</v>
      </c>
      <c r="AH307" s="89">
        <f t="shared" si="102"/>
        <v>0</v>
      </c>
      <c r="AI307" s="130" t="e">
        <f ca="1">COUNTIF(OFFSET('SD Aufnahme'!$C$33,VLOOKUP(J307,Art_Aufnahme,3,FALSE),0,VLOOKUP(J307,Art_Aufnahme,4,FALSE)-VLOOKUP(J307,Art_Aufnahme,3,FALSE)+1,1),K307)</f>
        <v>#N/A</v>
      </c>
      <c r="AJ307" s="138">
        <f ca="1">COUNTIF(OFFSET('SD Aufnahme'!$M$32,VLOOKUP(E307,'SD Aufnahme'!$A$33:$X$376,'SD Aufnahme'!$W$29,FALSE),0,1,VLOOKUP(E307,'SD Aufnahme'!$A$33:$X$376,'SD Aufnahme'!$X$29,FALSE)),M307)</f>
        <v>0</v>
      </c>
      <c r="AK307" s="91">
        <f t="shared" ca="1" si="97"/>
        <v>0</v>
      </c>
      <c r="AL307" s="98">
        <f t="shared" si="91"/>
        <v>3</v>
      </c>
      <c r="AO307" s="98">
        <f t="shared" si="92"/>
        <v>0</v>
      </c>
      <c r="AR307" s="98" t="str">
        <f t="shared" si="93"/>
        <v>1900-1-Aufnahme</v>
      </c>
    </row>
    <row r="308" spans="1:44">
      <c r="A308" s="98">
        <f t="shared" si="84"/>
        <v>0</v>
      </c>
      <c r="B308" s="98" t="str">
        <f>IF(C308=1,SUM($C$23:C308),"")</f>
        <v/>
      </c>
      <c r="C308" s="98">
        <f t="shared" si="85"/>
        <v>0</v>
      </c>
      <c r="D308" s="89" t="str">
        <f t="shared" si="86"/>
        <v>1900-1-Aufnahme-</v>
      </c>
      <c r="E308" s="123" t="str">
        <f t="shared" ca="1" si="94"/>
        <v>-</v>
      </c>
      <c r="F308" s="123">
        <f t="shared" si="99"/>
        <v>1900</v>
      </c>
      <c r="G308" s="123">
        <f t="shared" si="100"/>
        <v>1</v>
      </c>
      <c r="H308" s="162">
        <f t="shared" si="101"/>
        <v>286</v>
      </c>
      <c r="I308" s="77"/>
      <c r="J308" s="78"/>
      <c r="K308" s="79"/>
      <c r="L308" s="80"/>
      <c r="M308" s="177"/>
      <c r="N308" s="309" t="str">
        <f t="shared" ca="1" si="98"/>
        <v/>
      </c>
      <c r="O308" s="310" t="str">
        <f ca="1">IFERROR(IF(VLOOKUP($E308,'SD Aufnahme'!$A$33:$N$326,'SD Aufnahme'!$D$29,FALSE)=0,"",VLOOKUP($E308,'SD Aufnahme'!$A$33:$N$326,'SD Aufnahme'!$D$29,FALSE)),"")</f>
        <v/>
      </c>
      <c r="P308" s="313"/>
      <c r="Q308" s="315" t="str">
        <f>IF(K308=0,"",IFERROR(VLOOKUP($E308,'SD Aufnahme'!$A$33:$N$326,'SD Aufnahme'!$E$29,FALSE),""))</f>
        <v/>
      </c>
      <c r="R308" s="87"/>
      <c r="S308" s="131" t="str">
        <f t="shared" si="87"/>
        <v/>
      </c>
      <c r="T308" s="126">
        <f>IF(M308="organische Düngemittel",IF(OR($M308=0,L308&lt;&gt;0,U308&gt;0),0,IFERROR(VLOOKUP($E308,'SD Aufnahme'!$A$33:$N$4042,T$20,FALSE),0)),)</f>
        <v>0</v>
      </c>
      <c r="U308" s="83"/>
      <c r="V308" s="124"/>
      <c r="W308" s="128" t="str">
        <f ca="1">IFERROR(IF(AND(J308&lt;&gt;"eigene Stoffe",VLOOKUP($E308,'SD Aufnahme'!$A$33:$N$326,'SD Aufnahme'!$G$29,FALSE)=0),"",IF($L308&lt;&gt;0,"", IF(AND(P308&gt;0,O308&lt;&gt;"",Q308&lt;&gt;"t TM"),VLOOKUP($E308,'SD Aufnahme'!$A$33:$N$326,'SD Aufnahme'!$G$29,FALSE)/O308*P308,VLOOKUP($E308,'SD Aufnahme'!$A$33:$N$326,'SD Aufnahme'!$G$29,FALSE)))),"")</f>
        <v/>
      </c>
      <c r="X308" s="87"/>
      <c r="Y308" s="128" t="str">
        <f ca="1">IFERROR(IF(AND(J308&lt;&gt;"eigene Stoffe",VLOOKUP($E308,'SD Aufnahme'!$A$33:$N$326,'SD Aufnahme'!$H$29,FALSE)=0),"",IF($L308&lt;&gt;0,"",IFERROR(IF(AND(P308&gt;0,O308&lt;&gt;"",Q308&lt;&gt;"t TM"),VLOOKUP($E308,'SD Aufnahme'!$A$33:$N$326,'SD Aufnahme'!$H$29,FALSE)*P308/O308,VLOOKUP($E308,'SD Aufnahme'!$A$33:$N$326,'SD Aufnahme'!$H$29,FALSE)),""))),"")</f>
        <v/>
      </c>
      <c r="Z308" s="87"/>
      <c r="AA308" s="424" t="s">
        <v>667</v>
      </c>
      <c r="AB308" s="129" t="str">
        <f>IF($M308=0,"",IFERROR(VLOOKUP($E308,'SD Aufnahme'!$A$33:$N$279,AB$20,FALSE),""))</f>
        <v/>
      </c>
      <c r="AC308" s="97">
        <f t="shared" si="88"/>
        <v>0</v>
      </c>
      <c r="AD308" s="89">
        <f t="shared" ca="1" si="89"/>
        <v>0</v>
      </c>
      <c r="AE308" s="89">
        <f t="shared" ca="1" si="95"/>
        <v>0</v>
      </c>
      <c r="AF308" s="89">
        <f t="shared" ca="1" si="90"/>
        <v>0</v>
      </c>
      <c r="AG308" s="89">
        <f t="shared" ca="1" si="96"/>
        <v>0</v>
      </c>
      <c r="AH308" s="89">
        <f t="shared" si="102"/>
        <v>0</v>
      </c>
      <c r="AI308" s="130" t="e">
        <f ca="1">COUNTIF(OFFSET('SD Aufnahme'!$C$33,VLOOKUP(J308,Art_Aufnahme,3,FALSE),0,VLOOKUP(J308,Art_Aufnahme,4,FALSE)-VLOOKUP(J308,Art_Aufnahme,3,FALSE)+1,1),K308)</f>
        <v>#N/A</v>
      </c>
      <c r="AJ308" s="138">
        <f ca="1">COUNTIF(OFFSET('SD Aufnahme'!$M$32,VLOOKUP(E308,'SD Aufnahme'!$A$33:$X$376,'SD Aufnahme'!$W$29,FALSE),0,1,VLOOKUP(E308,'SD Aufnahme'!$A$33:$X$376,'SD Aufnahme'!$X$29,FALSE)),M308)</f>
        <v>0</v>
      </c>
      <c r="AK308" s="91">
        <f t="shared" ca="1" si="97"/>
        <v>0</v>
      </c>
      <c r="AL308" s="98">
        <f t="shared" si="91"/>
        <v>3</v>
      </c>
      <c r="AO308" s="98">
        <f t="shared" si="92"/>
        <v>0</v>
      </c>
      <c r="AR308" s="98" t="str">
        <f t="shared" si="93"/>
        <v>1900-1-Aufnahme</v>
      </c>
    </row>
    <row r="309" spans="1:44">
      <c r="A309" s="98">
        <f t="shared" si="84"/>
        <v>0</v>
      </c>
      <c r="B309" s="98" t="str">
        <f>IF(C309=1,SUM($C$23:C309),"")</f>
        <v/>
      </c>
      <c r="C309" s="98">
        <f t="shared" si="85"/>
        <v>0</v>
      </c>
      <c r="D309" s="89" t="str">
        <f t="shared" si="86"/>
        <v>1900-1-Aufnahme-</v>
      </c>
      <c r="E309" s="123" t="str">
        <f t="shared" ca="1" si="94"/>
        <v>-</v>
      </c>
      <c r="F309" s="123">
        <f t="shared" si="99"/>
        <v>1900</v>
      </c>
      <c r="G309" s="123">
        <f t="shared" si="100"/>
        <v>1</v>
      </c>
      <c r="H309" s="162">
        <f t="shared" si="101"/>
        <v>287</v>
      </c>
      <c r="I309" s="77"/>
      <c r="J309" s="78"/>
      <c r="K309" s="79"/>
      <c r="L309" s="80"/>
      <c r="M309" s="177"/>
      <c r="N309" s="309" t="str">
        <f t="shared" ca="1" si="98"/>
        <v/>
      </c>
      <c r="O309" s="310" t="str">
        <f ca="1">IFERROR(IF(VLOOKUP($E309,'SD Aufnahme'!$A$33:$N$326,'SD Aufnahme'!$D$29,FALSE)=0,"",VLOOKUP($E309,'SD Aufnahme'!$A$33:$N$326,'SD Aufnahme'!$D$29,FALSE)),"")</f>
        <v/>
      </c>
      <c r="P309" s="313"/>
      <c r="Q309" s="315" t="str">
        <f>IF(K309=0,"",IFERROR(VLOOKUP($E309,'SD Aufnahme'!$A$33:$N$326,'SD Aufnahme'!$E$29,FALSE),""))</f>
        <v/>
      </c>
      <c r="R309" s="87"/>
      <c r="S309" s="131" t="str">
        <f t="shared" si="87"/>
        <v/>
      </c>
      <c r="T309" s="126">
        <f>IF(M309="organische Düngemittel",IF(OR($M309=0,L309&lt;&gt;0,U309&gt;0),0,IFERROR(VLOOKUP($E309,'SD Aufnahme'!$A$33:$N$4042,T$20,FALSE),0)),)</f>
        <v>0</v>
      </c>
      <c r="U309" s="83"/>
      <c r="V309" s="124"/>
      <c r="W309" s="128" t="str">
        <f ca="1">IFERROR(IF(AND(J309&lt;&gt;"eigene Stoffe",VLOOKUP($E309,'SD Aufnahme'!$A$33:$N$326,'SD Aufnahme'!$G$29,FALSE)=0),"",IF($L309&lt;&gt;0,"", IF(AND(P309&gt;0,O309&lt;&gt;"",Q309&lt;&gt;"t TM"),VLOOKUP($E309,'SD Aufnahme'!$A$33:$N$326,'SD Aufnahme'!$G$29,FALSE)/O309*P309,VLOOKUP($E309,'SD Aufnahme'!$A$33:$N$326,'SD Aufnahme'!$G$29,FALSE)))),"")</f>
        <v/>
      </c>
      <c r="X309" s="87"/>
      <c r="Y309" s="128" t="str">
        <f ca="1">IFERROR(IF(AND(J309&lt;&gt;"eigene Stoffe",VLOOKUP($E309,'SD Aufnahme'!$A$33:$N$326,'SD Aufnahme'!$H$29,FALSE)=0),"",IF($L309&lt;&gt;0,"",IFERROR(IF(AND(P309&gt;0,O309&lt;&gt;"",Q309&lt;&gt;"t TM"),VLOOKUP($E309,'SD Aufnahme'!$A$33:$N$326,'SD Aufnahme'!$H$29,FALSE)*P309/O309,VLOOKUP($E309,'SD Aufnahme'!$A$33:$N$326,'SD Aufnahme'!$H$29,FALSE)),""))),"")</f>
        <v/>
      </c>
      <c r="Z309" s="87"/>
      <c r="AA309" s="424" t="s">
        <v>667</v>
      </c>
      <c r="AB309" s="129" t="str">
        <f>IF($M309=0,"",IFERROR(VLOOKUP($E309,'SD Aufnahme'!$A$33:$N$279,AB$20,FALSE),""))</f>
        <v/>
      </c>
      <c r="AC309" s="97">
        <f t="shared" si="88"/>
        <v>0</v>
      </c>
      <c r="AD309" s="89">
        <f t="shared" ca="1" si="89"/>
        <v>0</v>
      </c>
      <c r="AE309" s="89">
        <f t="shared" ca="1" si="95"/>
        <v>0</v>
      </c>
      <c r="AF309" s="89">
        <f t="shared" ca="1" si="90"/>
        <v>0</v>
      </c>
      <c r="AG309" s="89">
        <f t="shared" ca="1" si="96"/>
        <v>0</v>
      </c>
      <c r="AH309" s="89">
        <f t="shared" si="102"/>
        <v>0</v>
      </c>
      <c r="AI309" s="130" t="e">
        <f ca="1">COUNTIF(OFFSET('SD Aufnahme'!$C$33,VLOOKUP(J309,Art_Aufnahme,3,FALSE),0,VLOOKUP(J309,Art_Aufnahme,4,FALSE)-VLOOKUP(J309,Art_Aufnahme,3,FALSE)+1,1),K309)</f>
        <v>#N/A</v>
      </c>
      <c r="AJ309" s="138">
        <f ca="1">COUNTIF(OFFSET('SD Aufnahme'!$M$32,VLOOKUP(E309,'SD Aufnahme'!$A$33:$X$376,'SD Aufnahme'!$W$29,FALSE),0,1,VLOOKUP(E309,'SD Aufnahme'!$A$33:$X$376,'SD Aufnahme'!$X$29,FALSE)),M309)</f>
        <v>0</v>
      </c>
      <c r="AK309" s="91">
        <f t="shared" ca="1" si="97"/>
        <v>0</v>
      </c>
      <c r="AL309" s="98">
        <f t="shared" si="91"/>
        <v>3</v>
      </c>
      <c r="AO309" s="98">
        <f t="shared" si="92"/>
        <v>0</v>
      </c>
      <c r="AR309" s="98" t="str">
        <f t="shared" si="93"/>
        <v>1900-1-Aufnahme</v>
      </c>
    </row>
    <row r="310" spans="1:44">
      <c r="A310" s="98">
        <f t="shared" si="84"/>
        <v>0</v>
      </c>
      <c r="B310" s="98" t="str">
        <f>IF(C310=1,SUM($C$23:C310),"")</f>
        <v/>
      </c>
      <c r="C310" s="98">
        <f t="shared" si="85"/>
        <v>0</v>
      </c>
      <c r="D310" s="89" t="str">
        <f t="shared" si="86"/>
        <v>1900-1-Aufnahme-</v>
      </c>
      <c r="E310" s="123" t="str">
        <f t="shared" ca="1" si="94"/>
        <v>-</v>
      </c>
      <c r="F310" s="123">
        <f t="shared" si="99"/>
        <v>1900</v>
      </c>
      <c r="G310" s="123">
        <f t="shared" si="100"/>
        <v>1</v>
      </c>
      <c r="H310" s="162">
        <f t="shared" si="101"/>
        <v>288</v>
      </c>
      <c r="I310" s="77"/>
      <c r="J310" s="78"/>
      <c r="K310" s="79"/>
      <c r="L310" s="80"/>
      <c r="M310" s="177"/>
      <c r="N310" s="309" t="str">
        <f t="shared" ca="1" si="98"/>
        <v/>
      </c>
      <c r="O310" s="310" t="str">
        <f ca="1">IFERROR(IF(VLOOKUP($E310,'SD Aufnahme'!$A$33:$N$326,'SD Aufnahme'!$D$29,FALSE)=0,"",VLOOKUP($E310,'SD Aufnahme'!$A$33:$N$326,'SD Aufnahme'!$D$29,FALSE)),"")</f>
        <v/>
      </c>
      <c r="P310" s="313"/>
      <c r="Q310" s="315" t="str">
        <f>IF(K310=0,"",IFERROR(VLOOKUP($E310,'SD Aufnahme'!$A$33:$N$326,'SD Aufnahme'!$E$29,FALSE),""))</f>
        <v/>
      </c>
      <c r="R310" s="87"/>
      <c r="S310" s="131" t="str">
        <f t="shared" si="87"/>
        <v/>
      </c>
      <c r="T310" s="126">
        <f>IF(M310="organische Düngemittel",IF(OR($M310=0,L310&lt;&gt;0,U310&gt;0),0,IFERROR(VLOOKUP($E310,'SD Aufnahme'!$A$33:$N$4042,T$20,FALSE),0)),)</f>
        <v>0</v>
      </c>
      <c r="U310" s="83"/>
      <c r="V310" s="124"/>
      <c r="W310" s="128" t="str">
        <f ca="1">IFERROR(IF(AND(J310&lt;&gt;"eigene Stoffe",VLOOKUP($E310,'SD Aufnahme'!$A$33:$N$326,'SD Aufnahme'!$G$29,FALSE)=0),"",IF($L310&lt;&gt;0,"", IF(AND(P310&gt;0,O310&lt;&gt;"",Q310&lt;&gt;"t TM"),VLOOKUP($E310,'SD Aufnahme'!$A$33:$N$326,'SD Aufnahme'!$G$29,FALSE)/O310*P310,VLOOKUP($E310,'SD Aufnahme'!$A$33:$N$326,'SD Aufnahme'!$G$29,FALSE)))),"")</f>
        <v/>
      </c>
      <c r="X310" s="87"/>
      <c r="Y310" s="128" t="str">
        <f ca="1">IFERROR(IF(AND(J310&lt;&gt;"eigene Stoffe",VLOOKUP($E310,'SD Aufnahme'!$A$33:$N$326,'SD Aufnahme'!$H$29,FALSE)=0),"",IF($L310&lt;&gt;0,"",IFERROR(IF(AND(P310&gt;0,O310&lt;&gt;"",Q310&lt;&gt;"t TM"),VLOOKUP($E310,'SD Aufnahme'!$A$33:$N$326,'SD Aufnahme'!$H$29,FALSE)*P310/O310,VLOOKUP($E310,'SD Aufnahme'!$A$33:$N$326,'SD Aufnahme'!$H$29,FALSE)),""))),"")</f>
        <v/>
      </c>
      <c r="Z310" s="87"/>
      <c r="AA310" s="424" t="s">
        <v>667</v>
      </c>
      <c r="AB310" s="129" t="str">
        <f>IF($M310=0,"",IFERROR(VLOOKUP($E310,'SD Aufnahme'!$A$33:$N$279,AB$20,FALSE),""))</f>
        <v/>
      </c>
      <c r="AC310" s="97">
        <f t="shared" si="88"/>
        <v>0</v>
      </c>
      <c r="AD310" s="89">
        <f t="shared" ca="1" si="89"/>
        <v>0</v>
      </c>
      <c r="AE310" s="89">
        <f t="shared" ca="1" si="95"/>
        <v>0</v>
      </c>
      <c r="AF310" s="89">
        <f t="shared" ca="1" si="90"/>
        <v>0</v>
      </c>
      <c r="AG310" s="89">
        <f t="shared" ca="1" si="96"/>
        <v>0</v>
      </c>
      <c r="AH310" s="89">
        <f t="shared" si="102"/>
        <v>0</v>
      </c>
      <c r="AI310" s="130" t="e">
        <f ca="1">COUNTIF(OFFSET('SD Aufnahme'!$C$33,VLOOKUP(J310,Art_Aufnahme,3,FALSE),0,VLOOKUP(J310,Art_Aufnahme,4,FALSE)-VLOOKUP(J310,Art_Aufnahme,3,FALSE)+1,1),K310)</f>
        <v>#N/A</v>
      </c>
      <c r="AJ310" s="138">
        <f ca="1">COUNTIF(OFFSET('SD Aufnahme'!$M$32,VLOOKUP(E310,'SD Aufnahme'!$A$33:$X$376,'SD Aufnahme'!$W$29,FALSE),0,1,VLOOKUP(E310,'SD Aufnahme'!$A$33:$X$376,'SD Aufnahme'!$X$29,FALSE)),M310)</f>
        <v>0</v>
      </c>
      <c r="AK310" s="91">
        <f t="shared" ca="1" si="97"/>
        <v>0</v>
      </c>
      <c r="AL310" s="98">
        <f t="shared" si="91"/>
        <v>3</v>
      </c>
      <c r="AO310" s="98">
        <f t="shared" si="92"/>
        <v>0</v>
      </c>
      <c r="AR310" s="98" t="str">
        <f t="shared" si="93"/>
        <v>1900-1-Aufnahme</v>
      </c>
    </row>
    <row r="311" spans="1:44">
      <c r="A311" s="98">
        <f t="shared" si="84"/>
        <v>0</v>
      </c>
      <c r="B311" s="98" t="str">
        <f>IF(C311=1,SUM($C$23:C311),"")</f>
        <v/>
      </c>
      <c r="C311" s="98">
        <f t="shared" si="85"/>
        <v>0</v>
      </c>
      <c r="D311" s="89" t="str">
        <f t="shared" si="86"/>
        <v>1900-1-Aufnahme-</v>
      </c>
      <c r="E311" s="123" t="str">
        <f t="shared" ca="1" si="94"/>
        <v>-</v>
      </c>
      <c r="F311" s="123">
        <f t="shared" si="99"/>
        <v>1900</v>
      </c>
      <c r="G311" s="123">
        <f t="shared" si="100"/>
        <v>1</v>
      </c>
      <c r="H311" s="162">
        <f t="shared" si="101"/>
        <v>289</v>
      </c>
      <c r="I311" s="77"/>
      <c r="J311" s="78"/>
      <c r="K311" s="79"/>
      <c r="L311" s="80"/>
      <c r="M311" s="177"/>
      <c r="N311" s="309" t="str">
        <f t="shared" ca="1" si="98"/>
        <v/>
      </c>
      <c r="O311" s="310" t="str">
        <f ca="1">IFERROR(IF(VLOOKUP($E311,'SD Aufnahme'!$A$33:$N$326,'SD Aufnahme'!$D$29,FALSE)=0,"",VLOOKUP($E311,'SD Aufnahme'!$A$33:$N$326,'SD Aufnahme'!$D$29,FALSE)),"")</f>
        <v/>
      </c>
      <c r="P311" s="313"/>
      <c r="Q311" s="315" t="str">
        <f>IF(K311=0,"",IFERROR(VLOOKUP($E311,'SD Aufnahme'!$A$33:$N$326,'SD Aufnahme'!$E$29,FALSE),""))</f>
        <v/>
      </c>
      <c r="R311" s="87"/>
      <c r="S311" s="131" t="str">
        <f t="shared" si="87"/>
        <v/>
      </c>
      <c r="T311" s="126">
        <f>IF(M311="organische Düngemittel",IF(OR($M311=0,L311&lt;&gt;0,U311&gt;0),0,IFERROR(VLOOKUP($E311,'SD Aufnahme'!$A$33:$N$4042,T$20,FALSE),0)),)</f>
        <v>0</v>
      </c>
      <c r="U311" s="83"/>
      <c r="V311" s="124"/>
      <c r="W311" s="128" t="str">
        <f ca="1">IFERROR(IF(AND(J311&lt;&gt;"eigene Stoffe",VLOOKUP($E311,'SD Aufnahme'!$A$33:$N$326,'SD Aufnahme'!$G$29,FALSE)=0),"",IF($L311&lt;&gt;0,"", IF(AND(P311&gt;0,O311&lt;&gt;"",Q311&lt;&gt;"t TM"),VLOOKUP($E311,'SD Aufnahme'!$A$33:$N$326,'SD Aufnahme'!$G$29,FALSE)/O311*P311,VLOOKUP($E311,'SD Aufnahme'!$A$33:$N$326,'SD Aufnahme'!$G$29,FALSE)))),"")</f>
        <v/>
      </c>
      <c r="X311" s="87"/>
      <c r="Y311" s="128" t="str">
        <f ca="1">IFERROR(IF(AND(J311&lt;&gt;"eigene Stoffe",VLOOKUP($E311,'SD Aufnahme'!$A$33:$N$326,'SD Aufnahme'!$H$29,FALSE)=0),"",IF($L311&lt;&gt;0,"",IFERROR(IF(AND(P311&gt;0,O311&lt;&gt;"",Q311&lt;&gt;"t TM"),VLOOKUP($E311,'SD Aufnahme'!$A$33:$N$326,'SD Aufnahme'!$H$29,FALSE)*P311/O311,VLOOKUP($E311,'SD Aufnahme'!$A$33:$N$326,'SD Aufnahme'!$H$29,FALSE)),""))),"")</f>
        <v/>
      </c>
      <c r="Z311" s="87"/>
      <c r="AA311" s="424" t="s">
        <v>667</v>
      </c>
      <c r="AB311" s="129" t="str">
        <f>IF($M311=0,"",IFERROR(VLOOKUP($E311,'SD Aufnahme'!$A$33:$N$279,AB$20,FALSE),""))</f>
        <v/>
      </c>
      <c r="AC311" s="97">
        <f t="shared" si="88"/>
        <v>0</v>
      </c>
      <c r="AD311" s="89">
        <f t="shared" ca="1" si="89"/>
        <v>0</v>
      </c>
      <c r="AE311" s="89">
        <f t="shared" ca="1" si="95"/>
        <v>0</v>
      </c>
      <c r="AF311" s="89">
        <f t="shared" ca="1" si="90"/>
        <v>0</v>
      </c>
      <c r="AG311" s="89">
        <f t="shared" ca="1" si="96"/>
        <v>0</v>
      </c>
      <c r="AH311" s="89">
        <f t="shared" si="102"/>
        <v>0</v>
      </c>
      <c r="AI311" s="130" t="e">
        <f ca="1">COUNTIF(OFFSET('SD Aufnahme'!$C$33,VLOOKUP(J311,Art_Aufnahme,3,FALSE),0,VLOOKUP(J311,Art_Aufnahme,4,FALSE)-VLOOKUP(J311,Art_Aufnahme,3,FALSE)+1,1),K311)</f>
        <v>#N/A</v>
      </c>
      <c r="AJ311" s="138">
        <f ca="1">COUNTIF(OFFSET('SD Aufnahme'!$M$32,VLOOKUP(E311,'SD Aufnahme'!$A$33:$X$376,'SD Aufnahme'!$W$29,FALSE),0,1,VLOOKUP(E311,'SD Aufnahme'!$A$33:$X$376,'SD Aufnahme'!$X$29,FALSE)),M311)</f>
        <v>0</v>
      </c>
      <c r="AK311" s="91">
        <f t="shared" ca="1" si="97"/>
        <v>0</v>
      </c>
      <c r="AL311" s="98">
        <f t="shared" si="91"/>
        <v>3</v>
      </c>
      <c r="AO311" s="98">
        <f t="shared" si="92"/>
        <v>0</v>
      </c>
      <c r="AR311" s="98" t="str">
        <f t="shared" si="93"/>
        <v>1900-1-Aufnahme</v>
      </c>
    </row>
    <row r="312" spans="1:44">
      <c r="A312" s="98">
        <f t="shared" si="84"/>
        <v>0</v>
      </c>
      <c r="B312" s="98" t="str">
        <f>IF(C312=1,SUM($C$23:C312),"")</f>
        <v/>
      </c>
      <c r="C312" s="98">
        <f t="shared" si="85"/>
        <v>0</v>
      </c>
      <c r="D312" s="89" t="str">
        <f t="shared" si="86"/>
        <v>1900-1-Aufnahme-</v>
      </c>
      <c r="E312" s="123" t="str">
        <f t="shared" ca="1" si="94"/>
        <v>-</v>
      </c>
      <c r="F312" s="123">
        <f t="shared" si="99"/>
        <v>1900</v>
      </c>
      <c r="G312" s="123">
        <f t="shared" si="100"/>
        <v>1</v>
      </c>
      <c r="H312" s="162">
        <f t="shared" si="101"/>
        <v>290</v>
      </c>
      <c r="I312" s="77"/>
      <c r="J312" s="78"/>
      <c r="K312" s="79"/>
      <c r="L312" s="80"/>
      <c r="M312" s="177"/>
      <c r="N312" s="309" t="str">
        <f t="shared" ca="1" si="98"/>
        <v/>
      </c>
      <c r="O312" s="310" t="str">
        <f ca="1">IFERROR(IF(VLOOKUP($E312,'SD Aufnahme'!$A$33:$N$326,'SD Aufnahme'!$D$29,FALSE)=0,"",VLOOKUP($E312,'SD Aufnahme'!$A$33:$N$326,'SD Aufnahme'!$D$29,FALSE)),"")</f>
        <v/>
      </c>
      <c r="P312" s="313"/>
      <c r="Q312" s="315" t="str">
        <f>IF(K312=0,"",IFERROR(VLOOKUP($E312,'SD Aufnahme'!$A$33:$N$326,'SD Aufnahme'!$E$29,FALSE),""))</f>
        <v/>
      </c>
      <c r="R312" s="87"/>
      <c r="S312" s="131" t="str">
        <f t="shared" si="87"/>
        <v/>
      </c>
      <c r="T312" s="126">
        <f>IF(M312="organische Düngemittel",IF(OR($M312=0,L312&lt;&gt;0,U312&gt;0),0,IFERROR(VLOOKUP($E312,'SD Aufnahme'!$A$33:$N$4042,T$20,FALSE),0)),)</f>
        <v>0</v>
      </c>
      <c r="U312" s="83"/>
      <c r="V312" s="124"/>
      <c r="W312" s="128" t="str">
        <f ca="1">IFERROR(IF(AND(J312&lt;&gt;"eigene Stoffe",VLOOKUP($E312,'SD Aufnahme'!$A$33:$N$326,'SD Aufnahme'!$G$29,FALSE)=0),"",IF($L312&lt;&gt;0,"", IF(AND(P312&gt;0,O312&lt;&gt;"",Q312&lt;&gt;"t TM"),VLOOKUP($E312,'SD Aufnahme'!$A$33:$N$326,'SD Aufnahme'!$G$29,FALSE)/O312*P312,VLOOKUP($E312,'SD Aufnahme'!$A$33:$N$326,'SD Aufnahme'!$G$29,FALSE)))),"")</f>
        <v/>
      </c>
      <c r="X312" s="87"/>
      <c r="Y312" s="128" t="str">
        <f ca="1">IFERROR(IF(AND(J312&lt;&gt;"eigene Stoffe",VLOOKUP($E312,'SD Aufnahme'!$A$33:$N$326,'SD Aufnahme'!$H$29,FALSE)=0),"",IF($L312&lt;&gt;0,"",IFERROR(IF(AND(P312&gt;0,O312&lt;&gt;"",Q312&lt;&gt;"t TM"),VLOOKUP($E312,'SD Aufnahme'!$A$33:$N$326,'SD Aufnahme'!$H$29,FALSE)*P312/O312,VLOOKUP($E312,'SD Aufnahme'!$A$33:$N$326,'SD Aufnahme'!$H$29,FALSE)),""))),"")</f>
        <v/>
      </c>
      <c r="Z312" s="87"/>
      <c r="AA312" s="424" t="s">
        <v>667</v>
      </c>
      <c r="AB312" s="129" t="str">
        <f>IF($M312=0,"",IFERROR(VLOOKUP($E312,'SD Aufnahme'!$A$33:$N$279,AB$20,FALSE),""))</f>
        <v/>
      </c>
      <c r="AC312" s="97">
        <f t="shared" si="88"/>
        <v>0</v>
      </c>
      <c r="AD312" s="89">
        <f t="shared" ca="1" si="89"/>
        <v>0</v>
      </c>
      <c r="AE312" s="89">
        <f t="shared" ca="1" si="95"/>
        <v>0</v>
      </c>
      <c r="AF312" s="89">
        <f t="shared" ca="1" si="90"/>
        <v>0</v>
      </c>
      <c r="AG312" s="89">
        <f t="shared" ca="1" si="96"/>
        <v>0</v>
      </c>
      <c r="AH312" s="89">
        <f t="shared" si="102"/>
        <v>0</v>
      </c>
      <c r="AI312" s="130" t="e">
        <f ca="1">COUNTIF(OFFSET('SD Aufnahme'!$C$33,VLOOKUP(J312,Art_Aufnahme,3,FALSE),0,VLOOKUP(J312,Art_Aufnahme,4,FALSE)-VLOOKUP(J312,Art_Aufnahme,3,FALSE)+1,1),K312)</f>
        <v>#N/A</v>
      </c>
      <c r="AJ312" s="138">
        <f ca="1">COUNTIF(OFFSET('SD Aufnahme'!$M$32,VLOOKUP(E312,'SD Aufnahme'!$A$33:$X$376,'SD Aufnahme'!$W$29,FALSE),0,1,VLOOKUP(E312,'SD Aufnahme'!$A$33:$X$376,'SD Aufnahme'!$X$29,FALSE)),M312)</f>
        <v>0</v>
      </c>
      <c r="AK312" s="91">
        <f t="shared" ca="1" si="97"/>
        <v>0</v>
      </c>
      <c r="AL312" s="98">
        <f t="shared" si="91"/>
        <v>3</v>
      </c>
      <c r="AO312" s="98">
        <f t="shared" si="92"/>
        <v>0</v>
      </c>
      <c r="AR312" s="98" t="str">
        <f t="shared" si="93"/>
        <v>1900-1-Aufnahme</v>
      </c>
    </row>
    <row r="313" spans="1:44">
      <c r="A313" s="98">
        <f t="shared" si="84"/>
        <v>0</v>
      </c>
      <c r="B313" s="98" t="str">
        <f>IF(C313=1,SUM($C$23:C313),"")</f>
        <v/>
      </c>
      <c r="C313" s="98">
        <f t="shared" si="85"/>
        <v>0</v>
      </c>
      <c r="D313" s="89" t="str">
        <f t="shared" si="86"/>
        <v>1900-1-Aufnahme-</v>
      </c>
      <c r="E313" s="123" t="str">
        <f t="shared" ca="1" si="94"/>
        <v>-</v>
      </c>
      <c r="F313" s="123">
        <f t="shared" si="99"/>
        <v>1900</v>
      </c>
      <c r="G313" s="123">
        <f t="shared" si="100"/>
        <v>1</v>
      </c>
      <c r="H313" s="162">
        <f t="shared" si="101"/>
        <v>291</v>
      </c>
      <c r="I313" s="77"/>
      <c r="J313" s="78"/>
      <c r="K313" s="79"/>
      <c r="L313" s="80"/>
      <c r="M313" s="177"/>
      <c r="N313" s="309" t="str">
        <f t="shared" ca="1" si="98"/>
        <v/>
      </c>
      <c r="O313" s="310" t="str">
        <f ca="1">IFERROR(IF(VLOOKUP($E313,'SD Aufnahme'!$A$33:$N$326,'SD Aufnahme'!$D$29,FALSE)=0,"",VLOOKUP($E313,'SD Aufnahme'!$A$33:$N$326,'SD Aufnahme'!$D$29,FALSE)),"")</f>
        <v/>
      </c>
      <c r="P313" s="313"/>
      <c r="Q313" s="315" t="str">
        <f>IF(K313=0,"",IFERROR(VLOOKUP($E313,'SD Aufnahme'!$A$33:$N$326,'SD Aufnahme'!$E$29,FALSE),""))</f>
        <v/>
      </c>
      <c r="R313" s="87"/>
      <c r="S313" s="131" t="str">
        <f t="shared" si="87"/>
        <v/>
      </c>
      <c r="T313" s="126">
        <f>IF(M313="organische Düngemittel",IF(OR($M313=0,L313&lt;&gt;0,U313&gt;0),0,IFERROR(VLOOKUP($E313,'SD Aufnahme'!$A$33:$N$4042,T$20,FALSE),0)),)</f>
        <v>0</v>
      </c>
      <c r="U313" s="83"/>
      <c r="V313" s="124"/>
      <c r="W313" s="128" t="str">
        <f ca="1">IFERROR(IF(AND(J313&lt;&gt;"eigene Stoffe",VLOOKUP($E313,'SD Aufnahme'!$A$33:$N$326,'SD Aufnahme'!$G$29,FALSE)=0),"",IF($L313&lt;&gt;0,"", IF(AND(P313&gt;0,O313&lt;&gt;"",Q313&lt;&gt;"t TM"),VLOOKUP($E313,'SD Aufnahme'!$A$33:$N$326,'SD Aufnahme'!$G$29,FALSE)/O313*P313,VLOOKUP($E313,'SD Aufnahme'!$A$33:$N$326,'SD Aufnahme'!$G$29,FALSE)))),"")</f>
        <v/>
      </c>
      <c r="X313" s="87"/>
      <c r="Y313" s="128" t="str">
        <f ca="1">IFERROR(IF(AND(J313&lt;&gt;"eigene Stoffe",VLOOKUP($E313,'SD Aufnahme'!$A$33:$N$326,'SD Aufnahme'!$H$29,FALSE)=0),"",IF($L313&lt;&gt;0,"",IFERROR(IF(AND(P313&gt;0,O313&lt;&gt;"",Q313&lt;&gt;"t TM"),VLOOKUP($E313,'SD Aufnahme'!$A$33:$N$326,'SD Aufnahme'!$H$29,FALSE)*P313/O313,VLOOKUP($E313,'SD Aufnahme'!$A$33:$N$326,'SD Aufnahme'!$H$29,FALSE)),""))),"")</f>
        <v/>
      </c>
      <c r="Z313" s="87"/>
      <c r="AA313" s="424" t="s">
        <v>667</v>
      </c>
      <c r="AB313" s="129" t="str">
        <f>IF($M313=0,"",IFERROR(VLOOKUP($E313,'SD Aufnahme'!$A$33:$N$279,AB$20,FALSE),""))</f>
        <v/>
      </c>
      <c r="AC313" s="97">
        <f t="shared" si="88"/>
        <v>0</v>
      </c>
      <c r="AD313" s="89">
        <f t="shared" ca="1" si="89"/>
        <v>0</v>
      </c>
      <c r="AE313" s="89">
        <f t="shared" ca="1" si="95"/>
        <v>0</v>
      </c>
      <c r="AF313" s="89">
        <f t="shared" ca="1" si="90"/>
        <v>0</v>
      </c>
      <c r="AG313" s="89">
        <f t="shared" ca="1" si="96"/>
        <v>0</v>
      </c>
      <c r="AH313" s="89">
        <f t="shared" si="102"/>
        <v>0</v>
      </c>
      <c r="AI313" s="130" t="e">
        <f ca="1">COUNTIF(OFFSET('SD Aufnahme'!$C$33,VLOOKUP(J313,Art_Aufnahme,3,FALSE),0,VLOOKUP(J313,Art_Aufnahme,4,FALSE)-VLOOKUP(J313,Art_Aufnahme,3,FALSE)+1,1),K313)</f>
        <v>#N/A</v>
      </c>
      <c r="AJ313" s="138">
        <f ca="1">COUNTIF(OFFSET('SD Aufnahme'!$M$32,VLOOKUP(E313,'SD Aufnahme'!$A$33:$X$376,'SD Aufnahme'!$W$29,FALSE),0,1,VLOOKUP(E313,'SD Aufnahme'!$A$33:$X$376,'SD Aufnahme'!$X$29,FALSE)),M313)</f>
        <v>0</v>
      </c>
      <c r="AK313" s="91">
        <f t="shared" ca="1" si="97"/>
        <v>0</v>
      </c>
      <c r="AL313" s="98">
        <f t="shared" si="91"/>
        <v>3</v>
      </c>
      <c r="AO313" s="98">
        <f t="shared" si="92"/>
        <v>0</v>
      </c>
      <c r="AR313" s="98" t="str">
        <f t="shared" si="93"/>
        <v>1900-1-Aufnahme</v>
      </c>
    </row>
    <row r="314" spans="1:44">
      <c r="A314" s="98">
        <f t="shared" si="84"/>
        <v>0</v>
      </c>
      <c r="B314" s="98" t="str">
        <f>IF(C314=1,SUM($C$23:C314),"")</f>
        <v/>
      </c>
      <c r="C314" s="98">
        <f t="shared" si="85"/>
        <v>0</v>
      </c>
      <c r="D314" s="89" t="str">
        <f t="shared" si="86"/>
        <v>1900-1-Aufnahme-</v>
      </c>
      <c r="E314" s="123" t="str">
        <f t="shared" ca="1" si="94"/>
        <v>-</v>
      </c>
      <c r="F314" s="123">
        <f t="shared" si="99"/>
        <v>1900</v>
      </c>
      <c r="G314" s="123">
        <f t="shared" si="100"/>
        <v>1</v>
      </c>
      <c r="H314" s="162">
        <f t="shared" si="101"/>
        <v>292</v>
      </c>
      <c r="I314" s="77"/>
      <c r="J314" s="78"/>
      <c r="K314" s="79"/>
      <c r="L314" s="80"/>
      <c r="M314" s="177"/>
      <c r="N314" s="309" t="str">
        <f t="shared" ca="1" si="98"/>
        <v/>
      </c>
      <c r="O314" s="310" t="str">
        <f ca="1">IFERROR(IF(VLOOKUP($E314,'SD Aufnahme'!$A$33:$N$326,'SD Aufnahme'!$D$29,FALSE)=0,"",VLOOKUP($E314,'SD Aufnahme'!$A$33:$N$326,'SD Aufnahme'!$D$29,FALSE)),"")</f>
        <v/>
      </c>
      <c r="P314" s="313"/>
      <c r="Q314" s="315" t="str">
        <f>IF(K314=0,"",IFERROR(VLOOKUP($E314,'SD Aufnahme'!$A$33:$N$326,'SD Aufnahme'!$E$29,FALSE),""))</f>
        <v/>
      </c>
      <c r="R314" s="87"/>
      <c r="S314" s="131" t="str">
        <f t="shared" si="87"/>
        <v/>
      </c>
      <c r="T314" s="126">
        <f>IF(M314="organische Düngemittel",IF(OR($M314=0,L314&lt;&gt;0,U314&gt;0),0,IFERROR(VLOOKUP($E314,'SD Aufnahme'!$A$33:$N$4042,T$20,FALSE),0)),)</f>
        <v>0</v>
      </c>
      <c r="U314" s="83"/>
      <c r="V314" s="124"/>
      <c r="W314" s="128" t="str">
        <f ca="1">IFERROR(IF(AND(J314&lt;&gt;"eigene Stoffe",VLOOKUP($E314,'SD Aufnahme'!$A$33:$N$326,'SD Aufnahme'!$G$29,FALSE)=0),"",IF($L314&lt;&gt;0,"", IF(AND(P314&gt;0,O314&lt;&gt;"",Q314&lt;&gt;"t TM"),VLOOKUP($E314,'SD Aufnahme'!$A$33:$N$326,'SD Aufnahme'!$G$29,FALSE)/O314*P314,VLOOKUP($E314,'SD Aufnahme'!$A$33:$N$326,'SD Aufnahme'!$G$29,FALSE)))),"")</f>
        <v/>
      </c>
      <c r="X314" s="87"/>
      <c r="Y314" s="128" t="str">
        <f ca="1">IFERROR(IF(AND(J314&lt;&gt;"eigene Stoffe",VLOOKUP($E314,'SD Aufnahme'!$A$33:$N$326,'SD Aufnahme'!$H$29,FALSE)=0),"",IF($L314&lt;&gt;0,"",IFERROR(IF(AND(P314&gt;0,O314&lt;&gt;"",Q314&lt;&gt;"t TM"),VLOOKUP($E314,'SD Aufnahme'!$A$33:$N$326,'SD Aufnahme'!$H$29,FALSE)*P314/O314,VLOOKUP($E314,'SD Aufnahme'!$A$33:$N$326,'SD Aufnahme'!$H$29,FALSE)),""))),"")</f>
        <v/>
      </c>
      <c r="Z314" s="87"/>
      <c r="AA314" s="424" t="s">
        <v>667</v>
      </c>
      <c r="AB314" s="129" t="str">
        <f>IF($M314=0,"",IFERROR(VLOOKUP($E314,'SD Aufnahme'!$A$33:$N$279,AB$20,FALSE),""))</f>
        <v/>
      </c>
      <c r="AC314" s="97">
        <f t="shared" si="88"/>
        <v>0</v>
      </c>
      <c r="AD314" s="89">
        <f t="shared" ca="1" si="89"/>
        <v>0</v>
      </c>
      <c r="AE314" s="89">
        <f t="shared" ca="1" si="95"/>
        <v>0</v>
      </c>
      <c r="AF314" s="89">
        <f t="shared" ca="1" si="90"/>
        <v>0</v>
      </c>
      <c r="AG314" s="89">
        <f t="shared" ca="1" si="96"/>
        <v>0</v>
      </c>
      <c r="AH314" s="89">
        <f t="shared" si="102"/>
        <v>0</v>
      </c>
      <c r="AI314" s="130" t="e">
        <f ca="1">COUNTIF(OFFSET('SD Aufnahme'!$C$33,VLOOKUP(J314,Art_Aufnahme,3,FALSE),0,VLOOKUP(J314,Art_Aufnahme,4,FALSE)-VLOOKUP(J314,Art_Aufnahme,3,FALSE)+1,1),K314)</f>
        <v>#N/A</v>
      </c>
      <c r="AJ314" s="138">
        <f ca="1">COUNTIF(OFFSET('SD Aufnahme'!$M$32,VLOOKUP(E314,'SD Aufnahme'!$A$33:$X$376,'SD Aufnahme'!$W$29,FALSE),0,1,VLOOKUP(E314,'SD Aufnahme'!$A$33:$X$376,'SD Aufnahme'!$X$29,FALSE)),M314)</f>
        <v>0</v>
      </c>
      <c r="AK314" s="91">
        <f t="shared" ca="1" si="97"/>
        <v>0</v>
      </c>
      <c r="AL314" s="98">
        <f t="shared" si="91"/>
        <v>3</v>
      </c>
      <c r="AO314" s="98">
        <f t="shared" si="92"/>
        <v>0</v>
      </c>
      <c r="AR314" s="98" t="str">
        <f t="shared" si="93"/>
        <v>1900-1-Aufnahme</v>
      </c>
    </row>
    <row r="315" spans="1:44">
      <c r="A315" s="98">
        <f t="shared" si="84"/>
        <v>0</v>
      </c>
      <c r="B315" s="98" t="str">
        <f>IF(C315=1,SUM($C$23:C315),"")</f>
        <v/>
      </c>
      <c r="C315" s="98">
        <f t="shared" si="85"/>
        <v>0</v>
      </c>
      <c r="D315" s="89" t="str">
        <f t="shared" si="86"/>
        <v>1900-1-Aufnahme-</v>
      </c>
      <c r="E315" s="123" t="str">
        <f t="shared" ca="1" si="94"/>
        <v>-</v>
      </c>
      <c r="F315" s="123">
        <f t="shared" si="99"/>
        <v>1900</v>
      </c>
      <c r="G315" s="123">
        <f t="shared" si="100"/>
        <v>1</v>
      </c>
      <c r="H315" s="162">
        <f t="shared" si="101"/>
        <v>293</v>
      </c>
      <c r="I315" s="77"/>
      <c r="J315" s="78"/>
      <c r="K315" s="79"/>
      <c r="L315" s="80"/>
      <c r="M315" s="177"/>
      <c r="N315" s="309" t="str">
        <f t="shared" ca="1" si="98"/>
        <v/>
      </c>
      <c r="O315" s="310" t="str">
        <f ca="1">IFERROR(IF(VLOOKUP($E315,'SD Aufnahme'!$A$33:$N$326,'SD Aufnahme'!$D$29,FALSE)=0,"",VLOOKUP($E315,'SD Aufnahme'!$A$33:$N$326,'SD Aufnahme'!$D$29,FALSE)),"")</f>
        <v/>
      </c>
      <c r="P315" s="313"/>
      <c r="Q315" s="315" t="str">
        <f>IF(K315=0,"",IFERROR(VLOOKUP($E315,'SD Aufnahme'!$A$33:$N$326,'SD Aufnahme'!$E$29,FALSE),""))</f>
        <v/>
      </c>
      <c r="R315" s="87"/>
      <c r="S315" s="131" t="str">
        <f t="shared" si="87"/>
        <v/>
      </c>
      <c r="T315" s="126">
        <f>IF(M315="organische Düngemittel",IF(OR($M315=0,L315&lt;&gt;0,U315&gt;0),0,IFERROR(VLOOKUP($E315,'SD Aufnahme'!$A$33:$N$4042,T$20,FALSE),0)),)</f>
        <v>0</v>
      </c>
      <c r="U315" s="83"/>
      <c r="V315" s="124"/>
      <c r="W315" s="128" t="str">
        <f ca="1">IFERROR(IF(AND(J315&lt;&gt;"eigene Stoffe",VLOOKUP($E315,'SD Aufnahme'!$A$33:$N$326,'SD Aufnahme'!$G$29,FALSE)=0),"",IF($L315&lt;&gt;0,"", IF(AND(P315&gt;0,O315&lt;&gt;"",Q315&lt;&gt;"t TM"),VLOOKUP($E315,'SD Aufnahme'!$A$33:$N$326,'SD Aufnahme'!$G$29,FALSE)/O315*P315,VLOOKUP($E315,'SD Aufnahme'!$A$33:$N$326,'SD Aufnahme'!$G$29,FALSE)))),"")</f>
        <v/>
      </c>
      <c r="X315" s="87"/>
      <c r="Y315" s="128" t="str">
        <f ca="1">IFERROR(IF(AND(J315&lt;&gt;"eigene Stoffe",VLOOKUP($E315,'SD Aufnahme'!$A$33:$N$326,'SD Aufnahme'!$H$29,FALSE)=0),"",IF($L315&lt;&gt;0,"",IFERROR(IF(AND(P315&gt;0,O315&lt;&gt;"",Q315&lt;&gt;"t TM"),VLOOKUP($E315,'SD Aufnahme'!$A$33:$N$326,'SD Aufnahme'!$H$29,FALSE)*P315/O315,VLOOKUP($E315,'SD Aufnahme'!$A$33:$N$326,'SD Aufnahme'!$H$29,FALSE)),""))),"")</f>
        <v/>
      </c>
      <c r="Z315" s="87"/>
      <c r="AA315" s="424" t="s">
        <v>667</v>
      </c>
      <c r="AB315" s="129" t="str">
        <f>IF($M315=0,"",IFERROR(VLOOKUP($E315,'SD Aufnahme'!$A$33:$N$279,AB$20,FALSE),""))</f>
        <v/>
      </c>
      <c r="AC315" s="97">
        <f t="shared" si="88"/>
        <v>0</v>
      </c>
      <c r="AD315" s="89">
        <f t="shared" ca="1" si="89"/>
        <v>0</v>
      </c>
      <c r="AE315" s="89">
        <f t="shared" ca="1" si="95"/>
        <v>0</v>
      </c>
      <c r="AF315" s="89">
        <f t="shared" ca="1" si="90"/>
        <v>0</v>
      </c>
      <c r="AG315" s="89">
        <f t="shared" ca="1" si="96"/>
        <v>0</v>
      </c>
      <c r="AH315" s="89">
        <f t="shared" si="102"/>
        <v>0</v>
      </c>
      <c r="AI315" s="130" t="e">
        <f ca="1">COUNTIF(OFFSET('SD Aufnahme'!$C$33,VLOOKUP(J315,Art_Aufnahme,3,FALSE),0,VLOOKUP(J315,Art_Aufnahme,4,FALSE)-VLOOKUP(J315,Art_Aufnahme,3,FALSE)+1,1),K315)</f>
        <v>#N/A</v>
      </c>
      <c r="AJ315" s="138">
        <f ca="1">COUNTIF(OFFSET('SD Aufnahme'!$M$32,VLOOKUP(E315,'SD Aufnahme'!$A$33:$X$376,'SD Aufnahme'!$W$29,FALSE),0,1,VLOOKUP(E315,'SD Aufnahme'!$A$33:$X$376,'SD Aufnahme'!$X$29,FALSE)),M315)</f>
        <v>0</v>
      </c>
      <c r="AK315" s="91">
        <f t="shared" ca="1" si="97"/>
        <v>0</v>
      </c>
      <c r="AL315" s="98">
        <f t="shared" si="91"/>
        <v>3</v>
      </c>
      <c r="AO315" s="98">
        <f t="shared" si="92"/>
        <v>0</v>
      </c>
      <c r="AR315" s="98" t="str">
        <f t="shared" si="93"/>
        <v>1900-1-Aufnahme</v>
      </c>
    </row>
    <row r="316" spans="1:44">
      <c r="A316" s="98">
        <f t="shared" si="84"/>
        <v>0</v>
      </c>
      <c r="B316" s="98" t="str">
        <f>IF(C316=1,SUM($C$23:C316),"")</f>
        <v/>
      </c>
      <c r="C316" s="98">
        <f t="shared" si="85"/>
        <v>0</v>
      </c>
      <c r="D316" s="89" t="str">
        <f t="shared" si="86"/>
        <v>1900-1-Aufnahme-</v>
      </c>
      <c r="E316" s="123" t="str">
        <f t="shared" ca="1" si="94"/>
        <v>-</v>
      </c>
      <c r="F316" s="123">
        <f t="shared" si="99"/>
        <v>1900</v>
      </c>
      <c r="G316" s="123">
        <f t="shared" si="100"/>
        <v>1</v>
      </c>
      <c r="H316" s="162">
        <f t="shared" si="101"/>
        <v>294</v>
      </c>
      <c r="I316" s="77"/>
      <c r="J316" s="78"/>
      <c r="K316" s="79"/>
      <c r="L316" s="80"/>
      <c r="M316" s="177"/>
      <c r="N316" s="309" t="str">
        <f t="shared" ca="1" si="98"/>
        <v/>
      </c>
      <c r="O316" s="310" t="str">
        <f ca="1">IFERROR(IF(VLOOKUP($E316,'SD Aufnahme'!$A$33:$N$326,'SD Aufnahme'!$D$29,FALSE)=0,"",VLOOKUP($E316,'SD Aufnahme'!$A$33:$N$326,'SD Aufnahme'!$D$29,FALSE)),"")</f>
        <v/>
      </c>
      <c r="P316" s="313"/>
      <c r="Q316" s="315" t="str">
        <f>IF(K316=0,"",IFERROR(VLOOKUP($E316,'SD Aufnahme'!$A$33:$N$326,'SD Aufnahme'!$E$29,FALSE),""))</f>
        <v/>
      </c>
      <c r="R316" s="87"/>
      <c r="S316" s="131" t="str">
        <f t="shared" si="87"/>
        <v/>
      </c>
      <c r="T316" s="126">
        <f>IF(M316="organische Düngemittel",IF(OR($M316=0,L316&lt;&gt;0,U316&gt;0),0,IFERROR(VLOOKUP($E316,'SD Aufnahme'!$A$33:$N$4042,T$20,FALSE),0)),)</f>
        <v>0</v>
      </c>
      <c r="U316" s="83"/>
      <c r="V316" s="124"/>
      <c r="W316" s="128" t="str">
        <f ca="1">IFERROR(IF(AND(J316&lt;&gt;"eigene Stoffe",VLOOKUP($E316,'SD Aufnahme'!$A$33:$N$326,'SD Aufnahme'!$G$29,FALSE)=0),"",IF($L316&lt;&gt;0,"", IF(AND(P316&gt;0,O316&lt;&gt;"",Q316&lt;&gt;"t TM"),VLOOKUP($E316,'SD Aufnahme'!$A$33:$N$326,'SD Aufnahme'!$G$29,FALSE)/O316*P316,VLOOKUP($E316,'SD Aufnahme'!$A$33:$N$326,'SD Aufnahme'!$G$29,FALSE)))),"")</f>
        <v/>
      </c>
      <c r="X316" s="87"/>
      <c r="Y316" s="128" t="str">
        <f ca="1">IFERROR(IF(AND(J316&lt;&gt;"eigene Stoffe",VLOOKUP($E316,'SD Aufnahme'!$A$33:$N$326,'SD Aufnahme'!$H$29,FALSE)=0),"",IF($L316&lt;&gt;0,"",IFERROR(IF(AND(P316&gt;0,O316&lt;&gt;"",Q316&lt;&gt;"t TM"),VLOOKUP($E316,'SD Aufnahme'!$A$33:$N$326,'SD Aufnahme'!$H$29,FALSE)*P316/O316,VLOOKUP($E316,'SD Aufnahme'!$A$33:$N$326,'SD Aufnahme'!$H$29,FALSE)),""))),"")</f>
        <v/>
      </c>
      <c r="Z316" s="87"/>
      <c r="AA316" s="424" t="s">
        <v>667</v>
      </c>
      <c r="AB316" s="129" t="str">
        <f>IF($M316=0,"",IFERROR(VLOOKUP($E316,'SD Aufnahme'!$A$33:$N$279,AB$20,FALSE),""))</f>
        <v/>
      </c>
      <c r="AC316" s="97">
        <f t="shared" si="88"/>
        <v>0</v>
      </c>
      <c r="AD316" s="89">
        <f t="shared" ca="1" si="89"/>
        <v>0</v>
      </c>
      <c r="AE316" s="89">
        <f t="shared" ca="1" si="95"/>
        <v>0</v>
      </c>
      <c r="AF316" s="89">
        <f t="shared" ca="1" si="90"/>
        <v>0</v>
      </c>
      <c r="AG316" s="89">
        <f t="shared" ca="1" si="96"/>
        <v>0</v>
      </c>
      <c r="AH316" s="89">
        <f t="shared" si="102"/>
        <v>0</v>
      </c>
      <c r="AI316" s="130" t="e">
        <f ca="1">COUNTIF(OFFSET('SD Aufnahme'!$C$33,VLOOKUP(J316,Art_Aufnahme,3,FALSE),0,VLOOKUP(J316,Art_Aufnahme,4,FALSE)-VLOOKUP(J316,Art_Aufnahme,3,FALSE)+1,1),K316)</f>
        <v>#N/A</v>
      </c>
      <c r="AJ316" s="138">
        <f ca="1">COUNTIF(OFFSET('SD Aufnahme'!$M$32,VLOOKUP(E316,'SD Aufnahme'!$A$33:$X$376,'SD Aufnahme'!$W$29,FALSE),0,1,VLOOKUP(E316,'SD Aufnahme'!$A$33:$X$376,'SD Aufnahme'!$X$29,FALSE)),M316)</f>
        <v>0</v>
      </c>
      <c r="AK316" s="91">
        <f t="shared" ca="1" si="97"/>
        <v>0</v>
      </c>
      <c r="AL316" s="98">
        <f t="shared" si="91"/>
        <v>3</v>
      </c>
      <c r="AO316" s="98">
        <f t="shared" si="92"/>
        <v>0</v>
      </c>
      <c r="AR316" s="98" t="str">
        <f t="shared" si="93"/>
        <v>1900-1-Aufnahme</v>
      </c>
    </row>
    <row r="317" spans="1:44">
      <c r="A317" s="98">
        <f t="shared" si="84"/>
        <v>0</v>
      </c>
      <c r="B317" s="98" t="str">
        <f>IF(C317=1,SUM($C$23:C317),"")</f>
        <v/>
      </c>
      <c r="C317" s="98">
        <f t="shared" si="85"/>
        <v>0</v>
      </c>
      <c r="D317" s="89" t="str">
        <f t="shared" si="86"/>
        <v>1900-1-Aufnahme-</v>
      </c>
      <c r="E317" s="123" t="str">
        <f t="shared" ca="1" si="94"/>
        <v>-</v>
      </c>
      <c r="F317" s="123">
        <f t="shared" si="99"/>
        <v>1900</v>
      </c>
      <c r="G317" s="123">
        <f t="shared" si="100"/>
        <v>1</v>
      </c>
      <c r="H317" s="162">
        <f t="shared" si="101"/>
        <v>295</v>
      </c>
      <c r="I317" s="77"/>
      <c r="J317" s="78"/>
      <c r="K317" s="79"/>
      <c r="L317" s="80"/>
      <c r="M317" s="177"/>
      <c r="N317" s="309" t="str">
        <f t="shared" ca="1" si="98"/>
        <v/>
      </c>
      <c r="O317" s="310" t="str">
        <f ca="1">IFERROR(IF(VLOOKUP($E317,'SD Aufnahme'!$A$33:$N$326,'SD Aufnahme'!$D$29,FALSE)=0,"",VLOOKUP($E317,'SD Aufnahme'!$A$33:$N$326,'SD Aufnahme'!$D$29,FALSE)),"")</f>
        <v/>
      </c>
      <c r="P317" s="313"/>
      <c r="Q317" s="315" t="str">
        <f>IF(K317=0,"",IFERROR(VLOOKUP($E317,'SD Aufnahme'!$A$33:$N$326,'SD Aufnahme'!$E$29,FALSE),""))</f>
        <v/>
      </c>
      <c r="R317" s="87"/>
      <c r="S317" s="131" t="str">
        <f t="shared" si="87"/>
        <v/>
      </c>
      <c r="T317" s="126">
        <f>IF(M317="organische Düngemittel",IF(OR($M317=0,L317&lt;&gt;0,U317&gt;0),0,IFERROR(VLOOKUP($E317,'SD Aufnahme'!$A$33:$N$4042,T$20,FALSE),0)),)</f>
        <v>0</v>
      </c>
      <c r="U317" s="83"/>
      <c r="V317" s="124"/>
      <c r="W317" s="128" t="str">
        <f ca="1">IFERROR(IF(AND(J317&lt;&gt;"eigene Stoffe",VLOOKUP($E317,'SD Aufnahme'!$A$33:$N$326,'SD Aufnahme'!$G$29,FALSE)=0),"",IF($L317&lt;&gt;0,"", IF(AND(P317&gt;0,O317&lt;&gt;"",Q317&lt;&gt;"t TM"),VLOOKUP($E317,'SD Aufnahme'!$A$33:$N$326,'SD Aufnahme'!$G$29,FALSE)/O317*P317,VLOOKUP($E317,'SD Aufnahme'!$A$33:$N$326,'SD Aufnahme'!$G$29,FALSE)))),"")</f>
        <v/>
      </c>
      <c r="X317" s="87"/>
      <c r="Y317" s="128" t="str">
        <f ca="1">IFERROR(IF(AND(J317&lt;&gt;"eigene Stoffe",VLOOKUP($E317,'SD Aufnahme'!$A$33:$N$326,'SD Aufnahme'!$H$29,FALSE)=0),"",IF($L317&lt;&gt;0,"",IFERROR(IF(AND(P317&gt;0,O317&lt;&gt;"",Q317&lt;&gt;"t TM"),VLOOKUP($E317,'SD Aufnahme'!$A$33:$N$326,'SD Aufnahme'!$H$29,FALSE)*P317/O317,VLOOKUP($E317,'SD Aufnahme'!$A$33:$N$326,'SD Aufnahme'!$H$29,FALSE)),""))),"")</f>
        <v/>
      </c>
      <c r="Z317" s="87"/>
      <c r="AA317" s="424" t="s">
        <v>667</v>
      </c>
      <c r="AB317" s="129" t="str">
        <f>IF($M317=0,"",IFERROR(VLOOKUP($E317,'SD Aufnahme'!$A$33:$N$279,AB$20,FALSE),""))</f>
        <v/>
      </c>
      <c r="AC317" s="97">
        <f t="shared" si="88"/>
        <v>0</v>
      </c>
      <c r="AD317" s="89">
        <f t="shared" ca="1" si="89"/>
        <v>0</v>
      </c>
      <c r="AE317" s="89">
        <f t="shared" ca="1" si="95"/>
        <v>0</v>
      </c>
      <c r="AF317" s="89">
        <f t="shared" ca="1" si="90"/>
        <v>0</v>
      </c>
      <c r="AG317" s="89">
        <f t="shared" ca="1" si="96"/>
        <v>0</v>
      </c>
      <c r="AH317" s="89">
        <f t="shared" si="102"/>
        <v>0</v>
      </c>
      <c r="AI317" s="130" t="e">
        <f ca="1">COUNTIF(OFFSET('SD Aufnahme'!$C$33,VLOOKUP(J317,Art_Aufnahme,3,FALSE),0,VLOOKUP(J317,Art_Aufnahme,4,FALSE)-VLOOKUP(J317,Art_Aufnahme,3,FALSE)+1,1),K317)</f>
        <v>#N/A</v>
      </c>
      <c r="AJ317" s="138">
        <f ca="1">COUNTIF(OFFSET('SD Aufnahme'!$M$32,VLOOKUP(E317,'SD Aufnahme'!$A$33:$X$376,'SD Aufnahme'!$W$29,FALSE),0,1,VLOOKUP(E317,'SD Aufnahme'!$A$33:$X$376,'SD Aufnahme'!$X$29,FALSE)),M317)</f>
        <v>0</v>
      </c>
      <c r="AK317" s="91">
        <f t="shared" ca="1" si="97"/>
        <v>0</v>
      </c>
      <c r="AL317" s="98">
        <f t="shared" si="91"/>
        <v>3</v>
      </c>
      <c r="AO317" s="98">
        <f t="shared" si="92"/>
        <v>0</v>
      </c>
      <c r="AR317" s="98" t="str">
        <f t="shared" si="93"/>
        <v>1900-1-Aufnahme</v>
      </c>
    </row>
    <row r="318" spans="1:44">
      <c r="A318" s="98">
        <f t="shared" si="84"/>
        <v>0</v>
      </c>
      <c r="B318" s="98" t="str">
        <f>IF(C318=1,SUM($C$23:C318),"")</f>
        <v/>
      </c>
      <c r="C318" s="98">
        <f t="shared" si="85"/>
        <v>0</v>
      </c>
      <c r="D318" s="89" t="str">
        <f t="shared" si="86"/>
        <v>1900-1-Aufnahme-</v>
      </c>
      <c r="E318" s="123" t="str">
        <f t="shared" ca="1" si="94"/>
        <v>-</v>
      </c>
      <c r="F318" s="123">
        <f t="shared" si="99"/>
        <v>1900</v>
      </c>
      <c r="G318" s="123">
        <f t="shared" si="100"/>
        <v>1</v>
      </c>
      <c r="H318" s="162">
        <f t="shared" si="101"/>
        <v>296</v>
      </c>
      <c r="I318" s="77"/>
      <c r="J318" s="78"/>
      <c r="K318" s="79"/>
      <c r="L318" s="80"/>
      <c r="M318" s="177"/>
      <c r="N318" s="309" t="str">
        <f t="shared" ca="1" si="98"/>
        <v/>
      </c>
      <c r="O318" s="310" t="str">
        <f ca="1">IFERROR(IF(VLOOKUP($E318,'SD Aufnahme'!$A$33:$N$326,'SD Aufnahme'!$D$29,FALSE)=0,"",VLOOKUP($E318,'SD Aufnahme'!$A$33:$N$326,'SD Aufnahme'!$D$29,FALSE)),"")</f>
        <v/>
      </c>
      <c r="P318" s="313"/>
      <c r="Q318" s="315" t="str">
        <f>IF(K318=0,"",IFERROR(VLOOKUP($E318,'SD Aufnahme'!$A$33:$N$326,'SD Aufnahme'!$E$29,FALSE),""))</f>
        <v/>
      </c>
      <c r="R318" s="87"/>
      <c r="S318" s="131" t="str">
        <f t="shared" si="87"/>
        <v/>
      </c>
      <c r="T318" s="126">
        <f>IF(M318="organische Düngemittel",IF(OR($M318=0,L318&lt;&gt;0,U318&gt;0),0,IFERROR(VLOOKUP($E318,'SD Aufnahme'!$A$33:$N$4042,T$20,FALSE),0)),)</f>
        <v>0</v>
      </c>
      <c r="U318" s="83"/>
      <c r="V318" s="124"/>
      <c r="W318" s="128" t="str">
        <f ca="1">IFERROR(IF(AND(J318&lt;&gt;"eigene Stoffe",VLOOKUP($E318,'SD Aufnahme'!$A$33:$N$326,'SD Aufnahme'!$G$29,FALSE)=0),"",IF($L318&lt;&gt;0,"", IF(AND(P318&gt;0,O318&lt;&gt;"",Q318&lt;&gt;"t TM"),VLOOKUP($E318,'SD Aufnahme'!$A$33:$N$326,'SD Aufnahme'!$G$29,FALSE)/O318*P318,VLOOKUP($E318,'SD Aufnahme'!$A$33:$N$326,'SD Aufnahme'!$G$29,FALSE)))),"")</f>
        <v/>
      </c>
      <c r="X318" s="87"/>
      <c r="Y318" s="128" t="str">
        <f ca="1">IFERROR(IF(AND(J318&lt;&gt;"eigene Stoffe",VLOOKUP($E318,'SD Aufnahme'!$A$33:$N$326,'SD Aufnahme'!$H$29,FALSE)=0),"",IF($L318&lt;&gt;0,"",IFERROR(IF(AND(P318&gt;0,O318&lt;&gt;"",Q318&lt;&gt;"t TM"),VLOOKUP($E318,'SD Aufnahme'!$A$33:$N$326,'SD Aufnahme'!$H$29,FALSE)*P318/O318,VLOOKUP($E318,'SD Aufnahme'!$A$33:$N$326,'SD Aufnahme'!$H$29,FALSE)),""))),"")</f>
        <v/>
      </c>
      <c r="Z318" s="87"/>
      <c r="AA318" s="424" t="s">
        <v>667</v>
      </c>
      <c r="AB318" s="129" t="str">
        <f>IF($M318=0,"",IFERROR(VLOOKUP($E318,'SD Aufnahme'!$A$33:$N$279,AB$20,FALSE),""))</f>
        <v/>
      </c>
      <c r="AC318" s="97">
        <f t="shared" si="88"/>
        <v>0</v>
      </c>
      <c r="AD318" s="89">
        <f t="shared" ca="1" si="89"/>
        <v>0</v>
      </c>
      <c r="AE318" s="89">
        <f t="shared" ca="1" si="95"/>
        <v>0</v>
      </c>
      <c r="AF318" s="89">
        <f t="shared" ca="1" si="90"/>
        <v>0</v>
      </c>
      <c r="AG318" s="89">
        <f t="shared" ca="1" si="96"/>
        <v>0</v>
      </c>
      <c r="AH318" s="89">
        <f t="shared" si="102"/>
        <v>0</v>
      </c>
      <c r="AI318" s="130" t="e">
        <f ca="1">COUNTIF(OFFSET('SD Aufnahme'!$C$33,VLOOKUP(J318,Art_Aufnahme,3,FALSE),0,VLOOKUP(J318,Art_Aufnahme,4,FALSE)-VLOOKUP(J318,Art_Aufnahme,3,FALSE)+1,1),K318)</f>
        <v>#N/A</v>
      </c>
      <c r="AJ318" s="138">
        <f ca="1">COUNTIF(OFFSET('SD Aufnahme'!$M$32,VLOOKUP(E318,'SD Aufnahme'!$A$33:$X$376,'SD Aufnahme'!$W$29,FALSE),0,1,VLOOKUP(E318,'SD Aufnahme'!$A$33:$X$376,'SD Aufnahme'!$X$29,FALSE)),M318)</f>
        <v>0</v>
      </c>
      <c r="AK318" s="91">
        <f t="shared" ca="1" si="97"/>
        <v>0</v>
      </c>
      <c r="AL318" s="98">
        <f t="shared" si="91"/>
        <v>3</v>
      </c>
      <c r="AO318" s="98">
        <f t="shared" si="92"/>
        <v>0</v>
      </c>
      <c r="AR318" s="98" t="str">
        <f t="shared" si="93"/>
        <v>1900-1-Aufnahme</v>
      </c>
    </row>
    <row r="319" spans="1:44">
      <c r="A319" s="98">
        <f t="shared" si="84"/>
        <v>0</v>
      </c>
      <c r="B319" s="98" t="str">
        <f>IF(C319=1,SUM($C$23:C319),"")</f>
        <v/>
      </c>
      <c r="C319" s="98">
        <f t="shared" si="85"/>
        <v>0</v>
      </c>
      <c r="D319" s="89" t="str">
        <f t="shared" si="86"/>
        <v>1900-1-Aufnahme-</v>
      </c>
      <c r="E319" s="123" t="str">
        <f t="shared" ca="1" si="94"/>
        <v>-</v>
      </c>
      <c r="F319" s="123">
        <f t="shared" si="99"/>
        <v>1900</v>
      </c>
      <c r="G319" s="123">
        <f t="shared" si="100"/>
        <v>1</v>
      </c>
      <c r="H319" s="162">
        <f t="shared" si="101"/>
        <v>297</v>
      </c>
      <c r="I319" s="77"/>
      <c r="J319" s="78"/>
      <c r="K319" s="79"/>
      <c r="L319" s="80"/>
      <c r="M319" s="177"/>
      <c r="N319" s="309" t="str">
        <f t="shared" ca="1" si="98"/>
        <v/>
      </c>
      <c r="O319" s="310" t="str">
        <f ca="1">IFERROR(IF(VLOOKUP($E319,'SD Aufnahme'!$A$33:$N$326,'SD Aufnahme'!$D$29,FALSE)=0,"",VLOOKUP($E319,'SD Aufnahme'!$A$33:$N$326,'SD Aufnahme'!$D$29,FALSE)),"")</f>
        <v/>
      </c>
      <c r="P319" s="313"/>
      <c r="Q319" s="315" t="str">
        <f>IF(K319=0,"",IFERROR(VLOOKUP($E319,'SD Aufnahme'!$A$33:$N$326,'SD Aufnahme'!$E$29,FALSE),""))</f>
        <v/>
      </c>
      <c r="R319" s="87"/>
      <c r="S319" s="131" t="str">
        <f t="shared" si="87"/>
        <v/>
      </c>
      <c r="T319" s="126">
        <f>IF(M319="organische Düngemittel",IF(OR($M319=0,L319&lt;&gt;0,U319&gt;0),0,IFERROR(VLOOKUP($E319,'SD Aufnahme'!$A$33:$N$4042,T$20,FALSE),0)),)</f>
        <v>0</v>
      </c>
      <c r="U319" s="83"/>
      <c r="V319" s="124"/>
      <c r="W319" s="128" t="str">
        <f ca="1">IFERROR(IF(AND(J319&lt;&gt;"eigene Stoffe",VLOOKUP($E319,'SD Aufnahme'!$A$33:$N$326,'SD Aufnahme'!$G$29,FALSE)=0),"",IF($L319&lt;&gt;0,"", IF(AND(P319&gt;0,O319&lt;&gt;"",Q319&lt;&gt;"t TM"),VLOOKUP($E319,'SD Aufnahme'!$A$33:$N$326,'SD Aufnahme'!$G$29,FALSE)/O319*P319,VLOOKUP($E319,'SD Aufnahme'!$A$33:$N$326,'SD Aufnahme'!$G$29,FALSE)))),"")</f>
        <v/>
      </c>
      <c r="X319" s="87"/>
      <c r="Y319" s="128" t="str">
        <f ca="1">IFERROR(IF(AND(J319&lt;&gt;"eigene Stoffe",VLOOKUP($E319,'SD Aufnahme'!$A$33:$N$326,'SD Aufnahme'!$H$29,FALSE)=0),"",IF($L319&lt;&gt;0,"",IFERROR(IF(AND(P319&gt;0,O319&lt;&gt;"",Q319&lt;&gt;"t TM"),VLOOKUP($E319,'SD Aufnahme'!$A$33:$N$326,'SD Aufnahme'!$H$29,FALSE)*P319/O319,VLOOKUP($E319,'SD Aufnahme'!$A$33:$N$326,'SD Aufnahme'!$H$29,FALSE)),""))),"")</f>
        <v/>
      </c>
      <c r="Z319" s="87"/>
      <c r="AA319" s="424" t="s">
        <v>667</v>
      </c>
      <c r="AB319" s="129" t="str">
        <f>IF($M319=0,"",IFERROR(VLOOKUP($E319,'SD Aufnahme'!$A$33:$N$279,AB$20,FALSE),""))</f>
        <v/>
      </c>
      <c r="AC319" s="97">
        <f t="shared" si="88"/>
        <v>0</v>
      </c>
      <c r="AD319" s="89">
        <f t="shared" ca="1" si="89"/>
        <v>0</v>
      </c>
      <c r="AE319" s="89">
        <f t="shared" ca="1" si="95"/>
        <v>0</v>
      </c>
      <c r="AF319" s="89">
        <f t="shared" ca="1" si="90"/>
        <v>0</v>
      </c>
      <c r="AG319" s="89">
        <f t="shared" ca="1" si="96"/>
        <v>0</v>
      </c>
      <c r="AH319" s="89">
        <f t="shared" si="102"/>
        <v>0</v>
      </c>
      <c r="AI319" s="130" t="e">
        <f ca="1">COUNTIF(OFFSET('SD Aufnahme'!$C$33,VLOOKUP(J319,Art_Aufnahme,3,FALSE),0,VLOOKUP(J319,Art_Aufnahme,4,FALSE)-VLOOKUP(J319,Art_Aufnahme,3,FALSE)+1,1),K319)</f>
        <v>#N/A</v>
      </c>
      <c r="AJ319" s="138">
        <f ca="1">COUNTIF(OFFSET('SD Aufnahme'!$M$32,VLOOKUP(E319,'SD Aufnahme'!$A$33:$X$376,'SD Aufnahme'!$W$29,FALSE),0,1,VLOOKUP(E319,'SD Aufnahme'!$A$33:$X$376,'SD Aufnahme'!$X$29,FALSE)),M319)</f>
        <v>0</v>
      </c>
      <c r="AK319" s="91">
        <f t="shared" ca="1" si="97"/>
        <v>0</v>
      </c>
      <c r="AL319" s="98">
        <f t="shared" si="91"/>
        <v>3</v>
      </c>
      <c r="AO319" s="98">
        <f t="shared" si="92"/>
        <v>0</v>
      </c>
      <c r="AR319" s="98" t="str">
        <f t="shared" si="93"/>
        <v>1900-1-Aufnahme</v>
      </c>
    </row>
    <row r="320" spans="1:44">
      <c r="A320" s="98">
        <f t="shared" si="84"/>
        <v>0</v>
      </c>
      <c r="B320" s="98" t="str">
        <f>IF(C320=1,SUM($C$23:C320),"")</f>
        <v/>
      </c>
      <c r="C320" s="98">
        <f t="shared" si="85"/>
        <v>0</v>
      </c>
      <c r="D320" s="89" t="str">
        <f t="shared" si="86"/>
        <v>1900-1-Aufnahme-</v>
      </c>
      <c r="E320" s="123" t="str">
        <f t="shared" ca="1" si="94"/>
        <v>-</v>
      </c>
      <c r="F320" s="123">
        <f t="shared" si="99"/>
        <v>1900</v>
      </c>
      <c r="G320" s="123">
        <f t="shared" si="100"/>
        <v>1</v>
      </c>
      <c r="H320" s="162">
        <f t="shared" si="101"/>
        <v>298</v>
      </c>
      <c r="I320" s="77"/>
      <c r="J320" s="78"/>
      <c r="K320" s="79"/>
      <c r="L320" s="80"/>
      <c r="M320" s="177"/>
      <c r="N320" s="309" t="str">
        <f t="shared" ca="1" si="98"/>
        <v/>
      </c>
      <c r="O320" s="310" t="str">
        <f ca="1">IFERROR(IF(VLOOKUP($E320,'SD Aufnahme'!$A$33:$N$326,'SD Aufnahme'!$D$29,FALSE)=0,"",VLOOKUP($E320,'SD Aufnahme'!$A$33:$N$326,'SD Aufnahme'!$D$29,FALSE)),"")</f>
        <v/>
      </c>
      <c r="P320" s="313"/>
      <c r="Q320" s="315" t="str">
        <f>IF(K320=0,"",IFERROR(VLOOKUP($E320,'SD Aufnahme'!$A$33:$N$326,'SD Aufnahme'!$E$29,FALSE),""))</f>
        <v/>
      </c>
      <c r="R320" s="87"/>
      <c r="S320" s="131" t="str">
        <f t="shared" si="87"/>
        <v/>
      </c>
      <c r="T320" s="126">
        <f>IF(M320="organische Düngemittel",IF(OR($M320=0,L320&lt;&gt;0,U320&gt;0),0,IFERROR(VLOOKUP($E320,'SD Aufnahme'!$A$33:$N$4042,T$20,FALSE),0)),)</f>
        <v>0</v>
      </c>
      <c r="U320" s="83"/>
      <c r="V320" s="124"/>
      <c r="W320" s="128" t="str">
        <f ca="1">IFERROR(IF(AND(J320&lt;&gt;"eigene Stoffe",VLOOKUP($E320,'SD Aufnahme'!$A$33:$N$326,'SD Aufnahme'!$G$29,FALSE)=0),"",IF($L320&lt;&gt;0,"", IF(AND(P320&gt;0,O320&lt;&gt;"",Q320&lt;&gt;"t TM"),VLOOKUP($E320,'SD Aufnahme'!$A$33:$N$326,'SD Aufnahme'!$G$29,FALSE)/O320*P320,VLOOKUP($E320,'SD Aufnahme'!$A$33:$N$326,'SD Aufnahme'!$G$29,FALSE)))),"")</f>
        <v/>
      </c>
      <c r="X320" s="87"/>
      <c r="Y320" s="128" t="str">
        <f ca="1">IFERROR(IF(AND(J320&lt;&gt;"eigene Stoffe",VLOOKUP($E320,'SD Aufnahme'!$A$33:$N$326,'SD Aufnahme'!$H$29,FALSE)=0),"",IF($L320&lt;&gt;0,"",IFERROR(IF(AND(P320&gt;0,O320&lt;&gt;"",Q320&lt;&gt;"t TM"),VLOOKUP($E320,'SD Aufnahme'!$A$33:$N$326,'SD Aufnahme'!$H$29,FALSE)*P320/O320,VLOOKUP($E320,'SD Aufnahme'!$A$33:$N$326,'SD Aufnahme'!$H$29,FALSE)),""))),"")</f>
        <v/>
      </c>
      <c r="Z320" s="87"/>
      <c r="AA320" s="424" t="s">
        <v>667</v>
      </c>
      <c r="AB320" s="129" t="str">
        <f>IF($M320=0,"",IFERROR(VLOOKUP($E320,'SD Aufnahme'!$A$33:$N$279,AB$20,FALSE),""))</f>
        <v/>
      </c>
      <c r="AC320" s="97">
        <f t="shared" si="88"/>
        <v>0</v>
      </c>
      <c r="AD320" s="89">
        <f t="shared" ca="1" si="89"/>
        <v>0</v>
      </c>
      <c r="AE320" s="89">
        <f t="shared" ca="1" si="95"/>
        <v>0</v>
      </c>
      <c r="AF320" s="89">
        <f t="shared" ca="1" si="90"/>
        <v>0</v>
      </c>
      <c r="AG320" s="89">
        <f t="shared" ca="1" si="96"/>
        <v>0</v>
      </c>
      <c r="AH320" s="89">
        <f t="shared" si="102"/>
        <v>0</v>
      </c>
      <c r="AI320" s="130" t="e">
        <f ca="1">COUNTIF(OFFSET('SD Aufnahme'!$C$33,VLOOKUP(J320,Art_Aufnahme,3,FALSE),0,VLOOKUP(J320,Art_Aufnahme,4,FALSE)-VLOOKUP(J320,Art_Aufnahme,3,FALSE)+1,1),K320)</f>
        <v>#N/A</v>
      </c>
      <c r="AJ320" s="138">
        <f ca="1">COUNTIF(OFFSET('SD Aufnahme'!$M$32,VLOOKUP(E320,'SD Aufnahme'!$A$33:$X$376,'SD Aufnahme'!$W$29,FALSE),0,1,VLOOKUP(E320,'SD Aufnahme'!$A$33:$X$376,'SD Aufnahme'!$X$29,FALSE)),M320)</f>
        <v>0</v>
      </c>
      <c r="AK320" s="91">
        <f t="shared" ca="1" si="97"/>
        <v>0</v>
      </c>
      <c r="AL320" s="98">
        <f t="shared" si="91"/>
        <v>3</v>
      </c>
      <c r="AO320" s="98">
        <f t="shared" si="92"/>
        <v>0</v>
      </c>
      <c r="AR320" s="98" t="str">
        <f t="shared" si="93"/>
        <v>1900-1-Aufnahme</v>
      </c>
    </row>
    <row r="321" spans="1:44">
      <c r="A321" s="98">
        <f t="shared" si="84"/>
        <v>0</v>
      </c>
      <c r="B321" s="98" t="str">
        <f>IF(C321=1,SUM($C$23:C321),"")</f>
        <v/>
      </c>
      <c r="C321" s="98">
        <f t="shared" si="85"/>
        <v>0</v>
      </c>
      <c r="D321" s="89" t="str">
        <f t="shared" si="86"/>
        <v>1900-1-Aufnahme-</v>
      </c>
      <c r="E321" s="123" t="str">
        <f t="shared" ca="1" si="94"/>
        <v>-</v>
      </c>
      <c r="F321" s="123">
        <f t="shared" si="99"/>
        <v>1900</v>
      </c>
      <c r="G321" s="123">
        <f t="shared" si="100"/>
        <v>1</v>
      </c>
      <c r="H321" s="162">
        <f t="shared" si="101"/>
        <v>299</v>
      </c>
      <c r="I321" s="77"/>
      <c r="J321" s="78"/>
      <c r="K321" s="79"/>
      <c r="L321" s="80"/>
      <c r="M321" s="177"/>
      <c r="N321" s="309" t="str">
        <f t="shared" ca="1" si="98"/>
        <v/>
      </c>
      <c r="O321" s="310" t="str">
        <f ca="1">IFERROR(IF(VLOOKUP($E321,'SD Aufnahme'!$A$33:$N$326,'SD Aufnahme'!$D$29,FALSE)=0,"",VLOOKUP($E321,'SD Aufnahme'!$A$33:$N$326,'SD Aufnahme'!$D$29,FALSE)),"")</f>
        <v/>
      </c>
      <c r="P321" s="313"/>
      <c r="Q321" s="315" t="str">
        <f>IF(K321=0,"",IFERROR(VLOOKUP($E321,'SD Aufnahme'!$A$33:$N$326,'SD Aufnahme'!$E$29,FALSE),""))</f>
        <v/>
      </c>
      <c r="R321" s="87"/>
      <c r="S321" s="131" t="str">
        <f t="shared" si="87"/>
        <v/>
      </c>
      <c r="T321" s="126">
        <f>IF(M321="organische Düngemittel",IF(OR($M321=0,L321&lt;&gt;0,U321&gt;0),0,IFERROR(VLOOKUP($E321,'SD Aufnahme'!$A$33:$N$4042,T$20,FALSE),0)),)</f>
        <v>0</v>
      </c>
      <c r="U321" s="83"/>
      <c r="V321" s="124"/>
      <c r="W321" s="128" t="str">
        <f ca="1">IFERROR(IF(AND(J321&lt;&gt;"eigene Stoffe",VLOOKUP($E321,'SD Aufnahme'!$A$33:$N$326,'SD Aufnahme'!$G$29,FALSE)=0),"",IF($L321&lt;&gt;0,"", IF(AND(P321&gt;0,O321&lt;&gt;"",Q321&lt;&gt;"t TM"),VLOOKUP($E321,'SD Aufnahme'!$A$33:$N$326,'SD Aufnahme'!$G$29,FALSE)/O321*P321,VLOOKUP($E321,'SD Aufnahme'!$A$33:$N$326,'SD Aufnahme'!$G$29,FALSE)))),"")</f>
        <v/>
      </c>
      <c r="X321" s="87"/>
      <c r="Y321" s="128" t="str">
        <f ca="1">IFERROR(IF(AND(J321&lt;&gt;"eigene Stoffe",VLOOKUP($E321,'SD Aufnahme'!$A$33:$N$326,'SD Aufnahme'!$H$29,FALSE)=0),"",IF($L321&lt;&gt;0,"",IFERROR(IF(AND(P321&gt;0,O321&lt;&gt;"",Q321&lt;&gt;"t TM"),VLOOKUP($E321,'SD Aufnahme'!$A$33:$N$326,'SD Aufnahme'!$H$29,FALSE)*P321/O321,VLOOKUP($E321,'SD Aufnahme'!$A$33:$N$326,'SD Aufnahme'!$H$29,FALSE)),""))),"")</f>
        <v/>
      </c>
      <c r="Z321" s="87"/>
      <c r="AA321" s="424" t="s">
        <v>667</v>
      </c>
      <c r="AB321" s="129" t="str">
        <f>IF($M321=0,"",IFERROR(VLOOKUP($E321,'SD Aufnahme'!$A$33:$N$279,AB$20,FALSE),""))</f>
        <v/>
      </c>
      <c r="AC321" s="97">
        <f t="shared" si="88"/>
        <v>0</v>
      </c>
      <c r="AD321" s="89">
        <f t="shared" ca="1" si="89"/>
        <v>0</v>
      </c>
      <c r="AE321" s="89">
        <f t="shared" ca="1" si="95"/>
        <v>0</v>
      </c>
      <c r="AF321" s="89">
        <f t="shared" ca="1" si="90"/>
        <v>0</v>
      </c>
      <c r="AG321" s="89">
        <f t="shared" ca="1" si="96"/>
        <v>0</v>
      </c>
      <c r="AH321" s="89">
        <f t="shared" si="102"/>
        <v>0</v>
      </c>
      <c r="AI321" s="130" t="e">
        <f ca="1">COUNTIF(OFFSET('SD Aufnahme'!$C$33,VLOOKUP(J321,Art_Aufnahme,3,FALSE),0,VLOOKUP(J321,Art_Aufnahme,4,FALSE)-VLOOKUP(J321,Art_Aufnahme,3,FALSE)+1,1),K321)</f>
        <v>#N/A</v>
      </c>
      <c r="AJ321" s="138">
        <f ca="1">COUNTIF(OFFSET('SD Aufnahme'!$M$32,VLOOKUP(E321,'SD Aufnahme'!$A$33:$X$376,'SD Aufnahme'!$W$29,FALSE),0,1,VLOOKUP(E321,'SD Aufnahme'!$A$33:$X$376,'SD Aufnahme'!$X$29,FALSE)),M321)</f>
        <v>0</v>
      </c>
      <c r="AK321" s="91">
        <f t="shared" ca="1" si="97"/>
        <v>0</v>
      </c>
      <c r="AL321" s="98">
        <f t="shared" si="91"/>
        <v>3</v>
      </c>
      <c r="AO321" s="98">
        <f t="shared" si="92"/>
        <v>0</v>
      </c>
      <c r="AR321" s="98" t="str">
        <f t="shared" si="93"/>
        <v>1900-1-Aufnahme</v>
      </c>
    </row>
    <row r="322" spans="1:44">
      <c r="A322" s="98">
        <f t="shared" si="84"/>
        <v>0</v>
      </c>
      <c r="B322" s="98" t="str">
        <f>IF(C322=1,SUM($C$23:C322),"")</f>
        <v/>
      </c>
      <c r="C322" s="98">
        <f t="shared" si="85"/>
        <v>0</v>
      </c>
      <c r="D322" s="89" t="str">
        <f t="shared" si="86"/>
        <v>1900-1-Aufnahme-</v>
      </c>
      <c r="E322" s="123" t="str">
        <f t="shared" ca="1" si="94"/>
        <v>-</v>
      </c>
      <c r="F322" s="123">
        <f t="shared" si="99"/>
        <v>1900</v>
      </c>
      <c r="G322" s="123">
        <f t="shared" si="100"/>
        <v>1</v>
      </c>
      <c r="H322" s="162">
        <f t="shared" si="101"/>
        <v>300</v>
      </c>
      <c r="I322" s="77"/>
      <c r="J322" s="78"/>
      <c r="K322" s="79"/>
      <c r="L322" s="80"/>
      <c r="M322" s="177"/>
      <c r="N322" s="309" t="str">
        <f t="shared" ca="1" si="98"/>
        <v/>
      </c>
      <c r="O322" s="310" t="str">
        <f ca="1">IFERROR(IF(VLOOKUP($E322,'SD Aufnahme'!$A$33:$N$326,'SD Aufnahme'!$D$29,FALSE)=0,"",VLOOKUP($E322,'SD Aufnahme'!$A$33:$N$326,'SD Aufnahme'!$D$29,FALSE)),"")</f>
        <v/>
      </c>
      <c r="P322" s="313"/>
      <c r="Q322" s="315" t="str">
        <f>IF(K322=0,"",IFERROR(VLOOKUP($E322,'SD Aufnahme'!$A$33:$N$326,'SD Aufnahme'!$E$29,FALSE),""))</f>
        <v/>
      </c>
      <c r="R322" s="87"/>
      <c r="S322" s="131" t="str">
        <f t="shared" si="87"/>
        <v/>
      </c>
      <c r="T322" s="126">
        <f>IF(M322="organische Düngemittel",IF(OR($M322=0,L322&lt;&gt;0,U322&gt;0),0,IFERROR(VLOOKUP($E322,'SD Aufnahme'!$A$33:$N$4042,T$20,FALSE),0)),)</f>
        <v>0</v>
      </c>
      <c r="U322" s="83"/>
      <c r="V322" s="124"/>
      <c r="W322" s="128" t="str">
        <f ca="1">IFERROR(IF(AND(J322&lt;&gt;"eigene Stoffe",VLOOKUP($E322,'SD Aufnahme'!$A$33:$N$326,'SD Aufnahme'!$G$29,FALSE)=0),"",IF($L322&lt;&gt;0,"", IF(AND(P322&gt;0,O322&lt;&gt;"",Q322&lt;&gt;"t TM"),VLOOKUP($E322,'SD Aufnahme'!$A$33:$N$326,'SD Aufnahme'!$G$29,FALSE)/O322*P322,VLOOKUP($E322,'SD Aufnahme'!$A$33:$N$326,'SD Aufnahme'!$G$29,FALSE)))),"")</f>
        <v/>
      </c>
      <c r="X322" s="87"/>
      <c r="Y322" s="128" t="str">
        <f ca="1">IFERROR(IF(AND(J322&lt;&gt;"eigene Stoffe",VLOOKUP($E322,'SD Aufnahme'!$A$33:$N$326,'SD Aufnahme'!$H$29,FALSE)=0),"",IF($L322&lt;&gt;0,"",IFERROR(IF(AND(P322&gt;0,O322&lt;&gt;"",Q322&lt;&gt;"t TM"),VLOOKUP($E322,'SD Aufnahme'!$A$33:$N$326,'SD Aufnahme'!$H$29,FALSE)*P322/O322,VLOOKUP($E322,'SD Aufnahme'!$A$33:$N$326,'SD Aufnahme'!$H$29,FALSE)),""))),"")</f>
        <v/>
      </c>
      <c r="Z322" s="87"/>
      <c r="AA322" s="424" t="s">
        <v>667</v>
      </c>
      <c r="AB322" s="129" t="str">
        <f>IF($M322=0,"",IFERROR(VLOOKUP($E322,'SD Aufnahme'!$A$33:$N$279,AB$20,FALSE),""))</f>
        <v/>
      </c>
      <c r="AC322" s="97">
        <f t="shared" si="88"/>
        <v>0</v>
      </c>
      <c r="AD322" s="89">
        <f t="shared" ca="1" si="89"/>
        <v>0</v>
      </c>
      <c r="AE322" s="89">
        <f t="shared" ca="1" si="95"/>
        <v>0</v>
      </c>
      <c r="AF322" s="89">
        <f t="shared" ca="1" si="90"/>
        <v>0</v>
      </c>
      <c r="AG322" s="89">
        <f t="shared" ca="1" si="96"/>
        <v>0</v>
      </c>
      <c r="AH322" s="89">
        <f t="shared" si="102"/>
        <v>0</v>
      </c>
      <c r="AI322" s="130" t="e">
        <f ca="1">COUNTIF(OFFSET('SD Aufnahme'!$C$33,VLOOKUP(J322,Art_Aufnahme,3,FALSE),0,VLOOKUP(J322,Art_Aufnahme,4,FALSE)-VLOOKUP(J322,Art_Aufnahme,3,FALSE)+1,1),K322)</f>
        <v>#N/A</v>
      </c>
      <c r="AJ322" s="138">
        <f ca="1">COUNTIF(OFFSET('SD Aufnahme'!$M$32,VLOOKUP(E322,'SD Aufnahme'!$A$33:$X$376,'SD Aufnahme'!$W$29,FALSE),0,1,VLOOKUP(E322,'SD Aufnahme'!$A$33:$X$376,'SD Aufnahme'!$X$29,FALSE)),M322)</f>
        <v>0</v>
      </c>
      <c r="AK322" s="91">
        <f t="shared" ca="1" si="97"/>
        <v>0</v>
      </c>
      <c r="AL322" s="98">
        <f t="shared" si="91"/>
        <v>3</v>
      </c>
      <c r="AO322" s="98">
        <f t="shared" si="92"/>
        <v>0</v>
      </c>
      <c r="AR322" s="98" t="str">
        <f t="shared" si="93"/>
        <v>1900-1-Aufnahme</v>
      </c>
    </row>
    <row r="323" spans="1:44">
      <c r="A323" s="98">
        <f t="shared" si="84"/>
        <v>0</v>
      </c>
      <c r="B323" s="98" t="str">
        <f>IF(C323=1,SUM($C$23:C323),"")</f>
        <v/>
      </c>
      <c r="C323" s="98">
        <f t="shared" si="85"/>
        <v>0</v>
      </c>
      <c r="D323" s="89" t="str">
        <f t="shared" si="86"/>
        <v>1900-1-Aufnahme-</v>
      </c>
      <c r="E323" s="123" t="str">
        <f t="shared" ca="1" si="94"/>
        <v>-</v>
      </c>
      <c r="F323" s="123">
        <f t="shared" si="99"/>
        <v>1900</v>
      </c>
      <c r="G323" s="123">
        <f t="shared" si="100"/>
        <v>1</v>
      </c>
      <c r="H323" s="162">
        <f t="shared" si="101"/>
        <v>301</v>
      </c>
      <c r="I323" s="77"/>
      <c r="J323" s="78"/>
      <c r="K323" s="79"/>
      <c r="L323" s="80"/>
      <c r="M323" s="177"/>
      <c r="N323" s="309" t="str">
        <f t="shared" ca="1" si="98"/>
        <v/>
      </c>
      <c r="O323" s="310" t="str">
        <f ca="1">IFERROR(IF(VLOOKUP($E323,'SD Aufnahme'!$A$33:$N$326,'SD Aufnahme'!$D$29,FALSE)=0,"",VLOOKUP($E323,'SD Aufnahme'!$A$33:$N$326,'SD Aufnahme'!$D$29,FALSE)),"")</f>
        <v/>
      </c>
      <c r="P323" s="313"/>
      <c r="Q323" s="315" t="str">
        <f>IF(K323=0,"",IFERROR(VLOOKUP($E323,'SD Aufnahme'!$A$33:$N$326,'SD Aufnahme'!$E$29,FALSE),""))</f>
        <v/>
      </c>
      <c r="R323" s="87"/>
      <c r="S323" s="131" t="str">
        <f t="shared" si="87"/>
        <v/>
      </c>
      <c r="T323" s="126">
        <f>IF(M323="organische Düngemittel",IF(OR($M323=0,L323&lt;&gt;0,U323&gt;0),0,IFERROR(VLOOKUP($E323,'SD Aufnahme'!$A$33:$N$4042,T$20,FALSE),0)),)</f>
        <v>0</v>
      </c>
      <c r="U323" s="83"/>
      <c r="V323" s="124"/>
      <c r="W323" s="128" t="str">
        <f ca="1">IFERROR(IF(AND(J323&lt;&gt;"eigene Stoffe",VLOOKUP($E323,'SD Aufnahme'!$A$33:$N$326,'SD Aufnahme'!$G$29,FALSE)=0),"",IF($L323&lt;&gt;0,"", IF(AND(P323&gt;0,O323&lt;&gt;"",Q323&lt;&gt;"t TM"),VLOOKUP($E323,'SD Aufnahme'!$A$33:$N$326,'SD Aufnahme'!$G$29,FALSE)/O323*P323,VLOOKUP($E323,'SD Aufnahme'!$A$33:$N$326,'SD Aufnahme'!$G$29,FALSE)))),"")</f>
        <v/>
      </c>
      <c r="X323" s="87"/>
      <c r="Y323" s="128" t="str">
        <f ca="1">IFERROR(IF(AND(J323&lt;&gt;"eigene Stoffe",VLOOKUP($E323,'SD Aufnahme'!$A$33:$N$326,'SD Aufnahme'!$H$29,FALSE)=0),"",IF($L323&lt;&gt;0,"",IFERROR(IF(AND(P323&gt;0,O323&lt;&gt;"",Q323&lt;&gt;"t TM"),VLOOKUP($E323,'SD Aufnahme'!$A$33:$N$326,'SD Aufnahme'!$H$29,FALSE)*P323/O323,VLOOKUP($E323,'SD Aufnahme'!$A$33:$N$326,'SD Aufnahme'!$H$29,FALSE)),""))),"")</f>
        <v/>
      </c>
      <c r="Z323" s="87"/>
      <c r="AA323" s="424" t="s">
        <v>667</v>
      </c>
      <c r="AB323" s="129" t="str">
        <f>IF($M323=0,"",IFERROR(VLOOKUP($E323,'SD Aufnahme'!$A$33:$N$279,AB$20,FALSE),""))</f>
        <v/>
      </c>
      <c r="AC323" s="97">
        <f t="shared" si="88"/>
        <v>0</v>
      </c>
      <c r="AD323" s="89">
        <f t="shared" ca="1" si="89"/>
        <v>0</v>
      </c>
      <c r="AE323" s="89">
        <f t="shared" ca="1" si="95"/>
        <v>0</v>
      </c>
      <c r="AF323" s="89">
        <f t="shared" ca="1" si="90"/>
        <v>0</v>
      </c>
      <c r="AG323" s="89">
        <f t="shared" ca="1" si="96"/>
        <v>0</v>
      </c>
      <c r="AH323" s="89">
        <f t="shared" si="102"/>
        <v>0</v>
      </c>
      <c r="AI323" s="130" t="e">
        <f ca="1">COUNTIF(OFFSET('SD Aufnahme'!$C$33,VLOOKUP(J323,Art_Aufnahme,3,FALSE),0,VLOOKUP(J323,Art_Aufnahme,4,FALSE)-VLOOKUP(J323,Art_Aufnahme,3,FALSE)+1,1),K323)</f>
        <v>#N/A</v>
      </c>
      <c r="AJ323" s="138">
        <f ca="1">COUNTIF(OFFSET('SD Aufnahme'!$M$32,VLOOKUP(E323,'SD Aufnahme'!$A$33:$X$376,'SD Aufnahme'!$W$29,FALSE),0,1,VLOOKUP(E323,'SD Aufnahme'!$A$33:$X$376,'SD Aufnahme'!$X$29,FALSE)),M323)</f>
        <v>0</v>
      </c>
      <c r="AK323" s="91">
        <f t="shared" ca="1" si="97"/>
        <v>0</v>
      </c>
      <c r="AL323" s="98">
        <f t="shared" si="91"/>
        <v>3</v>
      </c>
      <c r="AO323" s="98">
        <f t="shared" si="92"/>
        <v>0</v>
      </c>
      <c r="AR323" s="98" t="str">
        <f t="shared" si="93"/>
        <v>1900-1-Aufnahme</v>
      </c>
    </row>
    <row r="324" spans="1:44">
      <c r="A324" s="98">
        <f t="shared" si="84"/>
        <v>0</v>
      </c>
      <c r="B324" s="98" t="str">
        <f>IF(C324=1,SUM($C$23:C324),"")</f>
        <v/>
      </c>
      <c r="C324" s="98">
        <f t="shared" si="85"/>
        <v>0</v>
      </c>
      <c r="D324" s="89" t="str">
        <f t="shared" si="86"/>
        <v>1900-1-Aufnahme-</v>
      </c>
      <c r="E324" s="123" t="str">
        <f t="shared" ca="1" si="94"/>
        <v>-</v>
      </c>
      <c r="F324" s="123">
        <f t="shared" si="99"/>
        <v>1900</v>
      </c>
      <c r="G324" s="123">
        <f t="shared" si="100"/>
        <v>1</v>
      </c>
      <c r="H324" s="162">
        <f t="shared" si="101"/>
        <v>302</v>
      </c>
      <c r="I324" s="77"/>
      <c r="J324" s="78"/>
      <c r="K324" s="79"/>
      <c r="L324" s="80"/>
      <c r="M324" s="177"/>
      <c r="N324" s="309" t="str">
        <f t="shared" ca="1" si="98"/>
        <v/>
      </c>
      <c r="O324" s="310" t="str">
        <f ca="1">IFERROR(IF(VLOOKUP($E324,'SD Aufnahme'!$A$33:$N$326,'SD Aufnahme'!$D$29,FALSE)=0,"",VLOOKUP($E324,'SD Aufnahme'!$A$33:$N$326,'SD Aufnahme'!$D$29,FALSE)),"")</f>
        <v/>
      </c>
      <c r="P324" s="313"/>
      <c r="Q324" s="315" t="str">
        <f>IF(K324=0,"",IFERROR(VLOOKUP($E324,'SD Aufnahme'!$A$33:$N$326,'SD Aufnahme'!$E$29,FALSE),""))</f>
        <v/>
      </c>
      <c r="R324" s="87"/>
      <c r="S324" s="131" t="str">
        <f t="shared" si="87"/>
        <v/>
      </c>
      <c r="T324" s="126">
        <f>IF(M324="organische Düngemittel",IF(OR($M324=0,L324&lt;&gt;0,U324&gt;0),0,IFERROR(VLOOKUP($E324,'SD Aufnahme'!$A$33:$N$4042,T$20,FALSE),0)),)</f>
        <v>0</v>
      </c>
      <c r="U324" s="83"/>
      <c r="V324" s="124"/>
      <c r="W324" s="128" t="str">
        <f ca="1">IFERROR(IF(AND(J324&lt;&gt;"eigene Stoffe",VLOOKUP($E324,'SD Aufnahme'!$A$33:$N$326,'SD Aufnahme'!$G$29,FALSE)=0),"",IF($L324&lt;&gt;0,"", IF(AND(P324&gt;0,O324&lt;&gt;"",Q324&lt;&gt;"t TM"),VLOOKUP($E324,'SD Aufnahme'!$A$33:$N$326,'SD Aufnahme'!$G$29,FALSE)/O324*P324,VLOOKUP($E324,'SD Aufnahme'!$A$33:$N$326,'SD Aufnahme'!$G$29,FALSE)))),"")</f>
        <v/>
      </c>
      <c r="X324" s="87"/>
      <c r="Y324" s="128" t="str">
        <f ca="1">IFERROR(IF(AND(J324&lt;&gt;"eigene Stoffe",VLOOKUP($E324,'SD Aufnahme'!$A$33:$N$326,'SD Aufnahme'!$H$29,FALSE)=0),"",IF($L324&lt;&gt;0,"",IFERROR(IF(AND(P324&gt;0,O324&lt;&gt;"",Q324&lt;&gt;"t TM"),VLOOKUP($E324,'SD Aufnahme'!$A$33:$N$326,'SD Aufnahme'!$H$29,FALSE)*P324/O324,VLOOKUP($E324,'SD Aufnahme'!$A$33:$N$326,'SD Aufnahme'!$H$29,FALSE)),""))),"")</f>
        <v/>
      </c>
      <c r="Z324" s="87"/>
      <c r="AA324" s="424" t="s">
        <v>667</v>
      </c>
      <c r="AB324" s="129" t="str">
        <f>IF($M324=0,"",IFERROR(VLOOKUP($E324,'SD Aufnahme'!$A$33:$N$279,AB$20,FALSE),""))</f>
        <v/>
      </c>
      <c r="AC324" s="97">
        <f t="shared" si="88"/>
        <v>0</v>
      </c>
      <c r="AD324" s="89">
        <f t="shared" ca="1" si="89"/>
        <v>0</v>
      </c>
      <c r="AE324" s="89">
        <f t="shared" ca="1" si="95"/>
        <v>0</v>
      </c>
      <c r="AF324" s="89">
        <f t="shared" ca="1" si="90"/>
        <v>0</v>
      </c>
      <c r="AG324" s="89">
        <f t="shared" ca="1" si="96"/>
        <v>0</v>
      </c>
      <c r="AH324" s="89">
        <f t="shared" si="102"/>
        <v>0</v>
      </c>
      <c r="AI324" s="130" t="e">
        <f ca="1">COUNTIF(OFFSET('SD Aufnahme'!$C$33,VLOOKUP(J324,Art_Aufnahme,3,FALSE),0,VLOOKUP(J324,Art_Aufnahme,4,FALSE)-VLOOKUP(J324,Art_Aufnahme,3,FALSE)+1,1),K324)</f>
        <v>#N/A</v>
      </c>
      <c r="AJ324" s="138">
        <f ca="1">COUNTIF(OFFSET('SD Aufnahme'!$M$32,VLOOKUP(E324,'SD Aufnahme'!$A$33:$X$376,'SD Aufnahme'!$W$29,FALSE),0,1,VLOOKUP(E324,'SD Aufnahme'!$A$33:$X$376,'SD Aufnahme'!$X$29,FALSE)),M324)</f>
        <v>0</v>
      </c>
      <c r="AK324" s="91">
        <f t="shared" ca="1" si="97"/>
        <v>0</v>
      </c>
      <c r="AL324" s="98">
        <f t="shared" si="91"/>
        <v>3</v>
      </c>
      <c r="AO324" s="98">
        <f t="shared" si="92"/>
        <v>0</v>
      </c>
      <c r="AR324" s="98" t="str">
        <f t="shared" si="93"/>
        <v>1900-1-Aufnahme</v>
      </c>
    </row>
    <row r="325" spans="1:44">
      <c r="A325" s="98">
        <f t="shared" si="84"/>
        <v>0</v>
      </c>
      <c r="B325" s="98" t="str">
        <f>IF(C325=1,SUM($C$23:C325),"")</f>
        <v/>
      </c>
      <c r="C325" s="98">
        <f t="shared" si="85"/>
        <v>0</v>
      </c>
      <c r="D325" s="89" t="str">
        <f t="shared" si="86"/>
        <v>1900-1-Aufnahme-</v>
      </c>
      <c r="E325" s="123" t="str">
        <f t="shared" ca="1" si="94"/>
        <v>-</v>
      </c>
      <c r="F325" s="123">
        <f t="shared" si="99"/>
        <v>1900</v>
      </c>
      <c r="G325" s="123">
        <f t="shared" si="100"/>
        <v>1</v>
      </c>
      <c r="H325" s="162">
        <f t="shared" si="101"/>
        <v>303</v>
      </c>
      <c r="I325" s="77"/>
      <c r="J325" s="78"/>
      <c r="K325" s="79"/>
      <c r="L325" s="80"/>
      <c r="M325" s="177"/>
      <c r="N325" s="309" t="str">
        <f t="shared" ca="1" si="98"/>
        <v/>
      </c>
      <c r="O325" s="310" t="str">
        <f ca="1">IFERROR(IF(VLOOKUP($E325,'SD Aufnahme'!$A$33:$N$326,'SD Aufnahme'!$D$29,FALSE)=0,"",VLOOKUP($E325,'SD Aufnahme'!$A$33:$N$326,'SD Aufnahme'!$D$29,FALSE)),"")</f>
        <v/>
      </c>
      <c r="P325" s="313"/>
      <c r="Q325" s="315" t="str">
        <f>IF(K325=0,"",IFERROR(VLOOKUP($E325,'SD Aufnahme'!$A$33:$N$326,'SD Aufnahme'!$E$29,FALSE),""))</f>
        <v/>
      </c>
      <c r="R325" s="87"/>
      <c r="S325" s="131" t="str">
        <f t="shared" si="87"/>
        <v/>
      </c>
      <c r="T325" s="126">
        <f>IF(M325="organische Düngemittel",IF(OR($M325=0,L325&lt;&gt;0,U325&gt;0),0,IFERROR(VLOOKUP($E325,'SD Aufnahme'!$A$33:$N$4042,T$20,FALSE),0)),)</f>
        <v>0</v>
      </c>
      <c r="U325" s="83"/>
      <c r="V325" s="124"/>
      <c r="W325" s="128" t="str">
        <f ca="1">IFERROR(IF(AND(J325&lt;&gt;"eigene Stoffe",VLOOKUP($E325,'SD Aufnahme'!$A$33:$N$326,'SD Aufnahme'!$G$29,FALSE)=0),"",IF($L325&lt;&gt;0,"", IF(AND(P325&gt;0,O325&lt;&gt;"",Q325&lt;&gt;"t TM"),VLOOKUP($E325,'SD Aufnahme'!$A$33:$N$326,'SD Aufnahme'!$G$29,FALSE)/O325*P325,VLOOKUP($E325,'SD Aufnahme'!$A$33:$N$326,'SD Aufnahme'!$G$29,FALSE)))),"")</f>
        <v/>
      </c>
      <c r="X325" s="87"/>
      <c r="Y325" s="128" t="str">
        <f ca="1">IFERROR(IF(AND(J325&lt;&gt;"eigene Stoffe",VLOOKUP($E325,'SD Aufnahme'!$A$33:$N$326,'SD Aufnahme'!$H$29,FALSE)=0),"",IF($L325&lt;&gt;0,"",IFERROR(IF(AND(P325&gt;0,O325&lt;&gt;"",Q325&lt;&gt;"t TM"),VLOOKUP($E325,'SD Aufnahme'!$A$33:$N$326,'SD Aufnahme'!$H$29,FALSE)*P325/O325,VLOOKUP($E325,'SD Aufnahme'!$A$33:$N$326,'SD Aufnahme'!$H$29,FALSE)),""))),"")</f>
        <v/>
      </c>
      <c r="Z325" s="87"/>
      <c r="AA325" s="424" t="s">
        <v>667</v>
      </c>
      <c r="AB325" s="129" t="str">
        <f>IF($M325=0,"",IFERROR(VLOOKUP($E325,'SD Aufnahme'!$A$33:$N$279,AB$20,FALSE),""))</f>
        <v/>
      </c>
      <c r="AC325" s="97">
        <f t="shared" si="88"/>
        <v>0</v>
      </c>
      <c r="AD325" s="89">
        <f t="shared" ca="1" si="89"/>
        <v>0</v>
      </c>
      <c r="AE325" s="89">
        <f t="shared" ca="1" si="95"/>
        <v>0</v>
      </c>
      <c r="AF325" s="89">
        <f t="shared" ca="1" si="90"/>
        <v>0</v>
      </c>
      <c r="AG325" s="89">
        <f t="shared" ca="1" si="96"/>
        <v>0</v>
      </c>
      <c r="AH325" s="89">
        <f t="shared" si="102"/>
        <v>0</v>
      </c>
      <c r="AI325" s="130" t="e">
        <f ca="1">COUNTIF(OFFSET('SD Aufnahme'!$C$33,VLOOKUP(J325,Art_Aufnahme,3,FALSE),0,VLOOKUP(J325,Art_Aufnahme,4,FALSE)-VLOOKUP(J325,Art_Aufnahme,3,FALSE)+1,1),K325)</f>
        <v>#N/A</v>
      </c>
      <c r="AJ325" s="138">
        <f ca="1">COUNTIF(OFFSET('SD Aufnahme'!$M$32,VLOOKUP(E325,'SD Aufnahme'!$A$33:$X$376,'SD Aufnahme'!$W$29,FALSE),0,1,VLOOKUP(E325,'SD Aufnahme'!$A$33:$X$376,'SD Aufnahme'!$X$29,FALSE)),M325)</f>
        <v>0</v>
      </c>
      <c r="AK325" s="91">
        <f t="shared" ca="1" si="97"/>
        <v>0</v>
      </c>
      <c r="AL325" s="98">
        <f t="shared" si="91"/>
        <v>3</v>
      </c>
      <c r="AO325" s="98">
        <f t="shared" si="92"/>
        <v>0</v>
      </c>
      <c r="AR325" s="98" t="str">
        <f t="shared" si="93"/>
        <v>1900-1-Aufnahme</v>
      </c>
    </row>
    <row r="326" spans="1:44">
      <c r="A326" s="98">
        <f t="shared" si="84"/>
        <v>0</v>
      </c>
      <c r="B326" s="98" t="str">
        <f>IF(C326=1,SUM($C$23:C326),"")</f>
        <v/>
      </c>
      <c r="C326" s="98">
        <f t="shared" si="85"/>
        <v>0</v>
      </c>
      <c r="D326" s="89" t="str">
        <f t="shared" si="86"/>
        <v>1900-1-Aufnahme-</v>
      </c>
      <c r="E326" s="123" t="str">
        <f t="shared" ca="1" si="94"/>
        <v>-</v>
      </c>
      <c r="F326" s="123">
        <f t="shared" si="99"/>
        <v>1900</v>
      </c>
      <c r="G326" s="123">
        <f t="shared" si="100"/>
        <v>1</v>
      </c>
      <c r="H326" s="162">
        <f t="shared" si="101"/>
        <v>304</v>
      </c>
      <c r="I326" s="77"/>
      <c r="J326" s="78"/>
      <c r="K326" s="79"/>
      <c r="L326" s="80"/>
      <c r="M326" s="177"/>
      <c r="N326" s="309" t="str">
        <f t="shared" ca="1" si="98"/>
        <v/>
      </c>
      <c r="O326" s="310" t="str">
        <f ca="1">IFERROR(IF(VLOOKUP($E326,'SD Aufnahme'!$A$33:$N$326,'SD Aufnahme'!$D$29,FALSE)=0,"",VLOOKUP($E326,'SD Aufnahme'!$A$33:$N$326,'SD Aufnahme'!$D$29,FALSE)),"")</f>
        <v/>
      </c>
      <c r="P326" s="313"/>
      <c r="Q326" s="315" t="str">
        <f>IF(K326=0,"",IFERROR(VLOOKUP($E326,'SD Aufnahme'!$A$33:$N$326,'SD Aufnahme'!$E$29,FALSE),""))</f>
        <v/>
      </c>
      <c r="R326" s="87"/>
      <c r="S326" s="131" t="str">
        <f t="shared" si="87"/>
        <v/>
      </c>
      <c r="T326" s="126">
        <f>IF(M326="organische Düngemittel",IF(OR($M326=0,L326&lt;&gt;0,U326&gt;0),0,IFERROR(VLOOKUP($E326,'SD Aufnahme'!$A$33:$N$4042,T$20,FALSE),0)),)</f>
        <v>0</v>
      </c>
      <c r="U326" s="83"/>
      <c r="V326" s="124"/>
      <c r="W326" s="128" t="str">
        <f ca="1">IFERROR(IF(AND(J326&lt;&gt;"eigene Stoffe",VLOOKUP($E326,'SD Aufnahme'!$A$33:$N$326,'SD Aufnahme'!$G$29,FALSE)=0),"",IF($L326&lt;&gt;0,"", IF(AND(P326&gt;0,O326&lt;&gt;"",Q326&lt;&gt;"t TM"),VLOOKUP($E326,'SD Aufnahme'!$A$33:$N$326,'SD Aufnahme'!$G$29,FALSE)/O326*P326,VLOOKUP($E326,'SD Aufnahme'!$A$33:$N$326,'SD Aufnahme'!$G$29,FALSE)))),"")</f>
        <v/>
      </c>
      <c r="X326" s="87"/>
      <c r="Y326" s="128" t="str">
        <f ca="1">IFERROR(IF(AND(J326&lt;&gt;"eigene Stoffe",VLOOKUP($E326,'SD Aufnahme'!$A$33:$N$326,'SD Aufnahme'!$H$29,FALSE)=0),"",IF($L326&lt;&gt;0,"",IFERROR(IF(AND(P326&gt;0,O326&lt;&gt;"",Q326&lt;&gt;"t TM"),VLOOKUP($E326,'SD Aufnahme'!$A$33:$N$326,'SD Aufnahme'!$H$29,FALSE)*P326/O326,VLOOKUP($E326,'SD Aufnahme'!$A$33:$N$326,'SD Aufnahme'!$H$29,FALSE)),""))),"")</f>
        <v/>
      </c>
      <c r="Z326" s="87"/>
      <c r="AA326" s="424" t="s">
        <v>667</v>
      </c>
      <c r="AB326" s="129" t="str">
        <f>IF($M326=0,"",IFERROR(VLOOKUP($E326,'SD Aufnahme'!$A$33:$N$279,AB$20,FALSE),""))</f>
        <v/>
      </c>
      <c r="AC326" s="97">
        <f t="shared" si="88"/>
        <v>0</v>
      </c>
      <c r="AD326" s="89">
        <f t="shared" ca="1" si="89"/>
        <v>0</v>
      </c>
      <c r="AE326" s="89">
        <f t="shared" ca="1" si="95"/>
        <v>0</v>
      </c>
      <c r="AF326" s="89">
        <f t="shared" ca="1" si="90"/>
        <v>0</v>
      </c>
      <c r="AG326" s="89">
        <f t="shared" ca="1" si="96"/>
        <v>0</v>
      </c>
      <c r="AH326" s="89">
        <f t="shared" si="102"/>
        <v>0</v>
      </c>
      <c r="AI326" s="130" t="e">
        <f ca="1">COUNTIF(OFFSET('SD Aufnahme'!$C$33,VLOOKUP(J326,Art_Aufnahme,3,FALSE),0,VLOOKUP(J326,Art_Aufnahme,4,FALSE)-VLOOKUP(J326,Art_Aufnahme,3,FALSE)+1,1),K326)</f>
        <v>#N/A</v>
      </c>
      <c r="AJ326" s="138">
        <f ca="1">COUNTIF(OFFSET('SD Aufnahme'!$M$32,VLOOKUP(E326,'SD Aufnahme'!$A$33:$X$376,'SD Aufnahme'!$W$29,FALSE),0,1,VLOOKUP(E326,'SD Aufnahme'!$A$33:$X$376,'SD Aufnahme'!$X$29,FALSE)),M326)</f>
        <v>0</v>
      </c>
      <c r="AK326" s="91">
        <f t="shared" ca="1" si="97"/>
        <v>0</v>
      </c>
      <c r="AL326" s="98">
        <f t="shared" si="91"/>
        <v>3</v>
      </c>
      <c r="AO326" s="98">
        <f t="shared" si="92"/>
        <v>0</v>
      </c>
      <c r="AR326" s="98" t="str">
        <f t="shared" si="93"/>
        <v>1900-1-Aufnahme</v>
      </c>
    </row>
    <row r="327" spans="1:44">
      <c r="A327" s="98">
        <f t="shared" si="84"/>
        <v>0</v>
      </c>
      <c r="B327" s="98" t="str">
        <f>IF(C327=1,SUM($C$23:C327),"")</f>
        <v/>
      </c>
      <c r="C327" s="98">
        <f t="shared" si="85"/>
        <v>0</v>
      </c>
      <c r="D327" s="89" t="str">
        <f t="shared" si="86"/>
        <v>1900-1-Aufnahme-</v>
      </c>
      <c r="E327" s="123" t="str">
        <f t="shared" ca="1" si="94"/>
        <v>-</v>
      </c>
      <c r="F327" s="123">
        <f t="shared" si="99"/>
        <v>1900</v>
      </c>
      <c r="G327" s="123">
        <f t="shared" si="100"/>
        <v>1</v>
      </c>
      <c r="H327" s="162">
        <f t="shared" si="101"/>
        <v>305</v>
      </c>
      <c r="I327" s="77"/>
      <c r="J327" s="78"/>
      <c r="K327" s="79"/>
      <c r="L327" s="80"/>
      <c r="M327" s="177"/>
      <c r="N327" s="309" t="str">
        <f t="shared" ca="1" si="98"/>
        <v/>
      </c>
      <c r="O327" s="310" t="str">
        <f ca="1">IFERROR(IF(VLOOKUP($E327,'SD Aufnahme'!$A$33:$N$326,'SD Aufnahme'!$D$29,FALSE)=0,"",VLOOKUP($E327,'SD Aufnahme'!$A$33:$N$326,'SD Aufnahme'!$D$29,FALSE)),"")</f>
        <v/>
      </c>
      <c r="P327" s="313"/>
      <c r="Q327" s="315" t="str">
        <f>IF(K327=0,"",IFERROR(VLOOKUP($E327,'SD Aufnahme'!$A$33:$N$326,'SD Aufnahme'!$E$29,FALSE),""))</f>
        <v/>
      </c>
      <c r="R327" s="87"/>
      <c r="S327" s="131" t="str">
        <f t="shared" si="87"/>
        <v/>
      </c>
      <c r="T327" s="126">
        <f>IF(M327="organische Düngemittel",IF(OR($M327=0,L327&lt;&gt;0,U327&gt;0),0,IFERROR(VLOOKUP($E327,'SD Aufnahme'!$A$33:$N$4042,T$20,FALSE),0)),)</f>
        <v>0</v>
      </c>
      <c r="U327" s="83"/>
      <c r="V327" s="124"/>
      <c r="W327" s="128" t="str">
        <f ca="1">IFERROR(IF(AND(J327&lt;&gt;"eigene Stoffe",VLOOKUP($E327,'SD Aufnahme'!$A$33:$N$326,'SD Aufnahme'!$G$29,FALSE)=0),"",IF($L327&lt;&gt;0,"", IF(AND(P327&gt;0,O327&lt;&gt;"",Q327&lt;&gt;"t TM"),VLOOKUP($E327,'SD Aufnahme'!$A$33:$N$326,'SD Aufnahme'!$G$29,FALSE)/O327*P327,VLOOKUP($E327,'SD Aufnahme'!$A$33:$N$326,'SD Aufnahme'!$G$29,FALSE)))),"")</f>
        <v/>
      </c>
      <c r="X327" s="87"/>
      <c r="Y327" s="128" t="str">
        <f ca="1">IFERROR(IF(AND(J327&lt;&gt;"eigene Stoffe",VLOOKUP($E327,'SD Aufnahme'!$A$33:$N$326,'SD Aufnahme'!$H$29,FALSE)=0),"",IF($L327&lt;&gt;0,"",IFERROR(IF(AND(P327&gt;0,O327&lt;&gt;"",Q327&lt;&gt;"t TM"),VLOOKUP($E327,'SD Aufnahme'!$A$33:$N$326,'SD Aufnahme'!$H$29,FALSE)*P327/O327,VLOOKUP($E327,'SD Aufnahme'!$A$33:$N$326,'SD Aufnahme'!$H$29,FALSE)),""))),"")</f>
        <v/>
      </c>
      <c r="Z327" s="87"/>
      <c r="AA327" s="424" t="s">
        <v>667</v>
      </c>
      <c r="AB327" s="129" t="str">
        <f>IF($M327=0,"",IFERROR(VLOOKUP($E327,'SD Aufnahme'!$A$33:$N$279,AB$20,FALSE),""))</f>
        <v/>
      </c>
      <c r="AC327" s="97">
        <f t="shared" si="88"/>
        <v>0</v>
      </c>
      <c r="AD327" s="89">
        <f t="shared" ca="1" si="89"/>
        <v>0</v>
      </c>
      <c r="AE327" s="89">
        <f t="shared" ca="1" si="95"/>
        <v>0</v>
      </c>
      <c r="AF327" s="89">
        <f t="shared" ca="1" si="90"/>
        <v>0</v>
      </c>
      <c r="AG327" s="89">
        <f t="shared" ca="1" si="96"/>
        <v>0</v>
      </c>
      <c r="AH327" s="89">
        <f t="shared" si="102"/>
        <v>0</v>
      </c>
      <c r="AI327" s="130" t="e">
        <f ca="1">COUNTIF(OFFSET('SD Aufnahme'!$C$33,VLOOKUP(J327,Art_Aufnahme,3,FALSE),0,VLOOKUP(J327,Art_Aufnahme,4,FALSE)-VLOOKUP(J327,Art_Aufnahme,3,FALSE)+1,1),K327)</f>
        <v>#N/A</v>
      </c>
      <c r="AJ327" s="138">
        <f ca="1">COUNTIF(OFFSET('SD Aufnahme'!$M$32,VLOOKUP(E327,'SD Aufnahme'!$A$33:$X$376,'SD Aufnahme'!$W$29,FALSE),0,1,VLOOKUP(E327,'SD Aufnahme'!$A$33:$X$376,'SD Aufnahme'!$X$29,FALSE)),M327)</f>
        <v>0</v>
      </c>
      <c r="AK327" s="91">
        <f t="shared" ca="1" si="97"/>
        <v>0</v>
      </c>
      <c r="AL327" s="98">
        <f t="shared" si="91"/>
        <v>3</v>
      </c>
      <c r="AO327" s="98">
        <f t="shared" si="92"/>
        <v>0</v>
      </c>
      <c r="AR327" s="98" t="str">
        <f t="shared" si="93"/>
        <v>1900-1-Aufnahme</v>
      </c>
    </row>
    <row r="328" spans="1:44">
      <c r="A328" s="98">
        <f t="shared" si="84"/>
        <v>0</v>
      </c>
      <c r="B328" s="98" t="str">
        <f>IF(C328=1,SUM($C$23:C328),"")</f>
        <v/>
      </c>
      <c r="C328" s="98">
        <f t="shared" si="85"/>
        <v>0</v>
      </c>
      <c r="D328" s="89" t="str">
        <f t="shared" si="86"/>
        <v>1900-1-Aufnahme-</v>
      </c>
      <c r="E328" s="123" t="str">
        <f t="shared" ca="1" si="94"/>
        <v>-</v>
      </c>
      <c r="F328" s="123">
        <f t="shared" si="99"/>
        <v>1900</v>
      </c>
      <c r="G328" s="123">
        <f t="shared" si="100"/>
        <v>1</v>
      </c>
      <c r="H328" s="162">
        <f t="shared" si="101"/>
        <v>306</v>
      </c>
      <c r="I328" s="77"/>
      <c r="J328" s="78"/>
      <c r="K328" s="79"/>
      <c r="L328" s="80"/>
      <c r="M328" s="177"/>
      <c r="N328" s="309" t="str">
        <f t="shared" ca="1" si="98"/>
        <v/>
      </c>
      <c r="O328" s="310" t="str">
        <f ca="1">IFERROR(IF(VLOOKUP($E328,'SD Aufnahme'!$A$33:$N$326,'SD Aufnahme'!$D$29,FALSE)=0,"",VLOOKUP($E328,'SD Aufnahme'!$A$33:$N$326,'SD Aufnahme'!$D$29,FALSE)),"")</f>
        <v/>
      </c>
      <c r="P328" s="313"/>
      <c r="Q328" s="315" t="str">
        <f>IF(K328=0,"",IFERROR(VLOOKUP($E328,'SD Aufnahme'!$A$33:$N$326,'SD Aufnahme'!$E$29,FALSE),""))</f>
        <v/>
      </c>
      <c r="R328" s="87"/>
      <c r="S328" s="131" t="str">
        <f t="shared" si="87"/>
        <v/>
      </c>
      <c r="T328" s="126">
        <f>IF(M328="organische Düngemittel",IF(OR($M328=0,L328&lt;&gt;0,U328&gt;0),0,IFERROR(VLOOKUP($E328,'SD Aufnahme'!$A$33:$N$4042,T$20,FALSE),0)),)</f>
        <v>0</v>
      </c>
      <c r="U328" s="83"/>
      <c r="V328" s="124"/>
      <c r="W328" s="128" t="str">
        <f ca="1">IFERROR(IF(AND(J328&lt;&gt;"eigene Stoffe",VLOOKUP($E328,'SD Aufnahme'!$A$33:$N$326,'SD Aufnahme'!$G$29,FALSE)=0),"",IF($L328&lt;&gt;0,"", IF(AND(P328&gt;0,O328&lt;&gt;"",Q328&lt;&gt;"t TM"),VLOOKUP($E328,'SD Aufnahme'!$A$33:$N$326,'SD Aufnahme'!$G$29,FALSE)/O328*P328,VLOOKUP($E328,'SD Aufnahme'!$A$33:$N$326,'SD Aufnahme'!$G$29,FALSE)))),"")</f>
        <v/>
      </c>
      <c r="X328" s="87"/>
      <c r="Y328" s="128" t="str">
        <f ca="1">IFERROR(IF(AND(J328&lt;&gt;"eigene Stoffe",VLOOKUP($E328,'SD Aufnahme'!$A$33:$N$326,'SD Aufnahme'!$H$29,FALSE)=0),"",IF($L328&lt;&gt;0,"",IFERROR(IF(AND(P328&gt;0,O328&lt;&gt;"",Q328&lt;&gt;"t TM"),VLOOKUP($E328,'SD Aufnahme'!$A$33:$N$326,'SD Aufnahme'!$H$29,FALSE)*P328/O328,VLOOKUP($E328,'SD Aufnahme'!$A$33:$N$326,'SD Aufnahme'!$H$29,FALSE)),""))),"")</f>
        <v/>
      </c>
      <c r="Z328" s="87"/>
      <c r="AA328" s="424" t="s">
        <v>667</v>
      </c>
      <c r="AB328" s="129" t="str">
        <f>IF($M328=0,"",IFERROR(VLOOKUP($E328,'SD Aufnahme'!$A$33:$N$279,AB$20,FALSE),""))</f>
        <v/>
      </c>
      <c r="AC328" s="97">
        <f t="shared" si="88"/>
        <v>0</v>
      </c>
      <c r="AD328" s="89">
        <f t="shared" ca="1" si="89"/>
        <v>0</v>
      </c>
      <c r="AE328" s="89">
        <f t="shared" ca="1" si="95"/>
        <v>0</v>
      </c>
      <c r="AF328" s="89">
        <f t="shared" ca="1" si="90"/>
        <v>0</v>
      </c>
      <c r="AG328" s="89">
        <f t="shared" ca="1" si="96"/>
        <v>0</v>
      </c>
      <c r="AH328" s="89">
        <f t="shared" si="102"/>
        <v>0</v>
      </c>
      <c r="AI328" s="130" t="e">
        <f ca="1">COUNTIF(OFFSET('SD Aufnahme'!$C$33,VLOOKUP(J328,Art_Aufnahme,3,FALSE),0,VLOOKUP(J328,Art_Aufnahme,4,FALSE)-VLOOKUP(J328,Art_Aufnahme,3,FALSE)+1,1),K328)</f>
        <v>#N/A</v>
      </c>
      <c r="AJ328" s="138">
        <f ca="1">COUNTIF(OFFSET('SD Aufnahme'!$M$32,VLOOKUP(E328,'SD Aufnahme'!$A$33:$X$376,'SD Aufnahme'!$W$29,FALSE),0,1,VLOOKUP(E328,'SD Aufnahme'!$A$33:$X$376,'SD Aufnahme'!$X$29,FALSE)),M328)</f>
        <v>0</v>
      </c>
      <c r="AK328" s="91">
        <f t="shared" ca="1" si="97"/>
        <v>0</v>
      </c>
      <c r="AL328" s="98">
        <f t="shared" si="91"/>
        <v>3</v>
      </c>
      <c r="AO328" s="98">
        <f t="shared" si="92"/>
        <v>0</v>
      </c>
      <c r="AR328" s="98" t="str">
        <f t="shared" si="93"/>
        <v>1900-1-Aufnahme</v>
      </c>
    </row>
    <row r="329" spans="1:44">
      <c r="A329" s="98">
        <f t="shared" si="84"/>
        <v>0</v>
      </c>
      <c r="B329" s="98" t="str">
        <f>IF(C329=1,SUM($C$23:C329),"")</f>
        <v/>
      </c>
      <c r="C329" s="98">
        <f t="shared" si="85"/>
        <v>0</v>
      </c>
      <c r="D329" s="89" t="str">
        <f t="shared" si="86"/>
        <v>1900-1-Aufnahme-</v>
      </c>
      <c r="E329" s="123" t="str">
        <f t="shared" ca="1" si="94"/>
        <v>-</v>
      </c>
      <c r="F329" s="123">
        <f t="shared" si="99"/>
        <v>1900</v>
      </c>
      <c r="G329" s="123">
        <f t="shared" si="100"/>
        <v>1</v>
      </c>
      <c r="H329" s="162">
        <f t="shared" si="101"/>
        <v>307</v>
      </c>
      <c r="I329" s="77"/>
      <c r="J329" s="78"/>
      <c r="K329" s="79"/>
      <c r="L329" s="80"/>
      <c r="M329" s="177"/>
      <c r="N329" s="309" t="str">
        <f t="shared" ca="1" si="98"/>
        <v/>
      </c>
      <c r="O329" s="310" t="str">
        <f ca="1">IFERROR(IF(VLOOKUP($E329,'SD Aufnahme'!$A$33:$N$326,'SD Aufnahme'!$D$29,FALSE)=0,"",VLOOKUP($E329,'SD Aufnahme'!$A$33:$N$326,'SD Aufnahme'!$D$29,FALSE)),"")</f>
        <v/>
      </c>
      <c r="P329" s="313"/>
      <c r="Q329" s="315" t="str">
        <f>IF(K329=0,"",IFERROR(VLOOKUP($E329,'SD Aufnahme'!$A$33:$N$326,'SD Aufnahme'!$E$29,FALSE),""))</f>
        <v/>
      </c>
      <c r="R329" s="87"/>
      <c r="S329" s="131" t="str">
        <f t="shared" si="87"/>
        <v/>
      </c>
      <c r="T329" s="126">
        <f>IF(M329="organische Düngemittel",IF(OR($M329=0,L329&lt;&gt;0,U329&gt;0),0,IFERROR(VLOOKUP($E329,'SD Aufnahme'!$A$33:$N$4042,T$20,FALSE),0)),)</f>
        <v>0</v>
      </c>
      <c r="U329" s="83"/>
      <c r="V329" s="124"/>
      <c r="W329" s="128" t="str">
        <f ca="1">IFERROR(IF(AND(J329&lt;&gt;"eigene Stoffe",VLOOKUP($E329,'SD Aufnahme'!$A$33:$N$326,'SD Aufnahme'!$G$29,FALSE)=0),"",IF($L329&lt;&gt;0,"", IF(AND(P329&gt;0,O329&lt;&gt;"",Q329&lt;&gt;"t TM"),VLOOKUP($E329,'SD Aufnahme'!$A$33:$N$326,'SD Aufnahme'!$G$29,FALSE)/O329*P329,VLOOKUP($E329,'SD Aufnahme'!$A$33:$N$326,'SD Aufnahme'!$G$29,FALSE)))),"")</f>
        <v/>
      </c>
      <c r="X329" s="87"/>
      <c r="Y329" s="128" t="str">
        <f ca="1">IFERROR(IF(AND(J329&lt;&gt;"eigene Stoffe",VLOOKUP($E329,'SD Aufnahme'!$A$33:$N$326,'SD Aufnahme'!$H$29,FALSE)=0),"",IF($L329&lt;&gt;0,"",IFERROR(IF(AND(P329&gt;0,O329&lt;&gt;"",Q329&lt;&gt;"t TM"),VLOOKUP($E329,'SD Aufnahme'!$A$33:$N$326,'SD Aufnahme'!$H$29,FALSE)*P329/O329,VLOOKUP($E329,'SD Aufnahme'!$A$33:$N$326,'SD Aufnahme'!$H$29,FALSE)),""))),"")</f>
        <v/>
      </c>
      <c r="Z329" s="87"/>
      <c r="AA329" s="424" t="s">
        <v>667</v>
      </c>
      <c r="AB329" s="129" t="str">
        <f>IF($M329=0,"",IFERROR(VLOOKUP($E329,'SD Aufnahme'!$A$33:$N$279,AB$20,FALSE),""))</f>
        <v/>
      </c>
      <c r="AC329" s="97">
        <f t="shared" si="88"/>
        <v>0</v>
      </c>
      <c r="AD329" s="89">
        <f t="shared" ca="1" si="89"/>
        <v>0</v>
      </c>
      <c r="AE329" s="89">
        <f t="shared" ca="1" si="95"/>
        <v>0</v>
      </c>
      <c r="AF329" s="89">
        <f t="shared" ca="1" si="90"/>
        <v>0</v>
      </c>
      <c r="AG329" s="89">
        <f t="shared" ca="1" si="96"/>
        <v>0</v>
      </c>
      <c r="AH329" s="89">
        <f t="shared" si="102"/>
        <v>0</v>
      </c>
      <c r="AI329" s="130" t="e">
        <f ca="1">COUNTIF(OFFSET('SD Aufnahme'!$C$33,VLOOKUP(J329,Art_Aufnahme,3,FALSE),0,VLOOKUP(J329,Art_Aufnahme,4,FALSE)-VLOOKUP(J329,Art_Aufnahme,3,FALSE)+1,1),K329)</f>
        <v>#N/A</v>
      </c>
      <c r="AJ329" s="138">
        <f ca="1">COUNTIF(OFFSET('SD Aufnahme'!$M$32,VLOOKUP(E329,'SD Aufnahme'!$A$33:$X$376,'SD Aufnahme'!$W$29,FALSE),0,1,VLOOKUP(E329,'SD Aufnahme'!$A$33:$X$376,'SD Aufnahme'!$X$29,FALSE)),M329)</f>
        <v>0</v>
      </c>
      <c r="AK329" s="91">
        <f t="shared" ca="1" si="97"/>
        <v>0</v>
      </c>
      <c r="AL329" s="98">
        <f t="shared" si="91"/>
        <v>3</v>
      </c>
      <c r="AO329" s="98">
        <f t="shared" si="92"/>
        <v>0</v>
      </c>
      <c r="AR329" s="98" t="str">
        <f t="shared" si="93"/>
        <v>1900-1-Aufnahme</v>
      </c>
    </row>
    <row r="330" spans="1:44">
      <c r="A330" s="98">
        <f t="shared" si="84"/>
        <v>0</v>
      </c>
      <c r="B330" s="98" t="str">
        <f>IF(C330=1,SUM($C$23:C330),"")</f>
        <v/>
      </c>
      <c r="C330" s="98">
        <f t="shared" si="85"/>
        <v>0</v>
      </c>
      <c r="D330" s="89" t="str">
        <f t="shared" si="86"/>
        <v>1900-1-Aufnahme-</v>
      </c>
      <c r="E330" s="123" t="str">
        <f t="shared" ca="1" si="94"/>
        <v>-</v>
      </c>
      <c r="F330" s="123">
        <f t="shared" si="99"/>
        <v>1900</v>
      </c>
      <c r="G330" s="123">
        <f t="shared" si="100"/>
        <v>1</v>
      </c>
      <c r="H330" s="162">
        <f t="shared" si="101"/>
        <v>308</v>
      </c>
      <c r="I330" s="77"/>
      <c r="J330" s="78"/>
      <c r="K330" s="79"/>
      <c r="L330" s="80"/>
      <c r="M330" s="177"/>
      <c r="N330" s="309" t="str">
        <f t="shared" ca="1" si="98"/>
        <v/>
      </c>
      <c r="O330" s="310" t="str">
        <f ca="1">IFERROR(IF(VLOOKUP($E330,'SD Aufnahme'!$A$33:$N$326,'SD Aufnahme'!$D$29,FALSE)=0,"",VLOOKUP($E330,'SD Aufnahme'!$A$33:$N$326,'SD Aufnahme'!$D$29,FALSE)),"")</f>
        <v/>
      </c>
      <c r="P330" s="313"/>
      <c r="Q330" s="315" t="str">
        <f>IF(K330=0,"",IFERROR(VLOOKUP($E330,'SD Aufnahme'!$A$33:$N$326,'SD Aufnahme'!$E$29,FALSE),""))</f>
        <v/>
      </c>
      <c r="R330" s="87"/>
      <c r="S330" s="131" t="str">
        <f t="shared" si="87"/>
        <v/>
      </c>
      <c r="T330" s="126">
        <f>IF(M330="organische Düngemittel",IF(OR($M330=0,L330&lt;&gt;0,U330&gt;0),0,IFERROR(VLOOKUP($E330,'SD Aufnahme'!$A$33:$N$4042,T$20,FALSE),0)),)</f>
        <v>0</v>
      </c>
      <c r="U330" s="83"/>
      <c r="V330" s="124"/>
      <c r="W330" s="128" t="str">
        <f ca="1">IFERROR(IF(AND(J330&lt;&gt;"eigene Stoffe",VLOOKUP($E330,'SD Aufnahme'!$A$33:$N$326,'SD Aufnahme'!$G$29,FALSE)=0),"",IF($L330&lt;&gt;0,"", IF(AND(P330&gt;0,O330&lt;&gt;"",Q330&lt;&gt;"t TM"),VLOOKUP($E330,'SD Aufnahme'!$A$33:$N$326,'SD Aufnahme'!$G$29,FALSE)/O330*P330,VLOOKUP($E330,'SD Aufnahme'!$A$33:$N$326,'SD Aufnahme'!$G$29,FALSE)))),"")</f>
        <v/>
      </c>
      <c r="X330" s="87"/>
      <c r="Y330" s="128" t="str">
        <f ca="1">IFERROR(IF(AND(J330&lt;&gt;"eigene Stoffe",VLOOKUP($E330,'SD Aufnahme'!$A$33:$N$326,'SD Aufnahme'!$H$29,FALSE)=0),"",IF($L330&lt;&gt;0,"",IFERROR(IF(AND(P330&gt;0,O330&lt;&gt;"",Q330&lt;&gt;"t TM"),VLOOKUP($E330,'SD Aufnahme'!$A$33:$N$326,'SD Aufnahme'!$H$29,FALSE)*P330/O330,VLOOKUP($E330,'SD Aufnahme'!$A$33:$N$326,'SD Aufnahme'!$H$29,FALSE)),""))),"")</f>
        <v/>
      </c>
      <c r="Z330" s="87"/>
      <c r="AA330" s="424" t="s">
        <v>667</v>
      </c>
      <c r="AB330" s="129" t="str">
        <f>IF($M330=0,"",IFERROR(VLOOKUP($E330,'SD Aufnahme'!$A$33:$N$279,AB$20,FALSE),""))</f>
        <v/>
      </c>
      <c r="AC330" s="97">
        <f t="shared" si="88"/>
        <v>0</v>
      </c>
      <c r="AD330" s="89">
        <f t="shared" ca="1" si="89"/>
        <v>0</v>
      </c>
      <c r="AE330" s="89">
        <f t="shared" ca="1" si="95"/>
        <v>0</v>
      </c>
      <c r="AF330" s="89">
        <f t="shared" ca="1" si="90"/>
        <v>0</v>
      </c>
      <c r="AG330" s="89">
        <f t="shared" ca="1" si="96"/>
        <v>0</v>
      </c>
      <c r="AH330" s="89">
        <f t="shared" si="102"/>
        <v>0</v>
      </c>
      <c r="AI330" s="130" t="e">
        <f ca="1">COUNTIF(OFFSET('SD Aufnahme'!$C$33,VLOOKUP(J330,Art_Aufnahme,3,FALSE),0,VLOOKUP(J330,Art_Aufnahme,4,FALSE)-VLOOKUP(J330,Art_Aufnahme,3,FALSE)+1,1),K330)</f>
        <v>#N/A</v>
      </c>
      <c r="AJ330" s="138">
        <f ca="1">COUNTIF(OFFSET('SD Aufnahme'!$M$32,VLOOKUP(E330,'SD Aufnahme'!$A$33:$X$376,'SD Aufnahme'!$W$29,FALSE),0,1,VLOOKUP(E330,'SD Aufnahme'!$A$33:$X$376,'SD Aufnahme'!$X$29,FALSE)),M330)</f>
        <v>0</v>
      </c>
      <c r="AK330" s="91">
        <f t="shared" ca="1" si="97"/>
        <v>0</v>
      </c>
      <c r="AL330" s="98">
        <f t="shared" si="91"/>
        <v>3</v>
      </c>
      <c r="AO330" s="98">
        <f t="shared" si="92"/>
        <v>0</v>
      </c>
      <c r="AR330" s="98" t="str">
        <f t="shared" si="93"/>
        <v>1900-1-Aufnahme</v>
      </c>
    </row>
    <row r="331" spans="1:44">
      <c r="A331" s="98">
        <f t="shared" si="84"/>
        <v>0</v>
      </c>
      <c r="B331" s="98" t="str">
        <f>IF(C331=1,SUM($C$23:C331),"")</f>
        <v/>
      </c>
      <c r="C331" s="98">
        <f t="shared" si="85"/>
        <v>0</v>
      </c>
      <c r="D331" s="89" t="str">
        <f t="shared" si="86"/>
        <v>1900-1-Aufnahme-</v>
      </c>
      <c r="E331" s="123" t="str">
        <f t="shared" ca="1" si="94"/>
        <v>-</v>
      </c>
      <c r="F331" s="123">
        <f t="shared" si="99"/>
        <v>1900</v>
      </c>
      <c r="G331" s="123">
        <f t="shared" si="100"/>
        <v>1</v>
      </c>
      <c r="H331" s="162">
        <f t="shared" si="101"/>
        <v>309</v>
      </c>
      <c r="I331" s="77"/>
      <c r="J331" s="78"/>
      <c r="K331" s="79"/>
      <c r="L331" s="80"/>
      <c r="M331" s="177"/>
      <c r="N331" s="309" t="str">
        <f t="shared" ca="1" si="98"/>
        <v/>
      </c>
      <c r="O331" s="310" t="str">
        <f ca="1">IFERROR(IF(VLOOKUP($E331,'SD Aufnahme'!$A$33:$N$326,'SD Aufnahme'!$D$29,FALSE)=0,"",VLOOKUP($E331,'SD Aufnahme'!$A$33:$N$326,'SD Aufnahme'!$D$29,FALSE)),"")</f>
        <v/>
      </c>
      <c r="P331" s="313"/>
      <c r="Q331" s="315" t="str">
        <f>IF(K331=0,"",IFERROR(VLOOKUP($E331,'SD Aufnahme'!$A$33:$N$326,'SD Aufnahme'!$E$29,FALSE),""))</f>
        <v/>
      </c>
      <c r="R331" s="87"/>
      <c r="S331" s="131" t="str">
        <f t="shared" si="87"/>
        <v/>
      </c>
      <c r="T331" s="126">
        <f>IF(M331="organische Düngemittel",IF(OR($M331=0,L331&lt;&gt;0,U331&gt;0),0,IFERROR(VLOOKUP($E331,'SD Aufnahme'!$A$33:$N$4042,T$20,FALSE),0)),)</f>
        <v>0</v>
      </c>
      <c r="U331" s="83"/>
      <c r="V331" s="124"/>
      <c r="W331" s="128" t="str">
        <f ca="1">IFERROR(IF(AND(J331&lt;&gt;"eigene Stoffe",VLOOKUP($E331,'SD Aufnahme'!$A$33:$N$326,'SD Aufnahme'!$G$29,FALSE)=0),"",IF($L331&lt;&gt;0,"", IF(AND(P331&gt;0,O331&lt;&gt;"",Q331&lt;&gt;"t TM"),VLOOKUP($E331,'SD Aufnahme'!$A$33:$N$326,'SD Aufnahme'!$G$29,FALSE)/O331*P331,VLOOKUP($E331,'SD Aufnahme'!$A$33:$N$326,'SD Aufnahme'!$G$29,FALSE)))),"")</f>
        <v/>
      </c>
      <c r="X331" s="87"/>
      <c r="Y331" s="128" t="str">
        <f ca="1">IFERROR(IF(AND(J331&lt;&gt;"eigene Stoffe",VLOOKUP($E331,'SD Aufnahme'!$A$33:$N$326,'SD Aufnahme'!$H$29,FALSE)=0),"",IF($L331&lt;&gt;0,"",IFERROR(IF(AND(P331&gt;0,O331&lt;&gt;"",Q331&lt;&gt;"t TM"),VLOOKUP($E331,'SD Aufnahme'!$A$33:$N$326,'SD Aufnahme'!$H$29,FALSE)*P331/O331,VLOOKUP($E331,'SD Aufnahme'!$A$33:$N$326,'SD Aufnahme'!$H$29,FALSE)),""))),"")</f>
        <v/>
      </c>
      <c r="Z331" s="87"/>
      <c r="AA331" s="424" t="s">
        <v>667</v>
      </c>
      <c r="AB331" s="129" t="str">
        <f>IF($M331=0,"",IFERROR(VLOOKUP($E331,'SD Aufnahme'!$A$33:$N$279,AB$20,FALSE),""))</f>
        <v/>
      </c>
      <c r="AC331" s="97">
        <f t="shared" si="88"/>
        <v>0</v>
      </c>
      <c r="AD331" s="89">
        <f t="shared" ca="1" si="89"/>
        <v>0</v>
      </c>
      <c r="AE331" s="89">
        <f t="shared" ca="1" si="95"/>
        <v>0</v>
      </c>
      <c r="AF331" s="89">
        <f t="shared" ca="1" si="90"/>
        <v>0</v>
      </c>
      <c r="AG331" s="89">
        <f t="shared" ca="1" si="96"/>
        <v>0</v>
      </c>
      <c r="AH331" s="89">
        <f t="shared" si="102"/>
        <v>0</v>
      </c>
      <c r="AI331" s="130" t="e">
        <f ca="1">COUNTIF(OFFSET('SD Aufnahme'!$C$33,VLOOKUP(J331,Art_Aufnahme,3,FALSE),0,VLOOKUP(J331,Art_Aufnahme,4,FALSE)-VLOOKUP(J331,Art_Aufnahme,3,FALSE)+1,1),K331)</f>
        <v>#N/A</v>
      </c>
      <c r="AJ331" s="138">
        <f ca="1">COUNTIF(OFFSET('SD Aufnahme'!$M$32,VLOOKUP(E331,'SD Aufnahme'!$A$33:$X$376,'SD Aufnahme'!$W$29,FALSE),0,1,VLOOKUP(E331,'SD Aufnahme'!$A$33:$X$376,'SD Aufnahme'!$X$29,FALSE)),M331)</f>
        <v>0</v>
      </c>
      <c r="AK331" s="91">
        <f t="shared" ca="1" si="97"/>
        <v>0</v>
      </c>
      <c r="AL331" s="98">
        <f t="shared" si="91"/>
        <v>3</v>
      </c>
      <c r="AO331" s="98">
        <f t="shared" si="92"/>
        <v>0</v>
      </c>
      <c r="AR331" s="98" t="str">
        <f t="shared" si="93"/>
        <v>1900-1-Aufnahme</v>
      </c>
    </row>
    <row r="332" spans="1:44">
      <c r="A332" s="98">
        <f t="shared" si="84"/>
        <v>0</v>
      </c>
      <c r="B332" s="98" t="str">
        <f>IF(C332=1,SUM($C$23:C332),"")</f>
        <v/>
      </c>
      <c r="C332" s="98">
        <f t="shared" si="85"/>
        <v>0</v>
      </c>
      <c r="D332" s="89" t="str">
        <f t="shared" si="86"/>
        <v>1900-1-Aufnahme-</v>
      </c>
      <c r="E332" s="123" t="str">
        <f t="shared" ca="1" si="94"/>
        <v>-</v>
      </c>
      <c r="F332" s="123">
        <f t="shared" si="99"/>
        <v>1900</v>
      </c>
      <c r="G332" s="123">
        <f t="shared" si="100"/>
        <v>1</v>
      </c>
      <c r="H332" s="162">
        <f t="shared" si="101"/>
        <v>310</v>
      </c>
      <c r="I332" s="77"/>
      <c r="J332" s="78"/>
      <c r="K332" s="79"/>
      <c r="L332" s="80"/>
      <c r="M332" s="177"/>
      <c r="N332" s="309" t="str">
        <f t="shared" ca="1" si="98"/>
        <v/>
      </c>
      <c r="O332" s="310" t="str">
        <f ca="1">IFERROR(IF(VLOOKUP($E332,'SD Aufnahme'!$A$33:$N$326,'SD Aufnahme'!$D$29,FALSE)=0,"",VLOOKUP($E332,'SD Aufnahme'!$A$33:$N$326,'SD Aufnahme'!$D$29,FALSE)),"")</f>
        <v/>
      </c>
      <c r="P332" s="313"/>
      <c r="Q332" s="315" t="str">
        <f>IF(K332=0,"",IFERROR(VLOOKUP($E332,'SD Aufnahme'!$A$33:$N$326,'SD Aufnahme'!$E$29,FALSE),""))</f>
        <v/>
      </c>
      <c r="R332" s="87"/>
      <c r="S332" s="131" t="str">
        <f t="shared" si="87"/>
        <v/>
      </c>
      <c r="T332" s="126">
        <f>IF(M332="organische Düngemittel",IF(OR($M332=0,L332&lt;&gt;0,U332&gt;0),0,IFERROR(VLOOKUP($E332,'SD Aufnahme'!$A$33:$N$4042,T$20,FALSE),0)),)</f>
        <v>0</v>
      </c>
      <c r="U332" s="83"/>
      <c r="V332" s="124"/>
      <c r="W332" s="128" t="str">
        <f ca="1">IFERROR(IF(AND(J332&lt;&gt;"eigene Stoffe",VLOOKUP($E332,'SD Aufnahme'!$A$33:$N$326,'SD Aufnahme'!$G$29,FALSE)=0),"",IF($L332&lt;&gt;0,"", IF(AND(P332&gt;0,O332&lt;&gt;"",Q332&lt;&gt;"t TM"),VLOOKUP($E332,'SD Aufnahme'!$A$33:$N$326,'SD Aufnahme'!$G$29,FALSE)/O332*P332,VLOOKUP($E332,'SD Aufnahme'!$A$33:$N$326,'SD Aufnahme'!$G$29,FALSE)))),"")</f>
        <v/>
      </c>
      <c r="X332" s="87"/>
      <c r="Y332" s="128" t="str">
        <f ca="1">IFERROR(IF(AND(J332&lt;&gt;"eigene Stoffe",VLOOKUP($E332,'SD Aufnahme'!$A$33:$N$326,'SD Aufnahme'!$H$29,FALSE)=0),"",IF($L332&lt;&gt;0,"",IFERROR(IF(AND(P332&gt;0,O332&lt;&gt;"",Q332&lt;&gt;"t TM"),VLOOKUP($E332,'SD Aufnahme'!$A$33:$N$326,'SD Aufnahme'!$H$29,FALSE)*P332/O332,VLOOKUP($E332,'SD Aufnahme'!$A$33:$N$326,'SD Aufnahme'!$H$29,FALSE)),""))),"")</f>
        <v/>
      </c>
      <c r="Z332" s="87"/>
      <c r="AA332" s="424" t="s">
        <v>667</v>
      </c>
      <c r="AB332" s="129" t="str">
        <f>IF($M332=0,"",IFERROR(VLOOKUP($E332,'SD Aufnahme'!$A$33:$N$279,AB$20,FALSE),""))</f>
        <v/>
      </c>
      <c r="AC332" s="97">
        <f t="shared" si="88"/>
        <v>0</v>
      </c>
      <c r="AD332" s="89">
        <f t="shared" ca="1" si="89"/>
        <v>0</v>
      </c>
      <c r="AE332" s="89">
        <f t="shared" ca="1" si="95"/>
        <v>0</v>
      </c>
      <c r="AF332" s="89">
        <f t="shared" ca="1" si="90"/>
        <v>0</v>
      </c>
      <c r="AG332" s="89">
        <f t="shared" ca="1" si="96"/>
        <v>0</v>
      </c>
      <c r="AH332" s="89">
        <f t="shared" si="102"/>
        <v>0</v>
      </c>
      <c r="AI332" s="130" t="e">
        <f ca="1">COUNTIF(OFFSET('SD Aufnahme'!$C$33,VLOOKUP(J332,Art_Aufnahme,3,FALSE),0,VLOOKUP(J332,Art_Aufnahme,4,FALSE)-VLOOKUP(J332,Art_Aufnahme,3,FALSE)+1,1),K332)</f>
        <v>#N/A</v>
      </c>
      <c r="AJ332" s="138">
        <f ca="1">COUNTIF(OFFSET('SD Aufnahme'!$M$32,VLOOKUP(E332,'SD Aufnahme'!$A$33:$X$376,'SD Aufnahme'!$W$29,FALSE),0,1,VLOOKUP(E332,'SD Aufnahme'!$A$33:$X$376,'SD Aufnahme'!$X$29,FALSE)),M332)</f>
        <v>0</v>
      </c>
      <c r="AK332" s="91">
        <f t="shared" ca="1" si="97"/>
        <v>0</v>
      </c>
      <c r="AL332" s="98">
        <f t="shared" si="91"/>
        <v>3</v>
      </c>
      <c r="AO332" s="98">
        <f t="shared" si="92"/>
        <v>0</v>
      </c>
      <c r="AR332" s="98" t="str">
        <f t="shared" si="93"/>
        <v>1900-1-Aufnahme</v>
      </c>
    </row>
    <row r="333" spans="1:44">
      <c r="A333" s="98">
        <f t="shared" si="84"/>
        <v>0</v>
      </c>
      <c r="B333" s="98" t="str">
        <f>IF(C333=1,SUM($C$23:C333),"")</f>
        <v/>
      </c>
      <c r="C333" s="98">
        <f t="shared" si="85"/>
        <v>0</v>
      </c>
      <c r="D333" s="89" t="str">
        <f t="shared" si="86"/>
        <v>1900-1-Aufnahme-</v>
      </c>
      <c r="E333" s="123" t="str">
        <f t="shared" ca="1" si="94"/>
        <v>-</v>
      </c>
      <c r="F333" s="123">
        <f t="shared" si="99"/>
        <v>1900</v>
      </c>
      <c r="G333" s="123">
        <f t="shared" si="100"/>
        <v>1</v>
      </c>
      <c r="H333" s="162">
        <f t="shared" si="101"/>
        <v>311</v>
      </c>
      <c r="I333" s="77"/>
      <c r="J333" s="78"/>
      <c r="K333" s="79"/>
      <c r="L333" s="80"/>
      <c r="M333" s="177"/>
      <c r="N333" s="309" t="str">
        <f t="shared" ca="1" si="98"/>
        <v/>
      </c>
      <c r="O333" s="310" t="str">
        <f ca="1">IFERROR(IF(VLOOKUP($E333,'SD Aufnahme'!$A$33:$N$326,'SD Aufnahme'!$D$29,FALSE)=0,"",VLOOKUP($E333,'SD Aufnahme'!$A$33:$N$326,'SD Aufnahme'!$D$29,FALSE)),"")</f>
        <v/>
      </c>
      <c r="P333" s="313"/>
      <c r="Q333" s="315" t="str">
        <f>IF(K333=0,"",IFERROR(VLOOKUP($E333,'SD Aufnahme'!$A$33:$N$326,'SD Aufnahme'!$E$29,FALSE),""))</f>
        <v/>
      </c>
      <c r="R333" s="87"/>
      <c r="S333" s="131" t="str">
        <f t="shared" si="87"/>
        <v/>
      </c>
      <c r="T333" s="126">
        <f>IF(M333="organische Düngemittel",IF(OR($M333=0,L333&lt;&gt;0,U333&gt;0),0,IFERROR(VLOOKUP($E333,'SD Aufnahme'!$A$33:$N$4042,T$20,FALSE),0)),)</f>
        <v>0</v>
      </c>
      <c r="U333" s="83"/>
      <c r="V333" s="124"/>
      <c r="W333" s="128" t="str">
        <f ca="1">IFERROR(IF(AND(J333&lt;&gt;"eigene Stoffe",VLOOKUP($E333,'SD Aufnahme'!$A$33:$N$326,'SD Aufnahme'!$G$29,FALSE)=0),"",IF($L333&lt;&gt;0,"", IF(AND(P333&gt;0,O333&lt;&gt;"",Q333&lt;&gt;"t TM"),VLOOKUP($E333,'SD Aufnahme'!$A$33:$N$326,'SD Aufnahme'!$G$29,FALSE)/O333*P333,VLOOKUP($E333,'SD Aufnahme'!$A$33:$N$326,'SD Aufnahme'!$G$29,FALSE)))),"")</f>
        <v/>
      </c>
      <c r="X333" s="87"/>
      <c r="Y333" s="128" t="str">
        <f ca="1">IFERROR(IF(AND(J333&lt;&gt;"eigene Stoffe",VLOOKUP($E333,'SD Aufnahme'!$A$33:$N$326,'SD Aufnahme'!$H$29,FALSE)=0),"",IF($L333&lt;&gt;0,"",IFERROR(IF(AND(P333&gt;0,O333&lt;&gt;"",Q333&lt;&gt;"t TM"),VLOOKUP($E333,'SD Aufnahme'!$A$33:$N$326,'SD Aufnahme'!$H$29,FALSE)*P333/O333,VLOOKUP($E333,'SD Aufnahme'!$A$33:$N$326,'SD Aufnahme'!$H$29,FALSE)),""))),"")</f>
        <v/>
      </c>
      <c r="Z333" s="87"/>
      <c r="AA333" s="424" t="s">
        <v>667</v>
      </c>
      <c r="AB333" s="129" t="str">
        <f>IF($M333=0,"",IFERROR(VLOOKUP($E333,'SD Aufnahme'!$A$33:$N$279,AB$20,FALSE),""))</f>
        <v/>
      </c>
      <c r="AC333" s="97">
        <f t="shared" si="88"/>
        <v>0</v>
      </c>
      <c r="AD333" s="89">
        <f t="shared" ca="1" si="89"/>
        <v>0</v>
      </c>
      <c r="AE333" s="89">
        <f t="shared" ca="1" si="95"/>
        <v>0</v>
      </c>
      <c r="AF333" s="89">
        <f t="shared" ca="1" si="90"/>
        <v>0</v>
      </c>
      <c r="AG333" s="89">
        <f t="shared" ca="1" si="96"/>
        <v>0</v>
      </c>
      <c r="AH333" s="89">
        <f t="shared" si="102"/>
        <v>0</v>
      </c>
      <c r="AI333" s="130" t="e">
        <f ca="1">COUNTIF(OFFSET('SD Aufnahme'!$C$33,VLOOKUP(J333,Art_Aufnahme,3,FALSE),0,VLOOKUP(J333,Art_Aufnahme,4,FALSE)-VLOOKUP(J333,Art_Aufnahme,3,FALSE)+1,1),K333)</f>
        <v>#N/A</v>
      </c>
      <c r="AJ333" s="138">
        <f ca="1">COUNTIF(OFFSET('SD Aufnahme'!$M$32,VLOOKUP(E333,'SD Aufnahme'!$A$33:$X$376,'SD Aufnahme'!$W$29,FALSE),0,1,VLOOKUP(E333,'SD Aufnahme'!$A$33:$X$376,'SD Aufnahme'!$X$29,FALSE)),M333)</f>
        <v>0</v>
      </c>
      <c r="AK333" s="91">
        <f t="shared" ca="1" si="97"/>
        <v>0</v>
      </c>
      <c r="AL333" s="98">
        <f t="shared" si="91"/>
        <v>3</v>
      </c>
      <c r="AO333" s="98">
        <f t="shared" si="92"/>
        <v>0</v>
      </c>
      <c r="AR333" s="98" t="str">
        <f t="shared" si="93"/>
        <v>1900-1-Aufnahme</v>
      </c>
    </row>
    <row r="334" spans="1:44">
      <c r="A334" s="98">
        <f t="shared" si="84"/>
        <v>0</v>
      </c>
      <c r="B334" s="98" t="str">
        <f>IF(C334=1,SUM($C$23:C334),"")</f>
        <v/>
      </c>
      <c r="C334" s="98">
        <f t="shared" si="85"/>
        <v>0</v>
      </c>
      <c r="D334" s="89" t="str">
        <f t="shared" si="86"/>
        <v>1900-1-Aufnahme-</v>
      </c>
      <c r="E334" s="123" t="str">
        <f t="shared" ca="1" si="94"/>
        <v>-</v>
      </c>
      <c r="F334" s="123">
        <f t="shared" si="99"/>
        <v>1900</v>
      </c>
      <c r="G334" s="123">
        <f t="shared" si="100"/>
        <v>1</v>
      </c>
      <c r="H334" s="162">
        <f t="shared" si="101"/>
        <v>312</v>
      </c>
      <c r="I334" s="77"/>
      <c r="J334" s="78"/>
      <c r="K334" s="79"/>
      <c r="L334" s="80"/>
      <c r="M334" s="177"/>
      <c r="N334" s="309" t="str">
        <f t="shared" ca="1" si="98"/>
        <v/>
      </c>
      <c r="O334" s="310" t="str">
        <f ca="1">IFERROR(IF(VLOOKUP($E334,'SD Aufnahme'!$A$33:$N$326,'SD Aufnahme'!$D$29,FALSE)=0,"",VLOOKUP($E334,'SD Aufnahme'!$A$33:$N$326,'SD Aufnahme'!$D$29,FALSE)),"")</f>
        <v/>
      </c>
      <c r="P334" s="313"/>
      <c r="Q334" s="315" t="str">
        <f>IF(K334=0,"",IFERROR(VLOOKUP($E334,'SD Aufnahme'!$A$33:$N$326,'SD Aufnahme'!$E$29,FALSE),""))</f>
        <v/>
      </c>
      <c r="R334" s="87"/>
      <c r="S334" s="131" t="str">
        <f t="shared" si="87"/>
        <v/>
      </c>
      <c r="T334" s="126">
        <f>IF(M334="organische Düngemittel",IF(OR($M334=0,L334&lt;&gt;0,U334&gt;0),0,IFERROR(VLOOKUP($E334,'SD Aufnahme'!$A$33:$N$4042,T$20,FALSE),0)),)</f>
        <v>0</v>
      </c>
      <c r="U334" s="83"/>
      <c r="V334" s="124"/>
      <c r="W334" s="128" t="str">
        <f ca="1">IFERROR(IF(AND(J334&lt;&gt;"eigene Stoffe",VLOOKUP($E334,'SD Aufnahme'!$A$33:$N$326,'SD Aufnahme'!$G$29,FALSE)=0),"",IF($L334&lt;&gt;0,"", IF(AND(P334&gt;0,O334&lt;&gt;"",Q334&lt;&gt;"t TM"),VLOOKUP($E334,'SD Aufnahme'!$A$33:$N$326,'SD Aufnahme'!$G$29,FALSE)/O334*P334,VLOOKUP($E334,'SD Aufnahme'!$A$33:$N$326,'SD Aufnahme'!$G$29,FALSE)))),"")</f>
        <v/>
      </c>
      <c r="X334" s="87"/>
      <c r="Y334" s="128" t="str">
        <f ca="1">IFERROR(IF(AND(J334&lt;&gt;"eigene Stoffe",VLOOKUP($E334,'SD Aufnahme'!$A$33:$N$326,'SD Aufnahme'!$H$29,FALSE)=0),"",IF($L334&lt;&gt;0,"",IFERROR(IF(AND(P334&gt;0,O334&lt;&gt;"",Q334&lt;&gt;"t TM"),VLOOKUP($E334,'SD Aufnahme'!$A$33:$N$326,'SD Aufnahme'!$H$29,FALSE)*P334/O334,VLOOKUP($E334,'SD Aufnahme'!$A$33:$N$326,'SD Aufnahme'!$H$29,FALSE)),""))),"")</f>
        <v/>
      </c>
      <c r="Z334" s="87"/>
      <c r="AA334" s="424" t="s">
        <v>667</v>
      </c>
      <c r="AB334" s="129" t="str">
        <f>IF($M334=0,"",IFERROR(VLOOKUP($E334,'SD Aufnahme'!$A$33:$N$279,AB$20,FALSE),""))</f>
        <v/>
      </c>
      <c r="AC334" s="97">
        <f t="shared" si="88"/>
        <v>0</v>
      </c>
      <c r="AD334" s="89">
        <f t="shared" ca="1" si="89"/>
        <v>0</v>
      </c>
      <c r="AE334" s="89">
        <f t="shared" ca="1" si="95"/>
        <v>0</v>
      </c>
      <c r="AF334" s="89">
        <f t="shared" ca="1" si="90"/>
        <v>0</v>
      </c>
      <c r="AG334" s="89">
        <f t="shared" ca="1" si="96"/>
        <v>0</v>
      </c>
      <c r="AH334" s="89">
        <f t="shared" si="102"/>
        <v>0</v>
      </c>
      <c r="AI334" s="130" t="e">
        <f ca="1">COUNTIF(OFFSET('SD Aufnahme'!$C$33,VLOOKUP(J334,Art_Aufnahme,3,FALSE),0,VLOOKUP(J334,Art_Aufnahme,4,FALSE)-VLOOKUP(J334,Art_Aufnahme,3,FALSE)+1,1),K334)</f>
        <v>#N/A</v>
      </c>
      <c r="AJ334" s="138">
        <f ca="1">COUNTIF(OFFSET('SD Aufnahme'!$M$32,VLOOKUP(E334,'SD Aufnahme'!$A$33:$X$376,'SD Aufnahme'!$W$29,FALSE),0,1,VLOOKUP(E334,'SD Aufnahme'!$A$33:$X$376,'SD Aufnahme'!$X$29,FALSE)),M334)</f>
        <v>0</v>
      </c>
      <c r="AK334" s="91">
        <f t="shared" ca="1" si="97"/>
        <v>0</v>
      </c>
      <c r="AL334" s="98">
        <f t="shared" si="91"/>
        <v>3</v>
      </c>
      <c r="AO334" s="98">
        <f t="shared" si="92"/>
        <v>0</v>
      </c>
      <c r="AR334" s="98" t="str">
        <f t="shared" si="93"/>
        <v>1900-1-Aufnahme</v>
      </c>
    </row>
    <row r="335" spans="1:44">
      <c r="A335" s="98">
        <f t="shared" si="84"/>
        <v>0</v>
      </c>
      <c r="B335" s="98" t="str">
        <f>IF(C335=1,SUM($C$23:C335),"")</f>
        <v/>
      </c>
      <c r="C335" s="98">
        <f t="shared" si="85"/>
        <v>0</v>
      </c>
      <c r="D335" s="89" t="str">
        <f t="shared" si="86"/>
        <v>1900-1-Aufnahme-</v>
      </c>
      <c r="E335" s="123" t="str">
        <f t="shared" ca="1" si="94"/>
        <v>-</v>
      </c>
      <c r="F335" s="123">
        <f t="shared" si="99"/>
        <v>1900</v>
      </c>
      <c r="G335" s="123">
        <f t="shared" si="100"/>
        <v>1</v>
      </c>
      <c r="H335" s="162">
        <f t="shared" si="101"/>
        <v>313</v>
      </c>
      <c r="I335" s="77"/>
      <c r="J335" s="78"/>
      <c r="K335" s="79"/>
      <c r="L335" s="80"/>
      <c r="M335" s="177"/>
      <c r="N335" s="309" t="str">
        <f t="shared" ca="1" si="98"/>
        <v/>
      </c>
      <c r="O335" s="310" t="str">
        <f ca="1">IFERROR(IF(VLOOKUP($E335,'SD Aufnahme'!$A$33:$N$326,'SD Aufnahme'!$D$29,FALSE)=0,"",VLOOKUP($E335,'SD Aufnahme'!$A$33:$N$326,'SD Aufnahme'!$D$29,FALSE)),"")</f>
        <v/>
      </c>
      <c r="P335" s="313"/>
      <c r="Q335" s="315" t="str">
        <f>IF(K335=0,"",IFERROR(VLOOKUP($E335,'SD Aufnahme'!$A$33:$N$326,'SD Aufnahme'!$E$29,FALSE),""))</f>
        <v/>
      </c>
      <c r="R335" s="87"/>
      <c r="S335" s="131" t="str">
        <f t="shared" si="87"/>
        <v/>
      </c>
      <c r="T335" s="126">
        <f>IF(M335="organische Düngemittel",IF(OR($M335=0,L335&lt;&gt;0,U335&gt;0),0,IFERROR(VLOOKUP($E335,'SD Aufnahme'!$A$33:$N$4042,T$20,FALSE),0)),)</f>
        <v>0</v>
      </c>
      <c r="U335" s="83"/>
      <c r="V335" s="124"/>
      <c r="W335" s="128" t="str">
        <f ca="1">IFERROR(IF(AND(J335&lt;&gt;"eigene Stoffe",VLOOKUP($E335,'SD Aufnahme'!$A$33:$N$326,'SD Aufnahme'!$G$29,FALSE)=0),"",IF($L335&lt;&gt;0,"", IF(AND(P335&gt;0,O335&lt;&gt;"",Q335&lt;&gt;"t TM"),VLOOKUP($E335,'SD Aufnahme'!$A$33:$N$326,'SD Aufnahme'!$G$29,FALSE)/O335*P335,VLOOKUP($E335,'SD Aufnahme'!$A$33:$N$326,'SD Aufnahme'!$G$29,FALSE)))),"")</f>
        <v/>
      </c>
      <c r="X335" s="87"/>
      <c r="Y335" s="128" t="str">
        <f ca="1">IFERROR(IF(AND(J335&lt;&gt;"eigene Stoffe",VLOOKUP($E335,'SD Aufnahme'!$A$33:$N$326,'SD Aufnahme'!$H$29,FALSE)=0),"",IF($L335&lt;&gt;0,"",IFERROR(IF(AND(P335&gt;0,O335&lt;&gt;"",Q335&lt;&gt;"t TM"),VLOOKUP($E335,'SD Aufnahme'!$A$33:$N$326,'SD Aufnahme'!$H$29,FALSE)*P335/O335,VLOOKUP($E335,'SD Aufnahme'!$A$33:$N$326,'SD Aufnahme'!$H$29,FALSE)),""))),"")</f>
        <v/>
      </c>
      <c r="Z335" s="87"/>
      <c r="AA335" s="424" t="s">
        <v>667</v>
      </c>
      <c r="AB335" s="129" t="str">
        <f>IF($M335=0,"",IFERROR(VLOOKUP($E335,'SD Aufnahme'!$A$33:$N$279,AB$20,FALSE),""))</f>
        <v/>
      </c>
      <c r="AC335" s="97">
        <f t="shared" si="88"/>
        <v>0</v>
      </c>
      <c r="AD335" s="89">
        <f t="shared" ca="1" si="89"/>
        <v>0</v>
      </c>
      <c r="AE335" s="89">
        <f t="shared" ca="1" si="95"/>
        <v>0</v>
      </c>
      <c r="AF335" s="89">
        <f t="shared" ca="1" si="90"/>
        <v>0</v>
      </c>
      <c r="AG335" s="89">
        <f t="shared" ca="1" si="96"/>
        <v>0</v>
      </c>
      <c r="AH335" s="89">
        <f t="shared" si="102"/>
        <v>0</v>
      </c>
      <c r="AI335" s="130" t="e">
        <f ca="1">COUNTIF(OFFSET('SD Aufnahme'!$C$33,VLOOKUP(J335,Art_Aufnahme,3,FALSE),0,VLOOKUP(J335,Art_Aufnahme,4,FALSE)-VLOOKUP(J335,Art_Aufnahme,3,FALSE)+1,1),K335)</f>
        <v>#N/A</v>
      </c>
      <c r="AJ335" s="138">
        <f ca="1">COUNTIF(OFFSET('SD Aufnahme'!$M$32,VLOOKUP(E335,'SD Aufnahme'!$A$33:$X$376,'SD Aufnahme'!$W$29,FALSE),0,1,VLOOKUP(E335,'SD Aufnahme'!$A$33:$X$376,'SD Aufnahme'!$X$29,FALSE)),M335)</f>
        <v>0</v>
      </c>
      <c r="AK335" s="91">
        <f t="shared" ca="1" si="97"/>
        <v>0</v>
      </c>
      <c r="AL335" s="98">
        <f t="shared" si="91"/>
        <v>3</v>
      </c>
      <c r="AO335" s="98">
        <f t="shared" si="92"/>
        <v>0</v>
      </c>
      <c r="AR335" s="98" t="str">
        <f t="shared" si="93"/>
        <v>1900-1-Aufnahme</v>
      </c>
    </row>
    <row r="336" spans="1:44">
      <c r="A336" s="98">
        <f t="shared" si="84"/>
        <v>0</v>
      </c>
      <c r="B336" s="98" t="str">
        <f>IF(C336=1,SUM($C$23:C336),"")</f>
        <v/>
      </c>
      <c r="C336" s="98">
        <f t="shared" si="85"/>
        <v>0</v>
      </c>
      <c r="D336" s="89" t="str">
        <f t="shared" si="86"/>
        <v>1900-1-Aufnahme-</v>
      </c>
      <c r="E336" s="123" t="str">
        <f t="shared" ca="1" si="94"/>
        <v>-</v>
      </c>
      <c r="F336" s="123">
        <f t="shared" si="99"/>
        <v>1900</v>
      </c>
      <c r="G336" s="123">
        <f t="shared" si="100"/>
        <v>1</v>
      </c>
      <c r="H336" s="162">
        <f t="shared" si="101"/>
        <v>314</v>
      </c>
      <c r="I336" s="77"/>
      <c r="J336" s="78"/>
      <c r="K336" s="79"/>
      <c r="L336" s="80"/>
      <c r="M336" s="177"/>
      <c r="N336" s="309" t="str">
        <f t="shared" ca="1" si="98"/>
        <v/>
      </c>
      <c r="O336" s="310" t="str">
        <f ca="1">IFERROR(IF(VLOOKUP($E336,'SD Aufnahme'!$A$33:$N$326,'SD Aufnahme'!$D$29,FALSE)=0,"",VLOOKUP($E336,'SD Aufnahme'!$A$33:$N$326,'SD Aufnahme'!$D$29,FALSE)),"")</f>
        <v/>
      </c>
      <c r="P336" s="313"/>
      <c r="Q336" s="315" t="str">
        <f>IF(K336=0,"",IFERROR(VLOOKUP($E336,'SD Aufnahme'!$A$33:$N$326,'SD Aufnahme'!$E$29,FALSE),""))</f>
        <v/>
      </c>
      <c r="R336" s="87"/>
      <c r="S336" s="131" t="str">
        <f t="shared" si="87"/>
        <v/>
      </c>
      <c r="T336" s="126">
        <f>IF(M336="organische Düngemittel",IF(OR($M336=0,L336&lt;&gt;0,U336&gt;0),0,IFERROR(VLOOKUP($E336,'SD Aufnahme'!$A$33:$N$4042,T$20,FALSE),0)),)</f>
        <v>0</v>
      </c>
      <c r="U336" s="83"/>
      <c r="V336" s="124"/>
      <c r="W336" s="128" t="str">
        <f ca="1">IFERROR(IF(AND(J336&lt;&gt;"eigene Stoffe",VLOOKUP($E336,'SD Aufnahme'!$A$33:$N$326,'SD Aufnahme'!$G$29,FALSE)=0),"",IF($L336&lt;&gt;0,"", IF(AND(P336&gt;0,O336&lt;&gt;"",Q336&lt;&gt;"t TM"),VLOOKUP($E336,'SD Aufnahme'!$A$33:$N$326,'SD Aufnahme'!$G$29,FALSE)/O336*P336,VLOOKUP($E336,'SD Aufnahme'!$A$33:$N$326,'SD Aufnahme'!$G$29,FALSE)))),"")</f>
        <v/>
      </c>
      <c r="X336" s="87"/>
      <c r="Y336" s="128" t="str">
        <f ca="1">IFERROR(IF(AND(J336&lt;&gt;"eigene Stoffe",VLOOKUP($E336,'SD Aufnahme'!$A$33:$N$326,'SD Aufnahme'!$H$29,FALSE)=0),"",IF($L336&lt;&gt;0,"",IFERROR(IF(AND(P336&gt;0,O336&lt;&gt;"",Q336&lt;&gt;"t TM"),VLOOKUP($E336,'SD Aufnahme'!$A$33:$N$326,'SD Aufnahme'!$H$29,FALSE)*P336/O336,VLOOKUP($E336,'SD Aufnahme'!$A$33:$N$326,'SD Aufnahme'!$H$29,FALSE)),""))),"")</f>
        <v/>
      </c>
      <c r="Z336" s="87"/>
      <c r="AA336" s="424" t="s">
        <v>667</v>
      </c>
      <c r="AB336" s="129" t="str">
        <f>IF($M336=0,"",IFERROR(VLOOKUP($E336,'SD Aufnahme'!$A$33:$N$279,AB$20,FALSE),""))</f>
        <v/>
      </c>
      <c r="AC336" s="97">
        <f t="shared" si="88"/>
        <v>0</v>
      </c>
      <c r="AD336" s="89">
        <f t="shared" ca="1" si="89"/>
        <v>0</v>
      </c>
      <c r="AE336" s="89">
        <f t="shared" ca="1" si="95"/>
        <v>0</v>
      </c>
      <c r="AF336" s="89">
        <f t="shared" ca="1" si="90"/>
        <v>0</v>
      </c>
      <c r="AG336" s="89">
        <f t="shared" ca="1" si="96"/>
        <v>0</v>
      </c>
      <c r="AH336" s="89">
        <f t="shared" si="102"/>
        <v>0</v>
      </c>
      <c r="AI336" s="130" t="e">
        <f ca="1">COUNTIF(OFFSET('SD Aufnahme'!$C$33,VLOOKUP(J336,Art_Aufnahme,3,FALSE),0,VLOOKUP(J336,Art_Aufnahme,4,FALSE)-VLOOKUP(J336,Art_Aufnahme,3,FALSE)+1,1),K336)</f>
        <v>#N/A</v>
      </c>
      <c r="AJ336" s="138">
        <f ca="1">COUNTIF(OFFSET('SD Aufnahme'!$M$32,VLOOKUP(E336,'SD Aufnahme'!$A$33:$X$376,'SD Aufnahme'!$W$29,FALSE),0,1,VLOOKUP(E336,'SD Aufnahme'!$A$33:$X$376,'SD Aufnahme'!$X$29,FALSE)),M336)</f>
        <v>0</v>
      </c>
      <c r="AK336" s="91">
        <f t="shared" ca="1" si="97"/>
        <v>0</v>
      </c>
      <c r="AL336" s="98">
        <f t="shared" si="91"/>
        <v>3</v>
      </c>
      <c r="AO336" s="98">
        <f t="shared" si="92"/>
        <v>0</v>
      </c>
      <c r="AR336" s="98" t="str">
        <f t="shared" si="93"/>
        <v>1900-1-Aufnahme</v>
      </c>
    </row>
    <row r="337" spans="1:44">
      <c r="A337" s="98">
        <f t="shared" si="84"/>
        <v>0</v>
      </c>
      <c r="B337" s="98" t="str">
        <f>IF(C337=1,SUM($C$23:C337),"")</f>
        <v/>
      </c>
      <c r="C337" s="98">
        <f t="shared" si="85"/>
        <v>0</v>
      </c>
      <c r="D337" s="89" t="str">
        <f t="shared" si="86"/>
        <v>1900-1-Aufnahme-</v>
      </c>
      <c r="E337" s="123" t="str">
        <f t="shared" ca="1" si="94"/>
        <v>-</v>
      </c>
      <c r="F337" s="123">
        <f t="shared" si="99"/>
        <v>1900</v>
      </c>
      <c r="G337" s="123">
        <f t="shared" si="100"/>
        <v>1</v>
      </c>
      <c r="H337" s="162">
        <f t="shared" si="101"/>
        <v>315</v>
      </c>
      <c r="I337" s="77"/>
      <c r="J337" s="78"/>
      <c r="K337" s="79"/>
      <c r="L337" s="80"/>
      <c r="M337" s="177"/>
      <c r="N337" s="309" t="str">
        <f t="shared" ca="1" si="98"/>
        <v/>
      </c>
      <c r="O337" s="310" t="str">
        <f ca="1">IFERROR(IF(VLOOKUP($E337,'SD Aufnahme'!$A$33:$N$326,'SD Aufnahme'!$D$29,FALSE)=0,"",VLOOKUP($E337,'SD Aufnahme'!$A$33:$N$326,'SD Aufnahme'!$D$29,FALSE)),"")</f>
        <v/>
      </c>
      <c r="P337" s="313"/>
      <c r="Q337" s="315" t="str">
        <f>IF(K337=0,"",IFERROR(VLOOKUP($E337,'SD Aufnahme'!$A$33:$N$326,'SD Aufnahme'!$E$29,FALSE),""))</f>
        <v/>
      </c>
      <c r="R337" s="87"/>
      <c r="S337" s="131" t="str">
        <f t="shared" si="87"/>
        <v/>
      </c>
      <c r="T337" s="126">
        <f>IF(M337="organische Düngemittel",IF(OR($M337=0,L337&lt;&gt;0,U337&gt;0),0,IFERROR(VLOOKUP($E337,'SD Aufnahme'!$A$33:$N$4042,T$20,FALSE),0)),)</f>
        <v>0</v>
      </c>
      <c r="U337" s="83"/>
      <c r="V337" s="124"/>
      <c r="W337" s="128" t="str">
        <f ca="1">IFERROR(IF(AND(J337&lt;&gt;"eigene Stoffe",VLOOKUP($E337,'SD Aufnahme'!$A$33:$N$326,'SD Aufnahme'!$G$29,FALSE)=0),"",IF($L337&lt;&gt;0,"", IF(AND(P337&gt;0,O337&lt;&gt;"",Q337&lt;&gt;"t TM"),VLOOKUP($E337,'SD Aufnahme'!$A$33:$N$326,'SD Aufnahme'!$G$29,FALSE)/O337*P337,VLOOKUP($E337,'SD Aufnahme'!$A$33:$N$326,'SD Aufnahme'!$G$29,FALSE)))),"")</f>
        <v/>
      </c>
      <c r="X337" s="87"/>
      <c r="Y337" s="128" t="str">
        <f ca="1">IFERROR(IF(AND(J337&lt;&gt;"eigene Stoffe",VLOOKUP($E337,'SD Aufnahme'!$A$33:$N$326,'SD Aufnahme'!$H$29,FALSE)=0),"",IF($L337&lt;&gt;0,"",IFERROR(IF(AND(P337&gt;0,O337&lt;&gt;"",Q337&lt;&gt;"t TM"),VLOOKUP($E337,'SD Aufnahme'!$A$33:$N$326,'SD Aufnahme'!$H$29,FALSE)*P337/O337,VLOOKUP($E337,'SD Aufnahme'!$A$33:$N$326,'SD Aufnahme'!$H$29,FALSE)),""))),"")</f>
        <v/>
      </c>
      <c r="Z337" s="87"/>
      <c r="AA337" s="424" t="s">
        <v>667</v>
      </c>
      <c r="AB337" s="129" t="str">
        <f>IF($M337=0,"",IFERROR(VLOOKUP($E337,'SD Aufnahme'!$A$33:$N$279,AB$20,FALSE),""))</f>
        <v/>
      </c>
      <c r="AC337" s="97">
        <f t="shared" si="88"/>
        <v>0</v>
      </c>
      <c r="AD337" s="89">
        <f t="shared" ca="1" si="89"/>
        <v>0</v>
      </c>
      <c r="AE337" s="89">
        <f t="shared" ca="1" si="95"/>
        <v>0</v>
      </c>
      <c r="AF337" s="89">
        <f t="shared" ca="1" si="90"/>
        <v>0</v>
      </c>
      <c r="AG337" s="89">
        <f t="shared" ca="1" si="96"/>
        <v>0</v>
      </c>
      <c r="AH337" s="89">
        <f t="shared" si="102"/>
        <v>0</v>
      </c>
      <c r="AI337" s="130" t="e">
        <f ca="1">COUNTIF(OFFSET('SD Aufnahme'!$C$33,VLOOKUP(J337,Art_Aufnahme,3,FALSE),0,VLOOKUP(J337,Art_Aufnahme,4,FALSE)-VLOOKUP(J337,Art_Aufnahme,3,FALSE)+1,1),K337)</f>
        <v>#N/A</v>
      </c>
      <c r="AJ337" s="138">
        <f ca="1">COUNTIF(OFFSET('SD Aufnahme'!$M$32,VLOOKUP(E337,'SD Aufnahme'!$A$33:$X$376,'SD Aufnahme'!$W$29,FALSE),0,1,VLOOKUP(E337,'SD Aufnahme'!$A$33:$X$376,'SD Aufnahme'!$X$29,FALSE)),M337)</f>
        <v>0</v>
      </c>
      <c r="AK337" s="91">
        <f t="shared" ca="1" si="97"/>
        <v>0</v>
      </c>
      <c r="AL337" s="98">
        <f t="shared" si="91"/>
        <v>3</v>
      </c>
      <c r="AO337" s="98">
        <f t="shared" si="92"/>
        <v>0</v>
      </c>
      <c r="AR337" s="98" t="str">
        <f t="shared" si="93"/>
        <v>1900-1-Aufnahme</v>
      </c>
    </row>
    <row r="338" spans="1:44">
      <c r="A338" s="98">
        <f t="shared" si="84"/>
        <v>0</v>
      </c>
      <c r="B338" s="98" t="str">
        <f>IF(C338=1,SUM($C$23:C338),"")</f>
        <v/>
      </c>
      <c r="C338" s="98">
        <f t="shared" si="85"/>
        <v>0</v>
      </c>
      <c r="D338" s="89" t="str">
        <f t="shared" si="86"/>
        <v>1900-1-Aufnahme-</v>
      </c>
      <c r="E338" s="123" t="str">
        <f t="shared" ca="1" si="94"/>
        <v>-</v>
      </c>
      <c r="F338" s="123">
        <f t="shared" si="99"/>
        <v>1900</v>
      </c>
      <c r="G338" s="123">
        <f t="shared" si="100"/>
        <v>1</v>
      </c>
      <c r="H338" s="162">
        <f t="shared" si="101"/>
        <v>316</v>
      </c>
      <c r="I338" s="77"/>
      <c r="J338" s="78"/>
      <c r="K338" s="79"/>
      <c r="L338" s="80"/>
      <c r="M338" s="177"/>
      <c r="N338" s="309" t="str">
        <f t="shared" ca="1" si="98"/>
        <v/>
      </c>
      <c r="O338" s="310" t="str">
        <f ca="1">IFERROR(IF(VLOOKUP($E338,'SD Aufnahme'!$A$33:$N$326,'SD Aufnahme'!$D$29,FALSE)=0,"",VLOOKUP($E338,'SD Aufnahme'!$A$33:$N$326,'SD Aufnahme'!$D$29,FALSE)),"")</f>
        <v/>
      </c>
      <c r="P338" s="313"/>
      <c r="Q338" s="315" t="str">
        <f>IF(K338=0,"",IFERROR(VLOOKUP($E338,'SD Aufnahme'!$A$33:$N$326,'SD Aufnahme'!$E$29,FALSE),""))</f>
        <v/>
      </c>
      <c r="R338" s="87"/>
      <c r="S338" s="131" t="str">
        <f t="shared" si="87"/>
        <v/>
      </c>
      <c r="T338" s="126">
        <f>IF(M338="organische Düngemittel",IF(OR($M338=0,L338&lt;&gt;0,U338&gt;0),0,IFERROR(VLOOKUP($E338,'SD Aufnahme'!$A$33:$N$4042,T$20,FALSE),0)),)</f>
        <v>0</v>
      </c>
      <c r="U338" s="83"/>
      <c r="V338" s="124"/>
      <c r="W338" s="128" t="str">
        <f ca="1">IFERROR(IF(AND(J338&lt;&gt;"eigene Stoffe",VLOOKUP($E338,'SD Aufnahme'!$A$33:$N$326,'SD Aufnahme'!$G$29,FALSE)=0),"",IF($L338&lt;&gt;0,"", IF(AND(P338&gt;0,O338&lt;&gt;"",Q338&lt;&gt;"t TM"),VLOOKUP($E338,'SD Aufnahme'!$A$33:$N$326,'SD Aufnahme'!$G$29,FALSE)/O338*P338,VLOOKUP($E338,'SD Aufnahme'!$A$33:$N$326,'SD Aufnahme'!$G$29,FALSE)))),"")</f>
        <v/>
      </c>
      <c r="X338" s="87"/>
      <c r="Y338" s="128" t="str">
        <f ca="1">IFERROR(IF(AND(J338&lt;&gt;"eigene Stoffe",VLOOKUP($E338,'SD Aufnahme'!$A$33:$N$326,'SD Aufnahme'!$H$29,FALSE)=0),"",IF($L338&lt;&gt;0,"",IFERROR(IF(AND(P338&gt;0,O338&lt;&gt;"",Q338&lt;&gt;"t TM"),VLOOKUP($E338,'SD Aufnahme'!$A$33:$N$326,'SD Aufnahme'!$H$29,FALSE)*P338/O338,VLOOKUP($E338,'SD Aufnahme'!$A$33:$N$326,'SD Aufnahme'!$H$29,FALSE)),""))),"")</f>
        <v/>
      </c>
      <c r="Z338" s="87"/>
      <c r="AA338" s="424" t="s">
        <v>667</v>
      </c>
      <c r="AB338" s="129" t="str">
        <f>IF($M338=0,"",IFERROR(VLOOKUP($E338,'SD Aufnahme'!$A$33:$N$279,AB$20,FALSE),""))</f>
        <v/>
      </c>
      <c r="AC338" s="97">
        <f t="shared" si="88"/>
        <v>0</v>
      </c>
      <c r="AD338" s="89">
        <f t="shared" ca="1" si="89"/>
        <v>0</v>
      </c>
      <c r="AE338" s="89">
        <f t="shared" ca="1" si="95"/>
        <v>0</v>
      </c>
      <c r="AF338" s="89">
        <f t="shared" ca="1" si="90"/>
        <v>0</v>
      </c>
      <c r="AG338" s="89">
        <f t="shared" ca="1" si="96"/>
        <v>0</v>
      </c>
      <c r="AH338" s="89">
        <f t="shared" si="102"/>
        <v>0</v>
      </c>
      <c r="AI338" s="130" t="e">
        <f ca="1">COUNTIF(OFFSET('SD Aufnahme'!$C$33,VLOOKUP(J338,Art_Aufnahme,3,FALSE),0,VLOOKUP(J338,Art_Aufnahme,4,FALSE)-VLOOKUP(J338,Art_Aufnahme,3,FALSE)+1,1),K338)</f>
        <v>#N/A</v>
      </c>
      <c r="AJ338" s="138">
        <f ca="1">COUNTIF(OFFSET('SD Aufnahme'!$M$32,VLOOKUP(E338,'SD Aufnahme'!$A$33:$X$376,'SD Aufnahme'!$W$29,FALSE),0,1,VLOOKUP(E338,'SD Aufnahme'!$A$33:$X$376,'SD Aufnahme'!$X$29,FALSE)),M338)</f>
        <v>0</v>
      </c>
      <c r="AK338" s="91">
        <f t="shared" ca="1" si="97"/>
        <v>0</v>
      </c>
      <c r="AL338" s="98">
        <f t="shared" si="91"/>
        <v>3</v>
      </c>
      <c r="AO338" s="98">
        <f t="shared" si="92"/>
        <v>0</v>
      </c>
      <c r="AR338" s="98" t="str">
        <f t="shared" si="93"/>
        <v>1900-1-Aufnahme</v>
      </c>
    </row>
    <row r="339" spans="1:44">
      <c r="A339" s="98">
        <f t="shared" si="84"/>
        <v>0</v>
      </c>
      <c r="B339" s="98" t="str">
        <f>IF(C339=1,SUM($C$23:C339),"")</f>
        <v/>
      </c>
      <c r="C339" s="98">
        <f t="shared" si="85"/>
        <v>0</v>
      </c>
      <c r="D339" s="89" t="str">
        <f t="shared" si="86"/>
        <v>1900-1-Aufnahme-</v>
      </c>
      <c r="E339" s="123" t="str">
        <f t="shared" ca="1" si="94"/>
        <v>-</v>
      </c>
      <c r="F339" s="123">
        <f t="shared" si="99"/>
        <v>1900</v>
      </c>
      <c r="G339" s="123">
        <f t="shared" si="100"/>
        <v>1</v>
      </c>
      <c r="H339" s="162">
        <f t="shared" si="101"/>
        <v>317</v>
      </c>
      <c r="I339" s="77"/>
      <c r="J339" s="78"/>
      <c r="K339" s="79"/>
      <c r="L339" s="80"/>
      <c r="M339" s="177"/>
      <c r="N339" s="309" t="str">
        <f t="shared" ca="1" si="98"/>
        <v/>
      </c>
      <c r="O339" s="310" t="str">
        <f ca="1">IFERROR(IF(VLOOKUP($E339,'SD Aufnahme'!$A$33:$N$326,'SD Aufnahme'!$D$29,FALSE)=0,"",VLOOKUP($E339,'SD Aufnahme'!$A$33:$N$326,'SD Aufnahme'!$D$29,FALSE)),"")</f>
        <v/>
      </c>
      <c r="P339" s="313"/>
      <c r="Q339" s="315" t="str">
        <f>IF(K339=0,"",IFERROR(VLOOKUP($E339,'SD Aufnahme'!$A$33:$N$326,'SD Aufnahme'!$E$29,FALSE),""))</f>
        <v/>
      </c>
      <c r="R339" s="87"/>
      <c r="S339" s="131" t="str">
        <f t="shared" si="87"/>
        <v/>
      </c>
      <c r="T339" s="126">
        <f>IF(M339="organische Düngemittel",IF(OR($M339=0,L339&lt;&gt;0,U339&gt;0),0,IFERROR(VLOOKUP($E339,'SD Aufnahme'!$A$33:$N$4042,T$20,FALSE),0)),)</f>
        <v>0</v>
      </c>
      <c r="U339" s="83"/>
      <c r="V339" s="124"/>
      <c r="W339" s="128" t="str">
        <f ca="1">IFERROR(IF(AND(J339&lt;&gt;"eigene Stoffe",VLOOKUP($E339,'SD Aufnahme'!$A$33:$N$326,'SD Aufnahme'!$G$29,FALSE)=0),"",IF($L339&lt;&gt;0,"", IF(AND(P339&gt;0,O339&lt;&gt;"",Q339&lt;&gt;"t TM"),VLOOKUP($E339,'SD Aufnahme'!$A$33:$N$326,'SD Aufnahme'!$G$29,FALSE)/O339*P339,VLOOKUP($E339,'SD Aufnahme'!$A$33:$N$326,'SD Aufnahme'!$G$29,FALSE)))),"")</f>
        <v/>
      </c>
      <c r="X339" s="87"/>
      <c r="Y339" s="128" t="str">
        <f ca="1">IFERROR(IF(AND(J339&lt;&gt;"eigene Stoffe",VLOOKUP($E339,'SD Aufnahme'!$A$33:$N$326,'SD Aufnahme'!$H$29,FALSE)=0),"",IF($L339&lt;&gt;0,"",IFERROR(IF(AND(P339&gt;0,O339&lt;&gt;"",Q339&lt;&gt;"t TM"),VLOOKUP($E339,'SD Aufnahme'!$A$33:$N$326,'SD Aufnahme'!$H$29,FALSE)*P339/O339,VLOOKUP($E339,'SD Aufnahme'!$A$33:$N$326,'SD Aufnahme'!$H$29,FALSE)),""))),"")</f>
        <v/>
      </c>
      <c r="Z339" s="87"/>
      <c r="AA339" s="424" t="s">
        <v>667</v>
      </c>
      <c r="AB339" s="129" t="str">
        <f>IF($M339=0,"",IFERROR(VLOOKUP($E339,'SD Aufnahme'!$A$33:$N$279,AB$20,FALSE),""))</f>
        <v/>
      </c>
      <c r="AC339" s="97">
        <f t="shared" si="88"/>
        <v>0</v>
      </c>
      <c r="AD339" s="89">
        <f t="shared" ca="1" si="89"/>
        <v>0</v>
      </c>
      <c r="AE339" s="89">
        <f t="shared" ca="1" si="95"/>
        <v>0</v>
      </c>
      <c r="AF339" s="89">
        <f t="shared" ca="1" si="90"/>
        <v>0</v>
      </c>
      <c r="AG339" s="89">
        <f t="shared" ca="1" si="96"/>
        <v>0</v>
      </c>
      <c r="AH339" s="89">
        <f t="shared" si="102"/>
        <v>0</v>
      </c>
      <c r="AI339" s="130" t="e">
        <f ca="1">COUNTIF(OFFSET('SD Aufnahme'!$C$33,VLOOKUP(J339,Art_Aufnahme,3,FALSE),0,VLOOKUP(J339,Art_Aufnahme,4,FALSE)-VLOOKUP(J339,Art_Aufnahme,3,FALSE)+1,1),K339)</f>
        <v>#N/A</v>
      </c>
      <c r="AJ339" s="138">
        <f ca="1">COUNTIF(OFFSET('SD Aufnahme'!$M$32,VLOOKUP(E339,'SD Aufnahme'!$A$33:$X$376,'SD Aufnahme'!$W$29,FALSE),0,1,VLOOKUP(E339,'SD Aufnahme'!$A$33:$X$376,'SD Aufnahme'!$X$29,FALSE)),M339)</f>
        <v>0</v>
      </c>
      <c r="AK339" s="91">
        <f t="shared" ca="1" si="97"/>
        <v>0</v>
      </c>
      <c r="AL339" s="98">
        <f t="shared" si="91"/>
        <v>3</v>
      </c>
      <c r="AO339" s="98">
        <f t="shared" si="92"/>
        <v>0</v>
      </c>
      <c r="AR339" s="98" t="str">
        <f t="shared" si="93"/>
        <v>1900-1-Aufnahme</v>
      </c>
    </row>
    <row r="340" spans="1:44">
      <c r="A340" s="98">
        <f t="shared" si="84"/>
        <v>0</v>
      </c>
      <c r="B340" s="98" t="str">
        <f>IF(C340=1,SUM($C$23:C340),"")</f>
        <v/>
      </c>
      <c r="C340" s="98">
        <f t="shared" si="85"/>
        <v>0</v>
      </c>
      <c r="D340" s="89" t="str">
        <f t="shared" si="86"/>
        <v>1900-1-Aufnahme-</v>
      </c>
      <c r="E340" s="123" t="str">
        <f t="shared" ca="1" si="94"/>
        <v>-</v>
      </c>
      <c r="F340" s="123">
        <f t="shared" si="99"/>
        <v>1900</v>
      </c>
      <c r="G340" s="123">
        <f t="shared" si="100"/>
        <v>1</v>
      </c>
      <c r="H340" s="162">
        <f t="shared" si="101"/>
        <v>318</v>
      </c>
      <c r="I340" s="77"/>
      <c r="J340" s="78"/>
      <c r="K340" s="79"/>
      <c r="L340" s="80"/>
      <c r="M340" s="177"/>
      <c r="N340" s="309" t="str">
        <f t="shared" ca="1" si="98"/>
        <v/>
      </c>
      <c r="O340" s="310" t="str">
        <f ca="1">IFERROR(IF(VLOOKUP($E340,'SD Aufnahme'!$A$33:$N$326,'SD Aufnahme'!$D$29,FALSE)=0,"",VLOOKUP($E340,'SD Aufnahme'!$A$33:$N$326,'SD Aufnahme'!$D$29,FALSE)),"")</f>
        <v/>
      </c>
      <c r="P340" s="313"/>
      <c r="Q340" s="315" t="str">
        <f>IF(K340=0,"",IFERROR(VLOOKUP($E340,'SD Aufnahme'!$A$33:$N$326,'SD Aufnahme'!$E$29,FALSE),""))</f>
        <v/>
      </c>
      <c r="R340" s="87"/>
      <c r="S340" s="131" t="str">
        <f t="shared" si="87"/>
        <v/>
      </c>
      <c r="T340" s="126">
        <f>IF(M340="organische Düngemittel",IF(OR($M340=0,L340&lt;&gt;0,U340&gt;0),0,IFERROR(VLOOKUP($E340,'SD Aufnahme'!$A$33:$N$4042,T$20,FALSE),0)),)</f>
        <v>0</v>
      </c>
      <c r="U340" s="83"/>
      <c r="V340" s="124"/>
      <c r="W340" s="128" t="str">
        <f ca="1">IFERROR(IF(AND(J340&lt;&gt;"eigene Stoffe",VLOOKUP($E340,'SD Aufnahme'!$A$33:$N$326,'SD Aufnahme'!$G$29,FALSE)=0),"",IF($L340&lt;&gt;0,"", IF(AND(P340&gt;0,O340&lt;&gt;"",Q340&lt;&gt;"t TM"),VLOOKUP($E340,'SD Aufnahme'!$A$33:$N$326,'SD Aufnahme'!$G$29,FALSE)/O340*P340,VLOOKUP($E340,'SD Aufnahme'!$A$33:$N$326,'SD Aufnahme'!$G$29,FALSE)))),"")</f>
        <v/>
      </c>
      <c r="X340" s="87"/>
      <c r="Y340" s="128" t="str">
        <f ca="1">IFERROR(IF(AND(J340&lt;&gt;"eigene Stoffe",VLOOKUP($E340,'SD Aufnahme'!$A$33:$N$326,'SD Aufnahme'!$H$29,FALSE)=0),"",IF($L340&lt;&gt;0,"",IFERROR(IF(AND(P340&gt;0,O340&lt;&gt;"",Q340&lt;&gt;"t TM"),VLOOKUP($E340,'SD Aufnahme'!$A$33:$N$326,'SD Aufnahme'!$H$29,FALSE)*P340/O340,VLOOKUP($E340,'SD Aufnahme'!$A$33:$N$326,'SD Aufnahme'!$H$29,FALSE)),""))),"")</f>
        <v/>
      </c>
      <c r="Z340" s="87"/>
      <c r="AA340" s="424" t="s">
        <v>667</v>
      </c>
      <c r="AB340" s="129" t="str">
        <f>IF($M340=0,"",IFERROR(VLOOKUP($E340,'SD Aufnahme'!$A$33:$N$279,AB$20,FALSE),""))</f>
        <v/>
      </c>
      <c r="AC340" s="97">
        <f t="shared" si="88"/>
        <v>0</v>
      </c>
      <c r="AD340" s="89">
        <f t="shared" ca="1" si="89"/>
        <v>0</v>
      </c>
      <c r="AE340" s="89">
        <f t="shared" ca="1" si="95"/>
        <v>0</v>
      </c>
      <c r="AF340" s="89">
        <f t="shared" ca="1" si="90"/>
        <v>0</v>
      </c>
      <c r="AG340" s="89">
        <f t="shared" ca="1" si="96"/>
        <v>0</v>
      </c>
      <c r="AH340" s="89">
        <f t="shared" si="102"/>
        <v>0</v>
      </c>
      <c r="AI340" s="130" t="e">
        <f ca="1">COUNTIF(OFFSET('SD Aufnahme'!$C$33,VLOOKUP(J340,Art_Aufnahme,3,FALSE),0,VLOOKUP(J340,Art_Aufnahme,4,FALSE)-VLOOKUP(J340,Art_Aufnahme,3,FALSE)+1,1),K340)</f>
        <v>#N/A</v>
      </c>
      <c r="AJ340" s="138">
        <f ca="1">COUNTIF(OFFSET('SD Aufnahme'!$M$32,VLOOKUP(E340,'SD Aufnahme'!$A$33:$X$376,'SD Aufnahme'!$W$29,FALSE),0,1,VLOOKUP(E340,'SD Aufnahme'!$A$33:$X$376,'SD Aufnahme'!$X$29,FALSE)),M340)</f>
        <v>0</v>
      </c>
      <c r="AK340" s="91">
        <f t="shared" ca="1" si="97"/>
        <v>0</v>
      </c>
      <c r="AL340" s="98">
        <f t="shared" si="91"/>
        <v>3</v>
      </c>
      <c r="AO340" s="98">
        <f t="shared" si="92"/>
        <v>0</v>
      </c>
      <c r="AR340" s="98" t="str">
        <f t="shared" si="93"/>
        <v>1900-1-Aufnahme</v>
      </c>
    </row>
    <row r="341" spans="1:44">
      <c r="A341" s="98">
        <f t="shared" si="84"/>
        <v>0</v>
      </c>
      <c r="B341" s="98" t="str">
        <f>IF(C341=1,SUM($C$23:C341),"")</f>
        <v/>
      </c>
      <c r="C341" s="98">
        <f t="shared" si="85"/>
        <v>0</v>
      </c>
      <c r="D341" s="89" t="str">
        <f t="shared" si="86"/>
        <v>1900-1-Aufnahme-</v>
      </c>
      <c r="E341" s="123" t="str">
        <f t="shared" ca="1" si="94"/>
        <v>-</v>
      </c>
      <c r="F341" s="123">
        <f t="shared" si="99"/>
        <v>1900</v>
      </c>
      <c r="G341" s="123">
        <f t="shared" si="100"/>
        <v>1</v>
      </c>
      <c r="H341" s="162">
        <f t="shared" si="101"/>
        <v>319</v>
      </c>
      <c r="I341" s="77"/>
      <c r="J341" s="78"/>
      <c r="K341" s="79"/>
      <c r="L341" s="80"/>
      <c r="M341" s="177"/>
      <c r="N341" s="309" t="str">
        <f t="shared" ca="1" si="98"/>
        <v/>
      </c>
      <c r="O341" s="310" t="str">
        <f ca="1">IFERROR(IF(VLOOKUP($E341,'SD Aufnahme'!$A$33:$N$326,'SD Aufnahme'!$D$29,FALSE)=0,"",VLOOKUP($E341,'SD Aufnahme'!$A$33:$N$326,'SD Aufnahme'!$D$29,FALSE)),"")</f>
        <v/>
      </c>
      <c r="P341" s="313"/>
      <c r="Q341" s="315" t="str">
        <f>IF(K341=0,"",IFERROR(VLOOKUP($E341,'SD Aufnahme'!$A$33:$N$326,'SD Aufnahme'!$E$29,FALSE),""))</f>
        <v/>
      </c>
      <c r="R341" s="87"/>
      <c r="S341" s="131" t="str">
        <f t="shared" si="87"/>
        <v/>
      </c>
      <c r="T341" s="126">
        <f>IF(M341="organische Düngemittel",IF(OR($M341=0,L341&lt;&gt;0,U341&gt;0),0,IFERROR(VLOOKUP($E341,'SD Aufnahme'!$A$33:$N$4042,T$20,FALSE),0)),)</f>
        <v>0</v>
      </c>
      <c r="U341" s="83"/>
      <c r="V341" s="124"/>
      <c r="W341" s="128" t="str">
        <f ca="1">IFERROR(IF(AND(J341&lt;&gt;"eigene Stoffe",VLOOKUP($E341,'SD Aufnahme'!$A$33:$N$326,'SD Aufnahme'!$G$29,FALSE)=0),"",IF($L341&lt;&gt;0,"", IF(AND(P341&gt;0,O341&lt;&gt;"",Q341&lt;&gt;"t TM"),VLOOKUP($E341,'SD Aufnahme'!$A$33:$N$326,'SD Aufnahme'!$G$29,FALSE)/O341*P341,VLOOKUP($E341,'SD Aufnahme'!$A$33:$N$326,'SD Aufnahme'!$G$29,FALSE)))),"")</f>
        <v/>
      </c>
      <c r="X341" s="87"/>
      <c r="Y341" s="128" t="str">
        <f ca="1">IFERROR(IF(AND(J341&lt;&gt;"eigene Stoffe",VLOOKUP($E341,'SD Aufnahme'!$A$33:$N$326,'SD Aufnahme'!$H$29,FALSE)=0),"",IF($L341&lt;&gt;0,"",IFERROR(IF(AND(P341&gt;0,O341&lt;&gt;"",Q341&lt;&gt;"t TM"),VLOOKUP($E341,'SD Aufnahme'!$A$33:$N$326,'SD Aufnahme'!$H$29,FALSE)*P341/O341,VLOOKUP($E341,'SD Aufnahme'!$A$33:$N$326,'SD Aufnahme'!$H$29,FALSE)),""))),"")</f>
        <v/>
      </c>
      <c r="Z341" s="87"/>
      <c r="AA341" s="424" t="s">
        <v>667</v>
      </c>
      <c r="AB341" s="129" t="str">
        <f>IF($M341=0,"",IFERROR(VLOOKUP($E341,'SD Aufnahme'!$A$33:$N$279,AB$20,FALSE),""))</f>
        <v/>
      </c>
      <c r="AC341" s="97">
        <f t="shared" si="88"/>
        <v>0</v>
      </c>
      <c r="AD341" s="89">
        <f t="shared" ca="1" si="89"/>
        <v>0</v>
      </c>
      <c r="AE341" s="89">
        <f t="shared" ca="1" si="95"/>
        <v>0</v>
      </c>
      <c r="AF341" s="89">
        <f t="shared" ca="1" si="90"/>
        <v>0</v>
      </c>
      <c r="AG341" s="89">
        <f t="shared" ca="1" si="96"/>
        <v>0</v>
      </c>
      <c r="AH341" s="89">
        <f t="shared" si="102"/>
        <v>0</v>
      </c>
      <c r="AI341" s="130" t="e">
        <f ca="1">COUNTIF(OFFSET('SD Aufnahme'!$C$33,VLOOKUP(J341,Art_Aufnahme,3,FALSE),0,VLOOKUP(J341,Art_Aufnahme,4,FALSE)-VLOOKUP(J341,Art_Aufnahme,3,FALSE)+1,1),K341)</f>
        <v>#N/A</v>
      </c>
      <c r="AJ341" s="138">
        <f ca="1">COUNTIF(OFFSET('SD Aufnahme'!$M$32,VLOOKUP(E341,'SD Aufnahme'!$A$33:$X$376,'SD Aufnahme'!$W$29,FALSE),0,1,VLOOKUP(E341,'SD Aufnahme'!$A$33:$X$376,'SD Aufnahme'!$X$29,FALSE)),M341)</f>
        <v>0</v>
      </c>
      <c r="AK341" s="91">
        <f t="shared" ca="1" si="97"/>
        <v>0</v>
      </c>
      <c r="AL341" s="98">
        <f t="shared" si="91"/>
        <v>3</v>
      </c>
      <c r="AO341" s="98">
        <f t="shared" si="92"/>
        <v>0</v>
      </c>
      <c r="AR341" s="98" t="str">
        <f t="shared" si="93"/>
        <v>1900-1-Aufnahme</v>
      </c>
    </row>
    <row r="342" spans="1:44">
      <c r="A342" s="98">
        <f t="shared" si="84"/>
        <v>0</v>
      </c>
      <c r="B342" s="98" t="str">
        <f>IF(C342=1,SUM($C$23:C342),"")</f>
        <v/>
      </c>
      <c r="C342" s="98">
        <f t="shared" si="85"/>
        <v>0</v>
      </c>
      <c r="D342" s="89" t="str">
        <f t="shared" si="86"/>
        <v>1900-1-Aufnahme-</v>
      </c>
      <c r="E342" s="123" t="str">
        <f t="shared" ca="1" si="94"/>
        <v>-</v>
      </c>
      <c r="F342" s="123">
        <f t="shared" si="99"/>
        <v>1900</v>
      </c>
      <c r="G342" s="123">
        <f t="shared" si="100"/>
        <v>1</v>
      </c>
      <c r="H342" s="162">
        <f t="shared" si="101"/>
        <v>320</v>
      </c>
      <c r="I342" s="77"/>
      <c r="J342" s="78"/>
      <c r="K342" s="79"/>
      <c r="L342" s="80"/>
      <c r="M342" s="177"/>
      <c r="N342" s="309" t="str">
        <f t="shared" ca="1" si="98"/>
        <v/>
      </c>
      <c r="O342" s="310" t="str">
        <f ca="1">IFERROR(IF(VLOOKUP($E342,'SD Aufnahme'!$A$33:$N$326,'SD Aufnahme'!$D$29,FALSE)=0,"",VLOOKUP($E342,'SD Aufnahme'!$A$33:$N$326,'SD Aufnahme'!$D$29,FALSE)),"")</f>
        <v/>
      </c>
      <c r="P342" s="313"/>
      <c r="Q342" s="315" t="str">
        <f>IF(K342=0,"",IFERROR(VLOOKUP($E342,'SD Aufnahme'!$A$33:$N$326,'SD Aufnahme'!$E$29,FALSE),""))</f>
        <v/>
      </c>
      <c r="R342" s="87"/>
      <c r="S342" s="131" t="str">
        <f t="shared" si="87"/>
        <v/>
      </c>
      <c r="T342" s="126">
        <f>IF(M342="organische Düngemittel",IF(OR($M342=0,L342&lt;&gt;0,U342&gt;0),0,IFERROR(VLOOKUP($E342,'SD Aufnahme'!$A$33:$N$4042,T$20,FALSE),0)),)</f>
        <v>0</v>
      </c>
      <c r="U342" s="83"/>
      <c r="V342" s="124"/>
      <c r="W342" s="128" t="str">
        <f ca="1">IFERROR(IF(AND(J342&lt;&gt;"eigene Stoffe",VLOOKUP($E342,'SD Aufnahme'!$A$33:$N$326,'SD Aufnahme'!$G$29,FALSE)=0),"",IF($L342&lt;&gt;0,"", IF(AND(P342&gt;0,O342&lt;&gt;"",Q342&lt;&gt;"t TM"),VLOOKUP($E342,'SD Aufnahme'!$A$33:$N$326,'SD Aufnahme'!$G$29,FALSE)/O342*P342,VLOOKUP($E342,'SD Aufnahme'!$A$33:$N$326,'SD Aufnahme'!$G$29,FALSE)))),"")</f>
        <v/>
      </c>
      <c r="X342" s="87"/>
      <c r="Y342" s="128" t="str">
        <f ca="1">IFERROR(IF(AND(J342&lt;&gt;"eigene Stoffe",VLOOKUP($E342,'SD Aufnahme'!$A$33:$N$326,'SD Aufnahme'!$H$29,FALSE)=0),"",IF($L342&lt;&gt;0,"",IFERROR(IF(AND(P342&gt;0,O342&lt;&gt;"",Q342&lt;&gt;"t TM"),VLOOKUP($E342,'SD Aufnahme'!$A$33:$N$326,'SD Aufnahme'!$H$29,FALSE)*P342/O342,VLOOKUP($E342,'SD Aufnahme'!$A$33:$N$326,'SD Aufnahme'!$H$29,FALSE)),""))),"")</f>
        <v/>
      </c>
      <c r="Z342" s="87"/>
      <c r="AA342" s="424" t="s">
        <v>667</v>
      </c>
      <c r="AB342" s="129" t="str">
        <f>IF($M342=0,"",IFERROR(VLOOKUP($E342,'SD Aufnahme'!$A$33:$N$279,AB$20,FALSE),""))</f>
        <v/>
      </c>
      <c r="AC342" s="97">
        <f t="shared" si="88"/>
        <v>0</v>
      </c>
      <c r="AD342" s="89">
        <f t="shared" ca="1" si="89"/>
        <v>0</v>
      </c>
      <c r="AE342" s="89">
        <f t="shared" ca="1" si="95"/>
        <v>0</v>
      </c>
      <c r="AF342" s="89">
        <f t="shared" ca="1" si="90"/>
        <v>0</v>
      </c>
      <c r="AG342" s="89">
        <f t="shared" ca="1" si="96"/>
        <v>0</v>
      </c>
      <c r="AH342" s="89">
        <f t="shared" si="102"/>
        <v>0</v>
      </c>
      <c r="AI342" s="130" t="e">
        <f ca="1">COUNTIF(OFFSET('SD Aufnahme'!$C$33,VLOOKUP(J342,Art_Aufnahme,3,FALSE),0,VLOOKUP(J342,Art_Aufnahme,4,FALSE)-VLOOKUP(J342,Art_Aufnahme,3,FALSE)+1,1),K342)</f>
        <v>#N/A</v>
      </c>
      <c r="AJ342" s="138">
        <f ca="1">COUNTIF(OFFSET('SD Aufnahme'!$M$32,VLOOKUP(E342,'SD Aufnahme'!$A$33:$X$376,'SD Aufnahme'!$W$29,FALSE),0,1,VLOOKUP(E342,'SD Aufnahme'!$A$33:$X$376,'SD Aufnahme'!$X$29,FALSE)),M342)</f>
        <v>0</v>
      </c>
      <c r="AK342" s="91">
        <f t="shared" ca="1" si="97"/>
        <v>0</v>
      </c>
      <c r="AL342" s="98">
        <f t="shared" si="91"/>
        <v>3</v>
      </c>
      <c r="AO342" s="98">
        <f t="shared" si="92"/>
        <v>0</v>
      </c>
      <c r="AR342" s="98" t="str">
        <f t="shared" si="93"/>
        <v>1900-1-Aufnahme</v>
      </c>
    </row>
    <row r="343" spans="1:44">
      <c r="A343" s="98">
        <f t="shared" ref="A343:A406" si="103">COUNTIF($K$23:$K$1022,L343)</f>
        <v>0</v>
      </c>
      <c r="B343" s="98" t="str">
        <f>IF(C343=1,SUM($C$23:C343),"")</f>
        <v/>
      </c>
      <c r="C343" s="98">
        <f t="shared" ref="C343:C406" si="104">IF(AND(L343&gt;0,X343&gt;0,Z343&gt;0),1,0)</f>
        <v>0</v>
      </c>
      <c r="D343" s="89" t="str">
        <f t="shared" ref="D343:D406" si="105">CONCATENATE(F343&amp;"-"&amp;G343&amp;"-"&amp;$D$1&amp;"-"&amp;M343)</f>
        <v>1900-1-Aufnahme-</v>
      </c>
      <c r="E343" s="123" t="str">
        <f t="shared" ca="1" si="94"/>
        <v>-</v>
      </c>
      <c r="F343" s="123">
        <f t="shared" si="99"/>
        <v>1900</v>
      </c>
      <c r="G343" s="123">
        <f t="shared" si="100"/>
        <v>1</v>
      </c>
      <c r="H343" s="162">
        <f t="shared" si="101"/>
        <v>321</v>
      </c>
      <c r="I343" s="77"/>
      <c r="J343" s="78"/>
      <c r="K343" s="79"/>
      <c r="L343" s="80"/>
      <c r="M343" s="177"/>
      <c r="N343" s="309" t="str">
        <f t="shared" ca="1" si="98"/>
        <v/>
      </c>
      <c r="O343" s="310" t="str">
        <f ca="1">IFERROR(IF(VLOOKUP($E343,'SD Aufnahme'!$A$33:$N$326,'SD Aufnahme'!$D$29,FALSE)=0,"",VLOOKUP($E343,'SD Aufnahme'!$A$33:$N$326,'SD Aufnahme'!$D$29,FALSE)),"")</f>
        <v/>
      </c>
      <c r="P343" s="313"/>
      <c r="Q343" s="315" t="str">
        <f>IF(K343=0,"",IFERROR(VLOOKUP($E343,'SD Aufnahme'!$A$33:$N$326,'SD Aufnahme'!$E$29,FALSE),""))</f>
        <v/>
      </c>
      <c r="R343" s="87"/>
      <c r="S343" s="131" t="str">
        <f t="shared" ref="S343:S406" si="106">IF(M343="organische Düngemittel", "%","")</f>
        <v/>
      </c>
      <c r="T343" s="126">
        <f>IF(M343="organische Düngemittel",IF(OR($M343=0,L343&lt;&gt;0,U343&gt;0),0,IFERROR(VLOOKUP($E343,'SD Aufnahme'!$A$33:$N$4042,T$20,FALSE),0)),)</f>
        <v>0</v>
      </c>
      <c r="U343" s="83"/>
      <c r="V343" s="124"/>
      <c r="W343" s="128" t="str">
        <f ca="1">IFERROR(IF(AND(J343&lt;&gt;"eigene Stoffe",VLOOKUP($E343,'SD Aufnahme'!$A$33:$N$326,'SD Aufnahme'!$G$29,FALSE)=0),"",IF($L343&lt;&gt;0,"", IF(AND(P343&gt;0,O343&lt;&gt;"",Q343&lt;&gt;"t TM"),VLOOKUP($E343,'SD Aufnahme'!$A$33:$N$326,'SD Aufnahme'!$G$29,FALSE)/O343*P343,VLOOKUP($E343,'SD Aufnahme'!$A$33:$N$326,'SD Aufnahme'!$G$29,FALSE)))),"")</f>
        <v/>
      </c>
      <c r="X343" s="87"/>
      <c r="Y343" s="128" t="str">
        <f ca="1">IFERROR(IF(AND(J343&lt;&gt;"eigene Stoffe",VLOOKUP($E343,'SD Aufnahme'!$A$33:$N$326,'SD Aufnahme'!$H$29,FALSE)=0),"",IF($L343&lt;&gt;0,"",IFERROR(IF(AND(P343&gt;0,O343&lt;&gt;"",Q343&lt;&gt;"t TM"),VLOOKUP($E343,'SD Aufnahme'!$A$33:$N$326,'SD Aufnahme'!$H$29,FALSE)*P343/O343,VLOOKUP($E343,'SD Aufnahme'!$A$33:$N$326,'SD Aufnahme'!$H$29,FALSE)),""))),"")</f>
        <v/>
      </c>
      <c r="Z343" s="87"/>
      <c r="AA343" s="424" t="s">
        <v>667</v>
      </c>
      <c r="AB343" s="129" t="str">
        <f>IF($M343=0,"",IFERROR(VLOOKUP($E343,'SD Aufnahme'!$A$33:$N$279,AB$20,FALSE),""))</f>
        <v/>
      </c>
      <c r="AC343" s="97">
        <f t="shared" ref="AC343:AC406" si="107">IFERROR(P343*R343/100,0)</f>
        <v>0</v>
      </c>
      <c r="AD343" s="89">
        <f t="shared" ref="AD343:AD406" ca="1" si="108">IF(AK343=1,IFERROR(IF(L343&gt;0,R343*X343,IF(X343&gt;0,X343*R343,W343*R343)),0),0)</f>
        <v>0</v>
      </c>
      <c r="AE343" s="89">
        <f t="shared" ca="1" si="95"/>
        <v>0</v>
      </c>
      <c r="AF343" s="89">
        <f t="shared" ref="AF343:AF406" ca="1" si="109">IF(AK343=1,IF(J343="Stickstofffixierung durch Leguminosen",0,IFERROR(IF(L343&gt;0,R343*Z343,IF(Z343&gt;0,Z343*R343,Y343*R343)),0)),0)</f>
        <v>0</v>
      </c>
      <c r="AG343" s="89">
        <f t="shared" ca="1" si="96"/>
        <v>0</v>
      </c>
      <c r="AH343" s="89">
        <f t="shared" si="102"/>
        <v>0</v>
      </c>
      <c r="AI343" s="130" t="e">
        <f ca="1">COUNTIF(OFFSET('SD Aufnahme'!$C$33,VLOOKUP(J343,Art_Aufnahme,3,FALSE),0,VLOOKUP(J343,Art_Aufnahme,4,FALSE)-VLOOKUP(J343,Art_Aufnahme,3,FALSE)+1,1),K343)</f>
        <v>#N/A</v>
      </c>
      <c r="AJ343" s="138">
        <f ca="1">COUNTIF(OFFSET('SD Aufnahme'!$M$32,VLOOKUP(E343,'SD Aufnahme'!$A$33:$X$376,'SD Aufnahme'!$W$29,FALSE),0,1,VLOOKUP(E343,'SD Aufnahme'!$A$33:$X$376,'SD Aufnahme'!$X$29,FALSE)),M343)</f>
        <v>0</v>
      </c>
      <c r="AK343" s="91">
        <f t="shared" ca="1" si="97"/>
        <v>0</v>
      </c>
      <c r="AL343" s="98">
        <f t="shared" ref="AL343:AL406" si="110">IF(OR(X343&gt;0,Z343&gt;0),2,3)</f>
        <v>3</v>
      </c>
      <c r="AO343" s="98">
        <f t="shared" ref="AO343:AO406" si="111">IF(I343&gt;0,ROW(),0)</f>
        <v>0</v>
      </c>
      <c r="AR343" s="98" t="str">
        <f t="shared" ref="AR343:AR406" si="112">CONCATENATE(F343&amp;"-"&amp;G343&amp;"-"&amp;$D$1)</f>
        <v>1900-1-Aufnahme</v>
      </c>
    </row>
    <row r="344" spans="1:44">
      <c r="A344" s="98">
        <f t="shared" si="103"/>
        <v>0</v>
      </c>
      <c r="B344" s="98" t="str">
        <f>IF(C344=1,SUM($C$23:C344),"")</f>
        <v/>
      </c>
      <c r="C344" s="98">
        <f t="shared" si="104"/>
        <v>0</v>
      </c>
      <c r="D344" s="89" t="str">
        <f t="shared" si="105"/>
        <v>1900-1-Aufnahme-</v>
      </c>
      <c r="E344" s="123" t="str">
        <f t="shared" ref="E344:E407" ca="1" si="113">IFERROR(IF(AI344=1,CONCATENATE(J344&amp;"-"&amp;K344),"-"),"-")</f>
        <v>-</v>
      </c>
      <c r="F344" s="123">
        <f t="shared" si="99"/>
        <v>1900</v>
      </c>
      <c r="G344" s="123">
        <f t="shared" si="100"/>
        <v>1</v>
      </c>
      <c r="H344" s="162">
        <f t="shared" si="101"/>
        <v>322</v>
      </c>
      <c r="I344" s="77"/>
      <c r="J344" s="78"/>
      <c r="K344" s="79"/>
      <c r="L344" s="80"/>
      <c r="M344" s="177"/>
      <c r="N344" s="309" t="str">
        <f t="shared" ca="1" si="98"/>
        <v/>
      </c>
      <c r="O344" s="310" t="str">
        <f ca="1">IFERROR(IF(VLOOKUP($E344,'SD Aufnahme'!$A$33:$N$326,'SD Aufnahme'!$D$29,FALSE)=0,"",VLOOKUP($E344,'SD Aufnahme'!$A$33:$N$326,'SD Aufnahme'!$D$29,FALSE)),"")</f>
        <v/>
      </c>
      <c r="P344" s="313"/>
      <c r="Q344" s="315" t="str">
        <f>IF(K344=0,"",IFERROR(VLOOKUP($E344,'SD Aufnahme'!$A$33:$N$326,'SD Aufnahme'!$E$29,FALSE),""))</f>
        <v/>
      </c>
      <c r="R344" s="87"/>
      <c r="S344" s="131" t="str">
        <f t="shared" si="106"/>
        <v/>
      </c>
      <c r="T344" s="126">
        <f>IF(M344="organische Düngemittel",IF(OR($M344=0,L344&lt;&gt;0,U344&gt;0),0,IFERROR(VLOOKUP($E344,'SD Aufnahme'!$A$33:$N$4042,T$20,FALSE),0)),)</f>
        <v>0</v>
      </c>
      <c r="U344" s="83"/>
      <c r="V344" s="124"/>
      <c r="W344" s="128" t="str">
        <f ca="1">IFERROR(IF(AND(J344&lt;&gt;"eigene Stoffe",VLOOKUP($E344,'SD Aufnahme'!$A$33:$N$326,'SD Aufnahme'!$G$29,FALSE)=0),"",IF($L344&lt;&gt;0,"", IF(AND(P344&gt;0,O344&lt;&gt;"",Q344&lt;&gt;"t TM"),VLOOKUP($E344,'SD Aufnahme'!$A$33:$N$326,'SD Aufnahme'!$G$29,FALSE)/O344*P344,VLOOKUP($E344,'SD Aufnahme'!$A$33:$N$326,'SD Aufnahme'!$G$29,FALSE)))),"")</f>
        <v/>
      </c>
      <c r="X344" s="87"/>
      <c r="Y344" s="128" t="str">
        <f ca="1">IFERROR(IF(AND(J344&lt;&gt;"eigene Stoffe",VLOOKUP($E344,'SD Aufnahme'!$A$33:$N$326,'SD Aufnahme'!$H$29,FALSE)=0),"",IF($L344&lt;&gt;0,"",IFERROR(IF(AND(P344&gt;0,O344&lt;&gt;"",Q344&lt;&gt;"t TM"),VLOOKUP($E344,'SD Aufnahme'!$A$33:$N$326,'SD Aufnahme'!$H$29,FALSE)*P344/O344,VLOOKUP($E344,'SD Aufnahme'!$A$33:$N$326,'SD Aufnahme'!$H$29,FALSE)),""))),"")</f>
        <v/>
      </c>
      <c r="Z344" s="87"/>
      <c r="AA344" s="424" t="s">
        <v>667</v>
      </c>
      <c r="AB344" s="129" t="str">
        <f>IF($M344=0,"",IFERROR(VLOOKUP($E344,'SD Aufnahme'!$A$33:$N$279,AB$20,FALSE),""))</f>
        <v/>
      </c>
      <c r="AC344" s="97">
        <f t="shared" si="107"/>
        <v>0</v>
      </c>
      <c r="AD344" s="89">
        <f t="shared" ca="1" si="108"/>
        <v>0</v>
      </c>
      <c r="AE344" s="89">
        <f t="shared" ref="AE344:AE407" ca="1" si="114">IF(AK344=1,AD344/100*IF(U344&gt;0,U344,T344),0)</f>
        <v>0</v>
      </c>
      <c r="AF344" s="89">
        <f t="shared" ca="1" si="109"/>
        <v>0</v>
      </c>
      <c r="AG344" s="89">
        <f t="shared" ref="AG344:AG407" ca="1" si="115">IF(AK344=1,AF344/100*IF(U344&gt;0,U344,T344),0)</f>
        <v>0</v>
      </c>
      <c r="AH344" s="89">
        <f t="shared" si="102"/>
        <v>0</v>
      </c>
      <c r="AI344" s="130" t="e">
        <f ca="1">COUNTIF(OFFSET('SD Aufnahme'!$C$33,VLOOKUP(J344,Art_Aufnahme,3,FALSE),0,VLOOKUP(J344,Art_Aufnahme,4,FALSE)-VLOOKUP(J344,Art_Aufnahme,3,FALSE)+1,1),K344)</f>
        <v>#N/A</v>
      </c>
      <c r="AJ344" s="138">
        <f ca="1">COUNTIF(OFFSET('SD Aufnahme'!$M$32,VLOOKUP(E344,'SD Aufnahme'!$A$33:$X$376,'SD Aufnahme'!$W$29,FALSE),0,1,VLOOKUP(E344,'SD Aufnahme'!$A$33:$X$376,'SD Aufnahme'!$X$29,FALSE)),M344)</f>
        <v>0</v>
      </c>
      <c r="AK344" s="91">
        <f t="shared" ref="AK344:AK407" ca="1" si="116">IF(AND(I344&gt;0,K344&gt;0,M344&gt;0,R344&gt;0,OR(AND(AA344="Richtwerte ",X344="",Z344=0),AND(OR(AA344="Richtwerte",AND(J344="eigene Stoffe",AA344&gt;0)),OR( W344&gt;0,X344&gt;0),OR(Y344&gt;0,Z344&gt;0)),AND(X344&gt;0,Z344&gt;0,OR(AA344="Richtwerte",AA344="Kennzeichnung",AA344="Analyse")))),1,0)</f>
        <v>0</v>
      </c>
      <c r="AL344" s="98">
        <f t="shared" si="110"/>
        <v>3</v>
      </c>
      <c r="AO344" s="98">
        <f t="shared" si="111"/>
        <v>0</v>
      </c>
      <c r="AR344" s="98" t="str">
        <f t="shared" si="112"/>
        <v>1900-1-Aufnahme</v>
      </c>
    </row>
    <row r="345" spans="1:44">
      <c r="A345" s="98">
        <f t="shared" si="103"/>
        <v>0</v>
      </c>
      <c r="B345" s="98" t="str">
        <f>IF(C345=1,SUM($C$23:C345),"")</f>
        <v/>
      </c>
      <c r="C345" s="98">
        <f t="shared" si="104"/>
        <v>0</v>
      </c>
      <c r="D345" s="89" t="str">
        <f t="shared" si="105"/>
        <v>1900-1-Aufnahme-</v>
      </c>
      <c r="E345" s="123" t="str">
        <f t="shared" ca="1" si="113"/>
        <v>-</v>
      </c>
      <c r="F345" s="123">
        <f t="shared" si="99"/>
        <v>1900</v>
      </c>
      <c r="G345" s="123">
        <f t="shared" si="100"/>
        <v>1</v>
      </c>
      <c r="H345" s="162">
        <f t="shared" si="101"/>
        <v>323</v>
      </c>
      <c r="I345" s="77"/>
      <c r="J345" s="78"/>
      <c r="K345" s="79"/>
      <c r="L345" s="80"/>
      <c r="M345" s="177"/>
      <c r="N345" s="309" t="str">
        <f t="shared" ref="N345:N408" ca="1" si="117">IF(OR(SUM(O345:P345)=0,O345=""),"","%")</f>
        <v/>
      </c>
      <c r="O345" s="310" t="str">
        <f ca="1">IFERROR(IF(VLOOKUP($E345,'SD Aufnahme'!$A$33:$N$326,'SD Aufnahme'!$D$29,FALSE)=0,"",VLOOKUP($E345,'SD Aufnahme'!$A$33:$N$326,'SD Aufnahme'!$D$29,FALSE)),"")</f>
        <v/>
      </c>
      <c r="P345" s="313"/>
      <c r="Q345" s="315" t="str">
        <f>IF(K345=0,"",IFERROR(VLOOKUP($E345,'SD Aufnahme'!$A$33:$N$326,'SD Aufnahme'!$E$29,FALSE),""))</f>
        <v/>
      </c>
      <c r="R345" s="87"/>
      <c r="S345" s="131" t="str">
        <f t="shared" si="106"/>
        <v/>
      </c>
      <c r="T345" s="126">
        <f>IF(M345="organische Düngemittel",IF(OR($M345=0,L345&lt;&gt;0,U345&gt;0),0,IFERROR(VLOOKUP($E345,'SD Aufnahme'!$A$33:$N$4042,T$20,FALSE),0)),)</f>
        <v>0</v>
      </c>
      <c r="U345" s="83"/>
      <c r="V345" s="124"/>
      <c r="W345" s="128" t="str">
        <f ca="1">IFERROR(IF(AND(J345&lt;&gt;"eigene Stoffe",VLOOKUP($E345,'SD Aufnahme'!$A$33:$N$326,'SD Aufnahme'!$G$29,FALSE)=0),"",IF($L345&lt;&gt;0,"", IF(AND(P345&gt;0,O345&lt;&gt;"",Q345&lt;&gt;"t TM"),VLOOKUP($E345,'SD Aufnahme'!$A$33:$N$326,'SD Aufnahme'!$G$29,FALSE)/O345*P345,VLOOKUP($E345,'SD Aufnahme'!$A$33:$N$326,'SD Aufnahme'!$G$29,FALSE)))),"")</f>
        <v/>
      </c>
      <c r="X345" s="87"/>
      <c r="Y345" s="128" t="str">
        <f ca="1">IFERROR(IF(AND(J345&lt;&gt;"eigene Stoffe",VLOOKUP($E345,'SD Aufnahme'!$A$33:$N$326,'SD Aufnahme'!$H$29,FALSE)=0),"",IF($L345&lt;&gt;0,"",IFERROR(IF(AND(P345&gt;0,O345&lt;&gt;"",Q345&lt;&gt;"t TM"),VLOOKUP($E345,'SD Aufnahme'!$A$33:$N$326,'SD Aufnahme'!$H$29,FALSE)*P345/O345,VLOOKUP($E345,'SD Aufnahme'!$A$33:$N$326,'SD Aufnahme'!$H$29,FALSE)),""))),"")</f>
        <v/>
      </c>
      <c r="Z345" s="87"/>
      <c r="AA345" s="424" t="s">
        <v>667</v>
      </c>
      <c r="AB345" s="129" t="str">
        <f>IF($M345=0,"",IFERROR(VLOOKUP($E345,'SD Aufnahme'!$A$33:$N$279,AB$20,FALSE),""))</f>
        <v/>
      </c>
      <c r="AC345" s="97">
        <f t="shared" si="107"/>
        <v>0</v>
      </c>
      <c r="AD345" s="89">
        <f t="shared" ca="1" si="108"/>
        <v>0</v>
      </c>
      <c r="AE345" s="89">
        <f t="shared" ca="1" si="114"/>
        <v>0</v>
      </c>
      <c r="AF345" s="89">
        <f t="shared" ca="1" si="109"/>
        <v>0</v>
      </c>
      <c r="AG345" s="89">
        <f t="shared" ca="1" si="115"/>
        <v>0</v>
      </c>
      <c r="AH345" s="89">
        <f t="shared" si="102"/>
        <v>0</v>
      </c>
      <c r="AI345" s="130" t="e">
        <f ca="1">COUNTIF(OFFSET('SD Aufnahme'!$C$33,VLOOKUP(J345,Art_Aufnahme,3,FALSE),0,VLOOKUP(J345,Art_Aufnahme,4,FALSE)-VLOOKUP(J345,Art_Aufnahme,3,FALSE)+1,1),K345)</f>
        <v>#N/A</v>
      </c>
      <c r="AJ345" s="138">
        <f ca="1">COUNTIF(OFFSET('SD Aufnahme'!$M$32,VLOOKUP(E345,'SD Aufnahme'!$A$33:$X$376,'SD Aufnahme'!$W$29,FALSE),0,1,VLOOKUP(E345,'SD Aufnahme'!$A$33:$X$376,'SD Aufnahme'!$X$29,FALSE)),M345)</f>
        <v>0</v>
      </c>
      <c r="AK345" s="91">
        <f t="shared" ca="1" si="116"/>
        <v>0</v>
      </c>
      <c r="AL345" s="98">
        <f t="shared" si="110"/>
        <v>3</v>
      </c>
      <c r="AO345" s="98">
        <f t="shared" si="111"/>
        <v>0</v>
      </c>
      <c r="AR345" s="98" t="str">
        <f t="shared" si="112"/>
        <v>1900-1-Aufnahme</v>
      </c>
    </row>
    <row r="346" spans="1:44">
      <c r="A346" s="98">
        <f t="shared" si="103"/>
        <v>0</v>
      </c>
      <c r="B346" s="98" t="str">
        <f>IF(C346=1,SUM($C$23:C346),"")</f>
        <v/>
      </c>
      <c r="C346" s="98">
        <f t="shared" si="104"/>
        <v>0</v>
      </c>
      <c r="D346" s="89" t="str">
        <f t="shared" si="105"/>
        <v>1900-1-Aufnahme-</v>
      </c>
      <c r="E346" s="123" t="str">
        <f t="shared" ca="1" si="113"/>
        <v>-</v>
      </c>
      <c r="F346" s="123">
        <f t="shared" si="99"/>
        <v>1900</v>
      </c>
      <c r="G346" s="123">
        <f t="shared" si="100"/>
        <v>1</v>
      </c>
      <c r="H346" s="162">
        <f t="shared" si="101"/>
        <v>324</v>
      </c>
      <c r="I346" s="77"/>
      <c r="J346" s="78"/>
      <c r="K346" s="79"/>
      <c r="L346" s="80"/>
      <c r="M346" s="177"/>
      <c r="N346" s="309" t="str">
        <f t="shared" ca="1" si="117"/>
        <v/>
      </c>
      <c r="O346" s="310" t="str">
        <f ca="1">IFERROR(IF(VLOOKUP($E346,'SD Aufnahme'!$A$33:$N$326,'SD Aufnahme'!$D$29,FALSE)=0,"",VLOOKUP($E346,'SD Aufnahme'!$A$33:$N$326,'SD Aufnahme'!$D$29,FALSE)),"")</f>
        <v/>
      </c>
      <c r="P346" s="313"/>
      <c r="Q346" s="315" t="str">
        <f>IF(K346=0,"",IFERROR(VLOOKUP($E346,'SD Aufnahme'!$A$33:$N$326,'SD Aufnahme'!$E$29,FALSE),""))</f>
        <v/>
      </c>
      <c r="R346" s="87"/>
      <c r="S346" s="131" t="str">
        <f t="shared" si="106"/>
        <v/>
      </c>
      <c r="T346" s="126">
        <f>IF(M346="organische Düngemittel",IF(OR($M346=0,L346&lt;&gt;0,U346&gt;0),0,IFERROR(VLOOKUP($E346,'SD Aufnahme'!$A$33:$N$4042,T$20,FALSE),0)),)</f>
        <v>0</v>
      </c>
      <c r="U346" s="83"/>
      <c r="V346" s="124"/>
      <c r="W346" s="128" t="str">
        <f ca="1">IFERROR(IF(AND(J346&lt;&gt;"eigene Stoffe",VLOOKUP($E346,'SD Aufnahme'!$A$33:$N$326,'SD Aufnahme'!$G$29,FALSE)=0),"",IF($L346&lt;&gt;0,"", IF(AND(P346&gt;0,O346&lt;&gt;"",Q346&lt;&gt;"t TM"),VLOOKUP($E346,'SD Aufnahme'!$A$33:$N$326,'SD Aufnahme'!$G$29,FALSE)/O346*P346,VLOOKUP($E346,'SD Aufnahme'!$A$33:$N$326,'SD Aufnahme'!$G$29,FALSE)))),"")</f>
        <v/>
      </c>
      <c r="X346" s="87"/>
      <c r="Y346" s="128" t="str">
        <f ca="1">IFERROR(IF(AND(J346&lt;&gt;"eigene Stoffe",VLOOKUP($E346,'SD Aufnahme'!$A$33:$N$326,'SD Aufnahme'!$H$29,FALSE)=0),"",IF($L346&lt;&gt;0,"",IFERROR(IF(AND(P346&gt;0,O346&lt;&gt;"",Q346&lt;&gt;"t TM"),VLOOKUP($E346,'SD Aufnahme'!$A$33:$N$326,'SD Aufnahme'!$H$29,FALSE)*P346/O346,VLOOKUP($E346,'SD Aufnahme'!$A$33:$N$326,'SD Aufnahme'!$H$29,FALSE)),""))),"")</f>
        <v/>
      </c>
      <c r="Z346" s="87"/>
      <c r="AA346" s="424" t="s">
        <v>667</v>
      </c>
      <c r="AB346" s="129" t="str">
        <f>IF($M346=0,"",IFERROR(VLOOKUP($E346,'SD Aufnahme'!$A$33:$N$279,AB$20,FALSE),""))</f>
        <v/>
      </c>
      <c r="AC346" s="97">
        <f t="shared" si="107"/>
        <v>0</v>
      </c>
      <c r="AD346" s="89">
        <f t="shared" ca="1" si="108"/>
        <v>0</v>
      </c>
      <c r="AE346" s="89">
        <f t="shared" ca="1" si="114"/>
        <v>0</v>
      </c>
      <c r="AF346" s="89">
        <f t="shared" ca="1" si="109"/>
        <v>0</v>
      </c>
      <c r="AG346" s="89">
        <f t="shared" ca="1" si="115"/>
        <v>0</v>
      </c>
      <c r="AH346" s="89">
        <f t="shared" si="102"/>
        <v>0</v>
      </c>
      <c r="AI346" s="130" t="e">
        <f ca="1">COUNTIF(OFFSET('SD Aufnahme'!$C$33,VLOOKUP(J346,Art_Aufnahme,3,FALSE),0,VLOOKUP(J346,Art_Aufnahme,4,FALSE)-VLOOKUP(J346,Art_Aufnahme,3,FALSE)+1,1),K346)</f>
        <v>#N/A</v>
      </c>
      <c r="AJ346" s="138">
        <f ca="1">COUNTIF(OFFSET('SD Aufnahme'!$M$32,VLOOKUP(E346,'SD Aufnahme'!$A$33:$X$376,'SD Aufnahme'!$W$29,FALSE),0,1,VLOOKUP(E346,'SD Aufnahme'!$A$33:$X$376,'SD Aufnahme'!$X$29,FALSE)),M346)</f>
        <v>0</v>
      </c>
      <c r="AK346" s="91">
        <f t="shared" ca="1" si="116"/>
        <v>0</v>
      </c>
      <c r="AL346" s="98">
        <f t="shared" si="110"/>
        <v>3</v>
      </c>
      <c r="AO346" s="98">
        <f t="shared" si="111"/>
        <v>0</v>
      </c>
      <c r="AR346" s="98" t="str">
        <f t="shared" si="112"/>
        <v>1900-1-Aufnahme</v>
      </c>
    </row>
    <row r="347" spans="1:44">
      <c r="A347" s="98">
        <f t="shared" si="103"/>
        <v>0</v>
      </c>
      <c r="B347" s="98" t="str">
        <f>IF(C347=1,SUM($C$23:C347),"")</f>
        <v/>
      </c>
      <c r="C347" s="98">
        <f t="shared" si="104"/>
        <v>0</v>
      </c>
      <c r="D347" s="89" t="str">
        <f t="shared" si="105"/>
        <v>1900-1-Aufnahme-</v>
      </c>
      <c r="E347" s="123" t="str">
        <f t="shared" ca="1" si="113"/>
        <v>-</v>
      </c>
      <c r="F347" s="123">
        <f t="shared" si="99"/>
        <v>1900</v>
      </c>
      <c r="G347" s="123">
        <f t="shared" si="100"/>
        <v>1</v>
      </c>
      <c r="H347" s="162">
        <f t="shared" si="101"/>
        <v>325</v>
      </c>
      <c r="I347" s="77"/>
      <c r="J347" s="78"/>
      <c r="K347" s="79"/>
      <c r="L347" s="80"/>
      <c r="M347" s="177"/>
      <c r="N347" s="309" t="str">
        <f t="shared" ca="1" si="117"/>
        <v/>
      </c>
      <c r="O347" s="310" t="str">
        <f ca="1">IFERROR(IF(VLOOKUP($E347,'SD Aufnahme'!$A$33:$N$326,'SD Aufnahme'!$D$29,FALSE)=0,"",VLOOKUP($E347,'SD Aufnahme'!$A$33:$N$326,'SD Aufnahme'!$D$29,FALSE)),"")</f>
        <v/>
      </c>
      <c r="P347" s="313"/>
      <c r="Q347" s="315" t="str">
        <f>IF(K347=0,"",IFERROR(VLOOKUP($E347,'SD Aufnahme'!$A$33:$N$326,'SD Aufnahme'!$E$29,FALSE),""))</f>
        <v/>
      </c>
      <c r="R347" s="87"/>
      <c r="S347" s="131" t="str">
        <f t="shared" si="106"/>
        <v/>
      </c>
      <c r="T347" s="126">
        <f>IF(M347="organische Düngemittel",IF(OR($M347=0,L347&lt;&gt;0,U347&gt;0),0,IFERROR(VLOOKUP($E347,'SD Aufnahme'!$A$33:$N$4042,T$20,FALSE),0)),)</f>
        <v>0</v>
      </c>
      <c r="U347" s="83"/>
      <c r="V347" s="124"/>
      <c r="W347" s="128" t="str">
        <f ca="1">IFERROR(IF(AND(J347&lt;&gt;"eigene Stoffe",VLOOKUP($E347,'SD Aufnahme'!$A$33:$N$326,'SD Aufnahme'!$G$29,FALSE)=0),"",IF($L347&lt;&gt;0,"", IF(AND(P347&gt;0,O347&lt;&gt;"",Q347&lt;&gt;"t TM"),VLOOKUP($E347,'SD Aufnahme'!$A$33:$N$326,'SD Aufnahme'!$G$29,FALSE)/O347*P347,VLOOKUP($E347,'SD Aufnahme'!$A$33:$N$326,'SD Aufnahme'!$G$29,FALSE)))),"")</f>
        <v/>
      </c>
      <c r="X347" s="87"/>
      <c r="Y347" s="128" t="str">
        <f ca="1">IFERROR(IF(AND(J347&lt;&gt;"eigene Stoffe",VLOOKUP($E347,'SD Aufnahme'!$A$33:$N$326,'SD Aufnahme'!$H$29,FALSE)=0),"",IF($L347&lt;&gt;0,"",IFERROR(IF(AND(P347&gt;0,O347&lt;&gt;"",Q347&lt;&gt;"t TM"),VLOOKUP($E347,'SD Aufnahme'!$A$33:$N$326,'SD Aufnahme'!$H$29,FALSE)*P347/O347,VLOOKUP($E347,'SD Aufnahme'!$A$33:$N$326,'SD Aufnahme'!$H$29,FALSE)),""))),"")</f>
        <v/>
      </c>
      <c r="Z347" s="87"/>
      <c r="AA347" s="424" t="s">
        <v>667</v>
      </c>
      <c r="AB347" s="129" t="str">
        <f>IF($M347=0,"",IFERROR(VLOOKUP($E347,'SD Aufnahme'!$A$33:$N$279,AB$20,FALSE),""))</f>
        <v/>
      </c>
      <c r="AC347" s="97">
        <f t="shared" si="107"/>
        <v>0</v>
      </c>
      <c r="AD347" s="89">
        <f t="shared" ca="1" si="108"/>
        <v>0</v>
      </c>
      <c r="AE347" s="89">
        <f t="shared" ca="1" si="114"/>
        <v>0</v>
      </c>
      <c r="AF347" s="89">
        <f t="shared" ca="1" si="109"/>
        <v>0</v>
      </c>
      <c r="AG347" s="89">
        <f t="shared" ca="1" si="115"/>
        <v>0</v>
      </c>
      <c r="AH347" s="89">
        <f t="shared" si="102"/>
        <v>0</v>
      </c>
      <c r="AI347" s="130" t="e">
        <f ca="1">COUNTIF(OFFSET('SD Aufnahme'!$C$33,VLOOKUP(J347,Art_Aufnahme,3,FALSE),0,VLOOKUP(J347,Art_Aufnahme,4,FALSE)-VLOOKUP(J347,Art_Aufnahme,3,FALSE)+1,1),K347)</f>
        <v>#N/A</v>
      </c>
      <c r="AJ347" s="138">
        <f ca="1">COUNTIF(OFFSET('SD Aufnahme'!$M$32,VLOOKUP(E347,'SD Aufnahme'!$A$33:$X$376,'SD Aufnahme'!$W$29,FALSE),0,1,VLOOKUP(E347,'SD Aufnahme'!$A$33:$X$376,'SD Aufnahme'!$X$29,FALSE)),M347)</f>
        <v>0</v>
      </c>
      <c r="AK347" s="91">
        <f t="shared" ca="1" si="116"/>
        <v>0</v>
      </c>
      <c r="AL347" s="98">
        <f t="shared" si="110"/>
        <v>3</v>
      </c>
      <c r="AO347" s="98">
        <f t="shared" si="111"/>
        <v>0</v>
      </c>
      <c r="AR347" s="98" t="str">
        <f t="shared" si="112"/>
        <v>1900-1-Aufnahme</v>
      </c>
    </row>
    <row r="348" spans="1:44">
      <c r="A348" s="98">
        <f t="shared" si="103"/>
        <v>0</v>
      </c>
      <c r="B348" s="98" t="str">
        <f>IF(C348=1,SUM($C$23:C348),"")</f>
        <v/>
      </c>
      <c r="C348" s="98">
        <f t="shared" si="104"/>
        <v>0</v>
      </c>
      <c r="D348" s="89" t="str">
        <f t="shared" si="105"/>
        <v>1900-1-Aufnahme-</v>
      </c>
      <c r="E348" s="123" t="str">
        <f t="shared" ca="1" si="113"/>
        <v>-</v>
      </c>
      <c r="F348" s="123">
        <f t="shared" si="99"/>
        <v>1900</v>
      </c>
      <c r="G348" s="123">
        <f t="shared" si="100"/>
        <v>1</v>
      </c>
      <c r="H348" s="162">
        <f t="shared" si="101"/>
        <v>326</v>
      </c>
      <c r="I348" s="77"/>
      <c r="J348" s="78"/>
      <c r="K348" s="79"/>
      <c r="L348" s="80"/>
      <c r="M348" s="177"/>
      <c r="N348" s="309" t="str">
        <f t="shared" ca="1" si="117"/>
        <v/>
      </c>
      <c r="O348" s="310" t="str">
        <f ca="1">IFERROR(IF(VLOOKUP($E348,'SD Aufnahme'!$A$33:$N$326,'SD Aufnahme'!$D$29,FALSE)=0,"",VLOOKUP($E348,'SD Aufnahme'!$A$33:$N$326,'SD Aufnahme'!$D$29,FALSE)),"")</f>
        <v/>
      </c>
      <c r="P348" s="313"/>
      <c r="Q348" s="315" t="str">
        <f>IF(K348=0,"",IFERROR(VLOOKUP($E348,'SD Aufnahme'!$A$33:$N$326,'SD Aufnahme'!$E$29,FALSE),""))</f>
        <v/>
      </c>
      <c r="R348" s="87"/>
      <c r="S348" s="131" t="str">
        <f t="shared" si="106"/>
        <v/>
      </c>
      <c r="T348" s="126">
        <f>IF(M348="organische Düngemittel",IF(OR($M348=0,L348&lt;&gt;0,U348&gt;0),0,IFERROR(VLOOKUP($E348,'SD Aufnahme'!$A$33:$N$4042,T$20,FALSE),0)),)</f>
        <v>0</v>
      </c>
      <c r="U348" s="83"/>
      <c r="V348" s="124"/>
      <c r="W348" s="128" t="str">
        <f ca="1">IFERROR(IF(AND(J348&lt;&gt;"eigene Stoffe",VLOOKUP($E348,'SD Aufnahme'!$A$33:$N$326,'SD Aufnahme'!$G$29,FALSE)=0),"",IF($L348&lt;&gt;0,"", IF(AND(P348&gt;0,O348&lt;&gt;"",Q348&lt;&gt;"t TM"),VLOOKUP($E348,'SD Aufnahme'!$A$33:$N$326,'SD Aufnahme'!$G$29,FALSE)/O348*P348,VLOOKUP($E348,'SD Aufnahme'!$A$33:$N$326,'SD Aufnahme'!$G$29,FALSE)))),"")</f>
        <v/>
      </c>
      <c r="X348" s="87"/>
      <c r="Y348" s="128" t="str">
        <f ca="1">IFERROR(IF(AND(J348&lt;&gt;"eigene Stoffe",VLOOKUP($E348,'SD Aufnahme'!$A$33:$N$326,'SD Aufnahme'!$H$29,FALSE)=0),"",IF($L348&lt;&gt;0,"",IFERROR(IF(AND(P348&gt;0,O348&lt;&gt;"",Q348&lt;&gt;"t TM"),VLOOKUP($E348,'SD Aufnahme'!$A$33:$N$326,'SD Aufnahme'!$H$29,FALSE)*P348/O348,VLOOKUP($E348,'SD Aufnahme'!$A$33:$N$326,'SD Aufnahme'!$H$29,FALSE)),""))),"")</f>
        <v/>
      </c>
      <c r="Z348" s="87"/>
      <c r="AA348" s="424" t="s">
        <v>667</v>
      </c>
      <c r="AB348" s="129" t="str">
        <f>IF($M348=0,"",IFERROR(VLOOKUP($E348,'SD Aufnahme'!$A$33:$N$279,AB$20,FALSE),""))</f>
        <v/>
      </c>
      <c r="AC348" s="97">
        <f t="shared" si="107"/>
        <v>0</v>
      </c>
      <c r="AD348" s="89">
        <f t="shared" ca="1" si="108"/>
        <v>0</v>
      </c>
      <c r="AE348" s="89">
        <f t="shared" ca="1" si="114"/>
        <v>0</v>
      </c>
      <c r="AF348" s="89">
        <f t="shared" ca="1" si="109"/>
        <v>0</v>
      </c>
      <c r="AG348" s="89">
        <f t="shared" ca="1" si="115"/>
        <v>0</v>
      </c>
      <c r="AH348" s="89">
        <f t="shared" si="102"/>
        <v>0</v>
      </c>
      <c r="AI348" s="130" t="e">
        <f ca="1">COUNTIF(OFFSET('SD Aufnahme'!$C$33,VLOOKUP(J348,Art_Aufnahme,3,FALSE),0,VLOOKUP(J348,Art_Aufnahme,4,FALSE)-VLOOKUP(J348,Art_Aufnahme,3,FALSE)+1,1),K348)</f>
        <v>#N/A</v>
      </c>
      <c r="AJ348" s="138">
        <f ca="1">COUNTIF(OFFSET('SD Aufnahme'!$M$32,VLOOKUP(E348,'SD Aufnahme'!$A$33:$X$376,'SD Aufnahme'!$W$29,FALSE),0,1,VLOOKUP(E348,'SD Aufnahme'!$A$33:$X$376,'SD Aufnahme'!$X$29,FALSE)),M348)</f>
        <v>0</v>
      </c>
      <c r="AK348" s="91">
        <f t="shared" ca="1" si="116"/>
        <v>0</v>
      </c>
      <c r="AL348" s="98">
        <f t="shared" si="110"/>
        <v>3</v>
      </c>
      <c r="AO348" s="98">
        <f t="shared" si="111"/>
        <v>0</v>
      </c>
      <c r="AR348" s="98" t="str">
        <f t="shared" si="112"/>
        <v>1900-1-Aufnahme</v>
      </c>
    </row>
    <row r="349" spans="1:44">
      <c r="A349" s="98">
        <f t="shared" si="103"/>
        <v>0</v>
      </c>
      <c r="B349" s="98" t="str">
        <f>IF(C349=1,SUM($C$23:C349),"")</f>
        <v/>
      </c>
      <c r="C349" s="98">
        <f t="shared" si="104"/>
        <v>0</v>
      </c>
      <c r="D349" s="89" t="str">
        <f t="shared" si="105"/>
        <v>1900-1-Aufnahme-</v>
      </c>
      <c r="E349" s="123" t="str">
        <f t="shared" ca="1" si="113"/>
        <v>-</v>
      </c>
      <c r="F349" s="123">
        <f t="shared" si="99"/>
        <v>1900</v>
      </c>
      <c r="G349" s="123">
        <f t="shared" si="100"/>
        <v>1</v>
      </c>
      <c r="H349" s="162">
        <f t="shared" si="101"/>
        <v>327</v>
      </c>
      <c r="I349" s="77"/>
      <c r="J349" s="78"/>
      <c r="K349" s="79"/>
      <c r="L349" s="80"/>
      <c r="M349" s="177"/>
      <c r="N349" s="309" t="str">
        <f t="shared" ca="1" si="117"/>
        <v/>
      </c>
      <c r="O349" s="310" t="str">
        <f ca="1">IFERROR(IF(VLOOKUP($E349,'SD Aufnahme'!$A$33:$N$326,'SD Aufnahme'!$D$29,FALSE)=0,"",VLOOKUP($E349,'SD Aufnahme'!$A$33:$N$326,'SD Aufnahme'!$D$29,FALSE)),"")</f>
        <v/>
      </c>
      <c r="P349" s="313"/>
      <c r="Q349" s="315" t="str">
        <f>IF(K349=0,"",IFERROR(VLOOKUP($E349,'SD Aufnahme'!$A$33:$N$326,'SD Aufnahme'!$E$29,FALSE),""))</f>
        <v/>
      </c>
      <c r="R349" s="87"/>
      <c r="S349" s="131" t="str">
        <f t="shared" si="106"/>
        <v/>
      </c>
      <c r="T349" s="126">
        <f>IF(M349="organische Düngemittel",IF(OR($M349=0,L349&lt;&gt;0,U349&gt;0),0,IFERROR(VLOOKUP($E349,'SD Aufnahme'!$A$33:$N$4042,T$20,FALSE),0)),)</f>
        <v>0</v>
      </c>
      <c r="U349" s="83"/>
      <c r="V349" s="124"/>
      <c r="W349" s="128" t="str">
        <f ca="1">IFERROR(IF(AND(J349&lt;&gt;"eigene Stoffe",VLOOKUP($E349,'SD Aufnahme'!$A$33:$N$326,'SD Aufnahme'!$G$29,FALSE)=0),"",IF($L349&lt;&gt;0,"", IF(AND(P349&gt;0,O349&lt;&gt;"",Q349&lt;&gt;"t TM"),VLOOKUP($E349,'SD Aufnahme'!$A$33:$N$326,'SD Aufnahme'!$G$29,FALSE)/O349*P349,VLOOKUP($E349,'SD Aufnahme'!$A$33:$N$326,'SD Aufnahme'!$G$29,FALSE)))),"")</f>
        <v/>
      </c>
      <c r="X349" s="87"/>
      <c r="Y349" s="128" t="str">
        <f ca="1">IFERROR(IF(AND(J349&lt;&gt;"eigene Stoffe",VLOOKUP($E349,'SD Aufnahme'!$A$33:$N$326,'SD Aufnahme'!$H$29,FALSE)=0),"",IF($L349&lt;&gt;0,"",IFERROR(IF(AND(P349&gt;0,O349&lt;&gt;"",Q349&lt;&gt;"t TM"),VLOOKUP($E349,'SD Aufnahme'!$A$33:$N$326,'SD Aufnahme'!$H$29,FALSE)*P349/O349,VLOOKUP($E349,'SD Aufnahme'!$A$33:$N$326,'SD Aufnahme'!$H$29,FALSE)),""))),"")</f>
        <v/>
      </c>
      <c r="Z349" s="87"/>
      <c r="AA349" s="424" t="s">
        <v>667</v>
      </c>
      <c r="AB349" s="129" t="str">
        <f>IF($M349=0,"",IFERROR(VLOOKUP($E349,'SD Aufnahme'!$A$33:$N$279,AB$20,FALSE),""))</f>
        <v/>
      </c>
      <c r="AC349" s="97">
        <f t="shared" si="107"/>
        <v>0</v>
      </c>
      <c r="AD349" s="89">
        <f t="shared" ca="1" si="108"/>
        <v>0</v>
      </c>
      <c r="AE349" s="89">
        <f t="shared" ca="1" si="114"/>
        <v>0</v>
      </c>
      <c r="AF349" s="89">
        <f t="shared" ca="1" si="109"/>
        <v>0</v>
      </c>
      <c r="AG349" s="89">
        <f t="shared" ca="1" si="115"/>
        <v>0</v>
      </c>
      <c r="AH349" s="89">
        <f t="shared" si="102"/>
        <v>0</v>
      </c>
      <c r="AI349" s="130" t="e">
        <f ca="1">COUNTIF(OFFSET('SD Aufnahme'!$C$33,VLOOKUP(J349,Art_Aufnahme,3,FALSE),0,VLOOKUP(J349,Art_Aufnahme,4,FALSE)-VLOOKUP(J349,Art_Aufnahme,3,FALSE)+1,1),K349)</f>
        <v>#N/A</v>
      </c>
      <c r="AJ349" s="138">
        <f ca="1">COUNTIF(OFFSET('SD Aufnahme'!$M$32,VLOOKUP(E349,'SD Aufnahme'!$A$33:$X$376,'SD Aufnahme'!$W$29,FALSE),0,1,VLOOKUP(E349,'SD Aufnahme'!$A$33:$X$376,'SD Aufnahme'!$X$29,FALSE)),M349)</f>
        <v>0</v>
      </c>
      <c r="AK349" s="91">
        <f t="shared" ca="1" si="116"/>
        <v>0</v>
      </c>
      <c r="AL349" s="98">
        <f t="shared" si="110"/>
        <v>3</v>
      </c>
      <c r="AO349" s="98">
        <f t="shared" si="111"/>
        <v>0</v>
      </c>
      <c r="AR349" s="98" t="str">
        <f t="shared" si="112"/>
        <v>1900-1-Aufnahme</v>
      </c>
    </row>
    <row r="350" spans="1:44">
      <c r="A350" s="98">
        <f t="shared" si="103"/>
        <v>0</v>
      </c>
      <c r="B350" s="98" t="str">
        <f>IF(C350=1,SUM($C$23:C350),"")</f>
        <v/>
      </c>
      <c r="C350" s="98">
        <f t="shared" si="104"/>
        <v>0</v>
      </c>
      <c r="D350" s="89" t="str">
        <f t="shared" si="105"/>
        <v>1900-1-Aufnahme-</v>
      </c>
      <c r="E350" s="123" t="str">
        <f t="shared" ca="1" si="113"/>
        <v>-</v>
      </c>
      <c r="F350" s="123">
        <f t="shared" si="99"/>
        <v>1900</v>
      </c>
      <c r="G350" s="123">
        <f t="shared" si="100"/>
        <v>1</v>
      </c>
      <c r="H350" s="162">
        <f t="shared" si="101"/>
        <v>328</v>
      </c>
      <c r="I350" s="77"/>
      <c r="J350" s="78"/>
      <c r="K350" s="79"/>
      <c r="L350" s="80"/>
      <c r="M350" s="177"/>
      <c r="N350" s="309" t="str">
        <f t="shared" ca="1" si="117"/>
        <v/>
      </c>
      <c r="O350" s="310" t="str">
        <f ca="1">IFERROR(IF(VLOOKUP($E350,'SD Aufnahme'!$A$33:$N$326,'SD Aufnahme'!$D$29,FALSE)=0,"",VLOOKUP($E350,'SD Aufnahme'!$A$33:$N$326,'SD Aufnahme'!$D$29,FALSE)),"")</f>
        <v/>
      </c>
      <c r="P350" s="313"/>
      <c r="Q350" s="315" t="str">
        <f>IF(K350=0,"",IFERROR(VLOOKUP($E350,'SD Aufnahme'!$A$33:$N$326,'SD Aufnahme'!$E$29,FALSE),""))</f>
        <v/>
      </c>
      <c r="R350" s="87"/>
      <c r="S350" s="131" t="str">
        <f t="shared" si="106"/>
        <v/>
      </c>
      <c r="T350" s="126">
        <f>IF(M350="organische Düngemittel",IF(OR($M350=0,L350&lt;&gt;0,U350&gt;0),0,IFERROR(VLOOKUP($E350,'SD Aufnahme'!$A$33:$N$4042,T$20,FALSE),0)),)</f>
        <v>0</v>
      </c>
      <c r="U350" s="83"/>
      <c r="V350" s="124"/>
      <c r="W350" s="128" t="str">
        <f ca="1">IFERROR(IF(AND(J350&lt;&gt;"eigene Stoffe",VLOOKUP($E350,'SD Aufnahme'!$A$33:$N$326,'SD Aufnahme'!$G$29,FALSE)=0),"",IF($L350&lt;&gt;0,"", IF(AND(P350&gt;0,O350&lt;&gt;"",Q350&lt;&gt;"t TM"),VLOOKUP($E350,'SD Aufnahme'!$A$33:$N$326,'SD Aufnahme'!$G$29,FALSE)/O350*P350,VLOOKUP($E350,'SD Aufnahme'!$A$33:$N$326,'SD Aufnahme'!$G$29,FALSE)))),"")</f>
        <v/>
      </c>
      <c r="X350" s="87"/>
      <c r="Y350" s="128" t="str">
        <f ca="1">IFERROR(IF(AND(J350&lt;&gt;"eigene Stoffe",VLOOKUP($E350,'SD Aufnahme'!$A$33:$N$326,'SD Aufnahme'!$H$29,FALSE)=0),"",IF($L350&lt;&gt;0,"",IFERROR(IF(AND(P350&gt;0,O350&lt;&gt;"",Q350&lt;&gt;"t TM"),VLOOKUP($E350,'SD Aufnahme'!$A$33:$N$326,'SD Aufnahme'!$H$29,FALSE)*P350/O350,VLOOKUP($E350,'SD Aufnahme'!$A$33:$N$326,'SD Aufnahme'!$H$29,FALSE)),""))),"")</f>
        <v/>
      </c>
      <c r="Z350" s="87"/>
      <c r="AA350" s="424" t="s">
        <v>667</v>
      </c>
      <c r="AB350" s="129" t="str">
        <f>IF($M350=0,"",IFERROR(VLOOKUP($E350,'SD Aufnahme'!$A$33:$N$279,AB$20,FALSE),""))</f>
        <v/>
      </c>
      <c r="AC350" s="97">
        <f t="shared" si="107"/>
        <v>0</v>
      </c>
      <c r="AD350" s="89">
        <f t="shared" ca="1" si="108"/>
        <v>0</v>
      </c>
      <c r="AE350" s="89">
        <f t="shared" ca="1" si="114"/>
        <v>0</v>
      </c>
      <c r="AF350" s="89">
        <f t="shared" ca="1" si="109"/>
        <v>0</v>
      </c>
      <c r="AG350" s="89">
        <f t="shared" ca="1" si="115"/>
        <v>0</v>
      </c>
      <c r="AH350" s="89">
        <f t="shared" si="102"/>
        <v>0</v>
      </c>
      <c r="AI350" s="130" t="e">
        <f ca="1">COUNTIF(OFFSET('SD Aufnahme'!$C$33,VLOOKUP(J350,Art_Aufnahme,3,FALSE),0,VLOOKUP(J350,Art_Aufnahme,4,FALSE)-VLOOKUP(J350,Art_Aufnahme,3,FALSE)+1,1),K350)</f>
        <v>#N/A</v>
      </c>
      <c r="AJ350" s="138">
        <f ca="1">COUNTIF(OFFSET('SD Aufnahme'!$M$32,VLOOKUP(E350,'SD Aufnahme'!$A$33:$X$376,'SD Aufnahme'!$W$29,FALSE),0,1,VLOOKUP(E350,'SD Aufnahme'!$A$33:$X$376,'SD Aufnahme'!$X$29,FALSE)),M350)</f>
        <v>0</v>
      </c>
      <c r="AK350" s="91">
        <f t="shared" ca="1" si="116"/>
        <v>0</v>
      </c>
      <c r="AL350" s="98">
        <f t="shared" si="110"/>
        <v>3</v>
      </c>
      <c r="AO350" s="98">
        <f t="shared" si="111"/>
        <v>0</v>
      </c>
      <c r="AR350" s="98" t="str">
        <f t="shared" si="112"/>
        <v>1900-1-Aufnahme</v>
      </c>
    </row>
    <row r="351" spans="1:44">
      <c r="A351" s="98">
        <f t="shared" si="103"/>
        <v>0</v>
      </c>
      <c r="B351" s="98" t="str">
        <f>IF(C351=1,SUM($C$23:C351),"")</f>
        <v/>
      </c>
      <c r="C351" s="98">
        <f t="shared" si="104"/>
        <v>0</v>
      </c>
      <c r="D351" s="89" t="str">
        <f t="shared" si="105"/>
        <v>1900-1-Aufnahme-</v>
      </c>
      <c r="E351" s="123" t="str">
        <f t="shared" ca="1" si="113"/>
        <v>-</v>
      </c>
      <c r="F351" s="123">
        <f t="shared" si="99"/>
        <v>1900</v>
      </c>
      <c r="G351" s="123">
        <f t="shared" si="100"/>
        <v>1</v>
      </c>
      <c r="H351" s="162">
        <f t="shared" si="101"/>
        <v>329</v>
      </c>
      <c r="I351" s="77"/>
      <c r="J351" s="78"/>
      <c r="K351" s="79"/>
      <c r="L351" s="80"/>
      <c r="M351" s="177"/>
      <c r="N351" s="309" t="str">
        <f t="shared" ca="1" si="117"/>
        <v/>
      </c>
      <c r="O351" s="310" t="str">
        <f ca="1">IFERROR(IF(VLOOKUP($E351,'SD Aufnahme'!$A$33:$N$326,'SD Aufnahme'!$D$29,FALSE)=0,"",VLOOKUP($E351,'SD Aufnahme'!$A$33:$N$326,'SD Aufnahme'!$D$29,FALSE)),"")</f>
        <v/>
      </c>
      <c r="P351" s="313"/>
      <c r="Q351" s="315" t="str">
        <f>IF(K351=0,"",IFERROR(VLOOKUP($E351,'SD Aufnahme'!$A$33:$N$326,'SD Aufnahme'!$E$29,FALSE),""))</f>
        <v/>
      </c>
      <c r="R351" s="87"/>
      <c r="S351" s="131" t="str">
        <f t="shared" si="106"/>
        <v/>
      </c>
      <c r="T351" s="126">
        <f>IF(M351="organische Düngemittel",IF(OR($M351=0,L351&lt;&gt;0,U351&gt;0),0,IFERROR(VLOOKUP($E351,'SD Aufnahme'!$A$33:$N$4042,T$20,FALSE),0)),)</f>
        <v>0</v>
      </c>
      <c r="U351" s="83"/>
      <c r="V351" s="124"/>
      <c r="W351" s="128" t="str">
        <f ca="1">IFERROR(IF(AND(J351&lt;&gt;"eigene Stoffe",VLOOKUP($E351,'SD Aufnahme'!$A$33:$N$326,'SD Aufnahme'!$G$29,FALSE)=0),"",IF($L351&lt;&gt;0,"", IF(AND(P351&gt;0,O351&lt;&gt;"",Q351&lt;&gt;"t TM"),VLOOKUP($E351,'SD Aufnahme'!$A$33:$N$326,'SD Aufnahme'!$G$29,FALSE)/O351*P351,VLOOKUP($E351,'SD Aufnahme'!$A$33:$N$326,'SD Aufnahme'!$G$29,FALSE)))),"")</f>
        <v/>
      </c>
      <c r="X351" s="87"/>
      <c r="Y351" s="128" t="str">
        <f ca="1">IFERROR(IF(AND(J351&lt;&gt;"eigene Stoffe",VLOOKUP($E351,'SD Aufnahme'!$A$33:$N$326,'SD Aufnahme'!$H$29,FALSE)=0),"",IF($L351&lt;&gt;0,"",IFERROR(IF(AND(P351&gt;0,O351&lt;&gt;"",Q351&lt;&gt;"t TM"),VLOOKUP($E351,'SD Aufnahme'!$A$33:$N$326,'SD Aufnahme'!$H$29,FALSE)*P351/O351,VLOOKUP($E351,'SD Aufnahme'!$A$33:$N$326,'SD Aufnahme'!$H$29,FALSE)),""))),"")</f>
        <v/>
      </c>
      <c r="Z351" s="87"/>
      <c r="AA351" s="424" t="s">
        <v>667</v>
      </c>
      <c r="AB351" s="129" t="str">
        <f>IF($M351=0,"",IFERROR(VLOOKUP($E351,'SD Aufnahme'!$A$33:$N$279,AB$20,FALSE),""))</f>
        <v/>
      </c>
      <c r="AC351" s="97">
        <f t="shared" si="107"/>
        <v>0</v>
      </c>
      <c r="AD351" s="89">
        <f t="shared" ca="1" si="108"/>
        <v>0</v>
      </c>
      <c r="AE351" s="89">
        <f t="shared" ca="1" si="114"/>
        <v>0</v>
      </c>
      <c r="AF351" s="89">
        <f t="shared" ca="1" si="109"/>
        <v>0</v>
      </c>
      <c r="AG351" s="89">
        <f t="shared" ca="1" si="115"/>
        <v>0</v>
      </c>
      <c r="AH351" s="89">
        <f t="shared" si="102"/>
        <v>0</v>
      </c>
      <c r="AI351" s="130" t="e">
        <f ca="1">COUNTIF(OFFSET('SD Aufnahme'!$C$33,VLOOKUP(J351,Art_Aufnahme,3,FALSE),0,VLOOKUP(J351,Art_Aufnahme,4,FALSE)-VLOOKUP(J351,Art_Aufnahme,3,FALSE)+1,1),K351)</f>
        <v>#N/A</v>
      </c>
      <c r="AJ351" s="138">
        <f ca="1">COUNTIF(OFFSET('SD Aufnahme'!$M$32,VLOOKUP(E351,'SD Aufnahme'!$A$33:$X$376,'SD Aufnahme'!$W$29,FALSE),0,1,VLOOKUP(E351,'SD Aufnahme'!$A$33:$X$376,'SD Aufnahme'!$X$29,FALSE)),M351)</f>
        <v>0</v>
      </c>
      <c r="AK351" s="91">
        <f t="shared" ca="1" si="116"/>
        <v>0</v>
      </c>
      <c r="AL351" s="98">
        <f t="shared" si="110"/>
        <v>3</v>
      </c>
      <c r="AO351" s="98">
        <f t="shared" si="111"/>
        <v>0</v>
      </c>
      <c r="AR351" s="98" t="str">
        <f t="shared" si="112"/>
        <v>1900-1-Aufnahme</v>
      </c>
    </row>
    <row r="352" spans="1:44">
      <c r="A352" s="98">
        <f t="shared" si="103"/>
        <v>0</v>
      </c>
      <c r="B352" s="98" t="str">
        <f>IF(C352=1,SUM($C$23:C352),"")</f>
        <v/>
      </c>
      <c r="C352" s="98">
        <f t="shared" si="104"/>
        <v>0</v>
      </c>
      <c r="D352" s="89" t="str">
        <f t="shared" si="105"/>
        <v>1900-1-Aufnahme-</v>
      </c>
      <c r="E352" s="123" t="str">
        <f t="shared" ca="1" si="113"/>
        <v>-</v>
      </c>
      <c r="F352" s="123">
        <f t="shared" ref="F352:F415" si="118">YEAR(I352)</f>
        <v>1900</v>
      </c>
      <c r="G352" s="123">
        <f t="shared" ref="G352:G415" si="119">IF(MONTH(I352)&lt;7,1,2)</f>
        <v>1</v>
      </c>
      <c r="H352" s="162">
        <f t="shared" ref="H352:H415" si="120">H351+1</f>
        <v>330</v>
      </c>
      <c r="I352" s="77"/>
      <c r="J352" s="78"/>
      <c r="K352" s="79"/>
      <c r="L352" s="80"/>
      <c r="M352" s="177"/>
      <c r="N352" s="309" t="str">
        <f t="shared" ca="1" si="117"/>
        <v/>
      </c>
      <c r="O352" s="310" t="str">
        <f ca="1">IFERROR(IF(VLOOKUP($E352,'SD Aufnahme'!$A$33:$N$326,'SD Aufnahme'!$D$29,FALSE)=0,"",VLOOKUP($E352,'SD Aufnahme'!$A$33:$N$326,'SD Aufnahme'!$D$29,FALSE)),"")</f>
        <v/>
      </c>
      <c r="P352" s="313"/>
      <c r="Q352" s="315" t="str">
        <f>IF(K352=0,"",IFERROR(VLOOKUP($E352,'SD Aufnahme'!$A$33:$N$326,'SD Aufnahme'!$E$29,FALSE),""))</f>
        <v/>
      </c>
      <c r="R352" s="87"/>
      <c r="S352" s="131" t="str">
        <f t="shared" si="106"/>
        <v/>
      </c>
      <c r="T352" s="126">
        <f>IF(M352="organische Düngemittel",IF(OR($M352=0,L352&lt;&gt;0,U352&gt;0),0,IFERROR(VLOOKUP($E352,'SD Aufnahme'!$A$33:$N$4042,T$20,FALSE),0)),)</f>
        <v>0</v>
      </c>
      <c r="U352" s="83"/>
      <c r="V352" s="124"/>
      <c r="W352" s="128" t="str">
        <f ca="1">IFERROR(IF(AND(J352&lt;&gt;"eigene Stoffe",VLOOKUP($E352,'SD Aufnahme'!$A$33:$N$326,'SD Aufnahme'!$G$29,FALSE)=0),"",IF($L352&lt;&gt;0,"", IF(AND(P352&gt;0,O352&lt;&gt;"",Q352&lt;&gt;"t TM"),VLOOKUP($E352,'SD Aufnahme'!$A$33:$N$326,'SD Aufnahme'!$G$29,FALSE)/O352*P352,VLOOKUP($E352,'SD Aufnahme'!$A$33:$N$326,'SD Aufnahme'!$G$29,FALSE)))),"")</f>
        <v/>
      </c>
      <c r="X352" s="87"/>
      <c r="Y352" s="128" t="str">
        <f ca="1">IFERROR(IF(AND(J352&lt;&gt;"eigene Stoffe",VLOOKUP($E352,'SD Aufnahme'!$A$33:$N$326,'SD Aufnahme'!$H$29,FALSE)=0),"",IF($L352&lt;&gt;0,"",IFERROR(IF(AND(P352&gt;0,O352&lt;&gt;"",Q352&lt;&gt;"t TM"),VLOOKUP($E352,'SD Aufnahme'!$A$33:$N$326,'SD Aufnahme'!$H$29,FALSE)*P352/O352,VLOOKUP($E352,'SD Aufnahme'!$A$33:$N$326,'SD Aufnahme'!$H$29,FALSE)),""))),"")</f>
        <v/>
      </c>
      <c r="Z352" s="87"/>
      <c r="AA352" s="424" t="s">
        <v>667</v>
      </c>
      <c r="AB352" s="129" t="str">
        <f>IF($M352=0,"",IFERROR(VLOOKUP($E352,'SD Aufnahme'!$A$33:$N$279,AB$20,FALSE),""))</f>
        <v/>
      </c>
      <c r="AC352" s="97">
        <f t="shared" si="107"/>
        <v>0</v>
      </c>
      <c r="AD352" s="89">
        <f t="shared" ca="1" si="108"/>
        <v>0</v>
      </c>
      <c r="AE352" s="89">
        <f t="shared" ca="1" si="114"/>
        <v>0</v>
      </c>
      <c r="AF352" s="89">
        <f t="shared" ca="1" si="109"/>
        <v>0</v>
      </c>
      <c r="AG352" s="89">
        <f t="shared" ca="1" si="115"/>
        <v>0</v>
      </c>
      <c r="AH352" s="89">
        <f t="shared" ref="AH352:AH415" si="121">IFERROR(AB352*$R352,0)</f>
        <v>0</v>
      </c>
      <c r="AI352" s="130" t="e">
        <f ca="1">COUNTIF(OFFSET('SD Aufnahme'!$C$33,VLOOKUP(J352,Art_Aufnahme,3,FALSE),0,VLOOKUP(J352,Art_Aufnahme,4,FALSE)-VLOOKUP(J352,Art_Aufnahme,3,FALSE)+1,1),K352)</f>
        <v>#N/A</v>
      </c>
      <c r="AJ352" s="138">
        <f ca="1">COUNTIF(OFFSET('SD Aufnahme'!$M$32,VLOOKUP(E352,'SD Aufnahme'!$A$33:$X$376,'SD Aufnahme'!$W$29,FALSE),0,1,VLOOKUP(E352,'SD Aufnahme'!$A$33:$X$376,'SD Aufnahme'!$X$29,FALSE)),M352)</f>
        <v>0</v>
      </c>
      <c r="AK352" s="91">
        <f t="shared" ca="1" si="116"/>
        <v>0</v>
      </c>
      <c r="AL352" s="98">
        <f t="shared" si="110"/>
        <v>3</v>
      </c>
      <c r="AO352" s="98">
        <f t="shared" si="111"/>
        <v>0</v>
      </c>
      <c r="AR352" s="98" t="str">
        <f t="shared" si="112"/>
        <v>1900-1-Aufnahme</v>
      </c>
    </row>
    <row r="353" spans="1:44">
      <c r="A353" s="98">
        <f t="shared" si="103"/>
        <v>0</v>
      </c>
      <c r="B353" s="98" t="str">
        <f>IF(C353=1,SUM($C$23:C353),"")</f>
        <v/>
      </c>
      <c r="C353" s="98">
        <f t="shared" si="104"/>
        <v>0</v>
      </c>
      <c r="D353" s="89" t="str">
        <f t="shared" si="105"/>
        <v>1900-1-Aufnahme-</v>
      </c>
      <c r="E353" s="123" t="str">
        <f t="shared" ca="1" si="113"/>
        <v>-</v>
      </c>
      <c r="F353" s="123">
        <f t="shared" si="118"/>
        <v>1900</v>
      </c>
      <c r="G353" s="123">
        <f t="shared" si="119"/>
        <v>1</v>
      </c>
      <c r="H353" s="162">
        <f t="shared" si="120"/>
        <v>331</v>
      </c>
      <c r="I353" s="77"/>
      <c r="J353" s="78"/>
      <c r="K353" s="79"/>
      <c r="L353" s="80"/>
      <c r="M353" s="177"/>
      <c r="N353" s="309" t="str">
        <f t="shared" ca="1" si="117"/>
        <v/>
      </c>
      <c r="O353" s="310" t="str">
        <f ca="1">IFERROR(IF(VLOOKUP($E353,'SD Aufnahme'!$A$33:$N$326,'SD Aufnahme'!$D$29,FALSE)=0,"",VLOOKUP($E353,'SD Aufnahme'!$A$33:$N$326,'SD Aufnahme'!$D$29,FALSE)),"")</f>
        <v/>
      </c>
      <c r="P353" s="313"/>
      <c r="Q353" s="315" t="str">
        <f>IF(K353=0,"",IFERROR(VLOOKUP($E353,'SD Aufnahme'!$A$33:$N$326,'SD Aufnahme'!$E$29,FALSE),""))</f>
        <v/>
      </c>
      <c r="R353" s="87"/>
      <c r="S353" s="131" t="str">
        <f t="shared" si="106"/>
        <v/>
      </c>
      <c r="T353" s="126">
        <f>IF(M353="organische Düngemittel",IF(OR($M353=0,L353&lt;&gt;0,U353&gt;0),0,IFERROR(VLOOKUP($E353,'SD Aufnahme'!$A$33:$N$4042,T$20,FALSE),0)),)</f>
        <v>0</v>
      </c>
      <c r="U353" s="83"/>
      <c r="V353" s="124"/>
      <c r="W353" s="128" t="str">
        <f ca="1">IFERROR(IF(AND(J353&lt;&gt;"eigene Stoffe",VLOOKUP($E353,'SD Aufnahme'!$A$33:$N$326,'SD Aufnahme'!$G$29,FALSE)=0),"",IF($L353&lt;&gt;0,"", IF(AND(P353&gt;0,O353&lt;&gt;"",Q353&lt;&gt;"t TM"),VLOOKUP($E353,'SD Aufnahme'!$A$33:$N$326,'SD Aufnahme'!$G$29,FALSE)/O353*P353,VLOOKUP($E353,'SD Aufnahme'!$A$33:$N$326,'SD Aufnahme'!$G$29,FALSE)))),"")</f>
        <v/>
      </c>
      <c r="X353" s="87"/>
      <c r="Y353" s="128" t="str">
        <f ca="1">IFERROR(IF(AND(J353&lt;&gt;"eigene Stoffe",VLOOKUP($E353,'SD Aufnahme'!$A$33:$N$326,'SD Aufnahme'!$H$29,FALSE)=0),"",IF($L353&lt;&gt;0,"",IFERROR(IF(AND(P353&gt;0,O353&lt;&gt;"",Q353&lt;&gt;"t TM"),VLOOKUP($E353,'SD Aufnahme'!$A$33:$N$326,'SD Aufnahme'!$H$29,FALSE)*P353/O353,VLOOKUP($E353,'SD Aufnahme'!$A$33:$N$326,'SD Aufnahme'!$H$29,FALSE)),""))),"")</f>
        <v/>
      </c>
      <c r="Z353" s="87"/>
      <c r="AA353" s="424" t="s">
        <v>667</v>
      </c>
      <c r="AB353" s="129" t="str">
        <f>IF($M353=0,"",IFERROR(VLOOKUP($E353,'SD Aufnahme'!$A$33:$N$279,AB$20,FALSE),""))</f>
        <v/>
      </c>
      <c r="AC353" s="97">
        <f t="shared" si="107"/>
        <v>0</v>
      </c>
      <c r="AD353" s="89">
        <f t="shared" ca="1" si="108"/>
        <v>0</v>
      </c>
      <c r="AE353" s="89">
        <f t="shared" ca="1" si="114"/>
        <v>0</v>
      </c>
      <c r="AF353" s="89">
        <f t="shared" ca="1" si="109"/>
        <v>0</v>
      </c>
      <c r="AG353" s="89">
        <f t="shared" ca="1" si="115"/>
        <v>0</v>
      </c>
      <c r="AH353" s="89">
        <f t="shared" si="121"/>
        <v>0</v>
      </c>
      <c r="AI353" s="130" t="e">
        <f ca="1">COUNTIF(OFFSET('SD Aufnahme'!$C$33,VLOOKUP(J353,Art_Aufnahme,3,FALSE),0,VLOOKUP(J353,Art_Aufnahme,4,FALSE)-VLOOKUP(J353,Art_Aufnahme,3,FALSE)+1,1),K353)</f>
        <v>#N/A</v>
      </c>
      <c r="AJ353" s="138">
        <f ca="1">COUNTIF(OFFSET('SD Aufnahme'!$M$32,VLOOKUP(E353,'SD Aufnahme'!$A$33:$X$376,'SD Aufnahme'!$W$29,FALSE),0,1,VLOOKUP(E353,'SD Aufnahme'!$A$33:$X$376,'SD Aufnahme'!$X$29,FALSE)),M353)</f>
        <v>0</v>
      </c>
      <c r="AK353" s="91">
        <f t="shared" ca="1" si="116"/>
        <v>0</v>
      </c>
      <c r="AL353" s="98">
        <f t="shared" si="110"/>
        <v>3</v>
      </c>
      <c r="AO353" s="98">
        <f t="shared" si="111"/>
        <v>0</v>
      </c>
      <c r="AR353" s="98" t="str">
        <f t="shared" si="112"/>
        <v>1900-1-Aufnahme</v>
      </c>
    </row>
    <row r="354" spans="1:44">
      <c r="A354" s="98">
        <f t="shared" si="103"/>
        <v>0</v>
      </c>
      <c r="B354" s="98" t="str">
        <f>IF(C354=1,SUM($C$23:C354),"")</f>
        <v/>
      </c>
      <c r="C354" s="98">
        <f t="shared" si="104"/>
        <v>0</v>
      </c>
      <c r="D354" s="89" t="str">
        <f t="shared" si="105"/>
        <v>1900-1-Aufnahme-</v>
      </c>
      <c r="E354" s="123" t="str">
        <f t="shared" ca="1" si="113"/>
        <v>-</v>
      </c>
      <c r="F354" s="123">
        <f t="shared" si="118"/>
        <v>1900</v>
      </c>
      <c r="G354" s="123">
        <f t="shared" si="119"/>
        <v>1</v>
      </c>
      <c r="H354" s="162">
        <f t="shared" si="120"/>
        <v>332</v>
      </c>
      <c r="I354" s="77"/>
      <c r="J354" s="78"/>
      <c r="K354" s="79"/>
      <c r="L354" s="80"/>
      <c r="M354" s="177"/>
      <c r="N354" s="309" t="str">
        <f t="shared" ca="1" si="117"/>
        <v/>
      </c>
      <c r="O354" s="310" t="str">
        <f ca="1">IFERROR(IF(VLOOKUP($E354,'SD Aufnahme'!$A$33:$N$326,'SD Aufnahme'!$D$29,FALSE)=0,"",VLOOKUP($E354,'SD Aufnahme'!$A$33:$N$326,'SD Aufnahme'!$D$29,FALSE)),"")</f>
        <v/>
      </c>
      <c r="P354" s="313"/>
      <c r="Q354" s="315" t="str">
        <f>IF(K354=0,"",IFERROR(VLOOKUP($E354,'SD Aufnahme'!$A$33:$N$326,'SD Aufnahme'!$E$29,FALSE),""))</f>
        <v/>
      </c>
      <c r="R354" s="87"/>
      <c r="S354" s="131" t="str">
        <f t="shared" si="106"/>
        <v/>
      </c>
      <c r="T354" s="126">
        <f>IF(M354="organische Düngemittel",IF(OR($M354=0,L354&lt;&gt;0,U354&gt;0),0,IFERROR(VLOOKUP($E354,'SD Aufnahme'!$A$33:$N$4042,T$20,FALSE),0)),)</f>
        <v>0</v>
      </c>
      <c r="U354" s="83"/>
      <c r="V354" s="124"/>
      <c r="W354" s="128" t="str">
        <f ca="1">IFERROR(IF(AND(J354&lt;&gt;"eigene Stoffe",VLOOKUP($E354,'SD Aufnahme'!$A$33:$N$326,'SD Aufnahme'!$G$29,FALSE)=0),"",IF($L354&lt;&gt;0,"", IF(AND(P354&gt;0,O354&lt;&gt;"",Q354&lt;&gt;"t TM"),VLOOKUP($E354,'SD Aufnahme'!$A$33:$N$326,'SD Aufnahme'!$G$29,FALSE)/O354*P354,VLOOKUP($E354,'SD Aufnahme'!$A$33:$N$326,'SD Aufnahme'!$G$29,FALSE)))),"")</f>
        <v/>
      </c>
      <c r="X354" s="87"/>
      <c r="Y354" s="128" t="str">
        <f ca="1">IFERROR(IF(AND(J354&lt;&gt;"eigene Stoffe",VLOOKUP($E354,'SD Aufnahme'!$A$33:$N$326,'SD Aufnahme'!$H$29,FALSE)=0),"",IF($L354&lt;&gt;0,"",IFERROR(IF(AND(P354&gt;0,O354&lt;&gt;"",Q354&lt;&gt;"t TM"),VLOOKUP($E354,'SD Aufnahme'!$A$33:$N$326,'SD Aufnahme'!$H$29,FALSE)*P354/O354,VLOOKUP($E354,'SD Aufnahme'!$A$33:$N$326,'SD Aufnahme'!$H$29,FALSE)),""))),"")</f>
        <v/>
      </c>
      <c r="Z354" s="87"/>
      <c r="AA354" s="424" t="s">
        <v>667</v>
      </c>
      <c r="AB354" s="129" t="str">
        <f>IF($M354=0,"",IFERROR(VLOOKUP($E354,'SD Aufnahme'!$A$33:$N$279,AB$20,FALSE),""))</f>
        <v/>
      </c>
      <c r="AC354" s="97">
        <f t="shared" si="107"/>
        <v>0</v>
      </c>
      <c r="AD354" s="89">
        <f t="shared" ca="1" si="108"/>
        <v>0</v>
      </c>
      <c r="AE354" s="89">
        <f t="shared" ca="1" si="114"/>
        <v>0</v>
      </c>
      <c r="AF354" s="89">
        <f t="shared" ca="1" si="109"/>
        <v>0</v>
      </c>
      <c r="AG354" s="89">
        <f t="shared" ca="1" si="115"/>
        <v>0</v>
      </c>
      <c r="AH354" s="89">
        <f t="shared" si="121"/>
        <v>0</v>
      </c>
      <c r="AI354" s="130" t="e">
        <f ca="1">COUNTIF(OFFSET('SD Aufnahme'!$C$33,VLOOKUP(J354,Art_Aufnahme,3,FALSE),0,VLOOKUP(J354,Art_Aufnahme,4,FALSE)-VLOOKUP(J354,Art_Aufnahme,3,FALSE)+1,1),K354)</f>
        <v>#N/A</v>
      </c>
      <c r="AJ354" s="138">
        <f ca="1">COUNTIF(OFFSET('SD Aufnahme'!$M$32,VLOOKUP(E354,'SD Aufnahme'!$A$33:$X$376,'SD Aufnahme'!$W$29,FALSE),0,1,VLOOKUP(E354,'SD Aufnahme'!$A$33:$X$376,'SD Aufnahme'!$X$29,FALSE)),M354)</f>
        <v>0</v>
      </c>
      <c r="AK354" s="91">
        <f t="shared" ca="1" si="116"/>
        <v>0</v>
      </c>
      <c r="AL354" s="98">
        <f t="shared" si="110"/>
        <v>3</v>
      </c>
      <c r="AO354" s="98">
        <f t="shared" si="111"/>
        <v>0</v>
      </c>
      <c r="AR354" s="98" t="str">
        <f t="shared" si="112"/>
        <v>1900-1-Aufnahme</v>
      </c>
    </row>
    <row r="355" spans="1:44">
      <c r="A355" s="98">
        <f t="shared" si="103"/>
        <v>0</v>
      </c>
      <c r="B355" s="98" t="str">
        <f>IF(C355=1,SUM($C$23:C355),"")</f>
        <v/>
      </c>
      <c r="C355" s="98">
        <f t="shared" si="104"/>
        <v>0</v>
      </c>
      <c r="D355" s="89" t="str">
        <f t="shared" si="105"/>
        <v>1900-1-Aufnahme-</v>
      </c>
      <c r="E355" s="123" t="str">
        <f t="shared" ca="1" si="113"/>
        <v>-</v>
      </c>
      <c r="F355" s="123">
        <f t="shared" si="118"/>
        <v>1900</v>
      </c>
      <c r="G355" s="123">
        <f t="shared" si="119"/>
        <v>1</v>
      </c>
      <c r="H355" s="162">
        <f t="shared" si="120"/>
        <v>333</v>
      </c>
      <c r="I355" s="77"/>
      <c r="J355" s="78"/>
      <c r="K355" s="79"/>
      <c r="L355" s="80"/>
      <c r="M355" s="177"/>
      <c r="N355" s="309" t="str">
        <f t="shared" ca="1" si="117"/>
        <v/>
      </c>
      <c r="O355" s="310" t="str">
        <f ca="1">IFERROR(IF(VLOOKUP($E355,'SD Aufnahme'!$A$33:$N$326,'SD Aufnahme'!$D$29,FALSE)=0,"",VLOOKUP($E355,'SD Aufnahme'!$A$33:$N$326,'SD Aufnahme'!$D$29,FALSE)),"")</f>
        <v/>
      </c>
      <c r="P355" s="313"/>
      <c r="Q355" s="315" t="str">
        <f>IF(K355=0,"",IFERROR(VLOOKUP($E355,'SD Aufnahme'!$A$33:$N$326,'SD Aufnahme'!$E$29,FALSE),""))</f>
        <v/>
      </c>
      <c r="R355" s="87"/>
      <c r="S355" s="131" t="str">
        <f t="shared" si="106"/>
        <v/>
      </c>
      <c r="T355" s="126">
        <f>IF(M355="organische Düngemittel",IF(OR($M355=0,L355&lt;&gt;0,U355&gt;0),0,IFERROR(VLOOKUP($E355,'SD Aufnahme'!$A$33:$N$4042,T$20,FALSE),0)),)</f>
        <v>0</v>
      </c>
      <c r="U355" s="83"/>
      <c r="V355" s="124"/>
      <c r="W355" s="128" t="str">
        <f ca="1">IFERROR(IF(AND(J355&lt;&gt;"eigene Stoffe",VLOOKUP($E355,'SD Aufnahme'!$A$33:$N$326,'SD Aufnahme'!$G$29,FALSE)=0),"",IF($L355&lt;&gt;0,"", IF(AND(P355&gt;0,O355&lt;&gt;"",Q355&lt;&gt;"t TM"),VLOOKUP($E355,'SD Aufnahme'!$A$33:$N$326,'SD Aufnahme'!$G$29,FALSE)/O355*P355,VLOOKUP($E355,'SD Aufnahme'!$A$33:$N$326,'SD Aufnahme'!$G$29,FALSE)))),"")</f>
        <v/>
      </c>
      <c r="X355" s="87"/>
      <c r="Y355" s="128" t="str">
        <f ca="1">IFERROR(IF(AND(J355&lt;&gt;"eigene Stoffe",VLOOKUP($E355,'SD Aufnahme'!$A$33:$N$326,'SD Aufnahme'!$H$29,FALSE)=0),"",IF($L355&lt;&gt;0,"",IFERROR(IF(AND(P355&gt;0,O355&lt;&gt;"",Q355&lt;&gt;"t TM"),VLOOKUP($E355,'SD Aufnahme'!$A$33:$N$326,'SD Aufnahme'!$H$29,FALSE)*P355/O355,VLOOKUP($E355,'SD Aufnahme'!$A$33:$N$326,'SD Aufnahme'!$H$29,FALSE)),""))),"")</f>
        <v/>
      </c>
      <c r="Z355" s="87"/>
      <c r="AA355" s="424" t="s">
        <v>667</v>
      </c>
      <c r="AB355" s="129" t="str">
        <f>IF($M355=0,"",IFERROR(VLOOKUP($E355,'SD Aufnahme'!$A$33:$N$279,AB$20,FALSE),""))</f>
        <v/>
      </c>
      <c r="AC355" s="97">
        <f t="shared" si="107"/>
        <v>0</v>
      </c>
      <c r="AD355" s="89">
        <f t="shared" ca="1" si="108"/>
        <v>0</v>
      </c>
      <c r="AE355" s="89">
        <f t="shared" ca="1" si="114"/>
        <v>0</v>
      </c>
      <c r="AF355" s="89">
        <f t="shared" ca="1" si="109"/>
        <v>0</v>
      </c>
      <c r="AG355" s="89">
        <f t="shared" ca="1" si="115"/>
        <v>0</v>
      </c>
      <c r="AH355" s="89">
        <f t="shared" si="121"/>
        <v>0</v>
      </c>
      <c r="AI355" s="130" t="e">
        <f ca="1">COUNTIF(OFFSET('SD Aufnahme'!$C$33,VLOOKUP(J355,Art_Aufnahme,3,FALSE),0,VLOOKUP(J355,Art_Aufnahme,4,FALSE)-VLOOKUP(J355,Art_Aufnahme,3,FALSE)+1,1),K355)</f>
        <v>#N/A</v>
      </c>
      <c r="AJ355" s="138">
        <f ca="1">COUNTIF(OFFSET('SD Aufnahme'!$M$32,VLOOKUP(E355,'SD Aufnahme'!$A$33:$X$376,'SD Aufnahme'!$W$29,FALSE),0,1,VLOOKUP(E355,'SD Aufnahme'!$A$33:$X$376,'SD Aufnahme'!$X$29,FALSE)),M355)</f>
        <v>0</v>
      </c>
      <c r="AK355" s="91">
        <f t="shared" ca="1" si="116"/>
        <v>0</v>
      </c>
      <c r="AL355" s="98">
        <f t="shared" si="110"/>
        <v>3</v>
      </c>
      <c r="AO355" s="98">
        <f t="shared" si="111"/>
        <v>0</v>
      </c>
      <c r="AR355" s="98" t="str">
        <f t="shared" si="112"/>
        <v>1900-1-Aufnahme</v>
      </c>
    </row>
    <row r="356" spans="1:44">
      <c r="A356" s="98">
        <f t="shared" si="103"/>
        <v>0</v>
      </c>
      <c r="B356" s="98" t="str">
        <f>IF(C356=1,SUM($C$23:C356),"")</f>
        <v/>
      </c>
      <c r="C356" s="98">
        <f t="shared" si="104"/>
        <v>0</v>
      </c>
      <c r="D356" s="89" t="str">
        <f t="shared" si="105"/>
        <v>1900-1-Aufnahme-</v>
      </c>
      <c r="E356" s="123" t="str">
        <f t="shared" ca="1" si="113"/>
        <v>-</v>
      </c>
      <c r="F356" s="123">
        <f t="shared" si="118"/>
        <v>1900</v>
      </c>
      <c r="G356" s="123">
        <f t="shared" si="119"/>
        <v>1</v>
      </c>
      <c r="H356" s="162">
        <f t="shared" si="120"/>
        <v>334</v>
      </c>
      <c r="I356" s="77"/>
      <c r="J356" s="78"/>
      <c r="K356" s="79"/>
      <c r="L356" s="80"/>
      <c r="M356" s="177"/>
      <c r="N356" s="309" t="str">
        <f t="shared" ca="1" si="117"/>
        <v/>
      </c>
      <c r="O356" s="310" t="str">
        <f ca="1">IFERROR(IF(VLOOKUP($E356,'SD Aufnahme'!$A$33:$N$326,'SD Aufnahme'!$D$29,FALSE)=0,"",VLOOKUP($E356,'SD Aufnahme'!$A$33:$N$326,'SD Aufnahme'!$D$29,FALSE)),"")</f>
        <v/>
      </c>
      <c r="P356" s="313"/>
      <c r="Q356" s="315" t="str">
        <f>IF(K356=0,"",IFERROR(VLOOKUP($E356,'SD Aufnahme'!$A$33:$N$326,'SD Aufnahme'!$E$29,FALSE),""))</f>
        <v/>
      </c>
      <c r="R356" s="87"/>
      <c r="S356" s="131" t="str">
        <f t="shared" si="106"/>
        <v/>
      </c>
      <c r="T356" s="126">
        <f>IF(M356="organische Düngemittel",IF(OR($M356=0,L356&lt;&gt;0,U356&gt;0),0,IFERROR(VLOOKUP($E356,'SD Aufnahme'!$A$33:$N$4042,T$20,FALSE),0)),)</f>
        <v>0</v>
      </c>
      <c r="U356" s="83"/>
      <c r="V356" s="124"/>
      <c r="W356" s="128" t="str">
        <f ca="1">IFERROR(IF(AND(J356&lt;&gt;"eigene Stoffe",VLOOKUP($E356,'SD Aufnahme'!$A$33:$N$326,'SD Aufnahme'!$G$29,FALSE)=0),"",IF($L356&lt;&gt;0,"", IF(AND(P356&gt;0,O356&lt;&gt;"",Q356&lt;&gt;"t TM"),VLOOKUP($E356,'SD Aufnahme'!$A$33:$N$326,'SD Aufnahme'!$G$29,FALSE)/O356*P356,VLOOKUP($E356,'SD Aufnahme'!$A$33:$N$326,'SD Aufnahme'!$G$29,FALSE)))),"")</f>
        <v/>
      </c>
      <c r="X356" s="87"/>
      <c r="Y356" s="128" t="str">
        <f ca="1">IFERROR(IF(AND(J356&lt;&gt;"eigene Stoffe",VLOOKUP($E356,'SD Aufnahme'!$A$33:$N$326,'SD Aufnahme'!$H$29,FALSE)=0),"",IF($L356&lt;&gt;0,"",IFERROR(IF(AND(P356&gt;0,O356&lt;&gt;"",Q356&lt;&gt;"t TM"),VLOOKUP($E356,'SD Aufnahme'!$A$33:$N$326,'SD Aufnahme'!$H$29,FALSE)*P356/O356,VLOOKUP($E356,'SD Aufnahme'!$A$33:$N$326,'SD Aufnahme'!$H$29,FALSE)),""))),"")</f>
        <v/>
      </c>
      <c r="Z356" s="87"/>
      <c r="AA356" s="424" t="s">
        <v>667</v>
      </c>
      <c r="AB356" s="129" t="str">
        <f>IF($M356=0,"",IFERROR(VLOOKUP($E356,'SD Aufnahme'!$A$33:$N$279,AB$20,FALSE),""))</f>
        <v/>
      </c>
      <c r="AC356" s="97">
        <f t="shared" si="107"/>
        <v>0</v>
      </c>
      <c r="AD356" s="89">
        <f t="shared" ca="1" si="108"/>
        <v>0</v>
      </c>
      <c r="AE356" s="89">
        <f t="shared" ca="1" si="114"/>
        <v>0</v>
      </c>
      <c r="AF356" s="89">
        <f t="shared" ca="1" si="109"/>
        <v>0</v>
      </c>
      <c r="AG356" s="89">
        <f t="shared" ca="1" si="115"/>
        <v>0</v>
      </c>
      <c r="AH356" s="89">
        <f t="shared" si="121"/>
        <v>0</v>
      </c>
      <c r="AI356" s="130" t="e">
        <f ca="1">COUNTIF(OFFSET('SD Aufnahme'!$C$33,VLOOKUP(J356,Art_Aufnahme,3,FALSE),0,VLOOKUP(J356,Art_Aufnahme,4,FALSE)-VLOOKUP(J356,Art_Aufnahme,3,FALSE)+1,1),K356)</f>
        <v>#N/A</v>
      </c>
      <c r="AJ356" s="138">
        <f ca="1">COUNTIF(OFFSET('SD Aufnahme'!$M$32,VLOOKUP(E356,'SD Aufnahme'!$A$33:$X$376,'SD Aufnahme'!$W$29,FALSE),0,1,VLOOKUP(E356,'SD Aufnahme'!$A$33:$X$376,'SD Aufnahme'!$X$29,FALSE)),M356)</f>
        <v>0</v>
      </c>
      <c r="AK356" s="91">
        <f t="shared" ca="1" si="116"/>
        <v>0</v>
      </c>
      <c r="AL356" s="98">
        <f t="shared" si="110"/>
        <v>3</v>
      </c>
      <c r="AO356" s="98">
        <f t="shared" si="111"/>
        <v>0</v>
      </c>
      <c r="AR356" s="98" t="str">
        <f t="shared" si="112"/>
        <v>1900-1-Aufnahme</v>
      </c>
    </row>
    <row r="357" spans="1:44">
      <c r="A357" s="98">
        <f t="shared" si="103"/>
        <v>0</v>
      </c>
      <c r="B357" s="98" t="str">
        <f>IF(C357=1,SUM($C$23:C357),"")</f>
        <v/>
      </c>
      <c r="C357" s="98">
        <f t="shared" si="104"/>
        <v>0</v>
      </c>
      <c r="D357" s="89" t="str">
        <f t="shared" si="105"/>
        <v>1900-1-Aufnahme-</v>
      </c>
      <c r="E357" s="123" t="str">
        <f t="shared" ca="1" si="113"/>
        <v>-</v>
      </c>
      <c r="F357" s="123">
        <f t="shared" si="118"/>
        <v>1900</v>
      </c>
      <c r="G357" s="123">
        <f t="shared" si="119"/>
        <v>1</v>
      </c>
      <c r="H357" s="162">
        <f t="shared" si="120"/>
        <v>335</v>
      </c>
      <c r="I357" s="77"/>
      <c r="J357" s="78"/>
      <c r="K357" s="79"/>
      <c r="L357" s="80"/>
      <c r="M357" s="177"/>
      <c r="N357" s="309" t="str">
        <f t="shared" ca="1" si="117"/>
        <v/>
      </c>
      <c r="O357" s="310" t="str">
        <f ca="1">IFERROR(IF(VLOOKUP($E357,'SD Aufnahme'!$A$33:$N$326,'SD Aufnahme'!$D$29,FALSE)=0,"",VLOOKUP($E357,'SD Aufnahme'!$A$33:$N$326,'SD Aufnahme'!$D$29,FALSE)),"")</f>
        <v/>
      </c>
      <c r="P357" s="313"/>
      <c r="Q357" s="315" t="str">
        <f>IF(K357=0,"",IFERROR(VLOOKUP($E357,'SD Aufnahme'!$A$33:$N$326,'SD Aufnahme'!$E$29,FALSE),""))</f>
        <v/>
      </c>
      <c r="R357" s="87"/>
      <c r="S357" s="131" t="str">
        <f t="shared" si="106"/>
        <v/>
      </c>
      <c r="T357" s="126">
        <f>IF(M357="organische Düngemittel",IF(OR($M357=0,L357&lt;&gt;0,U357&gt;0),0,IFERROR(VLOOKUP($E357,'SD Aufnahme'!$A$33:$N$4042,T$20,FALSE),0)),)</f>
        <v>0</v>
      </c>
      <c r="U357" s="83"/>
      <c r="V357" s="124"/>
      <c r="W357" s="128" t="str">
        <f ca="1">IFERROR(IF(AND(J357&lt;&gt;"eigene Stoffe",VLOOKUP($E357,'SD Aufnahme'!$A$33:$N$326,'SD Aufnahme'!$G$29,FALSE)=0),"",IF($L357&lt;&gt;0,"", IF(AND(P357&gt;0,O357&lt;&gt;"",Q357&lt;&gt;"t TM"),VLOOKUP($E357,'SD Aufnahme'!$A$33:$N$326,'SD Aufnahme'!$G$29,FALSE)/O357*P357,VLOOKUP($E357,'SD Aufnahme'!$A$33:$N$326,'SD Aufnahme'!$G$29,FALSE)))),"")</f>
        <v/>
      </c>
      <c r="X357" s="87"/>
      <c r="Y357" s="128" t="str">
        <f ca="1">IFERROR(IF(AND(J357&lt;&gt;"eigene Stoffe",VLOOKUP($E357,'SD Aufnahme'!$A$33:$N$326,'SD Aufnahme'!$H$29,FALSE)=0),"",IF($L357&lt;&gt;0,"",IFERROR(IF(AND(P357&gt;0,O357&lt;&gt;"",Q357&lt;&gt;"t TM"),VLOOKUP($E357,'SD Aufnahme'!$A$33:$N$326,'SD Aufnahme'!$H$29,FALSE)*P357/O357,VLOOKUP($E357,'SD Aufnahme'!$A$33:$N$326,'SD Aufnahme'!$H$29,FALSE)),""))),"")</f>
        <v/>
      </c>
      <c r="Z357" s="87"/>
      <c r="AA357" s="424" t="s">
        <v>667</v>
      </c>
      <c r="AB357" s="129" t="str">
        <f>IF($M357=0,"",IFERROR(VLOOKUP($E357,'SD Aufnahme'!$A$33:$N$279,AB$20,FALSE),""))</f>
        <v/>
      </c>
      <c r="AC357" s="97">
        <f t="shared" si="107"/>
        <v>0</v>
      </c>
      <c r="AD357" s="89">
        <f t="shared" ca="1" si="108"/>
        <v>0</v>
      </c>
      <c r="AE357" s="89">
        <f t="shared" ca="1" si="114"/>
        <v>0</v>
      </c>
      <c r="AF357" s="89">
        <f t="shared" ca="1" si="109"/>
        <v>0</v>
      </c>
      <c r="AG357" s="89">
        <f t="shared" ca="1" si="115"/>
        <v>0</v>
      </c>
      <c r="AH357" s="89">
        <f t="shared" si="121"/>
        <v>0</v>
      </c>
      <c r="AI357" s="130" t="e">
        <f ca="1">COUNTIF(OFFSET('SD Aufnahme'!$C$33,VLOOKUP(J357,Art_Aufnahme,3,FALSE),0,VLOOKUP(J357,Art_Aufnahme,4,FALSE)-VLOOKUP(J357,Art_Aufnahme,3,FALSE)+1,1),K357)</f>
        <v>#N/A</v>
      </c>
      <c r="AJ357" s="138">
        <f ca="1">COUNTIF(OFFSET('SD Aufnahme'!$M$32,VLOOKUP(E357,'SD Aufnahme'!$A$33:$X$376,'SD Aufnahme'!$W$29,FALSE),0,1,VLOOKUP(E357,'SD Aufnahme'!$A$33:$X$376,'SD Aufnahme'!$X$29,FALSE)),M357)</f>
        <v>0</v>
      </c>
      <c r="AK357" s="91">
        <f t="shared" ca="1" si="116"/>
        <v>0</v>
      </c>
      <c r="AL357" s="98">
        <f t="shared" si="110"/>
        <v>3</v>
      </c>
      <c r="AO357" s="98">
        <f t="shared" si="111"/>
        <v>0</v>
      </c>
      <c r="AR357" s="98" t="str">
        <f t="shared" si="112"/>
        <v>1900-1-Aufnahme</v>
      </c>
    </row>
    <row r="358" spans="1:44">
      <c r="A358" s="98">
        <f t="shared" si="103"/>
        <v>0</v>
      </c>
      <c r="B358" s="98" t="str">
        <f>IF(C358=1,SUM($C$23:C358),"")</f>
        <v/>
      </c>
      <c r="C358" s="98">
        <f t="shared" si="104"/>
        <v>0</v>
      </c>
      <c r="D358" s="89" t="str">
        <f t="shared" si="105"/>
        <v>1900-1-Aufnahme-</v>
      </c>
      <c r="E358" s="123" t="str">
        <f t="shared" ca="1" si="113"/>
        <v>-</v>
      </c>
      <c r="F358" s="123">
        <f t="shared" si="118"/>
        <v>1900</v>
      </c>
      <c r="G358" s="123">
        <f t="shared" si="119"/>
        <v>1</v>
      </c>
      <c r="H358" s="162">
        <f t="shared" si="120"/>
        <v>336</v>
      </c>
      <c r="I358" s="77"/>
      <c r="J358" s="78"/>
      <c r="K358" s="79"/>
      <c r="L358" s="80"/>
      <c r="M358" s="177"/>
      <c r="N358" s="309" t="str">
        <f t="shared" ca="1" si="117"/>
        <v/>
      </c>
      <c r="O358" s="310" t="str">
        <f ca="1">IFERROR(IF(VLOOKUP($E358,'SD Aufnahme'!$A$33:$N$326,'SD Aufnahme'!$D$29,FALSE)=0,"",VLOOKUP($E358,'SD Aufnahme'!$A$33:$N$326,'SD Aufnahme'!$D$29,FALSE)),"")</f>
        <v/>
      </c>
      <c r="P358" s="313"/>
      <c r="Q358" s="315" t="str">
        <f>IF(K358=0,"",IFERROR(VLOOKUP($E358,'SD Aufnahme'!$A$33:$N$326,'SD Aufnahme'!$E$29,FALSE),""))</f>
        <v/>
      </c>
      <c r="R358" s="87"/>
      <c r="S358" s="131" t="str">
        <f t="shared" si="106"/>
        <v/>
      </c>
      <c r="T358" s="126">
        <f>IF(M358="organische Düngemittel",IF(OR($M358=0,L358&lt;&gt;0,U358&gt;0),0,IFERROR(VLOOKUP($E358,'SD Aufnahme'!$A$33:$N$4042,T$20,FALSE),0)),)</f>
        <v>0</v>
      </c>
      <c r="U358" s="83"/>
      <c r="V358" s="124"/>
      <c r="W358" s="128" t="str">
        <f ca="1">IFERROR(IF(AND(J358&lt;&gt;"eigene Stoffe",VLOOKUP($E358,'SD Aufnahme'!$A$33:$N$326,'SD Aufnahme'!$G$29,FALSE)=0),"",IF($L358&lt;&gt;0,"", IF(AND(P358&gt;0,O358&lt;&gt;"",Q358&lt;&gt;"t TM"),VLOOKUP($E358,'SD Aufnahme'!$A$33:$N$326,'SD Aufnahme'!$G$29,FALSE)/O358*P358,VLOOKUP($E358,'SD Aufnahme'!$A$33:$N$326,'SD Aufnahme'!$G$29,FALSE)))),"")</f>
        <v/>
      </c>
      <c r="X358" s="87"/>
      <c r="Y358" s="128" t="str">
        <f ca="1">IFERROR(IF(AND(J358&lt;&gt;"eigene Stoffe",VLOOKUP($E358,'SD Aufnahme'!$A$33:$N$326,'SD Aufnahme'!$H$29,FALSE)=0),"",IF($L358&lt;&gt;0,"",IFERROR(IF(AND(P358&gt;0,O358&lt;&gt;"",Q358&lt;&gt;"t TM"),VLOOKUP($E358,'SD Aufnahme'!$A$33:$N$326,'SD Aufnahme'!$H$29,FALSE)*P358/O358,VLOOKUP($E358,'SD Aufnahme'!$A$33:$N$326,'SD Aufnahme'!$H$29,FALSE)),""))),"")</f>
        <v/>
      </c>
      <c r="Z358" s="87"/>
      <c r="AA358" s="424" t="s">
        <v>667</v>
      </c>
      <c r="AB358" s="129" t="str">
        <f>IF($M358=0,"",IFERROR(VLOOKUP($E358,'SD Aufnahme'!$A$33:$N$279,AB$20,FALSE),""))</f>
        <v/>
      </c>
      <c r="AC358" s="97">
        <f t="shared" si="107"/>
        <v>0</v>
      </c>
      <c r="AD358" s="89">
        <f t="shared" ca="1" si="108"/>
        <v>0</v>
      </c>
      <c r="AE358" s="89">
        <f t="shared" ca="1" si="114"/>
        <v>0</v>
      </c>
      <c r="AF358" s="89">
        <f t="shared" ca="1" si="109"/>
        <v>0</v>
      </c>
      <c r="AG358" s="89">
        <f t="shared" ca="1" si="115"/>
        <v>0</v>
      </c>
      <c r="AH358" s="89">
        <f t="shared" si="121"/>
        <v>0</v>
      </c>
      <c r="AI358" s="130" t="e">
        <f ca="1">COUNTIF(OFFSET('SD Aufnahme'!$C$33,VLOOKUP(J358,Art_Aufnahme,3,FALSE),0,VLOOKUP(J358,Art_Aufnahme,4,FALSE)-VLOOKUP(J358,Art_Aufnahme,3,FALSE)+1,1),K358)</f>
        <v>#N/A</v>
      </c>
      <c r="AJ358" s="138">
        <f ca="1">COUNTIF(OFFSET('SD Aufnahme'!$M$32,VLOOKUP(E358,'SD Aufnahme'!$A$33:$X$376,'SD Aufnahme'!$W$29,FALSE),0,1,VLOOKUP(E358,'SD Aufnahme'!$A$33:$X$376,'SD Aufnahme'!$X$29,FALSE)),M358)</f>
        <v>0</v>
      </c>
      <c r="AK358" s="91">
        <f t="shared" ca="1" si="116"/>
        <v>0</v>
      </c>
      <c r="AL358" s="98">
        <f t="shared" si="110"/>
        <v>3</v>
      </c>
      <c r="AO358" s="98">
        <f t="shared" si="111"/>
        <v>0</v>
      </c>
      <c r="AR358" s="98" t="str">
        <f t="shared" si="112"/>
        <v>1900-1-Aufnahme</v>
      </c>
    </row>
    <row r="359" spans="1:44">
      <c r="A359" s="98">
        <f t="shared" si="103"/>
        <v>0</v>
      </c>
      <c r="B359" s="98" t="str">
        <f>IF(C359=1,SUM($C$23:C359),"")</f>
        <v/>
      </c>
      <c r="C359" s="98">
        <f t="shared" si="104"/>
        <v>0</v>
      </c>
      <c r="D359" s="89" t="str">
        <f t="shared" si="105"/>
        <v>1900-1-Aufnahme-</v>
      </c>
      <c r="E359" s="123" t="str">
        <f t="shared" ca="1" si="113"/>
        <v>-</v>
      </c>
      <c r="F359" s="123">
        <f t="shared" si="118"/>
        <v>1900</v>
      </c>
      <c r="G359" s="123">
        <f t="shared" si="119"/>
        <v>1</v>
      </c>
      <c r="H359" s="162">
        <f t="shared" si="120"/>
        <v>337</v>
      </c>
      <c r="I359" s="77"/>
      <c r="J359" s="78"/>
      <c r="K359" s="79"/>
      <c r="L359" s="80"/>
      <c r="M359" s="177"/>
      <c r="N359" s="309" t="str">
        <f t="shared" ca="1" si="117"/>
        <v/>
      </c>
      <c r="O359" s="310" t="str">
        <f ca="1">IFERROR(IF(VLOOKUP($E359,'SD Aufnahme'!$A$33:$N$326,'SD Aufnahme'!$D$29,FALSE)=0,"",VLOOKUP($E359,'SD Aufnahme'!$A$33:$N$326,'SD Aufnahme'!$D$29,FALSE)),"")</f>
        <v/>
      </c>
      <c r="P359" s="313"/>
      <c r="Q359" s="315" t="str">
        <f>IF(K359=0,"",IFERROR(VLOOKUP($E359,'SD Aufnahme'!$A$33:$N$326,'SD Aufnahme'!$E$29,FALSE),""))</f>
        <v/>
      </c>
      <c r="R359" s="87"/>
      <c r="S359" s="131" t="str">
        <f t="shared" si="106"/>
        <v/>
      </c>
      <c r="T359" s="126">
        <f>IF(M359="organische Düngemittel",IF(OR($M359=0,L359&lt;&gt;0,U359&gt;0),0,IFERROR(VLOOKUP($E359,'SD Aufnahme'!$A$33:$N$4042,T$20,FALSE),0)),)</f>
        <v>0</v>
      </c>
      <c r="U359" s="83"/>
      <c r="V359" s="124"/>
      <c r="W359" s="128" t="str">
        <f ca="1">IFERROR(IF(AND(J359&lt;&gt;"eigene Stoffe",VLOOKUP($E359,'SD Aufnahme'!$A$33:$N$326,'SD Aufnahme'!$G$29,FALSE)=0),"",IF($L359&lt;&gt;0,"", IF(AND(P359&gt;0,O359&lt;&gt;"",Q359&lt;&gt;"t TM"),VLOOKUP($E359,'SD Aufnahme'!$A$33:$N$326,'SD Aufnahme'!$G$29,FALSE)/O359*P359,VLOOKUP($E359,'SD Aufnahme'!$A$33:$N$326,'SD Aufnahme'!$G$29,FALSE)))),"")</f>
        <v/>
      </c>
      <c r="X359" s="87"/>
      <c r="Y359" s="128" t="str">
        <f ca="1">IFERROR(IF(AND(J359&lt;&gt;"eigene Stoffe",VLOOKUP($E359,'SD Aufnahme'!$A$33:$N$326,'SD Aufnahme'!$H$29,FALSE)=0),"",IF($L359&lt;&gt;0,"",IFERROR(IF(AND(P359&gt;0,O359&lt;&gt;"",Q359&lt;&gt;"t TM"),VLOOKUP($E359,'SD Aufnahme'!$A$33:$N$326,'SD Aufnahme'!$H$29,FALSE)*P359/O359,VLOOKUP($E359,'SD Aufnahme'!$A$33:$N$326,'SD Aufnahme'!$H$29,FALSE)),""))),"")</f>
        <v/>
      </c>
      <c r="Z359" s="87"/>
      <c r="AA359" s="424" t="s">
        <v>667</v>
      </c>
      <c r="AB359" s="129" t="str">
        <f>IF($M359=0,"",IFERROR(VLOOKUP($E359,'SD Aufnahme'!$A$33:$N$279,AB$20,FALSE),""))</f>
        <v/>
      </c>
      <c r="AC359" s="97">
        <f t="shared" si="107"/>
        <v>0</v>
      </c>
      <c r="AD359" s="89">
        <f t="shared" ca="1" si="108"/>
        <v>0</v>
      </c>
      <c r="AE359" s="89">
        <f t="shared" ca="1" si="114"/>
        <v>0</v>
      </c>
      <c r="AF359" s="89">
        <f t="shared" ca="1" si="109"/>
        <v>0</v>
      </c>
      <c r="AG359" s="89">
        <f t="shared" ca="1" si="115"/>
        <v>0</v>
      </c>
      <c r="AH359" s="89">
        <f t="shared" si="121"/>
        <v>0</v>
      </c>
      <c r="AI359" s="130" t="e">
        <f ca="1">COUNTIF(OFFSET('SD Aufnahme'!$C$33,VLOOKUP(J359,Art_Aufnahme,3,FALSE),0,VLOOKUP(J359,Art_Aufnahme,4,FALSE)-VLOOKUP(J359,Art_Aufnahme,3,FALSE)+1,1),K359)</f>
        <v>#N/A</v>
      </c>
      <c r="AJ359" s="138">
        <f ca="1">COUNTIF(OFFSET('SD Aufnahme'!$M$32,VLOOKUP(E359,'SD Aufnahme'!$A$33:$X$376,'SD Aufnahme'!$W$29,FALSE),0,1,VLOOKUP(E359,'SD Aufnahme'!$A$33:$X$376,'SD Aufnahme'!$X$29,FALSE)),M359)</f>
        <v>0</v>
      </c>
      <c r="AK359" s="91">
        <f t="shared" ca="1" si="116"/>
        <v>0</v>
      </c>
      <c r="AL359" s="98">
        <f t="shared" si="110"/>
        <v>3</v>
      </c>
      <c r="AO359" s="98">
        <f t="shared" si="111"/>
        <v>0</v>
      </c>
      <c r="AR359" s="98" t="str">
        <f t="shared" si="112"/>
        <v>1900-1-Aufnahme</v>
      </c>
    </row>
    <row r="360" spans="1:44">
      <c r="A360" s="98">
        <f t="shared" si="103"/>
        <v>0</v>
      </c>
      <c r="B360" s="98" t="str">
        <f>IF(C360=1,SUM($C$23:C360),"")</f>
        <v/>
      </c>
      <c r="C360" s="98">
        <f t="shared" si="104"/>
        <v>0</v>
      </c>
      <c r="D360" s="89" t="str">
        <f t="shared" si="105"/>
        <v>1900-1-Aufnahme-</v>
      </c>
      <c r="E360" s="123" t="str">
        <f t="shared" ca="1" si="113"/>
        <v>-</v>
      </c>
      <c r="F360" s="123">
        <f t="shared" si="118"/>
        <v>1900</v>
      </c>
      <c r="G360" s="123">
        <f t="shared" si="119"/>
        <v>1</v>
      </c>
      <c r="H360" s="162">
        <f t="shared" si="120"/>
        <v>338</v>
      </c>
      <c r="I360" s="77"/>
      <c r="J360" s="78"/>
      <c r="K360" s="79"/>
      <c r="L360" s="80"/>
      <c r="M360" s="177"/>
      <c r="N360" s="309" t="str">
        <f t="shared" ca="1" si="117"/>
        <v/>
      </c>
      <c r="O360" s="310" t="str">
        <f ca="1">IFERROR(IF(VLOOKUP($E360,'SD Aufnahme'!$A$33:$N$326,'SD Aufnahme'!$D$29,FALSE)=0,"",VLOOKUP($E360,'SD Aufnahme'!$A$33:$N$326,'SD Aufnahme'!$D$29,FALSE)),"")</f>
        <v/>
      </c>
      <c r="P360" s="313"/>
      <c r="Q360" s="315" t="str">
        <f>IF(K360=0,"",IFERROR(VLOOKUP($E360,'SD Aufnahme'!$A$33:$N$326,'SD Aufnahme'!$E$29,FALSE),""))</f>
        <v/>
      </c>
      <c r="R360" s="87"/>
      <c r="S360" s="131" t="str">
        <f t="shared" si="106"/>
        <v/>
      </c>
      <c r="T360" s="126">
        <f>IF(M360="organische Düngemittel",IF(OR($M360=0,L360&lt;&gt;0,U360&gt;0),0,IFERROR(VLOOKUP($E360,'SD Aufnahme'!$A$33:$N$4042,T$20,FALSE),0)),)</f>
        <v>0</v>
      </c>
      <c r="U360" s="83"/>
      <c r="V360" s="124"/>
      <c r="W360" s="128" t="str">
        <f ca="1">IFERROR(IF(AND(J360&lt;&gt;"eigene Stoffe",VLOOKUP($E360,'SD Aufnahme'!$A$33:$N$326,'SD Aufnahme'!$G$29,FALSE)=0),"",IF($L360&lt;&gt;0,"", IF(AND(P360&gt;0,O360&lt;&gt;"",Q360&lt;&gt;"t TM"),VLOOKUP($E360,'SD Aufnahme'!$A$33:$N$326,'SD Aufnahme'!$G$29,FALSE)/O360*P360,VLOOKUP($E360,'SD Aufnahme'!$A$33:$N$326,'SD Aufnahme'!$G$29,FALSE)))),"")</f>
        <v/>
      </c>
      <c r="X360" s="87"/>
      <c r="Y360" s="128" t="str">
        <f ca="1">IFERROR(IF(AND(J360&lt;&gt;"eigene Stoffe",VLOOKUP($E360,'SD Aufnahme'!$A$33:$N$326,'SD Aufnahme'!$H$29,FALSE)=0),"",IF($L360&lt;&gt;0,"",IFERROR(IF(AND(P360&gt;0,O360&lt;&gt;"",Q360&lt;&gt;"t TM"),VLOOKUP($E360,'SD Aufnahme'!$A$33:$N$326,'SD Aufnahme'!$H$29,FALSE)*P360/O360,VLOOKUP($E360,'SD Aufnahme'!$A$33:$N$326,'SD Aufnahme'!$H$29,FALSE)),""))),"")</f>
        <v/>
      </c>
      <c r="Z360" s="87"/>
      <c r="AA360" s="424" t="s">
        <v>667</v>
      </c>
      <c r="AB360" s="129" t="str">
        <f>IF($M360=0,"",IFERROR(VLOOKUP($E360,'SD Aufnahme'!$A$33:$N$279,AB$20,FALSE),""))</f>
        <v/>
      </c>
      <c r="AC360" s="97">
        <f t="shared" si="107"/>
        <v>0</v>
      </c>
      <c r="AD360" s="89">
        <f t="shared" ca="1" si="108"/>
        <v>0</v>
      </c>
      <c r="AE360" s="89">
        <f t="shared" ca="1" si="114"/>
        <v>0</v>
      </c>
      <c r="AF360" s="89">
        <f t="shared" ca="1" si="109"/>
        <v>0</v>
      </c>
      <c r="AG360" s="89">
        <f t="shared" ca="1" si="115"/>
        <v>0</v>
      </c>
      <c r="AH360" s="89">
        <f t="shared" si="121"/>
        <v>0</v>
      </c>
      <c r="AI360" s="130" t="e">
        <f ca="1">COUNTIF(OFFSET('SD Aufnahme'!$C$33,VLOOKUP(J360,Art_Aufnahme,3,FALSE),0,VLOOKUP(J360,Art_Aufnahme,4,FALSE)-VLOOKUP(J360,Art_Aufnahme,3,FALSE)+1,1),K360)</f>
        <v>#N/A</v>
      </c>
      <c r="AJ360" s="138">
        <f ca="1">COUNTIF(OFFSET('SD Aufnahme'!$M$32,VLOOKUP(E360,'SD Aufnahme'!$A$33:$X$376,'SD Aufnahme'!$W$29,FALSE),0,1,VLOOKUP(E360,'SD Aufnahme'!$A$33:$X$376,'SD Aufnahme'!$X$29,FALSE)),M360)</f>
        <v>0</v>
      </c>
      <c r="AK360" s="91">
        <f t="shared" ca="1" si="116"/>
        <v>0</v>
      </c>
      <c r="AL360" s="98">
        <f t="shared" si="110"/>
        <v>3</v>
      </c>
      <c r="AO360" s="98">
        <f t="shared" si="111"/>
        <v>0</v>
      </c>
      <c r="AR360" s="98" t="str">
        <f t="shared" si="112"/>
        <v>1900-1-Aufnahme</v>
      </c>
    </row>
    <row r="361" spans="1:44">
      <c r="A361" s="98">
        <f t="shared" si="103"/>
        <v>0</v>
      </c>
      <c r="B361" s="98" t="str">
        <f>IF(C361=1,SUM($C$23:C361),"")</f>
        <v/>
      </c>
      <c r="C361" s="98">
        <f t="shared" si="104"/>
        <v>0</v>
      </c>
      <c r="D361" s="89" t="str">
        <f t="shared" si="105"/>
        <v>1900-1-Aufnahme-</v>
      </c>
      <c r="E361" s="123" t="str">
        <f t="shared" ca="1" si="113"/>
        <v>-</v>
      </c>
      <c r="F361" s="123">
        <f t="shared" si="118"/>
        <v>1900</v>
      </c>
      <c r="G361" s="123">
        <f t="shared" si="119"/>
        <v>1</v>
      </c>
      <c r="H361" s="162">
        <f t="shared" si="120"/>
        <v>339</v>
      </c>
      <c r="I361" s="77"/>
      <c r="J361" s="78"/>
      <c r="K361" s="79"/>
      <c r="L361" s="80"/>
      <c r="M361" s="177"/>
      <c r="N361" s="309" t="str">
        <f t="shared" ca="1" si="117"/>
        <v/>
      </c>
      <c r="O361" s="310" t="str">
        <f ca="1">IFERROR(IF(VLOOKUP($E361,'SD Aufnahme'!$A$33:$N$326,'SD Aufnahme'!$D$29,FALSE)=0,"",VLOOKUP($E361,'SD Aufnahme'!$A$33:$N$326,'SD Aufnahme'!$D$29,FALSE)),"")</f>
        <v/>
      </c>
      <c r="P361" s="313"/>
      <c r="Q361" s="315" t="str">
        <f>IF(K361=0,"",IFERROR(VLOOKUP($E361,'SD Aufnahme'!$A$33:$N$326,'SD Aufnahme'!$E$29,FALSE),""))</f>
        <v/>
      </c>
      <c r="R361" s="87"/>
      <c r="S361" s="131" t="str">
        <f t="shared" si="106"/>
        <v/>
      </c>
      <c r="T361" s="126">
        <f>IF(M361="organische Düngemittel",IF(OR($M361=0,L361&lt;&gt;0,U361&gt;0),0,IFERROR(VLOOKUP($E361,'SD Aufnahme'!$A$33:$N$4042,T$20,FALSE),0)),)</f>
        <v>0</v>
      </c>
      <c r="U361" s="83"/>
      <c r="V361" s="124"/>
      <c r="W361" s="128" t="str">
        <f ca="1">IFERROR(IF(AND(J361&lt;&gt;"eigene Stoffe",VLOOKUP($E361,'SD Aufnahme'!$A$33:$N$326,'SD Aufnahme'!$G$29,FALSE)=0),"",IF($L361&lt;&gt;0,"", IF(AND(P361&gt;0,O361&lt;&gt;"",Q361&lt;&gt;"t TM"),VLOOKUP($E361,'SD Aufnahme'!$A$33:$N$326,'SD Aufnahme'!$G$29,FALSE)/O361*P361,VLOOKUP($E361,'SD Aufnahme'!$A$33:$N$326,'SD Aufnahme'!$G$29,FALSE)))),"")</f>
        <v/>
      </c>
      <c r="X361" s="87"/>
      <c r="Y361" s="128" t="str">
        <f ca="1">IFERROR(IF(AND(J361&lt;&gt;"eigene Stoffe",VLOOKUP($E361,'SD Aufnahme'!$A$33:$N$326,'SD Aufnahme'!$H$29,FALSE)=0),"",IF($L361&lt;&gt;0,"",IFERROR(IF(AND(P361&gt;0,O361&lt;&gt;"",Q361&lt;&gt;"t TM"),VLOOKUP($E361,'SD Aufnahme'!$A$33:$N$326,'SD Aufnahme'!$H$29,FALSE)*P361/O361,VLOOKUP($E361,'SD Aufnahme'!$A$33:$N$326,'SD Aufnahme'!$H$29,FALSE)),""))),"")</f>
        <v/>
      </c>
      <c r="Z361" s="87"/>
      <c r="AA361" s="424" t="s">
        <v>667</v>
      </c>
      <c r="AB361" s="129" t="str">
        <f>IF($M361=0,"",IFERROR(VLOOKUP($E361,'SD Aufnahme'!$A$33:$N$279,AB$20,FALSE),""))</f>
        <v/>
      </c>
      <c r="AC361" s="97">
        <f t="shared" si="107"/>
        <v>0</v>
      </c>
      <c r="AD361" s="89">
        <f t="shared" ca="1" si="108"/>
        <v>0</v>
      </c>
      <c r="AE361" s="89">
        <f t="shared" ca="1" si="114"/>
        <v>0</v>
      </c>
      <c r="AF361" s="89">
        <f t="shared" ca="1" si="109"/>
        <v>0</v>
      </c>
      <c r="AG361" s="89">
        <f t="shared" ca="1" si="115"/>
        <v>0</v>
      </c>
      <c r="AH361" s="89">
        <f t="shared" si="121"/>
        <v>0</v>
      </c>
      <c r="AI361" s="130" t="e">
        <f ca="1">COUNTIF(OFFSET('SD Aufnahme'!$C$33,VLOOKUP(J361,Art_Aufnahme,3,FALSE),0,VLOOKUP(J361,Art_Aufnahme,4,FALSE)-VLOOKUP(J361,Art_Aufnahme,3,FALSE)+1,1),K361)</f>
        <v>#N/A</v>
      </c>
      <c r="AJ361" s="138">
        <f ca="1">COUNTIF(OFFSET('SD Aufnahme'!$M$32,VLOOKUP(E361,'SD Aufnahme'!$A$33:$X$376,'SD Aufnahme'!$W$29,FALSE),0,1,VLOOKUP(E361,'SD Aufnahme'!$A$33:$X$376,'SD Aufnahme'!$X$29,FALSE)),M361)</f>
        <v>0</v>
      </c>
      <c r="AK361" s="91">
        <f t="shared" ca="1" si="116"/>
        <v>0</v>
      </c>
      <c r="AL361" s="98">
        <f t="shared" si="110"/>
        <v>3</v>
      </c>
      <c r="AO361" s="98">
        <f t="shared" si="111"/>
        <v>0</v>
      </c>
      <c r="AR361" s="98" t="str">
        <f t="shared" si="112"/>
        <v>1900-1-Aufnahme</v>
      </c>
    </row>
    <row r="362" spans="1:44">
      <c r="A362" s="98">
        <f t="shared" si="103"/>
        <v>0</v>
      </c>
      <c r="B362" s="98" t="str">
        <f>IF(C362=1,SUM($C$23:C362),"")</f>
        <v/>
      </c>
      <c r="C362" s="98">
        <f t="shared" si="104"/>
        <v>0</v>
      </c>
      <c r="D362" s="89" t="str">
        <f t="shared" si="105"/>
        <v>1900-1-Aufnahme-</v>
      </c>
      <c r="E362" s="123" t="str">
        <f t="shared" ca="1" si="113"/>
        <v>-</v>
      </c>
      <c r="F362" s="123">
        <f t="shared" si="118"/>
        <v>1900</v>
      </c>
      <c r="G362" s="123">
        <f t="shared" si="119"/>
        <v>1</v>
      </c>
      <c r="H362" s="162">
        <f t="shared" si="120"/>
        <v>340</v>
      </c>
      <c r="I362" s="77"/>
      <c r="J362" s="78"/>
      <c r="K362" s="79"/>
      <c r="L362" s="80"/>
      <c r="M362" s="177"/>
      <c r="N362" s="309" t="str">
        <f t="shared" ca="1" si="117"/>
        <v/>
      </c>
      <c r="O362" s="310" t="str">
        <f ca="1">IFERROR(IF(VLOOKUP($E362,'SD Aufnahme'!$A$33:$N$326,'SD Aufnahme'!$D$29,FALSE)=0,"",VLOOKUP($E362,'SD Aufnahme'!$A$33:$N$326,'SD Aufnahme'!$D$29,FALSE)),"")</f>
        <v/>
      </c>
      <c r="P362" s="313"/>
      <c r="Q362" s="315" t="str">
        <f>IF(K362=0,"",IFERROR(VLOOKUP($E362,'SD Aufnahme'!$A$33:$N$326,'SD Aufnahme'!$E$29,FALSE),""))</f>
        <v/>
      </c>
      <c r="R362" s="87"/>
      <c r="S362" s="131" t="str">
        <f t="shared" si="106"/>
        <v/>
      </c>
      <c r="T362" s="126">
        <f>IF(M362="organische Düngemittel",IF(OR($M362=0,L362&lt;&gt;0,U362&gt;0),0,IFERROR(VLOOKUP($E362,'SD Aufnahme'!$A$33:$N$4042,T$20,FALSE),0)),)</f>
        <v>0</v>
      </c>
      <c r="U362" s="83"/>
      <c r="V362" s="124"/>
      <c r="W362" s="128" t="str">
        <f ca="1">IFERROR(IF(AND(J362&lt;&gt;"eigene Stoffe",VLOOKUP($E362,'SD Aufnahme'!$A$33:$N$326,'SD Aufnahme'!$G$29,FALSE)=0),"",IF($L362&lt;&gt;0,"", IF(AND(P362&gt;0,O362&lt;&gt;"",Q362&lt;&gt;"t TM"),VLOOKUP($E362,'SD Aufnahme'!$A$33:$N$326,'SD Aufnahme'!$G$29,FALSE)/O362*P362,VLOOKUP($E362,'SD Aufnahme'!$A$33:$N$326,'SD Aufnahme'!$G$29,FALSE)))),"")</f>
        <v/>
      </c>
      <c r="X362" s="87"/>
      <c r="Y362" s="128" t="str">
        <f ca="1">IFERROR(IF(AND(J362&lt;&gt;"eigene Stoffe",VLOOKUP($E362,'SD Aufnahme'!$A$33:$N$326,'SD Aufnahme'!$H$29,FALSE)=0),"",IF($L362&lt;&gt;0,"",IFERROR(IF(AND(P362&gt;0,O362&lt;&gt;"",Q362&lt;&gt;"t TM"),VLOOKUP($E362,'SD Aufnahme'!$A$33:$N$326,'SD Aufnahme'!$H$29,FALSE)*P362/O362,VLOOKUP($E362,'SD Aufnahme'!$A$33:$N$326,'SD Aufnahme'!$H$29,FALSE)),""))),"")</f>
        <v/>
      </c>
      <c r="Z362" s="87"/>
      <c r="AA362" s="424" t="s">
        <v>667</v>
      </c>
      <c r="AB362" s="129" t="str">
        <f>IF($M362=0,"",IFERROR(VLOOKUP($E362,'SD Aufnahme'!$A$33:$N$279,AB$20,FALSE),""))</f>
        <v/>
      </c>
      <c r="AC362" s="97">
        <f t="shared" si="107"/>
        <v>0</v>
      </c>
      <c r="AD362" s="89">
        <f t="shared" ca="1" si="108"/>
        <v>0</v>
      </c>
      <c r="AE362" s="89">
        <f t="shared" ca="1" si="114"/>
        <v>0</v>
      </c>
      <c r="AF362" s="89">
        <f t="shared" ca="1" si="109"/>
        <v>0</v>
      </c>
      <c r="AG362" s="89">
        <f t="shared" ca="1" si="115"/>
        <v>0</v>
      </c>
      <c r="AH362" s="89">
        <f t="shared" si="121"/>
        <v>0</v>
      </c>
      <c r="AI362" s="130" t="e">
        <f ca="1">COUNTIF(OFFSET('SD Aufnahme'!$C$33,VLOOKUP(J362,Art_Aufnahme,3,FALSE),0,VLOOKUP(J362,Art_Aufnahme,4,FALSE)-VLOOKUP(J362,Art_Aufnahme,3,FALSE)+1,1),K362)</f>
        <v>#N/A</v>
      </c>
      <c r="AJ362" s="138">
        <f ca="1">COUNTIF(OFFSET('SD Aufnahme'!$M$32,VLOOKUP(E362,'SD Aufnahme'!$A$33:$X$376,'SD Aufnahme'!$W$29,FALSE),0,1,VLOOKUP(E362,'SD Aufnahme'!$A$33:$X$376,'SD Aufnahme'!$X$29,FALSE)),M362)</f>
        <v>0</v>
      </c>
      <c r="AK362" s="91">
        <f t="shared" ca="1" si="116"/>
        <v>0</v>
      </c>
      <c r="AL362" s="98">
        <f t="shared" si="110"/>
        <v>3</v>
      </c>
      <c r="AO362" s="98">
        <f t="shared" si="111"/>
        <v>0</v>
      </c>
      <c r="AR362" s="98" t="str">
        <f t="shared" si="112"/>
        <v>1900-1-Aufnahme</v>
      </c>
    </row>
    <row r="363" spans="1:44">
      <c r="A363" s="98">
        <f t="shared" si="103"/>
        <v>0</v>
      </c>
      <c r="B363" s="98" t="str">
        <f>IF(C363=1,SUM($C$23:C363),"")</f>
        <v/>
      </c>
      <c r="C363" s="98">
        <f t="shared" si="104"/>
        <v>0</v>
      </c>
      <c r="D363" s="89" t="str">
        <f t="shared" si="105"/>
        <v>1900-1-Aufnahme-</v>
      </c>
      <c r="E363" s="123" t="str">
        <f t="shared" ca="1" si="113"/>
        <v>-</v>
      </c>
      <c r="F363" s="123">
        <f t="shared" si="118"/>
        <v>1900</v>
      </c>
      <c r="G363" s="123">
        <f t="shared" si="119"/>
        <v>1</v>
      </c>
      <c r="H363" s="162">
        <f t="shared" si="120"/>
        <v>341</v>
      </c>
      <c r="I363" s="77"/>
      <c r="J363" s="78"/>
      <c r="K363" s="79"/>
      <c r="L363" s="80"/>
      <c r="M363" s="177"/>
      <c r="N363" s="309" t="str">
        <f t="shared" ca="1" si="117"/>
        <v/>
      </c>
      <c r="O363" s="310" t="str">
        <f ca="1">IFERROR(IF(VLOOKUP($E363,'SD Aufnahme'!$A$33:$N$326,'SD Aufnahme'!$D$29,FALSE)=0,"",VLOOKUP($E363,'SD Aufnahme'!$A$33:$N$326,'SD Aufnahme'!$D$29,FALSE)),"")</f>
        <v/>
      </c>
      <c r="P363" s="313"/>
      <c r="Q363" s="315" t="str">
        <f>IF(K363=0,"",IFERROR(VLOOKUP($E363,'SD Aufnahme'!$A$33:$N$326,'SD Aufnahme'!$E$29,FALSE),""))</f>
        <v/>
      </c>
      <c r="R363" s="87"/>
      <c r="S363" s="131" t="str">
        <f t="shared" si="106"/>
        <v/>
      </c>
      <c r="T363" s="126">
        <f>IF(M363="organische Düngemittel",IF(OR($M363=0,L363&lt;&gt;0,U363&gt;0),0,IFERROR(VLOOKUP($E363,'SD Aufnahme'!$A$33:$N$4042,T$20,FALSE),0)),)</f>
        <v>0</v>
      </c>
      <c r="U363" s="83"/>
      <c r="V363" s="124"/>
      <c r="W363" s="128" t="str">
        <f ca="1">IFERROR(IF(AND(J363&lt;&gt;"eigene Stoffe",VLOOKUP($E363,'SD Aufnahme'!$A$33:$N$326,'SD Aufnahme'!$G$29,FALSE)=0),"",IF($L363&lt;&gt;0,"", IF(AND(P363&gt;0,O363&lt;&gt;"",Q363&lt;&gt;"t TM"),VLOOKUP($E363,'SD Aufnahme'!$A$33:$N$326,'SD Aufnahme'!$G$29,FALSE)/O363*P363,VLOOKUP($E363,'SD Aufnahme'!$A$33:$N$326,'SD Aufnahme'!$G$29,FALSE)))),"")</f>
        <v/>
      </c>
      <c r="X363" s="87"/>
      <c r="Y363" s="128" t="str">
        <f ca="1">IFERROR(IF(AND(J363&lt;&gt;"eigene Stoffe",VLOOKUP($E363,'SD Aufnahme'!$A$33:$N$326,'SD Aufnahme'!$H$29,FALSE)=0),"",IF($L363&lt;&gt;0,"",IFERROR(IF(AND(P363&gt;0,O363&lt;&gt;"",Q363&lt;&gt;"t TM"),VLOOKUP($E363,'SD Aufnahme'!$A$33:$N$326,'SD Aufnahme'!$H$29,FALSE)*P363/O363,VLOOKUP($E363,'SD Aufnahme'!$A$33:$N$326,'SD Aufnahme'!$H$29,FALSE)),""))),"")</f>
        <v/>
      </c>
      <c r="Z363" s="87"/>
      <c r="AA363" s="424" t="s">
        <v>667</v>
      </c>
      <c r="AB363" s="129" t="str">
        <f>IF($M363=0,"",IFERROR(VLOOKUP($E363,'SD Aufnahme'!$A$33:$N$279,AB$20,FALSE),""))</f>
        <v/>
      </c>
      <c r="AC363" s="97">
        <f t="shared" si="107"/>
        <v>0</v>
      </c>
      <c r="AD363" s="89">
        <f t="shared" ca="1" si="108"/>
        <v>0</v>
      </c>
      <c r="AE363" s="89">
        <f t="shared" ca="1" si="114"/>
        <v>0</v>
      </c>
      <c r="AF363" s="89">
        <f t="shared" ca="1" si="109"/>
        <v>0</v>
      </c>
      <c r="AG363" s="89">
        <f t="shared" ca="1" si="115"/>
        <v>0</v>
      </c>
      <c r="AH363" s="89">
        <f t="shared" si="121"/>
        <v>0</v>
      </c>
      <c r="AI363" s="130" t="e">
        <f ca="1">COUNTIF(OFFSET('SD Aufnahme'!$C$33,VLOOKUP(J363,Art_Aufnahme,3,FALSE),0,VLOOKUP(J363,Art_Aufnahme,4,FALSE)-VLOOKUP(J363,Art_Aufnahme,3,FALSE)+1,1),K363)</f>
        <v>#N/A</v>
      </c>
      <c r="AJ363" s="138">
        <f ca="1">COUNTIF(OFFSET('SD Aufnahme'!$M$32,VLOOKUP(E363,'SD Aufnahme'!$A$33:$X$376,'SD Aufnahme'!$W$29,FALSE),0,1,VLOOKUP(E363,'SD Aufnahme'!$A$33:$X$376,'SD Aufnahme'!$X$29,FALSE)),M363)</f>
        <v>0</v>
      </c>
      <c r="AK363" s="91">
        <f t="shared" ca="1" si="116"/>
        <v>0</v>
      </c>
      <c r="AL363" s="98">
        <f t="shared" si="110"/>
        <v>3</v>
      </c>
      <c r="AO363" s="98">
        <f t="shared" si="111"/>
        <v>0</v>
      </c>
      <c r="AR363" s="98" t="str">
        <f t="shared" si="112"/>
        <v>1900-1-Aufnahme</v>
      </c>
    </row>
    <row r="364" spans="1:44">
      <c r="A364" s="98">
        <f t="shared" si="103"/>
        <v>0</v>
      </c>
      <c r="B364" s="98" t="str">
        <f>IF(C364=1,SUM($C$23:C364),"")</f>
        <v/>
      </c>
      <c r="C364" s="98">
        <f t="shared" si="104"/>
        <v>0</v>
      </c>
      <c r="D364" s="89" t="str">
        <f t="shared" si="105"/>
        <v>1900-1-Aufnahme-</v>
      </c>
      <c r="E364" s="123" t="str">
        <f t="shared" ca="1" si="113"/>
        <v>-</v>
      </c>
      <c r="F364" s="123">
        <f t="shared" si="118"/>
        <v>1900</v>
      </c>
      <c r="G364" s="123">
        <f t="shared" si="119"/>
        <v>1</v>
      </c>
      <c r="H364" s="162">
        <f t="shared" si="120"/>
        <v>342</v>
      </c>
      <c r="I364" s="77"/>
      <c r="J364" s="78"/>
      <c r="K364" s="79"/>
      <c r="L364" s="80"/>
      <c r="M364" s="177"/>
      <c r="N364" s="309" t="str">
        <f t="shared" ca="1" si="117"/>
        <v/>
      </c>
      <c r="O364" s="310" t="str">
        <f ca="1">IFERROR(IF(VLOOKUP($E364,'SD Aufnahme'!$A$33:$N$326,'SD Aufnahme'!$D$29,FALSE)=0,"",VLOOKUP($E364,'SD Aufnahme'!$A$33:$N$326,'SD Aufnahme'!$D$29,FALSE)),"")</f>
        <v/>
      </c>
      <c r="P364" s="313"/>
      <c r="Q364" s="315" t="str">
        <f>IF(K364=0,"",IFERROR(VLOOKUP($E364,'SD Aufnahme'!$A$33:$N$326,'SD Aufnahme'!$E$29,FALSE),""))</f>
        <v/>
      </c>
      <c r="R364" s="87"/>
      <c r="S364" s="131" t="str">
        <f t="shared" si="106"/>
        <v/>
      </c>
      <c r="T364" s="126">
        <f>IF(M364="organische Düngemittel",IF(OR($M364=0,L364&lt;&gt;0,U364&gt;0),0,IFERROR(VLOOKUP($E364,'SD Aufnahme'!$A$33:$N$4042,T$20,FALSE),0)),)</f>
        <v>0</v>
      </c>
      <c r="U364" s="83"/>
      <c r="V364" s="124"/>
      <c r="W364" s="128" t="str">
        <f ca="1">IFERROR(IF(AND(J364&lt;&gt;"eigene Stoffe",VLOOKUP($E364,'SD Aufnahme'!$A$33:$N$326,'SD Aufnahme'!$G$29,FALSE)=0),"",IF($L364&lt;&gt;0,"", IF(AND(P364&gt;0,O364&lt;&gt;"",Q364&lt;&gt;"t TM"),VLOOKUP($E364,'SD Aufnahme'!$A$33:$N$326,'SD Aufnahme'!$G$29,FALSE)/O364*P364,VLOOKUP($E364,'SD Aufnahme'!$A$33:$N$326,'SD Aufnahme'!$G$29,FALSE)))),"")</f>
        <v/>
      </c>
      <c r="X364" s="87"/>
      <c r="Y364" s="128" t="str">
        <f ca="1">IFERROR(IF(AND(J364&lt;&gt;"eigene Stoffe",VLOOKUP($E364,'SD Aufnahme'!$A$33:$N$326,'SD Aufnahme'!$H$29,FALSE)=0),"",IF($L364&lt;&gt;0,"",IFERROR(IF(AND(P364&gt;0,O364&lt;&gt;"",Q364&lt;&gt;"t TM"),VLOOKUP($E364,'SD Aufnahme'!$A$33:$N$326,'SD Aufnahme'!$H$29,FALSE)*P364/O364,VLOOKUP($E364,'SD Aufnahme'!$A$33:$N$326,'SD Aufnahme'!$H$29,FALSE)),""))),"")</f>
        <v/>
      </c>
      <c r="Z364" s="87"/>
      <c r="AA364" s="424" t="s">
        <v>667</v>
      </c>
      <c r="AB364" s="129" t="str">
        <f>IF($M364=0,"",IFERROR(VLOOKUP($E364,'SD Aufnahme'!$A$33:$N$279,AB$20,FALSE),""))</f>
        <v/>
      </c>
      <c r="AC364" s="97">
        <f t="shared" si="107"/>
        <v>0</v>
      </c>
      <c r="AD364" s="89">
        <f t="shared" ca="1" si="108"/>
        <v>0</v>
      </c>
      <c r="AE364" s="89">
        <f t="shared" ca="1" si="114"/>
        <v>0</v>
      </c>
      <c r="AF364" s="89">
        <f t="shared" ca="1" si="109"/>
        <v>0</v>
      </c>
      <c r="AG364" s="89">
        <f t="shared" ca="1" si="115"/>
        <v>0</v>
      </c>
      <c r="AH364" s="89">
        <f t="shared" si="121"/>
        <v>0</v>
      </c>
      <c r="AI364" s="130" t="e">
        <f ca="1">COUNTIF(OFFSET('SD Aufnahme'!$C$33,VLOOKUP(J364,Art_Aufnahme,3,FALSE),0,VLOOKUP(J364,Art_Aufnahme,4,FALSE)-VLOOKUP(J364,Art_Aufnahme,3,FALSE)+1,1),K364)</f>
        <v>#N/A</v>
      </c>
      <c r="AJ364" s="138">
        <f ca="1">COUNTIF(OFFSET('SD Aufnahme'!$M$32,VLOOKUP(E364,'SD Aufnahme'!$A$33:$X$376,'SD Aufnahme'!$W$29,FALSE),0,1,VLOOKUP(E364,'SD Aufnahme'!$A$33:$X$376,'SD Aufnahme'!$X$29,FALSE)),M364)</f>
        <v>0</v>
      </c>
      <c r="AK364" s="91">
        <f t="shared" ca="1" si="116"/>
        <v>0</v>
      </c>
      <c r="AL364" s="98">
        <f t="shared" si="110"/>
        <v>3</v>
      </c>
      <c r="AO364" s="98">
        <f t="shared" si="111"/>
        <v>0</v>
      </c>
      <c r="AR364" s="98" t="str">
        <f t="shared" si="112"/>
        <v>1900-1-Aufnahme</v>
      </c>
    </row>
    <row r="365" spans="1:44">
      <c r="A365" s="98">
        <f t="shared" si="103"/>
        <v>0</v>
      </c>
      <c r="B365" s="98" t="str">
        <f>IF(C365=1,SUM($C$23:C365),"")</f>
        <v/>
      </c>
      <c r="C365" s="98">
        <f t="shared" si="104"/>
        <v>0</v>
      </c>
      <c r="D365" s="89" t="str">
        <f t="shared" si="105"/>
        <v>1900-1-Aufnahme-</v>
      </c>
      <c r="E365" s="123" t="str">
        <f t="shared" ca="1" si="113"/>
        <v>-</v>
      </c>
      <c r="F365" s="123">
        <f t="shared" si="118"/>
        <v>1900</v>
      </c>
      <c r="G365" s="123">
        <f t="shared" si="119"/>
        <v>1</v>
      </c>
      <c r="H365" s="162">
        <f t="shared" si="120"/>
        <v>343</v>
      </c>
      <c r="I365" s="77"/>
      <c r="J365" s="78"/>
      <c r="K365" s="79"/>
      <c r="L365" s="80"/>
      <c r="M365" s="177"/>
      <c r="N365" s="309" t="str">
        <f t="shared" ca="1" si="117"/>
        <v/>
      </c>
      <c r="O365" s="310" t="str">
        <f ca="1">IFERROR(IF(VLOOKUP($E365,'SD Aufnahme'!$A$33:$N$326,'SD Aufnahme'!$D$29,FALSE)=0,"",VLOOKUP($E365,'SD Aufnahme'!$A$33:$N$326,'SD Aufnahme'!$D$29,FALSE)),"")</f>
        <v/>
      </c>
      <c r="P365" s="313"/>
      <c r="Q365" s="315" t="str">
        <f>IF(K365=0,"",IFERROR(VLOOKUP($E365,'SD Aufnahme'!$A$33:$N$326,'SD Aufnahme'!$E$29,FALSE),""))</f>
        <v/>
      </c>
      <c r="R365" s="87"/>
      <c r="S365" s="131" t="str">
        <f t="shared" si="106"/>
        <v/>
      </c>
      <c r="T365" s="126">
        <f>IF(M365="organische Düngemittel",IF(OR($M365=0,L365&lt;&gt;0,U365&gt;0),0,IFERROR(VLOOKUP($E365,'SD Aufnahme'!$A$33:$N$4042,T$20,FALSE),0)),)</f>
        <v>0</v>
      </c>
      <c r="U365" s="83"/>
      <c r="V365" s="124"/>
      <c r="W365" s="128" t="str">
        <f ca="1">IFERROR(IF(AND(J365&lt;&gt;"eigene Stoffe",VLOOKUP($E365,'SD Aufnahme'!$A$33:$N$326,'SD Aufnahme'!$G$29,FALSE)=0),"",IF($L365&lt;&gt;0,"", IF(AND(P365&gt;0,O365&lt;&gt;"",Q365&lt;&gt;"t TM"),VLOOKUP($E365,'SD Aufnahme'!$A$33:$N$326,'SD Aufnahme'!$G$29,FALSE)/O365*P365,VLOOKUP($E365,'SD Aufnahme'!$A$33:$N$326,'SD Aufnahme'!$G$29,FALSE)))),"")</f>
        <v/>
      </c>
      <c r="X365" s="87"/>
      <c r="Y365" s="128" t="str">
        <f ca="1">IFERROR(IF(AND(J365&lt;&gt;"eigene Stoffe",VLOOKUP($E365,'SD Aufnahme'!$A$33:$N$326,'SD Aufnahme'!$H$29,FALSE)=0),"",IF($L365&lt;&gt;0,"",IFERROR(IF(AND(P365&gt;0,O365&lt;&gt;"",Q365&lt;&gt;"t TM"),VLOOKUP($E365,'SD Aufnahme'!$A$33:$N$326,'SD Aufnahme'!$H$29,FALSE)*P365/O365,VLOOKUP($E365,'SD Aufnahme'!$A$33:$N$326,'SD Aufnahme'!$H$29,FALSE)),""))),"")</f>
        <v/>
      </c>
      <c r="Z365" s="87"/>
      <c r="AA365" s="424" t="s">
        <v>667</v>
      </c>
      <c r="AB365" s="129" t="str">
        <f>IF($M365=0,"",IFERROR(VLOOKUP($E365,'SD Aufnahme'!$A$33:$N$279,AB$20,FALSE),""))</f>
        <v/>
      </c>
      <c r="AC365" s="97">
        <f t="shared" si="107"/>
        <v>0</v>
      </c>
      <c r="AD365" s="89">
        <f t="shared" ca="1" si="108"/>
        <v>0</v>
      </c>
      <c r="AE365" s="89">
        <f t="shared" ca="1" si="114"/>
        <v>0</v>
      </c>
      <c r="AF365" s="89">
        <f t="shared" ca="1" si="109"/>
        <v>0</v>
      </c>
      <c r="AG365" s="89">
        <f t="shared" ca="1" si="115"/>
        <v>0</v>
      </c>
      <c r="AH365" s="89">
        <f t="shared" si="121"/>
        <v>0</v>
      </c>
      <c r="AI365" s="130" t="e">
        <f ca="1">COUNTIF(OFFSET('SD Aufnahme'!$C$33,VLOOKUP(J365,Art_Aufnahme,3,FALSE),0,VLOOKUP(J365,Art_Aufnahme,4,FALSE)-VLOOKUP(J365,Art_Aufnahme,3,FALSE)+1,1),K365)</f>
        <v>#N/A</v>
      </c>
      <c r="AJ365" s="138">
        <f ca="1">COUNTIF(OFFSET('SD Aufnahme'!$M$32,VLOOKUP(E365,'SD Aufnahme'!$A$33:$X$376,'SD Aufnahme'!$W$29,FALSE),0,1,VLOOKUP(E365,'SD Aufnahme'!$A$33:$X$376,'SD Aufnahme'!$X$29,FALSE)),M365)</f>
        <v>0</v>
      </c>
      <c r="AK365" s="91">
        <f t="shared" ca="1" si="116"/>
        <v>0</v>
      </c>
      <c r="AL365" s="98">
        <f t="shared" si="110"/>
        <v>3</v>
      </c>
      <c r="AO365" s="98">
        <f t="shared" si="111"/>
        <v>0</v>
      </c>
      <c r="AR365" s="98" t="str">
        <f t="shared" si="112"/>
        <v>1900-1-Aufnahme</v>
      </c>
    </row>
    <row r="366" spans="1:44">
      <c r="A366" s="98">
        <f t="shared" si="103"/>
        <v>0</v>
      </c>
      <c r="B366" s="98" t="str">
        <f>IF(C366=1,SUM($C$23:C366),"")</f>
        <v/>
      </c>
      <c r="C366" s="98">
        <f t="shared" si="104"/>
        <v>0</v>
      </c>
      <c r="D366" s="89" t="str">
        <f t="shared" si="105"/>
        <v>1900-1-Aufnahme-</v>
      </c>
      <c r="E366" s="123" t="str">
        <f t="shared" ca="1" si="113"/>
        <v>-</v>
      </c>
      <c r="F366" s="123">
        <f t="shared" si="118"/>
        <v>1900</v>
      </c>
      <c r="G366" s="123">
        <f t="shared" si="119"/>
        <v>1</v>
      </c>
      <c r="H366" s="162">
        <f t="shared" si="120"/>
        <v>344</v>
      </c>
      <c r="I366" s="77"/>
      <c r="J366" s="78"/>
      <c r="K366" s="79"/>
      <c r="L366" s="80"/>
      <c r="M366" s="177"/>
      <c r="N366" s="309" t="str">
        <f t="shared" ca="1" si="117"/>
        <v/>
      </c>
      <c r="O366" s="310" t="str">
        <f ca="1">IFERROR(IF(VLOOKUP($E366,'SD Aufnahme'!$A$33:$N$326,'SD Aufnahme'!$D$29,FALSE)=0,"",VLOOKUP($E366,'SD Aufnahme'!$A$33:$N$326,'SD Aufnahme'!$D$29,FALSE)),"")</f>
        <v/>
      </c>
      <c r="P366" s="313"/>
      <c r="Q366" s="315" t="str">
        <f>IF(K366=0,"",IFERROR(VLOOKUP($E366,'SD Aufnahme'!$A$33:$N$326,'SD Aufnahme'!$E$29,FALSE),""))</f>
        <v/>
      </c>
      <c r="R366" s="87"/>
      <c r="S366" s="131" t="str">
        <f t="shared" si="106"/>
        <v/>
      </c>
      <c r="T366" s="126">
        <f>IF(M366="organische Düngemittel",IF(OR($M366=0,L366&lt;&gt;0,U366&gt;0),0,IFERROR(VLOOKUP($E366,'SD Aufnahme'!$A$33:$N$4042,T$20,FALSE),0)),)</f>
        <v>0</v>
      </c>
      <c r="U366" s="83"/>
      <c r="V366" s="124"/>
      <c r="W366" s="128" t="str">
        <f ca="1">IFERROR(IF(AND(J366&lt;&gt;"eigene Stoffe",VLOOKUP($E366,'SD Aufnahme'!$A$33:$N$326,'SD Aufnahme'!$G$29,FALSE)=0),"",IF($L366&lt;&gt;0,"", IF(AND(P366&gt;0,O366&lt;&gt;"",Q366&lt;&gt;"t TM"),VLOOKUP($E366,'SD Aufnahme'!$A$33:$N$326,'SD Aufnahme'!$G$29,FALSE)/O366*P366,VLOOKUP($E366,'SD Aufnahme'!$A$33:$N$326,'SD Aufnahme'!$G$29,FALSE)))),"")</f>
        <v/>
      </c>
      <c r="X366" s="87"/>
      <c r="Y366" s="128" t="str">
        <f ca="1">IFERROR(IF(AND(J366&lt;&gt;"eigene Stoffe",VLOOKUP($E366,'SD Aufnahme'!$A$33:$N$326,'SD Aufnahme'!$H$29,FALSE)=0),"",IF($L366&lt;&gt;0,"",IFERROR(IF(AND(P366&gt;0,O366&lt;&gt;"",Q366&lt;&gt;"t TM"),VLOOKUP($E366,'SD Aufnahme'!$A$33:$N$326,'SD Aufnahme'!$H$29,FALSE)*P366/O366,VLOOKUP($E366,'SD Aufnahme'!$A$33:$N$326,'SD Aufnahme'!$H$29,FALSE)),""))),"")</f>
        <v/>
      </c>
      <c r="Z366" s="87"/>
      <c r="AA366" s="424" t="s">
        <v>667</v>
      </c>
      <c r="AB366" s="129" t="str">
        <f>IF($M366=0,"",IFERROR(VLOOKUP($E366,'SD Aufnahme'!$A$33:$N$279,AB$20,FALSE),""))</f>
        <v/>
      </c>
      <c r="AC366" s="97">
        <f t="shared" si="107"/>
        <v>0</v>
      </c>
      <c r="AD366" s="89">
        <f t="shared" ca="1" si="108"/>
        <v>0</v>
      </c>
      <c r="AE366" s="89">
        <f t="shared" ca="1" si="114"/>
        <v>0</v>
      </c>
      <c r="AF366" s="89">
        <f t="shared" ca="1" si="109"/>
        <v>0</v>
      </c>
      <c r="AG366" s="89">
        <f t="shared" ca="1" si="115"/>
        <v>0</v>
      </c>
      <c r="AH366" s="89">
        <f t="shared" si="121"/>
        <v>0</v>
      </c>
      <c r="AI366" s="130" t="e">
        <f ca="1">COUNTIF(OFFSET('SD Aufnahme'!$C$33,VLOOKUP(J366,Art_Aufnahme,3,FALSE),0,VLOOKUP(J366,Art_Aufnahme,4,FALSE)-VLOOKUP(J366,Art_Aufnahme,3,FALSE)+1,1),K366)</f>
        <v>#N/A</v>
      </c>
      <c r="AJ366" s="138">
        <f ca="1">COUNTIF(OFFSET('SD Aufnahme'!$M$32,VLOOKUP(E366,'SD Aufnahme'!$A$33:$X$376,'SD Aufnahme'!$W$29,FALSE),0,1,VLOOKUP(E366,'SD Aufnahme'!$A$33:$X$376,'SD Aufnahme'!$X$29,FALSE)),M366)</f>
        <v>0</v>
      </c>
      <c r="AK366" s="91">
        <f t="shared" ca="1" si="116"/>
        <v>0</v>
      </c>
      <c r="AL366" s="98">
        <f t="shared" si="110"/>
        <v>3</v>
      </c>
      <c r="AO366" s="98">
        <f t="shared" si="111"/>
        <v>0</v>
      </c>
      <c r="AR366" s="98" t="str">
        <f t="shared" si="112"/>
        <v>1900-1-Aufnahme</v>
      </c>
    </row>
    <row r="367" spans="1:44">
      <c r="A367" s="98">
        <f t="shared" si="103"/>
        <v>0</v>
      </c>
      <c r="B367" s="98" t="str">
        <f>IF(C367=1,SUM($C$23:C367),"")</f>
        <v/>
      </c>
      <c r="C367" s="98">
        <f t="shared" si="104"/>
        <v>0</v>
      </c>
      <c r="D367" s="89" t="str">
        <f t="shared" si="105"/>
        <v>1900-1-Aufnahme-</v>
      </c>
      <c r="E367" s="123" t="str">
        <f t="shared" ca="1" si="113"/>
        <v>-</v>
      </c>
      <c r="F367" s="123">
        <f t="shared" si="118"/>
        <v>1900</v>
      </c>
      <c r="G367" s="123">
        <f t="shared" si="119"/>
        <v>1</v>
      </c>
      <c r="H367" s="162">
        <f t="shared" si="120"/>
        <v>345</v>
      </c>
      <c r="I367" s="77"/>
      <c r="J367" s="78"/>
      <c r="K367" s="79"/>
      <c r="L367" s="80"/>
      <c r="M367" s="177"/>
      <c r="N367" s="309" t="str">
        <f t="shared" ca="1" si="117"/>
        <v/>
      </c>
      <c r="O367" s="310" t="str">
        <f ca="1">IFERROR(IF(VLOOKUP($E367,'SD Aufnahme'!$A$33:$N$326,'SD Aufnahme'!$D$29,FALSE)=0,"",VLOOKUP($E367,'SD Aufnahme'!$A$33:$N$326,'SD Aufnahme'!$D$29,FALSE)),"")</f>
        <v/>
      </c>
      <c r="P367" s="313"/>
      <c r="Q367" s="315" t="str">
        <f>IF(K367=0,"",IFERROR(VLOOKUP($E367,'SD Aufnahme'!$A$33:$N$326,'SD Aufnahme'!$E$29,FALSE),""))</f>
        <v/>
      </c>
      <c r="R367" s="87"/>
      <c r="S367" s="131" t="str">
        <f t="shared" si="106"/>
        <v/>
      </c>
      <c r="T367" s="126">
        <f>IF(M367="organische Düngemittel",IF(OR($M367=0,L367&lt;&gt;0,U367&gt;0),0,IFERROR(VLOOKUP($E367,'SD Aufnahme'!$A$33:$N$4042,T$20,FALSE),0)),)</f>
        <v>0</v>
      </c>
      <c r="U367" s="83"/>
      <c r="V367" s="124"/>
      <c r="W367" s="128" t="str">
        <f ca="1">IFERROR(IF(AND(J367&lt;&gt;"eigene Stoffe",VLOOKUP($E367,'SD Aufnahme'!$A$33:$N$326,'SD Aufnahme'!$G$29,FALSE)=0),"",IF($L367&lt;&gt;0,"", IF(AND(P367&gt;0,O367&lt;&gt;"",Q367&lt;&gt;"t TM"),VLOOKUP($E367,'SD Aufnahme'!$A$33:$N$326,'SD Aufnahme'!$G$29,FALSE)/O367*P367,VLOOKUP($E367,'SD Aufnahme'!$A$33:$N$326,'SD Aufnahme'!$G$29,FALSE)))),"")</f>
        <v/>
      </c>
      <c r="X367" s="87"/>
      <c r="Y367" s="128" t="str">
        <f ca="1">IFERROR(IF(AND(J367&lt;&gt;"eigene Stoffe",VLOOKUP($E367,'SD Aufnahme'!$A$33:$N$326,'SD Aufnahme'!$H$29,FALSE)=0),"",IF($L367&lt;&gt;0,"",IFERROR(IF(AND(P367&gt;0,O367&lt;&gt;"",Q367&lt;&gt;"t TM"),VLOOKUP($E367,'SD Aufnahme'!$A$33:$N$326,'SD Aufnahme'!$H$29,FALSE)*P367/O367,VLOOKUP($E367,'SD Aufnahme'!$A$33:$N$326,'SD Aufnahme'!$H$29,FALSE)),""))),"")</f>
        <v/>
      </c>
      <c r="Z367" s="87"/>
      <c r="AA367" s="424" t="s">
        <v>667</v>
      </c>
      <c r="AB367" s="129" t="str">
        <f>IF($M367=0,"",IFERROR(VLOOKUP($E367,'SD Aufnahme'!$A$33:$N$279,AB$20,FALSE),""))</f>
        <v/>
      </c>
      <c r="AC367" s="97">
        <f t="shared" si="107"/>
        <v>0</v>
      </c>
      <c r="AD367" s="89">
        <f t="shared" ca="1" si="108"/>
        <v>0</v>
      </c>
      <c r="AE367" s="89">
        <f t="shared" ca="1" si="114"/>
        <v>0</v>
      </c>
      <c r="AF367" s="89">
        <f t="shared" ca="1" si="109"/>
        <v>0</v>
      </c>
      <c r="AG367" s="89">
        <f t="shared" ca="1" si="115"/>
        <v>0</v>
      </c>
      <c r="AH367" s="89">
        <f t="shared" si="121"/>
        <v>0</v>
      </c>
      <c r="AI367" s="130" t="e">
        <f ca="1">COUNTIF(OFFSET('SD Aufnahme'!$C$33,VLOOKUP(J367,Art_Aufnahme,3,FALSE),0,VLOOKUP(J367,Art_Aufnahme,4,FALSE)-VLOOKUP(J367,Art_Aufnahme,3,FALSE)+1,1),K367)</f>
        <v>#N/A</v>
      </c>
      <c r="AJ367" s="138">
        <f ca="1">COUNTIF(OFFSET('SD Aufnahme'!$M$32,VLOOKUP(E367,'SD Aufnahme'!$A$33:$X$376,'SD Aufnahme'!$W$29,FALSE),0,1,VLOOKUP(E367,'SD Aufnahme'!$A$33:$X$376,'SD Aufnahme'!$X$29,FALSE)),M367)</f>
        <v>0</v>
      </c>
      <c r="AK367" s="91">
        <f t="shared" ca="1" si="116"/>
        <v>0</v>
      </c>
      <c r="AL367" s="98">
        <f t="shared" si="110"/>
        <v>3</v>
      </c>
      <c r="AO367" s="98">
        <f t="shared" si="111"/>
        <v>0</v>
      </c>
      <c r="AR367" s="98" t="str">
        <f t="shared" si="112"/>
        <v>1900-1-Aufnahme</v>
      </c>
    </row>
    <row r="368" spans="1:44">
      <c r="A368" s="98">
        <f t="shared" si="103"/>
        <v>0</v>
      </c>
      <c r="B368" s="98" t="str">
        <f>IF(C368=1,SUM($C$23:C368),"")</f>
        <v/>
      </c>
      <c r="C368" s="98">
        <f t="shared" si="104"/>
        <v>0</v>
      </c>
      <c r="D368" s="89" t="str">
        <f t="shared" si="105"/>
        <v>1900-1-Aufnahme-</v>
      </c>
      <c r="E368" s="123" t="str">
        <f t="shared" ca="1" si="113"/>
        <v>-</v>
      </c>
      <c r="F368" s="123">
        <f t="shared" si="118"/>
        <v>1900</v>
      </c>
      <c r="G368" s="123">
        <f t="shared" si="119"/>
        <v>1</v>
      </c>
      <c r="H368" s="162">
        <f t="shared" si="120"/>
        <v>346</v>
      </c>
      <c r="I368" s="77"/>
      <c r="J368" s="78"/>
      <c r="K368" s="79"/>
      <c r="L368" s="80"/>
      <c r="M368" s="177"/>
      <c r="N368" s="309" t="str">
        <f t="shared" ca="1" si="117"/>
        <v/>
      </c>
      <c r="O368" s="310" t="str">
        <f ca="1">IFERROR(IF(VLOOKUP($E368,'SD Aufnahme'!$A$33:$N$326,'SD Aufnahme'!$D$29,FALSE)=0,"",VLOOKUP($E368,'SD Aufnahme'!$A$33:$N$326,'SD Aufnahme'!$D$29,FALSE)),"")</f>
        <v/>
      </c>
      <c r="P368" s="313"/>
      <c r="Q368" s="315" t="str">
        <f>IF(K368=0,"",IFERROR(VLOOKUP($E368,'SD Aufnahme'!$A$33:$N$326,'SD Aufnahme'!$E$29,FALSE),""))</f>
        <v/>
      </c>
      <c r="R368" s="87"/>
      <c r="S368" s="131" t="str">
        <f t="shared" si="106"/>
        <v/>
      </c>
      <c r="T368" s="126">
        <f>IF(M368="organische Düngemittel",IF(OR($M368=0,L368&lt;&gt;0,U368&gt;0),0,IFERROR(VLOOKUP($E368,'SD Aufnahme'!$A$33:$N$4042,T$20,FALSE),0)),)</f>
        <v>0</v>
      </c>
      <c r="U368" s="83"/>
      <c r="V368" s="124"/>
      <c r="W368" s="128" t="str">
        <f ca="1">IFERROR(IF(AND(J368&lt;&gt;"eigene Stoffe",VLOOKUP($E368,'SD Aufnahme'!$A$33:$N$326,'SD Aufnahme'!$G$29,FALSE)=0),"",IF($L368&lt;&gt;0,"", IF(AND(P368&gt;0,O368&lt;&gt;"",Q368&lt;&gt;"t TM"),VLOOKUP($E368,'SD Aufnahme'!$A$33:$N$326,'SD Aufnahme'!$G$29,FALSE)/O368*P368,VLOOKUP($E368,'SD Aufnahme'!$A$33:$N$326,'SD Aufnahme'!$G$29,FALSE)))),"")</f>
        <v/>
      </c>
      <c r="X368" s="87"/>
      <c r="Y368" s="128" t="str">
        <f ca="1">IFERROR(IF(AND(J368&lt;&gt;"eigene Stoffe",VLOOKUP($E368,'SD Aufnahme'!$A$33:$N$326,'SD Aufnahme'!$H$29,FALSE)=0),"",IF($L368&lt;&gt;0,"",IFERROR(IF(AND(P368&gt;0,O368&lt;&gt;"",Q368&lt;&gt;"t TM"),VLOOKUP($E368,'SD Aufnahme'!$A$33:$N$326,'SD Aufnahme'!$H$29,FALSE)*P368/O368,VLOOKUP($E368,'SD Aufnahme'!$A$33:$N$326,'SD Aufnahme'!$H$29,FALSE)),""))),"")</f>
        <v/>
      </c>
      <c r="Z368" s="87"/>
      <c r="AA368" s="424" t="s">
        <v>667</v>
      </c>
      <c r="AB368" s="129" t="str">
        <f>IF($M368=0,"",IFERROR(VLOOKUP($E368,'SD Aufnahme'!$A$33:$N$279,AB$20,FALSE),""))</f>
        <v/>
      </c>
      <c r="AC368" s="97">
        <f t="shared" si="107"/>
        <v>0</v>
      </c>
      <c r="AD368" s="89">
        <f t="shared" ca="1" si="108"/>
        <v>0</v>
      </c>
      <c r="AE368" s="89">
        <f t="shared" ca="1" si="114"/>
        <v>0</v>
      </c>
      <c r="AF368" s="89">
        <f t="shared" ca="1" si="109"/>
        <v>0</v>
      </c>
      <c r="AG368" s="89">
        <f t="shared" ca="1" si="115"/>
        <v>0</v>
      </c>
      <c r="AH368" s="89">
        <f t="shared" si="121"/>
        <v>0</v>
      </c>
      <c r="AI368" s="130" t="e">
        <f ca="1">COUNTIF(OFFSET('SD Aufnahme'!$C$33,VLOOKUP(J368,Art_Aufnahme,3,FALSE),0,VLOOKUP(J368,Art_Aufnahme,4,FALSE)-VLOOKUP(J368,Art_Aufnahme,3,FALSE)+1,1),K368)</f>
        <v>#N/A</v>
      </c>
      <c r="AJ368" s="138">
        <f ca="1">COUNTIF(OFFSET('SD Aufnahme'!$M$32,VLOOKUP(E368,'SD Aufnahme'!$A$33:$X$376,'SD Aufnahme'!$W$29,FALSE),0,1,VLOOKUP(E368,'SD Aufnahme'!$A$33:$X$376,'SD Aufnahme'!$X$29,FALSE)),M368)</f>
        <v>0</v>
      </c>
      <c r="AK368" s="91">
        <f t="shared" ca="1" si="116"/>
        <v>0</v>
      </c>
      <c r="AL368" s="98">
        <f t="shared" si="110"/>
        <v>3</v>
      </c>
      <c r="AO368" s="98">
        <f t="shared" si="111"/>
        <v>0</v>
      </c>
      <c r="AR368" s="98" t="str">
        <f t="shared" si="112"/>
        <v>1900-1-Aufnahme</v>
      </c>
    </row>
    <row r="369" spans="1:44">
      <c r="A369" s="98">
        <f t="shared" si="103"/>
        <v>0</v>
      </c>
      <c r="B369" s="98" t="str">
        <f>IF(C369=1,SUM($C$23:C369),"")</f>
        <v/>
      </c>
      <c r="C369" s="98">
        <f t="shared" si="104"/>
        <v>0</v>
      </c>
      <c r="D369" s="89" t="str">
        <f t="shared" si="105"/>
        <v>1900-1-Aufnahme-</v>
      </c>
      <c r="E369" s="123" t="str">
        <f t="shared" ca="1" si="113"/>
        <v>-</v>
      </c>
      <c r="F369" s="123">
        <f t="shared" si="118"/>
        <v>1900</v>
      </c>
      <c r="G369" s="123">
        <f t="shared" si="119"/>
        <v>1</v>
      </c>
      <c r="H369" s="162">
        <f t="shared" si="120"/>
        <v>347</v>
      </c>
      <c r="I369" s="77"/>
      <c r="J369" s="78"/>
      <c r="K369" s="79"/>
      <c r="L369" s="80"/>
      <c r="M369" s="177"/>
      <c r="N369" s="309" t="str">
        <f t="shared" ca="1" si="117"/>
        <v/>
      </c>
      <c r="O369" s="310" t="str">
        <f ca="1">IFERROR(IF(VLOOKUP($E369,'SD Aufnahme'!$A$33:$N$326,'SD Aufnahme'!$D$29,FALSE)=0,"",VLOOKUP($E369,'SD Aufnahme'!$A$33:$N$326,'SD Aufnahme'!$D$29,FALSE)),"")</f>
        <v/>
      </c>
      <c r="P369" s="313"/>
      <c r="Q369" s="315" t="str">
        <f>IF(K369=0,"",IFERROR(VLOOKUP($E369,'SD Aufnahme'!$A$33:$N$326,'SD Aufnahme'!$E$29,FALSE),""))</f>
        <v/>
      </c>
      <c r="R369" s="87"/>
      <c r="S369" s="131" t="str">
        <f t="shared" si="106"/>
        <v/>
      </c>
      <c r="T369" s="126">
        <f>IF(M369="organische Düngemittel",IF(OR($M369=0,L369&lt;&gt;0,U369&gt;0),0,IFERROR(VLOOKUP($E369,'SD Aufnahme'!$A$33:$N$4042,T$20,FALSE),0)),)</f>
        <v>0</v>
      </c>
      <c r="U369" s="83"/>
      <c r="V369" s="124"/>
      <c r="W369" s="128" t="str">
        <f ca="1">IFERROR(IF(AND(J369&lt;&gt;"eigene Stoffe",VLOOKUP($E369,'SD Aufnahme'!$A$33:$N$326,'SD Aufnahme'!$G$29,FALSE)=0),"",IF($L369&lt;&gt;0,"", IF(AND(P369&gt;0,O369&lt;&gt;"",Q369&lt;&gt;"t TM"),VLOOKUP($E369,'SD Aufnahme'!$A$33:$N$326,'SD Aufnahme'!$G$29,FALSE)/O369*P369,VLOOKUP($E369,'SD Aufnahme'!$A$33:$N$326,'SD Aufnahme'!$G$29,FALSE)))),"")</f>
        <v/>
      </c>
      <c r="X369" s="87"/>
      <c r="Y369" s="128" t="str">
        <f ca="1">IFERROR(IF(AND(J369&lt;&gt;"eigene Stoffe",VLOOKUP($E369,'SD Aufnahme'!$A$33:$N$326,'SD Aufnahme'!$H$29,FALSE)=0),"",IF($L369&lt;&gt;0,"",IFERROR(IF(AND(P369&gt;0,O369&lt;&gt;"",Q369&lt;&gt;"t TM"),VLOOKUP($E369,'SD Aufnahme'!$A$33:$N$326,'SD Aufnahme'!$H$29,FALSE)*P369/O369,VLOOKUP($E369,'SD Aufnahme'!$A$33:$N$326,'SD Aufnahme'!$H$29,FALSE)),""))),"")</f>
        <v/>
      </c>
      <c r="Z369" s="87"/>
      <c r="AA369" s="424" t="s">
        <v>667</v>
      </c>
      <c r="AB369" s="129" t="str">
        <f>IF($M369=0,"",IFERROR(VLOOKUP($E369,'SD Aufnahme'!$A$33:$N$279,AB$20,FALSE),""))</f>
        <v/>
      </c>
      <c r="AC369" s="97">
        <f t="shared" si="107"/>
        <v>0</v>
      </c>
      <c r="AD369" s="89">
        <f t="shared" ca="1" si="108"/>
        <v>0</v>
      </c>
      <c r="AE369" s="89">
        <f t="shared" ca="1" si="114"/>
        <v>0</v>
      </c>
      <c r="AF369" s="89">
        <f t="shared" ca="1" si="109"/>
        <v>0</v>
      </c>
      <c r="AG369" s="89">
        <f t="shared" ca="1" si="115"/>
        <v>0</v>
      </c>
      <c r="AH369" s="89">
        <f t="shared" si="121"/>
        <v>0</v>
      </c>
      <c r="AI369" s="130" t="e">
        <f ca="1">COUNTIF(OFFSET('SD Aufnahme'!$C$33,VLOOKUP(J369,Art_Aufnahme,3,FALSE),0,VLOOKUP(J369,Art_Aufnahme,4,FALSE)-VLOOKUP(J369,Art_Aufnahme,3,FALSE)+1,1),K369)</f>
        <v>#N/A</v>
      </c>
      <c r="AJ369" s="138">
        <f ca="1">COUNTIF(OFFSET('SD Aufnahme'!$M$32,VLOOKUP(E369,'SD Aufnahme'!$A$33:$X$376,'SD Aufnahme'!$W$29,FALSE),0,1,VLOOKUP(E369,'SD Aufnahme'!$A$33:$X$376,'SD Aufnahme'!$X$29,FALSE)),M369)</f>
        <v>0</v>
      </c>
      <c r="AK369" s="91">
        <f t="shared" ca="1" si="116"/>
        <v>0</v>
      </c>
      <c r="AL369" s="98">
        <f t="shared" si="110"/>
        <v>3</v>
      </c>
      <c r="AO369" s="98">
        <f t="shared" si="111"/>
        <v>0</v>
      </c>
      <c r="AR369" s="98" t="str">
        <f t="shared" si="112"/>
        <v>1900-1-Aufnahme</v>
      </c>
    </row>
    <row r="370" spans="1:44">
      <c r="A370" s="98">
        <f t="shared" si="103"/>
        <v>0</v>
      </c>
      <c r="B370" s="98" t="str">
        <f>IF(C370=1,SUM($C$23:C370),"")</f>
        <v/>
      </c>
      <c r="C370" s="98">
        <f t="shared" si="104"/>
        <v>0</v>
      </c>
      <c r="D370" s="89" t="str">
        <f t="shared" si="105"/>
        <v>1900-1-Aufnahme-</v>
      </c>
      <c r="E370" s="123" t="str">
        <f t="shared" ca="1" si="113"/>
        <v>-</v>
      </c>
      <c r="F370" s="123">
        <f t="shared" si="118"/>
        <v>1900</v>
      </c>
      <c r="G370" s="123">
        <f t="shared" si="119"/>
        <v>1</v>
      </c>
      <c r="H370" s="162">
        <f t="shared" si="120"/>
        <v>348</v>
      </c>
      <c r="I370" s="77"/>
      <c r="J370" s="78"/>
      <c r="K370" s="79"/>
      <c r="L370" s="80"/>
      <c r="M370" s="177"/>
      <c r="N370" s="309" t="str">
        <f t="shared" ca="1" si="117"/>
        <v/>
      </c>
      <c r="O370" s="310" t="str">
        <f ca="1">IFERROR(IF(VLOOKUP($E370,'SD Aufnahme'!$A$33:$N$326,'SD Aufnahme'!$D$29,FALSE)=0,"",VLOOKUP($E370,'SD Aufnahme'!$A$33:$N$326,'SD Aufnahme'!$D$29,FALSE)),"")</f>
        <v/>
      </c>
      <c r="P370" s="313"/>
      <c r="Q370" s="315" t="str">
        <f>IF(K370=0,"",IFERROR(VLOOKUP($E370,'SD Aufnahme'!$A$33:$N$326,'SD Aufnahme'!$E$29,FALSE),""))</f>
        <v/>
      </c>
      <c r="R370" s="87"/>
      <c r="S370" s="131" t="str">
        <f t="shared" si="106"/>
        <v/>
      </c>
      <c r="T370" s="126">
        <f>IF(M370="organische Düngemittel",IF(OR($M370=0,L370&lt;&gt;0,U370&gt;0),0,IFERROR(VLOOKUP($E370,'SD Aufnahme'!$A$33:$N$4042,T$20,FALSE),0)),)</f>
        <v>0</v>
      </c>
      <c r="U370" s="83"/>
      <c r="V370" s="124"/>
      <c r="W370" s="128" t="str">
        <f ca="1">IFERROR(IF(AND(J370&lt;&gt;"eigene Stoffe",VLOOKUP($E370,'SD Aufnahme'!$A$33:$N$326,'SD Aufnahme'!$G$29,FALSE)=0),"",IF($L370&lt;&gt;0,"", IF(AND(P370&gt;0,O370&lt;&gt;"",Q370&lt;&gt;"t TM"),VLOOKUP($E370,'SD Aufnahme'!$A$33:$N$326,'SD Aufnahme'!$G$29,FALSE)/O370*P370,VLOOKUP($E370,'SD Aufnahme'!$A$33:$N$326,'SD Aufnahme'!$G$29,FALSE)))),"")</f>
        <v/>
      </c>
      <c r="X370" s="87"/>
      <c r="Y370" s="128" t="str">
        <f ca="1">IFERROR(IF(AND(J370&lt;&gt;"eigene Stoffe",VLOOKUP($E370,'SD Aufnahme'!$A$33:$N$326,'SD Aufnahme'!$H$29,FALSE)=0),"",IF($L370&lt;&gt;0,"",IFERROR(IF(AND(P370&gt;0,O370&lt;&gt;"",Q370&lt;&gt;"t TM"),VLOOKUP($E370,'SD Aufnahme'!$A$33:$N$326,'SD Aufnahme'!$H$29,FALSE)*P370/O370,VLOOKUP($E370,'SD Aufnahme'!$A$33:$N$326,'SD Aufnahme'!$H$29,FALSE)),""))),"")</f>
        <v/>
      </c>
      <c r="Z370" s="87"/>
      <c r="AA370" s="424" t="s">
        <v>667</v>
      </c>
      <c r="AB370" s="129" t="str">
        <f>IF($M370=0,"",IFERROR(VLOOKUP($E370,'SD Aufnahme'!$A$33:$N$279,AB$20,FALSE),""))</f>
        <v/>
      </c>
      <c r="AC370" s="97">
        <f t="shared" si="107"/>
        <v>0</v>
      </c>
      <c r="AD370" s="89">
        <f t="shared" ca="1" si="108"/>
        <v>0</v>
      </c>
      <c r="AE370" s="89">
        <f t="shared" ca="1" si="114"/>
        <v>0</v>
      </c>
      <c r="AF370" s="89">
        <f t="shared" ca="1" si="109"/>
        <v>0</v>
      </c>
      <c r="AG370" s="89">
        <f t="shared" ca="1" si="115"/>
        <v>0</v>
      </c>
      <c r="AH370" s="89">
        <f t="shared" si="121"/>
        <v>0</v>
      </c>
      <c r="AI370" s="130" t="e">
        <f ca="1">COUNTIF(OFFSET('SD Aufnahme'!$C$33,VLOOKUP(J370,Art_Aufnahme,3,FALSE),0,VLOOKUP(J370,Art_Aufnahme,4,FALSE)-VLOOKUP(J370,Art_Aufnahme,3,FALSE)+1,1),K370)</f>
        <v>#N/A</v>
      </c>
      <c r="AJ370" s="138">
        <f ca="1">COUNTIF(OFFSET('SD Aufnahme'!$M$32,VLOOKUP(E370,'SD Aufnahme'!$A$33:$X$376,'SD Aufnahme'!$W$29,FALSE),0,1,VLOOKUP(E370,'SD Aufnahme'!$A$33:$X$376,'SD Aufnahme'!$X$29,FALSE)),M370)</f>
        <v>0</v>
      </c>
      <c r="AK370" s="91">
        <f t="shared" ca="1" si="116"/>
        <v>0</v>
      </c>
      <c r="AL370" s="98">
        <f t="shared" si="110"/>
        <v>3</v>
      </c>
      <c r="AO370" s="98">
        <f t="shared" si="111"/>
        <v>0</v>
      </c>
      <c r="AR370" s="98" t="str">
        <f t="shared" si="112"/>
        <v>1900-1-Aufnahme</v>
      </c>
    </row>
    <row r="371" spans="1:44">
      <c r="A371" s="98">
        <f t="shared" si="103"/>
        <v>0</v>
      </c>
      <c r="B371" s="98" t="str">
        <f>IF(C371=1,SUM($C$23:C371),"")</f>
        <v/>
      </c>
      <c r="C371" s="98">
        <f t="shared" si="104"/>
        <v>0</v>
      </c>
      <c r="D371" s="89" t="str">
        <f t="shared" si="105"/>
        <v>1900-1-Aufnahme-</v>
      </c>
      <c r="E371" s="123" t="str">
        <f t="shared" ca="1" si="113"/>
        <v>-</v>
      </c>
      <c r="F371" s="123">
        <f t="shared" si="118"/>
        <v>1900</v>
      </c>
      <c r="G371" s="123">
        <f t="shared" si="119"/>
        <v>1</v>
      </c>
      <c r="H371" s="162">
        <f t="shared" si="120"/>
        <v>349</v>
      </c>
      <c r="I371" s="77"/>
      <c r="J371" s="78"/>
      <c r="K371" s="79"/>
      <c r="L371" s="80"/>
      <c r="M371" s="177"/>
      <c r="N371" s="309" t="str">
        <f t="shared" ca="1" si="117"/>
        <v/>
      </c>
      <c r="O371" s="310" t="str">
        <f ca="1">IFERROR(IF(VLOOKUP($E371,'SD Aufnahme'!$A$33:$N$326,'SD Aufnahme'!$D$29,FALSE)=0,"",VLOOKUP($E371,'SD Aufnahme'!$A$33:$N$326,'SD Aufnahme'!$D$29,FALSE)),"")</f>
        <v/>
      </c>
      <c r="P371" s="313"/>
      <c r="Q371" s="315" t="str">
        <f>IF(K371=0,"",IFERROR(VLOOKUP($E371,'SD Aufnahme'!$A$33:$N$326,'SD Aufnahme'!$E$29,FALSE),""))</f>
        <v/>
      </c>
      <c r="R371" s="87"/>
      <c r="S371" s="131" t="str">
        <f t="shared" si="106"/>
        <v/>
      </c>
      <c r="T371" s="126">
        <f>IF(M371="organische Düngemittel",IF(OR($M371=0,L371&lt;&gt;0,U371&gt;0),0,IFERROR(VLOOKUP($E371,'SD Aufnahme'!$A$33:$N$4042,T$20,FALSE),0)),)</f>
        <v>0</v>
      </c>
      <c r="U371" s="83"/>
      <c r="V371" s="124"/>
      <c r="W371" s="128" t="str">
        <f ca="1">IFERROR(IF(AND(J371&lt;&gt;"eigene Stoffe",VLOOKUP($E371,'SD Aufnahme'!$A$33:$N$326,'SD Aufnahme'!$G$29,FALSE)=0),"",IF($L371&lt;&gt;0,"", IF(AND(P371&gt;0,O371&lt;&gt;"",Q371&lt;&gt;"t TM"),VLOOKUP($E371,'SD Aufnahme'!$A$33:$N$326,'SD Aufnahme'!$G$29,FALSE)/O371*P371,VLOOKUP($E371,'SD Aufnahme'!$A$33:$N$326,'SD Aufnahme'!$G$29,FALSE)))),"")</f>
        <v/>
      </c>
      <c r="X371" s="87"/>
      <c r="Y371" s="128" t="str">
        <f ca="1">IFERROR(IF(AND(J371&lt;&gt;"eigene Stoffe",VLOOKUP($E371,'SD Aufnahme'!$A$33:$N$326,'SD Aufnahme'!$H$29,FALSE)=0),"",IF($L371&lt;&gt;0,"",IFERROR(IF(AND(P371&gt;0,O371&lt;&gt;"",Q371&lt;&gt;"t TM"),VLOOKUP($E371,'SD Aufnahme'!$A$33:$N$326,'SD Aufnahme'!$H$29,FALSE)*P371/O371,VLOOKUP($E371,'SD Aufnahme'!$A$33:$N$326,'SD Aufnahme'!$H$29,FALSE)),""))),"")</f>
        <v/>
      </c>
      <c r="Z371" s="87"/>
      <c r="AA371" s="424" t="s">
        <v>667</v>
      </c>
      <c r="AB371" s="129" t="str">
        <f>IF($M371=0,"",IFERROR(VLOOKUP($E371,'SD Aufnahme'!$A$33:$N$279,AB$20,FALSE),""))</f>
        <v/>
      </c>
      <c r="AC371" s="97">
        <f t="shared" si="107"/>
        <v>0</v>
      </c>
      <c r="AD371" s="89">
        <f t="shared" ca="1" si="108"/>
        <v>0</v>
      </c>
      <c r="AE371" s="89">
        <f t="shared" ca="1" si="114"/>
        <v>0</v>
      </c>
      <c r="AF371" s="89">
        <f t="shared" ca="1" si="109"/>
        <v>0</v>
      </c>
      <c r="AG371" s="89">
        <f t="shared" ca="1" si="115"/>
        <v>0</v>
      </c>
      <c r="AH371" s="89">
        <f t="shared" si="121"/>
        <v>0</v>
      </c>
      <c r="AI371" s="130" t="e">
        <f ca="1">COUNTIF(OFFSET('SD Aufnahme'!$C$33,VLOOKUP(J371,Art_Aufnahme,3,FALSE),0,VLOOKUP(J371,Art_Aufnahme,4,FALSE)-VLOOKUP(J371,Art_Aufnahme,3,FALSE)+1,1),K371)</f>
        <v>#N/A</v>
      </c>
      <c r="AJ371" s="138">
        <f ca="1">COUNTIF(OFFSET('SD Aufnahme'!$M$32,VLOOKUP(E371,'SD Aufnahme'!$A$33:$X$376,'SD Aufnahme'!$W$29,FALSE),0,1,VLOOKUP(E371,'SD Aufnahme'!$A$33:$X$376,'SD Aufnahme'!$X$29,FALSE)),M371)</f>
        <v>0</v>
      </c>
      <c r="AK371" s="91">
        <f t="shared" ca="1" si="116"/>
        <v>0</v>
      </c>
      <c r="AL371" s="98">
        <f t="shared" si="110"/>
        <v>3</v>
      </c>
      <c r="AO371" s="98">
        <f t="shared" si="111"/>
        <v>0</v>
      </c>
      <c r="AR371" s="98" t="str">
        <f t="shared" si="112"/>
        <v>1900-1-Aufnahme</v>
      </c>
    </row>
    <row r="372" spans="1:44">
      <c r="A372" s="98">
        <f t="shared" si="103"/>
        <v>0</v>
      </c>
      <c r="B372" s="98" t="str">
        <f>IF(C372=1,SUM($C$23:C372),"")</f>
        <v/>
      </c>
      <c r="C372" s="98">
        <f t="shared" si="104"/>
        <v>0</v>
      </c>
      <c r="D372" s="89" t="str">
        <f t="shared" si="105"/>
        <v>1900-1-Aufnahme-</v>
      </c>
      <c r="E372" s="123" t="str">
        <f t="shared" ca="1" si="113"/>
        <v>-</v>
      </c>
      <c r="F372" s="123">
        <f t="shared" si="118"/>
        <v>1900</v>
      </c>
      <c r="G372" s="123">
        <f t="shared" si="119"/>
        <v>1</v>
      </c>
      <c r="H372" s="162">
        <f t="shared" si="120"/>
        <v>350</v>
      </c>
      <c r="I372" s="77"/>
      <c r="J372" s="78"/>
      <c r="K372" s="79"/>
      <c r="L372" s="80"/>
      <c r="M372" s="177"/>
      <c r="N372" s="309" t="str">
        <f t="shared" ca="1" si="117"/>
        <v/>
      </c>
      <c r="O372" s="310" t="str">
        <f ca="1">IFERROR(IF(VLOOKUP($E372,'SD Aufnahme'!$A$33:$N$326,'SD Aufnahme'!$D$29,FALSE)=0,"",VLOOKUP($E372,'SD Aufnahme'!$A$33:$N$326,'SD Aufnahme'!$D$29,FALSE)),"")</f>
        <v/>
      </c>
      <c r="P372" s="313"/>
      <c r="Q372" s="315" t="str">
        <f>IF(K372=0,"",IFERROR(VLOOKUP($E372,'SD Aufnahme'!$A$33:$N$326,'SD Aufnahme'!$E$29,FALSE),""))</f>
        <v/>
      </c>
      <c r="R372" s="87"/>
      <c r="S372" s="131" t="str">
        <f t="shared" si="106"/>
        <v/>
      </c>
      <c r="T372" s="126">
        <f>IF(M372="organische Düngemittel",IF(OR($M372=0,L372&lt;&gt;0,U372&gt;0),0,IFERROR(VLOOKUP($E372,'SD Aufnahme'!$A$33:$N$4042,T$20,FALSE),0)),)</f>
        <v>0</v>
      </c>
      <c r="U372" s="83"/>
      <c r="V372" s="124"/>
      <c r="W372" s="128" t="str">
        <f ca="1">IFERROR(IF(AND(J372&lt;&gt;"eigene Stoffe",VLOOKUP($E372,'SD Aufnahme'!$A$33:$N$326,'SD Aufnahme'!$G$29,FALSE)=0),"",IF($L372&lt;&gt;0,"", IF(AND(P372&gt;0,O372&lt;&gt;"",Q372&lt;&gt;"t TM"),VLOOKUP($E372,'SD Aufnahme'!$A$33:$N$326,'SD Aufnahme'!$G$29,FALSE)/O372*P372,VLOOKUP($E372,'SD Aufnahme'!$A$33:$N$326,'SD Aufnahme'!$G$29,FALSE)))),"")</f>
        <v/>
      </c>
      <c r="X372" s="87"/>
      <c r="Y372" s="128" t="str">
        <f ca="1">IFERROR(IF(AND(J372&lt;&gt;"eigene Stoffe",VLOOKUP($E372,'SD Aufnahme'!$A$33:$N$326,'SD Aufnahme'!$H$29,FALSE)=0),"",IF($L372&lt;&gt;0,"",IFERROR(IF(AND(P372&gt;0,O372&lt;&gt;"",Q372&lt;&gt;"t TM"),VLOOKUP($E372,'SD Aufnahme'!$A$33:$N$326,'SD Aufnahme'!$H$29,FALSE)*P372/O372,VLOOKUP($E372,'SD Aufnahme'!$A$33:$N$326,'SD Aufnahme'!$H$29,FALSE)),""))),"")</f>
        <v/>
      </c>
      <c r="Z372" s="87"/>
      <c r="AA372" s="424" t="s">
        <v>667</v>
      </c>
      <c r="AB372" s="129" t="str">
        <f>IF($M372=0,"",IFERROR(VLOOKUP($E372,'SD Aufnahme'!$A$33:$N$279,AB$20,FALSE),""))</f>
        <v/>
      </c>
      <c r="AC372" s="97">
        <f t="shared" si="107"/>
        <v>0</v>
      </c>
      <c r="AD372" s="89">
        <f t="shared" ca="1" si="108"/>
        <v>0</v>
      </c>
      <c r="AE372" s="89">
        <f t="shared" ca="1" si="114"/>
        <v>0</v>
      </c>
      <c r="AF372" s="89">
        <f t="shared" ca="1" si="109"/>
        <v>0</v>
      </c>
      <c r="AG372" s="89">
        <f t="shared" ca="1" si="115"/>
        <v>0</v>
      </c>
      <c r="AH372" s="89">
        <f t="shared" si="121"/>
        <v>0</v>
      </c>
      <c r="AI372" s="130" t="e">
        <f ca="1">COUNTIF(OFFSET('SD Aufnahme'!$C$33,VLOOKUP(J372,Art_Aufnahme,3,FALSE),0,VLOOKUP(J372,Art_Aufnahme,4,FALSE)-VLOOKUP(J372,Art_Aufnahme,3,FALSE)+1,1),K372)</f>
        <v>#N/A</v>
      </c>
      <c r="AJ372" s="138">
        <f ca="1">COUNTIF(OFFSET('SD Aufnahme'!$M$32,VLOOKUP(E372,'SD Aufnahme'!$A$33:$X$376,'SD Aufnahme'!$W$29,FALSE),0,1,VLOOKUP(E372,'SD Aufnahme'!$A$33:$X$376,'SD Aufnahme'!$X$29,FALSE)),M372)</f>
        <v>0</v>
      </c>
      <c r="AK372" s="91">
        <f t="shared" ca="1" si="116"/>
        <v>0</v>
      </c>
      <c r="AL372" s="98">
        <f t="shared" si="110"/>
        <v>3</v>
      </c>
      <c r="AO372" s="98">
        <f t="shared" si="111"/>
        <v>0</v>
      </c>
      <c r="AR372" s="98" t="str">
        <f t="shared" si="112"/>
        <v>1900-1-Aufnahme</v>
      </c>
    </row>
    <row r="373" spans="1:44">
      <c r="A373" s="98">
        <f t="shared" si="103"/>
        <v>0</v>
      </c>
      <c r="B373" s="98" t="str">
        <f>IF(C373=1,SUM($C$23:C373),"")</f>
        <v/>
      </c>
      <c r="C373" s="98">
        <f t="shared" si="104"/>
        <v>0</v>
      </c>
      <c r="D373" s="89" t="str">
        <f t="shared" si="105"/>
        <v>1900-1-Aufnahme-</v>
      </c>
      <c r="E373" s="123" t="str">
        <f t="shared" ca="1" si="113"/>
        <v>-</v>
      </c>
      <c r="F373" s="123">
        <f t="shared" si="118"/>
        <v>1900</v>
      </c>
      <c r="G373" s="123">
        <f t="shared" si="119"/>
        <v>1</v>
      </c>
      <c r="H373" s="162">
        <f t="shared" si="120"/>
        <v>351</v>
      </c>
      <c r="I373" s="77"/>
      <c r="J373" s="78"/>
      <c r="K373" s="79"/>
      <c r="L373" s="80"/>
      <c r="M373" s="177"/>
      <c r="N373" s="309" t="str">
        <f t="shared" ca="1" si="117"/>
        <v/>
      </c>
      <c r="O373" s="310" t="str">
        <f ca="1">IFERROR(IF(VLOOKUP($E373,'SD Aufnahme'!$A$33:$N$326,'SD Aufnahme'!$D$29,FALSE)=0,"",VLOOKUP($E373,'SD Aufnahme'!$A$33:$N$326,'SD Aufnahme'!$D$29,FALSE)),"")</f>
        <v/>
      </c>
      <c r="P373" s="313"/>
      <c r="Q373" s="315" t="str">
        <f>IF(K373=0,"",IFERROR(VLOOKUP($E373,'SD Aufnahme'!$A$33:$N$326,'SD Aufnahme'!$E$29,FALSE),""))</f>
        <v/>
      </c>
      <c r="R373" s="87"/>
      <c r="S373" s="131" t="str">
        <f t="shared" si="106"/>
        <v/>
      </c>
      <c r="T373" s="126">
        <f>IF(M373="organische Düngemittel",IF(OR($M373=0,L373&lt;&gt;0,U373&gt;0),0,IFERROR(VLOOKUP($E373,'SD Aufnahme'!$A$33:$N$4042,T$20,FALSE),0)),)</f>
        <v>0</v>
      </c>
      <c r="U373" s="83"/>
      <c r="V373" s="124"/>
      <c r="W373" s="128" t="str">
        <f ca="1">IFERROR(IF(AND(J373&lt;&gt;"eigene Stoffe",VLOOKUP($E373,'SD Aufnahme'!$A$33:$N$326,'SD Aufnahme'!$G$29,FALSE)=0),"",IF($L373&lt;&gt;0,"", IF(AND(P373&gt;0,O373&lt;&gt;"",Q373&lt;&gt;"t TM"),VLOOKUP($E373,'SD Aufnahme'!$A$33:$N$326,'SD Aufnahme'!$G$29,FALSE)/O373*P373,VLOOKUP($E373,'SD Aufnahme'!$A$33:$N$326,'SD Aufnahme'!$G$29,FALSE)))),"")</f>
        <v/>
      </c>
      <c r="X373" s="87"/>
      <c r="Y373" s="128" t="str">
        <f ca="1">IFERROR(IF(AND(J373&lt;&gt;"eigene Stoffe",VLOOKUP($E373,'SD Aufnahme'!$A$33:$N$326,'SD Aufnahme'!$H$29,FALSE)=0),"",IF($L373&lt;&gt;0,"",IFERROR(IF(AND(P373&gt;0,O373&lt;&gt;"",Q373&lt;&gt;"t TM"),VLOOKUP($E373,'SD Aufnahme'!$A$33:$N$326,'SD Aufnahme'!$H$29,FALSE)*P373/O373,VLOOKUP($E373,'SD Aufnahme'!$A$33:$N$326,'SD Aufnahme'!$H$29,FALSE)),""))),"")</f>
        <v/>
      </c>
      <c r="Z373" s="87"/>
      <c r="AA373" s="424" t="s">
        <v>667</v>
      </c>
      <c r="AB373" s="129" t="str">
        <f>IF($M373=0,"",IFERROR(VLOOKUP($E373,'SD Aufnahme'!$A$33:$N$279,AB$20,FALSE),""))</f>
        <v/>
      </c>
      <c r="AC373" s="97">
        <f t="shared" si="107"/>
        <v>0</v>
      </c>
      <c r="AD373" s="89">
        <f t="shared" ca="1" si="108"/>
        <v>0</v>
      </c>
      <c r="AE373" s="89">
        <f t="shared" ca="1" si="114"/>
        <v>0</v>
      </c>
      <c r="AF373" s="89">
        <f t="shared" ca="1" si="109"/>
        <v>0</v>
      </c>
      <c r="AG373" s="89">
        <f t="shared" ca="1" si="115"/>
        <v>0</v>
      </c>
      <c r="AH373" s="89">
        <f t="shared" si="121"/>
        <v>0</v>
      </c>
      <c r="AI373" s="130" t="e">
        <f ca="1">COUNTIF(OFFSET('SD Aufnahme'!$C$33,VLOOKUP(J373,Art_Aufnahme,3,FALSE),0,VLOOKUP(J373,Art_Aufnahme,4,FALSE)-VLOOKUP(J373,Art_Aufnahme,3,FALSE)+1,1),K373)</f>
        <v>#N/A</v>
      </c>
      <c r="AJ373" s="138">
        <f ca="1">COUNTIF(OFFSET('SD Aufnahme'!$M$32,VLOOKUP(E373,'SD Aufnahme'!$A$33:$X$376,'SD Aufnahme'!$W$29,FALSE),0,1,VLOOKUP(E373,'SD Aufnahme'!$A$33:$X$376,'SD Aufnahme'!$X$29,FALSE)),M373)</f>
        <v>0</v>
      </c>
      <c r="AK373" s="91">
        <f t="shared" ca="1" si="116"/>
        <v>0</v>
      </c>
      <c r="AL373" s="98">
        <f t="shared" si="110"/>
        <v>3</v>
      </c>
      <c r="AO373" s="98">
        <f t="shared" si="111"/>
        <v>0</v>
      </c>
      <c r="AR373" s="98" t="str">
        <f t="shared" si="112"/>
        <v>1900-1-Aufnahme</v>
      </c>
    </row>
    <row r="374" spans="1:44">
      <c r="A374" s="98">
        <f t="shared" si="103"/>
        <v>0</v>
      </c>
      <c r="B374" s="98" t="str">
        <f>IF(C374=1,SUM($C$23:C374),"")</f>
        <v/>
      </c>
      <c r="C374" s="98">
        <f t="shared" si="104"/>
        <v>0</v>
      </c>
      <c r="D374" s="89" t="str">
        <f t="shared" si="105"/>
        <v>1900-1-Aufnahme-</v>
      </c>
      <c r="E374" s="123" t="str">
        <f t="shared" ca="1" si="113"/>
        <v>-</v>
      </c>
      <c r="F374" s="123">
        <f t="shared" si="118"/>
        <v>1900</v>
      </c>
      <c r="G374" s="123">
        <f t="shared" si="119"/>
        <v>1</v>
      </c>
      <c r="H374" s="162">
        <f t="shared" si="120"/>
        <v>352</v>
      </c>
      <c r="I374" s="77"/>
      <c r="J374" s="78"/>
      <c r="K374" s="79"/>
      <c r="L374" s="80"/>
      <c r="M374" s="177"/>
      <c r="N374" s="309" t="str">
        <f t="shared" ca="1" si="117"/>
        <v/>
      </c>
      <c r="O374" s="310" t="str">
        <f ca="1">IFERROR(IF(VLOOKUP($E374,'SD Aufnahme'!$A$33:$N$326,'SD Aufnahme'!$D$29,FALSE)=0,"",VLOOKUP($E374,'SD Aufnahme'!$A$33:$N$326,'SD Aufnahme'!$D$29,FALSE)),"")</f>
        <v/>
      </c>
      <c r="P374" s="313"/>
      <c r="Q374" s="315" t="str">
        <f>IF(K374=0,"",IFERROR(VLOOKUP($E374,'SD Aufnahme'!$A$33:$N$326,'SD Aufnahme'!$E$29,FALSE),""))</f>
        <v/>
      </c>
      <c r="R374" s="87"/>
      <c r="S374" s="131" t="str">
        <f t="shared" si="106"/>
        <v/>
      </c>
      <c r="T374" s="126">
        <f>IF(M374="organische Düngemittel",IF(OR($M374=0,L374&lt;&gt;0,U374&gt;0),0,IFERROR(VLOOKUP($E374,'SD Aufnahme'!$A$33:$N$4042,T$20,FALSE),0)),)</f>
        <v>0</v>
      </c>
      <c r="U374" s="83"/>
      <c r="V374" s="124"/>
      <c r="W374" s="128" t="str">
        <f ca="1">IFERROR(IF(AND(J374&lt;&gt;"eigene Stoffe",VLOOKUP($E374,'SD Aufnahme'!$A$33:$N$326,'SD Aufnahme'!$G$29,FALSE)=0),"",IF($L374&lt;&gt;0,"", IF(AND(P374&gt;0,O374&lt;&gt;"",Q374&lt;&gt;"t TM"),VLOOKUP($E374,'SD Aufnahme'!$A$33:$N$326,'SD Aufnahme'!$G$29,FALSE)/O374*P374,VLOOKUP($E374,'SD Aufnahme'!$A$33:$N$326,'SD Aufnahme'!$G$29,FALSE)))),"")</f>
        <v/>
      </c>
      <c r="X374" s="87"/>
      <c r="Y374" s="128" t="str">
        <f ca="1">IFERROR(IF(AND(J374&lt;&gt;"eigene Stoffe",VLOOKUP($E374,'SD Aufnahme'!$A$33:$N$326,'SD Aufnahme'!$H$29,FALSE)=0),"",IF($L374&lt;&gt;0,"",IFERROR(IF(AND(P374&gt;0,O374&lt;&gt;"",Q374&lt;&gt;"t TM"),VLOOKUP($E374,'SD Aufnahme'!$A$33:$N$326,'SD Aufnahme'!$H$29,FALSE)*P374/O374,VLOOKUP($E374,'SD Aufnahme'!$A$33:$N$326,'SD Aufnahme'!$H$29,FALSE)),""))),"")</f>
        <v/>
      </c>
      <c r="Z374" s="87"/>
      <c r="AA374" s="424" t="s">
        <v>667</v>
      </c>
      <c r="AB374" s="129" t="str">
        <f>IF($M374=0,"",IFERROR(VLOOKUP($E374,'SD Aufnahme'!$A$33:$N$279,AB$20,FALSE),""))</f>
        <v/>
      </c>
      <c r="AC374" s="97">
        <f t="shared" si="107"/>
        <v>0</v>
      </c>
      <c r="AD374" s="89">
        <f t="shared" ca="1" si="108"/>
        <v>0</v>
      </c>
      <c r="AE374" s="89">
        <f t="shared" ca="1" si="114"/>
        <v>0</v>
      </c>
      <c r="AF374" s="89">
        <f t="shared" ca="1" si="109"/>
        <v>0</v>
      </c>
      <c r="AG374" s="89">
        <f t="shared" ca="1" si="115"/>
        <v>0</v>
      </c>
      <c r="AH374" s="89">
        <f t="shared" si="121"/>
        <v>0</v>
      </c>
      <c r="AI374" s="130" t="e">
        <f ca="1">COUNTIF(OFFSET('SD Aufnahme'!$C$33,VLOOKUP(J374,Art_Aufnahme,3,FALSE),0,VLOOKUP(J374,Art_Aufnahme,4,FALSE)-VLOOKUP(J374,Art_Aufnahme,3,FALSE)+1,1),K374)</f>
        <v>#N/A</v>
      </c>
      <c r="AJ374" s="138">
        <f ca="1">COUNTIF(OFFSET('SD Aufnahme'!$M$32,VLOOKUP(E374,'SD Aufnahme'!$A$33:$X$376,'SD Aufnahme'!$W$29,FALSE),0,1,VLOOKUP(E374,'SD Aufnahme'!$A$33:$X$376,'SD Aufnahme'!$X$29,FALSE)),M374)</f>
        <v>0</v>
      </c>
      <c r="AK374" s="91">
        <f t="shared" ca="1" si="116"/>
        <v>0</v>
      </c>
      <c r="AL374" s="98">
        <f t="shared" si="110"/>
        <v>3</v>
      </c>
      <c r="AO374" s="98">
        <f t="shared" si="111"/>
        <v>0</v>
      </c>
      <c r="AR374" s="98" t="str">
        <f t="shared" si="112"/>
        <v>1900-1-Aufnahme</v>
      </c>
    </row>
    <row r="375" spans="1:44">
      <c r="A375" s="98">
        <f t="shared" si="103"/>
        <v>0</v>
      </c>
      <c r="B375" s="98" t="str">
        <f>IF(C375=1,SUM($C$23:C375),"")</f>
        <v/>
      </c>
      <c r="C375" s="98">
        <f t="shared" si="104"/>
        <v>0</v>
      </c>
      <c r="D375" s="89" t="str">
        <f t="shared" si="105"/>
        <v>1900-1-Aufnahme-</v>
      </c>
      <c r="E375" s="123" t="str">
        <f t="shared" ca="1" si="113"/>
        <v>-</v>
      </c>
      <c r="F375" s="123">
        <f t="shared" si="118"/>
        <v>1900</v>
      </c>
      <c r="G375" s="123">
        <f t="shared" si="119"/>
        <v>1</v>
      </c>
      <c r="H375" s="162">
        <f t="shared" si="120"/>
        <v>353</v>
      </c>
      <c r="I375" s="77"/>
      <c r="J375" s="78"/>
      <c r="K375" s="79"/>
      <c r="L375" s="80"/>
      <c r="M375" s="177"/>
      <c r="N375" s="309" t="str">
        <f t="shared" ca="1" si="117"/>
        <v/>
      </c>
      <c r="O375" s="310" t="str">
        <f ca="1">IFERROR(IF(VLOOKUP($E375,'SD Aufnahme'!$A$33:$N$326,'SD Aufnahme'!$D$29,FALSE)=0,"",VLOOKUP($E375,'SD Aufnahme'!$A$33:$N$326,'SD Aufnahme'!$D$29,FALSE)),"")</f>
        <v/>
      </c>
      <c r="P375" s="313"/>
      <c r="Q375" s="315" t="str">
        <f>IF(K375=0,"",IFERROR(VLOOKUP($E375,'SD Aufnahme'!$A$33:$N$326,'SD Aufnahme'!$E$29,FALSE),""))</f>
        <v/>
      </c>
      <c r="R375" s="87"/>
      <c r="S375" s="131" t="str">
        <f t="shared" si="106"/>
        <v/>
      </c>
      <c r="T375" s="126">
        <f>IF(M375="organische Düngemittel",IF(OR($M375=0,L375&lt;&gt;0,U375&gt;0),0,IFERROR(VLOOKUP($E375,'SD Aufnahme'!$A$33:$N$4042,T$20,FALSE),0)),)</f>
        <v>0</v>
      </c>
      <c r="U375" s="83"/>
      <c r="V375" s="124"/>
      <c r="W375" s="128" t="str">
        <f ca="1">IFERROR(IF(AND(J375&lt;&gt;"eigene Stoffe",VLOOKUP($E375,'SD Aufnahme'!$A$33:$N$326,'SD Aufnahme'!$G$29,FALSE)=0),"",IF($L375&lt;&gt;0,"", IF(AND(P375&gt;0,O375&lt;&gt;"",Q375&lt;&gt;"t TM"),VLOOKUP($E375,'SD Aufnahme'!$A$33:$N$326,'SD Aufnahme'!$G$29,FALSE)/O375*P375,VLOOKUP($E375,'SD Aufnahme'!$A$33:$N$326,'SD Aufnahme'!$G$29,FALSE)))),"")</f>
        <v/>
      </c>
      <c r="X375" s="87"/>
      <c r="Y375" s="128" t="str">
        <f ca="1">IFERROR(IF(AND(J375&lt;&gt;"eigene Stoffe",VLOOKUP($E375,'SD Aufnahme'!$A$33:$N$326,'SD Aufnahme'!$H$29,FALSE)=0),"",IF($L375&lt;&gt;0,"",IFERROR(IF(AND(P375&gt;0,O375&lt;&gt;"",Q375&lt;&gt;"t TM"),VLOOKUP($E375,'SD Aufnahme'!$A$33:$N$326,'SD Aufnahme'!$H$29,FALSE)*P375/O375,VLOOKUP($E375,'SD Aufnahme'!$A$33:$N$326,'SD Aufnahme'!$H$29,FALSE)),""))),"")</f>
        <v/>
      </c>
      <c r="Z375" s="87"/>
      <c r="AA375" s="424" t="s">
        <v>667</v>
      </c>
      <c r="AB375" s="129" t="str">
        <f>IF($M375=0,"",IFERROR(VLOOKUP($E375,'SD Aufnahme'!$A$33:$N$279,AB$20,FALSE),""))</f>
        <v/>
      </c>
      <c r="AC375" s="97">
        <f t="shared" si="107"/>
        <v>0</v>
      </c>
      <c r="AD375" s="89">
        <f t="shared" ca="1" si="108"/>
        <v>0</v>
      </c>
      <c r="AE375" s="89">
        <f t="shared" ca="1" si="114"/>
        <v>0</v>
      </c>
      <c r="AF375" s="89">
        <f t="shared" ca="1" si="109"/>
        <v>0</v>
      </c>
      <c r="AG375" s="89">
        <f t="shared" ca="1" si="115"/>
        <v>0</v>
      </c>
      <c r="AH375" s="89">
        <f t="shared" si="121"/>
        <v>0</v>
      </c>
      <c r="AI375" s="130" t="e">
        <f ca="1">COUNTIF(OFFSET('SD Aufnahme'!$C$33,VLOOKUP(J375,Art_Aufnahme,3,FALSE),0,VLOOKUP(J375,Art_Aufnahme,4,FALSE)-VLOOKUP(J375,Art_Aufnahme,3,FALSE)+1,1),K375)</f>
        <v>#N/A</v>
      </c>
      <c r="AJ375" s="138">
        <f ca="1">COUNTIF(OFFSET('SD Aufnahme'!$M$32,VLOOKUP(E375,'SD Aufnahme'!$A$33:$X$376,'SD Aufnahme'!$W$29,FALSE),0,1,VLOOKUP(E375,'SD Aufnahme'!$A$33:$X$376,'SD Aufnahme'!$X$29,FALSE)),M375)</f>
        <v>0</v>
      </c>
      <c r="AK375" s="91">
        <f t="shared" ca="1" si="116"/>
        <v>0</v>
      </c>
      <c r="AL375" s="98">
        <f t="shared" si="110"/>
        <v>3</v>
      </c>
      <c r="AO375" s="98">
        <f t="shared" si="111"/>
        <v>0</v>
      </c>
      <c r="AR375" s="98" t="str">
        <f t="shared" si="112"/>
        <v>1900-1-Aufnahme</v>
      </c>
    </row>
    <row r="376" spans="1:44">
      <c r="A376" s="98">
        <f t="shared" si="103"/>
        <v>0</v>
      </c>
      <c r="B376" s="98" t="str">
        <f>IF(C376=1,SUM($C$23:C376),"")</f>
        <v/>
      </c>
      <c r="C376" s="98">
        <f t="shared" si="104"/>
        <v>0</v>
      </c>
      <c r="D376" s="89" t="str">
        <f t="shared" si="105"/>
        <v>1900-1-Aufnahme-</v>
      </c>
      <c r="E376" s="123" t="str">
        <f t="shared" ca="1" si="113"/>
        <v>-</v>
      </c>
      <c r="F376" s="123">
        <f t="shared" si="118"/>
        <v>1900</v>
      </c>
      <c r="G376" s="123">
        <f t="shared" si="119"/>
        <v>1</v>
      </c>
      <c r="H376" s="162">
        <f t="shared" si="120"/>
        <v>354</v>
      </c>
      <c r="I376" s="77"/>
      <c r="J376" s="78"/>
      <c r="K376" s="79"/>
      <c r="L376" s="80"/>
      <c r="M376" s="177"/>
      <c r="N376" s="309" t="str">
        <f t="shared" ca="1" si="117"/>
        <v/>
      </c>
      <c r="O376" s="310" t="str">
        <f ca="1">IFERROR(IF(VLOOKUP($E376,'SD Aufnahme'!$A$33:$N$326,'SD Aufnahme'!$D$29,FALSE)=0,"",VLOOKUP($E376,'SD Aufnahme'!$A$33:$N$326,'SD Aufnahme'!$D$29,FALSE)),"")</f>
        <v/>
      </c>
      <c r="P376" s="313"/>
      <c r="Q376" s="315" t="str">
        <f>IF(K376=0,"",IFERROR(VLOOKUP($E376,'SD Aufnahme'!$A$33:$N$326,'SD Aufnahme'!$E$29,FALSE),""))</f>
        <v/>
      </c>
      <c r="R376" s="87"/>
      <c r="S376" s="131" t="str">
        <f t="shared" si="106"/>
        <v/>
      </c>
      <c r="T376" s="126">
        <f>IF(M376="organische Düngemittel",IF(OR($M376=0,L376&lt;&gt;0,U376&gt;0),0,IFERROR(VLOOKUP($E376,'SD Aufnahme'!$A$33:$N$4042,T$20,FALSE),0)),)</f>
        <v>0</v>
      </c>
      <c r="U376" s="83"/>
      <c r="V376" s="124"/>
      <c r="W376" s="128" t="str">
        <f ca="1">IFERROR(IF(AND(J376&lt;&gt;"eigene Stoffe",VLOOKUP($E376,'SD Aufnahme'!$A$33:$N$326,'SD Aufnahme'!$G$29,FALSE)=0),"",IF($L376&lt;&gt;0,"", IF(AND(P376&gt;0,O376&lt;&gt;"",Q376&lt;&gt;"t TM"),VLOOKUP($E376,'SD Aufnahme'!$A$33:$N$326,'SD Aufnahme'!$G$29,FALSE)/O376*P376,VLOOKUP($E376,'SD Aufnahme'!$A$33:$N$326,'SD Aufnahme'!$G$29,FALSE)))),"")</f>
        <v/>
      </c>
      <c r="X376" s="87"/>
      <c r="Y376" s="128" t="str">
        <f ca="1">IFERROR(IF(AND(J376&lt;&gt;"eigene Stoffe",VLOOKUP($E376,'SD Aufnahme'!$A$33:$N$326,'SD Aufnahme'!$H$29,FALSE)=0),"",IF($L376&lt;&gt;0,"",IFERROR(IF(AND(P376&gt;0,O376&lt;&gt;"",Q376&lt;&gt;"t TM"),VLOOKUP($E376,'SD Aufnahme'!$A$33:$N$326,'SD Aufnahme'!$H$29,FALSE)*P376/O376,VLOOKUP($E376,'SD Aufnahme'!$A$33:$N$326,'SD Aufnahme'!$H$29,FALSE)),""))),"")</f>
        <v/>
      </c>
      <c r="Z376" s="87"/>
      <c r="AA376" s="424" t="s">
        <v>667</v>
      </c>
      <c r="AB376" s="129" t="str">
        <f>IF($M376=0,"",IFERROR(VLOOKUP($E376,'SD Aufnahme'!$A$33:$N$279,AB$20,FALSE),""))</f>
        <v/>
      </c>
      <c r="AC376" s="97">
        <f t="shared" si="107"/>
        <v>0</v>
      </c>
      <c r="AD376" s="89">
        <f t="shared" ca="1" si="108"/>
        <v>0</v>
      </c>
      <c r="AE376" s="89">
        <f t="shared" ca="1" si="114"/>
        <v>0</v>
      </c>
      <c r="AF376" s="89">
        <f t="shared" ca="1" si="109"/>
        <v>0</v>
      </c>
      <c r="AG376" s="89">
        <f t="shared" ca="1" si="115"/>
        <v>0</v>
      </c>
      <c r="AH376" s="89">
        <f t="shared" si="121"/>
        <v>0</v>
      </c>
      <c r="AI376" s="130" t="e">
        <f ca="1">COUNTIF(OFFSET('SD Aufnahme'!$C$33,VLOOKUP(J376,Art_Aufnahme,3,FALSE),0,VLOOKUP(J376,Art_Aufnahme,4,FALSE)-VLOOKUP(J376,Art_Aufnahme,3,FALSE)+1,1),K376)</f>
        <v>#N/A</v>
      </c>
      <c r="AJ376" s="138">
        <f ca="1">COUNTIF(OFFSET('SD Aufnahme'!$M$32,VLOOKUP(E376,'SD Aufnahme'!$A$33:$X$376,'SD Aufnahme'!$W$29,FALSE),0,1,VLOOKUP(E376,'SD Aufnahme'!$A$33:$X$376,'SD Aufnahme'!$X$29,FALSE)),M376)</f>
        <v>0</v>
      </c>
      <c r="AK376" s="91">
        <f t="shared" ca="1" si="116"/>
        <v>0</v>
      </c>
      <c r="AL376" s="98">
        <f t="shared" si="110"/>
        <v>3</v>
      </c>
      <c r="AO376" s="98">
        <f t="shared" si="111"/>
        <v>0</v>
      </c>
      <c r="AR376" s="98" t="str">
        <f t="shared" si="112"/>
        <v>1900-1-Aufnahme</v>
      </c>
    </row>
    <row r="377" spans="1:44">
      <c r="A377" s="98">
        <f t="shared" si="103"/>
        <v>0</v>
      </c>
      <c r="B377" s="98" t="str">
        <f>IF(C377=1,SUM($C$23:C377),"")</f>
        <v/>
      </c>
      <c r="C377" s="98">
        <f t="shared" si="104"/>
        <v>0</v>
      </c>
      <c r="D377" s="89" t="str">
        <f t="shared" si="105"/>
        <v>1900-1-Aufnahme-</v>
      </c>
      <c r="E377" s="123" t="str">
        <f t="shared" ca="1" si="113"/>
        <v>-</v>
      </c>
      <c r="F377" s="123">
        <f t="shared" si="118"/>
        <v>1900</v>
      </c>
      <c r="G377" s="123">
        <f t="shared" si="119"/>
        <v>1</v>
      </c>
      <c r="H377" s="162">
        <f t="shared" si="120"/>
        <v>355</v>
      </c>
      <c r="I377" s="77"/>
      <c r="J377" s="78"/>
      <c r="K377" s="79"/>
      <c r="L377" s="80"/>
      <c r="M377" s="177"/>
      <c r="N377" s="309" t="str">
        <f t="shared" ca="1" si="117"/>
        <v/>
      </c>
      <c r="O377" s="310" t="str">
        <f ca="1">IFERROR(IF(VLOOKUP($E377,'SD Aufnahme'!$A$33:$N$326,'SD Aufnahme'!$D$29,FALSE)=0,"",VLOOKUP($E377,'SD Aufnahme'!$A$33:$N$326,'SD Aufnahme'!$D$29,FALSE)),"")</f>
        <v/>
      </c>
      <c r="P377" s="313"/>
      <c r="Q377" s="315" t="str">
        <f>IF(K377=0,"",IFERROR(VLOOKUP($E377,'SD Aufnahme'!$A$33:$N$326,'SD Aufnahme'!$E$29,FALSE),""))</f>
        <v/>
      </c>
      <c r="R377" s="87"/>
      <c r="S377" s="131" t="str">
        <f t="shared" si="106"/>
        <v/>
      </c>
      <c r="T377" s="126">
        <f>IF(M377="organische Düngemittel",IF(OR($M377=0,L377&lt;&gt;0,U377&gt;0),0,IFERROR(VLOOKUP($E377,'SD Aufnahme'!$A$33:$N$4042,T$20,FALSE),0)),)</f>
        <v>0</v>
      </c>
      <c r="U377" s="83"/>
      <c r="V377" s="124"/>
      <c r="W377" s="128" t="str">
        <f ca="1">IFERROR(IF(AND(J377&lt;&gt;"eigene Stoffe",VLOOKUP($E377,'SD Aufnahme'!$A$33:$N$326,'SD Aufnahme'!$G$29,FALSE)=0),"",IF($L377&lt;&gt;0,"", IF(AND(P377&gt;0,O377&lt;&gt;"",Q377&lt;&gt;"t TM"),VLOOKUP($E377,'SD Aufnahme'!$A$33:$N$326,'SD Aufnahme'!$G$29,FALSE)/O377*P377,VLOOKUP($E377,'SD Aufnahme'!$A$33:$N$326,'SD Aufnahme'!$G$29,FALSE)))),"")</f>
        <v/>
      </c>
      <c r="X377" s="87"/>
      <c r="Y377" s="128" t="str">
        <f ca="1">IFERROR(IF(AND(J377&lt;&gt;"eigene Stoffe",VLOOKUP($E377,'SD Aufnahme'!$A$33:$N$326,'SD Aufnahme'!$H$29,FALSE)=0),"",IF($L377&lt;&gt;0,"",IFERROR(IF(AND(P377&gt;0,O377&lt;&gt;"",Q377&lt;&gt;"t TM"),VLOOKUP($E377,'SD Aufnahme'!$A$33:$N$326,'SD Aufnahme'!$H$29,FALSE)*P377/O377,VLOOKUP($E377,'SD Aufnahme'!$A$33:$N$326,'SD Aufnahme'!$H$29,FALSE)),""))),"")</f>
        <v/>
      </c>
      <c r="Z377" s="87"/>
      <c r="AA377" s="424" t="s">
        <v>667</v>
      </c>
      <c r="AB377" s="129" t="str">
        <f>IF($M377=0,"",IFERROR(VLOOKUP($E377,'SD Aufnahme'!$A$33:$N$279,AB$20,FALSE),""))</f>
        <v/>
      </c>
      <c r="AC377" s="97">
        <f t="shared" si="107"/>
        <v>0</v>
      </c>
      <c r="AD377" s="89">
        <f t="shared" ca="1" si="108"/>
        <v>0</v>
      </c>
      <c r="AE377" s="89">
        <f t="shared" ca="1" si="114"/>
        <v>0</v>
      </c>
      <c r="AF377" s="89">
        <f t="shared" ca="1" si="109"/>
        <v>0</v>
      </c>
      <c r="AG377" s="89">
        <f t="shared" ca="1" si="115"/>
        <v>0</v>
      </c>
      <c r="AH377" s="89">
        <f t="shared" si="121"/>
        <v>0</v>
      </c>
      <c r="AI377" s="130" t="e">
        <f ca="1">COUNTIF(OFFSET('SD Aufnahme'!$C$33,VLOOKUP(J377,Art_Aufnahme,3,FALSE),0,VLOOKUP(J377,Art_Aufnahme,4,FALSE)-VLOOKUP(J377,Art_Aufnahme,3,FALSE)+1,1),K377)</f>
        <v>#N/A</v>
      </c>
      <c r="AJ377" s="138">
        <f ca="1">COUNTIF(OFFSET('SD Aufnahme'!$M$32,VLOOKUP(E377,'SD Aufnahme'!$A$33:$X$376,'SD Aufnahme'!$W$29,FALSE),0,1,VLOOKUP(E377,'SD Aufnahme'!$A$33:$X$376,'SD Aufnahme'!$X$29,FALSE)),M377)</f>
        <v>0</v>
      </c>
      <c r="AK377" s="91">
        <f t="shared" ca="1" si="116"/>
        <v>0</v>
      </c>
      <c r="AL377" s="98">
        <f t="shared" si="110"/>
        <v>3</v>
      </c>
      <c r="AO377" s="98">
        <f t="shared" si="111"/>
        <v>0</v>
      </c>
      <c r="AR377" s="98" t="str">
        <f t="shared" si="112"/>
        <v>1900-1-Aufnahme</v>
      </c>
    </row>
    <row r="378" spans="1:44">
      <c r="A378" s="98">
        <f t="shared" si="103"/>
        <v>0</v>
      </c>
      <c r="B378" s="98" t="str">
        <f>IF(C378=1,SUM($C$23:C378),"")</f>
        <v/>
      </c>
      <c r="C378" s="98">
        <f t="shared" si="104"/>
        <v>0</v>
      </c>
      <c r="D378" s="89" t="str">
        <f t="shared" si="105"/>
        <v>1900-1-Aufnahme-</v>
      </c>
      <c r="E378" s="123" t="str">
        <f t="shared" ca="1" si="113"/>
        <v>-</v>
      </c>
      <c r="F378" s="123">
        <f t="shared" si="118"/>
        <v>1900</v>
      </c>
      <c r="G378" s="123">
        <f t="shared" si="119"/>
        <v>1</v>
      </c>
      <c r="H378" s="162">
        <f t="shared" si="120"/>
        <v>356</v>
      </c>
      <c r="I378" s="77"/>
      <c r="J378" s="78"/>
      <c r="K378" s="79"/>
      <c r="L378" s="80"/>
      <c r="M378" s="177"/>
      <c r="N378" s="309" t="str">
        <f t="shared" ca="1" si="117"/>
        <v/>
      </c>
      <c r="O378" s="310" t="str">
        <f ca="1">IFERROR(IF(VLOOKUP($E378,'SD Aufnahme'!$A$33:$N$326,'SD Aufnahme'!$D$29,FALSE)=0,"",VLOOKUP($E378,'SD Aufnahme'!$A$33:$N$326,'SD Aufnahme'!$D$29,FALSE)),"")</f>
        <v/>
      </c>
      <c r="P378" s="313"/>
      <c r="Q378" s="315" t="str">
        <f>IF(K378=0,"",IFERROR(VLOOKUP($E378,'SD Aufnahme'!$A$33:$N$326,'SD Aufnahme'!$E$29,FALSE),""))</f>
        <v/>
      </c>
      <c r="R378" s="87"/>
      <c r="S378" s="131" t="str">
        <f t="shared" si="106"/>
        <v/>
      </c>
      <c r="T378" s="126">
        <f>IF(M378="organische Düngemittel",IF(OR($M378=0,L378&lt;&gt;0,U378&gt;0),0,IFERROR(VLOOKUP($E378,'SD Aufnahme'!$A$33:$N$4042,T$20,FALSE),0)),)</f>
        <v>0</v>
      </c>
      <c r="U378" s="83"/>
      <c r="V378" s="124"/>
      <c r="W378" s="128" t="str">
        <f ca="1">IFERROR(IF(AND(J378&lt;&gt;"eigene Stoffe",VLOOKUP($E378,'SD Aufnahme'!$A$33:$N$326,'SD Aufnahme'!$G$29,FALSE)=0),"",IF($L378&lt;&gt;0,"", IF(AND(P378&gt;0,O378&lt;&gt;"",Q378&lt;&gt;"t TM"),VLOOKUP($E378,'SD Aufnahme'!$A$33:$N$326,'SD Aufnahme'!$G$29,FALSE)/O378*P378,VLOOKUP($E378,'SD Aufnahme'!$A$33:$N$326,'SD Aufnahme'!$G$29,FALSE)))),"")</f>
        <v/>
      </c>
      <c r="X378" s="87"/>
      <c r="Y378" s="128" t="str">
        <f ca="1">IFERROR(IF(AND(J378&lt;&gt;"eigene Stoffe",VLOOKUP($E378,'SD Aufnahme'!$A$33:$N$326,'SD Aufnahme'!$H$29,FALSE)=0),"",IF($L378&lt;&gt;0,"",IFERROR(IF(AND(P378&gt;0,O378&lt;&gt;"",Q378&lt;&gt;"t TM"),VLOOKUP($E378,'SD Aufnahme'!$A$33:$N$326,'SD Aufnahme'!$H$29,FALSE)*P378/O378,VLOOKUP($E378,'SD Aufnahme'!$A$33:$N$326,'SD Aufnahme'!$H$29,FALSE)),""))),"")</f>
        <v/>
      </c>
      <c r="Z378" s="87"/>
      <c r="AA378" s="424" t="s">
        <v>667</v>
      </c>
      <c r="AB378" s="129" t="str">
        <f>IF($M378=0,"",IFERROR(VLOOKUP($E378,'SD Aufnahme'!$A$33:$N$279,AB$20,FALSE),""))</f>
        <v/>
      </c>
      <c r="AC378" s="97">
        <f t="shared" si="107"/>
        <v>0</v>
      </c>
      <c r="AD378" s="89">
        <f t="shared" ca="1" si="108"/>
        <v>0</v>
      </c>
      <c r="AE378" s="89">
        <f t="shared" ca="1" si="114"/>
        <v>0</v>
      </c>
      <c r="AF378" s="89">
        <f t="shared" ca="1" si="109"/>
        <v>0</v>
      </c>
      <c r="AG378" s="89">
        <f t="shared" ca="1" si="115"/>
        <v>0</v>
      </c>
      <c r="AH378" s="89">
        <f t="shared" si="121"/>
        <v>0</v>
      </c>
      <c r="AI378" s="130" t="e">
        <f ca="1">COUNTIF(OFFSET('SD Aufnahme'!$C$33,VLOOKUP(J378,Art_Aufnahme,3,FALSE),0,VLOOKUP(J378,Art_Aufnahme,4,FALSE)-VLOOKUP(J378,Art_Aufnahme,3,FALSE)+1,1),K378)</f>
        <v>#N/A</v>
      </c>
      <c r="AJ378" s="138">
        <f ca="1">COUNTIF(OFFSET('SD Aufnahme'!$M$32,VLOOKUP(E378,'SD Aufnahme'!$A$33:$X$376,'SD Aufnahme'!$W$29,FALSE),0,1,VLOOKUP(E378,'SD Aufnahme'!$A$33:$X$376,'SD Aufnahme'!$X$29,FALSE)),M378)</f>
        <v>0</v>
      </c>
      <c r="AK378" s="91">
        <f t="shared" ca="1" si="116"/>
        <v>0</v>
      </c>
      <c r="AL378" s="98">
        <f t="shared" si="110"/>
        <v>3</v>
      </c>
      <c r="AO378" s="98">
        <f t="shared" si="111"/>
        <v>0</v>
      </c>
      <c r="AR378" s="98" t="str">
        <f t="shared" si="112"/>
        <v>1900-1-Aufnahme</v>
      </c>
    </row>
    <row r="379" spans="1:44">
      <c r="A379" s="98">
        <f t="shared" si="103"/>
        <v>0</v>
      </c>
      <c r="B379" s="98" t="str">
        <f>IF(C379=1,SUM($C$23:C379),"")</f>
        <v/>
      </c>
      <c r="C379" s="98">
        <f t="shared" si="104"/>
        <v>0</v>
      </c>
      <c r="D379" s="89" t="str">
        <f t="shared" si="105"/>
        <v>1900-1-Aufnahme-</v>
      </c>
      <c r="E379" s="123" t="str">
        <f t="shared" ca="1" si="113"/>
        <v>-</v>
      </c>
      <c r="F379" s="123">
        <f t="shared" si="118"/>
        <v>1900</v>
      </c>
      <c r="G379" s="123">
        <f t="shared" si="119"/>
        <v>1</v>
      </c>
      <c r="H379" s="162">
        <f t="shared" si="120"/>
        <v>357</v>
      </c>
      <c r="I379" s="77"/>
      <c r="J379" s="78"/>
      <c r="K379" s="79"/>
      <c r="L379" s="80"/>
      <c r="M379" s="177"/>
      <c r="N379" s="309" t="str">
        <f t="shared" ca="1" si="117"/>
        <v/>
      </c>
      <c r="O379" s="310" t="str">
        <f ca="1">IFERROR(IF(VLOOKUP($E379,'SD Aufnahme'!$A$33:$N$326,'SD Aufnahme'!$D$29,FALSE)=0,"",VLOOKUP($E379,'SD Aufnahme'!$A$33:$N$326,'SD Aufnahme'!$D$29,FALSE)),"")</f>
        <v/>
      </c>
      <c r="P379" s="313"/>
      <c r="Q379" s="315" t="str">
        <f>IF(K379=0,"",IFERROR(VLOOKUP($E379,'SD Aufnahme'!$A$33:$N$326,'SD Aufnahme'!$E$29,FALSE),""))</f>
        <v/>
      </c>
      <c r="R379" s="87"/>
      <c r="S379" s="131" t="str">
        <f t="shared" si="106"/>
        <v/>
      </c>
      <c r="T379" s="126">
        <f>IF(M379="organische Düngemittel",IF(OR($M379=0,L379&lt;&gt;0,U379&gt;0),0,IFERROR(VLOOKUP($E379,'SD Aufnahme'!$A$33:$N$4042,T$20,FALSE),0)),)</f>
        <v>0</v>
      </c>
      <c r="U379" s="83"/>
      <c r="V379" s="124"/>
      <c r="W379" s="128" t="str">
        <f ca="1">IFERROR(IF(AND(J379&lt;&gt;"eigene Stoffe",VLOOKUP($E379,'SD Aufnahme'!$A$33:$N$326,'SD Aufnahme'!$G$29,FALSE)=0),"",IF($L379&lt;&gt;0,"", IF(AND(P379&gt;0,O379&lt;&gt;"",Q379&lt;&gt;"t TM"),VLOOKUP($E379,'SD Aufnahme'!$A$33:$N$326,'SD Aufnahme'!$G$29,FALSE)/O379*P379,VLOOKUP($E379,'SD Aufnahme'!$A$33:$N$326,'SD Aufnahme'!$G$29,FALSE)))),"")</f>
        <v/>
      </c>
      <c r="X379" s="87"/>
      <c r="Y379" s="128" t="str">
        <f ca="1">IFERROR(IF(AND(J379&lt;&gt;"eigene Stoffe",VLOOKUP($E379,'SD Aufnahme'!$A$33:$N$326,'SD Aufnahme'!$H$29,FALSE)=0),"",IF($L379&lt;&gt;0,"",IFERROR(IF(AND(P379&gt;0,O379&lt;&gt;"",Q379&lt;&gt;"t TM"),VLOOKUP($E379,'SD Aufnahme'!$A$33:$N$326,'SD Aufnahme'!$H$29,FALSE)*P379/O379,VLOOKUP($E379,'SD Aufnahme'!$A$33:$N$326,'SD Aufnahme'!$H$29,FALSE)),""))),"")</f>
        <v/>
      </c>
      <c r="Z379" s="87"/>
      <c r="AA379" s="424" t="s">
        <v>667</v>
      </c>
      <c r="AB379" s="129" t="str">
        <f>IF($M379=0,"",IFERROR(VLOOKUP($E379,'SD Aufnahme'!$A$33:$N$279,AB$20,FALSE),""))</f>
        <v/>
      </c>
      <c r="AC379" s="97">
        <f t="shared" si="107"/>
        <v>0</v>
      </c>
      <c r="AD379" s="89">
        <f t="shared" ca="1" si="108"/>
        <v>0</v>
      </c>
      <c r="AE379" s="89">
        <f t="shared" ca="1" si="114"/>
        <v>0</v>
      </c>
      <c r="AF379" s="89">
        <f t="shared" ca="1" si="109"/>
        <v>0</v>
      </c>
      <c r="AG379" s="89">
        <f t="shared" ca="1" si="115"/>
        <v>0</v>
      </c>
      <c r="AH379" s="89">
        <f t="shared" si="121"/>
        <v>0</v>
      </c>
      <c r="AI379" s="130" t="e">
        <f ca="1">COUNTIF(OFFSET('SD Aufnahme'!$C$33,VLOOKUP(J379,Art_Aufnahme,3,FALSE),0,VLOOKUP(J379,Art_Aufnahme,4,FALSE)-VLOOKUP(J379,Art_Aufnahme,3,FALSE)+1,1),K379)</f>
        <v>#N/A</v>
      </c>
      <c r="AJ379" s="138">
        <f ca="1">COUNTIF(OFFSET('SD Aufnahme'!$M$32,VLOOKUP(E379,'SD Aufnahme'!$A$33:$X$376,'SD Aufnahme'!$W$29,FALSE),0,1,VLOOKUP(E379,'SD Aufnahme'!$A$33:$X$376,'SD Aufnahme'!$X$29,FALSE)),M379)</f>
        <v>0</v>
      </c>
      <c r="AK379" s="91">
        <f t="shared" ca="1" si="116"/>
        <v>0</v>
      </c>
      <c r="AL379" s="98">
        <f t="shared" si="110"/>
        <v>3</v>
      </c>
      <c r="AO379" s="98">
        <f t="shared" si="111"/>
        <v>0</v>
      </c>
      <c r="AR379" s="98" t="str">
        <f t="shared" si="112"/>
        <v>1900-1-Aufnahme</v>
      </c>
    </row>
    <row r="380" spans="1:44">
      <c r="A380" s="98">
        <f t="shared" si="103"/>
        <v>0</v>
      </c>
      <c r="B380" s="98" t="str">
        <f>IF(C380=1,SUM($C$23:C380),"")</f>
        <v/>
      </c>
      <c r="C380" s="98">
        <f t="shared" si="104"/>
        <v>0</v>
      </c>
      <c r="D380" s="89" t="str">
        <f t="shared" si="105"/>
        <v>1900-1-Aufnahme-</v>
      </c>
      <c r="E380" s="123" t="str">
        <f t="shared" ca="1" si="113"/>
        <v>-</v>
      </c>
      <c r="F380" s="123">
        <f t="shared" si="118"/>
        <v>1900</v>
      </c>
      <c r="G380" s="123">
        <f t="shared" si="119"/>
        <v>1</v>
      </c>
      <c r="H380" s="162">
        <f t="shared" si="120"/>
        <v>358</v>
      </c>
      <c r="I380" s="77"/>
      <c r="J380" s="78"/>
      <c r="K380" s="79"/>
      <c r="L380" s="80"/>
      <c r="M380" s="177"/>
      <c r="N380" s="309" t="str">
        <f t="shared" ca="1" si="117"/>
        <v/>
      </c>
      <c r="O380" s="310" t="str">
        <f ca="1">IFERROR(IF(VLOOKUP($E380,'SD Aufnahme'!$A$33:$N$326,'SD Aufnahme'!$D$29,FALSE)=0,"",VLOOKUP($E380,'SD Aufnahme'!$A$33:$N$326,'SD Aufnahme'!$D$29,FALSE)),"")</f>
        <v/>
      </c>
      <c r="P380" s="313"/>
      <c r="Q380" s="315" t="str">
        <f>IF(K380=0,"",IFERROR(VLOOKUP($E380,'SD Aufnahme'!$A$33:$N$326,'SD Aufnahme'!$E$29,FALSE),""))</f>
        <v/>
      </c>
      <c r="R380" s="87"/>
      <c r="S380" s="131" t="str">
        <f t="shared" si="106"/>
        <v/>
      </c>
      <c r="T380" s="126">
        <f>IF(M380="organische Düngemittel",IF(OR($M380=0,L380&lt;&gt;0,U380&gt;0),0,IFERROR(VLOOKUP($E380,'SD Aufnahme'!$A$33:$N$4042,T$20,FALSE),0)),)</f>
        <v>0</v>
      </c>
      <c r="U380" s="83"/>
      <c r="V380" s="124"/>
      <c r="W380" s="128" t="str">
        <f ca="1">IFERROR(IF(AND(J380&lt;&gt;"eigene Stoffe",VLOOKUP($E380,'SD Aufnahme'!$A$33:$N$326,'SD Aufnahme'!$G$29,FALSE)=0),"",IF($L380&lt;&gt;0,"", IF(AND(P380&gt;0,O380&lt;&gt;"",Q380&lt;&gt;"t TM"),VLOOKUP($E380,'SD Aufnahme'!$A$33:$N$326,'SD Aufnahme'!$G$29,FALSE)/O380*P380,VLOOKUP($E380,'SD Aufnahme'!$A$33:$N$326,'SD Aufnahme'!$G$29,FALSE)))),"")</f>
        <v/>
      </c>
      <c r="X380" s="87"/>
      <c r="Y380" s="128" t="str">
        <f ca="1">IFERROR(IF(AND(J380&lt;&gt;"eigene Stoffe",VLOOKUP($E380,'SD Aufnahme'!$A$33:$N$326,'SD Aufnahme'!$H$29,FALSE)=0),"",IF($L380&lt;&gt;0,"",IFERROR(IF(AND(P380&gt;0,O380&lt;&gt;"",Q380&lt;&gt;"t TM"),VLOOKUP($E380,'SD Aufnahme'!$A$33:$N$326,'SD Aufnahme'!$H$29,FALSE)*P380/O380,VLOOKUP($E380,'SD Aufnahme'!$A$33:$N$326,'SD Aufnahme'!$H$29,FALSE)),""))),"")</f>
        <v/>
      </c>
      <c r="Z380" s="87"/>
      <c r="AA380" s="424" t="s">
        <v>667</v>
      </c>
      <c r="AB380" s="129" t="str">
        <f>IF($M380=0,"",IFERROR(VLOOKUP($E380,'SD Aufnahme'!$A$33:$N$279,AB$20,FALSE),""))</f>
        <v/>
      </c>
      <c r="AC380" s="97">
        <f t="shared" si="107"/>
        <v>0</v>
      </c>
      <c r="AD380" s="89">
        <f t="shared" ca="1" si="108"/>
        <v>0</v>
      </c>
      <c r="AE380" s="89">
        <f t="shared" ca="1" si="114"/>
        <v>0</v>
      </c>
      <c r="AF380" s="89">
        <f t="shared" ca="1" si="109"/>
        <v>0</v>
      </c>
      <c r="AG380" s="89">
        <f t="shared" ca="1" si="115"/>
        <v>0</v>
      </c>
      <c r="AH380" s="89">
        <f t="shared" si="121"/>
        <v>0</v>
      </c>
      <c r="AI380" s="130" t="e">
        <f ca="1">COUNTIF(OFFSET('SD Aufnahme'!$C$33,VLOOKUP(J380,Art_Aufnahme,3,FALSE),0,VLOOKUP(J380,Art_Aufnahme,4,FALSE)-VLOOKUP(J380,Art_Aufnahme,3,FALSE)+1,1),K380)</f>
        <v>#N/A</v>
      </c>
      <c r="AJ380" s="138">
        <f ca="1">COUNTIF(OFFSET('SD Aufnahme'!$M$32,VLOOKUP(E380,'SD Aufnahme'!$A$33:$X$376,'SD Aufnahme'!$W$29,FALSE),0,1,VLOOKUP(E380,'SD Aufnahme'!$A$33:$X$376,'SD Aufnahme'!$X$29,FALSE)),M380)</f>
        <v>0</v>
      </c>
      <c r="AK380" s="91">
        <f t="shared" ca="1" si="116"/>
        <v>0</v>
      </c>
      <c r="AL380" s="98">
        <f t="shared" si="110"/>
        <v>3</v>
      </c>
      <c r="AO380" s="98">
        <f t="shared" si="111"/>
        <v>0</v>
      </c>
      <c r="AR380" s="98" t="str">
        <f t="shared" si="112"/>
        <v>1900-1-Aufnahme</v>
      </c>
    </row>
    <row r="381" spans="1:44">
      <c r="A381" s="98">
        <f t="shared" si="103"/>
        <v>0</v>
      </c>
      <c r="B381" s="98" t="str">
        <f>IF(C381=1,SUM($C$23:C381),"")</f>
        <v/>
      </c>
      <c r="C381" s="98">
        <f t="shared" si="104"/>
        <v>0</v>
      </c>
      <c r="D381" s="89" t="str">
        <f t="shared" si="105"/>
        <v>1900-1-Aufnahme-</v>
      </c>
      <c r="E381" s="123" t="str">
        <f t="shared" ca="1" si="113"/>
        <v>-</v>
      </c>
      <c r="F381" s="123">
        <f t="shared" si="118"/>
        <v>1900</v>
      </c>
      <c r="G381" s="123">
        <f t="shared" si="119"/>
        <v>1</v>
      </c>
      <c r="H381" s="162">
        <f t="shared" si="120"/>
        <v>359</v>
      </c>
      <c r="I381" s="77"/>
      <c r="J381" s="78"/>
      <c r="K381" s="79"/>
      <c r="L381" s="80"/>
      <c r="M381" s="177"/>
      <c r="N381" s="309" t="str">
        <f t="shared" ca="1" si="117"/>
        <v/>
      </c>
      <c r="O381" s="310" t="str">
        <f ca="1">IFERROR(IF(VLOOKUP($E381,'SD Aufnahme'!$A$33:$N$326,'SD Aufnahme'!$D$29,FALSE)=0,"",VLOOKUP($E381,'SD Aufnahme'!$A$33:$N$326,'SD Aufnahme'!$D$29,FALSE)),"")</f>
        <v/>
      </c>
      <c r="P381" s="313"/>
      <c r="Q381" s="315" t="str">
        <f>IF(K381=0,"",IFERROR(VLOOKUP($E381,'SD Aufnahme'!$A$33:$N$326,'SD Aufnahme'!$E$29,FALSE),""))</f>
        <v/>
      </c>
      <c r="R381" s="87"/>
      <c r="S381" s="131" t="str">
        <f t="shared" si="106"/>
        <v/>
      </c>
      <c r="T381" s="126">
        <f>IF(M381="organische Düngemittel",IF(OR($M381=0,L381&lt;&gt;0,U381&gt;0),0,IFERROR(VLOOKUP($E381,'SD Aufnahme'!$A$33:$N$4042,T$20,FALSE),0)),)</f>
        <v>0</v>
      </c>
      <c r="U381" s="83"/>
      <c r="V381" s="124"/>
      <c r="W381" s="128" t="str">
        <f ca="1">IFERROR(IF(AND(J381&lt;&gt;"eigene Stoffe",VLOOKUP($E381,'SD Aufnahme'!$A$33:$N$326,'SD Aufnahme'!$G$29,FALSE)=0),"",IF($L381&lt;&gt;0,"", IF(AND(P381&gt;0,O381&lt;&gt;"",Q381&lt;&gt;"t TM"),VLOOKUP($E381,'SD Aufnahme'!$A$33:$N$326,'SD Aufnahme'!$G$29,FALSE)/O381*P381,VLOOKUP($E381,'SD Aufnahme'!$A$33:$N$326,'SD Aufnahme'!$G$29,FALSE)))),"")</f>
        <v/>
      </c>
      <c r="X381" s="87"/>
      <c r="Y381" s="128" t="str">
        <f ca="1">IFERROR(IF(AND(J381&lt;&gt;"eigene Stoffe",VLOOKUP($E381,'SD Aufnahme'!$A$33:$N$326,'SD Aufnahme'!$H$29,FALSE)=0),"",IF($L381&lt;&gt;0,"",IFERROR(IF(AND(P381&gt;0,O381&lt;&gt;"",Q381&lt;&gt;"t TM"),VLOOKUP($E381,'SD Aufnahme'!$A$33:$N$326,'SD Aufnahme'!$H$29,FALSE)*P381/O381,VLOOKUP($E381,'SD Aufnahme'!$A$33:$N$326,'SD Aufnahme'!$H$29,FALSE)),""))),"")</f>
        <v/>
      </c>
      <c r="Z381" s="87"/>
      <c r="AA381" s="424" t="s">
        <v>667</v>
      </c>
      <c r="AB381" s="129" t="str">
        <f>IF($M381=0,"",IFERROR(VLOOKUP($E381,'SD Aufnahme'!$A$33:$N$279,AB$20,FALSE),""))</f>
        <v/>
      </c>
      <c r="AC381" s="97">
        <f t="shared" si="107"/>
        <v>0</v>
      </c>
      <c r="AD381" s="89">
        <f t="shared" ca="1" si="108"/>
        <v>0</v>
      </c>
      <c r="AE381" s="89">
        <f t="shared" ca="1" si="114"/>
        <v>0</v>
      </c>
      <c r="AF381" s="89">
        <f t="shared" ca="1" si="109"/>
        <v>0</v>
      </c>
      <c r="AG381" s="89">
        <f t="shared" ca="1" si="115"/>
        <v>0</v>
      </c>
      <c r="AH381" s="89">
        <f t="shared" si="121"/>
        <v>0</v>
      </c>
      <c r="AI381" s="130" t="e">
        <f ca="1">COUNTIF(OFFSET('SD Aufnahme'!$C$33,VLOOKUP(J381,Art_Aufnahme,3,FALSE),0,VLOOKUP(J381,Art_Aufnahme,4,FALSE)-VLOOKUP(J381,Art_Aufnahme,3,FALSE)+1,1),K381)</f>
        <v>#N/A</v>
      </c>
      <c r="AJ381" s="138">
        <f ca="1">COUNTIF(OFFSET('SD Aufnahme'!$M$32,VLOOKUP(E381,'SD Aufnahme'!$A$33:$X$376,'SD Aufnahme'!$W$29,FALSE),0,1,VLOOKUP(E381,'SD Aufnahme'!$A$33:$X$376,'SD Aufnahme'!$X$29,FALSE)),M381)</f>
        <v>0</v>
      </c>
      <c r="AK381" s="91">
        <f t="shared" ca="1" si="116"/>
        <v>0</v>
      </c>
      <c r="AL381" s="98">
        <f t="shared" si="110"/>
        <v>3</v>
      </c>
      <c r="AO381" s="98">
        <f t="shared" si="111"/>
        <v>0</v>
      </c>
      <c r="AR381" s="98" t="str">
        <f t="shared" si="112"/>
        <v>1900-1-Aufnahme</v>
      </c>
    </row>
    <row r="382" spans="1:44">
      <c r="A382" s="98">
        <f t="shared" si="103"/>
        <v>0</v>
      </c>
      <c r="B382" s="98" t="str">
        <f>IF(C382=1,SUM($C$23:C382),"")</f>
        <v/>
      </c>
      <c r="C382" s="98">
        <f t="shared" si="104"/>
        <v>0</v>
      </c>
      <c r="D382" s="89" t="str">
        <f t="shared" si="105"/>
        <v>1900-1-Aufnahme-</v>
      </c>
      <c r="E382" s="123" t="str">
        <f t="shared" ca="1" si="113"/>
        <v>-</v>
      </c>
      <c r="F382" s="123">
        <f t="shared" si="118"/>
        <v>1900</v>
      </c>
      <c r="G382" s="123">
        <f t="shared" si="119"/>
        <v>1</v>
      </c>
      <c r="H382" s="162">
        <f t="shared" si="120"/>
        <v>360</v>
      </c>
      <c r="I382" s="77"/>
      <c r="J382" s="78"/>
      <c r="K382" s="79"/>
      <c r="L382" s="80"/>
      <c r="M382" s="177"/>
      <c r="N382" s="309" t="str">
        <f t="shared" ca="1" si="117"/>
        <v/>
      </c>
      <c r="O382" s="310" t="str">
        <f ca="1">IFERROR(IF(VLOOKUP($E382,'SD Aufnahme'!$A$33:$N$326,'SD Aufnahme'!$D$29,FALSE)=0,"",VLOOKUP($E382,'SD Aufnahme'!$A$33:$N$326,'SD Aufnahme'!$D$29,FALSE)),"")</f>
        <v/>
      </c>
      <c r="P382" s="313"/>
      <c r="Q382" s="315" t="str">
        <f>IF(K382=0,"",IFERROR(VLOOKUP($E382,'SD Aufnahme'!$A$33:$N$326,'SD Aufnahme'!$E$29,FALSE),""))</f>
        <v/>
      </c>
      <c r="R382" s="87"/>
      <c r="S382" s="131" t="str">
        <f t="shared" si="106"/>
        <v/>
      </c>
      <c r="T382" s="126">
        <f>IF(M382="organische Düngemittel",IF(OR($M382=0,L382&lt;&gt;0,U382&gt;0),0,IFERROR(VLOOKUP($E382,'SD Aufnahme'!$A$33:$N$4042,T$20,FALSE),0)),)</f>
        <v>0</v>
      </c>
      <c r="U382" s="83"/>
      <c r="V382" s="124"/>
      <c r="W382" s="128" t="str">
        <f ca="1">IFERROR(IF(AND(J382&lt;&gt;"eigene Stoffe",VLOOKUP($E382,'SD Aufnahme'!$A$33:$N$326,'SD Aufnahme'!$G$29,FALSE)=0),"",IF($L382&lt;&gt;0,"", IF(AND(P382&gt;0,O382&lt;&gt;"",Q382&lt;&gt;"t TM"),VLOOKUP($E382,'SD Aufnahme'!$A$33:$N$326,'SD Aufnahme'!$G$29,FALSE)/O382*P382,VLOOKUP($E382,'SD Aufnahme'!$A$33:$N$326,'SD Aufnahme'!$G$29,FALSE)))),"")</f>
        <v/>
      </c>
      <c r="X382" s="87"/>
      <c r="Y382" s="128" t="str">
        <f ca="1">IFERROR(IF(AND(J382&lt;&gt;"eigene Stoffe",VLOOKUP($E382,'SD Aufnahme'!$A$33:$N$326,'SD Aufnahme'!$H$29,FALSE)=0),"",IF($L382&lt;&gt;0,"",IFERROR(IF(AND(P382&gt;0,O382&lt;&gt;"",Q382&lt;&gt;"t TM"),VLOOKUP($E382,'SD Aufnahme'!$A$33:$N$326,'SD Aufnahme'!$H$29,FALSE)*P382/O382,VLOOKUP($E382,'SD Aufnahme'!$A$33:$N$326,'SD Aufnahme'!$H$29,FALSE)),""))),"")</f>
        <v/>
      </c>
      <c r="Z382" s="87"/>
      <c r="AA382" s="424" t="s">
        <v>667</v>
      </c>
      <c r="AB382" s="129" t="str">
        <f>IF($M382=0,"",IFERROR(VLOOKUP($E382,'SD Aufnahme'!$A$33:$N$279,AB$20,FALSE),""))</f>
        <v/>
      </c>
      <c r="AC382" s="97">
        <f t="shared" si="107"/>
        <v>0</v>
      </c>
      <c r="AD382" s="89">
        <f t="shared" ca="1" si="108"/>
        <v>0</v>
      </c>
      <c r="AE382" s="89">
        <f t="shared" ca="1" si="114"/>
        <v>0</v>
      </c>
      <c r="AF382" s="89">
        <f t="shared" ca="1" si="109"/>
        <v>0</v>
      </c>
      <c r="AG382" s="89">
        <f t="shared" ca="1" si="115"/>
        <v>0</v>
      </c>
      <c r="AH382" s="89">
        <f t="shared" si="121"/>
        <v>0</v>
      </c>
      <c r="AI382" s="130" t="e">
        <f ca="1">COUNTIF(OFFSET('SD Aufnahme'!$C$33,VLOOKUP(J382,Art_Aufnahme,3,FALSE),0,VLOOKUP(J382,Art_Aufnahme,4,FALSE)-VLOOKUP(J382,Art_Aufnahme,3,FALSE)+1,1),K382)</f>
        <v>#N/A</v>
      </c>
      <c r="AJ382" s="138">
        <f ca="1">COUNTIF(OFFSET('SD Aufnahme'!$M$32,VLOOKUP(E382,'SD Aufnahme'!$A$33:$X$376,'SD Aufnahme'!$W$29,FALSE),0,1,VLOOKUP(E382,'SD Aufnahme'!$A$33:$X$376,'SD Aufnahme'!$X$29,FALSE)),M382)</f>
        <v>0</v>
      </c>
      <c r="AK382" s="91">
        <f t="shared" ca="1" si="116"/>
        <v>0</v>
      </c>
      <c r="AL382" s="98">
        <f t="shared" si="110"/>
        <v>3</v>
      </c>
      <c r="AO382" s="98">
        <f t="shared" si="111"/>
        <v>0</v>
      </c>
      <c r="AR382" s="98" t="str">
        <f t="shared" si="112"/>
        <v>1900-1-Aufnahme</v>
      </c>
    </row>
    <row r="383" spans="1:44">
      <c r="A383" s="98">
        <f t="shared" si="103"/>
        <v>0</v>
      </c>
      <c r="B383" s="98" t="str">
        <f>IF(C383=1,SUM($C$23:C383),"")</f>
        <v/>
      </c>
      <c r="C383" s="98">
        <f t="shared" si="104"/>
        <v>0</v>
      </c>
      <c r="D383" s="89" t="str">
        <f t="shared" si="105"/>
        <v>1900-1-Aufnahme-</v>
      </c>
      <c r="E383" s="123" t="str">
        <f t="shared" ca="1" si="113"/>
        <v>-</v>
      </c>
      <c r="F383" s="123">
        <f t="shared" si="118"/>
        <v>1900</v>
      </c>
      <c r="G383" s="123">
        <f t="shared" si="119"/>
        <v>1</v>
      </c>
      <c r="H383" s="162">
        <f t="shared" si="120"/>
        <v>361</v>
      </c>
      <c r="I383" s="77"/>
      <c r="J383" s="78"/>
      <c r="K383" s="79"/>
      <c r="L383" s="80"/>
      <c r="M383" s="177"/>
      <c r="N383" s="309" t="str">
        <f t="shared" ca="1" si="117"/>
        <v/>
      </c>
      <c r="O383" s="310" t="str">
        <f ca="1">IFERROR(IF(VLOOKUP($E383,'SD Aufnahme'!$A$33:$N$326,'SD Aufnahme'!$D$29,FALSE)=0,"",VLOOKUP($E383,'SD Aufnahme'!$A$33:$N$326,'SD Aufnahme'!$D$29,FALSE)),"")</f>
        <v/>
      </c>
      <c r="P383" s="313"/>
      <c r="Q383" s="315" t="str">
        <f>IF(K383=0,"",IFERROR(VLOOKUP($E383,'SD Aufnahme'!$A$33:$N$326,'SD Aufnahme'!$E$29,FALSE),""))</f>
        <v/>
      </c>
      <c r="R383" s="87"/>
      <c r="S383" s="131" t="str">
        <f t="shared" si="106"/>
        <v/>
      </c>
      <c r="T383" s="126">
        <f>IF(M383="organische Düngemittel",IF(OR($M383=0,L383&lt;&gt;0,U383&gt;0),0,IFERROR(VLOOKUP($E383,'SD Aufnahme'!$A$33:$N$4042,T$20,FALSE),0)),)</f>
        <v>0</v>
      </c>
      <c r="U383" s="83"/>
      <c r="V383" s="124"/>
      <c r="W383" s="128" t="str">
        <f ca="1">IFERROR(IF(AND(J383&lt;&gt;"eigene Stoffe",VLOOKUP($E383,'SD Aufnahme'!$A$33:$N$326,'SD Aufnahme'!$G$29,FALSE)=0),"",IF($L383&lt;&gt;0,"", IF(AND(P383&gt;0,O383&lt;&gt;"",Q383&lt;&gt;"t TM"),VLOOKUP($E383,'SD Aufnahme'!$A$33:$N$326,'SD Aufnahme'!$G$29,FALSE)/O383*P383,VLOOKUP($E383,'SD Aufnahme'!$A$33:$N$326,'SD Aufnahme'!$G$29,FALSE)))),"")</f>
        <v/>
      </c>
      <c r="X383" s="87"/>
      <c r="Y383" s="128" t="str">
        <f ca="1">IFERROR(IF(AND(J383&lt;&gt;"eigene Stoffe",VLOOKUP($E383,'SD Aufnahme'!$A$33:$N$326,'SD Aufnahme'!$H$29,FALSE)=0),"",IF($L383&lt;&gt;0,"",IFERROR(IF(AND(P383&gt;0,O383&lt;&gt;"",Q383&lt;&gt;"t TM"),VLOOKUP($E383,'SD Aufnahme'!$A$33:$N$326,'SD Aufnahme'!$H$29,FALSE)*P383/O383,VLOOKUP($E383,'SD Aufnahme'!$A$33:$N$326,'SD Aufnahme'!$H$29,FALSE)),""))),"")</f>
        <v/>
      </c>
      <c r="Z383" s="87"/>
      <c r="AA383" s="424" t="s">
        <v>667</v>
      </c>
      <c r="AB383" s="129" t="str">
        <f>IF($M383=0,"",IFERROR(VLOOKUP($E383,'SD Aufnahme'!$A$33:$N$279,AB$20,FALSE),""))</f>
        <v/>
      </c>
      <c r="AC383" s="97">
        <f t="shared" si="107"/>
        <v>0</v>
      </c>
      <c r="AD383" s="89">
        <f t="shared" ca="1" si="108"/>
        <v>0</v>
      </c>
      <c r="AE383" s="89">
        <f t="shared" ca="1" si="114"/>
        <v>0</v>
      </c>
      <c r="AF383" s="89">
        <f t="shared" ca="1" si="109"/>
        <v>0</v>
      </c>
      <c r="AG383" s="89">
        <f t="shared" ca="1" si="115"/>
        <v>0</v>
      </c>
      <c r="AH383" s="89">
        <f t="shared" si="121"/>
        <v>0</v>
      </c>
      <c r="AI383" s="130" t="e">
        <f ca="1">COUNTIF(OFFSET('SD Aufnahme'!$C$33,VLOOKUP(J383,Art_Aufnahme,3,FALSE),0,VLOOKUP(J383,Art_Aufnahme,4,FALSE)-VLOOKUP(J383,Art_Aufnahme,3,FALSE)+1,1),K383)</f>
        <v>#N/A</v>
      </c>
      <c r="AJ383" s="138">
        <f ca="1">COUNTIF(OFFSET('SD Aufnahme'!$M$32,VLOOKUP(E383,'SD Aufnahme'!$A$33:$X$376,'SD Aufnahme'!$W$29,FALSE),0,1,VLOOKUP(E383,'SD Aufnahme'!$A$33:$X$376,'SD Aufnahme'!$X$29,FALSE)),M383)</f>
        <v>0</v>
      </c>
      <c r="AK383" s="91">
        <f t="shared" ca="1" si="116"/>
        <v>0</v>
      </c>
      <c r="AL383" s="98">
        <f t="shared" si="110"/>
        <v>3</v>
      </c>
      <c r="AO383" s="98">
        <f t="shared" si="111"/>
        <v>0</v>
      </c>
      <c r="AR383" s="98" t="str">
        <f t="shared" si="112"/>
        <v>1900-1-Aufnahme</v>
      </c>
    </row>
    <row r="384" spans="1:44">
      <c r="A384" s="98">
        <f t="shared" si="103"/>
        <v>0</v>
      </c>
      <c r="B384" s="98" t="str">
        <f>IF(C384=1,SUM($C$23:C384),"")</f>
        <v/>
      </c>
      <c r="C384" s="98">
        <f t="shared" si="104"/>
        <v>0</v>
      </c>
      <c r="D384" s="89" t="str">
        <f t="shared" si="105"/>
        <v>1900-1-Aufnahme-</v>
      </c>
      <c r="E384" s="123" t="str">
        <f t="shared" ca="1" si="113"/>
        <v>-</v>
      </c>
      <c r="F384" s="123">
        <f t="shared" si="118"/>
        <v>1900</v>
      </c>
      <c r="G384" s="123">
        <f t="shared" si="119"/>
        <v>1</v>
      </c>
      <c r="H384" s="162">
        <f t="shared" si="120"/>
        <v>362</v>
      </c>
      <c r="I384" s="77"/>
      <c r="J384" s="78"/>
      <c r="K384" s="79"/>
      <c r="L384" s="80"/>
      <c r="M384" s="177"/>
      <c r="N384" s="309" t="str">
        <f t="shared" ca="1" si="117"/>
        <v/>
      </c>
      <c r="O384" s="310" t="str">
        <f ca="1">IFERROR(IF(VLOOKUP($E384,'SD Aufnahme'!$A$33:$N$326,'SD Aufnahme'!$D$29,FALSE)=0,"",VLOOKUP($E384,'SD Aufnahme'!$A$33:$N$326,'SD Aufnahme'!$D$29,FALSE)),"")</f>
        <v/>
      </c>
      <c r="P384" s="313"/>
      <c r="Q384" s="315" t="str">
        <f>IF(K384=0,"",IFERROR(VLOOKUP($E384,'SD Aufnahme'!$A$33:$N$326,'SD Aufnahme'!$E$29,FALSE),""))</f>
        <v/>
      </c>
      <c r="R384" s="87"/>
      <c r="S384" s="131" t="str">
        <f t="shared" si="106"/>
        <v/>
      </c>
      <c r="T384" s="126">
        <f>IF(M384="organische Düngemittel",IF(OR($M384=0,L384&lt;&gt;0,U384&gt;0),0,IFERROR(VLOOKUP($E384,'SD Aufnahme'!$A$33:$N$4042,T$20,FALSE),0)),)</f>
        <v>0</v>
      </c>
      <c r="U384" s="83"/>
      <c r="V384" s="124"/>
      <c r="W384" s="128" t="str">
        <f ca="1">IFERROR(IF(AND(J384&lt;&gt;"eigene Stoffe",VLOOKUP($E384,'SD Aufnahme'!$A$33:$N$326,'SD Aufnahme'!$G$29,FALSE)=0),"",IF($L384&lt;&gt;0,"", IF(AND(P384&gt;0,O384&lt;&gt;"",Q384&lt;&gt;"t TM"),VLOOKUP($E384,'SD Aufnahme'!$A$33:$N$326,'SD Aufnahme'!$G$29,FALSE)/O384*P384,VLOOKUP($E384,'SD Aufnahme'!$A$33:$N$326,'SD Aufnahme'!$G$29,FALSE)))),"")</f>
        <v/>
      </c>
      <c r="X384" s="87"/>
      <c r="Y384" s="128" t="str">
        <f ca="1">IFERROR(IF(AND(J384&lt;&gt;"eigene Stoffe",VLOOKUP($E384,'SD Aufnahme'!$A$33:$N$326,'SD Aufnahme'!$H$29,FALSE)=0),"",IF($L384&lt;&gt;0,"",IFERROR(IF(AND(P384&gt;0,O384&lt;&gt;"",Q384&lt;&gt;"t TM"),VLOOKUP($E384,'SD Aufnahme'!$A$33:$N$326,'SD Aufnahme'!$H$29,FALSE)*P384/O384,VLOOKUP($E384,'SD Aufnahme'!$A$33:$N$326,'SD Aufnahme'!$H$29,FALSE)),""))),"")</f>
        <v/>
      </c>
      <c r="Z384" s="87"/>
      <c r="AA384" s="424" t="s">
        <v>667</v>
      </c>
      <c r="AB384" s="129" t="str">
        <f>IF($M384=0,"",IFERROR(VLOOKUP($E384,'SD Aufnahme'!$A$33:$N$279,AB$20,FALSE),""))</f>
        <v/>
      </c>
      <c r="AC384" s="97">
        <f t="shared" si="107"/>
        <v>0</v>
      </c>
      <c r="AD384" s="89">
        <f t="shared" ca="1" si="108"/>
        <v>0</v>
      </c>
      <c r="AE384" s="89">
        <f t="shared" ca="1" si="114"/>
        <v>0</v>
      </c>
      <c r="AF384" s="89">
        <f t="shared" ca="1" si="109"/>
        <v>0</v>
      </c>
      <c r="AG384" s="89">
        <f t="shared" ca="1" si="115"/>
        <v>0</v>
      </c>
      <c r="AH384" s="89">
        <f t="shared" si="121"/>
        <v>0</v>
      </c>
      <c r="AI384" s="130" t="e">
        <f ca="1">COUNTIF(OFFSET('SD Aufnahme'!$C$33,VLOOKUP(J384,Art_Aufnahme,3,FALSE),0,VLOOKUP(J384,Art_Aufnahme,4,FALSE)-VLOOKUP(J384,Art_Aufnahme,3,FALSE)+1,1),K384)</f>
        <v>#N/A</v>
      </c>
      <c r="AJ384" s="138">
        <f ca="1">COUNTIF(OFFSET('SD Aufnahme'!$M$32,VLOOKUP(E384,'SD Aufnahme'!$A$33:$X$376,'SD Aufnahme'!$W$29,FALSE),0,1,VLOOKUP(E384,'SD Aufnahme'!$A$33:$X$376,'SD Aufnahme'!$X$29,FALSE)),M384)</f>
        <v>0</v>
      </c>
      <c r="AK384" s="91">
        <f t="shared" ca="1" si="116"/>
        <v>0</v>
      </c>
      <c r="AL384" s="98">
        <f t="shared" si="110"/>
        <v>3</v>
      </c>
      <c r="AO384" s="98">
        <f t="shared" si="111"/>
        <v>0</v>
      </c>
      <c r="AR384" s="98" t="str">
        <f t="shared" si="112"/>
        <v>1900-1-Aufnahme</v>
      </c>
    </row>
    <row r="385" spans="1:44">
      <c r="A385" s="98">
        <f t="shared" si="103"/>
        <v>0</v>
      </c>
      <c r="B385" s="98" t="str">
        <f>IF(C385=1,SUM($C$23:C385),"")</f>
        <v/>
      </c>
      <c r="C385" s="98">
        <f t="shared" si="104"/>
        <v>0</v>
      </c>
      <c r="D385" s="89" t="str">
        <f t="shared" si="105"/>
        <v>1900-1-Aufnahme-</v>
      </c>
      <c r="E385" s="123" t="str">
        <f t="shared" ca="1" si="113"/>
        <v>-</v>
      </c>
      <c r="F385" s="123">
        <f t="shared" si="118"/>
        <v>1900</v>
      </c>
      <c r="G385" s="123">
        <f t="shared" si="119"/>
        <v>1</v>
      </c>
      <c r="H385" s="162">
        <f t="shared" si="120"/>
        <v>363</v>
      </c>
      <c r="I385" s="77"/>
      <c r="J385" s="78"/>
      <c r="K385" s="79"/>
      <c r="L385" s="80"/>
      <c r="M385" s="177"/>
      <c r="N385" s="309" t="str">
        <f t="shared" ca="1" si="117"/>
        <v/>
      </c>
      <c r="O385" s="310" t="str">
        <f ca="1">IFERROR(IF(VLOOKUP($E385,'SD Aufnahme'!$A$33:$N$326,'SD Aufnahme'!$D$29,FALSE)=0,"",VLOOKUP($E385,'SD Aufnahme'!$A$33:$N$326,'SD Aufnahme'!$D$29,FALSE)),"")</f>
        <v/>
      </c>
      <c r="P385" s="313"/>
      <c r="Q385" s="315" t="str">
        <f>IF(K385=0,"",IFERROR(VLOOKUP($E385,'SD Aufnahme'!$A$33:$N$326,'SD Aufnahme'!$E$29,FALSE),""))</f>
        <v/>
      </c>
      <c r="R385" s="87"/>
      <c r="S385" s="131" t="str">
        <f t="shared" si="106"/>
        <v/>
      </c>
      <c r="T385" s="126">
        <f>IF(M385="organische Düngemittel",IF(OR($M385=0,L385&lt;&gt;0,U385&gt;0),0,IFERROR(VLOOKUP($E385,'SD Aufnahme'!$A$33:$N$4042,T$20,FALSE),0)),)</f>
        <v>0</v>
      </c>
      <c r="U385" s="83"/>
      <c r="V385" s="124"/>
      <c r="W385" s="128" t="str">
        <f ca="1">IFERROR(IF(AND(J385&lt;&gt;"eigene Stoffe",VLOOKUP($E385,'SD Aufnahme'!$A$33:$N$326,'SD Aufnahme'!$G$29,FALSE)=0),"",IF($L385&lt;&gt;0,"", IF(AND(P385&gt;0,O385&lt;&gt;"",Q385&lt;&gt;"t TM"),VLOOKUP($E385,'SD Aufnahme'!$A$33:$N$326,'SD Aufnahme'!$G$29,FALSE)/O385*P385,VLOOKUP($E385,'SD Aufnahme'!$A$33:$N$326,'SD Aufnahme'!$G$29,FALSE)))),"")</f>
        <v/>
      </c>
      <c r="X385" s="87"/>
      <c r="Y385" s="128" t="str">
        <f ca="1">IFERROR(IF(AND(J385&lt;&gt;"eigene Stoffe",VLOOKUP($E385,'SD Aufnahme'!$A$33:$N$326,'SD Aufnahme'!$H$29,FALSE)=0),"",IF($L385&lt;&gt;0,"",IFERROR(IF(AND(P385&gt;0,O385&lt;&gt;"",Q385&lt;&gt;"t TM"),VLOOKUP($E385,'SD Aufnahme'!$A$33:$N$326,'SD Aufnahme'!$H$29,FALSE)*P385/O385,VLOOKUP($E385,'SD Aufnahme'!$A$33:$N$326,'SD Aufnahme'!$H$29,FALSE)),""))),"")</f>
        <v/>
      </c>
      <c r="Z385" s="87"/>
      <c r="AA385" s="424" t="s">
        <v>667</v>
      </c>
      <c r="AB385" s="129" t="str">
        <f>IF($M385=0,"",IFERROR(VLOOKUP($E385,'SD Aufnahme'!$A$33:$N$279,AB$20,FALSE),""))</f>
        <v/>
      </c>
      <c r="AC385" s="97">
        <f t="shared" si="107"/>
        <v>0</v>
      </c>
      <c r="AD385" s="89">
        <f t="shared" ca="1" si="108"/>
        <v>0</v>
      </c>
      <c r="AE385" s="89">
        <f t="shared" ca="1" si="114"/>
        <v>0</v>
      </c>
      <c r="AF385" s="89">
        <f t="shared" ca="1" si="109"/>
        <v>0</v>
      </c>
      <c r="AG385" s="89">
        <f t="shared" ca="1" si="115"/>
        <v>0</v>
      </c>
      <c r="AH385" s="89">
        <f t="shared" si="121"/>
        <v>0</v>
      </c>
      <c r="AI385" s="130" t="e">
        <f ca="1">COUNTIF(OFFSET('SD Aufnahme'!$C$33,VLOOKUP(J385,Art_Aufnahme,3,FALSE),0,VLOOKUP(J385,Art_Aufnahme,4,FALSE)-VLOOKUP(J385,Art_Aufnahme,3,FALSE)+1,1),K385)</f>
        <v>#N/A</v>
      </c>
      <c r="AJ385" s="138">
        <f ca="1">COUNTIF(OFFSET('SD Aufnahme'!$M$32,VLOOKUP(E385,'SD Aufnahme'!$A$33:$X$376,'SD Aufnahme'!$W$29,FALSE),0,1,VLOOKUP(E385,'SD Aufnahme'!$A$33:$X$376,'SD Aufnahme'!$X$29,FALSE)),M385)</f>
        <v>0</v>
      </c>
      <c r="AK385" s="91">
        <f t="shared" ca="1" si="116"/>
        <v>0</v>
      </c>
      <c r="AL385" s="98">
        <f t="shared" si="110"/>
        <v>3</v>
      </c>
      <c r="AO385" s="98">
        <f t="shared" si="111"/>
        <v>0</v>
      </c>
      <c r="AR385" s="98" t="str">
        <f t="shared" si="112"/>
        <v>1900-1-Aufnahme</v>
      </c>
    </row>
    <row r="386" spans="1:44">
      <c r="A386" s="98">
        <f t="shared" si="103"/>
        <v>0</v>
      </c>
      <c r="B386" s="98" t="str">
        <f>IF(C386=1,SUM($C$23:C386),"")</f>
        <v/>
      </c>
      <c r="C386" s="98">
        <f t="shared" si="104"/>
        <v>0</v>
      </c>
      <c r="D386" s="89" t="str">
        <f t="shared" si="105"/>
        <v>1900-1-Aufnahme-</v>
      </c>
      <c r="E386" s="123" t="str">
        <f t="shared" ca="1" si="113"/>
        <v>-</v>
      </c>
      <c r="F386" s="123">
        <f t="shared" si="118"/>
        <v>1900</v>
      </c>
      <c r="G386" s="123">
        <f t="shared" si="119"/>
        <v>1</v>
      </c>
      <c r="H386" s="162">
        <f t="shared" si="120"/>
        <v>364</v>
      </c>
      <c r="I386" s="77"/>
      <c r="J386" s="78"/>
      <c r="K386" s="79"/>
      <c r="L386" s="80"/>
      <c r="M386" s="177"/>
      <c r="N386" s="309" t="str">
        <f t="shared" ca="1" si="117"/>
        <v/>
      </c>
      <c r="O386" s="310" t="str">
        <f ca="1">IFERROR(IF(VLOOKUP($E386,'SD Aufnahme'!$A$33:$N$326,'SD Aufnahme'!$D$29,FALSE)=0,"",VLOOKUP($E386,'SD Aufnahme'!$A$33:$N$326,'SD Aufnahme'!$D$29,FALSE)),"")</f>
        <v/>
      </c>
      <c r="P386" s="313"/>
      <c r="Q386" s="315" t="str">
        <f>IF(K386=0,"",IFERROR(VLOOKUP($E386,'SD Aufnahme'!$A$33:$N$326,'SD Aufnahme'!$E$29,FALSE),""))</f>
        <v/>
      </c>
      <c r="R386" s="87"/>
      <c r="S386" s="131" t="str">
        <f t="shared" si="106"/>
        <v/>
      </c>
      <c r="T386" s="126">
        <f>IF(M386="organische Düngemittel",IF(OR($M386=0,L386&lt;&gt;0,U386&gt;0),0,IFERROR(VLOOKUP($E386,'SD Aufnahme'!$A$33:$N$4042,T$20,FALSE),0)),)</f>
        <v>0</v>
      </c>
      <c r="U386" s="83"/>
      <c r="V386" s="124"/>
      <c r="W386" s="128" t="str">
        <f ca="1">IFERROR(IF(AND(J386&lt;&gt;"eigene Stoffe",VLOOKUP($E386,'SD Aufnahme'!$A$33:$N$326,'SD Aufnahme'!$G$29,FALSE)=0),"",IF($L386&lt;&gt;0,"", IF(AND(P386&gt;0,O386&lt;&gt;"",Q386&lt;&gt;"t TM"),VLOOKUP($E386,'SD Aufnahme'!$A$33:$N$326,'SD Aufnahme'!$G$29,FALSE)/O386*P386,VLOOKUP($E386,'SD Aufnahme'!$A$33:$N$326,'SD Aufnahme'!$G$29,FALSE)))),"")</f>
        <v/>
      </c>
      <c r="X386" s="87"/>
      <c r="Y386" s="128" t="str">
        <f ca="1">IFERROR(IF(AND(J386&lt;&gt;"eigene Stoffe",VLOOKUP($E386,'SD Aufnahme'!$A$33:$N$326,'SD Aufnahme'!$H$29,FALSE)=0),"",IF($L386&lt;&gt;0,"",IFERROR(IF(AND(P386&gt;0,O386&lt;&gt;"",Q386&lt;&gt;"t TM"),VLOOKUP($E386,'SD Aufnahme'!$A$33:$N$326,'SD Aufnahme'!$H$29,FALSE)*P386/O386,VLOOKUP($E386,'SD Aufnahme'!$A$33:$N$326,'SD Aufnahme'!$H$29,FALSE)),""))),"")</f>
        <v/>
      </c>
      <c r="Z386" s="87"/>
      <c r="AA386" s="424" t="s">
        <v>667</v>
      </c>
      <c r="AB386" s="129" t="str">
        <f>IF($M386=0,"",IFERROR(VLOOKUP($E386,'SD Aufnahme'!$A$33:$N$279,AB$20,FALSE),""))</f>
        <v/>
      </c>
      <c r="AC386" s="97">
        <f t="shared" si="107"/>
        <v>0</v>
      </c>
      <c r="AD386" s="89">
        <f t="shared" ca="1" si="108"/>
        <v>0</v>
      </c>
      <c r="AE386" s="89">
        <f t="shared" ca="1" si="114"/>
        <v>0</v>
      </c>
      <c r="AF386" s="89">
        <f t="shared" ca="1" si="109"/>
        <v>0</v>
      </c>
      <c r="AG386" s="89">
        <f t="shared" ca="1" si="115"/>
        <v>0</v>
      </c>
      <c r="AH386" s="89">
        <f t="shared" si="121"/>
        <v>0</v>
      </c>
      <c r="AI386" s="130" t="e">
        <f ca="1">COUNTIF(OFFSET('SD Aufnahme'!$C$33,VLOOKUP(J386,Art_Aufnahme,3,FALSE),0,VLOOKUP(J386,Art_Aufnahme,4,FALSE)-VLOOKUP(J386,Art_Aufnahme,3,FALSE)+1,1),K386)</f>
        <v>#N/A</v>
      </c>
      <c r="AJ386" s="138">
        <f ca="1">COUNTIF(OFFSET('SD Aufnahme'!$M$32,VLOOKUP(E386,'SD Aufnahme'!$A$33:$X$376,'SD Aufnahme'!$W$29,FALSE),0,1,VLOOKUP(E386,'SD Aufnahme'!$A$33:$X$376,'SD Aufnahme'!$X$29,FALSE)),M386)</f>
        <v>0</v>
      </c>
      <c r="AK386" s="91">
        <f t="shared" ca="1" si="116"/>
        <v>0</v>
      </c>
      <c r="AL386" s="98">
        <f t="shared" si="110"/>
        <v>3</v>
      </c>
      <c r="AO386" s="98">
        <f t="shared" si="111"/>
        <v>0</v>
      </c>
      <c r="AR386" s="98" t="str">
        <f t="shared" si="112"/>
        <v>1900-1-Aufnahme</v>
      </c>
    </row>
    <row r="387" spans="1:44">
      <c r="A387" s="98">
        <f t="shared" si="103"/>
        <v>0</v>
      </c>
      <c r="B387" s="98" t="str">
        <f>IF(C387=1,SUM($C$23:C387),"")</f>
        <v/>
      </c>
      <c r="C387" s="98">
        <f t="shared" si="104"/>
        <v>0</v>
      </c>
      <c r="D387" s="89" t="str">
        <f t="shared" si="105"/>
        <v>1900-1-Aufnahme-</v>
      </c>
      <c r="E387" s="123" t="str">
        <f t="shared" ca="1" si="113"/>
        <v>-</v>
      </c>
      <c r="F387" s="123">
        <f t="shared" si="118"/>
        <v>1900</v>
      </c>
      <c r="G387" s="123">
        <f t="shared" si="119"/>
        <v>1</v>
      </c>
      <c r="H387" s="162">
        <f t="shared" si="120"/>
        <v>365</v>
      </c>
      <c r="I387" s="77"/>
      <c r="J387" s="78"/>
      <c r="K387" s="79"/>
      <c r="L387" s="80"/>
      <c r="M387" s="177"/>
      <c r="N387" s="309" t="str">
        <f t="shared" ca="1" si="117"/>
        <v/>
      </c>
      <c r="O387" s="310" t="str">
        <f ca="1">IFERROR(IF(VLOOKUP($E387,'SD Aufnahme'!$A$33:$N$326,'SD Aufnahme'!$D$29,FALSE)=0,"",VLOOKUP($E387,'SD Aufnahme'!$A$33:$N$326,'SD Aufnahme'!$D$29,FALSE)),"")</f>
        <v/>
      </c>
      <c r="P387" s="313"/>
      <c r="Q387" s="315" t="str">
        <f>IF(K387=0,"",IFERROR(VLOOKUP($E387,'SD Aufnahme'!$A$33:$N$326,'SD Aufnahme'!$E$29,FALSE),""))</f>
        <v/>
      </c>
      <c r="R387" s="87"/>
      <c r="S387" s="131" t="str">
        <f t="shared" si="106"/>
        <v/>
      </c>
      <c r="T387" s="126">
        <f>IF(M387="organische Düngemittel",IF(OR($M387=0,L387&lt;&gt;0,U387&gt;0),0,IFERROR(VLOOKUP($E387,'SD Aufnahme'!$A$33:$N$4042,T$20,FALSE),0)),)</f>
        <v>0</v>
      </c>
      <c r="U387" s="83"/>
      <c r="V387" s="124"/>
      <c r="W387" s="128" t="str">
        <f ca="1">IFERROR(IF(AND(J387&lt;&gt;"eigene Stoffe",VLOOKUP($E387,'SD Aufnahme'!$A$33:$N$326,'SD Aufnahme'!$G$29,FALSE)=0),"",IF($L387&lt;&gt;0,"", IF(AND(P387&gt;0,O387&lt;&gt;"",Q387&lt;&gt;"t TM"),VLOOKUP($E387,'SD Aufnahme'!$A$33:$N$326,'SD Aufnahme'!$G$29,FALSE)/O387*P387,VLOOKUP($E387,'SD Aufnahme'!$A$33:$N$326,'SD Aufnahme'!$G$29,FALSE)))),"")</f>
        <v/>
      </c>
      <c r="X387" s="87"/>
      <c r="Y387" s="128" t="str">
        <f ca="1">IFERROR(IF(AND(J387&lt;&gt;"eigene Stoffe",VLOOKUP($E387,'SD Aufnahme'!$A$33:$N$326,'SD Aufnahme'!$H$29,FALSE)=0),"",IF($L387&lt;&gt;0,"",IFERROR(IF(AND(P387&gt;0,O387&lt;&gt;"",Q387&lt;&gt;"t TM"),VLOOKUP($E387,'SD Aufnahme'!$A$33:$N$326,'SD Aufnahme'!$H$29,FALSE)*P387/O387,VLOOKUP($E387,'SD Aufnahme'!$A$33:$N$326,'SD Aufnahme'!$H$29,FALSE)),""))),"")</f>
        <v/>
      </c>
      <c r="Z387" s="87"/>
      <c r="AA387" s="424" t="s">
        <v>667</v>
      </c>
      <c r="AB387" s="129" t="str">
        <f>IF($M387=0,"",IFERROR(VLOOKUP($E387,'SD Aufnahme'!$A$33:$N$279,AB$20,FALSE),""))</f>
        <v/>
      </c>
      <c r="AC387" s="97">
        <f t="shared" si="107"/>
        <v>0</v>
      </c>
      <c r="AD387" s="89">
        <f t="shared" ca="1" si="108"/>
        <v>0</v>
      </c>
      <c r="AE387" s="89">
        <f t="shared" ca="1" si="114"/>
        <v>0</v>
      </c>
      <c r="AF387" s="89">
        <f t="shared" ca="1" si="109"/>
        <v>0</v>
      </c>
      <c r="AG387" s="89">
        <f t="shared" ca="1" si="115"/>
        <v>0</v>
      </c>
      <c r="AH387" s="89">
        <f t="shared" si="121"/>
        <v>0</v>
      </c>
      <c r="AI387" s="130" t="e">
        <f ca="1">COUNTIF(OFFSET('SD Aufnahme'!$C$33,VLOOKUP(J387,Art_Aufnahme,3,FALSE),0,VLOOKUP(J387,Art_Aufnahme,4,FALSE)-VLOOKUP(J387,Art_Aufnahme,3,FALSE)+1,1),K387)</f>
        <v>#N/A</v>
      </c>
      <c r="AJ387" s="138">
        <f ca="1">COUNTIF(OFFSET('SD Aufnahme'!$M$32,VLOOKUP(E387,'SD Aufnahme'!$A$33:$X$376,'SD Aufnahme'!$W$29,FALSE),0,1,VLOOKUP(E387,'SD Aufnahme'!$A$33:$X$376,'SD Aufnahme'!$X$29,FALSE)),M387)</f>
        <v>0</v>
      </c>
      <c r="AK387" s="91">
        <f t="shared" ca="1" si="116"/>
        <v>0</v>
      </c>
      <c r="AL387" s="98">
        <f t="shared" si="110"/>
        <v>3</v>
      </c>
      <c r="AO387" s="98">
        <f t="shared" si="111"/>
        <v>0</v>
      </c>
      <c r="AR387" s="98" t="str">
        <f t="shared" si="112"/>
        <v>1900-1-Aufnahme</v>
      </c>
    </row>
    <row r="388" spans="1:44">
      <c r="A388" s="98">
        <f t="shared" si="103"/>
        <v>0</v>
      </c>
      <c r="B388" s="98" t="str">
        <f>IF(C388=1,SUM($C$23:C388),"")</f>
        <v/>
      </c>
      <c r="C388" s="98">
        <f t="shared" si="104"/>
        <v>0</v>
      </c>
      <c r="D388" s="89" t="str">
        <f t="shared" si="105"/>
        <v>1900-1-Aufnahme-</v>
      </c>
      <c r="E388" s="123" t="str">
        <f t="shared" ca="1" si="113"/>
        <v>-</v>
      </c>
      <c r="F388" s="123">
        <f t="shared" si="118"/>
        <v>1900</v>
      </c>
      <c r="G388" s="123">
        <f t="shared" si="119"/>
        <v>1</v>
      </c>
      <c r="H388" s="162">
        <f t="shared" si="120"/>
        <v>366</v>
      </c>
      <c r="I388" s="77"/>
      <c r="J388" s="78"/>
      <c r="K388" s="79"/>
      <c r="L388" s="80"/>
      <c r="M388" s="177"/>
      <c r="N388" s="309" t="str">
        <f t="shared" ca="1" si="117"/>
        <v/>
      </c>
      <c r="O388" s="310" t="str">
        <f ca="1">IFERROR(IF(VLOOKUP($E388,'SD Aufnahme'!$A$33:$N$326,'SD Aufnahme'!$D$29,FALSE)=0,"",VLOOKUP($E388,'SD Aufnahme'!$A$33:$N$326,'SD Aufnahme'!$D$29,FALSE)),"")</f>
        <v/>
      </c>
      <c r="P388" s="313"/>
      <c r="Q388" s="315" t="str">
        <f>IF(K388=0,"",IFERROR(VLOOKUP($E388,'SD Aufnahme'!$A$33:$N$326,'SD Aufnahme'!$E$29,FALSE),""))</f>
        <v/>
      </c>
      <c r="R388" s="87"/>
      <c r="S388" s="131" t="str">
        <f t="shared" si="106"/>
        <v/>
      </c>
      <c r="T388" s="126">
        <f>IF(M388="organische Düngemittel",IF(OR($M388=0,L388&lt;&gt;0,U388&gt;0),0,IFERROR(VLOOKUP($E388,'SD Aufnahme'!$A$33:$N$4042,T$20,FALSE),0)),)</f>
        <v>0</v>
      </c>
      <c r="U388" s="83"/>
      <c r="V388" s="124"/>
      <c r="W388" s="128" t="str">
        <f ca="1">IFERROR(IF(AND(J388&lt;&gt;"eigene Stoffe",VLOOKUP($E388,'SD Aufnahme'!$A$33:$N$326,'SD Aufnahme'!$G$29,FALSE)=0),"",IF($L388&lt;&gt;0,"", IF(AND(P388&gt;0,O388&lt;&gt;"",Q388&lt;&gt;"t TM"),VLOOKUP($E388,'SD Aufnahme'!$A$33:$N$326,'SD Aufnahme'!$G$29,FALSE)/O388*P388,VLOOKUP($E388,'SD Aufnahme'!$A$33:$N$326,'SD Aufnahme'!$G$29,FALSE)))),"")</f>
        <v/>
      </c>
      <c r="X388" s="87"/>
      <c r="Y388" s="128" t="str">
        <f ca="1">IFERROR(IF(AND(J388&lt;&gt;"eigene Stoffe",VLOOKUP($E388,'SD Aufnahme'!$A$33:$N$326,'SD Aufnahme'!$H$29,FALSE)=0),"",IF($L388&lt;&gt;0,"",IFERROR(IF(AND(P388&gt;0,O388&lt;&gt;"",Q388&lt;&gt;"t TM"),VLOOKUP($E388,'SD Aufnahme'!$A$33:$N$326,'SD Aufnahme'!$H$29,FALSE)*P388/O388,VLOOKUP($E388,'SD Aufnahme'!$A$33:$N$326,'SD Aufnahme'!$H$29,FALSE)),""))),"")</f>
        <v/>
      </c>
      <c r="Z388" s="87"/>
      <c r="AA388" s="424" t="s">
        <v>667</v>
      </c>
      <c r="AB388" s="129" t="str">
        <f>IF($M388=0,"",IFERROR(VLOOKUP($E388,'SD Aufnahme'!$A$33:$N$279,AB$20,FALSE),""))</f>
        <v/>
      </c>
      <c r="AC388" s="97">
        <f t="shared" si="107"/>
        <v>0</v>
      </c>
      <c r="AD388" s="89">
        <f t="shared" ca="1" si="108"/>
        <v>0</v>
      </c>
      <c r="AE388" s="89">
        <f t="shared" ca="1" si="114"/>
        <v>0</v>
      </c>
      <c r="AF388" s="89">
        <f t="shared" ca="1" si="109"/>
        <v>0</v>
      </c>
      <c r="AG388" s="89">
        <f t="shared" ca="1" si="115"/>
        <v>0</v>
      </c>
      <c r="AH388" s="89">
        <f t="shared" si="121"/>
        <v>0</v>
      </c>
      <c r="AI388" s="130" t="e">
        <f ca="1">COUNTIF(OFFSET('SD Aufnahme'!$C$33,VLOOKUP(J388,Art_Aufnahme,3,FALSE),0,VLOOKUP(J388,Art_Aufnahme,4,FALSE)-VLOOKUP(J388,Art_Aufnahme,3,FALSE)+1,1),K388)</f>
        <v>#N/A</v>
      </c>
      <c r="AJ388" s="138">
        <f ca="1">COUNTIF(OFFSET('SD Aufnahme'!$M$32,VLOOKUP(E388,'SD Aufnahme'!$A$33:$X$376,'SD Aufnahme'!$W$29,FALSE),0,1,VLOOKUP(E388,'SD Aufnahme'!$A$33:$X$376,'SD Aufnahme'!$X$29,FALSE)),M388)</f>
        <v>0</v>
      </c>
      <c r="AK388" s="91">
        <f t="shared" ca="1" si="116"/>
        <v>0</v>
      </c>
      <c r="AL388" s="98">
        <f t="shared" si="110"/>
        <v>3</v>
      </c>
      <c r="AO388" s="98">
        <f t="shared" si="111"/>
        <v>0</v>
      </c>
      <c r="AR388" s="98" t="str">
        <f t="shared" si="112"/>
        <v>1900-1-Aufnahme</v>
      </c>
    </row>
    <row r="389" spans="1:44">
      <c r="A389" s="98">
        <f t="shared" si="103"/>
        <v>0</v>
      </c>
      <c r="B389" s="98" t="str">
        <f>IF(C389=1,SUM($C$23:C389),"")</f>
        <v/>
      </c>
      <c r="C389" s="98">
        <f t="shared" si="104"/>
        <v>0</v>
      </c>
      <c r="D389" s="89" t="str">
        <f t="shared" si="105"/>
        <v>1900-1-Aufnahme-</v>
      </c>
      <c r="E389" s="123" t="str">
        <f t="shared" ca="1" si="113"/>
        <v>-</v>
      </c>
      <c r="F389" s="123">
        <f t="shared" si="118"/>
        <v>1900</v>
      </c>
      <c r="G389" s="123">
        <f t="shared" si="119"/>
        <v>1</v>
      </c>
      <c r="H389" s="162">
        <f t="shared" si="120"/>
        <v>367</v>
      </c>
      <c r="I389" s="77"/>
      <c r="J389" s="78"/>
      <c r="K389" s="79"/>
      <c r="L389" s="80"/>
      <c r="M389" s="177"/>
      <c r="N389" s="309" t="str">
        <f t="shared" ca="1" si="117"/>
        <v/>
      </c>
      <c r="O389" s="310" t="str">
        <f ca="1">IFERROR(IF(VLOOKUP($E389,'SD Aufnahme'!$A$33:$N$326,'SD Aufnahme'!$D$29,FALSE)=0,"",VLOOKUP($E389,'SD Aufnahme'!$A$33:$N$326,'SD Aufnahme'!$D$29,FALSE)),"")</f>
        <v/>
      </c>
      <c r="P389" s="313"/>
      <c r="Q389" s="315" t="str">
        <f>IF(K389=0,"",IFERROR(VLOOKUP($E389,'SD Aufnahme'!$A$33:$N$326,'SD Aufnahme'!$E$29,FALSE),""))</f>
        <v/>
      </c>
      <c r="R389" s="87"/>
      <c r="S389" s="131" t="str">
        <f t="shared" si="106"/>
        <v/>
      </c>
      <c r="T389" s="126">
        <f>IF(M389="organische Düngemittel",IF(OR($M389=0,L389&lt;&gt;0,U389&gt;0),0,IFERROR(VLOOKUP($E389,'SD Aufnahme'!$A$33:$N$4042,T$20,FALSE),0)),)</f>
        <v>0</v>
      </c>
      <c r="U389" s="83"/>
      <c r="V389" s="124"/>
      <c r="W389" s="128" t="str">
        <f ca="1">IFERROR(IF(AND(J389&lt;&gt;"eigene Stoffe",VLOOKUP($E389,'SD Aufnahme'!$A$33:$N$326,'SD Aufnahme'!$G$29,FALSE)=0),"",IF($L389&lt;&gt;0,"", IF(AND(P389&gt;0,O389&lt;&gt;"",Q389&lt;&gt;"t TM"),VLOOKUP($E389,'SD Aufnahme'!$A$33:$N$326,'SD Aufnahme'!$G$29,FALSE)/O389*P389,VLOOKUP($E389,'SD Aufnahme'!$A$33:$N$326,'SD Aufnahme'!$G$29,FALSE)))),"")</f>
        <v/>
      </c>
      <c r="X389" s="87"/>
      <c r="Y389" s="128" t="str">
        <f ca="1">IFERROR(IF(AND(J389&lt;&gt;"eigene Stoffe",VLOOKUP($E389,'SD Aufnahme'!$A$33:$N$326,'SD Aufnahme'!$H$29,FALSE)=0),"",IF($L389&lt;&gt;0,"",IFERROR(IF(AND(P389&gt;0,O389&lt;&gt;"",Q389&lt;&gt;"t TM"),VLOOKUP($E389,'SD Aufnahme'!$A$33:$N$326,'SD Aufnahme'!$H$29,FALSE)*P389/O389,VLOOKUP($E389,'SD Aufnahme'!$A$33:$N$326,'SD Aufnahme'!$H$29,FALSE)),""))),"")</f>
        <v/>
      </c>
      <c r="Z389" s="87"/>
      <c r="AA389" s="424" t="s">
        <v>667</v>
      </c>
      <c r="AB389" s="129" t="str">
        <f>IF($M389=0,"",IFERROR(VLOOKUP($E389,'SD Aufnahme'!$A$33:$N$279,AB$20,FALSE),""))</f>
        <v/>
      </c>
      <c r="AC389" s="97">
        <f t="shared" si="107"/>
        <v>0</v>
      </c>
      <c r="AD389" s="89">
        <f t="shared" ca="1" si="108"/>
        <v>0</v>
      </c>
      <c r="AE389" s="89">
        <f t="shared" ca="1" si="114"/>
        <v>0</v>
      </c>
      <c r="AF389" s="89">
        <f t="shared" ca="1" si="109"/>
        <v>0</v>
      </c>
      <c r="AG389" s="89">
        <f t="shared" ca="1" si="115"/>
        <v>0</v>
      </c>
      <c r="AH389" s="89">
        <f t="shared" si="121"/>
        <v>0</v>
      </c>
      <c r="AI389" s="130" t="e">
        <f ca="1">COUNTIF(OFFSET('SD Aufnahme'!$C$33,VLOOKUP(J389,Art_Aufnahme,3,FALSE),0,VLOOKUP(J389,Art_Aufnahme,4,FALSE)-VLOOKUP(J389,Art_Aufnahme,3,FALSE)+1,1),K389)</f>
        <v>#N/A</v>
      </c>
      <c r="AJ389" s="138">
        <f ca="1">COUNTIF(OFFSET('SD Aufnahme'!$M$32,VLOOKUP(E389,'SD Aufnahme'!$A$33:$X$376,'SD Aufnahme'!$W$29,FALSE),0,1,VLOOKUP(E389,'SD Aufnahme'!$A$33:$X$376,'SD Aufnahme'!$X$29,FALSE)),M389)</f>
        <v>0</v>
      </c>
      <c r="AK389" s="91">
        <f t="shared" ca="1" si="116"/>
        <v>0</v>
      </c>
      <c r="AL389" s="98">
        <f t="shared" si="110"/>
        <v>3</v>
      </c>
      <c r="AO389" s="98">
        <f t="shared" si="111"/>
        <v>0</v>
      </c>
      <c r="AR389" s="98" t="str">
        <f t="shared" si="112"/>
        <v>1900-1-Aufnahme</v>
      </c>
    </row>
    <row r="390" spans="1:44">
      <c r="A390" s="98">
        <f t="shared" si="103"/>
        <v>0</v>
      </c>
      <c r="B390" s="98" t="str">
        <f>IF(C390=1,SUM($C$23:C390),"")</f>
        <v/>
      </c>
      <c r="C390" s="98">
        <f t="shared" si="104"/>
        <v>0</v>
      </c>
      <c r="D390" s="89" t="str">
        <f t="shared" si="105"/>
        <v>1900-1-Aufnahme-</v>
      </c>
      <c r="E390" s="123" t="str">
        <f t="shared" ca="1" si="113"/>
        <v>-</v>
      </c>
      <c r="F390" s="123">
        <f t="shared" si="118"/>
        <v>1900</v>
      </c>
      <c r="G390" s="123">
        <f t="shared" si="119"/>
        <v>1</v>
      </c>
      <c r="H390" s="162">
        <f t="shared" si="120"/>
        <v>368</v>
      </c>
      <c r="I390" s="77"/>
      <c r="J390" s="78"/>
      <c r="K390" s="79"/>
      <c r="L390" s="80"/>
      <c r="M390" s="177"/>
      <c r="N390" s="309" t="str">
        <f t="shared" ca="1" si="117"/>
        <v/>
      </c>
      <c r="O390" s="310" t="str">
        <f ca="1">IFERROR(IF(VLOOKUP($E390,'SD Aufnahme'!$A$33:$N$326,'SD Aufnahme'!$D$29,FALSE)=0,"",VLOOKUP($E390,'SD Aufnahme'!$A$33:$N$326,'SD Aufnahme'!$D$29,FALSE)),"")</f>
        <v/>
      </c>
      <c r="P390" s="313"/>
      <c r="Q390" s="315" t="str">
        <f>IF(K390=0,"",IFERROR(VLOOKUP($E390,'SD Aufnahme'!$A$33:$N$326,'SD Aufnahme'!$E$29,FALSE),""))</f>
        <v/>
      </c>
      <c r="R390" s="87"/>
      <c r="S390" s="131" t="str">
        <f t="shared" si="106"/>
        <v/>
      </c>
      <c r="T390" s="126">
        <f>IF(M390="organische Düngemittel",IF(OR($M390=0,L390&lt;&gt;0,U390&gt;0),0,IFERROR(VLOOKUP($E390,'SD Aufnahme'!$A$33:$N$4042,T$20,FALSE),0)),)</f>
        <v>0</v>
      </c>
      <c r="U390" s="83"/>
      <c r="V390" s="124"/>
      <c r="W390" s="128" t="str">
        <f ca="1">IFERROR(IF(AND(J390&lt;&gt;"eigene Stoffe",VLOOKUP($E390,'SD Aufnahme'!$A$33:$N$326,'SD Aufnahme'!$G$29,FALSE)=0),"",IF($L390&lt;&gt;0,"", IF(AND(P390&gt;0,O390&lt;&gt;"",Q390&lt;&gt;"t TM"),VLOOKUP($E390,'SD Aufnahme'!$A$33:$N$326,'SD Aufnahme'!$G$29,FALSE)/O390*P390,VLOOKUP($E390,'SD Aufnahme'!$A$33:$N$326,'SD Aufnahme'!$G$29,FALSE)))),"")</f>
        <v/>
      </c>
      <c r="X390" s="87"/>
      <c r="Y390" s="128" t="str">
        <f ca="1">IFERROR(IF(AND(J390&lt;&gt;"eigene Stoffe",VLOOKUP($E390,'SD Aufnahme'!$A$33:$N$326,'SD Aufnahme'!$H$29,FALSE)=0),"",IF($L390&lt;&gt;0,"",IFERROR(IF(AND(P390&gt;0,O390&lt;&gt;"",Q390&lt;&gt;"t TM"),VLOOKUP($E390,'SD Aufnahme'!$A$33:$N$326,'SD Aufnahme'!$H$29,FALSE)*P390/O390,VLOOKUP($E390,'SD Aufnahme'!$A$33:$N$326,'SD Aufnahme'!$H$29,FALSE)),""))),"")</f>
        <v/>
      </c>
      <c r="Z390" s="87"/>
      <c r="AA390" s="424" t="s">
        <v>667</v>
      </c>
      <c r="AB390" s="129" t="str">
        <f>IF($M390=0,"",IFERROR(VLOOKUP($E390,'SD Aufnahme'!$A$33:$N$279,AB$20,FALSE),""))</f>
        <v/>
      </c>
      <c r="AC390" s="97">
        <f t="shared" si="107"/>
        <v>0</v>
      </c>
      <c r="AD390" s="89">
        <f t="shared" ca="1" si="108"/>
        <v>0</v>
      </c>
      <c r="AE390" s="89">
        <f t="shared" ca="1" si="114"/>
        <v>0</v>
      </c>
      <c r="AF390" s="89">
        <f t="shared" ca="1" si="109"/>
        <v>0</v>
      </c>
      <c r="AG390" s="89">
        <f t="shared" ca="1" si="115"/>
        <v>0</v>
      </c>
      <c r="AH390" s="89">
        <f t="shared" si="121"/>
        <v>0</v>
      </c>
      <c r="AI390" s="130" t="e">
        <f ca="1">COUNTIF(OFFSET('SD Aufnahme'!$C$33,VLOOKUP(J390,Art_Aufnahme,3,FALSE),0,VLOOKUP(J390,Art_Aufnahme,4,FALSE)-VLOOKUP(J390,Art_Aufnahme,3,FALSE)+1,1),K390)</f>
        <v>#N/A</v>
      </c>
      <c r="AJ390" s="138">
        <f ca="1">COUNTIF(OFFSET('SD Aufnahme'!$M$32,VLOOKUP(E390,'SD Aufnahme'!$A$33:$X$376,'SD Aufnahme'!$W$29,FALSE),0,1,VLOOKUP(E390,'SD Aufnahme'!$A$33:$X$376,'SD Aufnahme'!$X$29,FALSE)),M390)</f>
        <v>0</v>
      </c>
      <c r="AK390" s="91">
        <f t="shared" ca="1" si="116"/>
        <v>0</v>
      </c>
      <c r="AL390" s="98">
        <f t="shared" si="110"/>
        <v>3</v>
      </c>
      <c r="AO390" s="98">
        <f t="shared" si="111"/>
        <v>0</v>
      </c>
      <c r="AR390" s="98" t="str">
        <f t="shared" si="112"/>
        <v>1900-1-Aufnahme</v>
      </c>
    </row>
    <row r="391" spans="1:44">
      <c r="A391" s="98">
        <f t="shared" si="103"/>
        <v>0</v>
      </c>
      <c r="B391" s="98" t="str">
        <f>IF(C391=1,SUM($C$23:C391),"")</f>
        <v/>
      </c>
      <c r="C391" s="98">
        <f t="shared" si="104"/>
        <v>0</v>
      </c>
      <c r="D391" s="89" t="str">
        <f t="shared" si="105"/>
        <v>1900-1-Aufnahme-</v>
      </c>
      <c r="E391" s="123" t="str">
        <f t="shared" ca="1" si="113"/>
        <v>-</v>
      </c>
      <c r="F391" s="123">
        <f t="shared" si="118"/>
        <v>1900</v>
      </c>
      <c r="G391" s="123">
        <f t="shared" si="119"/>
        <v>1</v>
      </c>
      <c r="H391" s="162">
        <f t="shared" si="120"/>
        <v>369</v>
      </c>
      <c r="I391" s="77"/>
      <c r="J391" s="78"/>
      <c r="K391" s="79"/>
      <c r="L391" s="80"/>
      <c r="M391" s="177"/>
      <c r="N391" s="309" t="str">
        <f t="shared" ca="1" si="117"/>
        <v/>
      </c>
      <c r="O391" s="310" t="str">
        <f ca="1">IFERROR(IF(VLOOKUP($E391,'SD Aufnahme'!$A$33:$N$326,'SD Aufnahme'!$D$29,FALSE)=0,"",VLOOKUP($E391,'SD Aufnahme'!$A$33:$N$326,'SD Aufnahme'!$D$29,FALSE)),"")</f>
        <v/>
      </c>
      <c r="P391" s="313"/>
      <c r="Q391" s="315" t="str">
        <f>IF(K391=0,"",IFERROR(VLOOKUP($E391,'SD Aufnahme'!$A$33:$N$326,'SD Aufnahme'!$E$29,FALSE),""))</f>
        <v/>
      </c>
      <c r="R391" s="87"/>
      <c r="S391" s="131" t="str">
        <f t="shared" si="106"/>
        <v/>
      </c>
      <c r="T391" s="126">
        <f>IF(M391="organische Düngemittel",IF(OR($M391=0,L391&lt;&gt;0,U391&gt;0),0,IFERROR(VLOOKUP($E391,'SD Aufnahme'!$A$33:$N$4042,T$20,FALSE),0)),)</f>
        <v>0</v>
      </c>
      <c r="U391" s="83"/>
      <c r="V391" s="124"/>
      <c r="W391" s="128" t="str">
        <f ca="1">IFERROR(IF(AND(J391&lt;&gt;"eigene Stoffe",VLOOKUP($E391,'SD Aufnahme'!$A$33:$N$326,'SD Aufnahme'!$G$29,FALSE)=0),"",IF($L391&lt;&gt;0,"", IF(AND(P391&gt;0,O391&lt;&gt;"",Q391&lt;&gt;"t TM"),VLOOKUP($E391,'SD Aufnahme'!$A$33:$N$326,'SD Aufnahme'!$G$29,FALSE)/O391*P391,VLOOKUP($E391,'SD Aufnahme'!$A$33:$N$326,'SD Aufnahme'!$G$29,FALSE)))),"")</f>
        <v/>
      </c>
      <c r="X391" s="87"/>
      <c r="Y391" s="128" t="str">
        <f ca="1">IFERROR(IF(AND(J391&lt;&gt;"eigene Stoffe",VLOOKUP($E391,'SD Aufnahme'!$A$33:$N$326,'SD Aufnahme'!$H$29,FALSE)=0),"",IF($L391&lt;&gt;0,"",IFERROR(IF(AND(P391&gt;0,O391&lt;&gt;"",Q391&lt;&gt;"t TM"),VLOOKUP($E391,'SD Aufnahme'!$A$33:$N$326,'SD Aufnahme'!$H$29,FALSE)*P391/O391,VLOOKUP($E391,'SD Aufnahme'!$A$33:$N$326,'SD Aufnahme'!$H$29,FALSE)),""))),"")</f>
        <v/>
      </c>
      <c r="Z391" s="87"/>
      <c r="AA391" s="424" t="s">
        <v>667</v>
      </c>
      <c r="AB391" s="129" t="str">
        <f>IF($M391=0,"",IFERROR(VLOOKUP($E391,'SD Aufnahme'!$A$33:$N$279,AB$20,FALSE),""))</f>
        <v/>
      </c>
      <c r="AC391" s="97">
        <f t="shared" si="107"/>
        <v>0</v>
      </c>
      <c r="AD391" s="89">
        <f t="shared" ca="1" si="108"/>
        <v>0</v>
      </c>
      <c r="AE391" s="89">
        <f t="shared" ca="1" si="114"/>
        <v>0</v>
      </c>
      <c r="AF391" s="89">
        <f t="shared" ca="1" si="109"/>
        <v>0</v>
      </c>
      <c r="AG391" s="89">
        <f t="shared" ca="1" si="115"/>
        <v>0</v>
      </c>
      <c r="AH391" s="89">
        <f t="shared" si="121"/>
        <v>0</v>
      </c>
      <c r="AI391" s="130" t="e">
        <f ca="1">COUNTIF(OFFSET('SD Aufnahme'!$C$33,VLOOKUP(J391,Art_Aufnahme,3,FALSE),0,VLOOKUP(J391,Art_Aufnahme,4,FALSE)-VLOOKUP(J391,Art_Aufnahme,3,FALSE)+1,1),K391)</f>
        <v>#N/A</v>
      </c>
      <c r="AJ391" s="138">
        <f ca="1">COUNTIF(OFFSET('SD Aufnahme'!$M$32,VLOOKUP(E391,'SD Aufnahme'!$A$33:$X$376,'SD Aufnahme'!$W$29,FALSE),0,1,VLOOKUP(E391,'SD Aufnahme'!$A$33:$X$376,'SD Aufnahme'!$X$29,FALSE)),M391)</f>
        <v>0</v>
      </c>
      <c r="AK391" s="91">
        <f t="shared" ca="1" si="116"/>
        <v>0</v>
      </c>
      <c r="AL391" s="98">
        <f t="shared" si="110"/>
        <v>3</v>
      </c>
      <c r="AO391" s="98">
        <f t="shared" si="111"/>
        <v>0</v>
      </c>
      <c r="AR391" s="98" t="str">
        <f t="shared" si="112"/>
        <v>1900-1-Aufnahme</v>
      </c>
    </row>
    <row r="392" spans="1:44">
      <c r="A392" s="98">
        <f t="shared" si="103"/>
        <v>0</v>
      </c>
      <c r="B392" s="98" t="str">
        <f>IF(C392=1,SUM($C$23:C392),"")</f>
        <v/>
      </c>
      <c r="C392" s="98">
        <f t="shared" si="104"/>
        <v>0</v>
      </c>
      <c r="D392" s="89" t="str">
        <f t="shared" si="105"/>
        <v>1900-1-Aufnahme-</v>
      </c>
      <c r="E392" s="123" t="str">
        <f t="shared" ca="1" si="113"/>
        <v>-</v>
      </c>
      <c r="F392" s="123">
        <f t="shared" si="118"/>
        <v>1900</v>
      </c>
      <c r="G392" s="123">
        <f t="shared" si="119"/>
        <v>1</v>
      </c>
      <c r="H392" s="162">
        <f t="shared" si="120"/>
        <v>370</v>
      </c>
      <c r="I392" s="77"/>
      <c r="J392" s="78"/>
      <c r="K392" s="79"/>
      <c r="L392" s="80"/>
      <c r="M392" s="177"/>
      <c r="N392" s="309" t="str">
        <f t="shared" ca="1" si="117"/>
        <v/>
      </c>
      <c r="O392" s="310" t="str">
        <f ca="1">IFERROR(IF(VLOOKUP($E392,'SD Aufnahme'!$A$33:$N$326,'SD Aufnahme'!$D$29,FALSE)=0,"",VLOOKUP($E392,'SD Aufnahme'!$A$33:$N$326,'SD Aufnahme'!$D$29,FALSE)),"")</f>
        <v/>
      </c>
      <c r="P392" s="313"/>
      <c r="Q392" s="315" t="str">
        <f>IF(K392=0,"",IFERROR(VLOOKUP($E392,'SD Aufnahme'!$A$33:$N$326,'SD Aufnahme'!$E$29,FALSE),""))</f>
        <v/>
      </c>
      <c r="R392" s="87"/>
      <c r="S392" s="131" t="str">
        <f t="shared" si="106"/>
        <v/>
      </c>
      <c r="T392" s="126">
        <f>IF(M392="organische Düngemittel",IF(OR($M392=0,L392&lt;&gt;0,U392&gt;0),0,IFERROR(VLOOKUP($E392,'SD Aufnahme'!$A$33:$N$4042,T$20,FALSE),0)),)</f>
        <v>0</v>
      </c>
      <c r="U392" s="83"/>
      <c r="V392" s="124"/>
      <c r="W392" s="128" t="str">
        <f ca="1">IFERROR(IF(AND(J392&lt;&gt;"eigene Stoffe",VLOOKUP($E392,'SD Aufnahme'!$A$33:$N$326,'SD Aufnahme'!$G$29,FALSE)=0),"",IF($L392&lt;&gt;0,"", IF(AND(P392&gt;0,O392&lt;&gt;"",Q392&lt;&gt;"t TM"),VLOOKUP($E392,'SD Aufnahme'!$A$33:$N$326,'SD Aufnahme'!$G$29,FALSE)/O392*P392,VLOOKUP($E392,'SD Aufnahme'!$A$33:$N$326,'SD Aufnahme'!$G$29,FALSE)))),"")</f>
        <v/>
      </c>
      <c r="X392" s="87"/>
      <c r="Y392" s="128" t="str">
        <f ca="1">IFERROR(IF(AND(J392&lt;&gt;"eigene Stoffe",VLOOKUP($E392,'SD Aufnahme'!$A$33:$N$326,'SD Aufnahme'!$H$29,FALSE)=0),"",IF($L392&lt;&gt;0,"",IFERROR(IF(AND(P392&gt;0,O392&lt;&gt;"",Q392&lt;&gt;"t TM"),VLOOKUP($E392,'SD Aufnahme'!$A$33:$N$326,'SD Aufnahme'!$H$29,FALSE)*P392/O392,VLOOKUP($E392,'SD Aufnahme'!$A$33:$N$326,'SD Aufnahme'!$H$29,FALSE)),""))),"")</f>
        <v/>
      </c>
      <c r="Z392" s="87"/>
      <c r="AA392" s="424" t="s">
        <v>667</v>
      </c>
      <c r="AB392" s="129" t="str">
        <f>IF($M392=0,"",IFERROR(VLOOKUP($E392,'SD Aufnahme'!$A$33:$N$279,AB$20,FALSE),""))</f>
        <v/>
      </c>
      <c r="AC392" s="97">
        <f t="shared" si="107"/>
        <v>0</v>
      </c>
      <c r="AD392" s="89">
        <f t="shared" ca="1" si="108"/>
        <v>0</v>
      </c>
      <c r="AE392" s="89">
        <f t="shared" ca="1" si="114"/>
        <v>0</v>
      </c>
      <c r="AF392" s="89">
        <f t="shared" ca="1" si="109"/>
        <v>0</v>
      </c>
      <c r="AG392" s="89">
        <f t="shared" ca="1" si="115"/>
        <v>0</v>
      </c>
      <c r="AH392" s="89">
        <f t="shared" si="121"/>
        <v>0</v>
      </c>
      <c r="AI392" s="130" t="e">
        <f ca="1">COUNTIF(OFFSET('SD Aufnahme'!$C$33,VLOOKUP(J392,Art_Aufnahme,3,FALSE),0,VLOOKUP(J392,Art_Aufnahme,4,FALSE)-VLOOKUP(J392,Art_Aufnahme,3,FALSE)+1,1),K392)</f>
        <v>#N/A</v>
      </c>
      <c r="AJ392" s="138">
        <f ca="1">COUNTIF(OFFSET('SD Aufnahme'!$M$32,VLOOKUP(E392,'SD Aufnahme'!$A$33:$X$376,'SD Aufnahme'!$W$29,FALSE),0,1,VLOOKUP(E392,'SD Aufnahme'!$A$33:$X$376,'SD Aufnahme'!$X$29,FALSE)),M392)</f>
        <v>0</v>
      </c>
      <c r="AK392" s="91">
        <f t="shared" ca="1" si="116"/>
        <v>0</v>
      </c>
      <c r="AL392" s="98">
        <f t="shared" si="110"/>
        <v>3</v>
      </c>
      <c r="AO392" s="98">
        <f t="shared" si="111"/>
        <v>0</v>
      </c>
      <c r="AR392" s="98" t="str">
        <f t="shared" si="112"/>
        <v>1900-1-Aufnahme</v>
      </c>
    </row>
    <row r="393" spans="1:44">
      <c r="A393" s="98">
        <f t="shared" si="103"/>
        <v>0</v>
      </c>
      <c r="B393" s="98" t="str">
        <f>IF(C393=1,SUM($C$23:C393),"")</f>
        <v/>
      </c>
      <c r="C393" s="98">
        <f t="shared" si="104"/>
        <v>0</v>
      </c>
      <c r="D393" s="89" t="str">
        <f t="shared" si="105"/>
        <v>1900-1-Aufnahme-</v>
      </c>
      <c r="E393" s="123" t="str">
        <f t="shared" ca="1" si="113"/>
        <v>-</v>
      </c>
      <c r="F393" s="123">
        <f t="shared" si="118"/>
        <v>1900</v>
      </c>
      <c r="G393" s="123">
        <f t="shared" si="119"/>
        <v>1</v>
      </c>
      <c r="H393" s="162">
        <f t="shared" si="120"/>
        <v>371</v>
      </c>
      <c r="I393" s="77"/>
      <c r="J393" s="78"/>
      <c r="K393" s="79"/>
      <c r="L393" s="80"/>
      <c r="M393" s="177"/>
      <c r="N393" s="309" t="str">
        <f t="shared" ca="1" si="117"/>
        <v/>
      </c>
      <c r="O393" s="310" t="str">
        <f ca="1">IFERROR(IF(VLOOKUP($E393,'SD Aufnahme'!$A$33:$N$326,'SD Aufnahme'!$D$29,FALSE)=0,"",VLOOKUP($E393,'SD Aufnahme'!$A$33:$N$326,'SD Aufnahme'!$D$29,FALSE)),"")</f>
        <v/>
      </c>
      <c r="P393" s="313"/>
      <c r="Q393" s="315" t="str">
        <f>IF(K393=0,"",IFERROR(VLOOKUP($E393,'SD Aufnahme'!$A$33:$N$326,'SD Aufnahme'!$E$29,FALSE),""))</f>
        <v/>
      </c>
      <c r="R393" s="87"/>
      <c r="S393" s="131" t="str">
        <f t="shared" si="106"/>
        <v/>
      </c>
      <c r="T393" s="126">
        <f>IF(M393="organische Düngemittel",IF(OR($M393=0,L393&lt;&gt;0,U393&gt;0),0,IFERROR(VLOOKUP($E393,'SD Aufnahme'!$A$33:$N$4042,T$20,FALSE),0)),)</f>
        <v>0</v>
      </c>
      <c r="U393" s="83"/>
      <c r="V393" s="124"/>
      <c r="W393" s="128" t="str">
        <f ca="1">IFERROR(IF(AND(J393&lt;&gt;"eigene Stoffe",VLOOKUP($E393,'SD Aufnahme'!$A$33:$N$326,'SD Aufnahme'!$G$29,FALSE)=0),"",IF($L393&lt;&gt;0,"", IF(AND(P393&gt;0,O393&lt;&gt;"",Q393&lt;&gt;"t TM"),VLOOKUP($E393,'SD Aufnahme'!$A$33:$N$326,'SD Aufnahme'!$G$29,FALSE)/O393*P393,VLOOKUP($E393,'SD Aufnahme'!$A$33:$N$326,'SD Aufnahme'!$G$29,FALSE)))),"")</f>
        <v/>
      </c>
      <c r="X393" s="87"/>
      <c r="Y393" s="128" t="str">
        <f ca="1">IFERROR(IF(AND(J393&lt;&gt;"eigene Stoffe",VLOOKUP($E393,'SD Aufnahme'!$A$33:$N$326,'SD Aufnahme'!$H$29,FALSE)=0),"",IF($L393&lt;&gt;0,"",IFERROR(IF(AND(P393&gt;0,O393&lt;&gt;"",Q393&lt;&gt;"t TM"),VLOOKUP($E393,'SD Aufnahme'!$A$33:$N$326,'SD Aufnahme'!$H$29,FALSE)*P393/O393,VLOOKUP($E393,'SD Aufnahme'!$A$33:$N$326,'SD Aufnahme'!$H$29,FALSE)),""))),"")</f>
        <v/>
      </c>
      <c r="Z393" s="87"/>
      <c r="AA393" s="424" t="s">
        <v>667</v>
      </c>
      <c r="AB393" s="129" t="str">
        <f>IF($M393=0,"",IFERROR(VLOOKUP($E393,'SD Aufnahme'!$A$33:$N$279,AB$20,FALSE),""))</f>
        <v/>
      </c>
      <c r="AC393" s="97">
        <f t="shared" si="107"/>
        <v>0</v>
      </c>
      <c r="AD393" s="89">
        <f t="shared" ca="1" si="108"/>
        <v>0</v>
      </c>
      <c r="AE393" s="89">
        <f t="shared" ca="1" si="114"/>
        <v>0</v>
      </c>
      <c r="AF393" s="89">
        <f t="shared" ca="1" si="109"/>
        <v>0</v>
      </c>
      <c r="AG393" s="89">
        <f t="shared" ca="1" si="115"/>
        <v>0</v>
      </c>
      <c r="AH393" s="89">
        <f t="shared" si="121"/>
        <v>0</v>
      </c>
      <c r="AI393" s="130" t="e">
        <f ca="1">COUNTIF(OFFSET('SD Aufnahme'!$C$33,VLOOKUP(J393,Art_Aufnahme,3,FALSE),0,VLOOKUP(J393,Art_Aufnahme,4,FALSE)-VLOOKUP(J393,Art_Aufnahme,3,FALSE)+1,1),K393)</f>
        <v>#N/A</v>
      </c>
      <c r="AJ393" s="138">
        <f ca="1">COUNTIF(OFFSET('SD Aufnahme'!$M$32,VLOOKUP(E393,'SD Aufnahme'!$A$33:$X$376,'SD Aufnahme'!$W$29,FALSE),0,1,VLOOKUP(E393,'SD Aufnahme'!$A$33:$X$376,'SD Aufnahme'!$X$29,FALSE)),M393)</f>
        <v>0</v>
      </c>
      <c r="AK393" s="91">
        <f t="shared" ca="1" si="116"/>
        <v>0</v>
      </c>
      <c r="AL393" s="98">
        <f t="shared" si="110"/>
        <v>3</v>
      </c>
      <c r="AO393" s="98">
        <f t="shared" si="111"/>
        <v>0</v>
      </c>
      <c r="AR393" s="98" t="str">
        <f t="shared" si="112"/>
        <v>1900-1-Aufnahme</v>
      </c>
    </row>
    <row r="394" spans="1:44">
      <c r="A394" s="98">
        <f t="shared" si="103"/>
        <v>0</v>
      </c>
      <c r="B394" s="98" t="str">
        <f>IF(C394=1,SUM($C$23:C394),"")</f>
        <v/>
      </c>
      <c r="C394" s="98">
        <f t="shared" si="104"/>
        <v>0</v>
      </c>
      <c r="D394" s="89" t="str">
        <f t="shared" si="105"/>
        <v>1900-1-Aufnahme-</v>
      </c>
      <c r="E394" s="123" t="str">
        <f t="shared" ca="1" si="113"/>
        <v>-</v>
      </c>
      <c r="F394" s="123">
        <f t="shared" si="118"/>
        <v>1900</v>
      </c>
      <c r="G394" s="123">
        <f t="shared" si="119"/>
        <v>1</v>
      </c>
      <c r="H394" s="162">
        <f t="shared" si="120"/>
        <v>372</v>
      </c>
      <c r="I394" s="77"/>
      <c r="J394" s="78"/>
      <c r="K394" s="79"/>
      <c r="L394" s="80"/>
      <c r="M394" s="177"/>
      <c r="N394" s="309" t="str">
        <f t="shared" ca="1" si="117"/>
        <v/>
      </c>
      <c r="O394" s="310" t="str">
        <f ca="1">IFERROR(IF(VLOOKUP($E394,'SD Aufnahme'!$A$33:$N$326,'SD Aufnahme'!$D$29,FALSE)=0,"",VLOOKUP($E394,'SD Aufnahme'!$A$33:$N$326,'SD Aufnahme'!$D$29,FALSE)),"")</f>
        <v/>
      </c>
      <c r="P394" s="313"/>
      <c r="Q394" s="315" t="str">
        <f>IF(K394=0,"",IFERROR(VLOOKUP($E394,'SD Aufnahme'!$A$33:$N$326,'SD Aufnahme'!$E$29,FALSE),""))</f>
        <v/>
      </c>
      <c r="R394" s="87"/>
      <c r="S394" s="131" t="str">
        <f t="shared" si="106"/>
        <v/>
      </c>
      <c r="T394" s="126">
        <f>IF(M394="organische Düngemittel",IF(OR($M394=0,L394&lt;&gt;0,U394&gt;0),0,IFERROR(VLOOKUP($E394,'SD Aufnahme'!$A$33:$N$4042,T$20,FALSE),0)),)</f>
        <v>0</v>
      </c>
      <c r="U394" s="83"/>
      <c r="V394" s="124"/>
      <c r="W394" s="128" t="str">
        <f ca="1">IFERROR(IF(AND(J394&lt;&gt;"eigene Stoffe",VLOOKUP($E394,'SD Aufnahme'!$A$33:$N$326,'SD Aufnahme'!$G$29,FALSE)=0),"",IF($L394&lt;&gt;0,"", IF(AND(P394&gt;0,O394&lt;&gt;"",Q394&lt;&gt;"t TM"),VLOOKUP($E394,'SD Aufnahme'!$A$33:$N$326,'SD Aufnahme'!$G$29,FALSE)/O394*P394,VLOOKUP($E394,'SD Aufnahme'!$A$33:$N$326,'SD Aufnahme'!$G$29,FALSE)))),"")</f>
        <v/>
      </c>
      <c r="X394" s="87"/>
      <c r="Y394" s="128" t="str">
        <f ca="1">IFERROR(IF(AND(J394&lt;&gt;"eigene Stoffe",VLOOKUP($E394,'SD Aufnahme'!$A$33:$N$326,'SD Aufnahme'!$H$29,FALSE)=0),"",IF($L394&lt;&gt;0,"",IFERROR(IF(AND(P394&gt;0,O394&lt;&gt;"",Q394&lt;&gt;"t TM"),VLOOKUP($E394,'SD Aufnahme'!$A$33:$N$326,'SD Aufnahme'!$H$29,FALSE)*P394/O394,VLOOKUP($E394,'SD Aufnahme'!$A$33:$N$326,'SD Aufnahme'!$H$29,FALSE)),""))),"")</f>
        <v/>
      </c>
      <c r="Z394" s="87"/>
      <c r="AA394" s="424" t="s">
        <v>667</v>
      </c>
      <c r="AB394" s="129" t="str">
        <f>IF($M394=0,"",IFERROR(VLOOKUP($E394,'SD Aufnahme'!$A$33:$N$279,AB$20,FALSE),""))</f>
        <v/>
      </c>
      <c r="AC394" s="97">
        <f t="shared" si="107"/>
        <v>0</v>
      </c>
      <c r="AD394" s="89">
        <f t="shared" ca="1" si="108"/>
        <v>0</v>
      </c>
      <c r="AE394" s="89">
        <f t="shared" ca="1" si="114"/>
        <v>0</v>
      </c>
      <c r="AF394" s="89">
        <f t="shared" ca="1" si="109"/>
        <v>0</v>
      </c>
      <c r="AG394" s="89">
        <f t="shared" ca="1" si="115"/>
        <v>0</v>
      </c>
      <c r="AH394" s="89">
        <f t="shared" si="121"/>
        <v>0</v>
      </c>
      <c r="AI394" s="130" t="e">
        <f ca="1">COUNTIF(OFFSET('SD Aufnahme'!$C$33,VLOOKUP(J394,Art_Aufnahme,3,FALSE),0,VLOOKUP(J394,Art_Aufnahme,4,FALSE)-VLOOKUP(J394,Art_Aufnahme,3,FALSE)+1,1),K394)</f>
        <v>#N/A</v>
      </c>
      <c r="AJ394" s="138">
        <f ca="1">COUNTIF(OFFSET('SD Aufnahme'!$M$32,VLOOKUP(E394,'SD Aufnahme'!$A$33:$X$376,'SD Aufnahme'!$W$29,FALSE),0,1,VLOOKUP(E394,'SD Aufnahme'!$A$33:$X$376,'SD Aufnahme'!$X$29,FALSE)),M394)</f>
        <v>0</v>
      </c>
      <c r="AK394" s="91">
        <f t="shared" ca="1" si="116"/>
        <v>0</v>
      </c>
      <c r="AL394" s="98">
        <f t="shared" si="110"/>
        <v>3</v>
      </c>
      <c r="AO394" s="98">
        <f t="shared" si="111"/>
        <v>0</v>
      </c>
      <c r="AR394" s="98" t="str">
        <f t="shared" si="112"/>
        <v>1900-1-Aufnahme</v>
      </c>
    </row>
    <row r="395" spans="1:44">
      <c r="A395" s="98">
        <f t="shared" si="103"/>
        <v>0</v>
      </c>
      <c r="B395" s="98" t="str">
        <f>IF(C395=1,SUM($C$23:C395),"")</f>
        <v/>
      </c>
      <c r="C395" s="98">
        <f t="shared" si="104"/>
        <v>0</v>
      </c>
      <c r="D395" s="89" t="str">
        <f t="shared" si="105"/>
        <v>1900-1-Aufnahme-</v>
      </c>
      <c r="E395" s="123" t="str">
        <f t="shared" ca="1" si="113"/>
        <v>-</v>
      </c>
      <c r="F395" s="123">
        <f t="shared" si="118"/>
        <v>1900</v>
      </c>
      <c r="G395" s="123">
        <f t="shared" si="119"/>
        <v>1</v>
      </c>
      <c r="H395" s="162">
        <f t="shared" si="120"/>
        <v>373</v>
      </c>
      <c r="I395" s="77"/>
      <c r="J395" s="78"/>
      <c r="K395" s="79"/>
      <c r="L395" s="80"/>
      <c r="M395" s="177"/>
      <c r="N395" s="309" t="str">
        <f t="shared" ca="1" si="117"/>
        <v/>
      </c>
      <c r="O395" s="310" t="str">
        <f ca="1">IFERROR(IF(VLOOKUP($E395,'SD Aufnahme'!$A$33:$N$326,'SD Aufnahme'!$D$29,FALSE)=0,"",VLOOKUP($E395,'SD Aufnahme'!$A$33:$N$326,'SD Aufnahme'!$D$29,FALSE)),"")</f>
        <v/>
      </c>
      <c r="P395" s="313"/>
      <c r="Q395" s="315" t="str">
        <f>IF(K395=0,"",IFERROR(VLOOKUP($E395,'SD Aufnahme'!$A$33:$N$326,'SD Aufnahme'!$E$29,FALSE),""))</f>
        <v/>
      </c>
      <c r="R395" s="87"/>
      <c r="S395" s="131" t="str">
        <f t="shared" si="106"/>
        <v/>
      </c>
      <c r="T395" s="126">
        <f>IF(M395="organische Düngemittel",IF(OR($M395=0,L395&lt;&gt;0,U395&gt;0),0,IFERROR(VLOOKUP($E395,'SD Aufnahme'!$A$33:$N$4042,T$20,FALSE),0)),)</f>
        <v>0</v>
      </c>
      <c r="U395" s="83"/>
      <c r="V395" s="124"/>
      <c r="W395" s="128" t="str">
        <f ca="1">IFERROR(IF(AND(J395&lt;&gt;"eigene Stoffe",VLOOKUP($E395,'SD Aufnahme'!$A$33:$N$326,'SD Aufnahme'!$G$29,FALSE)=0),"",IF($L395&lt;&gt;0,"", IF(AND(P395&gt;0,O395&lt;&gt;"",Q395&lt;&gt;"t TM"),VLOOKUP($E395,'SD Aufnahme'!$A$33:$N$326,'SD Aufnahme'!$G$29,FALSE)/O395*P395,VLOOKUP($E395,'SD Aufnahme'!$A$33:$N$326,'SD Aufnahme'!$G$29,FALSE)))),"")</f>
        <v/>
      </c>
      <c r="X395" s="87"/>
      <c r="Y395" s="128" t="str">
        <f ca="1">IFERROR(IF(AND(J395&lt;&gt;"eigene Stoffe",VLOOKUP($E395,'SD Aufnahme'!$A$33:$N$326,'SD Aufnahme'!$H$29,FALSE)=0),"",IF($L395&lt;&gt;0,"",IFERROR(IF(AND(P395&gt;0,O395&lt;&gt;"",Q395&lt;&gt;"t TM"),VLOOKUP($E395,'SD Aufnahme'!$A$33:$N$326,'SD Aufnahme'!$H$29,FALSE)*P395/O395,VLOOKUP($E395,'SD Aufnahme'!$A$33:$N$326,'SD Aufnahme'!$H$29,FALSE)),""))),"")</f>
        <v/>
      </c>
      <c r="Z395" s="87"/>
      <c r="AA395" s="424" t="s">
        <v>667</v>
      </c>
      <c r="AB395" s="129" t="str">
        <f>IF($M395=0,"",IFERROR(VLOOKUP($E395,'SD Aufnahme'!$A$33:$N$279,AB$20,FALSE),""))</f>
        <v/>
      </c>
      <c r="AC395" s="97">
        <f t="shared" si="107"/>
        <v>0</v>
      </c>
      <c r="AD395" s="89">
        <f t="shared" ca="1" si="108"/>
        <v>0</v>
      </c>
      <c r="AE395" s="89">
        <f t="shared" ca="1" si="114"/>
        <v>0</v>
      </c>
      <c r="AF395" s="89">
        <f t="shared" ca="1" si="109"/>
        <v>0</v>
      </c>
      <c r="AG395" s="89">
        <f t="shared" ca="1" si="115"/>
        <v>0</v>
      </c>
      <c r="AH395" s="89">
        <f t="shared" si="121"/>
        <v>0</v>
      </c>
      <c r="AI395" s="130" t="e">
        <f ca="1">COUNTIF(OFFSET('SD Aufnahme'!$C$33,VLOOKUP(J395,Art_Aufnahme,3,FALSE),0,VLOOKUP(J395,Art_Aufnahme,4,FALSE)-VLOOKUP(J395,Art_Aufnahme,3,FALSE)+1,1),K395)</f>
        <v>#N/A</v>
      </c>
      <c r="AJ395" s="138">
        <f ca="1">COUNTIF(OFFSET('SD Aufnahme'!$M$32,VLOOKUP(E395,'SD Aufnahme'!$A$33:$X$376,'SD Aufnahme'!$W$29,FALSE),0,1,VLOOKUP(E395,'SD Aufnahme'!$A$33:$X$376,'SD Aufnahme'!$X$29,FALSE)),M395)</f>
        <v>0</v>
      </c>
      <c r="AK395" s="91">
        <f t="shared" ca="1" si="116"/>
        <v>0</v>
      </c>
      <c r="AL395" s="98">
        <f t="shared" si="110"/>
        <v>3</v>
      </c>
      <c r="AO395" s="98">
        <f t="shared" si="111"/>
        <v>0</v>
      </c>
      <c r="AR395" s="98" t="str">
        <f t="shared" si="112"/>
        <v>1900-1-Aufnahme</v>
      </c>
    </row>
    <row r="396" spans="1:44">
      <c r="A396" s="98">
        <f t="shared" si="103"/>
        <v>0</v>
      </c>
      <c r="B396" s="98" t="str">
        <f>IF(C396=1,SUM($C$23:C396),"")</f>
        <v/>
      </c>
      <c r="C396" s="98">
        <f t="shared" si="104"/>
        <v>0</v>
      </c>
      <c r="D396" s="89" t="str">
        <f t="shared" si="105"/>
        <v>1900-1-Aufnahme-</v>
      </c>
      <c r="E396" s="123" t="str">
        <f t="shared" ca="1" si="113"/>
        <v>-</v>
      </c>
      <c r="F396" s="123">
        <f t="shared" si="118"/>
        <v>1900</v>
      </c>
      <c r="G396" s="123">
        <f t="shared" si="119"/>
        <v>1</v>
      </c>
      <c r="H396" s="162">
        <f t="shared" si="120"/>
        <v>374</v>
      </c>
      <c r="I396" s="77"/>
      <c r="J396" s="78"/>
      <c r="K396" s="79"/>
      <c r="L396" s="80"/>
      <c r="M396" s="177"/>
      <c r="N396" s="309" t="str">
        <f t="shared" ca="1" si="117"/>
        <v/>
      </c>
      <c r="O396" s="310" t="str">
        <f ca="1">IFERROR(IF(VLOOKUP($E396,'SD Aufnahme'!$A$33:$N$326,'SD Aufnahme'!$D$29,FALSE)=0,"",VLOOKUP($E396,'SD Aufnahme'!$A$33:$N$326,'SD Aufnahme'!$D$29,FALSE)),"")</f>
        <v/>
      </c>
      <c r="P396" s="313"/>
      <c r="Q396" s="315" t="str">
        <f>IF(K396=0,"",IFERROR(VLOOKUP($E396,'SD Aufnahme'!$A$33:$N$326,'SD Aufnahme'!$E$29,FALSE),""))</f>
        <v/>
      </c>
      <c r="R396" s="87"/>
      <c r="S396" s="131" t="str">
        <f t="shared" si="106"/>
        <v/>
      </c>
      <c r="T396" s="126">
        <f>IF(M396="organische Düngemittel",IF(OR($M396=0,L396&lt;&gt;0,U396&gt;0),0,IFERROR(VLOOKUP($E396,'SD Aufnahme'!$A$33:$N$4042,T$20,FALSE),0)),)</f>
        <v>0</v>
      </c>
      <c r="U396" s="83"/>
      <c r="V396" s="124"/>
      <c r="W396" s="128" t="str">
        <f ca="1">IFERROR(IF(AND(J396&lt;&gt;"eigene Stoffe",VLOOKUP($E396,'SD Aufnahme'!$A$33:$N$326,'SD Aufnahme'!$G$29,FALSE)=0),"",IF($L396&lt;&gt;0,"", IF(AND(P396&gt;0,O396&lt;&gt;"",Q396&lt;&gt;"t TM"),VLOOKUP($E396,'SD Aufnahme'!$A$33:$N$326,'SD Aufnahme'!$G$29,FALSE)/O396*P396,VLOOKUP($E396,'SD Aufnahme'!$A$33:$N$326,'SD Aufnahme'!$G$29,FALSE)))),"")</f>
        <v/>
      </c>
      <c r="X396" s="87"/>
      <c r="Y396" s="128" t="str">
        <f ca="1">IFERROR(IF(AND(J396&lt;&gt;"eigene Stoffe",VLOOKUP($E396,'SD Aufnahme'!$A$33:$N$326,'SD Aufnahme'!$H$29,FALSE)=0),"",IF($L396&lt;&gt;0,"",IFERROR(IF(AND(P396&gt;0,O396&lt;&gt;"",Q396&lt;&gt;"t TM"),VLOOKUP($E396,'SD Aufnahme'!$A$33:$N$326,'SD Aufnahme'!$H$29,FALSE)*P396/O396,VLOOKUP($E396,'SD Aufnahme'!$A$33:$N$326,'SD Aufnahme'!$H$29,FALSE)),""))),"")</f>
        <v/>
      </c>
      <c r="Z396" s="87"/>
      <c r="AA396" s="424" t="s">
        <v>667</v>
      </c>
      <c r="AB396" s="129" t="str">
        <f>IF($M396=0,"",IFERROR(VLOOKUP($E396,'SD Aufnahme'!$A$33:$N$279,AB$20,FALSE),""))</f>
        <v/>
      </c>
      <c r="AC396" s="97">
        <f t="shared" si="107"/>
        <v>0</v>
      </c>
      <c r="AD396" s="89">
        <f t="shared" ca="1" si="108"/>
        <v>0</v>
      </c>
      <c r="AE396" s="89">
        <f t="shared" ca="1" si="114"/>
        <v>0</v>
      </c>
      <c r="AF396" s="89">
        <f t="shared" ca="1" si="109"/>
        <v>0</v>
      </c>
      <c r="AG396" s="89">
        <f t="shared" ca="1" si="115"/>
        <v>0</v>
      </c>
      <c r="AH396" s="89">
        <f t="shared" si="121"/>
        <v>0</v>
      </c>
      <c r="AI396" s="130" t="e">
        <f ca="1">COUNTIF(OFFSET('SD Aufnahme'!$C$33,VLOOKUP(J396,Art_Aufnahme,3,FALSE),0,VLOOKUP(J396,Art_Aufnahme,4,FALSE)-VLOOKUP(J396,Art_Aufnahme,3,FALSE)+1,1),K396)</f>
        <v>#N/A</v>
      </c>
      <c r="AJ396" s="138">
        <f ca="1">COUNTIF(OFFSET('SD Aufnahme'!$M$32,VLOOKUP(E396,'SD Aufnahme'!$A$33:$X$376,'SD Aufnahme'!$W$29,FALSE),0,1,VLOOKUP(E396,'SD Aufnahme'!$A$33:$X$376,'SD Aufnahme'!$X$29,FALSE)),M396)</f>
        <v>0</v>
      </c>
      <c r="AK396" s="91">
        <f t="shared" ca="1" si="116"/>
        <v>0</v>
      </c>
      <c r="AL396" s="98">
        <f t="shared" si="110"/>
        <v>3</v>
      </c>
      <c r="AO396" s="98">
        <f t="shared" si="111"/>
        <v>0</v>
      </c>
      <c r="AR396" s="98" t="str">
        <f t="shared" si="112"/>
        <v>1900-1-Aufnahme</v>
      </c>
    </row>
    <row r="397" spans="1:44">
      <c r="A397" s="98">
        <f t="shared" si="103"/>
        <v>0</v>
      </c>
      <c r="B397" s="98" t="str">
        <f>IF(C397=1,SUM($C$23:C397),"")</f>
        <v/>
      </c>
      <c r="C397" s="98">
        <f t="shared" si="104"/>
        <v>0</v>
      </c>
      <c r="D397" s="89" t="str">
        <f t="shared" si="105"/>
        <v>1900-1-Aufnahme-</v>
      </c>
      <c r="E397" s="123" t="str">
        <f t="shared" ca="1" si="113"/>
        <v>-</v>
      </c>
      <c r="F397" s="123">
        <f t="shared" si="118"/>
        <v>1900</v>
      </c>
      <c r="G397" s="123">
        <f t="shared" si="119"/>
        <v>1</v>
      </c>
      <c r="H397" s="162">
        <f t="shared" si="120"/>
        <v>375</v>
      </c>
      <c r="I397" s="77"/>
      <c r="J397" s="78"/>
      <c r="K397" s="79"/>
      <c r="L397" s="80"/>
      <c r="M397" s="177"/>
      <c r="N397" s="309" t="str">
        <f t="shared" ca="1" si="117"/>
        <v/>
      </c>
      <c r="O397" s="310" t="str">
        <f ca="1">IFERROR(IF(VLOOKUP($E397,'SD Aufnahme'!$A$33:$N$326,'SD Aufnahme'!$D$29,FALSE)=0,"",VLOOKUP($E397,'SD Aufnahme'!$A$33:$N$326,'SD Aufnahme'!$D$29,FALSE)),"")</f>
        <v/>
      </c>
      <c r="P397" s="313"/>
      <c r="Q397" s="315" t="str">
        <f>IF(K397=0,"",IFERROR(VLOOKUP($E397,'SD Aufnahme'!$A$33:$N$326,'SD Aufnahme'!$E$29,FALSE),""))</f>
        <v/>
      </c>
      <c r="R397" s="87"/>
      <c r="S397" s="131" t="str">
        <f t="shared" si="106"/>
        <v/>
      </c>
      <c r="T397" s="126">
        <f>IF(M397="organische Düngemittel",IF(OR($M397=0,L397&lt;&gt;0,U397&gt;0),0,IFERROR(VLOOKUP($E397,'SD Aufnahme'!$A$33:$N$4042,T$20,FALSE),0)),)</f>
        <v>0</v>
      </c>
      <c r="U397" s="83"/>
      <c r="V397" s="124"/>
      <c r="W397" s="128" t="str">
        <f ca="1">IFERROR(IF(AND(J397&lt;&gt;"eigene Stoffe",VLOOKUP($E397,'SD Aufnahme'!$A$33:$N$326,'SD Aufnahme'!$G$29,FALSE)=0),"",IF($L397&lt;&gt;0,"", IF(AND(P397&gt;0,O397&lt;&gt;"",Q397&lt;&gt;"t TM"),VLOOKUP($E397,'SD Aufnahme'!$A$33:$N$326,'SD Aufnahme'!$G$29,FALSE)/O397*P397,VLOOKUP($E397,'SD Aufnahme'!$A$33:$N$326,'SD Aufnahme'!$G$29,FALSE)))),"")</f>
        <v/>
      </c>
      <c r="X397" s="87"/>
      <c r="Y397" s="128" t="str">
        <f ca="1">IFERROR(IF(AND(J397&lt;&gt;"eigene Stoffe",VLOOKUP($E397,'SD Aufnahme'!$A$33:$N$326,'SD Aufnahme'!$H$29,FALSE)=0),"",IF($L397&lt;&gt;0,"",IFERROR(IF(AND(P397&gt;0,O397&lt;&gt;"",Q397&lt;&gt;"t TM"),VLOOKUP($E397,'SD Aufnahme'!$A$33:$N$326,'SD Aufnahme'!$H$29,FALSE)*P397/O397,VLOOKUP($E397,'SD Aufnahme'!$A$33:$N$326,'SD Aufnahme'!$H$29,FALSE)),""))),"")</f>
        <v/>
      </c>
      <c r="Z397" s="87"/>
      <c r="AA397" s="424" t="s">
        <v>667</v>
      </c>
      <c r="AB397" s="129" t="str">
        <f>IF($M397=0,"",IFERROR(VLOOKUP($E397,'SD Aufnahme'!$A$33:$N$279,AB$20,FALSE),""))</f>
        <v/>
      </c>
      <c r="AC397" s="97">
        <f t="shared" si="107"/>
        <v>0</v>
      </c>
      <c r="AD397" s="89">
        <f t="shared" ca="1" si="108"/>
        <v>0</v>
      </c>
      <c r="AE397" s="89">
        <f t="shared" ca="1" si="114"/>
        <v>0</v>
      </c>
      <c r="AF397" s="89">
        <f t="shared" ca="1" si="109"/>
        <v>0</v>
      </c>
      <c r="AG397" s="89">
        <f t="shared" ca="1" si="115"/>
        <v>0</v>
      </c>
      <c r="AH397" s="89">
        <f t="shared" si="121"/>
        <v>0</v>
      </c>
      <c r="AI397" s="130" t="e">
        <f ca="1">COUNTIF(OFFSET('SD Aufnahme'!$C$33,VLOOKUP(J397,Art_Aufnahme,3,FALSE),0,VLOOKUP(J397,Art_Aufnahme,4,FALSE)-VLOOKUP(J397,Art_Aufnahme,3,FALSE)+1,1),K397)</f>
        <v>#N/A</v>
      </c>
      <c r="AJ397" s="138">
        <f ca="1">COUNTIF(OFFSET('SD Aufnahme'!$M$32,VLOOKUP(E397,'SD Aufnahme'!$A$33:$X$376,'SD Aufnahme'!$W$29,FALSE),0,1,VLOOKUP(E397,'SD Aufnahme'!$A$33:$X$376,'SD Aufnahme'!$X$29,FALSE)),M397)</f>
        <v>0</v>
      </c>
      <c r="AK397" s="91">
        <f t="shared" ca="1" si="116"/>
        <v>0</v>
      </c>
      <c r="AL397" s="98">
        <f t="shared" si="110"/>
        <v>3</v>
      </c>
      <c r="AO397" s="98">
        <f t="shared" si="111"/>
        <v>0</v>
      </c>
      <c r="AR397" s="98" t="str">
        <f t="shared" si="112"/>
        <v>1900-1-Aufnahme</v>
      </c>
    </row>
    <row r="398" spans="1:44">
      <c r="A398" s="98">
        <f t="shared" si="103"/>
        <v>0</v>
      </c>
      <c r="B398" s="98" t="str">
        <f>IF(C398=1,SUM($C$23:C398),"")</f>
        <v/>
      </c>
      <c r="C398" s="98">
        <f t="shared" si="104"/>
        <v>0</v>
      </c>
      <c r="D398" s="89" t="str">
        <f t="shared" si="105"/>
        <v>1900-1-Aufnahme-</v>
      </c>
      <c r="E398" s="123" t="str">
        <f t="shared" ca="1" si="113"/>
        <v>-</v>
      </c>
      <c r="F398" s="123">
        <f t="shared" si="118"/>
        <v>1900</v>
      </c>
      <c r="G398" s="123">
        <f t="shared" si="119"/>
        <v>1</v>
      </c>
      <c r="H398" s="162">
        <f t="shared" si="120"/>
        <v>376</v>
      </c>
      <c r="I398" s="77"/>
      <c r="J398" s="78"/>
      <c r="K398" s="79"/>
      <c r="L398" s="80"/>
      <c r="M398" s="177"/>
      <c r="N398" s="309" t="str">
        <f t="shared" ca="1" si="117"/>
        <v/>
      </c>
      <c r="O398" s="310" t="str">
        <f ca="1">IFERROR(IF(VLOOKUP($E398,'SD Aufnahme'!$A$33:$N$326,'SD Aufnahme'!$D$29,FALSE)=0,"",VLOOKUP($E398,'SD Aufnahme'!$A$33:$N$326,'SD Aufnahme'!$D$29,FALSE)),"")</f>
        <v/>
      </c>
      <c r="P398" s="313"/>
      <c r="Q398" s="315" t="str">
        <f>IF(K398=0,"",IFERROR(VLOOKUP($E398,'SD Aufnahme'!$A$33:$N$326,'SD Aufnahme'!$E$29,FALSE),""))</f>
        <v/>
      </c>
      <c r="R398" s="87"/>
      <c r="S398" s="131" t="str">
        <f t="shared" si="106"/>
        <v/>
      </c>
      <c r="T398" s="126">
        <f>IF(M398="organische Düngemittel",IF(OR($M398=0,L398&lt;&gt;0,U398&gt;0),0,IFERROR(VLOOKUP($E398,'SD Aufnahme'!$A$33:$N$4042,T$20,FALSE),0)),)</f>
        <v>0</v>
      </c>
      <c r="U398" s="83"/>
      <c r="V398" s="124"/>
      <c r="W398" s="128" t="str">
        <f ca="1">IFERROR(IF(AND(J398&lt;&gt;"eigene Stoffe",VLOOKUP($E398,'SD Aufnahme'!$A$33:$N$326,'SD Aufnahme'!$G$29,FALSE)=0),"",IF($L398&lt;&gt;0,"", IF(AND(P398&gt;0,O398&lt;&gt;"",Q398&lt;&gt;"t TM"),VLOOKUP($E398,'SD Aufnahme'!$A$33:$N$326,'SD Aufnahme'!$G$29,FALSE)/O398*P398,VLOOKUP($E398,'SD Aufnahme'!$A$33:$N$326,'SD Aufnahme'!$G$29,FALSE)))),"")</f>
        <v/>
      </c>
      <c r="X398" s="87"/>
      <c r="Y398" s="128" t="str">
        <f ca="1">IFERROR(IF(AND(J398&lt;&gt;"eigene Stoffe",VLOOKUP($E398,'SD Aufnahme'!$A$33:$N$326,'SD Aufnahme'!$H$29,FALSE)=0),"",IF($L398&lt;&gt;0,"",IFERROR(IF(AND(P398&gt;0,O398&lt;&gt;"",Q398&lt;&gt;"t TM"),VLOOKUP($E398,'SD Aufnahme'!$A$33:$N$326,'SD Aufnahme'!$H$29,FALSE)*P398/O398,VLOOKUP($E398,'SD Aufnahme'!$A$33:$N$326,'SD Aufnahme'!$H$29,FALSE)),""))),"")</f>
        <v/>
      </c>
      <c r="Z398" s="87"/>
      <c r="AA398" s="424" t="s">
        <v>667</v>
      </c>
      <c r="AB398" s="129" t="str">
        <f>IF($M398=0,"",IFERROR(VLOOKUP($E398,'SD Aufnahme'!$A$33:$N$279,AB$20,FALSE),""))</f>
        <v/>
      </c>
      <c r="AC398" s="97">
        <f t="shared" si="107"/>
        <v>0</v>
      </c>
      <c r="AD398" s="89">
        <f t="shared" ca="1" si="108"/>
        <v>0</v>
      </c>
      <c r="AE398" s="89">
        <f t="shared" ca="1" si="114"/>
        <v>0</v>
      </c>
      <c r="AF398" s="89">
        <f t="shared" ca="1" si="109"/>
        <v>0</v>
      </c>
      <c r="AG398" s="89">
        <f t="shared" ca="1" si="115"/>
        <v>0</v>
      </c>
      <c r="AH398" s="89">
        <f t="shared" si="121"/>
        <v>0</v>
      </c>
      <c r="AI398" s="130" t="e">
        <f ca="1">COUNTIF(OFFSET('SD Aufnahme'!$C$33,VLOOKUP(J398,Art_Aufnahme,3,FALSE),0,VLOOKUP(J398,Art_Aufnahme,4,FALSE)-VLOOKUP(J398,Art_Aufnahme,3,FALSE)+1,1),K398)</f>
        <v>#N/A</v>
      </c>
      <c r="AJ398" s="138">
        <f ca="1">COUNTIF(OFFSET('SD Aufnahme'!$M$32,VLOOKUP(E398,'SD Aufnahme'!$A$33:$X$376,'SD Aufnahme'!$W$29,FALSE),0,1,VLOOKUP(E398,'SD Aufnahme'!$A$33:$X$376,'SD Aufnahme'!$X$29,FALSE)),M398)</f>
        <v>0</v>
      </c>
      <c r="AK398" s="91">
        <f t="shared" ca="1" si="116"/>
        <v>0</v>
      </c>
      <c r="AL398" s="98">
        <f t="shared" si="110"/>
        <v>3</v>
      </c>
      <c r="AO398" s="98">
        <f t="shared" si="111"/>
        <v>0</v>
      </c>
      <c r="AR398" s="98" t="str">
        <f t="shared" si="112"/>
        <v>1900-1-Aufnahme</v>
      </c>
    </row>
    <row r="399" spans="1:44">
      <c r="A399" s="98">
        <f t="shared" si="103"/>
        <v>0</v>
      </c>
      <c r="B399" s="98" t="str">
        <f>IF(C399=1,SUM($C$23:C399),"")</f>
        <v/>
      </c>
      <c r="C399" s="98">
        <f t="shared" si="104"/>
        <v>0</v>
      </c>
      <c r="D399" s="89" t="str">
        <f t="shared" si="105"/>
        <v>1900-1-Aufnahme-</v>
      </c>
      <c r="E399" s="123" t="str">
        <f t="shared" ca="1" si="113"/>
        <v>-</v>
      </c>
      <c r="F399" s="123">
        <f t="shared" si="118"/>
        <v>1900</v>
      </c>
      <c r="G399" s="123">
        <f t="shared" si="119"/>
        <v>1</v>
      </c>
      <c r="H399" s="162">
        <f t="shared" si="120"/>
        <v>377</v>
      </c>
      <c r="I399" s="77"/>
      <c r="J399" s="78"/>
      <c r="K399" s="79"/>
      <c r="L399" s="80"/>
      <c r="M399" s="177"/>
      <c r="N399" s="309" t="str">
        <f t="shared" ca="1" si="117"/>
        <v/>
      </c>
      <c r="O399" s="310" t="str">
        <f ca="1">IFERROR(IF(VLOOKUP($E399,'SD Aufnahme'!$A$33:$N$326,'SD Aufnahme'!$D$29,FALSE)=0,"",VLOOKUP($E399,'SD Aufnahme'!$A$33:$N$326,'SD Aufnahme'!$D$29,FALSE)),"")</f>
        <v/>
      </c>
      <c r="P399" s="313"/>
      <c r="Q399" s="315" t="str">
        <f>IF(K399=0,"",IFERROR(VLOOKUP($E399,'SD Aufnahme'!$A$33:$N$326,'SD Aufnahme'!$E$29,FALSE),""))</f>
        <v/>
      </c>
      <c r="R399" s="87"/>
      <c r="S399" s="131" t="str">
        <f t="shared" si="106"/>
        <v/>
      </c>
      <c r="T399" s="126">
        <f>IF(M399="organische Düngemittel",IF(OR($M399=0,L399&lt;&gt;0,U399&gt;0),0,IFERROR(VLOOKUP($E399,'SD Aufnahme'!$A$33:$N$4042,T$20,FALSE),0)),)</f>
        <v>0</v>
      </c>
      <c r="U399" s="83"/>
      <c r="V399" s="124"/>
      <c r="W399" s="128" t="str">
        <f ca="1">IFERROR(IF(AND(J399&lt;&gt;"eigene Stoffe",VLOOKUP($E399,'SD Aufnahme'!$A$33:$N$326,'SD Aufnahme'!$G$29,FALSE)=0),"",IF($L399&lt;&gt;0,"", IF(AND(P399&gt;0,O399&lt;&gt;"",Q399&lt;&gt;"t TM"),VLOOKUP($E399,'SD Aufnahme'!$A$33:$N$326,'SD Aufnahme'!$G$29,FALSE)/O399*P399,VLOOKUP($E399,'SD Aufnahme'!$A$33:$N$326,'SD Aufnahme'!$G$29,FALSE)))),"")</f>
        <v/>
      </c>
      <c r="X399" s="87"/>
      <c r="Y399" s="128" t="str">
        <f ca="1">IFERROR(IF(AND(J399&lt;&gt;"eigene Stoffe",VLOOKUP($E399,'SD Aufnahme'!$A$33:$N$326,'SD Aufnahme'!$H$29,FALSE)=0),"",IF($L399&lt;&gt;0,"",IFERROR(IF(AND(P399&gt;0,O399&lt;&gt;"",Q399&lt;&gt;"t TM"),VLOOKUP($E399,'SD Aufnahme'!$A$33:$N$326,'SD Aufnahme'!$H$29,FALSE)*P399/O399,VLOOKUP($E399,'SD Aufnahme'!$A$33:$N$326,'SD Aufnahme'!$H$29,FALSE)),""))),"")</f>
        <v/>
      </c>
      <c r="Z399" s="87"/>
      <c r="AA399" s="424" t="s">
        <v>667</v>
      </c>
      <c r="AB399" s="129" t="str">
        <f>IF($M399=0,"",IFERROR(VLOOKUP($E399,'SD Aufnahme'!$A$33:$N$279,AB$20,FALSE),""))</f>
        <v/>
      </c>
      <c r="AC399" s="97">
        <f t="shared" si="107"/>
        <v>0</v>
      </c>
      <c r="AD399" s="89">
        <f t="shared" ca="1" si="108"/>
        <v>0</v>
      </c>
      <c r="AE399" s="89">
        <f t="shared" ca="1" si="114"/>
        <v>0</v>
      </c>
      <c r="AF399" s="89">
        <f t="shared" ca="1" si="109"/>
        <v>0</v>
      </c>
      <c r="AG399" s="89">
        <f t="shared" ca="1" si="115"/>
        <v>0</v>
      </c>
      <c r="AH399" s="89">
        <f t="shared" si="121"/>
        <v>0</v>
      </c>
      <c r="AI399" s="130" t="e">
        <f ca="1">COUNTIF(OFFSET('SD Aufnahme'!$C$33,VLOOKUP(J399,Art_Aufnahme,3,FALSE),0,VLOOKUP(J399,Art_Aufnahme,4,FALSE)-VLOOKUP(J399,Art_Aufnahme,3,FALSE)+1,1),K399)</f>
        <v>#N/A</v>
      </c>
      <c r="AJ399" s="138">
        <f ca="1">COUNTIF(OFFSET('SD Aufnahme'!$M$32,VLOOKUP(E399,'SD Aufnahme'!$A$33:$X$376,'SD Aufnahme'!$W$29,FALSE),0,1,VLOOKUP(E399,'SD Aufnahme'!$A$33:$X$376,'SD Aufnahme'!$X$29,FALSE)),M399)</f>
        <v>0</v>
      </c>
      <c r="AK399" s="91">
        <f t="shared" ca="1" si="116"/>
        <v>0</v>
      </c>
      <c r="AL399" s="98">
        <f t="shared" si="110"/>
        <v>3</v>
      </c>
      <c r="AO399" s="98">
        <f t="shared" si="111"/>
        <v>0</v>
      </c>
      <c r="AR399" s="98" t="str">
        <f t="shared" si="112"/>
        <v>1900-1-Aufnahme</v>
      </c>
    </row>
    <row r="400" spans="1:44">
      <c r="A400" s="98">
        <f t="shared" si="103"/>
        <v>0</v>
      </c>
      <c r="B400" s="98" t="str">
        <f>IF(C400=1,SUM($C$23:C400),"")</f>
        <v/>
      </c>
      <c r="C400" s="98">
        <f t="shared" si="104"/>
        <v>0</v>
      </c>
      <c r="D400" s="89" t="str">
        <f t="shared" si="105"/>
        <v>1900-1-Aufnahme-</v>
      </c>
      <c r="E400" s="123" t="str">
        <f t="shared" ca="1" si="113"/>
        <v>-</v>
      </c>
      <c r="F400" s="123">
        <f t="shared" si="118"/>
        <v>1900</v>
      </c>
      <c r="G400" s="123">
        <f t="shared" si="119"/>
        <v>1</v>
      </c>
      <c r="H400" s="162">
        <f t="shared" si="120"/>
        <v>378</v>
      </c>
      <c r="I400" s="77"/>
      <c r="J400" s="78"/>
      <c r="K400" s="79"/>
      <c r="L400" s="80"/>
      <c r="M400" s="177"/>
      <c r="N400" s="309" t="str">
        <f t="shared" ca="1" si="117"/>
        <v/>
      </c>
      <c r="O400" s="310" t="str">
        <f ca="1">IFERROR(IF(VLOOKUP($E400,'SD Aufnahme'!$A$33:$N$326,'SD Aufnahme'!$D$29,FALSE)=0,"",VLOOKUP($E400,'SD Aufnahme'!$A$33:$N$326,'SD Aufnahme'!$D$29,FALSE)),"")</f>
        <v/>
      </c>
      <c r="P400" s="313"/>
      <c r="Q400" s="315" t="str">
        <f>IF(K400=0,"",IFERROR(VLOOKUP($E400,'SD Aufnahme'!$A$33:$N$326,'SD Aufnahme'!$E$29,FALSE),""))</f>
        <v/>
      </c>
      <c r="R400" s="87"/>
      <c r="S400" s="131" t="str">
        <f t="shared" si="106"/>
        <v/>
      </c>
      <c r="T400" s="126">
        <f>IF(M400="organische Düngemittel",IF(OR($M400=0,L400&lt;&gt;0,U400&gt;0),0,IFERROR(VLOOKUP($E400,'SD Aufnahme'!$A$33:$N$4042,T$20,FALSE),0)),)</f>
        <v>0</v>
      </c>
      <c r="U400" s="83"/>
      <c r="V400" s="124"/>
      <c r="W400" s="128" t="str">
        <f ca="1">IFERROR(IF(AND(J400&lt;&gt;"eigene Stoffe",VLOOKUP($E400,'SD Aufnahme'!$A$33:$N$326,'SD Aufnahme'!$G$29,FALSE)=0),"",IF($L400&lt;&gt;0,"", IF(AND(P400&gt;0,O400&lt;&gt;"",Q400&lt;&gt;"t TM"),VLOOKUP($E400,'SD Aufnahme'!$A$33:$N$326,'SD Aufnahme'!$G$29,FALSE)/O400*P400,VLOOKUP($E400,'SD Aufnahme'!$A$33:$N$326,'SD Aufnahme'!$G$29,FALSE)))),"")</f>
        <v/>
      </c>
      <c r="X400" s="87"/>
      <c r="Y400" s="128" t="str">
        <f ca="1">IFERROR(IF(AND(J400&lt;&gt;"eigene Stoffe",VLOOKUP($E400,'SD Aufnahme'!$A$33:$N$326,'SD Aufnahme'!$H$29,FALSE)=0),"",IF($L400&lt;&gt;0,"",IFERROR(IF(AND(P400&gt;0,O400&lt;&gt;"",Q400&lt;&gt;"t TM"),VLOOKUP($E400,'SD Aufnahme'!$A$33:$N$326,'SD Aufnahme'!$H$29,FALSE)*P400/O400,VLOOKUP($E400,'SD Aufnahme'!$A$33:$N$326,'SD Aufnahme'!$H$29,FALSE)),""))),"")</f>
        <v/>
      </c>
      <c r="Z400" s="87"/>
      <c r="AA400" s="424" t="s">
        <v>667</v>
      </c>
      <c r="AB400" s="129" t="str">
        <f>IF($M400=0,"",IFERROR(VLOOKUP($E400,'SD Aufnahme'!$A$33:$N$279,AB$20,FALSE),""))</f>
        <v/>
      </c>
      <c r="AC400" s="97">
        <f t="shared" si="107"/>
        <v>0</v>
      </c>
      <c r="AD400" s="89">
        <f t="shared" ca="1" si="108"/>
        <v>0</v>
      </c>
      <c r="AE400" s="89">
        <f t="shared" ca="1" si="114"/>
        <v>0</v>
      </c>
      <c r="AF400" s="89">
        <f t="shared" ca="1" si="109"/>
        <v>0</v>
      </c>
      <c r="AG400" s="89">
        <f t="shared" ca="1" si="115"/>
        <v>0</v>
      </c>
      <c r="AH400" s="89">
        <f t="shared" si="121"/>
        <v>0</v>
      </c>
      <c r="AI400" s="130" t="e">
        <f ca="1">COUNTIF(OFFSET('SD Aufnahme'!$C$33,VLOOKUP(J400,Art_Aufnahme,3,FALSE),0,VLOOKUP(J400,Art_Aufnahme,4,FALSE)-VLOOKUP(J400,Art_Aufnahme,3,FALSE)+1,1),K400)</f>
        <v>#N/A</v>
      </c>
      <c r="AJ400" s="138">
        <f ca="1">COUNTIF(OFFSET('SD Aufnahme'!$M$32,VLOOKUP(E400,'SD Aufnahme'!$A$33:$X$376,'SD Aufnahme'!$W$29,FALSE),0,1,VLOOKUP(E400,'SD Aufnahme'!$A$33:$X$376,'SD Aufnahme'!$X$29,FALSE)),M400)</f>
        <v>0</v>
      </c>
      <c r="AK400" s="91">
        <f t="shared" ca="1" si="116"/>
        <v>0</v>
      </c>
      <c r="AL400" s="98">
        <f t="shared" si="110"/>
        <v>3</v>
      </c>
      <c r="AO400" s="98">
        <f t="shared" si="111"/>
        <v>0</v>
      </c>
      <c r="AR400" s="98" t="str">
        <f t="shared" si="112"/>
        <v>1900-1-Aufnahme</v>
      </c>
    </row>
    <row r="401" spans="1:44">
      <c r="A401" s="98">
        <f t="shared" si="103"/>
        <v>0</v>
      </c>
      <c r="B401" s="98" t="str">
        <f>IF(C401=1,SUM($C$23:C401),"")</f>
        <v/>
      </c>
      <c r="C401" s="98">
        <f t="shared" si="104"/>
        <v>0</v>
      </c>
      <c r="D401" s="89" t="str">
        <f t="shared" si="105"/>
        <v>1900-1-Aufnahme-</v>
      </c>
      <c r="E401" s="123" t="str">
        <f t="shared" ca="1" si="113"/>
        <v>-</v>
      </c>
      <c r="F401" s="123">
        <f t="shared" si="118"/>
        <v>1900</v>
      </c>
      <c r="G401" s="123">
        <f t="shared" si="119"/>
        <v>1</v>
      </c>
      <c r="H401" s="162">
        <f t="shared" si="120"/>
        <v>379</v>
      </c>
      <c r="I401" s="77"/>
      <c r="J401" s="78"/>
      <c r="K401" s="79"/>
      <c r="L401" s="80"/>
      <c r="M401" s="177"/>
      <c r="N401" s="309" t="str">
        <f t="shared" ca="1" si="117"/>
        <v/>
      </c>
      <c r="O401" s="310" t="str">
        <f ca="1">IFERROR(IF(VLOOKUP($E401,'SD Aufnahme'!$A$33:$N$326,'SD Aufnahme'!$D$29,FALSE)=0,"",VLOOKUP($E401,'SD Aufnahme'!$A$33:$N$326,'SD Aufnahme'!$D$29,FALSE)),"")</f>
        <v/>
      </c>
      <c r="P401" s="313"/>
      <c r="Q401" s="315" t="str">
        <f>IF(K401=0,"",IFERROR(VLOOKUP($E401,'SD Aufnahme'!$A$33:$N$326,'SD Aufnahme'!$E$29,FALSE),""))</f>
        <v/>
      </c>
      <c r="R401" s="87"/>
      <c r="S401" s="131" t="str">
        <f t="shared" si="106"/>
        <v/>
      </c>
      <c r="T401" s="126">
        <f>IF(M401="organische Düngemittel",IF(OR($M401=0,L401&lt;&gt;0,U401&gt;0),0,IFERROR(VLOOKUP($E401,'SD Aufnahme'!$A$33:$N$4042,T$20,FALSE),0)),)</f>
        <v>0</v>
      </c>
      <c r="U401" s="83"/>
      <c r="V401" s="124"/>
      <c r="W401" s="128" t="str">
        <f ca="1">IFERROR(IF(AND(J401&lt;&gt;"eigene Stoffe",VLOOKUP($E401,'SD Aufnahme'!$A$33:$N$326,'SD Aufnahme'!$G$29,FALSE)=0),"",IF($L401&lt;&gt;0,"", IF(AND(P401&gt;0,O401&lt;&gt;"",Q401&lt;&gt;"t TM"),VLOOKUP($E401,'SD Aufnahme'!$A$33:$N$326,'SD Aufnahme'!$G$29,FALSE)/O401*P401,VLOOKUP($E401,'SD Aufnahme'!$A$33:$N$326,'SD Aufnahme'!$G$29,FALSE)))),"")</f>
        <v/>
      </c>
      <c r="X401" s="87"/>
      <c r="Y401" s="128" t="str">
        <f ca="1">IFERROR(IF(AND(J401&lt;&gt;"eigene Stoffe",VLOOKUP($E401,'SD Aufnahme'!$A$33:$N$326,'SD Aufnahme'!$H$29,FALSE)=0),"",IF($L401&lt;&gt;0,"",IFERROR(IF(AND(P401&gt;0,O401&lt;&gt;"",Q401&lt;&gt;"t TM"),VLOOKUP($E401,'SD Aufnahme'!$A$33:$N$326,'SD Aufnahme'!$H$29,FALSE)*P401/O401,VLOOKUP($E401,'SD Aufnahme'!$A$33:$N$326,'SD Aufnahme'!$H$29,FALSE)),""))),"")</f>
        <v/>
      </c>
      <c r="Z401" s="87"/>
      <c r="AA401" s="424" t="s">
        <v>667</v>
      </c>
      <c r="AB401" s="129" t="str">
        <f>IF($M401=0,"",IFERROR(VLOOKUP($E401,'SD Aufnahme'!$A$33:$N$279,AB$20,FALSE),""))</f>
        <v/>
      </c>
      <c r="AC401" s="97">
        <f t="shared" si="107"/>
        <v>0</v>
      </c>
      <c r="AD401" s="89">
        <f t="shared" ca="1" si="108"/>
        <v>0</v>
      </c>
      <c r="AE401" s="89">
        <f t="shared" ca="1" si="114"/>
        <v>0</v>
      </c>
      <c r="AF401" s="89">
        <f t="shared" ca="1" si="109"/>
        <v>0</v>
      </c>
      <c r="AG401" s="89">
        <f t="shared" ca="1" si="115"/>
        <v>0</v>
      </c>
      <c r="AH401" s="89">
        <f t="shared" si="121"/>
        <v>0</v>
      </c>
      <c r="AI401" s="130" t="e">
        <f ca="1">COUNTIF(OFFSET('SD Aufnahme'!$C$33,VLOOKUP(J401,Art_Aufnahme,3,FALSE),0,VLOOKUP(J401,Art_Aufnahme,4,FALSE)-VLOOKUP(J401,Art_Aufnahme,3,FALSE)+1,1),K401)</f>
        <v>#N/A</v>
      </c>
      <c r="AJ401" s="138">
        <f ca="1">COUNTIF(OFFSET('SD Aufnahme'!$M$32,VLOOKUP(E401,'SD Aufnahme'!$A$33:$X$376,'SD Aufnahme'!$W$29,FALSE),0,1,VLOOKUP(E401,'SD Aufnahme'!$A$33:$X$376,'SD Aufnahme'!$X$29,FALSE)),M401)</f>
        <v>0</v>
      </c>
      <c r="AK401" s="91">
        <f t="shared" ca="1" si="116"/>
        <v>0</v>
      </c>
      <c r="AL401" s="98">
        <f t="shared" si="110"/>
        <v>3</v>
      </c>
      <c r="AO401" s="98">
        <f t="shared" si="111"/>
        <v>0</v>
      </c>
      <c r="AR401" s="98" t="str">
        <f t="shared" si="112"/>
        <v>1900-1-Aufnahme</v>
      </c>
    </row>
    <row r="402" spans="1:44">
      <c r="A402" s="98">
        <f t="shared" si="103"/>
        <v>0</v>
      </c>
      <c r="B402" s="98" t="str">
        <f>IF(C402=1,SUM($C$23:C402),"")</f>
        <v/>
      </c>
      <c r="C402" s="98">
        <f t="shared" si="104"/>
        <v>0</v>
      </c>
      <c r="D402" s="89" t="str">
        <f t="shared" si="105"/>
        <v>1900-1-Aufnahme-</v>
      </c>
      <c r="E402" s="123" t="str">
        <f t="shared" ca="1" si="113"/>
        <v>-</v>
      </c>
      <c r="F402" s="123">
        <f t="shared" si="118"/>
        <v>1900</v>
      </c>
      <c r="G402" s="123">
        <f t="shared" si="119"/>
        <v>1</v>
      </c>
      <c r="H402" s="162">
        <f t="shared" si="120"/>
        <v>380</v>
      </c>
      <c r="I402" s="77"/>
      <c r="J402" s="78"/>
      <c r="K402" s="79"/>
      <c r="L402" s="80"/>
      <c r="M402" s="177"/>
      <c r="N402" s="309" t="str">
        <f t="shared" ca="1" si="117"/>
        <v/>
      </c>
      <c r="O402" s="310" t="str">
        <f ca="1">IFERROR(IF(VLOOKUP($E402,'SD Aufnahme'!$A$33:$N$326,'SD Aufnahme'!$D$29,FALSE)=0,"",VLOOKUP($E402,'SD Aufnahme'!$A$33:$N$326,'SD Aufnahme'!$D$29,FALSE)),"")</f>
        <v/>
      </c>
      <c r="P402" s="313"/>
      <c r="Q402" s="315" t="str">
        <f>IF(K402=0,"",IFERROR(VLOOKUP($E402,'SD Aufnahme'!$A$33:$N$326,'SD Aufnahme'!$E$29,FALSE),""))</f>
        <v/>
      </c>
      <c r="R402" s="87"/>
      <c r="S402" s="131" t="str">
        <f t="shared" si="106"/>
        <v/>
      </c>
      <c r="T402" s="126">
        <f>IF(M402="organische Düngemittel",IF(OR($M402=0,L402&lt;&gt;0,U402&gt;0),0,IFERROR(VLOOKUP($E402,'SD Aufnahme'!$A$33:$N$4042,T$20,FALSE),0)),)</f>
        <v>0</v>
      </c>
      <c r="U402" s="83"/>
      <c r="V402" s="124"/>
      <c r="W402" s="128" t="str">
        <f ca="1">IFERROR(IF(AND(J402&lt;&gt;"eigene Stoffe",VLOOKUP($E402,'SD Aufnahme'!$A$33:$N$326,'SD Aufnahme'!$G$29,FALSE)=0),"",IF($L402&lt;&gt;0,"", IF(AND(P402&gt;0,O402&lt;&gt;"",Q402&lt;&gt;"t TM"),VLOOKUP($E402,'SD Aufnahme'!$A$33:$N$326,'SD Aufnahme'!$G$29,FALSE)/O402*P402,VLOOKUP($E402,'SD Aufnahme'!$A$33:$N$326,'SD Aufnahme'!$G$29,FALSE)))),"")</f>
        <v/>
      </c>
      <c r="X402" s="87"/>
      <c r="Y402" s="128" t="str">
        <f ca="1">IFERROR(IF(AND(J402&lt;&gt;"eigene Stoffe",VLOOKUP($E402,'SD Aufnahme'!$A$33:$N$326,'SD Aufnahme'!$H$29,FALSE)=0),"",IF($L402&lt;&gt;0,"",IFERROR(IF(AND(P402&gt;0,O402&lt;&gt;"",Q402&lt;&gt;"t TM"),VLOOKUP($E402,'SD Aufnahme'!$A$33:$N$326,'SD Aufnahme'!$H$29,FALSE)*P402/O402,VLOOKUP($E402,'SD Aufnahme'!$A$33:$N$326,'SD Aufnahme'!$H$29,FALSE)),""))),"")</f>
        <v/>
      </c>
      <c r="Z402" s="87"/>
      <c r="AA402" s="424" t="s">
        <v>667</v>
      </c>
      <c r="AB402" s="129" t="str">
        <f>IF($M402=0,"",IFERROR(VLOOKUP($E402,'SD Aufnahme'!$A$33:$N$279,AB$20,FALSE),""))</f>
        <v/>
      </c>
      <c r="AC402" s="97">
        <f t="shared" si="107"/>
        <v>0</v>
      </c>
      <c r="AD402" s="89">
        <f t="shared" ca="1" si="108"/>
        <v>0</v>
      </c>
      <c r="AE402" s="89">
        <f t="shared" ca="1" si="114"/>
        <v>0</v>
      </c>
      <c r="AF402" s="89">
        <f t="shared" ca="1" si="109"/>
        <v>0</v>
      </c>
      <c r="AG402" s="89">
        <f t="shared" ca="1" si="115"/>
        <v>0</v>
      </c>
      <c r="AH402" s="89">
        <f t="shared" si="121"/>
        <v>0</v>
      </c>
      <c r="AI402" s="130" t="e">
        <f ca="1">COUNTIF(OFFSET('SD Aufnahme'!$C$33,VLOOKUP(J402,Art_Aufnahme,3,FALSE),0,VLOOKUP(J402,Art_Aufnahme,4,FALSE)-VLOOKUP(J402,Art_Aufnahme,3,FALSE)+1,1),K402)</f>
        <v>#N/A</v>
      </c>
      <c r="AJ402" s="138">
        <f ca="1">COUNTIF(OFFSET('SD Aufnahme'!$M$32,VLOOKUP(E402,'SD Aufnahme'!$A$33:$X$376,'SD Aufnahme'!$W$29,FALSE),0,1,VLOOKUP(E402,'SD Aufnahme'!$A$33:$X$376,'SD Aufnahme'!$X$29,FALSE)),M402)</f>
        <v>0</v>
      </c>
      <c r="AK402" s="91">
        <f t="shared" ca="1" si="116"/>
        <v>0</v>
      </c>
      <c r="AL402" s="98">
        <f t="shared" si="110"/>
        <v>3</v>
      </c>
      <c r="AO402" s="98">
        <f t="shared" si="111"/>
        <v>0</v>
      </c>
      <c r="AR402" s="98" t="str">
        <f t="shared" si="112"/>
        <v>1900-1-Aufnahme</v>
      </c>
    </row>
    <row r="403" spans="1:44">
      <c r="A403" s="98">
        <f t="shared" si="103"/>
        <v>0</v>
      </c>
      <c r="B403" s="98" t="str">
        <f>IF(C403=1,SUM($C$23:C403),"")</f>
        <v/>
      </c>
      <c r="C403" s="98">
        <f t="shared" si="104"/>
        <v>0</v>
      </c>
      <c r="D403" s="89" t="str">
        <f t="shared" si="105"/>
        <v>1900-1-Aufnahme-</v>
      </c>
      <c r="E403" s="123" t="str">
        <f t="shared" ca="1" si="113"/>
        <v>-</v>
      </c>
      <c r="F403" s="123">
        <f t="shared" si="118"/>
        <v>1900</v>
      </c>
      <c r="G403" s="123">
        <f t="shared" si="119"/>
        <v>1</v>
      </c>
      <c r="H403" s="162">
        <f t="shared" si="120"/>
        <v>381</v>
      </c>
      <c r="I403" s="77"/>
      <c r="J403" s="78"/>
      <c r="K403" s="79"/>
      <c r="L403" s="80"/>
      <c r="M403" s="177"/>
      <c r="N403" s="309" t="str">
        <f t="shared" ca="1" si="117"/>
        <v/>
      </c>
      <c r="O403" s="310" t="str">
        <f ca="1">IFERROR(IF(VLOOKUP($E403,'SD Aufnahme'!$A$33:$N$326,'SD Aufnahme'!$D$29,FALSE)=0,"",VLOOKUP($E403,'SD Aufnahme'!$A$33:$N$326,'SD Aufnahme'!$D$29,FALSE)),"")</f>
        <v/>
      </c>
      <c r="P403" s="313"/>
      <c r="Q403" s="315" t="str">
        <f>IF(K403=0,"",IFERROR(VLOOKUP($E403,'SD Aufnahme'!$A$33:$N$326,'SD Aufnahme'!$E$29,FALSE),""))</f>
        <v/>
      </c>
      <c r="R403" s="87"/>
      <c r="S403" s="131" t="str">
        <f t="shared" si="106"/>
        <v/>
      </c>
      <c r="T403" s="126">
        <f>IF(M403="organische Düngemittel",IF(OR($M403=0,L403&lt;&gt;0,U403&gt;0),0,IFERROR(VLOOKUP($E403,'SD Aufnahme'!$A$33:$N$4042,T$20,FALSE),0)),)</f>
        <v>0</v>
      </c>
      <c r="U403" s="83"/>
      <c r="V403" s="124"/>
      <c r="W403" s="128" t="str">
        <f ca="1">IFERROR(IF(AND(J403&lt;&gt;"eigene Stoffe",VLOOKUP($E403,'SD Aufnahme'!$A$33:$N$326,'SD Aufnahme'!$G$29,FALSE)=0),"",IF($L403&lt;&gt;0,"", IF(AND(P403&gt;0,O403&lt;&gt;"",Q403&lt;&gt;"t TM"),VLOOKUP($E403,'SD Aufnahme'!$A$33:$N$326,'SD Aufnahme'!$G$29,FALSE)/O403*P403,VLOOKUP($E403,'SD Aufnahme'!$A$33:$N$326,'SD Aufnahme'!$G$29,FALSE)))),"")</f>
        <v/>
      </c>
      <c r="X403" s="87"/>
      <c r="Y403" s="128" t="str">
        <f ca="1">IFERROR(IF(AND(J403&lt;&gt;"eigene Stoffe",VLOOKUP($E403,'SD Aufnahme'!$A$33:$N$326,'SD Aufnahme'!$H$29,FALSE)=0),"",IF($L403&lt;&gt;0,"",IFERROR(IF(AND(P403&gt;0,O403&lt;&gt;"",Q403&lt;&gt;"t TM"),VLOOKUP($E403,'SD Aufnahme'!$A$33:$N$326,'SD Aufnahme'!$H$29,FALSE)*P403/O403,VLOOKUP($E403,'SD Aufnahme'!$A$33:$N$326,'SD Aufnahme'!$H$29,FALSE)),""))),"")</f>
        <v/>
      </c>
      <c r="Z403" s="87"/>
      <c r="AA403" s="424" t="s">
        <v>667</v>
      </c>
      <c r="AB403" s="129" t="str">
        <f>IF($M403=0,"",IFERROR(VLOOKUP($E403,'SD Aufnahme'!$A$33:$N$279,AB$20,FALSE),""))</f>
        <v/>
      </c>
      <c r="AC403" s="97">
        <f t="shared" si="107"/>
        <v>0</v>
      </c>
      <c r="AD403" s="89">
        <f t="shared" ca="1" si="108"/>
        <v>0</v>
      </c>
      <c r="AE403" s="89">
        <f t="shared" ca="1" si="114"/>
        <v>0</v>
      </c>
      <c r="AF403" s="89">
        <f t="shared" ca="1" si="109"/>
        <v>0</v>
      </c>
      <c r="AG403" s="89">
        <f t="shared" ca="1" si="115"/>
        <v>0</v>
      </c>
      <c r="AH403" s="89">
        <f t="shared" si="121"/>
        <v>0</v>
      </c>
      <c r="AI403" s="130" t="e">
        <f ca="1">COUNTIF(OFFSET('SD Aufnahme'!$C$33,VLOOKUP(J403,Art_Aufnahme,3,FALSE),0,VLOOKUP(J403,Art_Aufnahme,4,FALSE)-VLOOKUP(J403,Art_Aufnahme,3,FALSE)+1,1),K403)</f>
        <v>#N/A</v>
      </c>
      <c r="AJ403" s="138">
        <f ca="1">COUNTIF(OFFSET('SD Aufnahme'!$M$32,VLOOKUP(E403,'SD Aufnahme'!$A$33:$X$376,'SD Aufnahme'!$W$29,FALSE),0,1,VLOOKUP(E403,'SD Aufnahme'!$A$33:$X$376,'SD Aufnahme'!$X$29,FALSE)),M403)</f>
        <v>0</v>
      </c>
      <c r="AK403" s="91">
        <f t="shared" ca="1" si="116"/>
        <v>0</v>
      </c>
      <c r="AL403" s="98">
        <f t="shared" si="110"/>
        <v>3</v>
      </c>
      <c r="AO403" s="98">
        <f t="shared" si="111"/>
        <v>0</v>
      </c>
      <c r="AR403" s="98" t="str">
        <f t="shared" si="112"/>
        <v>1900-1-Aufnahme</v>
      </c>
    </row>
    <row r="404" spans="1:44">
      <c r="A404" s="98">
        <f t="shared" si="103"/>
        <v>0</v>
      </c>
      <c r="B404" s="98" t="str">
        <f>IF(C404=1,SUM($C$23:C404),"")</f>
        <v/>
      </c>
      <c r="C404" s="98">
        <f t="shared" si="104"/>
        <v>0</v>
      </c>
      <c r="D404" s="89" t="str">
        <f t="shared" si="105"/>
        <v>1900-1-Aufnahme-</v>
      </c>
      <c r="E404" s="123" t="str">
        <f t="shared" ca="1" si="113"/>
        <v>-</v>
      </c>
      <c r="F404" s="123">
        <f t="shared" si="118"/>
        <v>1900</v>
      </c>
      <c r="G404" s="123">
        <f t="shared" si="119"/>
        <v>1</v>
      </c>
      <c r="H404" s="162">
        <f t="shared" si="120"/>
        <v>382</v>
      </c>
      <c r="I404" s="77"/>
      <c r="J404" s="78"/>
      <c r="K404" s="79"/>
      <c r="L404" s="80"/>
      <c r="M404" s="177"/>
      <c r="N404" s="309" t="str">
        <f t="shared" ca="1" si="117"/>
        <v/>
      </c>
      <c r="O404" s="310" t="str">
        <f ca="1">IFERROR(IF(VLOOKUP($E404,'SD Aufnahme'!$A$33:$N$326,'SD Aufnahme'!$D$29,FALSE)=0,"",VLOOKUP($E404,'SD Aufnahme'!$A$33:$N$326,'SD Aufnahme'!$D$29,FALSE)),"")</f>
        <v/>
      </c>
      <c r="P404" s="313"/>
      <c r="Q404" s="315" t="str">
        <f>IF(K404=0,"",IFERROR(VLOOKUP($E404,'SD Aufnahme'!$A$33:$N$326,'SD Aufnahme'!$E$29,FALSE),""))</f>
        <v/>
      </c>
      <c r="R404" s="87"/>
      <c r="S404" s="131" t="str">
        <f t="shared" si="106"/>
        <v/>
      </c>
      <c r="T404" s="126">
        <f>IF(M404="organische Düngemittel",IF(OR($M404=0,L404&lt;&gt;0,U404&gt;0),0,IFERROR(VLOOKUP($E404,'SD Aufnahme'!$A$33:$N$4042,T$20,FALSE),0)),)</f>
        <v>0</v>
      </c>
      <c r="U404" s="83"/>
      <c r="V404" s="124"/>
      <c r="W404" s="128" t="str">
        <f ca="1">IFERROR(IF(AND(J404&lt;&gt;"eigene Stoffe",VLOOKUP($E404,'SD Aufnahme'!$A$33:$N$326,'SD Aufnahme'!$G$29,FALSE)=0),"",IF($L404&lt;&gt;0,"", IF(AND(P404&gt;0,O404&lt;&gt;"",Q404&lt;&gt;"t TM"),VLOOKUP($E404,'SD Aufnahme'!$A$33:$N$326,'SD Aufnahme'!$G$29,FALSE)/O404*P404,VLOOKUP($E404,'SD Aufnahme'!$A$33:$N$326,'SD Aufnahme'!$G$29,FALSE)))),"")</f>
        <v/>
      </c>
      <c r="X404" s="87"/>
      <c r="Y404" s="128" t="str">
        <f ca="1">IFERROR(IF(AND(J404&lt;&gt;"eigene Stoffe",VLOOKUP($E404,'SD Aufnahme'!$A$33:$N$326,'SD Aufnahme'!$H$29,FALSE)=0),"",IF($L404&lt;&gt;0,"",IFERROR(IF(AND(P404&gt;0,O404&lt;&gt;"",Q404&lt;&gt;"t TM"),VLOOKUP($E404,'SD Aufnahme'!$A$33:$N$326,'SD Aufnahme'!$H$29,FALSE)*P404/O404,VLOOKUP($E404,'SD Aufnahme'!$A$33:$N$326,'SD Aufnahme'!$H$29,FALSE)),""))),"")</f>
        <v/>
      </c>
      <c r="Z404" s="87"/>
      <c r="AA404" s="424" t="s">
        <v>667</v>
      </c>
      <c r="AB404" s="129" t="str">
        <f>IF($M404=0,"",IFERROR(VLOOKUP($E404,'SD Aufnahme'!$A$33:$N$279,AB$20,FALSE),""))</f>
        <v/>
      </c>
      <c r="AC404" s="97">
        <f t="shared" si="107"/>
        <v>0</v>
      </c>
      <c r="AD404" s="89">
        <f t="shared" ca="1" si="108"/>
        <v>0</v>
      </c>
      <c r="AE404" s="89">
        <f t="shared" ca="1" si="114"/>
        <v>0</v>
      </c>
      <c r="AF404" s="89">
        <f t="shared" ca="1" si="109"/>
        <v>0</v>
      </c>
      <c r="AG404" s="89">
        <f t="shared" ca="1" si="115"/>
        <v>0</v>
      </c>
      <c r="AH404" s="89">
        <f t="shared" si="121"/>
        <v>0</v>
      </c>
      <c r="AI404" s="130" t="e">
        <f ca="1">COUNTIF(OFFSET('SD Aufnahme'!$C$33,VLOOKUP(J404,Art_Aufnahme,3,FALSE),0,VLOOKUP(J404,Art_Aufnahme,4,FALSE)-VLOOKUP(J404,Art_Aufnahme,3,FALSE)+1,1),K404)</f>
        <v>#N/A</v>
      </c>
      <c r="AJ404" s="138">
        <f ca="1">COUNTIF(OFFSET('SD Aufnahme'!$M$32,VLOOKUP(E404,'SD Aufnahme'!$A$33:$X$376,'SD Aufnahme'!$W$29,FALSE),0,1,VLOOKUP(E404,'SD Aufnahme'!$A$33:$X$376,'SD Aufnahme'!$X$29,FALSE)),M404)</f>
        <v>0</v>
      </c>
      <c r="AK404" s="91">
        <f t="shared" ca="1" si="116"/>
        <v>0</v>
      </c>
      <c r="AL404" s="98">
        <f t="shared" si="110"/>
        <v>3</v>
      </c>
      <c r="AO404" s="98">
        <f t="shared" si="111"/>
        <v>0</v>
      </c>
      <c r="AR404" s="98" t="str">
        <f t="shared" si="112"/>
        <v>1900-1-Aufnahme</v>
      </c>
    </row>
    <row r="405" spans="1:44">
      <c r="A405" s="98">
        <f t="shared" si="103"/>
        <v>0</v>
      </c>
      <c r="B405" s="98" t="str">
        <f>IF(C405=1,SUM($C$23:C405),"")</f>
        <v/>
      </c>
      <c r="C405" s="98">
        <f t="shared" si="104"/>
        <v>0</v>
      </c>
      <c r="D405" s="89" t="str">
        <f t="shared" si="105"/>
        <v>1900-1-Aufnahme-</v>
      </c>
      <c r="E405" s="123" t="str">
        <f t="shared" ca="1" si="113"/>
        <v>-</v>
      </c>
      <c r="F405" s="123">
        <f t="shared" si="118"/>
        <v>1900</v>
      </c>
      <c r="G405" s="123">
        <f t="shared" si="119"/>
        <v>1</v>
      </c>
      <c r="H405" s="162">
        <f t="shared" si="120"/>
        <v>383</v>
      </c>
      <c r="I405" s="77"/>
      <c r="J405" s="78"/>
      <c r="K405" s="79"/>
      <c r="L405" s="80"/>
      <c r="M405" s="177"/>
      <c r="N405" s="309" t="str">
        <f t="shared" ca="1" si="117"/>
        <v/>
      </c>
      <c r="O405" s="310" t="str">
        <f ca="1">IFERROR(IF(VLOOKUP($E405,'SD Aufnahme'!$A$33:$N$326,'SD Aufnahme'!$D$29,FALSE)=0,"",VLOOKUP($E405,'SD Aufnahme'!$A$33:$N$326,'SD Aufnahme'!$D$29,FALSE)),"")</f>
        <v/>
      </c>
      <c r="P405" s="313"/>
      <c r="Q405" s="315" t="str">
        <f>IF(K405=0,"",IFERROR(VLOOKUP($E405,'SD Aufnahme'!$A$33:$N$326,'SD Aufnahme'!$E$29,FALSE),""))</f>
        <v/>
      </c>
      <c r="R405" s="87"/>
      <c r="S405" s="131" t="str">
        <f t="shared" si="106"/>
        <v/>
      </c>
      <c r="T405" s="126">
        <f>IF(M405="organische Düngemittel",IF(OR($M405=0,L405&lt;&gt;0,U405&gt;0),0,IFERROR(VLOOKUP($E405,'SD Aufnahme'!$A$33:$N$4042,T$20,FALSE),0)),)</f>
        <v>0</v>
      </c>
      <c r="U405" s="83"/>
      <c r="V405" s="124"/>
      <c r="W405" s="128" t="str">
        <f ca="1">IFERROR(IF(AND(J405&lt;&gt;"eigene Stoffe",VLOOKUP($E405,'SD Aufnahme'!$A$33:$N$326,'SD Aufnahme'!$G$29,FALSE)=0),"",IF($L405&lt;&gt;0,"", IF(AND(P405&gt;0,O405&lt;&gt;"",Q405&lt;&gt;"t TM"),VLOOKUP($E405,'SD Aufnahme'!$A$33:$N$326,'SD Aufnahme'!$G$29,FALSE)/O405*P405,VLOOKUP($E405,'SD Aufnahme'!$A$33:$N$326,'SD Aufnahme'!$G$29,FALSE)))),"")</f>
        <v/>
      </c>
      <c r="X405" s="87"/>
      <c r="Y405" s="128" t="str">
        <f ca="1">IFERROR(IF(AND(J405&lt;&gt;"eigene Stoffe",VLOOKUP($E405,'SD Aufnahme'!$A$33:$N$326,'SD Aufnahme'!$H$29,FALSE)=0),"",IF($L405&lt;&gt;0,"",IFERROR(IF(AND(P405&gt;0,O405&lt;&gt;"",Q405&lt;&gt;"t TM"),VLOOKUP($E405,'SD Aufnahme'!$A$33:$N$326,'SD Aufnahme'!$H$29,FALSE)*P405/O405,VLOOKUP($E405,'SD Aufnahme'!$A$33:$N$326,'SD Aufnahme'!$H$29,FALSE)),""))),"")</f>
        <v/>
      </c>
      <c r="Z405" s="87"/>
      <c r="AA405" s="424" t="s">
        <v>667</v>
      </c>
      <c r="AB405" s="129" t="str">
        <f>IF($M405=0,"",IFERROR(VLOOKUP($E405,'SD Aufnahme'!$A$33:$N$279,AB$20,FALSE),""))</f>
        <v/>
      </c>
      <c r="AC405" s="97">
        <f t="shared" si="107"/>
        <v>0</v>
      </c>
      <c r="AD405" s="89">
        <f t="shared" ca="1" si="108"/>
        <v>0</v>
      </c>
      <c r="AE405" s="89">
        <f t="shared" ca="1" si="114"/>
        <v>0</v>
      </c>
      <c r="AF405" s="89">
        <f t="shared" ca="1" si="109"/>
        <v>0</v>
      </c>
      <c r="AG405" s="89">
        <f t="shared" ca="1" si="115"/>
        <v>0</v>
      </c>
      <c r="AH405" s="89">
        <f t="shared" si="121"/>
        <v>0</v>
      </c>
      <c r="AI405" s="130" t="e">
        <f ca="1">COUNTIF(OFFSET('SD Aufnahme'!$C$33,VLOOKUP(J405,Art_Aufnahme,3,FALSE),0,VLOOKUP(J405,Art_Aufnahme,4,FALSE)-VLOOKUP(J405,Art_Aufnahme,3,FALSE)+1,1),K405)</f>
        <v>#N/A</v>
      </c>
      <c r="AJ405" s="138">
        <f ca="1">COUNTIF(OFFSET('SD Aufnahme'!$M$32,VLOOKUP(E405,'SD Aufnahme'!$A$33:$X$376,'SD Aufnahme'!$W$29,FALSE),0,1,VLOOKUP(E405,'SD Aufnahme'!$A$33:$X$376,'SD Aufnahme'!$X$29,FALSE)),M405)</f>
        <v>0</v>
      </c>
      <c r="AK405" s="91">
        <f t="shared" ca="1" si="116"/>
        <v>0</v>
      </c>
      <c r="AL405" s="98">
        <f t="shared" si="110"/>
        <v>3</v>
      </c>
      <c r="AO405" s="98">
        <f t="shared" si="111"/>
        <v>0</v>
      </c>
      <c r="AR405" s="98" t="str">
        <f t="shared" si="112"/>
        <v>1900-1-Aufnahme</v>
      </c>
    </row>
    <row r="406" spans="1:44">
      <c r="A406" s="98">
        <f t="shared" si="103"/>
        <v>0</v>
      </c>
      <c r="B406" s="98" t="str">
        <f>IF(C406=1,SUM($C$23:C406),"")</f>
        <v/>
      </c>
      <c r="C406" s="98">
        <f t="shared" si="104"/>
        <v>0</v>
      </c>
      <c r="D406" s="89" t="str">
        <f t="shared" si="105"/>
        <v>1900-1-Aufnahme-</v>
      </c>
      <c r="E406" s="123" t="str">
        <f t="shared" ca="1" si="113"/>
        <v>-</v>
      </c>
      <c r="F406" s="123">
        <f t="shared" si="118"/>
        <v>1900</v>
      </c>
      <c r="G406" s="123">
        <f t="shared" si="119"/>
        <v>1</v>
      </c>
      <c r="H406" s="162">
        <f t="shared" si="120"/>
        <v>384</v>
      </c>
      <c r="I406" s="77"/>
      <c r="J406" s="78"/>
      <c r="K406" s="79"/>
      <c r="L406" s="80"/>
      <c r="M406" s="177"/>
      <c r="N406" s="309" t="str">
        <f t="shared" ca="1" si="117"/>
        <v/>
      </c>
      <c r="O406" s="310" t="str">
        <f ca="1">IFERROR(IF(VLOOKUP($E406,'SD Aufnahme'!$A$33:$N$326,'SD Aufnahme'!$D$29,FALSE)=0,"",VLOOKUP($E406,'SD Aufnahme'!$A$33:$N$326,'SD Aufnahme'!$D$29,FALSE)),"")</f>
        <v/>
      </c>
      <c r="P406" s="313"/>
      <c r="Q406" s="315" t="str">
        <f>IF(K406=0,"",IFERROR(VLOOKUP($E406,'SD Aufnahme'!$A$33:$N$326,'SD Aufnahme'!$E$29,FALSE),""))</f>
        <v/>
      </c>
      <c r="R406" s="87"/>
      <c r="S406" s="131" t="str">
        <f t="shared" si="106"/>
        <v/>
      </c>
      <c r="T406" s="126">
        <f>IF(M406="organische Düngemittel",IF(OR($M406=0,L406&lt;&gt;0,U406&gt;0),0,IFERROR(VLOOKUP($E406,'SD Aufnahme'!$A$33:$N$4042,T$20,FALSE),0)),)</f>
        <v>0</v>
      </c>
      <c r="U406" s="83"/>
      <c r="V406" s="124"/>
      <c r="W406" s="128" t="str">
        <f ca="1">IFERROR(IF(AND(J406&lt;&gt;"eigene Stoffe",VLOOKUP($E406,'SD Aufnahme'!$A$33:$N$326,'SD Aufnahme'!$G$29,FALSE)=0),"",IF($L406&lt;&gt;0,"", IF(AND(P406&gt;0,O406&lt;&gt;"",Q406&lt;&gt;"t TM"),VLOOKUP($E406,'SD Aufnahme'!$A$33:$N$326,'SD Aufnahme'!$G$29,FALSE)/O406*P406,VLOOKUP($E406,'SD Aufnahme'!$A$33:$N$326,'SD Aufnahme'!$G$29,FALSE)))),"")</f>
        <v/>
      </c>
      <c r="X406" s="87"/>
      <c r="Y406" s="128" t="str">
        <f ca="1">IFERROR(IF(AND(J406&lt;&gt;"eigene Stoffe",VLOOKUP($E406,'SD Aufnahme'!$A$33:$N$326,'SD Aufnahme'!$H$29,FALSE)=0),"",IF($L406&lt;&gt;0,"",IFERROR(IF(AND(P406&gt;0,O406&lt;&gt;"",Q406&lt;&gt;"t TM"),VLOOKUP($E406,'SD Aufnahme'!$A$33:$N$326,'SD Aufnahme'!$H$29,FALSE)*P406/O406,VLOOKUP($E406,'SD Aufnahme'!$A$33:$N$326,'SD Aufnahme'!$H$29,FALSE)),""))),"")</f>
        <v/>
      </c>
      <c r="Z406" s="87"/>
      <c r="AA406" s="424" t="s">
        <v>667</v>
      </c>
      <c r="AB406" s="129" t="str">
        <f>IF($M406=0,"",IFERROR(VLOOKUP($E406,'SD Aufnahme'!$A$33:$N$279,AB$20,FALSE),""))</f>
        <v/>
      </c>
      <c r="AC406" s="97">
        <f t="shared" si="107"/>
        <v>0</v>
      </c>
      <c r="AD406" s="89">
        <f t="shared" ca="1" si="108"/>
        <v>0</v>
      </c>
      <c r="AE406" s="89">
        <f t="shared" ca="1" si="114"/>
        <v>0</v>
      </c>
      <c r="AF406" s="89">
        <f t="shared" ca="1" si="109"/>
        <v>0</v>
      </c>
      <c r="AG406" s="89">
        <f t="shared" ca="1" si="115"/>
        <v>0</v>
      </c>
      <c r="AH406" s="89">
        <f t="shared" si="121"/>
        <v>0</v>
      </c>
      <c r="AI406" s="130" t="e">
        <f ca="1">COUNTIF(OFFSET('SD Aufnahme'!$C$33,VLOOKUP(J406,Art_Aufnahme,3,FALSE),0,VLOOKUP(J406,Art_Aufnahme,4,FALSE)-VLOOKUP(J406,Art_Aufnahme,3,FALSE)+1,1),K406)</f>
        <v>#N/A</v>
      </c>
      <c r="AJ406" s="138">
        <f ca="1">COUNTIF(OFFSET('SD Aufnahme'!$M$32,VLOOKUP(E406,'SD Aufnahme'!$A$33:$X$376,'SD Aufnahme'!$W$29,FALSE),0,1,VLOOKUP(E406,'SD Aufnahme'!$A$33:$X$376,'SD Aufnahme'!$X$29,FALSE)),M406)</f>
        <v>0</v>
      </c>
      <c r="AK406" s="91">
        <f t="shared" ca="1" si="116"/>
        <v>0</v>
      </c>
      <c r="AL406" s="98">
        <f t="shared" si="110"/>
        <v>3</v>
      </c>
      <c r="AO406" s="98">
        <f t="shared" si="111"/>
        <v>0</v>
      </c>
      <c r="AR406" s="98" t="str">
        <f t="shared" si="112"/>
        <v>1900-1-Aufnahme</v>
      </c>
    </row>
    <row r="407" spans="1:44">
      <c r="A407" s="98">
        <f t="shared" ref="A407:A470" si="122">COUNTIF($K$23:$K$1022,L407)</f>
        <v>0</v>
      </c>
      <c r="B407" s="98" t="str">
        <f>IF(C407=1,SUM($C$23:C407),"")</f>
        <v/>
      </c>
      <c r="C407" s="98">
        <f t="shared" ref="C407:C470" si="123">IF(AND(L407&gt;0,X407&gt;0,Z407&gt;0),1,0)</f>
        <v>0</v>
      </c>
      <c r="D407" s="89" t="str">
        <f t="shared" ref="D407:D470" si="124">CONCATENATE(F407&amp;"-"&amp;G407&amp;"-"&amp;$D$1&amp;"-"&amp;M407)</f>
        <v>1900-1-Aufnahme-</v>
      </c>
      <c r="E407" s="123" t="str">
        <f t="shared" ca="1" si="113"/>
        <v>-</v>
      </c>
      <c r="F407" s="123">
        <f t="shared" si="118"/>
        <v>1900</v>
      </c>
      <c r="G407" s="123">
        <f t="shared" si="119"/>
        <v>1</v>
      </c>
      <c r="H407" s="162">
        <f t="shared" si="120"/>
        <v>385</v>
      </c>
      <c r="I407" s="77"/>
      <c r="J407" s="78"/>
      <c r="K407" s="79"/>
      <c r="L407" s="80"/>
      <c r="M407" s="177"/>
      <c r="N407" s="309" t="str">
        <f t="shared" ca="1" si="117"/>
        <v/>
      </c>
      <c r="O407" s="310" t="str">
        <f ca="1">IFERROR(IF(VLOOKUP($E407,'SD Aufnahme'!$A$33:$N$326,'SD Aufnahme'!$D$29,FALSE)=0,"",VLOOKUP($E407,'SD Aufnahme'!$A$33:$N$326,'SD Aufnahme'!$D$29,FALSE)),"")</f>
        <v/>
      </c>
      <c r="P407" s="313"/>
      <c r="Q407" s="315" t="str">
        <f>IF(K407=0,"",IFERROR(VLOOKUP($E407,'SD Aufnahme'!$A$33:$N$326,'SD Aufnahme'!$E$29,FALSE),""))</f>
        <v/>
      </c>
      <c r="R407" s="87"/>
      <c r="S407" s="131" t="str">
        <f t="shared" ref="S407:S470" si="125">IF(M407="organische Düngemittel", "%","")</f>
        <v/>
      </c>
      <c r="T407" s="126">
        <f>IF(M407="organische Düngemittel",IF(OR($M407=0,L407&lt;&gt;0,U407&gt;0),0,IFERROR(VLOOKUP($E407,'SD Aufnahme'!$A$33:$N$4042,T$20,FALSE),0)),)</f>
        <v>0</v>
      </c>
      <c r="U407" s="83"/>
      <c r="V407" s="124"/>
      <c r="W407" s="128" t="str">
        <f ca="1">IFERROR(IF(AND(J407&lt;&gt;"eigene Stoffe",VLOOKUP($E407,'SD Aufnahme'!$A$33:$N$326,'SD Aufnahme'!$G$29,FALSE)=0),"",IF($L407&lt;&gt;0,"", IF(AND(P407&gt;0,O407&lt;&gt;"",Q407&lt;&gt;"t TM"),VLOOKUP($E407,'SD Aufnahme'!$A$33:$N$326,'SD Aufnahme'!$G$29,FALSE)/O407*P407,VLOOKUP($E407,'SD Aufnahme'!$A$33:$N$326,'SD Aufnahme'!$G$29,FALSE)))),"")</f>
        <v/>
      </c>
      <c r="X407" s="87"/>
      <c r="Y407" s="128" t="str">
        <f ca="1">IFERROR(IF(AND(J407&lt;&gt;"eigene Stoffe",VLOOKUP($E407,'SD Aufnahme'!$A$33:$N$326,'SD Aufnahme'!$H$29,FALSE)=0),"",IF($L407&lt;&gt;0,"",IFERROR(IF(AND(P407&gt;0,O407&lt;&gt;"",Q407&lt;&gt;"t TM"),VLOOKUP($E407,'SD Aufnahme'!$A$33:$N$326,'SD Aufnahme'!$H$29,FALSE)*P407/O407,VLOOKUP($E407,'SD Aufnahme'!$A$33:$N$326,'SD Aufnahme'!$H$29,FALSE)),""))),"")</f>
        <v/>
      </c>
      <c r="Z407" s="87"/>
      <c r="AA407" s="424" t="s">
        <v>667</v>
      </c>
      <c r="AB407" s="129" t="str">
        <f>IF($M407=0,"",IFERROR(VLOOKUP($E407,'SD Aufnahme'!$A$33:$N$279,AB$20,FALSE),""))</f>
        <v/>
      </c>
      <c r="AC407" s="97">
        <f t="shared" ref="AC407:AC470" si="126">IFERROR(P407*R407/100,0)</f>
        <v>0</v>
      </c>
      <c r="AD407" s="89">
        <f t="shared" ref="AD407:AD470" ca="1" si="127">IF(AK407=1,IFERROR(IF(L407&gt;0,R407*X407,IF(X407&gt;0,X407*R407,W407*R407)),0),0)</f>
        <v>0</v>
      </c>
      <c r="AE407" s="89">
        <f t="shared" ca="1" si="114"/>
        <v>0</v>
      </c>
      <c r="AF407" s="89">
        <f t="shared" ref="AF407:AF470" ca="1" si="128">IF(AK407=1,IF(J407="Stickstofffixierung durch Leguminosen",0,IFERROR(IF(L407&gt;0,R407*Z407,IF(Z407&gt;0,Z407*R407,Y407*R407)),0)),0)</f>
        <v>0</v>
      </c>
      <c r="AG407" s="89">
        <f t="shared" ca="1" si="115"/>
        <v>0</v>
      </c>
      <c r="AH407" s="89">
        <f t="shared" si="121"/>
        <v>0</v>
      </c>
      <c r="AI407" s="130" t="e">
        <f ca="1">COUNTIF(OFFSET('SD Aufnahme'!$C$33,VLOOKUP(J407,Art_Aufnahme,3,FALSE),0,VLOOKUP(J407,Art_Aufnahme,4,FALSE)-VLOOKUP(J407,Art_Aufnahme,3,FALSE)+1,1),K407)</f>
        <v>#N/A</v>
      </c>
      <c r="AJ407" s="138">
        <f ca="1">COUNTIF(OFFSET('SD Aufnahme'!$M$32,VLOOKUP(E407,'SD Aufnahme'!$A$33:$X$376,'SD Aufnahme'!$W$29,FALSE),0,1,VLOOKUP(E407,'SD Aufnahme'!$A$33:$X$376,'SD Aufnahme'!$X$29,FALSE)),M407)</f>
        <v>0</v>
      </c>
      <c r="AK407" s="91">
        <f t="shared" ca="1" si="116"/>
        <v>0</v>
      </c>
      <c r="AL407" s="98">
        <f t="shared" ref="AL407:AL470" si="129">IF(OR(X407&gt;0,Z407&gt;0),2,3)</f>
        <v>3</v>
      </c>
      <c r="AO407" s="98">
        <f t="shared" ref="AO407:AO470" si="130">IF(I407&gt;0,ROW(),0)</f>
        <v>0</v>
      </c>
      <c r="AR407" s="98" t="str">
        <f t="shared" ref="AR407:AR470" si="131">CONCATENATE(F407&amp;"-"&amp;G407&amp;"-"&amp;$D$1)</f>
        <v>1900-1-Aufnahme</v>
      </c>
    </row>
    <row r="408" spans="1:44">
      <c r="A408" s="98">
        <f t="shared" si="122"/>
        <v>0</v>
      </c>
      <c r="B408" s="98" t="str">
        <f>IF(C408=1,SUM($C$23:C408),"")</f>
        <v/>
      </c>
      <c r="C408" s="98">
        <f t="shared" si="123"/>
        <v>0</v>
      </c>
      <c r="D408" s="89" t="str">
        <f t="shared" si="124"/>
        <v>1900-1-Aufnahme-</v>
      </c>
      <c r="E408" s="123" t="str">
        <f t="shared" ref="E408:E471" ca="1" si="132">IFERROR(IF(AI408=1,CONCATENATE(J408&amp;"-"&amp;K408),"-"),"-")</f>
        <v>-</v>
      </c>
      <c r="F408" s="123">
        <f t="shared" si="118"/>
        <v>1900</v>
      </c>
      <c r="G408" s="123">
        <f t="shared" si="119"/>
        <v>1</v>
      </c>
      <c r="H408" s="162">
        <f t="shared" si="120"/>
        <v>386</v>
      </c>
      <c r="I408" s="77"/>
      <c r="J408" s="78"/>
      <c r="K408" s="79"/>
      <c r="L408" s="80"/>
      <c r="M408" s="177"/>
      <c r="N408" s="309" t="str">
        <f t="shared" ca="1" si="117"/>
        <v/>
      </c>
      <c r="O408" s="310" t="str">
        <f ca="1">IFERROR(IF(VLOOKUP($E408,'SD Aufnahme'!$A$33:$N$326,'SD Aufnahme'!$D$29,FALSE)=0,"",VLOOKUP($E408,'SD Aufnahme'!$A$33:$N$326,'SD Aufnahme'!$D$29,FALSE)),"")</f>
        <v/>
      </c>
      <c r="P408" s="313"/>
      <c r="Q408" s="315" t="str">
        <f>IF(K408=0,"",IFERROR(VLOOKUP($E408,'SD Aufnahme'!$A$33:$N$326,'SD Aufnahme'!$E$29,FALSE),""))</f>
        <v/>
      </c>
      <c r="R408" s="87"/>
      <c r="S408" s="131" t="str">
        <f t="shared" si="125"/>
        <v/>
      </c>
      <c r="T408" s="126">
        <f>IF(M408="organische Düngemittel",IF(OR($M408=0,L408&lt;&gt;0,U408&gt;0),0,IFERROR(VLOOKUP($E408,'SD Aufnahme'!$A$33:$N$4042,T$20,FALSE),0)),)</f>
        <v>0</v>
      </c>
      <c r="U408" s="83"/>
      <c r="V408" s="124"/>
      <c r="W408" s="128" t="str">
        <f ca="1">IFERROR(IF(AND(J408&lt;&gt;"eigene Stoffe",VLOOKUP($E408,'SD Aufnahme'!$A$33:$N$326,'SD Aufnahme'!$G$29,FALSE)=0),"",IF($L408&lt;&gt;0,"", IF(AND(P408&gt;0,O408&lt;&gt;"",Q408&lt;&gt;"t TM"),VLOOKUP($E408,'SD Aufnahme'!$A$33:$N$326,'SD Aufnahme'!$G$29,FALSE)/O408*P408,VLOOKUP($E408,'SD Aufnahme'!$A$33:$N$326,'SD Aufnahme'!$G$29,FALSE)))),"")</f>
        <v/>
      </c>
      <c r="X408" s="87"/>
      <c r="Y408" s="128" t="str">
        <f ca="1">IFERROR(IF(AND(J408&lt;&gt;"eigene Stoffe",VLOOKUP($E408,'SD Aufnahme'!$A$33:$N$326,'SD Aufnahme'!$H$29,FALSE)=0),"",IF($L408&lt;&gt;0,"",IFERROR(IF(AND(P408&gt;0,O408&lt;&gt;"",Q408&lt;&gt;"t TM"),VLOOKUP($E408,'SD Aufnahme'!$A$33:$N$326,'SD Aufnahme'!$H$29,FALSE)*P408/O408,VLOOKUP($E408,'SD Aufnahme'!$A$33:$N$326,'SD Aufnahme'!$H$29,FALSE)),""))),"")</f>
        <v/>
      </c>
      <c r="Z408" s="87"/>
      <c r="AA408" s="424" t="s">
        <v>667</v>
      </c>
      <c r="AB408" s="129" t="str">
        <f>IF($M408=0,"",IFERROR(VLOOKUP($E408,'SD Aufnahme'!$A$33:$N$279,AB$20,FALSE),""))</f>
        <v/>
      </c>
      <c r="AC408" s="97">
        <f t="shared" si="126"/>
        <v>0</v>
      </c>
      <c r="AD408" s="89">
        <f t="shared" ca="1" si="127"/>
        <v>0</v>
      </c>
      <c r="AE408" s="89">
        <f t="shared" ref="AE408:AE471" ca="1" si="133">IF(AK408=1,AD408/100*IF(U408&gt;0,U408,T408),0)</f>
        <v>0</v>
      </c>
      <c r="AF408" s="89">
        <f t="shared" ca="1" si="128"/>
        <v>0</v>
      </c>
      <c r="AG408" s="89">
        <f t="shared" ref="AG408:AG471" ca="1" si="134">IF(AK408=1,AF408/100*IF(U408&gt;0,U408,T408),0)</f>
        <v>0</v>
      </c>
      <c r="AH408" s="89">
        <f t="shared" si="121"/>
        <v>0</v>
      </c>
      <c r="AI408" s="130" t="e">
        <f ca="1">COUNTIF(OFFSET('SD Aufnahme'!$C$33,VLOOKUP(J408,Art_Aufnahme,3,FALSE),0,VLOOKUP(J408,Art_Aufnahme,4,FALSE)-VLOOKUP(J408,Art_Aufnahme,3,FALSE)+1,1),K408)</f>
        <v>#N/A</v>
      </c>
      <c r="AJ408" s="138">
        <f ca="1">COUNTIF(OFFSET('SD Aufnahme'!$M$32,VLOOKUP(E408,'SD Aufnahme'!$A$33:$X$376,'SD Aufnahme'!$W$29,FALSE),0,1,VLOOKUP(E408,'SD Aufnahme'!$A$33:$X$376,'SD Aufnahme'!$X$29,FALSE)),M408)</f>
        <v>0</v>
      </c>
      <c r="AK408" s="91">
        <f t="shared" ref="AK408:AK471" ca="1" si="135">IF(AND(I408&gt;0,K408&gt;0,M408&gt;0,R408&gt;0,OR(AND(AA408="Richtwerte ",X408="",Z408=0),AND(OR(AA408="Richtwerte",AND(J408="eigene Stoffe",AA408&gt;0)),OR( W408&gt;0,X408&gt;0),OR(Y408&gt;0,Z408&gt;0)),AND(X408&gt;0,Z408&gt;0,OR(AA408="Richtwerte",AA408="Kennzeichnung",AA408="Analyse")))),1,0)</f>
        <v>0</v>
      </c>
      <c r="AL408" s="98">
        <f t="shared" si="129"/>
        <v>3</v>
      </c>
      <c r="AO408" s="98">
        <f t="shared" si="130"/>
        <v>0</v>
      </c>
      <c r="AR408" s="98" t="str">
        <f t="shared" si="131"/>
        <v>1900-1-Aufnahme</v>
      </c>
    </row>
    <row r="409" spans="1:44">
      <c r="A409" s="98">
        <f t="shared" si="122"/>
        <v>0</v>
      </c>
      <c r="B409" s="98" t="str">
        <f>IF(C409=1,SUM($C$23:C409),"")</f>
        <v/>
      </c>
      <c r="C409" s="98">
        <f t="shared" si="123"/>
        <v>0</v>
      </c>
      <c r="D409" s="89" t="str">
        <f t="shared" si="124"/>
        <v>1900-1-Aufnahme-</v>
      </c>
      <c r="E409" s="123" t="str">
        <f t="shared" ca="1" si="132"/>
        <v>-</v>
      </c>
      <c r="F409" s="123">
        <f t="shared" si="118"/>
        <v>1900</v>
      </c>
      <c r="G409" s="123">
        <f t="shared" si="119"/>
        <v>1</v>
      </c>
      <c r="H409" s="162">
        <f t="shared" si="120"/>
        <v>387</v>
      </c>
      <c r="I409" s="77"/>
      <c r="J409" s="78"/>
      <c r="K409" s="79"/>
      <c r="L409" s="80"/>
      <c r="M409" s="177"/>
      <c r="N409" s="309" t="str">
        <f t="shared" ref="N409:N472" ca="1" si="136">IF(OR(SUM(O409:P409)=0,O409=""),"","%")</f>
        <v/>
      </c>
      <c r="O409" s="310" t="str">
        <f ca="1">IFERROR(IF(VLOOKUP($E409,'SD Aufnahme'!$A$33:$N$326,'SD Aufnahme'!$D$29,FALSE)=0,"",VLOOKUP($E409,'SD Aufnahme'!$A$33:$N$326,'SD Aufnahme'!$D$29,FALSE)),"")</f>
        <v/>
      </c>
      <c r="P409" s="313"/>
      <c r="Q409" s="315" t="str">
        <f>IF(K409=0,"",IFERROR(VLOOKUP($E409,'SD Aufnahme'!$A$33:$N$326,'SD Aufnahme'!$E$29,FALSE),""))</f>
        <v/>
      </c>
      <c r="R409" s="87"/>
      <c r="S409" s="131" t="str">
        <f t="shared" si="125"/>
        <v/>
      </c>
      <c r="T409" s="126">
        <f>IF(M409="organische Düngemittel",IF(OR($M409=0,L409&lt;&gt;0,U409&gt;0),0,IFERROR(VLOOKUP($E409,'SD Aufnahme'!$A$33:$N$4042,T$20,FALSE),0)),)</f>
        <v>0</v>
      </c>
      <c r="U409" s="83"/>
      <c r="V409" s="124"/>
      <c r="W409" s="128" t="str">
        <f ca="1">IFERROR(IF(AND(J409&lt;&gt;"eigene Stoffe",VLOOKUP($E409,'SD Aufnahme'!$A$33:$N$326,'SD Aufnahme'!$G$29,FALSE)=0),"",IF($L409&lt;&gt;0,"", IF(AND(P409&gt;0,O409&lt;&gt;"",Q409&lt;&gt;"t TM"),VLOOKUP($E409,'SD Aufnahme'!$A$33:$N$326,'SD Aufnahme'!$G$29,FALSE)/O409*P409,VLOOKUP($E409,'SD Aufnahme'!$A$33:$N$326,'SD Aufnahme'!$G$29,FALSE)))),"")</f>
        <v/>
      </c>
      <c r="X409" s="87"/>
      <c r="Y409" s="128" t="str">
        <f ca="1">IFERROR(IF(AND(J409&lt;&gt;"eigene Stoffe",VLOOKUP($E409,'SD Aufnahme'!$A$33:$N$326,'SD Aufnahme'!$H$29,FALSE)=0),"",IF($L409&lt;&gt;0,"",IFERROR(IF(AND(P409&gt;0,O409&lt;&gt;"",Q409&lt;&gt;"t TM"),VLOOKUP($E409,'SD Aufnahme'!$A$33:$N$326,'SD Aufnahme'!$H$29,FALSE)*P409/O409,VLOOKUP($E409,'SD Aufnahme'!$A$33:$N$326,'SD Aufnahme'!$H$29,FALSE)),""))),"")</f>
        <v/>
      </c>
      <c r="Z409" s="87"/>
      <c r="AA409" s="424" t="s">
        <v>667</v>
      </c>
      <c r="AB409" s="129" t="str">
        <f>IF($M409=0,"",IFERROR(VLOOKUP($E409,'SD Aufnahme'!$A$33:$N$279,AB$20,FALSE),""))</f>
        <v/>
      </c>
      <c r="AC409" s="97">
        <f t="shared" si="126"/>
        <v>0</v>
      </c>
      <c r="AD409" s="89">
        <f t="shared" ca="1" si="127"/>
        <v>0</v>
      </c>
      <c r="AE409" s="89">
        <f t="shared" ca="1" si="133"/>
        <v>0</v>
      </c>
      <c r="AF409" s="89">
        <f t="shared" ca="1" si="128"/>
        <v>0</v>
      </c>
      <c r="AG409" s="89">
        <f t="shared" ca="1" si="134"/>
        <v>0</v>
      </c>
      <c r="AH409" s="89">
        <f t="shared" si="121"/>
        <v>0</v>
      </c>
      <c r="AI409" s="130" t="e">
        <f ca="1">COUNTIF(OFFSET('SD Aufnahme'!$C$33,VLOOKUP(J409,Art_Aufnahme,3,FALSE),0,VLOOKUP(J409,Art_Aufnahme,4,FALSE)-VLOOKUP(J409,Art_Aufnahme,3,FALSE)+1,1),K409)</f>
        <v>#N/A</v>
      </c>
      <c r="AJ409" s="138">
        <f ca="1">COUNTIF(OFFSET('SD Aufnahme'!$M$32,VLOOKUP(E409,'SD Aufnahme'!$A$33:$X$376,'SD Aufnahme'!$W$29,FALSE),0,1,VLOOKUP(E409,'SD Aufnahme'!$A$33:$X$376,'SD Aufnahme'!$X$29,FALSE)),M409)</f>
        <v>0</v>
      </c>
      <c r="AK409" s="91">
        <f t="shared" ca="1" si="135"/>
        <v>0</v>
      </c>
      <c r="AL409" s="98">
        <f t="shared" si="129"/>
        <v>3</v>
      </c>
      <c r="AO409" s="98">
        <f t="shared" si="130"/>
        <v>0</v>
      </c>
      <c r="AR409" s="98" t="str">
        <f t="shared" si="131"/>
        <v>1900-1-Aufnahme</v>
      </c>
    </row>
    <row r="410" spans="1:44">
      <c r="A410" s="98">
        <f t="shared" si="122"/>
        <v>0</v>
      </c>
      <c r="B410" s="98" t="str">
        <f>IF(C410=1,SUM($C$23:C410),"")</f>
        <v/>
      </c>
      <c r="C410" s="98">
        <f t="shared" si="123"/>
        <v>0</v>
      </c>
      <c r="D410" s="89" t="str">
        <f t="shared" si="124"/>
        <v>1900-1-Aufnahme-</v>
      </c>
      <c r="E410" s="123" t="str">
        <f t="shared" ca="1" si="132"/>
        <v>-</v>
      </c>
      <c r="F410" s="123">
        <f t="shared" si="118"/>
        <v>1900</v>
      </c>
      <c r="G410" s="123">
        <f t="shared" si="119"/>
        <v>1</v>
      </c>
      <c r="H410" s="162">
        <f t="shared" si="120"/>
        <v>388</v>
      </c>
      <c r="I410" s="77"/>
      <c r="J410" s="78"/>
      <c r="K410" s="79"/>
      <c r="L410" s="80"/>
      <c r="M410" s="177"/>
      <c r="N410" s="309" t="str">
        <f t="shared" ca="1" si="136"/>
        <v/>
      </c>
      <c r="O410" s="310" t="str">
        <f ca="1">IFERROR(IF(VLOOKUP($E410,'SD Aufnahme'!$A$33:$N$326,'SD Aufnahme'!$D$29,FALSE)=0,"",VLOOKUP($E410,'SD Aufnahme'!$A$33:$N$326,'SD Aufnahme'!$D$29,FALSE)),"")</f>
        <v/>
      </c>
      <c r="P410" s="313"/>
      <c r="Q410" s="315" t="str">
        <f>IF(K410=0,"",IFERROR(VLOOKUP($E410,'SD Aufnahme'!$A$33:$N$326,'SD Aufnahme'!$E$29,FALSE),""))</f>
        <v/>
      </c>
      <c r="R410" s="87"/>
      <c r="S410" s="131" t="str">
        <f t="shared" si="125"/>
        <v/>
      </c>
      <c r="T410" s="126">
        <f>IF(M410="organische Düngemittel",IF(OR($M410=0,L410&lt;&gt;0,U410&gt;0),0,IFERROR(VLOOKUP($E410,'SD Aufnahme'!$A$33:$N$4042,T$20,FALSE),0)),)</f>
        <v>0</v>
      </c>
      <c r="U410" s="83"/>
      <c r="V410" s="124"/>
      <c r="W410" s="128" t="str">
        <f ca="1">IFERROR(IF(AND(J410&lt;&gt;"eigene Stoffe",VLOOKUP($E410,'SD Aufnahme'!$A$33:$N$326,'SD Aufnahme'!$G$29,FALSE)=0),"",IF($L410&lt;&gt;0,"", IF(AND(P410&gt;0,O410&lt;&gt;"",Q410&lt;&gt;"t TM"),VLOOKUP($E410,'SD Aufnahme'!$A$33:$N$326,'SD Aufnahme'!$G$29,FALSE)/O410*P410,VLOOKUP($E410,'SD Aufnahme'!$A$33:$N$326,'SD Aufnahme'!$G$29,FALSE)))),"")</f>
        <v/>
      </c>
      <c r="X410" s="87"/>
      <c r="Y410" s="128" t="str">
        <f ca="1">IFERROR(IF(AND(J410&lt;&gt;"eigene Stoffe",VLOOKUP($E410,'SD Aufnahme'!$A$33:$N$326,'SD Aufnahme'!$H$29,FALSE)=0),"",IF($L410&lt;&gt;0,"",IFERROR(IF(AND(P410&gt;0,O410&lt;&gt;"",Q410&lt;&gt;"t TM"),VLOOKUP($E410,'SD Aufnahme'!$A$33:$N$326,'SD Aufnahme'!$H$29,FALSE)*P410/O410,VLOOKUP($E410,'SD Aufnahme'!$A$33:$N$326,'SD Aufnahme'!$H$29,FALSE)),""))),"")</f>
        <v/>
      </c>
      <c r="Z410" s="87"/>
      <c r="AA410" s="424" t="s">
        <v>667</v>
      </c>
      <c r="AB410" s="129" t="str">
        <f>IF($M410=0,"",IFERROR(VLOOKUP($E410,'SD Aufnahme'!$A$33:$N$279,AB$20,FALSE),""))</f>
        <v/>
      </c>
      <c r="AC410" s="97">
        <f t="shared" si="126"/>
        <v>0</v>
      </c>
      <c r="AD410" s="89">
        <f t="shared" ca="1" si="127"/>
        <v>0</v>
      </c>
      <c r="AE410" s="89">
        <f t="shared" ca="1" si="133"/>
        <v>0</v>
      </c>
      <c r="AF410" s="89">
        <f t="shared" ca="1" si="128"/>
        <v>0</v>
      </c>
      <c r="AG410" s="89">
        <f t="shared" ca="1" si="134"/>
        <v>0</v>
      </c>
      <c r="AH410" s="89">
        <f t="shared" si="121"/>
        <v>0</v>
      </c>
      <c r="AI410" s="130" t="e">
        <f ca="1">COUNTIF(OFFSET('SD Aufnahme'!$C$33,VLOOKUP(J410,Art_Aufnahme,3,FALSE),0,VLOOKUP(J410,Art_Aufnahme,4,FALSE)-VLOOKUP(J410,Art_Aufnahme,3,FALSE)+1,1),K410)</f>
        <v>#N/A</v>
      </c>
      <c r="AJ410" s="138">
        <f ca="1">COUNTIF(OFFSET('SD Aufnahme'!$M$32,VLOOKUP(E410,'SD Aufnahme'!$A$33:$X$376,'SD Aufnahme'!$W$29,FALSE),0,1,VLOOKUP(E410,'SD Aufnahme'!$A$33:$X$376,'SD Aufnahme'!$X$29,FALSE)),M410)</f>
        <v>0</v>
      </c>
      <c r="AK410" s="91">
        <f t="shared" ca="1" si="135"/>
        <v>0</v>
      </c>
      <c r="AL410" s="98">
        <f t="shared" si="129"/>
        <v>3</v>
      </c>
      <c r="AO410" s="98">
        <f t="shared" si="130"/>
        <v>0</v>
      </c>
      <c r="AR410" s="98" t="str">
        <f t="shared" si="131"/>
        <v>1900-1-Aufnahme</v>
      </c>
    </row>
    <row r="411" spans="1:44">
      <c r="A411" s="98">
        <f t="shared" si="122"/>
        <v>0</v>
      </c>
      <c r="B411" s="98" t="str">
        <f>IF(C411=1,SUM($C$23:C411),"")</f>
        <v/>
      </c>
      <c r="C411" s="98">
        <f t="shared" si="123"/>
        <v>0</v>
      </c>
      <c r="D411" s="89" t="str">
        <f t="shared" si="124"/>
        <v>1900-1-Aufnahme-</v>
      </c>
      <c r="E411" s="123" t="str">
        <f t="shared" ca="1" si="132"/>
        <v>-</v>
      </c>
      <c r="F411" s="123">
        <f t="shared" si="118"/>
        <v>1900</v>
      </c>
      <c r="G411" s="123">
        <f t="shared" si="119"/>
        <v>1</v>
      </c>
      <c r="H411" s="162">
        <f t="shared" si="120"/>
        <v>389</v>
      </c>
      <c r="I411" s="77"/>
      <c r="J411" s="78"/>
      <c r="K411" s="79"/>
      <c r="L411" s="80"/>
      <c r="M411" s="177"/>
      <c r="N411" s="309" t="str">
        <f t="shared" ca="1" si="136"/>
        <v/>
      </c>
      <c r="O411" s="310" t="str">
        <f ca="1">IFERROR(IF(VLOOKUP($E411,'SD Aufnahme'!$A$33:$N$326,'SD Aufnahme'!$D$29,FALSE)=0,"",VLOOKUP($E411,'SD Aufnahme'!$A$33:$N$326,'SD Aufnahme'!$D$29,FALSE)),"")</f>
        <v/>
      </c>
      <c r="P411" s="313"/>
      <c r="Q411" s="315" t="str">
        <f>IF(K411=0,"",IFERROR(VLOOKUP($E411,'SD Aufnahme'!$A$33:$N$326,'SD Aufnahme'!$E$29,FALSE),""))</f>
        <v/>
      </c>
      <c r="R411" s="87"/>
      <c r="S411" s="131" t="str">
        <f t="shared" si="125"/>
        <v/>
      </c>
      <c r="T411" s="126">
        <f>IF(M411="organische Düngemittel",IF(OR($M411=0,L411&lt;&gt;0,U411&gt;0),0,IFERROR(VLOOKUP($E411,'SD Aufnahme'!$A$33:$N$4042,T$20,FALSE),0)),)</f>
        <v>0</v>
      </c>
      <c r="U411" s="83"/>
      <c r="V411" s="124"/>
      <c r="W411" s="128" t="str">
        <f ca="1">IFERROR(IF(AND(J411&lt;&gt;"eigene Stoffe",VLOOKUP($E411,'SD Aufnahme'!$A$33:$N$326,'SD Aufnahme'!$G$29,FALSE)=0),"",IF($L411&lt;&gt;0,"", IF(AND(P411&gt;0,O411&lt;&gt;"",Q411&lt;&gt;"t TM"),VLOOKUP($E411,'SD Aufnahme'!$A$33:$N$326,'SD Aufnahme'!$G$29,FALSE)/O411*P411,VLOOKUP($E411,'SD Aufnahme'!$A$33:$N$326,'SD Aufnahme'!$G$29,FALSE)))),"")</f>
        <v/>
      </c>
      <c r="X411" s="87"/>
      <c r="Y411" s="128" t="str">
        <f ca="1">IFERROR(IF(AND(J411&lt;&gt;"eigene Stoffe",VLOOKUP($E411,'SD Aufnahme'!$A$33:$N$326,'SD Aufnahme'!$H$29,FALSE)=0),"",IF($L411&lt;&gt;0,"",IFERROR(IF(AND(P411&gt;0,O411&lt;&gt;"",Q411&lt;&gt;"t TM"),VLOOKUP($E411,'SD Aufnahme'!$A$33:$N$326,'SD Aufnahme'!$H$29,FALSE)*P411/O411,VLOOKUP($E411,'SD Aufnahme'!$A$33:$N$326,'SD Aufnahme'!$H$29,FALSE)),""))),"")</f>
        <v/>
      </c>
      <c r="Z411" s="87"/>
      <c r="AA411" s="424" t="s">
        <v>667</v>
      </c>
      <c r="AB411" s="129" t="str">
        <f>IF($M411=0,"",IFERROR(VLOOKUP($E411,'SD Aufnahme'!$A$33:$N$279,AB$20,FALSE),""))</f>
        <v/>
      </c>
      <c r="AC411" s="97">
        <f t="shared" si="126"/>
        <v>0</v>
      </c>
      <c r="AD411" s="89">
        <f t="shared" ca="1" si="127"/>
        <v>0</v>
      </c>
      <c r="AE411" s="89">
        <f t="shared" ca="1" si="133"/>
        <v>0</v>
      </c>
      <c r="AF411" s="89">
        <f t="shared" ca="1" si="128"/>
        <v>0</v>
      </c>
      <c r="AG411" s="89">
        <f t="shared" ca="1" si="134"/>
        <v>0</v>
      </c>
      <c r="AH411" s="89">
        <f t="shared" si="121"/>
        <v>0</v>
      </c>
      <c r="AI411" s="130" t="e">
        <f ca="1">COUNTIF(OFFSET('SD Aufnahme'!$C$33,VLOOKUP(J411,Art_Aufnahme,3,FALSE),0,VLOOKUP(J411,Art_Aufnahme,4,FALSE)-VLOOKUP(J411,Art_Aufnahme,3,FALSE)+1,1),K411)</f>
        <v>#N/A</v>
      </c>
      <c r="AJ411" s="138">
        <f ca="1">COUNTIF(OFFSET('SD Aufnahme'!$M$32,VLOOKUP(E411,'SD Aufnahme'!$A$33:$X$376,'SD Aufnahme'!$W$29,FALSE),0,1,VLOOKUP(E411,'SD Aufnahme'!$A$33:$X$376,'SD Aufnahme'!$X$29,FALSE)),M411)</f>
        <v>0</v>
      </c>
      <c r="AK411" s="91">
        <f t="shared" ca="1" si="135"/>
        <v>0</v>
      </c>
      <c r="AL411" s="98">
        <f t="shared" si="129"/>
        <v>3</v>
      </c>
      <c r="AO411" s="98">
        <f t="shared" si="130"/>
        <v>0</v>
      </c>
      <c r="AR411" s="98" t="str">
        <f t="shared" si="131"/>
        <v>1900-1-Aufnahme</v>
      </c>
    </row>
    <row r="412" spans="1:44">
      <c r="A412" s="98">
        <f t="shared" si="122"/>
        <v>0</v>
      </c>
      <c r="B412" s="98" t="str">
        <f>IF(C412=1,SUM($C$23:C412),"")</f>
        <v/>
      </c>
      <c r="C412" s="98">
        <f t="shared" si="123"/>
        <v>0</v>
      </c>
      <c r="D412" s="89" t="str">
        <f t="shared" si="124"/>
        <v>1900-1-Aufnahme-</v>
      </c>
      <c r="E412" s="123" t="str">
        <f t="shared" ca="1" si="132"/>
        <v>-</v>
      </c>
      <c r="F412" s="123">
        <f t="shared" si="118"/>
        <v>1900</v>
      </c>
      <c r="G412" s="123">
        <f t="shared" si="119"/>
        <v>1</v>
      </c>
      <c r="H412" s="162">
        <f t="shared" si="120"/>
        <v>390</v>
      </c>
      <c r="I412" s="77"/>
      <c r="J412" s="78"/>
      <c r="K412" s="79"/>
      <c r="L412" s="80"/>
      <c r="M412" s="177"/>
      <c r="N412" s="309" t="str">
        <f t="shared" ca="1" si="136"/>
        <v/>
      </c>
      <c r="O412" s="310" t="str">
        <f ca="1">IFERROR(IF(VLOOKUP($E412,'SD Aufnahme'!$A$33:$N$326,'SD Aufnahme'!$D$29,FALSE)=0,"",VLOOKUP($E412,'SD Aufnahme'!$A$33:$N$326,'SD Aufnahme'!$D$29,FALSE)),"")</f>
        <v/>
      </c>
      <c r="P412" s="313"/>
      <c r="Q412" s="315" t="str">
        <f>IF(K412=0,"",IFERROR(VLOOKUP($E412,'SD Aufnahme'!$A$33:$N$326,'SD Aufnahme'!$E$29,FALSE),""))</f>
        <v/>
      </c>
      <c r="R412" s="87"/>
      <c r="S412" s="131" t="str">
        <f t="shared" si="125"/>
        <v/>
      </c>
      <c r="T412" s="126">
        <f>IF(M412="organische Düngemittel",IF(OR($M412=0,L412&lt;&gt;0,U412&gt;0),0,IFERROR(VLOOKUP($E412,'SD Aufnahme'!$A$33:$N$4042,T$20,FALSE),0)),)</f>
        <v>0</v>
      </c>
      <c r="U412" s="83"/>
      <c r="V412" s="124"/>
      <c r="W412" s="128" t="str">
        <f ca="1">IFERROR(IF(AND(J412&lt;&gt;"eigene Stoffe",VLOOKUP($E412,'SD Aufnahme'!$A$33:$N$326,'SD Aufnahme'!$G$29,FALSE)=0),"",IF($L412&lt;&gt;0,"", IF(AND(P412&gt;0,O412&lt;&gt;"",Q412&lt;&gt;"t TM"),VLOOKUP($E412,'SD Aufnahme'!$A$33:$N$326,'SD Aufnahme'!$G$29,FALSE)/O412*P412,VLOOKUP($E412,'SD Aufnahme'!$A$33:$N$326,'SD Aufnahme'!$G$29,FALSE)))),"")</f>
        <v/>
      </c>
      <c r="X412" s="87"/>
      <c r="Y412" s="128" t="str">
        <f ca="1">IFERROR(IF(AND(J412&lt;&gt;"eigene Stoffe",VLOOKUP($E412,'SD Aufnahme'!$A$33:$N$326,'SD Aufnahme'!$H$29,FALSE)=0),"",IF($L412&lt;&gt;0,"",IFERROR(IF(AND(P412&gt;0,O412&lt;&gt;"",Q412&lt;&gt;"t TM"),VLOOKUP($E412,'SD Aufnahme'!$A$33:$N$326,'SD Aufnahme'!$H$29,FALSE)*P412/O412,VLOOKUP($E412,'SD Aufnahme'!$A$33:$N$326,'SD Aufnahme'!$H$29,FALSE)),""))),"")</f>
        <v/>
      </c>
      <c r="Z412" s="87"/>
      <c r="AA412" s="424" t="s">
        <v>667</v>
      </c>
      <c r="AB412" s="129" t="str">
        <f>IF($M412=0,"",IFERROR(VLOOKUP($E412,'SD Aufnahme'!$A$33:$N$279,AB$20,FALSE),""))</f>
        <v/>
      </c>
      <c r="AC412" s="97">
        <f t="shared" si="126"/>
        <v>0</v>
      </c>
      <c r="AD412" s="89">
        <f t="shared" ca="1" si="127"/>
        <v>0</v>
      </c>
      <c r="AE412" s="89">
        <f t="shared" ca="1" si="133"/>
        <v>0</v>
      </c>
      <c r="AF412" s="89">
        <f t="shared" ca="1" si="128"/>
        <v>0</v>
      </c>
      <c r="AG412" s="89">
        <f t="shared" ca="1" si="134"/>
        <v>0</v>
      </c>
      <c r="AH412" s="89">
        <f t="shared" si="121"/>
        <v>0</v>
      </c>
      <c r="AI412" s="130" t="e">
        <f ca="1">COUNTIF(OFFSET('SD Aufnahme'!$C$33,VLOOKUP(J412,Art_Aufnahme,3,FALSE),0,VLOOKUP(J412,Art_Aufnahme,4,FALSE)-VLOOKUP(J412,Art_Aufnahme,3,FALSE)+1,1),K412)</f>
        <v>#N/A</v>
      </c>
      <c r="AJ412" s="138">
        <f ca="1">COUNTIF(OFFSET('SD Aufnahme'!$M$32,VLOOKUP(E412,'SD Aufnahme'!$A$33:$X$376,'SD Aufnahme'!$W$29,FALSE),0,1,VLOOKUP(E412,'SD Aufnahme'!$A$33:$X$376,'SD Aufnahme'!$X$29,FALSE)),M412)</f>
        <v>0</v>
      </c>
      <c r="AK412" s="91">
        <f t="shared" ca="1" si="135"/>
        <v>0</v>
      </c>
      <c r="AL412" s="98">
        <f t="shared" si="129"/>
        <v>3</v>
      </c>
      <c r="AO412" s="98">
        <f t="shared" si="130"/>
        <v>0</v>
      </c>
      <c r="AR412" s="98" t="str">
        <f t="shared" si="131"/>
        <v>1900-1-Aufnahme</v>
      </c>
    </row>
    <row r="413" spans="1:44">
      <c r="A413" s="98">
        <f t="shared" si="122"/>
        <v>0</v>
      </c>
      <c r="B413" s="98" t="str">
        <f>IF(C413=1,SUM($C$23:C413),"")</f>
        <v/>
      </c>
      <c r="C413" s="98">
        <f t="shared" si="123"/>
        <v>0</v>
      </c>
      <c r="D413" s="89" t="str">
        <f t="shared" si="124"/>
        <v>1900-1-Aufnahme-</v>
      </c>
      <c r="E413" s="123" t="str">
        <f t="shared" ca="1" si="132"/>
        <v>-</v>
      </c>
      <c r="F413" s="123">
        <f t="shared" si="118"/>
        <v>1900</v>
      </c>
      <c r="G413" s="123">
        <f t="shared" si="119"/>
        <v>1</v>
      </c>
      <c r="H413" s="162">
        <f t="shared" si="120"/>
        <v>391</v>
      </c>
      <c r="I413" s="77"/>
      <c r="J413" s="78"/>
      <c r="K413" s="79"/>
      <c r="L413" s="80"/>
      <c r="M413" s="177"/>
      <c r="N413" s="309" t="str">
        <f t="shared" ca="1" si="136"/>
        <v/>
      </c>
      <c r="O413" s="310" t="str">
        <f ca="1">IFERROR(IF(VLOOKUP($E413,'SD Aufnahme'!$A$33:$N$326,'SD Aufnahme'!$D$29,FALSE)=0,"",VLOOKUP($E413,'SD Aufnahme'!$A$33:$N$326,'SD Aufnahme'!$D$29,FALSE)),"")</f>
        <v/>
      </c>
      <c r="P413" s="313"/>
      <c r="Q413" s="315" t="str">
        <f>IF(K413=0,"",IFERROR(VLOOKUP($E413,'SD Aufnahme'!$A$33:$N$326,'SD Aufnahme'!$E$29,FALSE),""))</f>
        <v/>
      </c>
      <c r="R413" s="87"/>
      <c r="S413" s="131" t="str">
        <f t="shared" si="125"/>
        <v/>
      </c>
      <c r="T413" s="126">
        <f>IF(M413="organische Düngemittel",IF(OR($M413=0,L413&lt;&gt;0,U413&gt;0),0,IFERROR(VLOOKUP($E413,'SD Aufnahme'!$A$33:$N$4042,T$20,FALSE),0)),)</f>
        <v>0</v>
      </c>
      <c r="U413" s="83"/>
      <c r="V413" s="124"/>
      <c r="W413" s="128" t="str">
        <f ca="1">IFERROR(IF(AND(J413&lt;&gt;"eigene Stoffe",VLOOKUP($E413,'SD Aufnahme'!$A$33:$N$326,'SD Aufnahme'!$G$29,FALSE)=0),"",IF($L413&lt;&gt;0,"", IF(AND(P413&gt;0,O413&lt;&gt;"",Q413&lt;&gt;"t TM"),VLOOKUP($E413,'SD Aufnahme'!$A$33:$N$326,'SD Aufnahme'!$G$29,FALSE)/O413*P413,VLOOKUP($E413,'SD Aufnahme'!$A$33:$N$326,'SD Aufnahme'!$G$29,FALSE)))),"")</f>
        <v/>
      </c>
      <c r="X413" s="87"/>
      <c r="Y413" s="128" t="str">
        <f ca="1">IFERROR(IF(AND(J413&lt;&gt;"eigene Stoffe",VLOOKUP($E413,'SD Aufnahme'!$A$33:$N$326,'SD Aufnahme'!$H$29,FALSE)=0),"",IF($L413&lt;&gt;0,"",IFERROR(IF(AND(P413&gt;0,O413&lt;&gt;"",Q413&lt;&gt;"t TM"),VLOOKUP($E413,'SD Aufnahme'!$A$33:$N$326,'SD Aufnahme'!$H$29,FALSE)*P413/O413,VLOOKUP($E413,'SD Aufnahme'!$A$33:$N$326,'SD Aufnahme'!$H$29,FALSE)),""))),"")</f>
        <v/>
      </c>
      <c r="Z413" s="87"/>
      <c r="AA413" s="424" t="s">
        <v>667</v>
      </c>
      <c r="AB413" s="129" t="str">
        <f>IF($M413=0,"",IFERROR(VLOOKUP($E413,'SD Aufnahme'!$A$33:$N$279,AB$20,FALSE),""))</f>
        <v/>
      </c>
      <c r="AC413" s="97">
        <f t="shared" si="126"/>
        <v>0</v>
      </c>
      <c r="AD413" s="89">
        <f t="shared" ca="1" si="127"/>
        <v>0</v>
      </c>
      <c r="AE413" s="89">
        <f t="shared" ca="1" si="133"/>
        <v>0</v>
      </c>
      <c r="AF413" s="89">
        <f t="shared" ca="1" si="128"/>
        <v>0</v>
      </c>
      <c r="AG413" s="89">
        <f t="shared" ca="1" si="134"/>
        <v>0</v>
      </c>
      <c r="AH413" s="89">
        <f t="shared" si="121"/>
        <v>0</v>
      </c>
      <c r="AI413" s="130" t="e">
        <f ca="1">COUNTIF(OFFSET('SD Aufnahme'!$C$33,VLOOKUP(J413,Art_Aufnahme,3,FALSE),0,VLOOKUP(J413,Art_Aufnahme,4,FALSE)-VLOOKUP(J413,Art_Aufnahme,3,FALSE)+1,1),K413)</f>
        <v>#N/A</v>
      </c>
      <c r="AJ413" s="138">
        <f ca="1">COUNTIF(OFFSET('SD Aufnahme'!$M$32,VLOOKUP(E413,'SD Aufnahme'!$A$33:$X$376,'SD Aufnahme'!$W$29,FALSE),0,1,VLOOKUP(E413,'SD Aufnahme'!$A$33:$X$376,'SD Aufnahme'!$X$29,FALSE)),M413)</f>
        <v>0</v>
      </c>
      <c r="AK413" s="91">
        <f t="shared" ca="1" si="135"/>
        <v>0</v>
      </c>
      <c r="AL413" s="98">
        <f t="shared" si="129"/>
        <v>3</v>
      </c>
      <c r="AO413" s="98">
        <f t="shared" si="130"/>
        <v>0</v>
      </c>
      <c r="AR413" s="98" t="str">
        <f t="shared" si="131"/>
        <v>1900-1-Aufnahme</v>
      </c>
    </row>
    <row r="414" spans="1:44">
      <c r="A414" s="98">
        <f t="shared" si="122"/>
        <v>0</v>
      </c>
      <c r="B414" s="98" t="str">
        <f>IF(C414=1,SUM($C$23:C414),"")</f>
        <v/>
      </c>
      <c r="C414" s="98">
        <f t="shared" si="123"/>
        <v>0</v>
      </c>
      <c r="D414" s="89" t="str">
        <f t="shared" si="124"/>
        <v>1900-1-Aufnahme-</v>
      </c>
      <c r="E414" s="123" t="str">
        <f t="shared" ca="1" si="132"/>
        <v>-</v>
      </c>
      <c r="F414" s="123">
        <f t="shared" si="118"/>
        <v>1900</v>
      </c>
      <c r="G414" s="123">
        <f t="shared" si="119"/>
        <v>1</v>
      </c>
      <c r="H414" s="162">
        <f t="shared" si="120"/>
        <v>392</v>
      </c>
      <c r="I414" s="77"/>
      <c r="J414" s="78"/>
      <c r="K414" s="79"/>
      <c r="L414" s="80"/>
      <c r="M414" s="177"/>
      <c r="N414" s="309" t="str">
        <f t="shared" ca="1" si="136"/>
        <v/>
      </c>
      <c r="O414" s="310" t="str">
        <f ca="1">IFERROR(IF(VLOOKUP($E414,'SD Aufnahme'!$A$33:$N$326,'SD Aufnahme'!$D$29,FALSE)=0,"",VLOOKUP($E414,'SD Aufnahme'!$A$33:$N$326,'SD Aufnahme'!$D$29,FALSE)),"")</f>
        <v/>
      </c>
      <c r="P414" s="313"/>
      <c r="Q414" s="315" t="str">
        <f>IF(K414=0,"",IFERROR(VLOOKUP($E414,'SD Aufnahme'!$A$33:$N$326,'SD Aufnahme'!$E$29,FALSE),""))</f>
        <v/>
      </c>
      <c r="R414" s="87"/>
      <c r="S414" s="131" t="str">
        <f t="shared" si="125"/>
        <v/>
      </c>
      <c r="T414" s="126">
        <f>IF(M414="organische Düngemittel",IF(OR($M414=0,L414&lt;&gt;0,U414&gt;0),0,IFERROR(VLOOKUP($E414,'SD Aufnahme'!$A$33:$N$4042,T$20,FALSE),0)),)</f>
        <v>0</v>
      </c>
      <c r="U414" s="83"/>
      <c r="V414" s="124"/>
      <c r="W414" s="128" t="str">
        <f ca="1">IFERROR(IF(AND(J414&lt;&gt;"eigene Stoffe",VLOOKUP($E414,'SD Aufnahme'!$A$33:$N$326,'SD Aufnahme'!$G$29,FALSE)=0),"",IF($L414&lt;&gt;0,"", IF(AND(P414&gt;0,O414&lt;&gt;"",Q414&lt;&gt;"t TM"),VLOOKUP($E414,'SD Aufnahme'!$A$33:$N$326,'SD Aufnahme'!$G$29,FALSE)/O414*P414,VLOOKUP($E414,'SD Aufnahme'!$A$33:$N$326,'SD Aufnahme'!$G$29,FALSE)))),"")</f>
        <v/>
      </c>
      <c r="X414" s="87"/>
      <c r="Y414" s="128" t="str">
        <f ca="1">IFERROR(IF(AND(J414&lt;&gt;"eigene Stoffe",VLOOKUP($E414,'SD Aufnahme'!$A$33:$N$326,'SD Aufnahme'!$H$29,FALSE)=0),"",IF($L414&lt;&gt;0,"",IFERROR(IF(AND(P414&gt;0,O414&lt;&gt;"",Q414&lt;&gt;"t TM"),VLOOKUP($E414,'SD Aufnahme'!$A$33:$N$326,'SD Aufnahme'!$H$29,FALSE)*P414/O414,VLOOKUP($E414,'SD Aufnahme'!$A$33:$N$326,'SD Aufnahme'!$H$29,FALSE)),""))),"")</f>
        <v/>
      </c>
      <c r="Z414" s="87"/>
      <c r="AA414" s="424" t="s">
        <v>667</v>
      </c>
      <c r="AB414" s="129" t="str">
        <f>IF($M414=0,"",IFERROR(VLOOKUP($E414,'SD Aufnahme'!$A$33:$N$279,AB$20,FALSE),""))</f>
        <v/>
      </c>
      <c r="AC414" s="97">
        <f t="shared" si="126"/>
        <v>0</v>
      </c>
      <c r="AD414" s="89">
        <f t="shared" ca="1" si="127"/>
        <v>0</v>
      </c>
      <c r="AE414" s="89">
        <f t="shared" ca="1" si="133"/>
        <v>0</v>
      </c>
      <c r="AF414" s="89">
        <f t="shared" ca="1" si="128"/>
        <v>0</v>
      </c>
      <c r="AG414" s="89">
        <f t="shared" ca="1" si="134"/>
        <v>0</v>
      </c>
      <c r="AH414" s="89">
        <f t="shared" si="121"/>
        <v>0</v>
      </c>
      <c r="AI414" s="130" t="e">
        <f ca="1">COUNTIF(OFFSET('SD Aufnahme'!$C$33,VLOOKUP(J414,Art_Aufnahme,3,FALSE),0,VLOOKUP(J414,Art_Aufnahme,4,FALSE)-VLOOKUP(J414,Art_Aufnahme,3,FALSE)+1,1),K414)</f>
        <v>#N/A</v>
      </c>
      <c r="AJ414" s="138">
        <f ca="1">COUNTIF(OFFSET('SD Aufnahme'!$M$32,VLOOKUP(E414,'SD Aufnahme'!$A$33:$X$376,'SD Aufnahme'!$W$29,FALSE),0,1,VLOOKUP(E414,'SD Aufnahme'!$A$33:$X$376,'SD Aufnahme'!$X$29,FALSE)),M414)</f>
        <v>0</v>
      </c>
      <c r="AK414" s="91">
        <f t="shared" ca="1" si="135"/>
        <v>0</v>
      </c>
      <c r="AL414" s="98">
        <f t="shared" si="129"/>
        <v>3</v>
      </c>
      <c r="AO414" s="98">
        <f t="shared" si="130"/>
        <v>0</v>
      </c>
      <c r="AR414" s="98" t="str">
        <f t="shared" si="131"/>
        <v>1900-1-Aufnahme</v>
      </c>
    </row>
    <row r="415" spans="1:44">
      <c r="A415" s="98">
        <f t="shared" si="122"/>
        <v>0</v>
      </c>
      <c r="B415" s="98" t="str">
        <f>IF(C415=1,SUM($C$23:C415),"")</f>
        <v/>
      </c>
      <c r="C415" s="98">
        <f t="shared" si="123"/>
        <v>0</v>
      </c>
      <c r="D415" s="89" t="str">
        <f t="shared" si="124"/>
        <v>1900-1-Aufnahme-</v>
      </c>
      <c r="E415" s="123" t="str">
        <f t="shared" ca="1" si="132"/>
        <v>-</v>
      </c>
      <c r="F415" s="123">
        <f t="shared" si="118"/>
        <v>1900</v>
      </c>
      <c r="G415" s="123">
        <f t="shared" si="119"/>
        <v>1</v>
      </c>
      <c r="H415" s="162">
        <f t="shared" si="120"/>
        <v>393</v>
      </c>
      <c r="I415" s="77"/>
      <c r="J415" s="78"/>
      <c r="K415" s="79"/>
      <c r="L415" s="80"/>
      <c r="M415" s="177"/>
      <c r="N415" s="309" t="str">
        <f t="shared" ca="1" si="136"/>
        <v/>
      </c>
      <c r="O415" s="310" t="str">
        <f ca="1">IFERROR(IF(VLOOKUP($E415,'SD Aufnahme'!$A$33:$N$326,'SD Aufnahme'!$D$29,FALSE)=0,"",VLOOKUP($E415,'SD Aufnahme'!$A$33:$N$326,'SD Aufnahme'!$D$29,FALSE)),"")</f>
        <v/>
      </c>
      <c r="P415" s="313"/>
      <c r="Q415" s="315" t="str">
        <f>IF(K415=0,"",IFERROR(VLOOKUP($E415,'SD Aufnahme'!$A$33:$N$326,'SD Aufnahme'!$E$29,FALSE),""))</f>
        <v/>
      </c>
      <c r="R415" s="87"/>
      <c r="S415" s="131" t="str">
        <f t="shared" si="125"/>
        <v/>
      </c>
      <c r="T415" s="126">
        <f>IF(M415="organische Düngemittel",IF(OR($M415=0,L415&lt;&gt;0,U415&gt;0),0,IFERROR(VLOOKUP($E415,'SD Aufnahme'!$A$33:$N$4042,T$20,FALSE),0)),)</f>
        <v>0</v>
      </c>
      <c r="U415" s="83"/>
      <c r="V415" s="124"/>
      <c r="W415" s="128" t="str">
        <f ca="1">IFERROR(IF(AND(J415&lt;&gt;"eigene Stoffe",VLOOKUP($E415,'SD Aufnahme'!$A$33:$N$326,'SD Aufnahme'!$G$29,FALSE)=0),"",IF($L415&lt;&gt;0,"", IF(AND(P415&gt;0,O415&lt;&gt;"",Q415&lt;&gt;"t TM"),VLOOKUP($E415,'SD Aufnahme'!$A$33:$N$326,'SD Aufnahme'!$G$29,FALSE)/O415*P415,VLOOKUP($E415,'SD Aufnahme'!$A$33:$N$326,'SD Aufnahme'!$G$29,FALSE)))),"")</f>
        <v/>
      </c>
      <c r="X415" s="87"/>
      <c r="Y415" s="128" t="str">
        <f ca="1">IFERROR(IF(AND(J415&lt;&gt;"eigene Stoffe",VLOOKUP($E415,'SD Aufnahme'!$A$33:$N$326,'SD Aufnahme'!$H$29,FALSE)=0),"",IF($L415&lt;&gt;0,"",IFERROR(IF(AND(P415&gt;0,O415&lt;&gt;"",Q415&lt;&gt;"t TM"),VLOOKUP($E415,'SD Aufnahme'!$A$33:$N$326,'SD Aufnahme'!$H$29,FALSE)*P415/O415,VLOOKUP($E415,'SD Aufnahme'!$A$33:$N$326,'SD Aufnahme'!$H$29,FALSE)),""))),"")</f>
        <v/>
      </c>
      <c r="Z415" s="87"/>
      <c r="AA415" s="424" t="s">
        <v>667</v>
      </c>
      <c r="AB415" s="129" t="str">
        <f>IF($M415=0,"",IFERROR(VLOOKUP($E415,'SD Aufnahme'!$A$33:$N$279,AB$20,FALSE),""))</f>
        <v/>
      </c>
      <c r="AC415" s="97">
        <f t="shared" si="126"/>
        <v>0</v>
      </c>
      <c r="AD415" s="89">
        <f t="shared" ca="1" si="127"/>
        <v>0</v>
      </c>
      <c r="AE415" s="89">
        <f t="shared" ca="1" si="133"/>
        <v>0</v>
      </c>
      <c r="AF415" s="89">
        <f t="shared" ca="1" si="128"/>
        <v>0</v>
      </c>
      <c r="AG415" s="89">
        <f t="shared" ca="1" si="134"/>
        <v>0</v>
      </c>
      <c r="AH415" s="89">
        <f t="shared" si="121"/>
        <v>0</v>
      </c>
      <c r="AI415" s="130" t="e">
        <f ca="1">COUNTIF(OFFSET('SD Aufnahme'!$C$33,VLOOKUP(J415,Art_Aufnahme,3,FALSE),0,VLOOKUP(J415,Art_Aufnahme,4,FALSE)-VLOOKUP(J415,Art_Aufnahme,3,FALSE)+1,1),K415)</f>
        <v>#N/A</v>
      </c>
      <c r="AJ415" s="138">
        <f ca="1">COUNTIF(OFFSET('SD Aufnahme'!$M$32,VLOOKUP(E415,'SD Aufnahme'!$A$33:$X$376,'SD Aufnahme'!$W$29,FALSE),0,1,VLOOKUP(E415,'SD Aufnahme'!$A$33:$X$376,'SD Aufnahme'!$X$29,FALSE)),M415)</f>
        <v>0</v>
      </c>
      <c r="AK415" s="91">
        <f t="shared" ca="1" si="135"/>
        <v>0</v>
      </c>
      <c r="AL415" s="98">
        <f t="shared" si="129"/>
        <v>3</v>
      </c>
      <c r="AO415" s="98">
        <f t="shared" si="130"/>
        <v>0</v>
      </c>
      <c r="AR415" s="98" t="str">
        <f t="shared" si="131"/>
        <v>1900-1-Aufnahme</v>
      </c>
    </row>
    <row r="416" spans="1:44">
      <c r="A416" s="98">
        <f t="shared" si="122"/>
        <v>0</v>
      </c>
      <c r="B416" s="98" t="str">
        <f>IF(C416=1,SUM($C$23:C416),"")</f>
        <v/>
      </c>
      <c r="C416" s="98">
        <f t="shared" si="123"/>
        <v>0</v>
      </c>
      <c r="D416" s="89" t="str">
        <f t="shared" si="124"/>
        <v>1900-1-Aufnahme-</v>
      </c>
      <c r="E416" s="123" t="str">
        <f t="shared" ca="1" si="132"/>
        <v>-</v>
      </c>
      <c r="F416" s="123">
        <f t="shared" ref="F416:F479" si="137">YEAR(I416)</f>
        <v>1900</v>
      </c>
      <c r="G416" s="123">
        <f t="shared" ref="G416:G479" si="138">IF(MONTH(I416)&lt;7,1,2)</f>
        <v>1</v>
      </c>
      <c r="H416" s="162">
        <f t="shared" ref="H416:H479" si="139">H415+1</f>
        <v>394</v>
      </c>
      <c r="I416" s="77"/>
      <c r="J416" s="78"/>
      <c r="K416" s="79"/>
      <c r="L416" s="80"/>
      <c r="M416" s="177"/>
      <c r="N416" s="309" t="str">
        <f t="shared" ca="1" si="136"/>
        <v/>
      </c>
      <c r="O416" s="310" t="str">
        <f ca="1">IFERROR(IF(VLOOKUP($E416,'SD Aufnahme'!$A$33:$N$326,'SD Aufnahme'!$D$29,FALSE)=0,"",VLOOKUP($E416,'SD Aufnahme'!$A$33:$N$326,'SD Aufnahme'!$D$29,FALSE)),"")</f>
        <v/>
      </c>
      <c r="P416" s="313"/>
      <c r="Q416" s="315" t="str">
        <f>IF(K416=0,"",IFERROR(VLOOKUP($E416,'SD Aufnahme'!$A$33:$N$326,'SD Aufnahme'!$E$29,FALSE),""))</f>
        <v/>
      </c>
      <c r="R416" s="87"/>
      <c r="S416" s="131" t="str">
        <f t="shared" si="125"/>
        <v/>
      </c>
      <c r="T416" s="126">
        <f>IF(M416="organische Düngemittel",IF(OR($M416=0,L416&lt;&gt;0,U416&gt;0),0,IFERROR(VLOOKUP($E416,'SD Aufnahme'!$A$33:$N$4042,T$20,FALSE),0)),)</f>
        <v>0</v>
      </c>
      <c r="U416" s="83"/>
      <c r="V416" s="124"/>
      <c r="W416" s="128" t="str">
        <f ca="1">IFERROR(IF(AND(J416&lt;&gt;"eigene Stoffe",VLOOKUP($E416,'SD Aufnahme'!$A$33:$N$326,'SD Aufnahme'!$G$29,FALSE)=0),"",IF($L416&lt;&gt;0,"", IF(AND(P416&gt;0,O416&lt;&gt;"",Q416&lt;&gt;"t TM"),VLOOKUP($E416,'SD Aufnahme'!$A$33:$N$326,'SD Aufnahme'!$G$29,FALSE)/O416*P416,VLOOKUP($E416,'SD Aufnahme'!$A$33:$N$326,'SD Aufnahme'!$G$29,FALSE)))),"")</f>
        <v/>
      </c>
      <c r="X416" s="87"/>
      <c r="Y416" s="128" t="str">
        <f ca="1">IFERROR(IF(AND(J416&lt;&gt;"eigene Stoffe",VLOOKUP($E416,'SD Aufnahme'!$A$33:$N$326,'SD Aufnahme'!$H$29,FALSE)=0),"",IF($L416&lt;&gt;0,"",IFERROR(IF(AND(P416&gt;0,O416&lt;&gt;"",Q416&lt;&gt;"t TM"),VLOOKUP($E416,'SD Aufnahme'!$A$33:$N$326,'SD Aufnahme'!$H$29,FALSE)*P416/O416,VLOOKUP($E416,'SD Aufnahme'!$A$33:$N$326,'SD Aufnahme'!$H$29,FALSE)),""))),"")</f>
        <v/>
      </c>
      <c r="Z416" s="87"/>
      <c r="AA416" s="424" t="s">
        <v>667</v>
      </c>
      <c r="AB416" s="129" t="str">
        <f>IF($M416=0,"",IFERROR(VLOOKUP($E416,'SD Aufnahme'!$A$33:$N$279,AB$20,FALSE),""))</f>
        <v/>
      </c>
      <c r="AC416" s="97">
        <f t="shared" si="126"/>
        <v>0</v>
      </c>
      <c r="AD416" s="89">
        <f t="shared" ca="1" si="127"/>
        <v>0</v>
      </c>
      <c r="AE416" s="89">
        <f t="shared" ca="1" si="133"/>
        <v>0</v>
      </c>
      <c r="AF416" s="89">
        <f t="shared" ca="1" si="128"/>
        <v>0</v>
      </c>
      <c r="AG416" s="89">
        <f t="shared" ca="1" si="134"/>
        <v>0</v>
      </c>
      <c r="AH416" s="89">
        <f t="shared" ref="AH416:AH479" si="140">IFERROR(AB416*$R416,0)</f>
        <v>0</v>
      </c>
      <c r="AI416" s="130" t="e">
        <f ca="1">COUNTIF(OFFSET('SD Aufnahme'!$C$33,VLOOKUP(J416,Art_Aufnahme,3,FALSE),0,VLOOKUP(J416,Art_Aufnahme,4,FALSE)-VLOOKUP(J416,Art_Aufnahme,3,FALSE)+1,1),K416)</f>
        <v>#N/A</v>
      </c>
      <c r="AJ416" s="138">
        <f ca="1">COUNTIF(OFFSET('SD Aufnahme'!$M$32,VLOOKUP(E416,'SD Aufnahme'!$A$33:$X$376,'SD Aufnahme'!$W$29,FALSE),0,1,VLOOKUP(E416,'SD Aufnahme'!$A$33:$X$376,'SD Aufnahme'!$X$29,FALSE)),M416)</f>
        <v>0</v>
      </c>
      <c r="AK416" s="91">
        <f t="shared" ca="1" si="135"/>
        <v>0</v>
      </c>
      <c r="AL416" s="98">
        <f t="shared" si="129"/>
        <v>3</v>
      </c>
      <c r="AO416" s="98">
        <f t="shared" si="130"/>
        <v>0</v>
      </c>
      <c r="AR416" s="98" t="str">
        <f t="shared" si="131"/>
        <v>1900-1-Aufnahme</v>
      </c>
    </row>
    <row r="417" spans="1:44">
      <c r="A417" s="98">
        <f t="shared" si="122"/>
        <v>0</v>
      </c>
      <c r="B417" s="98" t="str">
        <f>IF(C417=1,SUM($C$23:C417),"")</f>
        <v/>
      </c>
      <c r="C417" s="98">
        <f t="shared" si="123"/>
        <v>0</v>
      </c>
      <c r="D417" s="89" t="str">
        <f t="shared" si="124"/>
        <v>1900-1-Aufnahme-</v>
      </c>
      <c r="E417" s="123" t="str">
        <f t="shared" ca="1" si="132"/>
        <v>-</v>
      </c>
      <c r="F417" s="123">
        <f t="shared" si="137"/>
        <v>1900</v>
      </c>
      <c r="G417" s="123">
        <f t="shared" si="138"/>
        <v>1</v>
      </c>
      <c r="H417" s="162">
        <f t="shared" si="139"/>
        <v>395</v>
      </c>
      <c r="I417" s="77"/>
      <c r="J417" s="78"/>
      <c r="K417" s="79"/>
      <c r="L417" s="80"/>
      <c r="M417" s="177"/>
      <c r="N417" s="309" t="str">
        <f t="shared" ca="1" si="136"/>
        <v/>
      </c>
      <c r="O417" s="310" t="str">
        <f ca="1">IFERROR(IF(VLOOKUP($E417,'SD Aufnahme'!$A$33:$N$326,'SD Aufnahme'!$D$29,FALSE)=0,"",VLOOKUP($E417,'SD Aufnahme'!$A$33:$N$326,'SD Aufnahme'!$D$29,FALSE)),"")</f>
        <v/>
      </c>
      <c r="P417" s="313"/>
      <c r="Q417" s="315" t="str">
        <f>IF(K417=0,"",IFERROR(VLOOKUP($E417,'SD Aufnahme'!$A$33:$N$326,'SD Aufnahme'!$E$29,FALSE),""))</f>
        <v/>
      </c>
      <c r="R417" s="87"/>
      <c r="S417" s="131" t="str">
        <f t="shared" si="125"/>
        <v/>
      </c>
      <c r="T417" s="126">
        <f>IF(M417="organische Düngemittel",IF(OR($M417=0,L417&lt;&gt;0,U417&gt;0),0,IFERROR(VLOOKUP($E417,'SD Aufnahme'!$A$33:$N$4042,T$20,FALSE),0)),)</f>
        <v>0</v>
      </c>
      <c r="U417" s="83"/>
      <c r="V417" s="124"/>
      <c r="W417" s="128" t="str">
        <f ca="1">IFERROR(IF(AND(J417&lt;&gt;"eigene Stoffe",VLOOKUP($E417,'SD Aufnahme'!$A$33:$N$326,'SD Aufnahme'!$G$29,FALSE)=0),"",IF($L417&lt;&gt;0,"", IF(AND(P417&gt;0,O417&lt;&gt;"",Q417&lt;&gt;"t TM"),VLOOKUP($E417,'SD Aufnahme'!$A$33:$N$326,'SD Aufnahme'!$G$29,FALSE)/O417*P417,VLOOKUP($E417,'SD Aufnahme'!$A$33:$N$326,'SD Aufnahme'!$G$29,FALSE)))),"")</f>
        <v/>
      </c>
      <c r="X417" s="87"/>
      <c r="Y417" s="128" t="str">
        <f ca="1">IFERROR(IF(AND(J417&lt;&gt;"eigene Stoffe",VLOOKUP($E417,'SD Aufnahme'!$A$33:$N$326,'SD Aufnahme'!$H$29,FALSE)=0),"",IF($L417&lt;&gt;0,"",IFERROR(IF(AND(P417&gt;0,O417&lt;&gt;"",Q417&lt;&gt;"t TM"),VLOOKUP($E417,'SD Aufnahme'!$A$33:$N$326,'SD Aufnahme'!$H$29,FALSE)*P417/O417,VLOOKUP($E417,'SD Aufnahme'!$A$33:$N$326,'SD Aufnahme'!$H$29,FALSE)),""))),"")</f>
        <v/>
      </c>
      <c r="Z417" s="87"/>
      <c r="AA417" s="424" t="s">
        <v>667</v>
      </c>
      <c r="AB417" s="129" t="str">
        <f>IF($M417=0,"",IFERROR(VLOOKUP($E417,'SD Aufnahme'!$A$33:$N$279,AB$20,FALSE),""))</f>
        <v/>
      </c>
      <c r="AC417" s="97">
        <f t="shared" si="126"/>
        <v>0</v>
      </c>
      <c r="AD417" s="89">
        <f t="shared" ca="1" si="127"/>
        <v>0</v>
      </c>
      <c r="AE417" s="89">
        <f t="shared" ca="1" si="133"/>
        <v>0</v>
      </c>
      <c r="AF417" s="89">
        <f t="shared" ca="1" si="128"/>
        <v>0</v>
      </c>
      <c r="AG417" s="89">
        <f t="shared" ca="1" si="134"/>
        <v>0</v>
      </c>
      <c r="AH417" s="89">
        <f t="shared" si="140"/>
        <v>0</v>
      </c>
      <c r="AI417" s="130" t="e">
        <f ca="1">COUNTIF(OFFSET('SD Aufnahme'!$C$33,VLOOKUP(J417,Art_Aufnahme,3,FALSE),0,VLOOKUP(J417,Art_Aufnahme,4,FALSE)-VLOOKUP(J417,Art_Aufnahme,3,FALSE)+1,1),K417)</f>
        <v>#N/A</v>
      </c>
      <c r="AJ417" s="138">
        <f ca="1">COUNTIF(OFFSET('SD Aufnahme'!$M$32,VLOOKUP(E417,'SD Aufnahme'!$A$33:$X$376,'SD Aufnahme'!$W$29,FALSE),0,1,VLOOKUP(E417,'SD Aufnahme'!$A$33:$X$376,'SD Aufnahme'!$X$29,FALSE)),M417)</f>
        <v>0</v>
      </c>
      <c r="AK417" s="91">
        <f t="shared" ca="1" si="135"/>
        <v>0</v>
      </c>
      <c r="AL417" s="98">
        <f t="shared" si="129"/>
        <v>3</v>
      </c>
      <c r="AO417" s="98">
        <f t="shared" si="130"/>
        <v>0</v>
      </c>
      <c r="AR417" s="98" t="str">
        <f t="shared" si="131"/>
        <v>1900-1-Aufnahme</v>
      </c>
    </row>
    <row r="418" spans="1:44">
      <c r="A418" s="98">
        <f t="shared" si="122"/>
        <v>0</v>
      </c>
      <c r="B418" s="98" t="str">
        <f>IF(C418=1,SUM($C$23:C418),"")</f>
        <v/>
      </c>
      <c r="C418" s="98">
        <f t="shared" si="123"/>
        <v>0</v>
      </c>
      <c r="D418" s="89" t="str">
        <f t="shared" si="124"/>
        <v>1900-1-Aufnahme-</v>
      </c>
      <c r="E418" s="123" t="str">
        <f t="shared" ca="1" si="132"/>
        <v>-</v>
      </c>
      <c r="F418" s="123">
        <f t="shared" si="137"/>
        <v>1900</v>
      </c>
      <c r="G418" s="123">
        <f t="shared" si="138"/>
        <v>1</v>
      </c>
      <c r="H418" s="162">
        <f t="shared" si="139"/>
        <v>396</v>
      </c>
      <c r="I418" s="77"/>
      <c r="J418" s="78"/>
      <c r="K418" s="79"/>
      <c r="L418" s="80"/>
      <c r="M418" s="177"/>
      <c r="N418" s="309" t="str">
        <f t="shared" ca="1" si="136"/>
        <v/>
      </c>
      <c r="O418" s="310" t="str">
        <f ca="1">IFERROR(IF(VLOOKUP($E418,'SD Aufnahme'!$A$33:$N$326,'SD Aufnahme'!$D$29,FALSE)=0,"",VLOOKUP($E418,'SD Aufnahme'!$A$33:$N$326,'SD Aufnahme'!$D$29,FALSE)),"")</f>
        <v/>
      </c>
      <c r="P418" s="313"/>
      <c r="Q418" s="315" t="str">
        <f>IF(K418=0,"",IFERROR(VLOOKUP($E418,'SD Aufnahme'!$A$33:$N$326,'SD Aufnahme'!$E$29,FALSE),""))</f>
        <v/>
      </c>
      <c r="R418" s="87"/>
      <c r="S418" s="131" t="str">
        <f t="shared" si="125"/>
        <v/>
      </c>
      <c r="T418" s="126">
        <f>IF(M418="organische Düngemittel",IF(OR($M418=0,L418&lt;&gt;0,U418&gt;0),0,IFERROR(VLOOKUP($E418,'SD Aufnahme'!$A$33:$N$4042,T$20,FALSE),0)),)</f>
        <v>0</v>
      </c>
      <c r="U418" s="83"/>
      <c r="V418" s="124"/>
      <c r="W418" s="128" t="str">
        <f ca="1">IFERROR(IF(AND(J418&lt;&gt;"eigene Stoffe",VLOOKUP($E418,'SD Aufnahme'!$A$33:$N$326,'SD Aufnahme'!$G$29,FALSE)=0),"",IF($L418&lt;&gt;0,"", IF(AND(P418&gt;0,O418&lt;&gt;"",Q418&lt;&gt;"t TM"),VLOOKUP($E418,'SD Aufnahme'!$A$33:$N$326,'SD Aufnahme'!$G$29,FALSE)/O418*P418,VLOOKUP($E418,'SD Aufnahme'!$A$33:$N$326,'SD Aufnahme'!$G$29,FALSE)))),"")</f>
        <v/>
      </c>
      <c r="X418" s="87"/>
      <c r="Y418" s="128" t="str">
        <f ca="1">IFERROR(IF(AND(J418&lt;&gt;"eigene Stoffe",VLOOKUP($E418,'SD Aufnahme'!$A$33:$N$326,'SD Aufnahme'!$H$29,FALSE)=0),"",IF($L418&lt;&gt;0,"",IFERROR(IF(AND(P418&gt;0,O418&lt;&gt;"",Q418&lt;&gt;"t TM"),VLOOKUP($E418,'SD Aufnahme'!$A$33:$N$326,'SD Aufnahme'!$H$29,FALSE)*P418/O418,VLOOKUP($E418,'SD Aufnahme'!$A$33:$N$326,'SD Aufnahme'!$H$29,FALSE)),""))),"")</f>
        <v/>
      </c>
      <c r="Z418" s="87"/>
      <c r="AA418" s="424" t="s">
        <v>667</v>
      </c>
      <c r="AB418" s="129" t="str">
        <f>IF($M418=0,"",IFERROR(VLOOKUP($E418,'SD Aufnahme'!$A$33:$N$279,AB$20,FALSE),""))</f>
        <v/>
      </c>
      <c r="AC418" s="97">
        <f t="shared" si="126"/>
        <v>0</v>
      </c>
      <c r="AD418" s="89">
        <f t="shared" ca="1" si="127"/>
        <v>0</v>
      </c>
      <c r="AE418" s="89">
        <f t="shared" ca="1" si="133"/>
        <v>0</v>
      </c>
      <c r="AF418" s="89">
        <f t="shared" ca="1" si="128"/>
        <v>0</v>
      </c>
      <c r="AG418" s="89">
        <f t="shared" ca="1" si="134"/>
        <v>0</v>
      </c>
      <c r="AH418" s="89">
        <f t="shared" si="140"/>
        <v>0</v>
      </c>
      <c r="AI418" s="130" t="e">
        <f ca="1">COUNTIF(OFFSET('SD Aufnahme'!$C$33,VLOOKUP(J418,Art_Aufnahme,3,FALSE),0,VLOOKUP(J418,Art_Aufnahme,4,FALSE)-VLOOKUP(J418,Art_Aufnahme,3,FALSE)+1,1),K418)</f>
        <v>#N/A</v>
      </c>
      <c r="AJ418" s="138">
        <f ca="1">COUNTIF(OFFSET('SD Aufnahme'!$M$32,VLOOKUP(E418,'SD Aufnahme'!$A$33:$X$376,'SD Aufnahme'!$W$29,FALSE),0,1,VLOOKUP(E418,'SD Aufnahme'!$A$33:$X$376,'SD Aufnahme'!$X$29,FALSE)),M418)</f>
        <v>0</v>
      </c>
      <c r="AK418" s="91">
        <f t="shared" ca="1" si="135"/>
        <v>0</v>
      </c>
      <c r="AL418" s="98">
        <f t="shared" si="129"/>
        <v>3</v>
      </c>
      <c r="AO418" s="98">
        <f t="shared" si="130"/>
        <v>0</v>
      </c>
      <c r="AR418" s="98" t="str">
        <f t="shared" si="131"/>
        <v>1900-1-Aufnahme</v>
      </c>
    </row>
    <row r="419" spans="1:44">
      <c r="A419" s="98">
        <f t="shared" si="122"/>
        <v>0</v>
      </c>
      <c r="B419" s="98" t="str">
        <f>IF(C419=1,SUM($C$23:C419),"")</f>
        <v/>
      </c>
      <c r="C419" s="98">
        <f t="shared" si="123"/>
        <v>0</v>
      </c>
      <c r="D419" s="89" t="str">
        <f t="shared" si="124"/>
        <v>1900-1-Aufnahme-</v>
      </c>
      <c r="E419" s="123" t="str">
        <f t="shared" ca="1" si="132"/>
        <v>-</v>
      </c>
      <c r="F419" s="123">
        <f t="shared" si="137"/>
        <v>1900</v>
      </c>
      <c r="G419" s="123">
        <f t="shared" si="138"/>
        <v>1</v>
      </c>
      <c r="H419" s="162">
        <f t="shared" si="139"/>
        <v>397</v>
      </c>
      <c r="I419" s="77"/>
      <c r="J419" s="78"/>
      <c r="K419" s="79"/>
      <c r="L419" s="80"/>
      <c r="M419" s="177"/>
      <c r="N419" s="309" t="str">
        <f t="shared" ca="1" si="136"/>
        <v/>
      </c>
      <c r="O419" s="310" t="str">
        <f ca="1">IFERROR(IF(VLOOKUP($E419,'SD Aufnahme'!$A$33:$N$326,'SD Aufnahme'!$D$29,FALSE)=0,"",VLOOKUP($E419,'SD Aufnahme'!$A$33:$N$326,'SD Aufnahme'!$D$29,FALSE)),"")</f>
        <v/>
      </c>
      <c r="P419" s="313"/>
      <c r="Q419" s="315" t="str">
        <f>IF(K419=0,"",IFERROR(VLOOKUP($E419,'SD Aufnahme'!$A$33:$N$326,'SD Aufnahme'!$E$29,FALSE),""))</f>
        <v/>
      </c>
      <c r="R419" s="87"/>
      <c r="S419" s="131" t="str">
        <f t="shared" si="125"/>
        <v/>
      </c>
      <c r="T419" s="126">
        <f>IF(M419="organische Düngemittel",IF(OR($M419=0,L419&lt;&gt;0,U419&gt;0),0,IFERROR(VLOOKUP($E419,'SD Aufnahme'!$A$33:$N$4042,T$20,FALSE),0)),)</f>
        <v>0</v>
      </c>
      <c r="U419" s="83"/>
      <c r="V419" s="124"/>
      <c r="W419" s="128" t="str">
        <f ca="1">IFERROR(IF(AND(J419&lt;&gt;"eigene Stoffe",VLOOKUP($E419,'SD Aufnahme'!$A$33:$N$326,'SD Aufnahme'!$G$29,FALSE)=0),"",IF($L419&lt;&gt;0,"", IF(AND(P419&gt;0,O419&lt;&gt;"",Q419&lt;&gt;"t TM"),VLOOKUP($E419,'SD Aufnahme'!$A$33:$N$326,'SD Aufnahme'!$G$29,FALSE)/O419*P419,VLOOKUP($E419,'SD Aufnahme'!$A$33:$N$326,'SD Aufnahme'!$G$29,FALSE)))),"")</f>
        <v/>
      </c>
      <c r="X419" s="87"/>
      <c r="Y419" s="128" t="str">
        <f ca="1">IFERROR(IF(AND(J419&lt;&gt;"eigene Stoffe",VLOOKUP($E419,'SD Aufnahme'!$A$33:$N$326,'SD Aufnahme'!$H$29,FALSE)=0),"",IF($L419&lt;&gt;0,"",IFERROR(IF(AND(P419&gt;0,O419&lt;&gt;"",Q419&lt;&gt;"t TM"),VLOOKUP($E419,'SD Aufnahme'!$A$33:$N$326,'SD Aufnahme'!$H$29,FALSE)*P419/O419,VLOOKUP($E419,'SD Aufnahme'!$A$33:$N$326,'SD Aufnahme'!$H$29,FALSE)),""))),"")</f>
        <v/>
      </c>
      <c r="Z419" s="87"/>
      <c r="AA419" s="424" t="s">
        <v>667</v>
      </c>
      <c r="AB419" s="129" t="str">
        <f>IF($M419=0,"",IFERROR(VLOOKUP($E419,'SD Aufnahme'!$A$33:$N$279,AB$20,FALSE),""))</f>
        <v/>
      </c>
      <c r="AC419" s="97">
        <f t="shared" si="126"/>
        <v>0</v>
      </c>
      <c r="AD419" s="89">
        <f t="shared" ca="1" si="127"/>
        <v>0</v>
      </c>
      <c r="AE419" s="89">
        <f t="shared" ca="1" si="133"/>
        <v>0</v>
      </c>
      <c r="AF419" s="89">
        <f t="shared" ca="1" si="128"/>
        <v>0</v>
      </c>
      <c r="AG419" s="89">
        <f t="shared" ca="1" si="134"/>
        <v>0</v>
      </c>
      <c r="AH419" s="89">
        <f t="shared" si="140"/>
        <v>0</v>
      </c>
      <c r="AI419" s="130" t="e">
        <f ca="1">COUNTIF(OFFSET('SD Aufnahme'!$C$33,VLOOKUP(J419,Art_Aufnahme,3,FALSE),0,VLOOKUP(J419,Art_Aufnahme,4,FALSE)-VLOOKUP(J419,Art_Aufnahme,3,FALSE)+1,1),K419)</f>
        <v>#N/A</v>
      </c>
      <c r="AJ419" s="138">
        <f ca="1">COUNTIF(OFFSET('SD Aufnahme'!$M$32,VLOOKUP(E419,'SD Aufnahme'!$A$33:$X$376,'SD Aufnahme'!$W$29,FALSE),0,1,VLOOKUP(E419,'SD Aufnahme'!$A$33:$X$376,'SD Aufnahme'!$X$29,FALSE)),M419)</f>
        <v>0</v>
      </c>
      <c r="AK419" s="91">
        <f t="shared" ca="1" si="135"/>
        <v>0</v>
      </c>
      <c r="AL419" s="98">
        <f t="shared" si="129"/>
        <v>3</v>
      </c>
      <c r="AO419" s="98">
        <f t="shared" si="130"/>
        <v>0</v>
      </c>
      <c r="AR419" s="98" t="str">
        <f t="shared" si="131"/>
        <v>1900-1-Aufnahme</v>
      </c>
    </row>
    <row r="420" spans="1:44">
      <c r="A420" s="98">
        <f t="shared" si="122"/>
        <v>0</v>
      </c>
      <c r="B420" s="98" t="str">
        <f>IF(C420=1,SUM($C$23:C420),"")</f>
        <v/>
      </c>
      <c r="C420" s="98">
        <f t="shared" si="123"/>
        <v>0</v>
      </c>
      <c r="D420" s="89" t="str">
        <f t="shared" si="124"/>
        <v>1900-1-Aufnahme-</v>
      </c>
      <c r="E420" s="123" t="str">
        <f t="shared" ca="1" si="132"/>
        <v>-</v>
      </c>
      <c r="F420" s="123">
        <f t="shared" si="137"/>
        <v>1900</v>
      </c>
      <c r="G420" s="123">
        <f t="shared" si="138"/>
        <v>1</v>
      </c>
      <c r="H420" s="162">
        <f t="shared" si="139"/>
        <v>398</v>
      </c>
      <c r="I420" s="77"/>
      <c r="J420" s="78"/>
      <c r="K420" s="79"/>
      <c r="L420" s="80"/>
      <c r="M420" s="177"/>
      <c r="N420" s="309" t="str">
        <f t="shared" ca="1" si="136"/>
        <v/>
      </c>
      <c r="O420" s="310" t="str">
        <f ca="1">IFERROR(IF(VLOOKUP($E420,'SD Aufnahme'!$A$33:$N$326,'SD Aufnahme'!$D$29,FALSE)=0,"",VLOOKUP($E420,'SD Aufnahme'!$A$33:$N$326,'SD Aufnahme'!$D$29,FALSE)),"")</f>
        <v/>
      </c>
      <c r="P420" s="313"/>
      <c r="Q420" s="315" t="str">
        <f>IF(K420=0,"",IFERROR(VLOOKUP($E420,'SD Aufnahme'!$A$33:$N$326,'SD Aufnahme'!$E$29,FALSE),""))</f>
        <v/>
      </c>
      <c r="R420" s="87"/>
      <c r="S420" s="131" t="str">
        <f t="shared" si="125"/>
        <v/>
      </c>
      <c r="T420" s="126">
        <f>IF(M420="organische Düngemittel",IF(OR($M420=0,L420&lt;&gt;0,U420&gt;0),0,IFERROR(VLOOKUP($E420,'SD Aufnahme'!$A$33:$N$4042,T$20,FALSE),0)),)</f>
        <v>0</v>
      </c>
      <c r="U420" s="83"/>
      <c r="V420" s="124"/>
      <c r="W420" s="128" t="str">
        <f ca="1">IFERROR(IF(AND(J420&lt;&gt;"eigene Stoffe",VLOOKUP($E420,'SD Aufnahme'!$A$33:$N$326,'SD Aufnahme'!$G$29,FALSE)=0),"",IF($L420&lt;&gt;0,"", IF(AND(P420&gt;0,O420&lt;&gt;"",Q420&lt;&gt;"t TM"),VLOOKUP($E420,'SD Aufnahme'!$A$33:$N$326,'SD Aufnahme'!$G$29,FALSE)/O420*P420,VLOOKUP($E420,'SD Aufnahme'!$A$33:$N$326,'SD Aufnahme'!$G$29,FALSE)))),"")</f>
        <v/>
      </c>
      <c r="X420" s="87"/>
      <c r="Y420" s="128" t="str">
        <f ca="1">IFERROR(IF(AND(J420&lt;&gt;"eigene Stoffe",VLOOKUP($E420,'SD Aufnahme'!$A$33:$N$326,'SD Aufnahme'!$H$29,FALSE)=0),"",IF($L420&lt;&gt;0,"",IFERROR(IF(AND(P420&gt;0,O420&lt;&gt;"",Q420&lt;&gt;"t TM"),VLOOKUP($E420,'SD Aufnahme'!$A$33:$N$326,'SD Aufnahme'!$H$29,FALSE)*P420/O420,VLOOKUP($E420,'SD Aufnahme'!$A$33:$N$326,'SD Aufnahme'!$H$29,FALSE)),""))),"")</f>
        <v/>
      </c>
      <c r="Z420" s="87"/>
      <c r="AA420" s="424" t="s">
        <v>667</v>
      </c>
      <c r="AB420" s="129" t="str">
        <f>IF($M420=0,"",IFERROR(VLOOKUP($E420,'SD Aufnahme'!$A$33:$N$279,AB$20,FALSE),""))</f>
        <v/>
      </c>
      <c r="AC420" s="97">
        <f t="shared" si="126"/>
        <v>0</v>
      </c>
      <c r="AD420" s="89">
        <f t="shared" ca="1" si="127"/>
        <v>0</v>
      </c>
      <c r="AE420" s="89">
        <f t="shared" ca="1" si="133"/>
        <v>0</v>
      </c>
      <c r="AF420" s="89">
        <f t="shared" ca="1" si="128"/>
        <v>0</v>
      </c>
      <c r="AG420" s="89">
        <f t="shared" ca="1" si="134"/>
        <v>0</v>
      </c>
      <c r="AH420" s="89">
        <f t="shared" si="140"/>
        <v>0</v>
      </c>
      <c r="AI420" s="130" t="e">
        <f ca="1">COUNTIF(OFFSET('SD Aufnahme'!$C$33,VLOOKUP(J420,Art_Aufnahme,3,FALSE),0,VLOOKUP(J420,Art_Aufnahme,4,FALSE)-VLOOKUP(J420,Art_Aufnahme,3,FALSE)+1,1),K420)</f>
        <v>#N/A</v>
      </c>
      <c r="AJ420" s="138">
        <f ca="1">COUNTIF(OFFSET('SD Aufnahme'!$M$32,VLOOKUP(E420,'SD Aufnahme'!$A$33:$X$376,'SD Aufnahme'!$W$29,FALSE),0,1,VLOOKUP(E420,'SD Aufnahme'!$A$33:$X$376,'SD Aufnahme'!$X$29,FALSE)),M420)</f>
        <v>0</v>
      </c>
      <c r="AK420" s="91">
        <f t="shared" ca="1" si="135"/>
        <v>0</v>
      </c>
      <c r="AL420" s="98">
        <f t="shared" si="129"/>
        <v>3</v>
      </c>
      <c r="AO420" s="98">
        <f t="shared" si="130"/>
        <v>0</v>
      </c>
      <c r="AR420" s="98" t="str">
        <f t="shared" si="131"/>
        <v>1900-1-Aufnahme</v>
      </c>
    </row>
    <row r="421" spans="1:44">
      <c r="A421" s="98">
        <f t="shared" si="122"/>
        <v>0</v>
      </c>
      <c r="B421" s="98" t="str">
        <f>IF(C421=1,SUM($C$23:C421),"")</f>
        <v/>
      </c>
      <c r="C421" s="98">
        <f t="shared" si="123"/>
        <v>0</v>
      </c>
      <c r="D421" s="89" t="str">
        <f t="shared" si="124"/>
        <v>1900-1-Aufnahme-</v>
      </c>
      <c r="E421" s="123" t="str">
        <f t="shared" ca="1" si="132"/>
        <v>-</v>
      </c>
      <c r="F421" s="123">
        <f t="shared" si="137"/>
        <v>1900</v>
      </c>
      <c r="G421" s="123">
        <f t="shared" si="138"/>
        <v>1</v>
      </c>
      <c r="H421" s="162">
        <f t="shared" si="139"/>
        <v>399</v>
      </c>
      <c r="I421" s="77"/>
      <c r="J421" s="78"/>
      <c r="K421" s="79"/>
      <c r="L421" s="80"/>
      <c r="M421" s="177"/>
      <c r="N421" s="309" t="str">
        <f t="shared" ca="1" si="136"/>
        <v/>
      </c>
      <c r="O421" s="310" t="str">
        <f ca="1">IFERROR(IF(VLOOKUP($E421,'SD Aufnahme'!$A$33:$N$326,'SD Aufnahme'!$D$29,FALSE)=0,"",VLOOKUP($E421,'SD Aufnahme'!$A$33:$N$326,'SD Aufnahme'!$D$29,FALSE)),"")</f>
        <v/>
      </c>
      <c r="P421" s="313"/>
      <c r="Q421" s="315" t="str">
        <f>IF(K421=0,"",IFERROR(VLOOKUP($E421,'SD Aufnahme'!$A$33:$N$326,'SD Aufnahme'!$E$29,FALSE),""))</f>
        <v/>
      </c>
      <c r="R421" s="87"/>
      <c r="S421" s="131" t="str">
        <f t="shared" si="125"/>
        <v/>
      </c>
      <c r="T421" s="126">
        <f>IF(M421="organische Düngemittel",IF(OR($M421=0,L421&lt;&gt;0,U421&gt;0),0,IFERROR(VLOOKUP($E421,'SD Aufnahme'!$A$33:$N$4042,T$20,FALSE),0)),)</f>
        <v>0</v>
      </c>
      <c r="U421" s="83"/>
      <c r="V421" s="124"/>
      <c r="W421" s="128" t="str">
        <f ca="1">IFERROR(IF(AND(J421&lt;&gt;"eigene Stoffe",VLOOKUP($E421,'SD Aufnahme'!$A$33:$N$326,'SD Aufnahme'!$G$29,FALSE)=0),"",IF($L421&lt;&gt;0,"", IF(AND(P421&gt;0,O421&lt;&gt;"",Q421&lt;&gt;"t TM"),VLOOKUP($E421,'SD Aufnahme'!$A$33:$N$326,'SD Aufnahme'!$G$29,FALSE)/O421*P421,VLOOKUP($E421,'SD Aufnahme'!$A$33:$N$326,'SD Aufnahme'!$G$29,FALSE)))),"")</f>
        <v/>
      </c>
      <c r="X421" s="87"/>
      <c r="Y421" s="128" t="str">
        <f ca="1">IFERROR(IF(AND(J421&lt;&gt;"eigene Stoffe",VLOOKUP($E421,'SD Aufnahme'!$A$33:$N$326,'SD Aufnahme'!$H$29,FALSE)=0),"",IF($L421&lt;&gt;0,"",IFERROR(IF(AND(P421&gt;0,O421&lt;&gt;"",Q421&lt;&gt;"t TM"),VLOOKUP($E421,'SD Aufnahme'!$A$33:$N$326,'SD Aufnahme'!$H$29,FALSE)*P421/O421,VLOOKUP($E421,'SD Aufnahme'!$A$33:$N$326,'SD Aufnahme'!$H$29,FALSE)),""))),"")</f>
        <v/>
      </c>
      <c r="Z421" s="87"/>
      <c r="AA421" s="424" t="s">
        <v>667</v>
      </c>
      <c r="AB421" s="129" t="str">
        <f>IF($M421=0,"",IFERROR(VLOOKUP($E421,'SD Aufnahme'!$A$33:$N$279,AB$20,FALSE),""))</f>
        <v/>
      </c>
      <c r="AC421" s="97">
        <f t="shared" si="126"/>
        <v>0</v>
      </c>
      <c r="AD421" s="89">
        <f t="shared" ca="1" si="127"/>
        <v>0</v>
      </c>
      <c r="AE421" s="89">
        <f t="shared" ca="1" si="133"/>
        <v>0</v>
      </c>
      <c r="AF421" s="89">
        <f t="shared" ca="1" si="128"/>
        <v>0</v>
      </c>
      <c r="AG421" s="89">
        <f t="shared" ca="1" si="134"/>
        <v>0</v>
      </c>
      <c r="AH421" s="89">
        <f t="shared" si="140"/>
        <v>0</v>
      </c>
      <c r="AI421" s="130" t="e">
        <f ca="1">COUNTIF(OFFSET('SD Aufnahme'!$C$33,VLOOKUP(J421,Art_Aufnahme,3,FALSE),0,VLOOKUP(J421,Art_Aufnahme,4,FALSE)-VLOOKUP(J421,Art_Aufnahme,3,FALSE)+1,1),K421)</f>
        <v>#N/A</v>
      </c>
      <c r="AJ421" s="138">
        <f ca="1">COUNTIF(OFFSET('SD Aufnahme'!$M$32,VLOOKUP(E421,'SD Aufnahme'!$A$33:$X$376,'SD Aufnahme'!$W$29,FALSE),0,1,VLOOKUP(E421,'SD Aufnahme'!$A$33:$X$376,'SD Aufnahme'!$X$29,FALSE)),M421)</f>
        <v>0</v>
      </c>
      <c r="AK421" s="91">
        <f t="shared" ca="1" si="135"/>
        <v>0</v>
      </c>
      <c r="AL421" s="98">
        <f t="shared" si="129"/>
        <v>3</v>
      </c>
      <c r="AO421" s="98">
        <f t="shared" si="130"/>
        <v>0</v>
      </c>
      <c r="AR421" s="98" t="str">
        <f t="shared" si="131"/>
        <v>1900-1-Aufnahme</v>
      </c>
    </row>
    <row r="422" spans="1:44">
      <c r="A422" s="98">
        <f t="shared" si="122"/>
        <v>0</v>
      </c>
      <c r="B422" s="98" t="str">
        <f>IF(C422=1,SUM($C$23:C422),"")</f>
        <v/>
      </c>
      <c r="C422" s="98">
        <f t="shared" si="123"/>
        <v>0</v>
      </c>
      <c r="D422" s="89" t="str">
        <f t="shared" si="124"/>
        <v>1900-1-Aufnahme-</v>
      </c>
      <c r="E422" s="123" t="str">
        <f t="shared" ca="1" si="132"/>
        <v>-</v>
      </c>
      <c r="F422" s="123">
        <f t="shared" si="137"/>
        <v>1900</v>
      </c>
      <c r="G422" s="123">
        <f t="shared" si="138"/>
        <v>1</v>
      </c>
      <c r="H422" s="162">
        <f t="shared" si="139"/>
        <v>400</v>
      </c>
      <c r="I422" s="77"/>
      <c r="J422" s="78"/>
      <c r="K422" s="79"/>
      <c r="L422" s="80"/>
      <c r="M422" s="177"/>
      <c r="N422" s="309" t="str">
        <f t="shared" ca="1" si="136"/>
        <v/>
      </c>
      <c r="O422" s="310" t="str">
        <f ca="1">IFERROR(IF(VLOOKUP($E422,'SD Aufnahme'!$A$33:$N$326,'SD Aufnahme'!$D$29,FALSE)=0,"",VLOOKUP($E422,'SD Aufnahme'!$A$33:$N$326,'SD Aufnahme'!$D$29,FALSE)),"")</f>
        <v/>
      </c>
      <c r="P422" s="313"/>
      <c r="Q422" s="315" t="str">
        <f>IF(K422=0,"",IFERROR(VLOOKUP($E422,'SD Aufnahme'!$A$33:$N$326,'SD Aufnahme'!$E$29,FALSE),""))</f>
        <v/>
      </c>
      <c r="R422" s="87"/>
      <c r="S422" s="131" t="str">
        <f t="shared" si="125"/>
        <v/>
      </c>
      <c r="T422" s="126">
        <f>IF(M422="organische Düngemittel",IF(OR($M422=0,L422&lt;&gt;0,U422&gt;0),0,IFERROR(VLOOKUP($E422,'SD Aufnahme'!$A$33:$N$4042,T$20,FALSE),0)),)</f>
        <v>0</v>
      </c>
      <c r="U422" s="83"/>
      <c r="V422" s="124"/>
      <c r="W422" s="128" t="str">
        <f ca="1">IFERROR(IF(AND(J422&lt;&gt;"eigene Stoffe",VLOOKUP($E422,'SD Aufnahme'!$A$33:$N$326,'SD Aufnahme'!$G$29,FALSE)=0),"",IF($L422&lt;&gt;0,"", IF(AND(P422&gt;0,O422&lt;&gt;"",Q422&lt;&gt;"t TM"),VLOOKUP($E422,'SD Aufnahme'!$A$33:$N$326,'SD Aufnahme'!$G$29,FALSE)/O422*P422,VLOOKUP($E422,'SD Aufnahme'!$A$33:$N$326,'SD Aufnahme'!$G$29,FALSE)))),"")</f>
        <v/>
      </c>
      <c r="X422" s="87"/>
      <c r="Y422" s="128" t="str">
        <f ca="1">IFERROR(IF(AND(J422&lt;&gt;"eigene Stoffe",VLOOKUP($E422,'SD Aufnahme'!$A$33:$N$326,'SD Aufnahme'!$H$29,FALSE)=0),"",IF($L422&lt;&gt;0,"",IFERROR(IF(AND(P422&gt;0,O422&lt;&gt;"",Q422&lt;&gt;"t TM"),VLOOKUP($E422,'SD Aufnahme'!$A$33:$N$326,'SD Aufnahme'!$H$29,FALSE)*P422/O422,VLOOKUP($E422,'SD Aufnahme'!$A$33:$N$326,'SD Aufnahme'!$H$29,FALSE)),""))),"")</f>
        <v/>
      </c>
      <c r="Z422" s="87"/>
      <c r="AA422" s="424" t="s">
        <v>667</v>
      </c>
      <c r="AB422" s="129" t="str">
        <f>IF($M422=0,"",IFERROR(VLOOKUP($E422,'SD Aufnahme'!$A$33:$N$279,AB$20,FALSE),""))</f>
        <v/>
      </c>
      <c r="AC422" s="97">
        <f t="shared" si="126"/>
        <v>0</v>
      </c>
      <c r="AD422" s="89">
        <f t="shared" ca="1" si="127"/>
        <v>0</v>
      </c>
      <c r="AE422" s="89">
        <f t="shared" ca="1" si="133"/>
        <v>0</v>
      </c>
      <c r="AF422" s="89">
        <f t="shared" ca="1" si="128"/>
        <v>0</v>
      </c>
      <c r="AG422" s="89">
        <f t="shared" ca="1" si="134"/>
        <v>0</v>
      </c>
      <c r="AH422" s="89">
        <f t="shared" si="140"/>
        <v>0</v>
      </c>
      <c r="AI422" s="130" t="e">
        <f ca="1">COUNTIF(OFFSET('SD Aufnahme'!$C$33,VLOOKUP(J422,Art_Aufnahme,3,FALSE),0,VLOOKUP(J422,Art_Aufnahme,4,FALSE)-VLOOKUP(J422,Art_Aufnahme,3,FALSE)+1,1),K422)</f>
        <v>#N/A</v>
      </c>
      <c r="AJ422" s="138">
        <f ca="1">COUNTIF(OFFSET('SD Aufnahme'!$M$32,VLOOKUP(E422,'SD Aufnahme'!$A$33:$X$376,'SD Aufnahme'!$W$29,FALSE),0,1,VLOOKUP(E422,'SD Aufnahme'!$A$33:$X$376,'SD Aufnahme'!$X$29,FALSE)),M422)</f>
        <v>0</v>
      </c>
      <c r="AK422" s="91">
        <f t="shared" ca="1" si="135"/>
        <v>0</v>
      </c>
      <c r="AL422" s="98">
        <f t="shared" si="129"/>
        <v>3</v>
      </c>
      <c r="AO422" s="98">
        <f t="shared" si="130"/>
        <v>0</v>
      </c>
      <c r="AR422" s="98" t="str">
        <f t="shared" si="131"/>
        <v>1900-1-Aufnahme</v>
      </c>
    </row>
    <row r="423" spans="1:44">
      <c r="A423" s="98">
        <f t="shared" si="122"/>
        <v>0</v>
      </c>
      <c r="B423" s="98" t="str">
        <f>IF(C423=1,SUM($C$23:C423),"")</f>
        <v/>
      </c>
      <c r="C423" s="98">
        <f t="shared" si="123"/>
        <v>0</v>
      </c>
      <c r="D423" s="89" t="str">
        <f t="shared" si="124"/>
        <v>1900-1-Aufnahme-</v>
      </c>
      <c r="E423" s="123" t="str">
        <f t="shared" ca="1" si="132"/>
        <v>-</v>
      </c>
      <c r="F423" s="123">
        <f t="shared" si="137"/>
        <v>1900</v>
      </c>
      <c r="G423" s="123">
        <f t="shared" si="138"/>
        <v>1</v>
      </c>
      <c r="H423" s="162">
        <f t="shared" si="139"/>
        <v>401</v>
      </c>
      <c r="I423" s="77"/>
      <c r="J423" s="78"/>
      <c r="K423" s="79"/>
      <c r="L423" s="80"/>
      <c r="M423" s="177"/>
      <c r="N423" s="309" t="str">
        <f t="shared" ca="1" si="136"/>
        <v/>
      </c>
      <c r="O423" s="310" t="str">
        <f ca="1">IFERROR(IF(VLOOKUP($E423,'SD Aufnahme'!$A$33:$N$326,'SD Aufnahme'!$D$29,FALSE)=0,"",VLOOKUP($E423,'SD Aufnahme'!$A$33:$N$326,'SD Aufnahme'!$D$29,FALSE)),"")</f>
        <v/>
      </c>
      <c r="P423" s="313"/>
      <c r="Q423" s="315" t="str">
        <f>IF(K423=0,"",IFERROR(VLOOKUP($E423,'SD Aufnahme'!$A$33:$N$326,'SD Aufnahme'!$E$29,FALSE),""))</f>
        <v/>
      </c>
      <c r="R423" s="87"/>
      <c r="S423" s="131" t="str">
        <f t="shared" si="125"/>
        <v/>
      </c>
      <c r="T423" s="126">
        <f>IF(M423="organische Düngemittel",IF(OR($M423=0,L423&lt;&gt;0,U423&gt;0),0,IFERROR(VLOOKUP($E423,'SD Aufnahme'!$A$33:$N$4042,T$20,FALSE),0)),)</f>
        <v>0</v>
      </c>
      <c r="U423" s="83"/>
      <c r="V423" s="124"/>
      <c r="W423" s="128" t="str">
        <f ca="1">IFERROR(IF(AND(J423&lt;&gt;"eigene Stoffe",VLOOKUP($E423,'SD Aufnahme'!$A$33:$N$326,'SD Aufnahme'!$G$29,FALSE)=0),"",IF($L423&lt;&gt;0,"", IF(AND(P423&gt;0,O423&lt;&gt;"",Q423&lt;&gt;"t TM"),VLOOKUP($E423,'SD Aufnahme'!$A$33:$N$326,'SD Aufnahme'!$G$29,FALSE)/O423*P423,VLOOKUP($E423,'SD Aufnahme'!$A$33:$N$326,'SD Aufnahme'!$G$29,FALSE)))),"")</f>
        <v/>
      </c>
      <c r="X423" s="87"/>
      <c r="Y423" s="128" t="str">
        <f ca="1">IFERROR(IF(AND(J423&lt;&gt;"eigene Stoffe",VLOOKUP($E423,'SD Aufnahme'!$A$33:$N$326,'SD Aufnahme'!$H$29,FALSE)=0),"",IF($L423&lt;&gt;0,"",IFERROR(IF(AND(P423&gt;0,O423&lt;&gt;"",Q423&lt;&gt;"t TM"),VLOOKUP($E423,'SD Aufnahme'!$A$33:$N$326,'SD Aufnahme'!$H$29,FALSE)*P423/O423,VLOOKUP($E423,'SD Aufnahme'!$A$33:$N$326,'SD Aufnahme'!$H$29,FALSE)),""))),"")</f>
        <v/>
      </c>
      <c r="Z423" s="87"/>
      <c r="AA423" s="424" t="s">
        <v>667</v>
      </c>
      <c r="AB423" s="129" t="str">
        <f>IF($M423=0,"",IFERROR(VLOOKUP($E423,'SD Aufnahme'!$A$33:$N$279,AB$20,FALSE),""))</f>
        <v/>
      </c>
      <c r="AC423" s="97">
        <f t="shared" si="126"/>
        <v>0</v>
      </c>
      <c r="AD423" s="89">
        <f t="shared" ca="1" si="127"/>
        <v>0</v>
      </c>
      <c r="AE423" s="89">
        <f t="shared" ca="1" si="133"/>
        <v>0</v>
      </c>
      <c r="AF423" s="89">
        <f t="shared" ca="1" si="128"/>
        <v>0</v>
      </c>
      <c r="AG423" s="89">
        <f t="shared" ca="1" si="134"/>
        <v>0</v>
      </c>
      <c r="AH423" s="89">
        <f t="shared" si="140"/>
        <v>0</v>
      </c>
      <c r="AI423" s="130" t="e">
        <f ca="1">COUNTIF(OFFSET('SD Aufnahme'!$C$33,VLOOKUP(J423,Art_Aufnahme,3,FALSE),0,VLOOKUP(J423,Art_Aufnahme,4,FALSE)-VLOOKUP(J423,Art_Aufnahme,3,FALSE)+1,1),K423)</f>
        <v>#N/A</v>
      </c>
      <c r="AJ423" s="138">
        <f ca="1">COUNTIF(OFFSET('SD Aufnahme'!$M$32,VLOOKUP(E423,'SD Aufnahme'!$A$33:$X$376,'SD Aufnahme'!$W$29,FALSE),0,1,VLOOKUP(E423,'SD Aufnahme'!$A$33:$X$376,'SD Aufnahme'!$X$29,FALSE)),M423)</f>
        <v>0</v>
      </c>
      <c r="AK423" s="91">
        <f t="shared" ca="1" si="135"/>
        <v>0</v>
      </c>
      <c r="AL423" s="98">
        <f t="shared" si="129"/>
        <v>3</v>
      </c>
      <c r="AO423" s="98">
        <f t="shared" si="130"/>
        <v>0</v>
      </c>
      <c r="AR423" s="98" t="str">
        <f t="shared" si="131"/>
        <v>1900-1-Aufnahme</v>
      </c>
    </row>
    <row r="424" spans="1:44">
      <c r="A424" s="98">
        <f t="shared" si="122"/>
        <v>0</v>
      </c>
      <c r="B424" s="98" t="str">
        <f>IF(C424=1,SUM($C$23:C424),"")</f>
        <v/>
      </c>
      <c r="C424" s="98">
        <f t="shared" si="123"/>
        <v>0</v>
      </c>
      <c r="D424" s="89" t="str">
        <f t="shared" si="124"/>
        <v>1900-1-Aufnahme-</v>
      </c>
      <c r="E424" s="123" t="str">
        <f t="shared" ca="1" si="132"/>
        <v>-</v>
      </c>
      <c r="F424" s="123">
        <f t="shared" si="137"/>
        <v>1900</v>
      </c>
      <c r="G424" s="123">
        <f t="shared" si="138"/>
        <v>1</v>
      </c>
      <c r="H424" s="162">
        <f t="shared" si="139"/>
        <v>402</v>
      </c>
      <c r="I424" s="77"/>
      <c r="J424" s="78"/>
      <c r="K424" s="79"/>
      <c r="L424" s="80"/>
      <c r="M424" s="177"/>
      <c r="N424" s="309" t="str">
        <f t="shared" ca="1" si="136"/>
        <v/>
      </c>
      <c r="O424" s="310" t="str">
        <f ca="1">IFERROR(IF(VLOOKUP($E424,'SD Aufnahme'!$A$33:$N$326,'SD Aufnahme'!$D$29,FALSE)=0,"",VLOOKUP($E424,'SD Aufnahme'!$A$33:$N$326,'SD Aufnahme'!$D$29,FALSE)),"")</f>
        <v/>
      </c>
      <c r="P424" s="313"/>
      <c r="Q424" s="315" t="str">
        <f>IF(K424=0,"",IFERROR(VLOOKUP($E424,'SD Aufnahme'!$A$33:$N$326,'SD Aufnahme'!$E$29,FALSE),""))</f>
        <v/>
      </c>
      <c r="R424" s="87"/>
      <c r="S424" s="131" t="str">
        <f t="shared" si="125"/>
        <v/>
      </c>
      <c r="T424" s="126">
        <f>IF(M424="organische Düngemittel",IF(OR($M424=0,L424&lt;&gt;0,U424&gt;0),0,IFERROR(VLOOKUP($E424,'SD Aufnahme'!$A$33:$N$4042,T$20,FALSE),0)),)</f>
        <v>0</v>
      </c>
      <c r="U424" s="83"/>
      <c r="V424" s="124"/>
      <c r="W424" s="128" t="str">
        <f ca="1">IFERROR(IF(AND(J424&lt;&gt;"eigene Stoffe",VLOOKUP($E424,'SD Aufnahme'!$A$33:$N$326,'SD Aufnahme'!$G$29,FALSE)=0),"",IF($L424&lt;&gt;0,"", IF(AND(P424&gt;0,O424&lt;&gt;"",Q424&lt;&gt;"t TM"),VLOOKUP($E424,'SD Aufnahme'!$A$33:$N$326,'SD Aufnahme'!$G$29,FALSE)/O424*P424,VLOOKUP($E424,'SD Aufnahme'!$A$33:$N$326,'SD Aufnahme'!$G$29,FALSE)))),"")</f>
        <v/>
      </c>
      <c r="X424" s="87"/>
      <c r="Y424" s="128" t="str">
        <f ca="1">IFERROR(IF(AND(J424&lt;&gt;"eigene Stoffe",VLOOKUP($E424,'SD Aufnahme'!$A$33:$N$326,'SD Aufnahme'!$H$29,FALSE)=0),"",IF($L424&lt;&gt;0,"",IFERROR(IF(AND(P424&gt;0,O424&lt;&gt;"",Q424&lt;&gt;"t TM"),VLOOKUP($E424,'SD Aufnahme'!$A$33:$N$326,'SD Aufnahme'!$H$29,FALSE)*P424/O424,VLOOKUP($E424,'SD Aufnahme'!$A$33:$N$326,'SD Aufnahme'!$H$29,FALSE)),""))),"")</f>
        <v/>
      </c>
      <c r="Z424" s="87"/>
      <c r="AA424" s="424" t="s">
        <v>667</v>
      </c>
      <c r="AB424" s="129" t="str">
        <f>IF($M424=0,"",IFERROR(VLOOKUP($E424,'SD Aufnahme'!$A$33:$N$279,AB$20,FALSE),""))</f>
        <v/>
      </c>
      <c r="AC424" s="97">
        <f t="shared" si="126"/>
        <v>0</v>
      </c>
      <c r="AD424" s="89">
        <f t="shared" ca="1" si="127"/>
        <v>0</v>
      </c>
      <c r="AE424" s="89">
        <f t="shared" ca="1" si="133"/>
        <v>0</v>
      </c>
      <c r="AF424" s="89">
        <f t="shared" ca="1" si="128"/>
        <v>0</v>
      </c>
      <c r="AG424" s="89">
        <f t="shared" ca="1" si="134"/>
        <v>0</v>
      </c>
      <c r="AH424" s="89">
        <f t="shared" si="140"/>
        <v>0</v>
      </c>
      <c r="AI424" s="130" t="e">
        <f ca="1">COUNTIF(OFFSET('SD Aufnahme'!$C$33,VLOOKUP(J424,Art_Aufnahme,3,FALSE),0,VLOOKUP(J424,Art_Aufnahme,4,FALSE)-VLOOKUP(J424,Art_Aufnahme,3,FALSE)+1,1),K424)</f>
        <v>#N/A</v>
      </c>
      <c r="AJ424" s="138">
        <f ca="1">COUNTIF(OFFSET('SD Aufnahme'!$M$32,VLOOKUP(E424,'SD Aufnahme'!$A$33:$X$376,'SD Aufnahme'!$W$29,FALSE),0,1,VLOOKUP(E424,'SD Aufnahme'!$A$33:$X$376,'SD Aufnahme'!$X$29,FALSE)),M424)</f>
        <v>0</v>
      </c>
      <c r="AK424" s="91">
        <f t="shared" ca="1" si="135"/>
        <v>0</v>
      </c>
      <c r="AL424" s="98">
        <f t="shared" si="129"/>
        <v>3</v>
      </c>
      <c r="AO424" s="98">
        <f t="shared" si="130"/>
        <v>0</v>
      </c>
      <c r="AR424" s="98" t="str">
        <f t="shared" si="131"/>
        <v>1900-1-Aufnahme</v>
      </c>
    </row>
    <row r="425" spans="1:44">
      <c r="A425" s="98">
        <f t="shared" si="122"/>
        <v>0</v>
      </c>
      <c r="B425" s="98" t="str">
        <f>IF(C425=1,SUM($C$23:C425),"")</f>
        <v/>
      </c>
      <c r="C425" s="98">
        <f t="shared" si="123"/>
        <v>0</v>
      </c>
      <c r="D425" s="89" t="str">
        <f t="shared" si="124"/>
        <v>1900-1-Aufnahme-</v>
      </c>
      <c r="E425" s="123" t="str">
        <f t="shared" ca="1" si="132"/>
        <v>-</v>
      </c>
      <c r="F425" s="123">
        <f t="shared" si="137"/>
        <v>1900</v>
      </c>
      <c r="G425" s="123">
        <f t="shared" si="138"/>
        <v>1</v>
      </c>
      <c r="H425" s="162">
        <f t="shared" si="139"/>
        <v>403</v>
      </c>
      <c r="I425" s="77"/>
      <c r="J425" s="78"/>
      <c r="K425" s="79"/>
      <c r="L425" s="80"/>
      <c r="M425" s="177"/>
      <c r="N425" s="309" t="str">
        <f t="shared" ca="1" si="136"/>
        <v/>
      </c>
      <c r="O425" s="310" t="str">
        <f ca="1">IFERROR(IF(VLOOKUP($E425,'SD Aufnahme'!$A$33:$N$326,'SD Aufnahme'!$D$29,FALSE)=0,"",VLOOKUP($E425,'SD Aufnahme'!$A$33:$N$326,'SD Aufnahme'!$D$29,FALSE)),"")</f>
        <v/>
      </c>
      <c r="P425" s="313"/>
      <c r="Q425" s="315" t="str">
        <f>IF(K425=0,"",IFERROR(VLOOKUP($E425,'SD Aufnahme'!$A$33:$N$326,'SD Aufnahme'!$E$29,FALSE),""))</f>
        <v/>
      </c>
      <c r="R425" s="87"/>
      <c r="S425" s="131" t="str">
        <f t="shared" si="125"/>
        <v/>
      </c>
      <c r="T425" s="126">
        <f>IF(M425="organische Düngemittel",IF(OR($M425=0,L425&lt;&gt;0,U425&gt;0),0,IFERROR(VLOOKUP($E425,'SD Aufnahme'!$A$33:$N$4042,T$20,FALSE),0)),)</f>
        <v>0</v>
      </c>
      <c r="U425" s="83"/>
      <c r="V425" s="124"/>
      <c r="W425" s="128" t="str">
        <f ca="1">IFERROR(IF(AND(J425&lt;&gt;"eigene Stoffe",VLOOKUP($E425,'SD Aufnahme'!$A$33:$N$326,'SD Aufnahme'!$G$29,FALSE)=0),"",IF($L425&lt;&gt;0,"", IF(AND(P425&gt;0,O425&lt;&gt;"",Q425&lt;&gt;"t TM"),VLOOKUP($E425,'SD Aufnahme'!$A$33:$N$326,'SD Aufnahme'!$G$29,FALSE)/O425*P425,VLOOKUP($E425,'SD Aufnahme'!$A$33:$N$326,'SD Aufnahme'!$G$29,FALSE)))),"")</f>
        <v/>
      </c>
      <c r="X425" s="87"/>
      <c r="Y425" s="128" t="str">
        <f ca="1">IFERROR(IF(AND(J425&lt;&gt;"eigene Stoffe",VLOOKUP($E425,'SD Aufnahme'!$A$33:$N$326,'SD Aufnahme'!$H$29,FALSE)=0),"",IF($L425&lt;&gt;0,"",IFERROR(IF(AND(P425&gt;0,O425&lt;&gt;"",Q425&lt;&gt;"t TM"),VLOOKUP($E425,'SD Aufnahme'!$A$33:$N$326,'SD Aufnahme'!$H$29,FALSE)*P425/O425,VLOOKUP($E425,'SD Aufnahme'!$A$33:$N$326,'SD Aufnahme'!$H$29,FALSE)),""))),"")</f>
        <v/>
      </c>
      <c r="Z425" s="87"/>
      <c r="AA425" s="424" t="s">
        <v>667</v>
      </c>
      <c r="AB425" s="129" t="str">
        <f>IF($M425=0,"",IFERROR(VLOOKUP($E425,'SD Aufnahme'!$A$33:$N$279,AB$20,FALSE),""))</f>
        <v/>
      </c>
      <c r="AC425" s="97">
        <f t="shared" si="126"/>
        <v>0</v>
      </c>
      <c r="AD425" s="89">
        <f t="shared" ca="1" si="127"/>
        <v>0</v>
      </c>
      <c r="AE425" s="89">
        <f t="shared" ca="1" si="133"/>
        <v>0</v>
      </c>
      <c r="AF425" s="89">
        <f t="shared" ca="1" si="128"/>
        <v>0</v>
      </c>
      <c r="AG425" s="89">
        <f t="shared" ca="1" si="134"/>
        <v>0</v>
      </c>
      <c r="AH425" s="89">
        <f t="shared" si="140"/>
        <v>0</v>
      </c>
      <c r="AI425" s="130" t="e">
        <f ca="1">COUNTIF(OFFSET('SD Aufnahme'!$C$33,VLOOKUP(J425,Art_Aufnahme,3,FALSE),0,VLOOKUP(J425,Art_Aufnahme,4,FALSE)-VLOOKUP(J425,Art_Aufnahme,3,FALSE)+1,1),K425)</f>
        <v>#N/A</v>
      </c>
      <c r="AJ425" s="138">
        <f ca="1">COUNTIF(OFFSET('SD Aufnahme'!$M$32,VLOOKUP(E425,'SD Aufnahme'!$A$33:$X$376,'SD Aufnahme'!$W$29,FALSE),0,1,VLOOKUP(E425,'SD Aufnahme'!$A$33:$X$376,'SD Aufnahme'!$X$29,FALSE)),M425)</f>
        <v>0</v>
      </c>
      <c r="AK425" s="91">
        <f t="shared" ca="1" si="135"/>
        <v>0</v>
      </c>
      <c r="AL425" s="98">
        <f t="shared" si="129"/>
        <v>3</v>
      </c>
      <c r="AO425" s="98">
        <f t="shared" si="130"/>
        <v>0</v>
      </c>
      <c r="AR425" s="98" t="str">
        <f t="shared" si="131"/>
        <v>1900-1-Aufnahme</v>
      </c>
    </row>
    <row r="426" spans="1:44">
      <c r="A426" s="98">
        <f t="shared" si="122"/>
        <v>0</v>
      </c>
      <c r="B426" s="98" t="str">
        <f>IF(C426=1,SUM($C$23:C426),"")</f>
        <v/>
      </c>
      <c r="C426" s="98">
        <f t="shared" si="123"/>
        <v>0</v>
      </c>
      <c r="D426" s="89" t="str">
        <f t="shared" si="124"/>
        <v>1900-1-Aufnahme-</v>
      </c>
      <c r="E426" s="123" t="str">
        <f t="shared" ca="1" si="132"/>
        <v>-</v>
      </c>
      <c r="F426" s="123">
        <f t="shared" si="137"/>
        <v>1900</v>
      </c>
      <c r="G426" s="123">
        <f t="shared" si="138"/>
        <v>1</v>
      </c>
      <c r="H426" s="162">
        <f t="shared" si="139"/>
        <v>404</v>
      </c>
      <c r="I426" s="77"/>
      <c r="J426" s="78"/>
      <c r="K426" s="79"/>
      <c r="L426" s="80"/>
      <c r="M426" s="177"/>
      <c r="N426" s="309" t="str">
        <f t="shared" ca="1" si="136"/>
        <v/>
      </c>
      <c r="O426" s="310" t="str">
        <f ca="1">IFERROR(IF(VLOOKUP($E426,'SD Aufnahme'!$A$33:$N$326,'SD Aufnahme'!$D$29,FALSE)=0,"",VLOOKUP($E426,'SD Aufnahme'!$A$33:$N$326,'SD Aufnahme'!$D$29,FALSE)),"")</f>
        <v/>
      </c>
      <c r="P426" s="313"/>
      <c r="Q426" s="315" t="str">
        <f>IF(K426=0,"",IFERROR(VLOOKUP($E426,'SD Aufnahme'!$A$33:$N$326,'SD Aufnahme'!$E$29,FALSE),""))</f>
        <v/>
      </c>
      <c r="R426" s="87"/>
      <c r="S426" s="131" t="str">
        <f t="shared" si="125"/>
        <v/>
      </c>
      <c r="T426" s="126">
        <f>IF(M426="organische Düngemittel",IF(OR($M426=0,L426&lt;&gt;0,U426&gt;0),0,IFERROR(VLOOKUP($E426,'SD Aufnahme'!$A$33:$N$4042,T$20,FALSE),0)),)</f>
        <v>0</v>
      </c>
      <c r="U426" s="83"/>
      <c r="V426" s="124"/>
      <c r="W426" s="128" t="str">
        <f ca="1">IFERROR(IF(AND(J426&lt;&gt;"eigene Stoffe",VLOOKUP($E426,'SD Aufnahme'!$A$33:$N$326,'SD Aufnahme'!$G$29,FALSE)=0),"",IF($L426&lt;&gt;0,"", IF(AND(P426&gt;0,O426&lt;&gt;"",Q426&lt;&gt;"t TM"),VLOOKUP($E426,'SD Aufnahme'!$A$33:$N$326,'SD Aufnahme'!$G$29,FALSE)/O426*P426,VLOOKUP($E426,'SD Aufnahme'!$A$33:$N$326,'SD Aufnahme'!$G$29,FALSE)))),"")</f>
        <v/>
      </c>
      <c r="X426" s="87"/>
      <c r="Y426" s="128" t="str">
        <f ca="1">IFERROR(IF(AND(J426&lt;&gt;"eigene Stoffe",VLOOKUP($E426,'SD Aufnahme'!$A$33:$N$326,'SD Aufnahme'!$H$29,FALSE)=0),"",IF($L426&lt;&gt;0,"",IFERROR(IF(AND(P426&gt;0,O426&lt;&gt;"",Q426&lt;&gt;"t TM"),VLOOKUP($E426,'SD Aufnahme'!$A$33:$N$326,'SD Aufnahme'!$H$29,FALSE)*P426/O426,VLOOKUP($E426,'SD Aufnahme'!$A$33:$N$326,'SD Aufnahme'!$H$29,FALSE)),""))),"")</f>
        <v/>
      </c>
      <c r="Z426" s="87"/>
      <c r="AA426" s="424" t="s">
        <v>667</v>
      </c>
      <c r="AB426" s="129" t="str">
        <f>IF($M426=0,"",IFERROR(VLOOKUP($E426,'SD Aufnahme'!$A$33:$N$279,AB$20,FALSE),""))</f>
        <v/>
      </c>
      <c r="AC426" s="97">
        <f t="shared" si="126"/>
        <v>0</v>
      </c>
      <c r="AD426" s="89">
        <f t="shared" ca="1" si="127"/>
        <v>0</v>
      </c>
      <c r="AE426" s="89">
        <f t="shared" ca="1" si="133"/>
        <v>0</v>
      </c>
      <c r="AF426" s="89">
        <f t="shared" ca="1" si="128"/>
        <v>0</v>
      </c>
      <c r="AG426" s="89">
        <f t="shared" ca="1" si="134"/>
        <v>0</v>
      </c>
      <c r="AH426" s="89">
        <f t="shared" si="140"/>
        <v>0</v>
      </c>
      <c r="AI426" s="130" t="e">
        <f ca="1">COUNTIF(OFFSET('SD Aufnahme'!$C$33,VLOOKUP(J426,Art_Aufnahme,3,FALSE),0,VLOOKUP(J426,Art_Aufnahme,4,FALSE)-VLOOKUP(J426,Art_Aufnahme,3,FALSE)+1,1),K426)</f>
        <v>#N/A</v>
      </c>
      <c r="AJ426" s="138">
        <f ca="1">COUNTIF(OFFSET('SD Aufnahme'!$M$32,VLOOKUP(E426,'SD Aufnahme'!$A$33:$X$376,'SD Aufnahme'!$W$29,FALSE),0,1,VLOOKUP(E426,'SD Aufnahme'!$A$33:$X$376,'SD Aufnahme'!$X$29,FALSE)),M426)</f>
        <v>0</v>
      </c>
      <c r="AK426" s="91">
        <f t="shared" ca="1" si="135"/>
        <v>0</v>
      </c>
      <c r="AL426" s="98">
        <f t="shared" si="129"/>
        <v>3</v>
      </c>
      <c r="AO426" s="98">
        <f t="shared" si="130"/>
        <v>0</v>
      </c>
      <c r="AR426" s="98" t="str">
        <f t="shared" si="131"/>
        <v>1900-1-Aufnahme</v>
      </c>
    </row>
    <row r="427" spans="1:44">
      <c r="A427" s="98">
        <f t="shared" si="122"/>
        <v>0</v>
      </c>
      <c r="B427" s="98" t="str">
        <f>IF(C427=1,SUM($C$23:C427),"")</f>
        <v/>
      </c>
      <c r="C427" s="98">
        <f t="shared" si="123"/>
        <v>0</v>
      </c>
      <c r="D427" s="89" t="str">
        <f t="shared" si="124"/>
        <v>1900-1-Aufnahme-</v>
      </c>
      <c r="E427" s="123" t="str">
        <f t="shared" ca="1" si="132"/>
        <v>-</v>
      </c>
      <c r="F427" s="123">
        <f t="shared" si="137"/>
        <v>1900</v>
      </c>
      <c r="G427" s="123">
        <f t="shared" si="138"/>
        <v>1</v>
      </c>
      <c r="H427" s="162">
        <f t="shared" si="139"/>
        <v>405</v>
      </c>
      <c r="I427" s="77"/>
      <c r="J427" s="78"/>
      <c r="K427" s="79"/>
      <c r="L427" s="80"/>
      <c r="M427" s="177"/>
      <c r="N427" s="309" t="str">
        <f t="shared" ca="1" si="136"/>
        <v/>
      </c>
      <c r="O427" s="310" t="str">
        <f ca="1">IFERROR(IF(VLOOKUP($E427,'SD Aufnahme'!$A$33:$N$326,'SD Aufnahme'!$D$29,FALSE)=0,"",VLOOKUP($E427,'SD Aufnahme'!$A$33:$N$326,'SD Aufnahme'!$D$29,FALSE)),"")</f>
        <v/>
      </c>
      <c r="P427" s="313"/>
      <c r="Q427" s="315" t="str">
        <f>IF(K427=0,"",IFERROR(VLOOKUP($E427,'SD Aufnahme'!$A$33:$N$326,'SD Aufnahme'!$E$29,FALSE),""))</f>
        <v/>
      </c>
      <c r="R427" s="87"/>
      <c r="S427" s="131" t="str">
        <f t="shared" si="125"/>
        <v/>
      </c>
      <c r="T427" s="126">
        <f>IF(M427="organische Düngemittel",IF(OR($M427=0,L427&lt;&gt;0,U427&gt;0),0,IFERROR(VLOOKUP($E427,'SD Aufnahme'!$A$33:$N$4042,T$20,FALSE),0)),)</f>
        <v>0</v>
      </c>
      <c r="U427" s="83"/>
      <c r="V427" s="124"/>
      <c r="W427" s="128" t="str">
        <f ca="1">IFERROR(IF(AND(J427&lt;&gt;"eigene Stoffe",VLOOKUP($E427,'SD Aufnahme'!$A$33:$N$326,'SD Aufnahme'!$G$29,FALSE)=0),"",IF($L427&lt;&gt;0,"", IF(AND(P427&gt;0,O427&lt;&gt;"",Q427&lt;&gt;"t TM"),VLOOKUP($E427,'SD Aufnahme'!$A$33:$N$326,'SD Aufnahme'!$G$29,FALSE)/O427*P427,VLOOKUP($E427,'SD Aufnahme'!$A$33:$N$326,'SD Aufnahme'!$G$29,FALSE)))),"")</f>
        <v/>
      </c>
      <c r="X427" s="87"/>
      <c r="Y427" s="128" t="str">
        <f ca="1">IFERROR(IF(AND(J427&lt;&gt;"eigene Stoffe",VLOOKUP($E427,'SD Aufnahme'!$A$33:$N$326,'SD Aufnahme'!$H$29,FALSE)=0),"",IF($L427&lt;&gt;0,"",IFERROR(IF(AND(P427&gt;0,O427&lt;&gt;"",Q427&lt;&gt;"t TM"),VLOOKUP($E427,'SD Aufnahme'!$A$33:$N$326,'SD Aufnahme'!$H$29,FALSE)*P427/O427,VLOOKUP($E427,'SD Aufnahme'!$A$33:$N$326,'SD Aufnahme'!$H$29,FALSE)),""))),"")</f>
        <v/>
      </c>
      <c r="Z427" s="87"/>
      <c r="AA427" s="424" t="s">
        <v>667</v>
      </c>
      <c r="AB427" s="129" t="str">
        <f>IF($M427=0,"",IFERROR(VLOOKUP($E427,'SD Aufnahme'!$A$33:$N$279,AB$20,FALSE),""))</f>
        <v/>
      </c>
      <c r="AC427" s="97">
        <f t="shared" si="126"/>
        <v>0</v>
      </c>
      <c r="AD427" s="89">
        <f t="shared" ca="1" si="127"/>
        <v>0</v>
      </c>
      <c r="AE427" s="89">
        <f t="shared" ca="1" si="133"/>
        <v>0</v>
      </c>
      <c r="AF427" s="89">
        <f t="shared" ca="1" si="128"/>
        <v>0</v>
      </c>
      <c r="AG427" s="89">
        <f t="shared" ca="1" si="134"/>
        <v>0</v>
      </c>
      <c r="AH427" s="89">
        <f t="shared" si="140"/>
        <v>0</v>
      </c>
      <c r="AI427" s="130" t="e">
        <f ca="1">COUNTIF(OFFSET('SD Aufnahme'!$C$33,VLOOKUP(J427,Art_Aufnahme,3,FALSE),0,VLOOKUP(J427,Art_Aufnahme,4,FALSE)-VLOOKUP(J427,Art_Aufnahme,3,FALSE)+1,1),K427)</f>
        <v>#N/A</v>
      </c>
      <c r="AJ427" s="138">
        <f ca="1">COUNTIF(OFFSET('SD Aufnahme'!$M$32,VLOOKUP(E427,'SD Aufnahme'!$A$33:$X$376,'SD Aufnahme'!$W$29,FALSE),0,1,VLOOKUP(E427,'SD Aufnahme'!$A$33:$X$376,'SD Aufnahme'!$X$29,FALSE)),M427)</f>
        <v>0</v>
      </c>
      <c r="AK427" s="91">
        <f t="shared" ca="1" si="135"/>
        <v>0</v>
      </c>
      <c r="AL427" s="98">
        <f t="shared" si="129"/>
        <v>3</v>
      </c>
      <c r="AO427" s="98">
        <f t="shared" si="130"/>
        <v>0</v>
      </c>
      <c r="AR427" s="98" t="str">
        <f t="shared" si="131"/>
        <v>1900-1-Aufnahme</v>
      </c>
    </row>
    <row r="428" spans="1:44">
      <c r="A428" s="98">
        <f t="shared" si="122"/>
        <v>0</v>
      </c>
      <c r="B428" s="98" t="str">
        <f>IF(C428=1,SUM($C$23:C428),"")</f>
        <v/>
      </c>
      <c r="C428" s="98">
        <f t="shared" si="123"/>
        <v>0</v>
      </c>
      <c r="D428" s="89" t="str">
        <f t="shared" si="124"/>
        <v>1900-1-Aufnahme-</v>
      </c>
      <c r="E428" s="123" t="str">
        <f t="shared" ca="1" si="132"/>
        <v>-</v>
      </c>
      <c r="F428" s="123">
        <f t="shared" si="137"/>
        <v>1900</v>
      </c>
      <c r="G428" s="123">
        <f t="shared" si="138"/>
        <v>1</v>
      </c>
      <c r="H428" s="162">
        <f t="shared" si="139"/>
        <v>406</v>
      </c>
      <c r="I428" s="77"/>
      <c r="J428" s="78"/>
      <c r="K428" s="79"/>
      <c r="L428" s="80"/>
      <c r="M428" s="177"/>
      <c r="N428" s="309" t="str">
        <f t="shared" ca="1" si="136"/>
        <v/>
      </c>
      <c r="O428" s="310" t="str">
        <f ca="1">IFERROR(IF(VLOOKUP($E428,'SD Aufnahme'!$A$33:$N$326,'SD Aufnahme'!$D$29,FALSE)=0,"",VLOOKUP($E428,'SD Aufnahme'!$A$33:$N$326,'SD Aufnahme'!$D$29,FALSE)),"")</f>
        <v/>
      </c>
      <c r="P428" s="313"/>
      <c r="Q428" s="315" t="str">
        <f>IF(K428=0,"",IFERROR(VLOOKUP($E428,'SD Aufnahme'!$A$33:$N$326,'SD Aufnahme'!$E$29,FALSE),""))</f>
        <v/>
      </c>
      <c r="R428" s="87"/>
      <c r="S428" s="131" t="str">
        <f t="shared" si="125"/>
        <v/>
      </c>
      <c r="T428" s="126">
        <f>IF(M428="organische Düngemittel",IF(OR($M428=0,L428&lt;&gt;0,U428&gt;0),0,IFERROR(VLOOKUP($E428,'SD Aufnahme'!$A$33:$N$4042,T$20,FALSE),0)),)</f>
        <v>0</v>
      </c>
      <c r="U428" s="83"/>
      <c r="V428" s="124"/>
      <c r="W428" s="128" t="str">
        <f ca="1">IFERROR(IF(AND(J428&lt;&gt;"eigene Stoffe",VLOOKUP($E428,'SD Aufnahme'!$A$33:$N$326,'SD Aufnahme'!$G$29,FALSE)=0),"",IF($L428&lt;&gt;0,"", IF(AND(P428&gt;0,O428&lt;&gt;"",Q428&lt;&gt;"t TM"),VLOOKUP($E428,'SD Aufnahme'!$A$33:$N$326,'SD Aufnahme'!$G$29,FALSE)/O428*P428,VLOOKUP($E428,'SD Aufnahme'!$A$33:$N$326,'SD Aufnahme'!$G$29,FALSE)))),"")</f>
        <v/>
      </c>
      <c r="X428" s="87"/>
      <c r="Y428" s="128" t="str">
        <f ca="1">IFERROR(IF(AND(J428&lt;&gt;"eigene Stoffe",VLOOKUP($E428,'SD Aufnahme'!$A$33:$N$326,'SD Aufnahme'!$H$29,FALSE)=0),"",IF($L428&lt;&gt;0,"",IFERROR(IF(AND(P428&gt;0,O428&lt;&gt;"",Q428&lt;&gt;"t TM"),VLOOKUP($E428,'SD Aufnahme'!$A$33:$N$326,'SD Aufnahme'!$H$29,FALSE)*P428/O428,VLOOKUP($E428,'SD Aufnahme'!$A$33:$N$326,'SD Aufnahme'!$H$29,FALSE)),""))),"")</f>
        <v/>
      </c>
      <c r="Z428" s="87"/>
      <c r="AA428" s="424" t="s">
        <v>667</v>
      </c>
      <c r="AB428" s="129" t="str">
        <f>IF($M428=0,"",IFERROR(VLOOKUP($E428,'SD Aufnahme'!$A$33:$N$279,AB$20,FALSE),""))</f>
        <v/>
      </c>
      <c r="AC428" s="97">
        <f t="shared" si="126"/>
        <v>0</v>
      </c>
      <c r="AD428" s="89">
        <f t="shared" ca="1" si="127"/>
        <v>0</v>
      </c>
      <c r="AE428" s="89">
        <f t="shared" ca="1" si="133"/>
        <v>0</v>
      </c>
      <c r="AF428" s="89">
        <f t="shared" ca="1" si="128"/>
        <v>0</v>
      </c>
      <c r="AG428" s="89">
        <f t="shared" ca="1" si="134"/>
        <v>0</v>
      </c>
      <c r="AH428" s="89">
        <f t="shared" si="140"/>
        <v>0</v>
      </c>
      <c r="AI428" s="130" t="e">
        <f ca="1">COUNTIF(OFFSET('SD Aufnahme'!$C$33,VLOOKUP(J428,Art_Aufnahme,3,FALSE),0,VLOOKUP(J428,Art_Aufnahme,4,FALSE)-VLOOKUP(J428,Art_Aufnahme,3,FALSE)+1,1),K428)</f>
        <v>#N/A</v>
      </c>
      <c r="AJ428" s="138">
        <f ca="1">COUNTIF(OFFSET('SD Aufnahme'!$M$32,VLOOKUP(E428,'SD Aufnahme'!$A$33:$X$376,'SD Aufnahme'!$W$29,FALSE),0,1,VLOOKUP(E428,'SD Aufnahme'!$A$33:$X$376,'SD Aufnahme'!$X$29,FALSE)),M428)</f>
        <v>0</v>
      </c>
      <c r="AK428" s="91">
        <f t="shared" ca="1" si="135"/>
        <v>0</v>
      </c>
      <c r="AL428" s="98">
        <f t="shared" si="129"/>
        <v>3</v>
      </c>
      <c r="AO428" s="98">
        <f t="shared" si="130"/>
        <v>0</v>
      </c>
      <c r="AR428" s="98" t="str">
        <f t="shared" si="131"/>
        <v>1900-1-Aufnahme</v>
      </c>
    </row>
    <row r="429" spans="1:44">
      <c r="A429" s="98">
        <f t="shared" si="122"/>
        <v>0</v>
      </c>
      <c r="B429" s="98" t="str">
        <f>IF(C429=1,SUM($C$23:C429),"")</f>
        <v/>
      </c>
      <c r="C429" s="98">
        <f t="shared" si="123"/>
        <v>0</v>
      </c>
      <c r="D429" s="89" t="str">
        <f t="shared" si="124"/>
        <v>1900-1-Aufnahme-</v>
      </c>
      <c r="E429" s="123" t="str">
        <f t="shared" ca="1" si="132"/>
        <v>-</v>
      </c>
      <c r="F429" s="123">
        <f t="shared" si="137"/>
        <v>1900</v>
      </c>
      <c r="G429" s="123">
        <f t="shared" si="138"/>
        <v>1</v>
      </c>
      <c r="H429" s="162">
        <f t="shared" si="139"/>
        <v>407</v>
      </c>
      <c r="I429" s="77"/>
      <c r="J429" s="78"/>
      <c r="K429" s="79"/>
      <c r="L429" s="80"/>
      <c r="M429" s="177"/>
      <c r="N429" s="309" t="str">
        <f t="shared" ca="1" si="136"/>
        <v/>
      </c>
      <c r="O429" s="310" t="str">
        <f ca="1">IFERROR(IF(VLOOKUP($E429,'SD Aufnahme'!$A$33:$N$326,'SD Aufnahme'!$D$29,FALSE)=0,"",VLOOKUP($E429,'SD Aufnahme'!$A$33:$N$326,'SD Aufnahme'!$D$29,FALSE)),"")</f>
        <v/>
      </c>
      <c r="P429" s="313"/>
      <c r="Q429" s="315" t="str">
        <f>IF(K429=0,"",IFERROR(VLOOKUP($E429,'SD Aufnahme'!$A$33:$N$326,'SD Aufnahme'!$E$29,FALSE),""))</f>
        <v/>
      </c>
      <c r="R429" s="87"/>
      <c r="S429" s="131" t="str">
        <f t="shared" si="125"/>
        <v/>
      </c>
      <c r="T429" s="126">
        <f>IF(M429="organische Düngemittel",IF(OR($M429=0,L429&lt;&gt;0,U429&gt;0),0,IFERROR(VLOOKUP($E429,'SD Aufnahme'!$A$33:$N$4042,T$20,FALSE),0)),)</f>
        <v>0</v>
      </c>
      <c r="U429" s="83"/>
      <c r="V429" s="124"/>
      <c r="W429" s="128" t="str">
        <f ca="1">IFERROR(IF(AND(J429&lt;&gt;"eigene Stoffe",VLOOKUP($E429,'SD Aufnahme'!$A$33:$N$326,'SD Aufnahme'!$G$29,FALSE)=0),"",IF($L429&lt;&gt;0,"", IF(AND(P429&gt;0,O429&lt;&gt;"",Q429&lt;&gt;"t TM"),VLOOKUP($E429,'SD Aufnahme'!$A$33:$N$326,'SD Aufnahme'!$G$29,FALSE)/O429*P429,VLOOKUP($E429,'SD Aufnahme'!$A$33:$N$326,'SD Aufnahme'!$G$29,FALSE)))),"")</f>
        <v/>
      </c>
      <c r="X429" s="87"/>
      <c r="Y429" s="128" t="str">
        <f ca="1">IFERROR(IF(AND(J429&lt;&gt;"eigene Stoffe",VLOOKUP($E429,'SD Aufnahme'!$A$33:$N$326,'SD Aufnahme'!$H$29,FALSE)=0),"",IF($L429&lt;&gt;0,"",IFERROR(IF(AND(P429&gt;0,O429&lt;&gt;"",Q429&lt;&gt;"t TM"),VLOOKUP($E429,'SD Aufnahme'!$A$33:$N$326,'SD Aufnahme'!$H$29,FALSE)*P429/O429,VLOOKUP($E429,'SD Aufnahme'!$A$33:$N$326,'SD Aufnahme'!$H$29,FALSE)),""))),"")</f>
        <v/>
      </c>
      <c r="Z429" s="87"/>
      <c r="AA429" s="424" t="s">
        <v>667</v>
      </c>
      <c r="AB429" s="129" t="str">
        <f>IF($M429=0,"",IFERROR(VLOOKUP($E429,'SD Aufnahme'!$A$33:$N$279,AB$20,FALSE),""))</f>
        <v/>
      </c>
      <c r="AC429" s="97">
        <f t="shared" si="126"/>
        <v>0</v>
      </c>
      <c r="AD429" s="89">
        <f t="shared" ca="1" si="127"/>
        <v>0</v>
      </c>
      <c r="AE429" s="89">
        <f t="shared" ca="1" si="133"/>
        <v>0</v>
      </c>
      <c r="AF429" s="89">
        <f t="shared" ca="1" si="128"/>
        <v>0</v>
      </c>
      <c r="AG429" s="89">
        <f t="shared" ca="1" si="134"/>
        <v>0</v>
      </c>
      <c r="AH429" s="89">
        <f t="shared" si="140"/>
        <v>0</v>
      </c>
      <c r="AI429" s="130" t="e">
        <f ca="1">COUNTIF(OFFSET('SD Aufnahme'!$C$33,VLOOKUP(J429,Art_Aufnahme,3,FALSE),0,VLOOKUP(J429,Art_Aufnahme,4,FALSE)-VLOOKUP(J429,Art_Aufnahme,3,FALSE)+1,1),K429)</f>
        <v>#N/A</v>
      </c>
      <c r="AJ429" s="138">
        <f ca="1">COUNTIF(OFFSET('SD Aufnahme'!$M$32,VLOOKUP(E429,'SD Aufnahme'!$A$33:$X$376,'SD Aufnahme'!$W$29,FALSE),0,1,VLOOKUP(E429,'SD Aufnahme'!$A$33:$X$376,'SD Aufnahme'!$X$29,FALSE)),M429)</f>
        <v>0</v>
      </c>
      <c r="AK429" s="91">
        <f t="shared" ca="1" si="135"/>
        <v>0</v>
      </c>
      <c r="AL429" s="98">
        <f t="shared" si="129"/>
        <v>3</v>
      </c>
      <c r="AO429" s="98">
        <f t="shared" si="130"/>
        <v>0</v>
      </c>
      <c r="AR429" s="98" t="str">
        <f t="shared" si="131"/>
        <v>1900-1-Aufnahme</v>
      </c>
    </row>
    <row r="430" spans="1:44">
      <c r="A430" s="98">
        <f t="shared" si="122"/>
        <v>0</v>
      </c>
      <c r="B430" s="98" t="str">
        <f>IF(C430=1,SUM($C$23:C430),"")</f>
        <v/>
      </c>
      <c r="C430" s="98">
        <f t="shared" si="123"/>
        <v>0</v>
      </c>
      <c r="D430" s="89" t="str">
        <f t="shared" si="124"/>
        <v>1900-1-Aufnahme-</v>
      </c>
      <c r="E430" s="123" t="str">
        <f t="shared" ca="1" si="132"/>
        <v>-</v>
      </c>
      <c r="F430" s="123">
        <f t="shared" si="137"/>
        <v>1900</v>
      </c>
      <c r="G430" s="123">
        <f t="shared" si="138"/>
        <v>1</v>
      </c>
      <c r="H430" s="162">
        <f t="shared" si="139"/>
        <v>408</v>
      </c>
      <c r="I430" s="77"/>
      <c r="J430" s="78"/>
      <c r="K430" s="79"/>
      <c r="L430" s="80"/>
      <c r="M430" s="177"/>
      <c r="N430" s="309" t="str">
        <f t="shared" ca="1" si="136"/>
        <v/>
      </c>
      <c r="O430" s="310" t="str">
        <f ca="1">IFERROR(IF(VLOOKUP($E430,'SD Aufnahme'!$A$33:$N$326,'SD Aufnahme'!$D$29,FALSE)=0,"",VLOOKUP($E430,'SD Aufnahme'!$A$33:$N$326,'SD Aufnahme'!$D$29,FALSE)),"")</f>
        <v/>
      </c>
      <c r="P430" s="313"/>
      <c r="Q430" s="315" t="str">
        <f>IF(K430=0,"",IFERROR(VLOOKUP($E430,'SD Aufnahme'!$A$33:$N$326,'SD Aufnahme'!$E$29,FALSE),""))</f>
        <v/>
      </c>
      <c r="R430" s="87"/>
      <c r="S430" s="131" t="str">
        <f t="shared" si="125"/>
        <v/>
      </c>
      <c r="T430" s="126">
        <f>IF(M430="organische Düngemittel",IF(OR($M430=0,L430&lt;&gt;0,U430&gt;0),0,IFERROR(VLOOKUP($E430,'SD Aufnahme'!$A$33:$N$4042,T$20,FALSE),0)),)</f>
        <v>0</v>
      </c>
      <c r="U430" s="83"/>
      <c r="V430" s="124"/>
      <c r="W430" s="128" t="str">
        <f ca="1">IFERROR(IF(AND(J430&lt;&gt;"eigene Stoffe",VLOOKUP($E430,'SD Aufnahme'!$A$33:$N$326,'SD Aufnahme'!$G$29,FALSE)=0),"",IF($L430&lt;&gt;0,"", IF(AND(P430&gt;0,O430&lt;&gt;"",Q430&lt;&gt;"t TM"),VLOOKUP($E430,'SD Aufnahme'!$A$33:$N$326,'SD Aufnahme'!$G$29,FALSE)/O430*P430,VLOOKUP($E430,'SD Aufnahme'!$A$33:$N$326,'SD Aufnahme'!$G$29,FALSE)))),"")</f>
        <v/>
      </c>
      <c r="X430" s="87"/>
      <c r="Y430" s="128" t="str">
        <f ca="1">IFERROR(IF(AND(J430&lt;&gt;"eigene Stoffe",VLOOKUP($E430,'SD Aufnahme'!$A$33:$N$326,'SD Aufnahme'!$H$29,FALSE)=0),"",IF($L430&lt;&gt;0,"",IFERROR(IF(AND(P430&gt;0,O430&lt;&gt;"",Q430&lt;&gt;"t TM"),VLOOKUP($E430,'SD Aufnahme'!$A$33:$N$326,'SD Aufnahme'!$H$29,FALSE)*P430/O430,VLOOKUP($E430,'SD Aufnahme'!$A$33:$N$326,'SD Aufnahme'!$H$29,FALSE)),""))),"")</f>
        <v/>
      </c>
      <c r="Z430" s="87"/>
      <c r="AA430" s="424" t="s">
        <v>667</v>
      </c>
      <c r="AB430" s="129" t="str">
        <f>IF($M430=0,"",IFERROR(VLOOKUP($E430,'SD Aufnahme'!$A$33:$N$279,AB$20,FALSE),""))</f>
        <v/>
      </c>
      <c r="AC430" s="97">
        <f t="shared" si="126"/>
        <v>0</v>
      </c>
      <c r="AD430" s="89">
        <f t="shared" ca="1" si="127"/>
        <v>0</v>
      </c>
      <c r="AE430" s="89">
        <f t="shared" ca="1" si="133"/>
        <v>0</v>
      </c>
      <c r="AF430" s="89">
        <f t="shared" ca="1" si="128"/>
        <v>0</v>
      </c>
      <c r="AG430" s="89">
        <f t="shared" ca="1" si="134"/>
        <v>0</v>
      </c>
      <c r="AH430" s="89">
        <f t="shared" si="140"/>
        <v>0</v>
      </c>
      <c r="AI430" s="130" t="e">
        <f ca="1">COUNTIF(OFFSET('SD Aufnahme'!$C$33,VLOOKUP(J430,Art_Aufnahme,3,FALSE),0,VLOOKUP(J430,Art_Aufnahme,4,FALSE)-VLOOKUP(J430,Art_Aufnahme,3,FALSE)+1,1),K430)</f>
        <v>#N/A</v>
      </c>
      <c r="AJ430" s="138">
        <f ca="1">COUNTIF(OFFSET('SD Aufnahme'!$M$32,VLOOKUP(E430,'SD Aufnahme'!$A$33:$X$376,'SD Aufnahme'!$W$29,FALSE),0,1,VLOOKUP(E430,'SD Aufnahme'!$A$33:$X$376,'SD Aufnahme'!$X$29,FALSE)),M430)</f>
        <v>0</v>
      </c>
      <c r="AK430" s="91">
        <f t="shared" ca="1" si="135"/>
        <v>0</v>
      </c>
      <c r="AL430" s="98">
        <f t="shared" si="129"/>
        <v>3</v>
      </c>
      <c r="AO430" s="98">
        <f t="shared" si="130"/>
        <v>0</v>
      </c>
      <c r="AR430" s="98" t="str">
        <f t="shared" si="131"/>
        <v>1900-1-Aufnahme</v>
      </c>
    </row>
    <row r="431" spans="1:44">
      <c r="A431" s="98">
        <f t="shared" si="122"/>
        <v>0</v>
      </c>
      <c r="B431" s="98" t="str">
        <f>IF(C431=1,SUM($C$23:C431),"")</f>
        <v/>
      </c>
      <c r="C431" s="98">
        <f t="shared" si="123"/>
        <v>0</v>
      </c>
      <c r="D431" s="89" t="str">
        <f t="shared" si="124"/>
        <v>1900-1-Aufnahme-</v>
      </c>
      <c r="E431" s="123" t="str">
        <f t="shared" ca="1" si="132"/>
        <v>-</v>
      </c>
      <c r="F431" s="123">
        <f t="shared" si="137"/>
        <v>1900</v>
      </c>
      <c r="G431" s="123">
        <f t="shared" si="138"/>
        <v>1</v>
      </c>
      <c r="H431" s="162">
        <f t="shared" si="139"/>
        <v>409</v>
      </c>
      <c r="I431" s="77"/>
      <c r="J431" s="78"/>
      <c r="K431" s="79"/>
      <c r="L431" s="80"/>
      <c r="M431" s="177"/>
      <c r="N431" s="309" t="str">
        <f t="shared" ca="1" si="136"/>
        <v/>
      </c>
      <c r="O431" s="310" t="str">
        <f ca="1">IFERROR(IF(VLOOKUP($E431,'SD Aufnahme'!$A$33:$N$326,'SD Aufnahme'!$D$29,FALSE)=0,"",VLOOKUP($E431,'SD Aufnahme'!$A$33:$N$326,'SD Aufnahme'!$D$29,FALSE)),"")</f>
        <v/>
      </c>
      <c r="P431" s="313"/>
      <c r="Q431" s="315" t="str">
        <f>IF(K431=0,"",IFERROR(VLOOKUP($E431,'SD Aufnahme'!$A$33:$N$326,'SD Aufnahme'!$E$29,FALSE),""))</f>
        <v/>
      </c>
      <c r="R431" s="87"/>
      <c r="S431" s="131" t="str">
        <f t="shared" si="125"/>
        <v/>
      </c>
      <c r="T431" s="126">
        <f>IF(M431="organische Düngemittel",IF(OR($M431=0,L431&lt;&gt;0,U431&gt;0),0,IFERROR(VLOOKUP($E431,'SD Aufnahme'!$A$33:$N$4042,T$20,FALSE),0)),)</f>
        <v>0</v>
      </c>
      <c r="U431" s="83"/>
      <c r="V431" s="124"/>
      <c r="W431" s="128" t="str">
        <f ca="1">IFERROR(IF(AND(J431&lt;&gt;"eigene Stoffe",VLOOKUP($E431,'SD Aufnahme'!$A$33:$N$326,'SD Aufnahme'!$G$29,FALSE)=0),"",IF($L431&lt;&gt;0,"", IF(AND(P431&gt;0,O431&lt;&gt;"",Q431&lt;&gt;"t TM"),VLOOKUP($E431,'SD Aufnahme'!$A$33:$N$326,'SD Aufnahme'!$G$29,FALSE)/O431*P431,VLOOKUP($E431,'SD Aufnahme'!$A$33:$N$326,'SD Aufnahme'!$G$29,FALSE)))),"")</f>
        <v/>
      </c>
      <c r="X431" s="87"/>
      <c r="Y431" s="128" t="str">
        <f ca="1">IFERROR(IF(AND(J431&lt;&gt;"eigene Stoffe",VLOOKUP($E431,'SD Aufnahme'!$A$33:$N$326,'SD Aufnahme'!$H$29,FALSE)=0),"",IF($L431&lt;&gt;0,"",IFERROR(IF(AND(P431&gt;0,O431&lt;&gt;"",Q431&lt;&gt;"t TM"),VLOOKUP($E431,'SD Aufnahme'!$A$33:$N$326,'SD Aufnahme'!$H$29,FALSE)*P431/O431,VLOOKUP($E431,'SD Aufnahme'!$A$33:$N$326,'SD Aufnahme'!$H$29,FALSE)),""))),"")</f>
        <v/>
      </c>
      <c r="Z431" s="87"/>
      <c r="AA431" s="424" t="s">
        <v>667</v>
      </c>
      <c r="AB431" s="129" t="str">
        <f>IF($M431=0,"",IFERROR(VLOOKUP($E431,'SD Aufnahme'!$A$33:$N$279,AB$20,FALSE),""))</f>
        <v/>
      </c>
      <c r="AC431" s="97">
        <f t="shared" si="126"/>
        <v>0</v>
      </c>
      <c r="AD431" s="89">
        <f t="shared" ca="1" si="127"/>
        <v>0</v>
      </c>
      <c r="AE431" s="89">
        <f t="shared" ca="1" si="133"/>
        <v>0</v>
      </c>
      <c r="AF431" s="89">
        <f t="shared" ca="1" si="128"/>
        <v>0</v>
      </c>
      <c r="AG431" s="89">
        <f t="shared" ca="1" si="134"/>
        <v>0</v>
      </c>
      <c r="AH431" s="89">
        <f t="shared" si="140"/>
        <v>0</v>
      </c>
      <c r="AI431" s="130" t="e">
        <f ca="1">COUNTIF(OFFSET('SD Aufnahme'!$C$33,VLOOKUP(J431,Art_Aufnahme,3,FALSE),0,VLOOKUP(J431,Art_Aufnahme,4,FALSE)-VLOOKUP(J431,Art_Aufnahme,3,FALSE)+1,1),K431)</f>
        <v>#N/A</v>
      </c>
      <c r="AJ431" s="138">
        <f ca="1">COUNTIF(OFFSET('SD Aufnahme'!$M$32,VLOOKUP(E431,'SD Aufnahme'!$A$33:$X$376,'SD Aufnahme'!$W$29,FALSE),0,1,VLOOKUP(E431,'SD Aufnahme'!$A$33:$X$376,'SD Aufnahme'!$X$29,FALSE)),M431)</f>
        <v>0</v>
      </c>
      <c r="AK431" s="91">
        <f t="shared" ca="1" si="135"/>
        <v>0</v>
      </c>
      <c r="AL431" s="98">
        <f t="shared" si="129"/>
        <v>3</v>
      </c>
      <c r="AO431" s="98">
        <f t="shared" si="130"/>
        <v>0</v>
      </c>
      <c r="AR431" s="98" t="str">
        <f t="shared" si="131"/>
        <v>1900-1-Aufnahme</v>
      </c>
    </row>
    <row r="432" spans="1:44">
      <c r="A432" s="98">
        <f t="shared" si="122"/>
        <v>0</v>
      </c>
      <c r="B432" s="98" t="str">
        <f>IF(C432=1,SUM($C$23:C432),"")</f>
        <v/>
      </c>
      <c r="C432" s="98">
        <f t="shared" si="123"/>
        <v>0</v>
      </c>
      <c r="D432" s="89" t="str">
        <f t="shared" si="124"/>
        <v>1900-1-Aufnahme-</v>
      </c>
      <c r="E432" s="123" t="str">
        <f t="shared" ca="1" si="132"/>
        <v>-</v>
      </c>
      <c r="F432" s="123">
        <f t="shared" si="137"/>
        <v>1900</v>
      </c>
      <c r="G432" s="123">
        <f t="shared" si="138"/>
        <v>1</v>
      </c>
      <c r="H432" s="162">
        <f t="shared" si="139"/>
        <v>410</v>
      </c>
      <c r="I432" s="77"/>
      <c r="J432" s="78"/>
      <c r="K432" s="79"/>
      <c r="L432" s="80"/>
      <c r="M432" s="177"/>
      <c r="N432" s="309" t="str">
        <f t="shared" ca="1" si="136"/>
        <v/>
      </c>
      <c r="O432" s="310" t="str">
        <f ca="1">IFERROR(IF(VLOOKUP($E432,'SD Aufnahme'!$A$33:$N$326,'SD Aufnahme'!$D$29,FALSE)=0,"",VLOOKUP($E432,'SD Aufnahme'!$A$33:$N$326,'SD Aufnahme'!$D$29,FALSE)),"")</f>
        <v/>
      </c>
      <c r="P432" s="313"/>
      <c r="Q432" s="315" t="str">
        <f>IF(K432=0,"",IFERROR(VLOOKUP($E432,'SD Aufnahme'!$A$33:$N$326,'SD Aufnahme'!$E$29,FALSE),""))</f>
        <v/>
      </c>
      <c r="R432" s="87"/>
      <c r="S432" s="131" t="str">
        <f t="shared" si="125"/>
        <v/>
      </c>
      <c r="T432" s="126">
        <f>IF(M432="organische Düngemittel",IF(OR($M432=0,L432&lt;&gt;0,U432&gt;0),0,IFERROR(VLOOKUP($E432,'SD Aufnahme'!$A$33:$N$4042,T$20,FALSE),0)),)</f>
        <v>0</v>
      </c>
      <c r="U432" s="83"/>
      <c r="V432" s="124"/>
      <c r="W432" s="128" t="str">
        <f ca="1">IFERROR(IF(AND(J432&lt;&gt;"eigene Stoffe",VLOOKUP($E432,'SD Aufnahme'!$A$33:$N$326,'SD Aufnahme'!$G$29,FALSE)=0),"",IF($L432&lt;&gt;0,"", IF(AND(P432&gt;0,O432&lt;&gt;"",Q432&lt;&gt;"t TM"),VLOOKUP($E432,'SD Aufnahme'!$A$33:$N$326,'SD Aufnahme'!$G$29,FALSE)/O432*P432,VLOOKUP($E432,'SD Aufnahme'!$A$33:$N$326,'SD Aufnahme'!$G$29,FALSE)))),"")</f>
        <v/>
      </c>
      <c r="X432" s="87"/>
      <c r="Y432" s="128" t="str">
        <f ca="1">IFERROR(IF(AND(J432&lt;&gt;"eigene Stoffe",VLOOKUP($E432,'SD Aufnahme'!$A$33:$N$326,'SD Aufnahme'!$H$29,FALSE)=0),"",IF($L432&lt;&gt;0,"",IFERROR(IF(AND(P432&gt;0,O432&lt;&gt;"",Q432&lt;&gt;"t TM"),VLOOKUP($E432,'SD Aufnahme'!$A$33:$N$326,'SD Aufnahme'!$H$29,FALSE)*P432/O432,VLOOKUP($E432,'SD Aufnahme'!$A$33:$N$326,'SD Aufnahme'!$H$29,FALSE)),""))),"")</f>
        <v/>
      </c>
      <c r="Z432" s="87"/>
      <c r="AA432" s="424" t="s">
        <v>667</v>
      </c>
      <c r="AB432" s="129" t="str">
        <f>IF($M432=0,"",IFERROR(VLOOKUP($E432,'SD Aufnahme'!$A$33:$N$279,AB$20,FALSE),""))</f>
        <v/>
      </c>
      <c r="AC432" s="97">
        <f t="shared" si="126"/>
        <v>0</v>
      </c>
      <c r="AD432" s="89">
        <f t="shared" ca="1" si="127"/>
        <v>0</v>
      </c>
      <c r="AE432" s="89">
        <f t="shared" ca="1" si="133"/>
        <v>0</v>
      </c>
      <c r="AF432" s="89">
        <f t="shared" ca="1" si="128"/>
        <v>0</v>
      </c>
      <c r="AG432" s="89">
        <f t="shared" ca="1" si="134"/>
        <v>0</v>
      </c>
      <c r="AH432" s="89">
        <f t="shared" si="140"/>
        <v>0</v>
      </c>
      <c r="AI432" s="130" t="e">
        <f ca="1">COUNTIF(OFFSET('SD Aufnahme'!$C$33,VLOOKUP(J432,Art_Aufnahme,3,FALSE),0,VLOOKUP(J432,Art_Aufnahme,4,FALSE)-VLOOKUP(J432,Art_Aufnahme,3,FALSE)+1,1),K432)</f>
        <v>#N/A</v>
      </c>
      <c r="AJ432" s="138">
        <f ca="1">COUNTIF(OFFSET('SD Aufnahme'!$M$32,VLOOKUP(E432,'SD Aufnahme'!$A$33:$X$376,'SD Aufnahme'!$W$29,FALSE),0,1,VLOOKUP(E432,'SD Aufnahme'!$A$33:$X$376,'SD Aufnahme'!$X$29,FALSE)),M432)</f>
        <v>0</v>
      </c>
      <c r="AK432" s="91">
        <f t="shared" ca="1" si="135"/>
        <v>0</v>
      </c>
      <c r="AL432" s="98">
        <f t="shared" si="129"/>
        <v>3</v>
      </c>
      <c r="AO432" s="98">
        <f t="shared" si="130"/>
        <v>0</v>
      </c>
      <c r="AR432" s="98" t="str">
        <f t="shared" si="131"/>
        <v>1900-1-Aufnahme</v>
      </c>
    </row>
    <row r="433" spans="1:44">
      <c r="A433" s="98">
        <f t="shared" si="122"/>
        <v>0</v>
      </c>
      <c r="B433" s="98" t="str">
        <f>IF(C433=1,SUM($C$23:C433),"")</f>
        <v/>
      </c>
      <c r="C433" s="98">
        <f t="shared" si="123"/>
        <v>0</v>
      </c>
      <c r="D433" s="89" t="str">
        <f t="shared" si="124"/>
        <v>1900-1-Aufnahme-</v>
      </c>
      <c r="E433" s="123" t="str">
        <f t="shared" ca="1" si="132"/>
        <v>-</v>
      </c>
      <c r="F433" s="123">
        <f t="shared" si="137"/>
        <v>1900</v>
      </c>
      <c r="G433" s="123">
        <f t="shared" si="138"/>
        <v>1</v>
      </c>
      <c r="H433" s="162">
        <f t="shared" si="139"/>
        <v>411</v>
      </c>
      <c r="I433" s="77"/>
      <c r="J433" s="78"/>
      <c r="K433" s="79"/>
      <c r="L433" s="80"/>
      <c r="M433" s="177"/>
      <c r="N433" s="309" t="str">
        <f t="shared" ca="1" si="136"/>
        <v/>
      </c>
      <c r="O433" s="310" t="str">
        <f ca="1">IFERROR(IF(VLOOKUP($E433,'SD Aufnahme'!$A$33:$N$326,'SD Aufnahme'!$D$29,FALSE)=0,"",VLOOKUP($E433,'SD Aufnahme'!$A$33:$N$326,'SD Aufnahme'!$D$29,FALSE)),"")</f>
        <v/>
      </c>
      <c r="P433" s="313"/>
      <c r="Q433" s="315" t="str">
        <f>IF(K433=0,"",IFERROR(VLOOKUP($E433,'SD Aufnahme'!$A$33:$N$326,'SD Aufnahme'!$E$29,FALSE),""))</f>
        <v/>
      </c>
      <c r="R433" s="87"/>
      <c r="S433" s="131" t="str">
        <f t="shared" si="125"/>
        <v/>
      </c>
      <c r="T433" s="126">
        <f>IF(M433="organische Düngemittel",IF(OR($M433=0,L433&lt;&gt;0,U433&gt;0),0,IFERROR(VLOOKUP($E433,'SD Aufnahme'!$A$33:$N$4042,T$20,FALSE),0)),)</f>
        <v>0</v>
      </c>
      <c r="U433" s="83"/>
      <c r="V433" s="124"/>
      <c r="W433" s="128" t="str">
        <f ca="1">IFERROR(IF(AND(J433&lt;&gt;"eigene Stoffe",VLOOKUP($E433,'SD Aufnahme'!$A$33:$N$326,'SD Aufnahme'!$G$29,FALSE)=0),"",IF($L433&lt;&gt;0,"", IF(AND(P433&gt;0,O433&lt;&gt;"",Q433&lt;&gt;"t TM"),VLOOKUP($E433,'SD Aufnahme'!$A$33:$N$326,'SD Aufnahme'!$G$29,FALSE)/O433*P433,VLOOKUP($E433,'SD Aufnahme'!$A$33:$N$326,'SD Aufnahme'!$G$29,FALSE)))),"")</f>
        <v/>
      </c>
      <c r="X433" s="87"/>
      <c r="Y433" s="128" t="str">
        <f ca="1">IFERROR(IF(AND(J433&lt;&gt;"eigene Stoffe",VLOOKUP($E433,'SD Aufnahme'!$A$33:$N$326,'SD Aufnahme'!$H$29,FALSE)=0),"",IF($L433&lt;&gt;0,"",IFERROR(IF(AND(P433&gt;0,O433&lt;&gt;"",Q433&lt;&gt;"t TM"),VLOOKUP($E433,'SD Aufnahme'!$A$33:$N$326,'SD Aufnahme'!$H$29,FALSE)*P433/O433,VLOOKUP($E433,'SD Aufnahme'!$A$33:$N$326,'SD Aufnahme'!$H$29,FALSE)),""))),"")</f>
        <v/>
      </c>
      <c r="Z433" s="87"/>
      <c r="AA433" s="424" t="s">
        <v>667</v>
      </c>
      <c r="AB433" s="129" t="str">
        <f>IF($M433=0,"",IFERROR(VLOOKUP($E433,'SD Aufnahme'!$A$33:$N$279,AB$20,FALSE),""))</f>
        <v/>
      </c>
      <c r="AC433" s="97">
        <f t="shared" si="126"/>
        <v>0</v>
      </c>
      <c r="AD433" s="89">
        <f t="shared" ca="1" si="127"/>
        <v>0</v>
      </c>
      <c r="AE433" s="89">
        <f t="shared" ca="1" si="133"/>
        <v>0</v>
      </c>
      <c r="AF433" s="89">
        <f t="shared" ca="1" si="128"/>
        <v>0</v>
      </c>
      <c r="AG433" s="89">
        <f t="shared" ca="1" si="134"/>
        <v>0</v>
      </c>
      <c r="AH433" s="89">
        <f t="shared" si="140"/>
        <v>0</v>
      </c>
      <c r="AI433" s="130" t="e">
        <f ca="1">COUNTIF(OFFSET('SD Aufnahme'!$C$33,VLOOKUP(J433,Art_Aufnahme,3,FALSE),0,VLOOKUP(J433,Art_Aufnahme,4,FALSE)-VLOOKUP(J433,Art_Aufnahme,3,FALSE)+1,1),K433)</f>
        <v>#N/A</v>
      </c>
      <c r="AJ433" s="138">
        <f ca="1">COUNTIF(OFFSET('SD Aufnahme'!$M$32,VLOOKUP(E433,'SD Aufnahme'!$A$33:$X$376,'SD Aufnahme'!$W$29,FALSE),0,1,VLOOKUP(E433,'SD Aufnahme'!$A$33:$X$376,'SD Aufnahme'!$X$29,FALSE)),M433)</f>
        <v>0</v>
      </c>
      <c r="AK433" s="91">
        <f t="shared" ca="1" si="135"/>
        <v>0</v>
      </c>
      <c r="AL433" s="98">
        <f t="shared" si="129"/>
        <v>3</v>
      </c>
      <c r="AO433" s="98">
        <f t="shared" si="130"/>
        <v>0</v>
      </c>
      <c r="AR433" s="98" t="str">
        <f t="shared" si="131"/>
        <v>1900-1-Aufnahme</v>
      </c>
    </row>
    <row r="434" spans="1:44">
      <c r="A434" s="98">
        <f t="shared" si="122"/>
        <v>0</v>
      </c>
      <c r="B434" s="98" t="str">
        <f>IF(C434=1,SUM($C$23:C434),"")</f>
        <v/>
      </c>
      <c r="C434" s="98">
        <f t="shared" si="123"/>
        <v>0</v>
      </c>
      <c r="D434" s="89" t="str">
        <f t="shared" si="124"/>
        <v>1900-1-Aufnahme-</v>
      </c>
      <c r="E434" s="123" t="str">
        <f t="shared" ca="1" si="132"/>
        <v>-</v>
      </c>
      <c r="F434" s="123">
        <f t="shared" si="137"/>
        <v>1900</v>
      </c>
      <c r="G434" s="123">
        <f t="shared" si="138"/>
        <v>1</v>
      </c>
      <c r="H434" s="162">
        <f t="shared" si="139"/>
        <v>412</v>
      </c>
      <c r="I434" s="77"/>
      <c r="J434" s="78"/>
      <c r="K434" s="79"/>
      <c r="L434" s="80"/>
      <c r="M434" s="177"/>
      <c r="N434" s="309" t="str">
        <f t="shared" ca="1" si="136"/>
        <v/>
      </c>
      <c r="O434" s="310" t="str">
        <f ca="1">IFERROR(IF(VLOOKUP($E434,'SD Aufnahme'!$A$33:$N$326,'SD Aufnahme'!$D$29,FALSE)=0,"",VLOOKUP($E434,'SD Aufnahme'!$A$33:$N$326,'SD Aufnahme'!$D$29,FALSE)),"")</f>
        <v/>
      </c>
      <c r="P434" s="313"/>
      <c r="Q434" s="315" t="str">
        <f>IF(K434=0,"",IFERROR(VLOOKUP($E434,'SD Aufnahme'!$A$33:$N$326,'SD Aufnahme'!$E$29,FALSE),""))</f>
        <v/>
      </c>
      <c r="R434" s="87"/>
      <c r="S434" s="131" t="str">
        <f t="shared" si="125"/>
        <v/>
      </c>
      <c r="T434" s="126">
        <f>IF(M434="organische Düngemittel",IF(OR($M434=0,L434&lt;&gt;0,U434&gt;0),0,IFERROR(VLOOKUP($E434,'SD Aufnahme'!$A$33:$N$4042,T$20,FALSE),0)),)</f>
        <v>0</v>
      </c>
      <c r="U434" s="83"/>
      <c r="V434" s="124"/>
      <c r="W434" s="128" t="str">
        <f ca="1">IFERROR(IF(AND(J434&lt;&gt;"eigene Stoffe",VLOOKUP($E434,'SD Aufnahme'!$A$33:$N$326,'SD Aufnahme'!$G$29,FALSE)=0),"",IF($L434&lt;&gt;0,"", IF(AND(P434&gt;0,O434&lt;&gt;"",Q434&lt;&gt;"t TM"),VLOOKUP($E434,'SD Aufnahme'!$A$33:$N$326,'SD Aufnahme'!$G$29,FALSE)/O434*P434,VLOOKUP($E434,'SD Aufnahme'!$A$33:$N$326,'SD Aufnahme'!$G$29,FALSE)))),"")</f>
        <v/>
      </c>
      <c r="X434" s="87"/>
      <c r="Y434" s="128" t="str">
        <f ca="1">IFERROR(IF(AND(J434&lt;&gt;"eigene Stoffe",VLOOKUP($E434,'SD Aufnahme'!$A$33:$N$326,'SD Aufnahme'!$H$29,FALSE)=0),"",IF($L434&lt;&gt;0,"",IFERROR(IF(AND(P434&gt;0,O434&lt;&gt;"",Q434&lt;&gt;"t TM"),VLOOKUP($E434,'SD Aufnahme'!$A$33:$N$326,'SD Aufnahme'!$H$29,FALSE)*P434/O434,VLOOKUP($E434,'SD Aufnahme'!$A$33:$N$326,'SD Aufnahme'!$H$29,FALSE)),""))),"")</f>
        <v/>
      </c>
      <c r="Z434" s="87"/>
      <c r="AA434" s="424" t="s">
        <v>667</v>
      </c>
      <c r="AB434" s="129" t="str">
        <f>IF($M434=0,"",IFERROR(VLOOKUP($E434,'SD Aufnahme'!$A$33:$N$279,AB$20,FALSE),""))</f>
        <v/>
      </c>
      <c r="AC434" s="97">
        <f t="shared" si="126"/>
        <v>0</v>
      </c>
      <c r="AD434" s="89">
        <f t="shared" ca="1" si="127"/>
        <v>0</v>
      </c>
      <c r="AE434" s="89">
        <f t="shared" ca="1" si="133"/>
        <v>0</v>
      </c>
      <c r="AF434" s="89">
        <f t="shared" ca="1" si="128"/>
        <v>0</v>
      </c>
      <c r="AG434" s="89">
        <f t="shared" ca="1" si="134"/>
        <v>0</v>
      </c>
      <c r="AH434" s="89">
        <f t="shared" si="140"/>
        <v>0</v>
      </c>
      <c r="AI434" s="130" t="e">
        <f ca="1">COUNTIF(OFFSET('SD Aufnahme'!$C$33,VLOOKUP(J434,Art_Aufnahme,3,FALSE),0,VLOOKUP(J434,Art_Aufnahme,4,FALSE)-VLOOKUP(J434,Art_Aufnahme,3,FALSE)+1,1),K434)</f>
        <v>#N/A</v>
      </c>
      <c r="AJ434" s="138">
        <f ca="1">COUNTIF(OFFSET('SD Aufnahme'!$M$32,VLOOKUP(E434,'SD Aufnahme'!$A$33:$X$376,'SD Aufnahme'!$W$29,FALSE),0,1,VLOOKUP(E434,'SD Aufnahme'!$A$33:$X$376,'SD Aufnahme'!$X$29,FALSE)),M434)</f>
        <v>0</v>
      </c>
      <c r="AK434" s="91">
        <f t="shared" ca="1" si="135"/>
        <v>0</v>
      </c>
      <c r="AL434" s="98">
        <f t="shared" si="129"/>
        <v>3</v>
      </c>
      <c r="AO434" s="98">
        <f t="shared" si="130"/>
        <v>0</v>
      </c>
      <c r="AR434" s="98" t="str">
        <f t="shared" si="131"/>
        <v>1900-1-Aufnahme</v>
      </c>
    </row>
    <row r="435" spans="1:44">
      <c r="A435" s="98">
        <f t="shared" si="122"/>
        <v>0</v>
      </c>
      <c r="B435" s="98" t="str">
        <f>IF(C435=1,SUM($C$23:C435),"")</f>
        <v/>
      </c>
      <c r="C435" s="98">
        <f t="shared" si="123"/>
        <v>0</v>
      </c>
      <c r="D435" s="89" t="str">
        <f t="shared" si="124"/>
        <v>1900-1-Aufnahme-</v>
      </c>
      <c r="E435" s="123" t="str">
        <f t="shared" ca="1" si="132"/>
        <v>-</v>
      </c>
      <c r="F435" s="123">
        <f t="shared" si="137"/>
        <v>1900</v>
      </c>
      <c r="G435" s="123">
        <f t="shared" si="138"/>
        <v>1</v>
      </c>
      <c r="H435" s="162">
        <f t="shared" si="139"/>
        <v>413</v>
      </c>
      <c r="I435" s="77"/>
      <c r="J435" s="78"/>
      <c r="K435" s="79"/>
      <c r="L435" s="80"/>
      <c r="M435" s="177"/>
      <c r="N435" s="309" t="str">
        <f t="shared" ca="1" si="136"/>
        <v/>
      </c>
      <c r="O435" s="310" t="str">
        <f ca="1">IFERROR(IF(VLOOKUP($E435,'SD Aufnahme'!$A$33:$N$326,'SD Aufnahme'!$D$29,FALSE)=0,"",VLOOKUP($E435,'SD Aufnahme'!$A$33:$N$326,'SD Aufnahme'!$D$29,FALSE)),"")</f>
        <v/>
      </c>
      <c r="P435" s="313"/>
      <c r="Q435" s="315" t="str">
        <f>IF(K435=0,"",IFERROR(VLOOKUP($E435,'SD Aufnahme'!$A$33:$N$326,'SD Aufnahme'!$E$29,FALSE),""))</f>
        <v/>
      </c>
      <c r="R435" s="87"/>
      <c r="S435" s="131" t="str">
        <f t="shared" si="125"/>
        <v/>
      </c>
      <c r="T435" s="126">
        <f>IF(M435="organische Düngemittel",IF(OR($M435=0,L435&lt;&gt;0,U435&gt;0),0,IFERROR(VLOOKUP($E435,'SD Aufnahme'!$A$33:$N$4042,T$20,FALSE),0)),)</f>
        <v>0</v>
      </c>
      <c r="U435" s="83"/>
      <c r="V435" s="124"/>
      <c r="W435" s="128" t="str">
        <f ca="1">IFERROR(IF(AND(J435&lt;&gt;"eigene Stoffe",VLOOKUP($E435,'SD Aufnahme'!$A$33:$N$326,'SD Aufnahme'!$G$29,FALSE)=0),"",IF($L435&lt;&gt;0,"", IF(AND(P435&gt;0,O435&lt;&gt;"",Q435&lt;&gt;"t TM"),VLOOKUP($E435,'SD Aufnahme'!$A$33:$N$326,'SD Aufnahme'!$G$29,FALSE)/O435*P435,VLOOKUP($E435,'SD Aufnahme'!$A$33:$N$326,'SD Aufnahme'!$G$29,FALSE)))),"")</f>
        <v/>
      </c>
      <c r="X435" s="87"/>
      <c r="Y435" s="128" t="str">
        <f ca="1">IFERROR(IF(AND(J435&lt;&gt;"eigene Stoffe",VLOOKUP($E435,'SD Aufnahme'!$A$33:$N$326,'SD Aufnahme'!$H$29,FALSE)=0),"",IF($L435&lt;&gt;0,"",IFERROR(IF(AND(P435&gt;0,O435&lt;&gt;"",Q435&lt;&gt;"t TM"),VLOOKUP($E435,'SD Aufnahme'!$A$33:$N$326,'SD Aufnahme'!$H$29,FALSE)*P435/O435,VLOOKUP($E435,'SD Aufnahme'!$A$33:$N$326,'SD Aufnahme'!$H$29,FALSE)),""))),"")</f>
        <v/>
      </c>
      <c r="Z435" s="87"/>
      <c r="AA435" s="424" t="s">
        <v>667</v>
      </c>
      <c r="AB435" s="129" t="str">
        <f>IF($M435=0,"",IFERROR(VLOOKUP($E435,'SD Aufnahme'!$A$33:$N$279,AB$20,FALSE),""))</f>
        <v/>
      </c>
      <c r="AC435" s="97">
        <f t="shared" si="126"/>
        <v>0</v>
      </c>
      <c r="AD435" s="89">
        <f t="shared" ca="1" si="127"/>
        <v>0</v>
      </c>
      <c r="AE435" s="89">
        <f t="shared" ca="1" si="133"/>
        <v>0</v>
      </c>
      <c r="AF435" s="89">
        <f t="shared" ca="1" si="128"/>
        <v>0</v>
      </c>
      <c r="AG435" s="89">
        <f t="shared" ca="1" si="134"/>
        <v>0</v>
      </c>
      <c r="AH435" s="89">
        <f t="shared" si="140"/>
        <v>0</v>
      </c>
      <c r="AI435" s="130" t="e">
        <f ca="1">COUNTIF(OFFSET('SD Aufnahme'!$C$33,VLOOKUP(J435,Art_Aufnahme,3,FALSE),0,VLOOKUP(J435,Art_Aufnahme,4,FALSE)-VLOOKUP(J435,Art_Aufnahme,3,FALSE)+1,1),K435)</f>
        <v>#N/A</v>
      </c>
      <c r="AJ435" s="138">
        <f ca="1">COUNTIF(OFFSET('SD Aufnahme'!$M$32,VLOOKUP(E435,'SD Aufnahme'!$A$33:$X$376,'SD Aufnahme'!$W$29,FALSE),0,1,VLOOKUP(E435,'SD Aufnahme'!$A$33:$X$376,'SD Aufnahme'!$X$29,FALSE)),M435)</f>
        <v>0</v>
      </c>
      <c r="AK435" s="91">
        <f t="shared" ca="1" si="135"/>
        <v>0</v>
      </c>
      <c r="AL435" s="98">
        <f t="shared" si="129"/>
        <v>3</v>
      </c>
      <c r="AO435" s="98">
        <f t="shared" si="130"/>
        <v>0</v>
      </c>
      <c r="AR435" s="98" t="str">
        <f t="shared" si="131"/>
        <v>1900-1-Aufnahme</v>
      </c>
    </row>
    <row r="436" spans="1:44">
      <c r="A436" s="98">
        <f t="shared" si="122"/>
        <v>0</v>
      </c>
      <c r="B436" s="98" t="str">
        <f>IF(C436=1,SUM($C$23:C436),"")</f>
        <v/>
      </c>
      <c r="C436" s="98">
        <f t="shared" si="123"/>
        <v>0</v>
      </c>
      <c r="D436" s="89" t="str">
        <f t="shared" si="124"/>
        <v>1900-1-Aufnahme-</v>
      </c>
      <c r="E436" s="123" t="str">
        <f t="shared" ca="1" si="132"/>
        <v>-</v>
      </c>
      <c r="F436" s="123">
        <f t="shared" si="137"/>
        <v>1900</v>
      </c>
      <c r="G436" s="123">
        <f t="shared" si="138"/>
        <v>1</v>
      </c>
      <c r="H436" s="162">
        <f t="shared" si="139"/>
        <v>414</v>
      </c>
      <c r="I436" s="77"/>
      <c r="J436" s="78"/>
      <c r="K436" s="79"/>
      <c r="L436" s="80"/>
      <c r="M436" s="177"/>
      <c r="N436" s="309" t="str">
        <f t="shared" ca="1" si="136"/>
        <v/>
      </c>
      <c r="O436" s="310" t="str">
        <f ca="1">IFERROR(IF(VLOOKUP($E436,'SD Aufnahme'!$A$33:$N$326,'SD Aufnahme'!$D$29,FALSE)=0,"",VLOOKUP($E436,'SD Aufnahme'!$A$33:$N$326,'SD Aufnahme'!$D$29,FALSE)),"")</f>
        <v/>
      </c>
      <c r="P436" s="313"/>
      <c r="Q436" s="315" t="str">
        <f>IF(K436=0,"",IFERROR(VLOOKUP($E436,'SD Aufnahme'!$A$33:$N$326,'SD Aufnahme'!$E$29,FALSE),""))</f>
        <v/>
      </c>
      <c r="R436" s="87"/>
      <c r="S436" s="131" t="str">
        <f t="shared" si="125"/>
        <v/>
      </c>
      <c r="T436" s="126">
        <f>IF(M436="organische Düngemittel",IF(OR($M436=0,L436&lt;&gt;0,U436&gt;0),0,IFERROR(VLOOKUP($E436,'SD Aufnahme'!$A$33:$N$4042,T$20,FALSE),0)),)</f>
        <v>0</v>
      </c>
      <c r="U436" s="83"/>
      <c r="V436" s="124"/>
      <c r="W436" s="128" t="str">
        <f ca="1">IFERROR(IF(AND(J436&lt;&gt;"eigene Stoffe",VLOOKUP($E436,'SD Aufnahme'!$A$33:$N$326,'SD Aufnahme'!$G$29,FALSE)=0),"",IF($L436&lt;&gt;0,"", IF(AND(P436&gt;0,O436&lt;&gt;"",Q436&lt;&gt;"t TM"),VLOOKUP($E436,'SD Aufnahme'!$A$33:$N$326,'SD Aufnahme'!$G$29,FALSE)/O436*P436,VLOOKUP($E436,'SD Aufnahme'!$A$33:$N$326,'SD Aufnahme'!$G$29,FALSE)))),"")</f>
        <v/>
      </c>
      <c r="X436" s="87"/>
      <c r="Y436" s="128" t="str">
        <f ca="1">IFERROR(IF(AND(J436&lt;&gt;"eigene Stoffe",VLOOKUP($E436,'SD Aufnahme'!$A$33:$N$326,'SD Aufnahme'!$H$29,FALSE)=0),"",IF($L436&lt;&gt;0,"",IFERROR(IF(AND(P436&gt;0,O436&lt;&gt;"",Q436&lt;&gt;"t TM"),VLOOKUP($E436,'SD Aufnahme'!$A$33:$N$326,'SD Aufnahme'!$H$29,FALSE)*P436/O436,VLOOKUP($E436,'SD Aufnahme'!$A$33:$N$326,'SD Aufnahme'!$H$29,FALSE)),""))),"")</f>
        <v/>
      </c>
      <c r="Z436" s="87"/>
      <c r="AA436" s="424" t="s">
        <v>667</v>
      </c>
      <c r="AB436" s="129" t="str">
        <f>IF($M436=0,"",IFERROR(VLOOKUP($E436,'SD Aufnahme'!$A$33:$N$279,AB$20,FALSE),""))</f>
        <v/>
      </c>
      <c r="AC436" s="97">
        <f t="shared" si="126"/>
        <v>0</v>
      </c>
      <c r="AD436" s="89">
        <f t="shared" ca="1" si="127"/>
        <v>0</v>
      </c>
      <c r="AE436" s="89">
        <f t="shared" ca="1" si="133"/>
        <v>0</v>
      </c>
      <c r="AF436" s="89">
        <f t="shared" ca="1" si="128"/>
        <v>0</v>
      </c>
      <c r="AG436" s="89">
        <f t="shared" ca="1" si="134"/>
        <v>0</v>
      </c>
      <c r="AH436" s="89">
        <f t="shared" si="140"/>
        <v>0</v>
      </c>
      <c r="AI436" s="130" t="e">
        <f ca="1">COUNTIF(OFFSET('SD Aufnahme'!$C$33,VLOOKUP(J436,Art_Aufnahme,3,FALSE),0,VLOOKUP(J436,Art_Aufnahme,4,FALSE)-VLOOKUP(J436,Art_Aufnahme,3,FALSE)+1,1),K436)</f>
        <v>#N/A</v>
      </c>
      <c r="AJ436" s="138">
        <f ca="1">COUNTIF(OFFSET('SD Aufnahme'!$M$32,VLOOKUP(E436,'SD Aufnahme'!$A$33:$X$376,'SD Aufnahme'!$W$29,FALSE),0,1,VLOOKUP(E436,'SD Aufnahme'!$A$33:$X$376,'SD Aufnahme'!$X$29,FALSE)),M436)</f>
        <v>0</v>
      </c>
      <c r="AK436" s="91">
        <f t="shared" ca="1" si="135"/>
        <v>0</v>
      </c>
      <c r="AL436" s="98">
        <f t="shared" si="129"/>
        <v>3</v>
      </c>
      <c r="AO436" s="98">
        <f t="shared" si="130"/>
        <v>0</v>
      </c>
      <c r="AR436" s="98" t="str">
        <f t="shared" si="131"/>
        <v>1900-1-Aufnahme</v>
      </c>
    </row>
    <row r="437" spans="1:44">
      <c r="A437" s="98">
        <f t="shared" si="122"/>
        <v>0</v>
      </c>
      <c r="B437" s="98" t="str">
        <f>IF(C437=1,SUM($C$23:C437),"")</f>
        <v/>
      </c>
      <c r="C437" s="98">
        <f t="shared" si="123"/>
        <v>0</v>
      </c>
      <c r="D437" s="89" t="str">
        <f t="shared" si="124"/>
        <v>1900-1-Aufnahme-</v>
      </c>
      <c r="E437" s="123" t="str">
        <f t="shared" ca="1" si="132"/>
        <v>-</v>
      </c>
      <c r="F437" s="123">
        <f t="shared" si="137"/>
        <v>1900</v>
      </c>
      <c r="G437" s="123">
        <f t="shared" si="138"/>
        <v>1</v>
      </c>
      <c r="H437" s="162">
        <f t="shared" si="139"/>
        <v>415</v>
      </c>
      <c r="I437" s="77"/>
      <c r="J437" s="78"/>
      <c r="K437" s="79"/>
      <c r="L437" s="80"/>
      <c r="M437" s="177"/>
      <c r="N437" s="309" t="str">
        <f t="shared" ca="1" si="136"/>
        <v/>
      </c>
      <c r="O437" s="310" t="str">
        <f ca="1">IFERROR(IF(VLOOKUP($E437,'SD Aufnahme'!$A$33:$N$326,'SD Aufnahme'!$D$29,FALSE)=0,"",VLOOKUP($E437,'SD Aufnahme'!$A$33:$N$326,'SD Aufnahme'!$D$29,FALSE)),"")</f>
        <v/>
      </c>
      <c r="P437" s="313"/>
      <c r="Q437" s="315" t="str">
        <f>IF(K437=0,"",IFERROR(VLOOKUP($E437,'SD Aufnahme'!$A$33:$N$326,'SD Aufnahme'!$E$29,FALSE),""))</f>
        <v/>
      </c>
      <c r="R437" s="87"/>
      <c r="S437" s="131" t="str">
        <f t="shared" si="125"/>
        <v/>
      </c>
      <c r="T437" s="126">
        <f>IF(M437="organische Düngemittel",IF(OR($M437=0,L437&lt;&gt;0,U437&gt;0),0,IFERROR(VLOOKUP($E437,'SD Aufnahme'!$A$33:$N$4042,T$20,FALSE),0)),)</f>
        <v>0</v>
      </c>
      <c r="U437" s="83"/>
      <c r="V437" s="124"/>
      <c r="W437" s="128" t="str">
        <f ca="1">IFERROR(IF(AND(J437&lt;&gt;"eigene Stoffe",VLOOKUP($E437,'SD Aufnahme'!$A$33:$N$326,'SD Aufnahme'!$G$29,FALSE)=0),"",IF($L437&lt;&gt;0,"", IF(AND(P437&gt;0,O437&lt;&gt;"",Q437&lt;&gt;"t TM"),VLOOKUP($E437,'SD Aufnahme'!$A$33:$N$326,'SD Aufnahme'!$G$29,FALSE)/O437*P437,VLOOKUP($E437,'SD Aufnahme'!$A$33:$N$326,'SD Aufnahme'!$G$29,FALSE)))),"")</f>
        <v/>
      </c>
      <c r="X437" s="87"/>
      <c r="Y437" s="128" t="str">
        <f ca="1">IFERROR(IF(AND(J437&lt;&gt;"eigene Stoffe",VLOOKUP($E437,'SD Aufnahme'!$A$33:$N$326,'SD Aufnahme'!$H$29,FALSE)=0),"",IF($L437&lt;&gt;0,"",IFERROR(IF(AND(P437&gt;0,O437&lt;&gt;"",Q437&lt;&gt;"t TM"),VLOOKUP($E437,'SD Aufnahme'!$A$33:$N$326,'SD Aufnahme'!$H$29,FALSE)*P437/O437,VLOOKUP($E437,'SD Aufnahme'!$A$33:$N$326,'SD Aufnahme'!$H$29,FALSE)),""))),"")</f>
        <v/>
      </c>
      <c r="Z437" s="87"/>
      <c r="AA437" s="424" t="s">
        <v>667</v>
      </c>
      <c r="AB437" s="129" t="str">
        <f>IF($M437=0,"",IFERROR(VLOOKUP($E437,'SD Aufnahme'!$A$33:$N$279,AB$20,FALSE),""))</f>
        <v/>
      </c>
      <c r="AC437" s="97">
        <f t="shared" si="126"/>
        <v>0</v>
      </c>
      <c r="AD437" s="89">
        <f t="shared" ca="1" si="127"/>
        <v>0</v>
      </c>
      <c r="AE437" s="89">
        <f t="shared" ca="1" si="133"/>
        <v>0</v>
      </c>
      <c r="AF437" s="89">
        <f t="shared" ca="1" si="128"/>
        <v>0</v>
      </c>
      <c r="AG437" s="89">
        <f t="shared" ca="1" si="134"/>
        <v>0</v>
      </c>
      <c r="AH437" s="89">
        <f t="shared" si="140"/>
        <v>0</v>
      </c>
      <c r="AI437" s="130" t="e">
        <f ca="1">COUNTIF(OFFSET('SD Aufnahme'!$C$33,VLOOKUP(J437,Art_Aufnahme,3,FALSE),0,VLOOKUP(J437,Art_Aufnahme,4,FALSE)-VLOOKUP(J437,Art_Aufnahme,3,FALSE)+1,1),K437)</f>
        <v>#N/A</v>
      </c>
      <c r="AJ437" s="138">
        <f ca="1">COUNTIF(OFFSET('SD Aufnahme'!$M$32,VLOOKUP(E437,'SD Aufnahme'!$A$33:$X$376,'SD Aufnahme'!$W$29,FALSE),0,1,VLOOKUP(E437,'SD Aufnahme'!$A$33:$X$376,'SD Aufnahme'!$X$29,FALSE)),M437)</f>
        <v>0</v>
      </c>
      <c r="AK437" s="91">
        <f t="shared" ca="1" si="135"/>
        <v>0</v>
      </c>
      <c r="AL437" s="98">
        <f t="shared" si="129"/>
        <v>3</v>
      </c>
      <c r="AO437" s="98">
        <f t="shared" si="130"/>
        <v>0</v>
      </c>
      <c r="AR437" s="98" t="str">
        <f t="shared" si="131"/>
        <v>1900-1-Aufnahme</v>
      </c>
    </row>
    <row r="438" spans="1:44">
      <c r="A438" s="98">
        <f t="shared" si="122"/>
        <v>0</v>
      </c>
      <c r="B438" s="98" t="str">
        <f>IF(C438=1,SUM($C$23:C438),"")</f>
        <v/>
      </c>
      <c r="C438" s="98">
        <f t="shared" si="123"/>
        <v>0</v>
      </c>
      <c r="D438" s="89" t="str">
        <f t="shared" si="124"/>
        <v>1900-1-Aufnahme-</v>
      </c>
      <c r="E438" s="123" t="str">
        <f t="shared" ca="1" si="132"/>
        <v>-</v>
      </c>
      <c r="F438" s="123">
        <f t="shared" si="137"/>
        <v>1900</v>
      </c>
      <c r="G438" s="123">
        <f t="shared" si="138"/>
        <v>1</v>
      </c>
      <c r="H438" s="162">
        <f t="shared" si="139"/>
        <v>416</v>
      </c>
      <c r="I438" s="77"/>
      <c r="J438" s="78"/>
      <c r="K438" s="79"/>
      <c r="L438" s="80"/>
      <c r="M438" s="177"/>
      <c r="N438" s="309" t="str">
        <f t="shared" ca="1" si="136"/>
        <v/>
      </c>
      <c r="O438" s="310" t="str">
        <f ca="1">IFERROR(IF(VLOOKUP($E438,'SD Aufnahme'!$A$33:$N$326,'SD Aufnahme'!$D$29,FALSE)=0,"",VLOOKUP($E438,'SD Aufnahme'!$A$33:$N$326,'SD Aufnahme'!$D$29,FALSE)),"")</f>
        <v/>
      </c>
      <c r="P438" s="313"/>
      <c r="Q438" s="315" t="str">
        <f>IF(K438=0,"",IFERROR(VLOOKUP($E438,'SD Aufnahme'!$A$33:$N$326,'SD Aufnahme'!$E$29,FALSE),""))</f>
        <v/>
      </c>
      <c r="R438" s="87"/>
      <c r="S438" s="131" t="str">
        <f t="shared" si="125"/>
        <v/>
      </c>
      <c r="T438" s="126">
        <f>IF(M438="organische Düngemittel",IF(OR($M438=0,L438&lt;&gt;0,U438&gt;0),0,IFERROR(VLOOKUP($E438,'SD Aufnahme'!$A$33:$N$4042,T$20,FALSE),0)),)</f>
        <v>0</v>
      </c>
      <c r="U438" s="83"/>
      <c r="V438" s="124"/>
      <c r="W438" s="128" t="str">
        <f ca="1">IFERROR(IF(AND(J438&lt;&gt;"eigene Stoffe",VLOOKUP($E438,'SD Aufnahme'!$A$33:$N$326,'SD Aufnahme'!$G$29,FALSE)=0),"",IF($L438&lt;&gt;0,"", IF(AND(P438&gt;0,O438&lt;&gt;"",Q438&lt;&gt;"t TM"),VLOOKUP($E438,'SD Aufnahme'!$A$33:$N$326,'SD Aufnahme'!$G$29,FALSE)/O438*P438,VLOOKUP($E438,'SD Aufnahme'!$A$33:$N$326,'SD Aufnahme'!$G$29,FALSE)))),"")</f>
        <v/>
      </c>
      <c r="X438" s="87"/>
      <c r="Y438" s="128" t="str">
        <f ca="1">IFERROR(IF(AND(J438&lt;&gt;"eigene Stoffe",VLOOKUP($E438,'SD Aufnahme'!$A$33:$N$326,'SD Aufnahme'!$H$29,FALSE)=0),"",IF($L438&lt;&gt;0,"",IFERROR(IF(AND(P438&gt;0,O438&lt;&gt;"",Q438&lt;&gt;"t TM"),VLOOKUP($E438,'SD Aufnahme'!$A$33:$N$326,'SD Aufnahme'!$H$29,FALSE)*P438/O438,VLOOKUP($E438,'SD Aufnahme'!$A$33:$N$326,'SD Aufnahme'!$H$29,FALSE)),""))),"")</f>
        <v/>
      </c>
      <c r="Z438" s="87"/>
      <c r="AA438" s="424" t="s">
        <v>667</v>
      </c>
      <c r="AB438" s="129" t="str">
        <f>IF($M438=0,"",IFERROR(VLOOKUP($E438,'SD Aufnahme'!$A$33:$N$279,AB$20,FALSE),""))</f>
        <v/>
      </c>
      <c r="AC438" s="97">
        <f t="shared" si="126"/>
        <v>0</v>
      </c>
      <c r="AD438" s="89">
        <f t="shared" ca="1" si="127"/>
        <v>0</v>
      </c>
      <c r="AE438" s="89">
        <f t="shared" ca="1" si="133"/>
        <v>0</v>
      </c>
      <c r="AF438" s="89">
        <f t="shared" ca="1" si="128"/>
        <v>0</v>
      </c>
      <c r="AG438" s="89">
        <f t="shared" ca="1" si="134"/>
        <v>0</v>
      </c>
      <c r="AH438" s="89">
        <f t="shared" si="140"/>
        <v>0</v>
      </c>
      <c r="AI438" s="130" t="e">
        <f ca="1">COUNTIF(OFFSET('SD Aufnahme'!$C$33,VLOOKUP(J438,Art_Aufnahme,3,FALSE),0,VLOOKUP(J438,Art_Aufnahme,4,FALSE)-VLOOKUP(J438,Art_Aufnahme,3,FALSE)+1,1),K438)</f>
        <v>#N/A</v>
      </c>
      <c r="AJ438" s="138">
        <f ca="1">COUNTIF(OFFSET('SD Aufnahme'!$M$32,VLOOKUP(E438,'SD Aufnahme'!$A$33:$X$376,'SD Aufnahme'!$W$29,FALSE),0,1,VLOOKUP(E438,'SD Aufnahme'!$A$33:$X$376,'SD Aufnahme'!$X$29,FALSE)),M438)</f>
        <v>0</v>
      </c>
      <c r="AK438" s="91">
        <f t="shared" ca="1" si="135"/>
        <v>0</v>
      </c>
      <c r="AL438" s="98">
        <f t="shared" si="129"/>
        <v>3</v>
      </c>
      <c r="AO438" s="98">
        <f t="shared" si="130"/>
        <v>0</v>
      </c>
      <c r="AR438" s="98" t="str">
        <f t="shared" si="131"/>
        <v>1900-1-Aufnahme</v>
      </c>
    </row>
    <row r="439" spans="1:44">
      <c r="A439" s="98">
        <f t="shared" si="122"/>
        <v>0</v>
      </c>
      <c r="B439" s="98" t="str">
        <f>IF(C439=1,SUM($C$23:C439),"")</f>
        <v/>
      </c>
      <c r="C439" s="98">
        <f t="shared" si="123"/>
        <v>0</v>
      </c>
      <c r="D439" s="89" t="str">
        <f t="shared" si="124"/>
        <v>1900-1-Aufnahme-</v>
      </c>
      <c r="E439" s="123" t="str">
        <f t="shared" ca="1" si="132"/>
        <v>-</v>
      </c>
      <c r="F439" s="123">
        <f t="shared" si="137"/>
        <v>1900</v>
      </c>
      <c r="G439" s="123">
        <f t="shared" si="138"/>
        <v>1</v>
      </c>
      <c r="H439" s="162">
        <f t="shared" si="139"/>
        <v>417</v>
      </c>
      <c r="I439" s="77"/>
      <c r="J439" s="78"/>
      <c r="K439" s="79"/>
      <c r="L439" s="80"/>
      <c r="M439" s="177"/>
      <c r="N439" s="309" t="str">
        <f t="shared" ca="1" si="136"/>
        <v/>
      </c>
      <c r="O439" s="310" t="str">
        <f ca="1">IFERROR(IF(VLOOKUP($E439,'SD Aufnahme'!$A$33:$N$326,'SD Aufnahme'!$D$29,FALSE)=0,"",VLOOKUP($E439,'SD Aufnahme'!$A$33:$N$326,'SD Aufnahme'!$D$29,FALSE)),"")</f>
        <v/>
      </c>
      <c r="P439" s="313"/>
      <c r="Q439" s="315" t="str">
        <f>IF(K439=0,"",IFERROR(VLOOKUP($E439,'SD Aufnahme'!$A$33:$N$326,'SD Aufnahme'!$E$29,FALSE),""))</f>
        <v/>
      </c>
      <c r="R439" s="87"/>
      <c r="S439" s="131" t="str">
        <f t="shared" si="125"/>
        <v/>
      </c>
      <c r="T439" s="126">
        <f>IF(M439="organische Düngemittel",IF(OR($M439=0,L439&lt;&gt;0,U439&gt;0),0,IFERROR(VLOOKUP($E439,'SD Aufnahme'!$A$33:$N$4042,T$20,FALSE),0)),)</f>
        <v>0</v>
      </c>
      <c r="U439" s="83"/>
      <c r="V439" s="124"/>
      <c r="W439" s="128" t="str">
        <f ca="1">IFERROR(IF(AND(J439&lt;&gt;"eigene Stoffe",VLOOKUP($E439,'SD Aufnahme'!$A$33:$N$326,'SD Aufnahme'!$G$29,FALSE)=0),"",IF($L439&lt;&gt;0,"", IF(AND(P439&gt;0,O439&lt;&gt;"",Q439&lt;&gt;"t TM"),VLOOKUP($E439,'SD Aufnahme'!$A$33:$N$326,'SD Aufnahme'!$G$29,FALSE)/O439*P439,VLOOKUP($E439,'SD Aufnahme'!$A$33:$N$326,'SD Aufnahme'!$G$29,FALSE)))),"")</f>
        <v/>
      </c>
      <c r="X439" s="87"/>
      <c r="Y439" s="128" t="str">
        <f ca="1">IFERROR(IF(AND(J439&lt;&gt;"eigene Stoffe",VLOOKUP($E439,'SD Aufnahme'!$A$33:$N$326,'SD Aufnahme'!$H$29,FALSE)=0),"",IF($L439&lt;&gt;0,"",IFERROR(IF(AND(P439&gt;0,O439&lt;&gt;"",Q439&lt;&gt;"t TM"),VLOOKUP($E439,'SD Aufnahme'!$A$33:$N$326,'SD Aufnahme'!$H$29,FALSE)*P439/O439,VLOOKUP($E439,'SD Aufnahme'!$A$33:$N$326,'SD Aufnahme'!$H$29,FALSE)),""))),"")</f>
        <v/>
      </c>
      <c r="Z439" s="87"/>
      <c r="AA439" s="424" t="s">
        <v>667</v>
      </c>
      <c r="AB439" s="129" t="str">
        <f>IF($M439=0,"",IFERROR(VLOOKUP($E439,'SD Aufnahme'!$A$33:$N$279,AB$20,FALSE),""))</f>
        <v/>
      </c>
      <c r="AC439" s="97">
        <f t="shared" si="126"/>
        <v>0</v>
      </c>
      <c r="AD439" s="89">
        <f t="shared" ca="1" si="127"/>
        <v>0</v>
      </c>
      <c r="AE439" s="89">
        <f t="shared" ca="1" si="133"/>
        <v>0</v>
      </c>
      <c r="AF439" s="89">
        <f t="shared" ca="1" si="128"/>
        <v>0</v>
      </c>
      <c r="AG439" s="89">
        <f t="shared" ca="1" si="134"/>
        <v>0</v>
      </c>
      <c r="AH439" s="89">
        <f t="shared" si="140"/>
        <v>0</v>
      </c>
      <c r="AI439" s="130" t="e">
        <f ca="1">COUNTIF(OFFSET('SD Aufnahme'!$C$33,VLOOKUP(J439,Art_Aufnahme,3,FALSE),0,VLOOKUP(J439,Art_Aufnahme,4,FALSE)-VLOOKUP(J439,Art_Aufnahme,3,FALSE)+1,1),K439)</f>
        <v>#N/A</v>
      </c>
      <c r="AJ439" s="138">
        <f ca="1">COUNTIF(OFFSET('SD Aufnahme'!$M$32,VLOOKUP(E439,'SD Aufnahme'!$A$33:$X$376,'SD Aufnahme'!$W$29,FALSE),0,1,VLOOKUP(E439,'SD Aufnahme'!$A$33:$X$376,'SD Aufnahme'!$X$29,FALSE)),M439)</f>
        <v>0</v>
      </c>
      <c r="AK439" s="91">
        <f t="shared" ca="1" si="135"/>
        <v>0</v>
      </c>
      <c r="AL439" s="98">
        <f t="shared" si="129"/>
        <v>3</v>
      </c>
      <c r="AO439" s="98">
        <f t="shared" si="130"/>
        <v>0</v>
      </c>
      <c r="AR439" s="98" t="str">
        <f t="shared" si="131"/>
        <v>1900-1-Aufnahme</v>
      </c>
    </row>
    <row r="440" spans="1:44">
      <c r="A440" s="98">
        <f t="shared" si="122"/>
        <v>0</v>
      </c>
      <c r="B440" s="98" t="str">
        <f>IF(C440=1,SUM($C$23:C440),"")</f>
        <v/>
      </c>
      <c r="C440" s="98">
        <f t="shared" si="123"/>
        <v>0</v>
      </c>
      <c r="D440" s="89" t="str">
        <f t="shared" si="124"/>
        <v>1900-1-Aufnahme-</v>
      </c>
      <c r="E440" s="123" t="str">
        <f t="shared" ca="1" si="132"/>
        <v>-</v>
      </c>
      <c r="F440" s="123">
        <f t="shared" si="137"/>
        <v>1900</v>
      </c>
      <c r="G440" s="123">
        <f t="shared" si="138"/>
        <v>1</v>
      </c>
      <c r="H440" s="162">
        <f t="shared" si="139"/>
        <v>418</v>
      </c>
      <c r="I440" s="77"/>
      <c r="J440" s="78"/>
      <c r="K440" s="79"/>
      <c r="L440" s="80"/>
      <c r="M440" s="177"/>
      <c r="N440" s="309" t="str">
        <f t="shared" ca="1" si="136"/>
        <v/>
      </c>
      <c r="O440" s="310" t="str">
        <f ca="1">IFERROR(IF(VLOOKUP($E440,'SD Aufnahme'!$A$33:$N$326,'SD Aufnahme'!$D$29,FALSE)=0,"",VLOOKUP($E440,'SD Aufnahme'!$A$33:$N$326,'SD Aufnahme'!$D$29,FALSE)),"")</f>
        <v/>
      </c>
      <c r="P440" s="313"/>
      <c r="Q440" s="315" t="str">
        <f>IF(K440=0,"",IFERROR(VLOOKUP($E440,'SD Aufnahme'!$A$33:$N$326,'SD Aufnahme'!$E$29,FALSE),""))</f>
        <v/>
      </c>
      <c r="R440" s="87"/>
      <c r="S440" s="131" t="str">
        <f t="shared" si="125"/>
        <v/>
      </c>
      <c r="T440" s="126">
        <f>IF(M440="organische Düngemittel",IF(OR($M440=0,L440&lt;&gt;0,U440&gt;0),0,IFERROR(VLOOKUP($E440,'SD Aufnahme'!$A$33:$N$4042,T$20,FALSE),0)),)</f>
        <v>0</v>
      </c>
      <c r="U440" s="83"/>
      <c r="V440" s="124"/>
      <c r="W440" s="128" t="str">
        <f ca="1">IFERROR(IF(AND(J440&lt;&gt;"eigene Stoffe",VLOOKUP($E440,'SD Aufnahme'!$A$33:$N$326,'SD Aufnahme'!$G$29,FALSE)=0),"",IF($L440&lt;&gt;0,"", IF(AND(P440&gt;0,O440&lt;&gt;"",Q440&lt;&gt;"t TM"),VLOOKUP($E440,'SD Aufnahme'!$A$33:$N$326,'SD Aufnahme'!$G$29,FALSE)/O440*P440,VLOOKUP($E440,'SD Aufnahme'!$A$33:$N$326,'SD Aufnahme'!$G$29,FALSE)))),"")</f>
        <v/>
      </c>
      <c r="X440" s="87"/>
      <c r="Y440" s="128" t="str">
        <f ca="1">IFERROR(IF(AND(J440&lt;&gt;"eigene Stoffe",VLOOKUP($E440,'SD Aufnahme'!$A$33:$N$326,'SD Aufnahme'!$H$29,FALSE)=0),"",IF($L440&lt;&gt;0,"",IFERROR(IF(AND(P440&gt;0,O440&lt;&gt;"",Q440&lt;&gt;"t TM"),VLOOKUP($E440,'SD Aufnahme'!$A$33:$N$326,'SD Aufnahme'!$H$29,FALSE)*P440/O440,VLOOKUP($E440,'SD Aufnahme'!$A$33:$N$326,'SD Aufnahme'!$H$29,FALSE)),""))),"")</f>
        <v/>
      </c>
      <c r="Z440" s="87"/>
      <c r="AA440" s="424" t="s">
        <v>667</v>
      </c>
      <c r="AB440" s="129" t="str">
        <f>IF($M440=0,"",IFERROR(VLOOKUP($E440,'SD Aufnahme'!$A$33:$N$279,AB$20,FALSE),""))</f>
        <v/>
      </c>
      <c r="AC440" s="97">
        <f t="shared" si="126"/>
        <v>0</v>
      </c>
      <c r="AD440" s="89">
        <f t="shared" ca="1" si="127"/>
        <v>0</v>
      </c>
      <c r="AE440" s="89">
        <f t="shared" ca="1" si="133"/>
        <v>0</v>
      </c>
      <c r="AF440" s="89">
        <f t="shared" ca="1" si="128"/>
        <v>0</v>
      </c>
      <c r="AG440" s="89">
        <f t="shared" ca="1" si="134"/>
        <v>0</v>
      </c>
      <c r="AH440" s="89">
        <f t="shared" si="140"/>
        <v>0</v>
      </c>
      <c r="AI440" s="130" t="e">
        <f ca="1">COUNTIF(OFFSET('SD Aufnahme'!$C$33,VLOOKUP(J440,Art_Aufnahme,3,FALSE),0,VLOOKUP(J440,Art_Aufnahme,4,FALSE)-VLOOKUP(J440,Art_Aufnahme,3,FALSE)+1,1),K440)</f>
        <v>#N/A</v>
      </c>
      <c r="AJ440" s="138">
        <f ca="1">COUNTIF(OFFSET('SD Aufnahme'!$M$32,VLOOKUP(E440,'SD Aufnahme'!$A$33:$X$376,'SD Aufnahme'!$W$29,FALSE),0,1,VLOOKUP(E440,'SD Aufnahme'!$A$33:$X$376,'SD Aufnahme'!$X$29,FALSE)),M440)</f>
        <v>0</v>
      </c>
      <c r="AK440" s="91">
        <f t="shared" ca="1" si="135"/>
        <v>0</v>
      </c>
      <c r="AL440" s="98">
        <f t="shared" si="129"/>
        <v>3</v>
      </c>
      <c r="AO440" s="98">
        <f t="shared" si="130"/>
        <v>0</v>
      </c>
      <c r="AR440" s="98" t="str">
        <f t="shared" si="131"/>
        <v>1900-1-Aufnahme</v>
      </c>
    </row>
    <row r="441" spans="1:44">
      <c r="A441" s="98">
        <f t="shared" si="122"/>
        <v>0</v>
      </c>
      <c r="B441" s="98" t="str">
        <f>IF(C441=1,SUM($C$23:C441),"")</f>
        <v/>
      </c>
      <c r="C441" s="98">
        <f t="shared" si="123"/>
        <v>0</v>
      </c>
      <c r="D441" s="89" t="str">
        <f t="shared" si="124"/>
        <v>1900-1-Aufnahme-</v>
      </c>
      <c r="E441" s="123" t="str">
        <f t="shared" ca="1" si="132"/>
        <v>-</v>
      </c>
      <c r="F441" s="123">
        <f t="shared" si="137"/>
        <v>1900</v>
      </c>
      <c r="G441" s="123">
        <f t="shared" si="138"/>
        <v>1</v>
      </c>
      <c r="H441" s="162">
        <f t="shared" si="139"/>
        <v>419</v>
      </c>
      <c r="I441" s="77"/>
      <c r="J441" s="78"/>
      <c r="K441" s="79"/>
      <c r="L441" s="80"/>
      <c r="M441" s="177"/>
      <c r="N441" s="309" t="str">
        <f t="shared" ca="1" si="136"/>
        <v/>
      </c>
      <c r="O441" s="310" t="str">
        <f ca="1">IFERROR(IF(VLOOKUP($E441,'SD Aufnahme'!$A$33:$N$326,'SD Aufnahme'!$D$29,FALSE)=0,"",VLOOKUP($E441,'SD Aufnahme'!$A$33:$N$326,'SD Aufnahme'!$D$29,FALSE)),"")</f>
        <v/>
      </c>
      <c r="P441" s="313"/>
      <c r="Q441" s="315" t="str">
        <f>IF(K441=0,"",IFERROR(VLOOKUP($E441,'SD Aufnahme'!$A$33:$N$326,'SD Aufnahme'!$E$29,FALSE),""))</f>
        <v/>
      </c>
      <c r="R441" s="87"/>
      <c r="S441" s="131" t="str">
        <f t="shared" si="125"/>
        <v/>
      </c>
      <c r="T441" s="126">
        <f>IF(M441="organische Düngemittel",IF(OR($M441=0,L441&lt;&gt;0,U441&gt;0),0,IFERROR(VLOOKUP($E441,'SD Aufnahme'!$A$33:$N$4042,T$20,FALSE),0)),)</f>
        <v>0</v>
      </c>
      <c r="U441" s="83"/>
      <c r="V441" s="124"/>
      <c r="W441" s="128" t="str">
        <f ca="1">IFERROR(IF(AND(J441&lt;&gt;"eigene Stoffe",VLOOKUP($E441,'SD Aufnahme'!$A$33:$N$326,'SD Aufnahme'!$G$29,FALSE)=0),"",IF($L441&lt;&gt;0,"", IF(AND(P441&gt;0,O441&lt;&gt;"",Q441&lt;&gt;"t TM"),VLOOKUP($E441,'SD Aufnahme'!$A$33:$N$326,'SD Aufnahme'!$G$29,FALSE)/O441*P441,VLOOKUP($E441,'SD Aufnahme'!$A$33:$N$326,'SD Aufnahme'!$G$29,FALSE)))),"")</f>
        <v/>
      </c>
      <c r="X441" s="87"/>
      <c r="Y441" s="128" t="str">
        <f ca="1">IFERROR(IF(AND(J441&lt;&gt;"eigene Stoffe",VLOOKUP($E441,'SD Aufnahme'!$A$33:$N$326,'SD Aufnahme'!$H$29,FALSE)=0),"",IF($L441&lt;&gt;0,"",IFERROR(IF(AND(P441&gt;0,O441&lt;&gt;"",Q441&lt;&gt;"t TM"),VLOOKUP($E441,'SD Aufnahme'!$A$33:$N$326,'SD Aufnahme'!$H$29,FALSE)*P441/O441,VLOOKUP($E441,'SD Aufnahme'!$A$33:$N$326,'SD Aufnahme'!$H$29,FALSE)),""))),"")</f>
        <v/>
      </c>
      <c r="Z441" s="87"/>
      <c r="AA441" s="424" t="s">
        <v>667</v>
      </c>
      <c r="AB441" s="129" t="str">
        <f>IF($M441=0,"",IFERROR(VLOOKUP($E441,'SD Aufnahme'!$A$33:$N$279,AB$20,FALSE),""))</f>
        <v/>
      </c>
      <c r="AC441" s="97">
        <f t="shared" si="126"/>
        <v>0</v>
      </c>
      <c r="AD441" s="89">
        <f t="shared" ca="1" si="127"/>
        <v>0</v>
      </c>
      <c r="AE441" s="89">
        <f t="shared" ca="1" si="133"/>
        <v>0</v>
      </c>
      <c r="AF441" s="89">
        <f t="shared" ca="1" si="128"/>
        <v>0</v>
      </c>
      <c r="AG441" s="89">
        <f t="shared" ca="1" si="134"/>
        <v>0</v>
      </c>
      <c r="AH441" s="89">
        <f t="shared" si="140"/>
        <v>0</v>
      </c>
      <c r="AI441" s="130" t="e">
        <f ca="1">COUNTIF(OFFSET('SD Aufnahme'!$C$33,VLOOKUP(J441,Art_Aufnahme,3,FALSE),0,VLOOKUP(J441,Art_Aufnahme,4,FALSE)-VLOOKUP(J441,Art_Aufnahme,3,FALSE)+1,1),K441)</f>
        <v>#N/A</v>
      </c>
      <c r="AJ441" s="138">
        <f ca="1">COUNTIF(OFFSET('SD Aufnahme'!$M$32,VLOOKUP(E441,'SD Aufnahme'!$A$33:$X$376,'SD Aufnahme'!$W$29,FALSE),0,1,VLOOKUP(E441,'SD Aufnahme'!$A$33:$X$376,'SD Aufnahme'!$X$29,FALSE)),M441)</f>
        <v>0</v>
      </c>
      <c r="AK441" s="91">
        <f t="shared" ca="1" si="135"/>
        <v>0</v>
      </c>
      <c r="AL441" s="98">
        <f t="shared" si="129"/>
        <v>3</v>
      </c>
      <c r="AO441" s="98">
        <f t="shared" si="130"/>
        <v>0</v>
      </c>
      <c r="AR441" s="98" t="str">
        <f t="shared" si="131"/>
        <v>1900-1-Aufnahme</v>
      </c>
    </row>
    <row r="442" spans="1:44">
      <c r="A442" s="98">
        <f t="shared" si="122"/>
        <v>0</v>
      </c>
      <c r="B442" s="98" t="str">
        <f>IF(C442=1,SUM($C$23:C442),"")</f>
        <v/>
      </c>
      <c r="C442" s="98">
        <f t="shared" si="123"/>
        <v>0</v>
      </c>
      <c r="D442" s="89" t="str">
        <f t="shared" si="124"/>
        <v>1900-1-Aufnahme-</v>
      </c>
      <c r="E442" s="123" t="str">
        <f t="shared" ca="1" si="132"/>
        <v>-</v>
      </c>
      <c r="F442" s="123">
        <f t="shared" si="137"/>
        <v>1900</v>
      </c>
      <c r="G442" s="123">
        <f t="shared" si="138"/>
        <v>1</v>
      </c>
      <c r="H442" s="162">
        <f t="shared" si="139"/>
        <v>420</v>
      </c>
      <c r="I442" s="77"/>
      <c r="J442" s="78"/>
      <c r="K442" s="79"/>
      <c r="L442" s="80"/>
      <c r="M442" s="177"/>
      <c r="N442" s="309" t="str">
        <f t="shared" ca="1" si="136"/>
        <v/>
      </c>
      <c r="O442" s="310" t="str">
        <f ca="1">IFERROR(IF(VLOOKUP($E442,'SD Aufnahme'!$A$33:$N$326,'SD Aufnahme'!$D$29,FALSE)=0,"",VLOOKUP($E442,'SD Aufnahme'!$A$33:$N$326,'SD Aufnahme'!$D$29,FALSE)),"")</f>
        <v/>
      </c>
      <c r="P442" s="313"/>
      <c r="Q442" s="315" t="str">
        <f>IF(K442=0,"",IFERROR(VLOOKUP($E442,'SD Aufnahme'!$A$33:$N$326,'SD Aufnahme'!$E$29,FALSE),""))</f>
        <v/>
      </c>
      <c r="R442" s="87"/>
      <c r="S442" s="131" t="str">
        <f t="shared" si="125"/>
        <v/>
      </c>
      <c r="T442" s="126">
        <f>IF(M442="organische Düngemittel",IF(OR($M442=0,L442&lt;&gt;0,U442&gt;0),0,IFERROR(VLOOKUP($E442,'SD Aufnahme'!$A$33:$N$4042,T$20,FALSE),0)),)</f>
        <v>0</v>
      </c>
      <c r="U442" s="83"/>
      <c r="V442" s="124"/>
      <c r="W442" s="128" t="str">
        <f ca="1">IFERROR(IF(AND(J442&lt;&gt;"eigene Stoffe",VLOOKUP($E442,'SD Aufnahme'!$A$33:$N$326,'SD Aufnahme'!$G$29,FALSE)=0),"",IF($L442&lt;&gt;0,"", IF(AND(P442&gt;0,O442&lt;&gt;"",Q442&lt;&gt;"t TM"),VLOOKUP($E442,'SD Aufnahme'!$A$33:$N$326,'SD Aufnahme'!$G$29,FALSE)/O442*P442,VLOOKUP($E442,'SD Aufnahme'!$A$33:$N$326,'SD Aufnahme'!$G$29,FALSE)))),"")</f>
        <v/>
      </c>
      <c r="X442" s="87"/>
      <c r="Y442" s="128" t="str">
        <f ca="1">IFERROR(IF(AND(J442&lt;&gt;"eigene Stoffe",VLOOKUP($E442,'SD Aufnahme'!$A$33:$N$326,'SD Aufnahme'!$H$29,FALSE)=0),"",IF($L442&lt;&gt;0,"",IFERROR(IF(AND(P442&gt;0,O442&lt;&gt;"",Q442&lt;&gt;"t TM"),VLOOKUP($E442,'SD Aufnahme'!$A$33:$N$326,'SD Aufnahme'!$H$29,FALSE)*P442/O442,VLOOKUP($E442,'SD Aufnahme'!$A$33:$N$326,'SD Aufnahme'!$H$29,FALSE)),""))),"")</f>
        <v/>
      </c>
      <c r="Z442" s="87"/>
      <c r="AA442" s="424" t="s">
        <v>667</v>
      </c>
      <c r="AB442" s="129" t="str">
        <f>IF($M442=0,"",IFERROR(VLOOKUP($E442,'SD Aufnahme'!$A$33:$N$279,AB$20,FALSE),""))</f>
        <v/>
      </c>
      <c r="AC442" s="97">
        <f t="shared" si="126"/>
        <v>0</v>
      </c>
      <c r="AD442" s="89">
        <f t="shared" ca="1" si="127"/>
        <v>0</v>
      </c>
      <c r="AE442" s="89">
        <f t="shared" ca="1" si="133"/>
        <v>0</v>
      </c>
      <c r="AF442" s="89">
        <f t="shared" ca="1" si="128"/>
        <v>0</v>
      </c>
      <c r="AG442" s="89">
        <f t="shared" ca="1" si="134"/>
        <v>0</v>
      </c>
      <c r="AH442" s="89">
        <f t="shared" si="140"/>
        <v>0</v>
      </c>
      <c r="AI442" s="130" t="e">
        <f ca="1">COUNTIF(OFFSET('SD Aufnahme'!$C$33,VLOOKUP(J442,Art_Aufnahme,3,FALSE),0,VLOOKUP(J442,Art_Aufnahme,4,FALSE)-VLOOKUP(J442,Art_Aufnahme,3,FALSE)+1,1),K442)</f>
        <v>#N/A</v>
      </c>
      <c r="AJ442" s="138">
        <f ca="1">COUNTIF(OFFSET('SD Aufnahme'!$M$32,VLOOKUP(E442,'SD Aufnahme'!$A$33:$X$376,'SD Aufnahme'!$W$29,FALSE),0,1,VLOOKUP(E442,'SD Aufnahme'!$A$33:$X$376,'SD Aufnahme'!$X$29,FALSE)),M442)</f>
        <v>0</v>
      </c>
      <c r="AK442" s="91">
        <f t="shared" ca="1" si="135"/>
        <v>0</v>
      </c>
      <c r="AL442" s="98">
        <f t="shared" si="129"/>
        <v>3</v>
      </c>
      <c r="AO442" s="98">
        <f t="shared" si="130"/>
        <v>0</v>
      </c>
      <c r="AR442" s="98" t="str">
        <f t="shared" si="131"/>
        <v>1900-1-Aufnahme</v>
      </c>
    </row>
    <row r="443" spans="1:44">
      <c r="A443" s="98">
        <f t="shared" si="122"/>
        <v>0</v>
      </c>
      <c r="B443" s="98" t="str">
        <f>IF(C443=1,SUM($C$23:C443),"")</f>
        <v/>
      </c>
      <c r="C443" s="98">
        <f t="shared" si="123"/>
        <v>0</v>
      </c>
      <c r="D443" s="89" t="str">
        <f t="shared" si="124"/>
        <v>1900-1-Aufnahme-</v>
      </c>
      <c r="E443" s="123" t="str">
        <f t="shared" ca="1" si="132"/>
        <v>-</v>
      </c>
      <c r="F443" s="123">
        <f t="shared" si="137"/>
        <v>1900</v>
      </c>
      <c r="G443" s="123">
        <f t="shared" si="138"/>
        <v>1</v>
      </c>
      <c r="H443" s="162">
        <f t="shared" si="139"/>
        <v>421</v>
      </c>
      <c r="I443" s="77"/>
      <c r="J443" s="78"/>
      <c r="K443" s="79"/>
      <c r="L443" s="80"/>
      <c r="M443" s="177"/>
      <c r="N443" s="309" t="str">
        <f t="shared" ca="1" si="136"/>
        <v/>
      </c>
      <c r="O443" s="310" t="str">
        <f ca="1">IFERROR(IF(VLOOKUP($E443,'SD Aufnahme'!$A$33:$N$326,'SD Aufnahme'!$D$29,FALSE)=0,"",VLOOKUP($E443,'SD Aufnahme'!$A$33:$N$326,'SD Aufnahme'!$D$29,FALSE)),"")</f>
        <v/>
      </c>
      <c r="P443" s="313"/>
      <c r="Q443" s="315" t="str">
        <f>IF(K443=0,"",IFERROR(VLOOKUP($E443,'SD Aufnahme'!$A$33:$N$326,'SD Aufnahme'!$E$29,FALSE),""))</f>
        <v/>
      </c>
      <c r="R443" s="87"/>
      <c r="S443" s="131" t="str">
        <f t="shared" si="125"/>
        <v/>
      </c>
      <c r="T443" s="126">
        <f>IF(M443="organische Düngemittel",IF(OR($M443=0,L443&lt;&gt;0,U443&gt;0),0,IFERROR(VLOOKUP($E443,'SD Aufnahme'!$A$33:$N$4042,T$20,FALSE),0)),)</f>
        <v>0</v>
      </c>
      <c r="U443" s="83"/>
      <c r="V443" s="124"/>
      <c r="W443" s="128" t="str">
        <f ca="1">IFERROR(IF(AND(J443&lt;&gt;"eigene Stoffe",VLOOKUP($E443,'SD Aufnahme'!$A$33:$N$326,'SD Aufnahme'!$G$29,FALSE)=0),"",IF($L443&lt;&gt;0,"", IF(AND(P443&gt;0,O443&lt;&gt;"",Q443&lt;&gt;"t TM"),VLOOKUP($E443,'SD Aufnahme'!$A$33:$N$326,'SD Aufnahme'!$G$29,FALSE)/O443*P443,VLOOKUP($E443,'SD Aufnahme'!$A$33:$N$326,'SD Aufnahme'!$G$29,FALSE)))),"")</f>
        <v/>
      </c>
      <c r="X443" s="87"/>
      <c r="Y443" s="128" t="str">
        <f ca="1">IFERROR(IF(AND(J443&lt;&gt;"eigene Stoffe",VLOOKUP($E443,'SD Aufnahme'!$A$33:$N$326,'SD Aufnahme'!$H$29,FALSE)=0),"",IF($L443&lt;&gt;0,"",IFERROR(IF(AND(P443&gt;0,O443&lt;&gt;"",Q443&lt;&gt;"t TM"),VLOOKUP($E443,'SD Aufnahme'!$A$33:$N$326,'SD Aufnahme'!$H$29,FALSE)*P443/O443,VLOOKUP($E443,'SD Aufnahme'!$A$33:$N$326,'SD Aufnahme'!$H$29,FALSE)),""))),"")</f>
        <v/>
      </c>
      <c r="Z443" s="87"/>
      <c r="AA443" s="424" t="s">
        <v>667</v>
      </c>
      <c r="AB443" s="129" t="str">
        <f>IF($M443=0,"",IFERROR(VLOOKUP($E443,'SD Aufnahme'!$A$33:$N$279,AB$20,FALSE),""))</f>
        <v/>
      </c>
      <c r="AC443" s="97">
        <f t="shared" si="126"/>
        <v>0</v>
      </c>
      <c r="AD443" s="89">
        <f t="shared" ca="1" si="127"/>
        <v>0</v>
      </c>
      <c r="AE443" s="89">
        <f t="shared" ca="1" si="133"/>
        <v>0</v>
      </c>
      <c r="AF443" s="89">
        <f t="shared" ca="1" si="128"/>
        <v>0</v>
      </c>
      <c r="AG443" s="89">
        <f t="shared" ca="1" si="134"/>
        <v>0</v>
      </c>
      <c r="AH443" s="89">
        <f t="shared" si="140"/>
        <v>0</v>
      </c>
      <c r="AI443" s="130" t="e">
        <f ca="1">COUNTIF(OFFSET('SD Aufnahme'!$C$33,VLOOKUP(J443,Art_Aufnahme,3,FALSE),0,VLOOKUP(J443,Art_Aufnahme,4,FALSE)-VLOOKUP(J443,Art_Aufnahme,3,FALSE)+1,1),K443)</f>
        <v>#N/A</v>
      </c>
      <c r="AJ443" s="138">
        <f ca="1">COUNTIF(OFFSET('SD Aufnahme'!$M$32,VLOOKUP(E443,'SD Aufnahme'!$A$33:$X$376,'SD Aufnahme'!$W$29,FALSE),0,1,VLOOKUP(E443,'SD Aufnahme'!$A$33:$X$376,'SD Aufnahme'!$X$29,FALSE)),M443)</f>
        <v>0</v>
      </c>
      <c r="AK443" s="91">
        <f t="shared" ca="1" si="135"/>
        <v>0</v>
      </c>
      <c r="AL443" s="98">
        <f t="shared" si="129"/>
        <v>3</v>
      </c>
      <c r="AO443" s="98">
        <f t="shared" si="130"/>
        <v>0</v>
      </c>
      <c r="AR443" s="98" t="str">
        <f t="shared" si="131"/>
        <v>1900-1-Aufnahme</v>
      </c>
    </row>
    <row r="444" spans="1:44">
      <c r="A444" s="98">
        <f t="shared" si="122"/>
        <v>0</v>
      </c>
      <c r="B444" s="98" t="str">
        <f>IF(C444=1,SUM($C$23:C444),"")</f>
        <v/>
      </c>
      <c r="C444" s="98">
        <f t="shared" si="123"/>
        <v>0</v>
      </c>
      <c r="D444" s="89" t="str">
        <f t="shared" si="124"/>
        <v>1900-1-Aufnahme-</v>
      </c>
      <c r="E444" s="123" t="str">
        <f t="shared" ca="1" si="132"/>
        <v>-</v>
      </c>
      <c r="F444" s="123">
        <f t="shared" si="137"/>
        <v>1900</v>
      </c>
      <c r="G444" s="123">
        <f t="shared" si="138"/>
        <v>1</v>
      </c>
      <c r="H444" s="162">
        <f t="shared" si="139"/>
        <v>422</v>
      </c>
      <c r="I444" s="77"/>
      <c r="J444" s="78"/>
      <c r="K444" s="79"/>
      <c r="L444" s="80"/>
      <c r="M444" s="177"/>
      <c r="N444" s="309" t="str">
        <f t="shared" ca="1" si="136"/>
        <v/>
      </c>
      <c r="O444" s="310" t="str">
        <f ca="1">IFERROR(IF(VLOOKUP($E444,'SD Aufnahme'!$A$33:$N$326,'SD Aufnahme'!$D$29,FALSE)=0,"",VLOOKUP($E444,'SD Aufnahme'!$A$33:$N$326,'SD Aufnahme'!$D$29,FALSE)),"")</f>
        <v/>
      </c>
      <c r="P444" s="313"/>
      <c r="Q444" s="315" t="str">
        <f>IF(K444=0,"",IFERROR(VLOOKUP($E444,'SD Aufnahme'!$A$33:$N$326,'SD Aufnahme'!$E$29,FALSE),""))</f>
        <v/>
      </c>
      <c r="R444" s="87"/>
      <c r="S444" s="131" t="str">
        <f t="shared" si="125"/>
        <v/>
      </c>
      <c r="T444" s="126">
        <f>IF(M444="organische Düngemittel",IF(OR($M444=0,L444&lt;&gt;0,U444&gt;0),0,IFERROR(VLOOKUP($E444,'SD Aufnahme'!$A$33:$N$4042,T$20,FALSE),0)),)</f>
        <v>0</v>
      </c>
      <c r="U444" s="83"/>
      <c r="V444" s="124"/>
      <c r="W444" s="128" t="str">
        <f ca="1">IFERROR(IF(AND(J444&lt;&gt;"eigene Stoffe",VLOOKUP($E444,'SD Aufnahme'!$A$33:$N$326,'SD Aufnahme'!$G$29,FALSE)=0),"",IF($L444&lt;&gt;0,"", IF(AND(P444&gt;0,O444&lt;&gt;"",Q444&lt;&gt;"t TM"),VLOOKUP($E444,'SD Aufnahme'!$A$33:$N$326,'SD Aufnahme'!$G$29,FALSE)/O444*P444,VLOOKUP($E444,'SD Aufnahme'!$A$33:$N$326,'SD Aufnahme'!$G$29,FALSE)))),"")</f>
        <v/>
      </c>
      <c r="X444" s="87"/>
      <c r="Y444" s="128" t="str">
        <f ca="1">IFERROR(IF(AND(J444&lt;&gt;"eigene Stoffe",VLOOKUP($E444,'SD Aufnahme'!$A$33:$N$326,'SD Aufnahme'!$H$29,FALSE)=0),"",IF($L444&lt;&gt;0,"",IFERROR(IF(AND(P444&gt;0,O444&lt;&gt;"",Q444&lt;&gt;"t TM"),VLOOKUP($E444,'SD Aufnahme'!$A$33:$N$326,'SD Aufnahme'!$H$29,FALSE)*P444/O444,VLOOKUP($E444,'SD Aufnahme'!$A$33:$N$326,'SD Aufnahme'!$H$29,FALSE)),""))),"")</f>
        <v/>
      </c>
      <c r="Z444" s="87"/>
      <c r="AA444" s="424" t="s">
        <v>667</v>
      </c>
      <c r="AB444" s="129" t="str">
        <f>IF($M444=0,"",IFERROR(VLOOKUP($E444,'SD Aufnahme'!$A$33:$N$279,AB$20,FALSE),""))</f>
        <v/>
      </c>
      <c r="AC444" s="97">
        <f t="shared" si="126"/>
        <v>0</v>
      </c>
      <c r="AD444" s="89">
        <f t="shared" ca="1" si="127"/>
        <v>0</v>
      </c>
      <c r="AE444" s="89">
        <f t="shared" ca="1" si="133"/>
        <v>0</v>
      </c>
      <c r="AF444" s="89">
        <f t="shared" ca="1" si="128"/>
        <v>0</v>
      </c>
      <c r="AG444" s="89">
        <f t="shared" ca="1" si="134"/>
        <v>0</v>
      </c>
      <c r="AH444" s="89">
        <f t="shared" si="140"/>
        <v>0</v>
      </c>
      <c r="AI444" s="130" t="e">
        <f ca="1">COUNTIF(OFFSET('SD Aufnahme'!$C$33,VLOOKUP(J444,Art_Aufnahme,3,FALSE),0,VLOOKUP(J444,Art_Aufnahme,4,FALSE)-VLOOKUP(J444,Art_Aufnahme,3,FALSE)+1,1),K444)</f>
        <v>#N/A</v>
      </c>
      <c r="AJ444" s="138">
        <f ca="1">COUNTIF(OFFSET('SD Aufnahme'!$M$32,VLOOKUP(E444,'SD Aufnahme'!$A$33:$X$376,'SD Aufnahme'!$W$29,FALSE),0,1,VLOOKUP(E444,'SD Aufnahme'!$A$33:$X$376,'SD Aufnahme'!$X$29,FALSE)),M444)</f>
        <v>0</v>
      </c>
      <c r="AK444" s="91">
        <f t="shared" ca="1" si="135"/>
        <v>0</v>
      </c>
      <c r="AL444" s="98">
        <f t="shared" si="129"/>
        <v>3</v>
      </c>
      <c r="AO444" s="98">
        <f t="shared" si="130"/>
        <v>0</v>
      </c>
      <c r="AR444" s="98" t="str">
        <f t="shared" si="131"/>
        <v>1900-1-Aufnahme</v>
      </c>
    </row>
    <row r="445" spans="1:44">
      <c r="A445" s="98">
        <f t="shared" si="122"/>
        <v>0</v>
      </c>
      <c r="B445" s="98" t="str">
        <f>IF(C445=1,SUM($C$23:C445),"")</f>
        <v/>
      </c>
      <c r="C445" s="98">
        <f t="shared" si="123"/>
        <v>0</v>
      </c>
      <c r="D445" s="89" t="str">
        <f t="shared" si="124"/>
        <v>1900-1-Aufnahme-</v>
      </c>
      <c r="E445" s="123" t="str">
        <f t="shared" ca="1" si="132"/>
        <v>-</v>
      </c>
      <c r="F445" s="123">
        <f t="shared" si="137"/>
        <v>1900</v>
      </c>
      <c r="G445" s="123">
        <f t="shared" si="138"/>
        <v>1</v>
      </c>
      <c r="H445" s="162">
        <f t="shared" si="139"/>
        <v>423</v>
      </c>
      <c r="I445" s="77"/>
      <c r="J445" s="78"/>
      <c r="K445" s="79"/>
      <c r="L445" s="80"/>
      <c r="M445" s="177"/>
      <c r="N445" s="309" t="str">
        <f t="shared" ca="1" si="136"/>
        <v/>
      </c>
      <c r="O445" s="310" t="str">
        <f ca="1">IFERROR(IF(VLOOKUP($E445,'SD Aufnahme'!$A$33:$N$326,'SD Aufnahme'!$D$29,FALSE)=0,"",VLOOKUP($E445,'SD Aufnahme'!$A$33:$N$326,'SD Aufnahme'!$D$29,FALSE)),"")</f>
        <v/>
      </c>
      <c r="P445" s="313"/>
      <c r="Q445" s="315" t="str">
        <f>IF(K445=0,"",IFERROR(VLOOKUP($E445,'SD Aufnahme'!$A$33:$N$326,'SD Aufnahme'!$E$29,FALSE),""))</f>
        <v/>
      </c>
      <c r="R445" s="87"/>
      <c r="S445" s="131" t="str">
        <f t="shared" si="125"/>
        <v/>
      </c>
      <c r="T445" s="126">
        <f>IF(M445="organische Düngemittel",IF(OR($M445=0,L445&lt;&gt;0,U445&gt;0),0,IFERROR(VLOOKUP($E445,'SD Aufnahme'!$A$33:$N$4042,T$20,FALSE),0)),)</f>
        <v>0</v>
      </c>
      <c r="U445" s="83"/>
      <c r="V445" s="124"/>
      <c r="W445" s="128" t="str">
        <f ca="1">IFERROR(IF(AND(J445&lt;&gt;"eigene Stoffe",VLOOKUP($E445,'SD Aufnahme'!$A$33:$N$326,'SD Aufnahme'!$G$29,FALSE)=0),"",IF($L445&lt;&gt;0,"", IF(AND(P445&gt;0,O445&lt;&gt;"",Q445&lt;&gt;"t TM"),VLOOKUP($E445,'SD Aufnahme'!$A$33:$N$326,'SD Aufnahme'!$G$29,FALSE)/O445*P445,VLOOKUP($E445,'SD Aufnahme'!$A$33:$N$326,'SD Aufnahme'!$G$29,FALSE)))),"")</f>
        <v/>
      </c>
      <c r="X445" s="87"/>
      <c r="Y445" s="128" t="str">
        <f ca="1">IFERROR(IF(AND(J445&lt;&gt;"eigene Stoffe",VLOOKUP($E445,'SD Aufnahme'!$A$33:$N$326,'SD Aufnahme'!$H$29,FALSE)=0),"",IF($L445&lt;&gt;0,"",IFERROR(IF(AND(P445&gt;0,O445&lt;&gt;"",Q445&lt;&gt;"t TM"),VLOOKUP($E445,'SD Aufnahme'!$A$33:$N$326,'SD Aufnahme'!$H$29,FALSE)*P445/O445,VLOOKUP($E445,'SD Aufnahme'!$A$33:$N$326,'SD Aufnahme'!$H$29,FALSE)),""))),"")</f>
        <v/>
      </c>
      <c r="Z445" s="87"/>
      <c r="AA445" s="424" t="s">
        <v>667</v>
      </c>
      <c r="AB445" s="129" t="str">
        <f>IF($M445=0,"",IFERROR(VLOOKUP($E445,'SD Aufnahme'!$A$33:$N$279,AB$20,FALSE),""))</f>
        <v/>
      </c>
      <c r="AC445" s="97">
        <f t="shared" si="126"/>
        <v>0</v>
      </c>
      <c r="AD445" s="89">
        <f t="shared" ca="1" si="127"/>
        <v>0</v>
      </c>
      <c r="AE445" s="89">
        <f t="shared" ca="1" si="133"/>
        <v>0</v>
      </c>
      <c r="AF445" s="89">
        <f t="shared" ca="1" si="128"/>
        <v>0</v>
      </c>
      <c r="AG445" s="89">
        <f t="shared" ca="1" si="134"/>
        <v>0</v>
      </c>
      <c r="AH445" s="89">
        <f t="shared" si="140"/>
        <v>0</v>
      </c>
      <c r="AI445" s="130" t="e">
        <f ca="1">COUNTIF(OFFSET('SD Aufnahme'!$C$33,VLOOKUP(J445,Art_Aufnahme,3,FALSE),0,VLOOKUP(J445,Art_Aufnahme,4,FALSE)-VLOOKUP(J445,Art_Aufnahme,3,FALSE)+1,1),K445)</f>
        <v>#N/A</v>
      </c>
      <c r="AJ445" s="138">
        <f ca="1">COUNTIF(OFFSET('SD Aufnahme'!$M$32,VLOOKUP(E445,'SD Aufnahme'!$A$33:$X$376,'SD Aufnahme'!$W$29,FALSE),0,1,VLOOKUP(E445,'SD Aufnahme'!$A$33:$X$376,'SD Aufnahme'!$X$29,FALSE)),M445)</f>
        <v>0</v>
      </c>
      <c r="AK445" s="91">
        <f t="shared" ca="1" si="135"/>
        <v>0</v>
      </c>
      <c r="AL445" s="98">
        <f t="shared" si="129"/>
        <v>3</v>
      </c>
      <c r="AO445" s="98">
        <f t="shared" si="130"/>
        <v>0</v>
      </c>
      <c r="AR445" s="98" t="str">
        <f t="shared" si="131"/>
        <v>1900-1-Aufnahme</v>
      </c>
    </row>
    <row r="446" spans="1:44">
      <c r="A446" s="98">
        <f t="shared" si="122"/>
        <v>0</v>
      </c>
      <c r="B446" s="98" t="str">
        <f>IF(C446=1,SUM($C$23:C446),"")</f>
        <v/>
      </c>
      <c r="C446" s="98">
        <f t="shared" si="123"/>
        <v>0</v>
      </c>
      <c r="D446" s="89" t="str">
        <f t="shared" si="124"/>
        <v>1900-1-Aufnahme-</v>
      </c>
      <c r="E446" s="123" t="str">
        <f t="shared" ca="1" si="132"/>
        <v>-</v>
      </c>
      <c r="F446" s="123">
        <f t="shared" si="137"/>
        <v>1900</v>
      </c>
      <c r="G446" s="123">
        <f t="shared" si="138"/>
        <v>1</v>
      </c>
      <c r="H446" s="162">
        <f t="shared" si="139"/>
        <v>424</v>
      </c>
      <c r="I446" s="77"/>
      <c r="J446" s="78"/>
      <c r="K446" s="79"/>
      <c r="L446" s="80"/>
      <c r="M446" s="177"/>
      <c r="N446" s="309" t="str">
        <f t="shared" ca="1" si="136"/>
        <v/>
      </c>
      <c r="O446" s="310" t="str">
        <f ca="1">IFERROR(IF(VLOOKUP($E446,'SD Aufnahme'!$A$33:$N$326,'SD Aufnahme'!$D$29,FALSE)=0,"",VLOOKUP($E446,'SD Aufnahme'!$A$33:$N$326,'SD Aufnahme'!$D$29,FALSE)),"")</f>
        <v/>
      </c>
      <c r="P446" s="313"/>
      <c r="Q446" s="315" t="str">
        <f>IF(K446=0,"",IFERROR(VLOOKUP($E446,'SD Aufnahme'!$A$33:$N$326,'SD Aufnahme'!$E$29,FALSE),""))</f>
        <v/>
      </c>
      <c r="R446" s="87"/>
      <c r="S446" s="131" t="str">
        <f t="shared" si="125"/>
        <v/>
      </c>
      <c r="T446" s="126">
        <f>IF(M446="organische Düngemittel",IF(OR($M446=0,L446&lt;&gt;0,U446&gt;0),0,IFERROR(VLOOKUP($E446,'SD Aufnahme'!$A$33:$N$4042,T$20,FALSE),0)),)</f>
        <v>0</v>
      </c>
      <c r="U446" s="83"/>
      <c r="V446" s="124"/>
      <c r="W446" s="128" t="str">
        <f ca="1">IFERROR(IF(AND(J446&lt;&gt;"eigene Stoffe",VLOOKUP($E446,'SD Aufnahme'!$A$33:$N$326,'SD Aufnahme'!$G$29,FALSE)=0),"",IF($L446&lt;&gt;0,"", IF(AND(P446&gt;0,O446&lt;&gt;"",Q446&lt;&gt;"t TM"),VLOOKUP($E446,'SD Aufnahme'!$A$33:$N$326,'SD Aufnahme'!$G$29,FALSE)/O446*P446,VLOOKUP($E446,'SD Aufnahme'!$A$33:$N$326,'SD Aufnahme'!$G$29,FALSE)))),"")</f>
        <v/>
      </c>
      <c r="X446" s="87"/>
      <c r="Y446" s="128" t="str">
        <f ca="1">IFERROR(IF(AND(J446&lt;&gt;"eigene Stoffe",VLOOKUP($E446,'SD Aufnahme'!$A$33:$N$326,'SD Aufnahme'!$H$29,FALSE)=0),"",IF($L446&lt;&gt;0,"",IFERROR(IF(AND(P446&gt;0,O446&lt;&gt;"",Q446&lt;&gt;"t TM"),VLOOKUP($E446,'SD Aufnahme'!$A$33:$N$326,'SD Aufnahme'!$H$29,FALSE)*P446/O446,VLOOKUP($E446,'SD Aufnahme'!$A$33:$N$326,'SD Aufnahme'!$H$29,FALSE)),""))),"")</f>
        <v/>
      </c>
      <c r="Z446" s="87"/>
      <c r="AA446" s="424" t="s">
        <v>667</v>
      </c>
      <c r="AB446" s="129" t="str">
        <f>IF($M446=0,"",IFERROR(VLOOKUP($E446,'SD Aufnahme'!$A$33:$N$279,AB$20,FALSE),""))</f>
        <v/>
      </c>
      <c r="AC446" s="97">
        <f t="shared" si="126"/>
        <v>0</v>
      </c>
      <c r="AD446" s="89">
        <f t="shared" ca="1" si="127"/>
        <v>0</v>
      </c>
      <c r="AE446" s="89">
        <f t="shared" ca="1" si="133"/>
        <v>0</v>
      </c>
      <c r="AF446" s="89">
        <f t="shared" ca="1" si="128"/>
        <v>0</v>
      </c>
      <c r="AG446" s="89">
        <f t="shared" ca="1" si="134"/>
        <v>0</v>
      </c>
      <c r="AH446" s="89">
        <f t="shared" si="140"/>
        <v>0</v>
      </c>
      <c r="AI446" s="130" t="e">
        <f ca="1">COUNTIF(OFFSET('SD Aufnahme'!$C$33,VLOOKUP(J446,Art_Aufnahme,3,FALSE),0,VLOOKUP(J446,Art_Aufnahme,4,FALSE)-VLOOKUP(J446,Art_Aufnahme,3,FALSE)+1,1),K446)</f>
        <v>#N/A</v>
      </c>
      <c r="AJ446" s="138">
        <f ca="1">COUNTIF(OFFSET('SD Aufnahme'!$M$32,VLOOKUP(E446,'SD Aufnahme'!$A$33:$X$376,'SD Aufnahme'!$W$29,FALSE),0,1,VLOOKUP(E446,'SD Aufnahme'!$A$33:$X$376,'SD Aufnahme'!$X$29,FALSE)),M446)</f>
        <v>0</v>
      </c>
      <c r="AK446" s="91">
        <f t="shared" ca="1" si="135"/>
        <v>0</v>
      </c>
      <c r="AL446" s="98">
        <f t="shared" si="129"/>
        <v>3</v>
      </c>
      <c r="AO446" s="98">
        <f t="shared" si="130"/>
        <v>0</v>
      </c>
      <c r="AR446" s="98" t="str">
        <f t="shared" si="131"/>
        <v>1900-1-Aufnahme</v>
      </c>
    </row>
    <row r="447" spans="1:44">
      <c r="A447" s="98">
        <f t="shared" si="122"/>
        <v>0</v>
      </c>
      <c r="B447" s="98" t="str">
        <f>IF(C447=1,SUM($C$23:C447),"")</f>
        <v/>
      </c>
      <c r="C447" s="98">
        <f t="shared" si="123"/>
        <v>0</v>
      </c>
      <c r="D447" s="89" t="str">
        <f t="shared" si="124"/>
        <v>1900-1-Aufnahme-</v>
      </c>
      <c r="E447" s="123" t="str">
        <f t="shared" ca="1" si="132"/>
        <v>-</v>
      </c>
      <c r="F447" s="123">
        <f t="shared" si="137"/>
        <v>1900</v>
      </c>
      <c r="G447" s="123">
        <f t="shared" si="138"/>
        <v>1</v>
      </c>
      <c r="H447" s="162">
        <f t="shared" si="139"/>
        <v>425</v>
      </c>
      <c r="I447" s="77"/>
      <c r="J447" s="78"/>
      <c r="K447" s="79"/>
      <c r="L447" s="80"/>
      <c r="M447" s="177"/>
      <c r="N447" s="309" t="str">
        <f t="shared" ca="1" si="136"/>
        <v/>
      </c>
      <c r="O447" s="310" t="str">
        <f ca="1">IFERROR(IF(VLOOKUP($E447,'SD Aufnahme'!$A$33:$N$326,'SD Aufnahme'!$D$29,FALSE)=0,"",VLOOKUP($E447,'SD Aufnahme'!$A$33:$N$326,'SD Aufnahme'!$D$29,FALSE)),"")</f>
        <v/>
      </c>
      <c r="P447" s="313"/>
      <c r="Q447" s="315" t="str">
        <f>IF(K447=0,"",IFERROR(VLOOKUP($E447,'SD Aufnahme'!$A$33:$N$326,'SD Aufnahme'!$E$29,FALSE),""))</f>
        <v/>
      </c>
      <c r="R447" s="87"/>
      <c r="S447" s="131" t="str">
        <f t="shared" si="125"/>
        <v/>
      </c>
      <c r="T447" s="126">
        <f>IF(M447="organische Düngemittel",IF(OR($M447=0,L447&lt;&gt;0,U447&gt;0),0,IFERROR(VLOOKUP($E447,'SD Aufnahme'!$A$33:$N$4042,T$20,FALSE),0)),)</f>
        <v>0</v>
      </c>
      <c r="U447" s="83"/>
      <c r="V447" s="124"/>
      <c r="W447" s="128" t="str">
        <f ca="1">IFERROR(IF(AND(J447&lt;&gt;"eigene Stoffe",VLOOKUP($E447,'SD Aufnahme'!$A$33:$N$326,'SD Aufnahme'!$G$29,FALSE)=0),"",IF($L447&lt;&gt;0,"", IF(AND(P447&gt;0,O447&lt;&gt;"",Q447&lt;&gt;"t TM"),VLOOKUP($E447,'SD Aufnahme'!$A$33:$N$326,'SD Aufnahme'!$G$29,FALSE)/O447*P447,VLOOKUP($E447,'SD Aufnahme'!$A$33:$N$326,'SD Aufnahme'!$G$29,FALSE)))),"")</f>
        <v/>
      </c>
      <c r="X447" s="87"/>
      <c r="Y447" s="128" t="str">
        <f ca="1">IFERROR(IF(AND(J447&lt;&gt;"eigene Stoffe",VLOOKUP($E447,'SD Aufnahme'!$A$33:$N$326,'SD Aufnahme'!$H$29,FALSE)=0),"",IF($L447&lt;&gt;0,"",IFERROR(IF(AND(P447&gt;0,O447&lt;&gt;"",Q447&lt;&gt;"t TM"),VLOOKUP($E447,'SD Aufnahme'!$A$33:$N$326,'SD Aufnahme'!$H$29,FALSE)*P447/O447,VLOOKUP($E447,'SD Aufnahme'!$A$33:$N$326,'SD Aufnahme'!$H$29,FALSE)),""))),"")</f>
        <v/>
      </c>
      <c r="Z447" s="87"/>
      <c r="AA447" s="424" t="s">
        <v>667</v>
      </c>
      <c r="AB447" s="129" t="str">
        <f>IF($M447=0,"",IFERROR(VLOOKUP($E447,'SD Aufnahme'!$A$33:$N$279,AB$20,FALSE),""))</f>
        <v/>
      </c>
      <c r="AC447" s="97">
        <f t="shared" si="126"/>
        <v>0</v>
      </c>
      <c r="AD447" s="89">
        <f t="shared" ca="1" si="127"/>
        <v>0</v>
      </c>
      <c r="AE447" s="89">
        <f t="shared" ca="1" si="133"/>
        <v>0</v>
      </c>
      <c r="AF447" s="89">
        <f t="shared" ca="1" si="128"/>
        <v>0</v>
      </c>
      <c r="AG447" s="89">
        <f t="shared" ca="1" si="134"/>
        <v>0</v>
      </c>
      <c r="AH447" s="89">
        <f t="shared" si="140"/>
        <v>0</v>
      </c>
      <c r="AI447" s="130" t="e">
        <f ca="1">COUNTIF(OFFSET('SD Aufnahme'!$C$33,VLOOKUP(J447,Art_Aufnahme,3,FALSE),0,VLOOKUP(J447,Art_Aufnahme,4,FALSE)-VLOOKUP(J447,Art_Aufnahme,3,FALSE)+1,1),K447)</f>
        <v>#N/A</v>
      </c>
      <c r="AJ447" s="138">
        <f ca="1">COUNTIF(OFFSET('SD Aufnahme'!$M$32,VLOOKUP(E447,'SD Aufnahme'!$A$33:$X$376,'SD Aufnahme'!$W$29,FALSE),0,1,VLOOKUP(E447,'SD Aufnahme'!$A$33:$X$376,'SD Aufnahme'!$X$29,FALSE)),M447)</f>
        <v>0</v>
      </c>
      <c r="AK447" s="91">
        <f t="shared" ca="1" si="135"/>
        <v>0</v>
      </c>
      <c r="AL447" s="98">
        <f t="shared" si="129"/>
        <v>3</v>
      </c>
      <c r="AO447" s="98">
        <f t="shared" si="130"/>
        <v>0</v>
      </c>
      <c r="AR447" s="98" t="str">
        <f t="shared" si="131"/>
        <v>1900-1-Aufnahme</v>
      </c>
    </row>
    <row r="448" spans="1:44">
      <c r="A448" s="98">
        <f t="shared" si="122"/>
        <v>0</v>
      </c>
      <c r="B448" s="98" t="str">
        <f>IF(C448=1,SUM($C$23:C448),"")</f>
        <v/>
      </c>
      <c r="C448" s="98">
        <f t="shared" si="123"/>
        <v>0</v>
      </c>
      <c r="D448" s="89" t="str">
        <f t="shared" si="124"/>
        <v>1900-1-Aufnahme-</v>
      </c>
      <c r="E448" s="123" t="str">
        <f t="shared" ca="1" si="132"/>
        <v>-</v>
      </c>
      <c r="F448" s="123">
        <f t="shared" si="137"/>
        <v>1900</v>
      </c>
      <c r="G448" s="123">
        <f t="shared" si="138"/>
        <v>1</v>
      </c>
      <c r="H448" s="162">
        <f t="shared" si="139"/>
        <v>426</v>
      </c>
      <c r="I448" s="77"/>
      <c r="J448" s="78"/>
      <c r="K448" s="79"/>
      <c r="L448" s="80"/>
      <c r="M448" s="177"/>
      <c r="N448" s="309" t="str">
        <f t="shared" ca="1" si="136"/>
        <v/>
      </c>
      <c r="O448" s="310" t="str">
        <f ca="1">IFERROR(IF(VLOOKUP($E448,'SD Aufnahme'!$A$33:$N$326,'SD Aufnahme'!$D$29,FALSE)=0,"",VLOOKUP($E448,'SD Aufnahme'!$A$33:$N$326,'SD Aufnahme'!$D$29,FALSE)),"")</f>
        <v/>
      </c>
      <c r="P448" s="313"/>
      <c r="Q448" s="315" t="str">
        <f>IF(K448=0,"",IFERROR(VLOOKUP($E448,'SD Aufnahme'!$A$33:$N$326,'SD Aufnahme'!$E$29,FALSE),""))</f>
        <v/>
      </c>
      <c r="R448" s="87"/>
      <c r="S448" s="131" t="str">
        <f t="shared" si="125"/>
        <v/>
      </c>
      <c r="T448" s="126">
        <f>IF(M448="organische Düngemittel",IF(OR($M448=0,L448&lt;&gt;0,U448&gt;0),0,IFERROR(VLOOKUP($E448,'SD Aufnahme'!$A$33:$N$4042,T$20,FALSE),0)),)</f>
        <v>0</v>
      </c>
      <c r="U448" s="83"/>
      <c r="V448" s="124"/>
      <c r="W448" s="128" t="str">
        <f ca="1">IFERROR(IF(AND(J448&lt;&gt;"eigene Stoffe",VLOOKUP($E448,'SD Aufnahme'!$A$33:$N$326,'SD Aufnahme'!$G$29,FALSE)=0),"",IF($L448&lt;&gt;0,"", IF(AND(P448&gt;0,O448&lt;&gt;"",Q448&lt;&gt;"t TM"),VLOOKUP($E448,'SD Aufnahme'!$A$33:$N$326,'SD Aufnahme'!$G$29,FALSE)/O448*P448,VLOOKUP($E448,'SD Aufnahme'!$A$33:$N$326,'SD Aufnahme'!$G$29,FALSE)))),"")</f>
        <v/>
      </c>
      <c r="X448" s="87"/>
      <c r="Y448" s="128" t="str">
        <f ca="1">IFERROR(IF(AND(J448&lt;&gt;"eigene Stoffe",VLOOKUP($E448,'SD Aufnahme'!$A$33:$N$326,'SD Aufnahme'!$H$29,FALSE)=0),"",IF($L448&lt;&gt;0,"",IFERROR(IF(AND(P448&gt;0,O448&lt;&gt;"",Q448&lt;&gt;"t TM"),VLOOKUP($E448,'SD Aufnahme'!$A$33:$N$326,'SD Aufnahme'!$H$29,FALSE)*P448/O448,VLOOKUP($E448,'SD Aufnahme'!$A$33:$N$326,'SD Aufnahme'!$H$29,FALSE)),""))),"")</f>
        <v/>
      </c>
      <c r="Z448" s="87"/>
      <c r="AA448" s="424" t="s">
        <v>667</v>
      </c>
      <c r="AB448" s="129" t="str">
        <f>IF($M448=0,"",IFERROR(VLOOKUP($E448,'SD Aufnahme'!$A$33:$N$279,AB$20,FALSE),""))</f>
        <v/>
      </c>
      <c r="AC448" s="97">
        <f t="shared" si="126"/>
        <v>0</v>
      </c>
      <c r="AD448" s="89">
        <f t="shared" ca="1" si="127"/>
        <v>0</v>
      </c>
      <c r="AE448" s="89">
        <f t="shared" ca="1" si="133"/>
        <v>0</v>
      </c>
      <c r="AF448" s="89">
        <f t="shared" ca="1" si="128"/>
        <v>0</v>
      </c>
      <c r="AG448" s="89">
        <f t="shared" ca="1" si="134"/>
        <v>0</v>
      </c>
      <c r="AH448" s="89">
        <f t="shared" si="140"/>
        <v>0</v>
      </c>
      <c r="AI448" s="130" t="e">
        <f ca="1">COUNTIF(OFFSET('SD Aufnahme'!$C$33,VLOOKUP(J448,Art_Aufnahme,3,FALSE),0,VLOOKUP(J448,Art_Aufnahme,4,FALSE)-VLOOKUP(J448,Art_Aufnahme,3,FALSE)+1,1),K448)</f>
        <v>#N/A</v>
      </c>
      <c r="AJ448" s="138">
        <f ca="1">COUNTIF(OFFSET('SD Aufnahme'!$M$32,VLOOKUP(E448,'SD Aufnahme'!$A$33:$X$376,'SD Aufnahme'!$W$29,FALSE),0,1,VLOOKUP(E448,'SD Aufnahme'!$A$33:$X$376,'SD Aufnahme'!$X$29,FALSE)),M448)</f>
        <v>0</v>
      </c>
      <c r="AK448" s="91">
        <f t="shared" ca="1" si="135"/>
        <v>0</v>
      </c>
      <c r="AL448" s="98">
        <f t="shared" si="129"/>
        <v>3</v>
      </c>
      <c r="AO448" s="98">
        <f t="shared" si="130"/>
        <v>0</v>
      </c>
      <c r="AR448" s="98" t="str">
        <f t="shared" si="131"/>
        <v>1900-1-Aufnahme</v>
      </c>
    </row>
    <row r="449" spans="1:44">
      <c r="A449" s="98">
        <f t="shared" si="122"/>
        <v>0</v>
      </c>
      <c r="B449" s="98" t="str">
        <f>IF(C449=1,SUM($C$23:C449),"")</f>
        <v/>
      </c>
      <c r="C449" s="98">
        <f t="shared" si="123"/>
        <v>0</v>
      </c>
      <c r="D449" s="89" t="str">
        <f t="shared" si="124"/>
        <v>1900-1-Aufnahme-</v>
      </c>
      <c r="E449" s="123" t="str">
        <f t="shared" ca="1" si="132"/>
        <v>-</v>
      </c>
      <c r="F449" s="123">
        <f t="shared" si="137"/>
        <v>1900</v>
      </c>
      <c r="G449" s="123">
        <f t="shared" si="138"/>
        <v>1</v>
      </c>
      <c r="H449" s="162">
        <f t="shared" si="139"/>
        <v>427</v>
      </c>
      <c r="I449" s="77"/>
      <c r="J449" s="78"/>
      <c r="K449" s="79"/>
      <c r="L449" s="80"/>
      <c r="M449" s="177"/>
      <c r="N449" s="309" t="str">
        <f t="shared" ca="1" si="136"/>
        <v/>
      </c>
      <c r="O449" s="310" t="str">
        <f ca="1">IFERROR(IF(VLOOKUP($E449,'SD Aufnahme'!$A$33:$N$326,'SD Aufnahme'!$D$29,FALSE)=0,"",VLOOKUP($E449,'SD Aufnahme'!$A$33:$N$326,'SD Aufnahme'!$D$29,FALSE)),"")</f>
        <v/>
      </c>
      <c r="P449" s="313"/>
      <c r="Q449" s="315" t="str">
        <f>IF(K449=0,"",IFERROR(VLOOKUP($E449,'SD Aufnahme'!$A$33:$N$326,'SD Aufnahme'!$E$29,FALSE),""))</f>
        <v/>
      </c>
      <c r="R449" s="87"/>
      <c r="S449" s="131" t="str">
        <f t="shared" si="125"/>
        <v/>
      </c>
      <c r="T449" s="126">
        <f>IF(M449="organische Düngemittel",IF(OR($M449=0,L449&lt;&gt;0,U449&gt;0),0,IFERROR(VLOOKUP($E449,'SD Aufnahme'!$A$33:$N$4042,T$20,FALSE),0)),)</f>
        <v>0</v>
      </c>
      <c r="U449" s="83"/>
      <c r="V449" s="124"/>
      <c r="W449" s="128" t="str">
        <f ca="1">IFERROR(IF(AND(J449&lt;&gt;"eigene Stoffe",VLOOKUP($E449,'SD Aufnahme'!$A$33:$N$326,'SD Aufnahme'!$G$29,FALSE)=0),"",IF($L449&lt;&gt;0,"", IF(AND(P449&gt;0,O449&lt;&gt;"",Q449&lt;&gt;"t TM"),VLOOKUP($E449,'SD Aufnahme'!$A$33:$N$326,'SD Aufnahme'!$G$29,FALSE)/O449*P449,VLOOKUP($E449,'SD Aufnahme'!$A$33:$N$326,'SD Aufnahme'!$G$29,FALSE)))),"")</f>
        <v/>
      </c>
      <c r="X449" s="87"/>
      <c r="Y449" s="128" t="str">
        <f ca="1">IFERROR(IF(AND(J449&lt;&gt;"eigene Stoffe",VLOOKUP($E449,'SD Aufnahme'!$A$33:$N$326,'SD Aufnahme'!$H$29,FALSE)=0),"",IF($L449&lt;&gt;0,"",IFERROR(IF(AND(P449&gt;0,O449&lt;&gt;"",Q449&lt;&gt;"t TM"),VLOOKUP($E449,'SD Aufnahme'!$A$33:$N$326,'SD Aufnahme'!$H$29,FALSE)*P449/O449,VLOOKUP($E449,'SD Aufnahme'!$A$33:$N$326,'SD Aufnahme'!$H$29,FALSE)),""))),"")</f>
        <v/>
      </c>
      <c r="Z449" s="87"/>
      <c r="AA449" s="424" t="s">
        <v>667</v>
      </c>
      <c r="AB449" s="129" t="str">
        <f>IF($M449=0,"",IFERROR(VLOOKUP($E449,'SD Aufnahme'!$A$33:$N$279,AB$20,FALSE),""))</f>
        <v/>
      </c>
      <c r="AC449" s="97">
        <f t="shared" si="126"/>
        <v>0</v>
      </c>
      <c r="AD449" s="89">
        <f t="shared" ca="1" si="127"/>
        <v>0</v>
      </c>
      <c r="AE449" s="89">
        <f t="shared" ca="1" si="133"/>
        <v>0</v>
      </c>
      <c r="AF449" s="89">
        <f t="shared" ca="1" si="128"/>
        <v>0</v>
      </c>
      <c r="AG449" s="89">
        <f t="shared" ca="1" si="134"/>
        <v>0</v>
      </c>
      <c r="AH449" s="89">
        <f t="shared" si="140"/>
        <v>0</v>
      </c>
      <c r="AI449" s="130" t="e">
        <f ca="1">COUNTIF(OFFSET('SD Aufnahme'!$C$33,VLOOKUP(J449,Art_Aufnahme,3,FALSE),0,VLOOKUP(J449,Art_Aufnahme,4,FALSE)-VLOOKUP(J449,Art_Aufnahme,3,FALSE)+1,1),K449)</f>
        <v>#N/A</v>
      </c>
      <c r="AJ449" s="138">
        <f ca="1">COUNTIF(OFFSET('SD Aufnahme'!$M$32,VLOOKUP(E449,'SD Aufnahme'!$A$33:$X$376,'SD Aufnahme'!$W$29,FALSE),0,1,VLOOKUP(E449,'SD Aufnahme'!$A$33:$X$376,'SD Aufnahme'!$X$29,FALSE)),M449)</f>
        <v>0</v>
      </c>
      <c r="AK449" s="91">
        <f t="shared" ca="1" si="135"/>
        <v>0</v>
      </c>
      <c r="AL449" s="98">
        <f t="shared" si="129"/>
        <v>3</v>
      </c>
      <c r="AO449" s="98">
        <f t="shared" si="130"/>
        <v>0</v>
      </c>
      <c r="AR449" s="98" t="str">
        <f t="shared" si="131"/>
        <v>1900-1-Aufnahme</v>
      </c>
    </row>
    <row r="450" spans="1:44">
      <c r="A450" s="98">
        <f t="shared" si="122"/>
        <v>0</v>
      </c>
      <c r="B450" s="98" t="str">
        <f>IF(C450=1,SUM($C$23:C450),"")</f>
        <v/>
      </c>
      <c r="C450" s="98">
        <f t="shared" si="123"/>
        <v>0</v>
      </c>
      <c r="D450" s="89" t="str">
        <f t="shared" si="124"/>
        <v>1900-1-Aufnahme-</v>
      </c>
      <c r="E450" s="123" t="str">
        <f t="shared" ca="1" si="132"/>
        <v>-</v>
      </c>
      <c r="F450" s="123">
        <f t="shared" si="137"/>
        <v>1900</v>
      </c>
      <c r="G450" s="123">
        <f t="shared" si="138"/>
        <v>1</v>
      </c>
      <c r="H450" s="162">
        <f t="shared" si="139"/>
        <v>428</v>
      </c>
      <c r="I450" s="77"/>
      <c r="J450" s="78"/>
      <c r="K450" s="79"/>
      <c r="L450" s="80"/>
      <c r="M450" s="177"/>
      <c r="N450" s="309" t="str">
        <f t="shared" ca="1" si="136"/>
        <v/>
      </c>
      <c r="O450" s="310" t="str">
        <f ca="1">IFERROR(IF(VLOOKUP($E450,'SD Aufnahme'!$A$33:$N$326,'SD Aufnahme'!$D$29,FALSE)=0,"",VLOOKUP($E450,'SD Aufnahme'!$A$33:$N$326,'SD Aufnahme'!$D$29,FALSE)),"")</f>
        <v/>
      </c>
      <c r="P450" s="313"/>
      <c r="Q450" s="315" t="str">
        <f>IF(K450=0,"",IFERROR(VLOOKUP($E450,'SD Aufnahme'!$A$33:$N$326,'SD Aufnahme'!$E$29,FALSE),""))</f>
        <v/>
      </c>
      <c r="R450" s="87"/>
      <c r="S450" s="131" t="str">
        <f t="shared" si="125"/>
        <v/>
      </c>
      <c r="T450" s="126">
        <f>IF(M450="organische Düngemittel",IF(OR($M450=0,L450&lt;&gt;0,U450&gt;0),0,IFERROR(VLOOKUP($E450,'SD Aufnahme'!$A$33:$N$4042,T$20,FALSE),0)),)</f>
        <v>0</v>
      </c>
      <c r="U450" s="83"/>
      <c r="V450" s="124"/>
      <c r="W450" s="128" t="str">
        <f ca="1">IFERROR(IF(AND(J450&lt;&gt;"eigene Stoffe",VLOOKUP($E450,'SD Aufnahme'!$A$33:$N$326,'SD Aufnahme'!$G$29,FALSE)=0),"",IF($L450&lt;&gt;0,"", IF(AND(P450&gt;0,O450&lt;&gt;"",Q450&lt;&gt;"t TM"),VLOOKUP($E450,'SD Aufnahme'!$A$33:$N$326,'SD Aufnahme'!$G$29,FALSE)/O450*P450,VLOOKUP($E450,'SD Aufnahme'!$A$33:$N$326,'SD Aufnahme'!$G$29,FALSE)))),"")</f>
        <v/>
      </c>
      <c r="X450" s="87"/>
      <c r="Y450" s="128" t="str">
        <f ca="1">IFERROR(IF(AND(J450&lt;&gt;"eigene Stoffe",VLOOKUP($E450,'SD Aufnahme'!$A$33:$N$326,'SD Aufnahme'!$H$29,FALSE)=0),"",IF($L450&lt;&gt;0,"",IFERROR(IF(AND(P450&gt;0,O450&lt;&gt;"",Q450&lt;&gt;"t TM"),VLOOKUP($E450,'SD Aufnahme'!$A$33:$N$326,'SD Aufnahme'!$H$29,FALSE)*P450/O450,VLOOKUP($E450,'SD Aufnahme'!$A$33:$N$326,'SD Aufnahme'!$H$29,FALSE)),""))),"")</f>
        <v/>
      </c>
      <c r="Z450" s="87"/>
      <c r="AA450" s="424" t="s">
        <v>667</v>
      </c>
      <c r="AB450" s="129" t="str">
        <f>IF($M450=0,"",IFERROR(VLOOKUP($E450,'SD Aufnahme'!$A$33:$N$279,AB$20,FALSE),""))</f>
        <v/>
      </c>
      <c r="AC450" s="97">
        <f t="shared" si="126"/>
        <v>0</v>
      </c>
      <c r="AD450" s="89">
        <f t="shared" ca="1" si="127"/>
        <v>0</v>
      </c>
      <c r="AE450" s="89">
        <f t="shared" ca="1" si="133"/>
        <v>0</v>
      </c>
      <c r="AF450" s="89">
        <f t="shared" ca="1" si="128"/>
        <v>0</v>
      </c>
      <c r="AG450" s="89">
        <f t="shared" ca="1" si="134"/>
        <v>0</v>
      </c>
      <c r="AH450" s="89">
        <f t="shared" si="140"/>
        <v>0</v>
      </c>
      <c r="AI450" s="130" t="e">
        <f ca="1">COUNTIF(OFFSET('SD Aufnahme'!$C$33,VLOOKUP(J450,Art_Aufnahme,3,FALSE),0,VLOOKUP(J450,Art_Aufnahme,4,FALSE)-VLOOKUP(J450,Art_Aufnahme,3,FALSE)+1,1),K450)</f>
        <v>#N/A</v>
      </c>
      <c r="AJ450" s="138">
        <f ca="1">COUNTIF(OFFSET('SD Aufnahme'!$M$32,VLOOKUP(E450,'SD Aufnahme'!$A$33:$X$376,'SD Aufnahme'!$W$29,FALSE),0,1,VLOOKUP(E450,'SD Aufnahme'!$A$33:$X$376,'SD Aufnahme'!$X$29,FALSE)),M450)</f>
        <v>0</v>
      </c>
      <c r="AK450" s="91">
        <f t="shared" ca="1" si="135"/>
        <v>0</v>
      </c>
      <c r="AL450" s="98">
        <f t="shared" si="129"/>
        <v>3</v>
      </c>
      <c r="AO450" s="98">
        <f t="shared" si="130"/>
        <v>0</v>
      </c>
      <c r="AR450" s="98" t="str">
        <f t="shared" si="131"/>
        <v>1900-1-Aufnahme</v>
      </c>
    </row>
    <row r="451" spans="1:44">
      <c r="A451" s="98">
        <f t="shared" si="122"/>
        <v>0</v>
      </c>
      <c r="B451" s="98" t="str">
        <f>IF(C451=1,SUM($C$23:C451),"")</f>
        <v/>
      </c>
      <c r="C451" s="98">
        <f t="shared" si="123"/>
        <v>0</v>
      </c>
      <c r="D451" s="89" t="str">
        <f t="shared" si="124"/>
        <v>1900-1-Aufnahme-</v>
      </c>
      <c r="E451" s="123" t="str">
        <f t="shared" ca="1" si="132"/>
        <v>-</v>
      </c>
      <c r="F451" s="123">
        <f t="shared" si="137"/>
        <v>1900</v>
      </c>
      <c r="G451" s="123">
        <f t="shared" si="138"/>
        <v>1</v>
      </c>
      <c r="H451" s="162">
        <f t="shared" si="139"/>
        <v>429</v>
      </c>
      <c r="I451" s="77"/>
      <c r="J451" s="78"/>
      <c r="K451" s="79"/>
      <c r="L451" s="80"/>
      <c r="M451" s="177"/>
      <c r="N451" s="309" t="str">
        <f t="shared" ca="1" si="136"/>
        <v/>
      </c>
      <c r="O451" s="310" t="str">
        <f ca="1">IFERROR(IF(VLOOKUP($E451,'SD Aufnahme'!$A$33:$N$326,'SD Aufnahme'!$D$29,FALSE)=0,"",VLOOKUP($E451,'SD Aufnahme'!$A$33:$N$326,'SD Aufnahme'!$D$29,FALSE)),"")</f>
        <v/>
      </c>
      <c r="P451" s="313"/>
      <c r="Q451" s="315" t="str">
        <f>IF(K451=0,"",IFERROR(VLOOKUP($E451,'SD Aufnahme'!$A$33:$N$326,'SD Aufnahme'!$E$29,FALSE),""))</f>
        <v/>
      </c>
      <c r="R451" s="87"/>
      <c r="S451" s="131" t="str">
        <f t="shared" si="125"/>
        <v/>
      </c>
      <c r="T451" s="126">
        <f>IF(M451="organische Düngemittel",IF(OR($M451=0,L451&lt;&gt;0,U451&gt;0),0,IFERROR(VLOOKUP($E451,'SD Aufnahme'!$A$33:$N$4042,T$20,FALSE),0)),)</f>
        <v>0</v>
      </c>
      <c r="U451" s="83"/>
      <c r="V451" s="124"/>
      <c r="W451" s="128" t="str">
        <f ca="1">IFERROR(IF(AND(J451&lt;&gt;"eigene Stoffe",VLOOKUP($E451,'SD Aufnahme'!$A$33:$N$326,'SD Aufnahme'!$G$29,FALSE)=0),"",IF($L451&lt;&gt;0,"", IF(AND(P451&gt;0,O451&lt;&gt;"",Q451&lt;&gt;"t TM"),VLOOKUP($E451,'SD Aufnahme'!$A$33:$N$326,'SD Aufnahme'!$G$29,FALSE)/O451*P451,VLOOKUP($E451,'SD Aufnahme'!$A$33:$N$326,'SD Aufnahme'!$G$29,FALSE)))),"")</f>
        <v/>
      </c>
      <c r="X451" s="87"/>
      <c r="Y451" s="128" t="str">
        <f ca="1">IFERROR(IF(AND(J451&lt;&gt;"eigene Stoffe",VLOOKUP($E451,'SD Aufnahme'!$A$33:$N$326,'SD Aufnahme'!$H$29,FALSE)=0),"",IF($L451&lt;&gt;0,"",IFERROR(IF(AND(P451&gt;0,O451&lt;&gt;"",Q451&lt;&gt;"t TM"),VLOOKUP($E451,'SD Aufnahme'!$A$33:$N$326,'SD Aufnahme'!$H$29,FALSE)*P451/O451,VLOOKUP($E451,'SD Aufnahme'!$A$33:$N$326,'SD Aufnahme'!$H$29,FALSE)),""))),"")</f>
        <v/>
      </c>
      <c r="Z451" s="87"/>
      <c r="AA451" s="424" t="s">
        <v>667</v>
      </c>
      <c r="AB451" s="129" t="str">
        <f>IF($M451=0,"",IFERROR(VLOOKUP($E451,'SD Aufnahme'!$A$33:$N$279,AB$20,FALSE),""))</f>
        <v/>
      </c>
      <c r="AC451" s="97">
        <f t="shared" si="126"/>
        <v>0</v>
      </c>
      <c r="AD451" s="89">
        <f t="shared" ca="1" si="127"/>
        <v>0</v>
      </c>
      <c r="AE451" s="89">
        <f t="shared" ca="1" si="133"/>
        <v>0</v>
      </c>
      <c r="AF451" s="89">
        <f t="shared" ca="1" si="128"/>
        <v>0</v>
      </c>
      <c r="AG451" s="89">
        <f t="shared" ca="1" si="134"/>
        <v>0</v>
      </c>
      <c r="AH451" s="89">
        <f t="shared" si="140"/>
        <v>0</v>
      </c>
      <c r="AI451" s="130" t="e">
        <f ca="1">COUNTIF(OFFSET('SD Aufnahme'!$C$33,VLOOKUP(J451,Art_Aufnahme,3,FALSE),0,VLOOKUP(J451,Art_Aufnahme,4,FALSE)-VLOOKUP(J451,Art_Aufnahme,3,FALSE)+1,1),K451)</f>
        <v>#N/A</v>
      </c>
      <c r="AJ451" s="138">
        <f ca="1">COUNTIF(OFFSET('SD Aufnahme'!$M$32,VLOOKUP(E451,'SD Aufnahme'!$A$33:$X$376,'SD Aufnahme'!$W$29,FALSE),0,1,VLOOKUP(E451,'SD Aufnahme'!$A$33:$X$376,'SD Aufnahme'!$X$29,FALSE)),M451)</f>
        <v>0</v>
      </c>
      <c r="AK451" s="91">
        <f t="shared" ca="1" si="135"/>
        <v>0</v>
      </c>
      <c r="AL451" s="98">
        <f t="shared" si="129"/>
        <v>3</v>
      </c>
      <c r="AO451" s="98">
        <f t="shared" si="130"/>
        <v>0</v>
      </c>
      <c r="AR451" s="98" t="str">
        <f t="shared" si="131"/>
        <v>1900-1-Aufnahme</v>
      </c>
    </row>
    <row r="452" spans="1:44">
      <c r="A452" s="98">
        <f t="shared" si="122"/>
        <v>0</v>
      </c>
      <c r="B452" s="98" t="str">
        <f>IF(C452=1,SUM($C$23:C452),"")</f>
        <v/>
      </c>
      <c r="C452" s="98">
        <f t="shared" si="123"/>
        <v>0</v>
      </c>
      <c r="D452" s="89" t="str">
        <f t="shared" si="124"/>
        <v>1900-1-Aufnahme-</v>
      </c>
      <c r="E452" s="123" t="str">
        <f t="shared" ca="1" si="132"/>
        <v>-</v>
      </c>
      <c r="F452" s="123">
        <f t="shared" si="137"/>
        <v>1900</v>
      </c>
      <c r="G452" s="123">
        <f t="shared" si="138"/>
        <v>1</v>
      </c>
      <c r="H452" s="162">
        <f t="shared" si="139"/>
        <v>430</v>
      </c>
      <c r="I452" s="77"/>
      <c r="J452" s="78"/>
      <c r="K452" s="79"/>
      <c r="L452" s="80"/>
      <c r="M452" s="177"/>
      <c r="N452" s="309" t="str">
        <f t="shared" ca="1" si="136"/>
        <v/>
      </c>
      <c r="O452" s="310" t="str">
        <f ca="1">IFERROR(IF(VLOOKUP($E452,'SD Aufnahme'!$A$33:$N$326,'SD Aufnahme'!$D$29,FALSE)=0,"",VLOOKUP($E452,'SD Aufnahme'!$A$33:$N$326,'SD Aufnahme'!$D$29,FALSE)),"")</f>
        <v/>
      </c>
      <c r="P452" s="313"/>
      <c r="Q452" s="315" t="str">
        <f>IF(K452=0,"",IFERROR(VLOOKUP($E452,'SD Aufnahme'!$A$33:$N$326,'SD Aufnahme'!$E$29,FALSE),""))</f>
        <v/>
      </c>
      <c r="R452" s="87"/>
      <c r="S452" s="131" t="str">
        <f t="shared" si="125"/>
        <v/>
      </c>
      <c r="T452" s="126">
        <f>IF(M452="organische Düngemittel",IF(OR($M452=0,L452&lt;&gt;0,U452&gt;0),0,IFERROR(VLOOKUP($E452,'SD Aufnahme'!$A$33:$N$4042,T$20,FALSE),0)),)</f>
        <v>0</v>
      </c>
      <c r="U452" s="83"/>
      <c r="V452" s="124"/>
      <c r="W452" s="128" t="str">
        <f ca="1">IFERROR(IF(AND(J452&lt;&gt;"eigene Stoffe",VLOOKUP($E452,'SD Aufnahme'!$A$33:$N$326,'SD Aufnahme'!$G$29,FALSE)=0),"",IF($L452&lt;&gt;0,"", IF(AND(P452&gt;0,O452&lt;&gt;"",Q452&lt;&gt;"t TM"),VLOOKUP($E452,'SD Aufnahme'!$A$33:$N$326,'SD Aufnahme'!$G$29,FALSE)/O452*P452,VLOOKUP($E452,'SD Aufnahme'!$A$33:$N$326,'SD Aufnahme'!$G$29,FALSE)))),"")</f>
        <v/>
      </c>
      <c r="X452" s="87"/>
      <c r="Y452" s="128" t="str">
        <f ca="1">IFERROR(IF(AND(J452&lt;&gt;"eigene Stoffe",VLOOKUP($E452,'SD Aufnahme'!$A$33:$N$326,'SD Aufnahme'!$H$29,FALSE)=0),"",IF($L452&lt;&gt;0,"",IFERROR(IF(AND(P452&gt;0,O452&lt;&gt;"",Q452&lt;&gt;"t TM"),VLOOKUP($E452,'SD Aufnahme'!$A$33:$N$326,'SD Aufnahme'!$H$29,FALSE)*P452/O452,VLOOKUP($E452,'SD Aufnahme'!$A$33:$N$326,'SD Aufnahme'!$H$29,FALSE)),""))),"")</f>
        <v/>
      </c>
      <c r="Z452" s="87"/>
      <c r="AA452" s="424" t="s">
        <v>667</v>
      </c>
      <c r="AB452" s="129" t="str">
        <f>IF($M452=0,"",IFERROR(VLOOKUP($E452,'SD Aufnahme'!$A$33:$N$279,AB$20,FALSE),""))</f>
        <v/>
      </c>
      <c r="AC452" s="97">
        <f t="shared" si="126"/>
        <v>0</v>
      </c>
      <c r="AD452" s="89">
        <f t="shared" ca="1" si="127"/>
        <v>0</v>
      </c>
      <c r="AE452" s="89">
        <f t="shared" ca="1" si="133"/>
        <v>0</v>
      </c>
      <c r="AF452" s="89">
        <f t="shared" ca="1" si="128"/>
        <v>0</v>
      </c>
      <c r="AG452" s="89">
        <f t="shared" ca="1" si="134"/>
        <v>0</v>
      </c>
      <c r="AH452" s="89">
        <f t="shared" si="140"/>
        <v>0</v>
      </c>
      <c r="AI452" s="130" t="e">
        <f ca="1">COUNTIF(OFFSET('SD Aufnahme'!$C$33,VLOOKUP(J452,Art_Aufnahme,3,FALSE),0,VLOOKUP(J452,Art_Aufnahme,4,FALSE)-VLOOKUP(J452,Art_Aufnahme,3,FALSE)+1,1),K452)</f>
        <v>#N/A</v>
      </c>
      <c r="AJ452" s="138">
        <f ca="1">COUNTIF(OFFSET('SD Aufnahme'!$M$32,VLOOKUP(E452,'SD Aufnahme'!$A$33:$X$376,'SD Aufnahme'!$W$29,FALSE),0,1,VLOOKUP(E452,'SD Aufnahme'!$A$33:$X$376,'SD Aufnahme'!$X$29,FALSE)),M452)</f>
        <v>0</v>
      </c>
      <c r="AK452" s="91">
        <f t="shared" ca="1" si="135"/>
        <v>0</v>
      </c>
      <c r="AL452" s="98">
        <f t="shared" si="129"/>
        <v>3</v>
      </c>
      <c r="AO452" s="98">
        <f t="shared" si="130"/>
        <v>0</v>
      </c>
      <c r="AR452" s="98" t="str">
        <f t="shared" si="131"/>
        <v>1900-1-Aufnahme</v>
      </c>
    </row>
    <row r="453" spans="1:44">
      <c r="A453" s="98">
        <f t="shared" si="122"/>
        <v>0</v>
      </c>
      <c r="B453" s="98" t="str">
        <f>IF(C453=1,SUM($C$23:C453),"")</f>
        <v/>
      </c>
      <c r="C453" s="98">
        <f t="shared" si="123"/>
        <v>0</v>
      </c>
      <c r="D453" s="89" t="str">
        <f t="shared" si="124"/>
        <v>1900-1-Aufnahme-</v>
      </c>
      <c r="E453" s="123" t="str">
        <f t="shared" ca="1" si="132"/>
        <v>-</v>
      </c>
      <c r="F453" s="123">
        <f t="shared" si="137"/>
        <v>1900</v>
      </c>
      <c r="G453" s="123">
        <f t="shared" si="138"/>
        <v>1</v>
      </c>
      <c r="H453" s="162">
        <f t="shared" si="139"/>
        <v>431</v>
      </c>
      <c r="I453" s="77"/>
      <c r="J453" s="78"/>
      <c r="K453" s="79"/>
      <c r="L453" s="80"/>
      <c r="M453" s="177"/>
      <c r="N453" s="309" t="str">
        <f t="shared" ca="1" si="136"/>
        <v/>
      </c>
      <c r="O453" s="310" t="str">
        <f ca="1">IFERROR(IF(VLOOKUP($E453,'SD Aufnahme'!$A$33:$N$326,'SD Aufnahme'!$D$29,FALSE)=0,"",VLOOKUP($E453,'SD Aufnahme'!$A$33:$N$326,'SD Aufnahme'!$D$29,FALSE)),"")</f>
        <v/>
      </c>
      <c r="P453" s="313"/>
      <c r="Q453" s="315" t="str">
        <f>IF(K453=0,"",IFERROR(VLOOKUP($E453,'SD Aufnahme'!$A$33:$N$326,'SD Aufnahme'!$E$29,FALSE),""))</f>
        <v/>
      </c>
      <c r="R453" s="87"/>
      <c r="S453" s="131" t="str">
        <f t="shared" si="125"/>
        <v/>
      </c>
      <c r="T453" s="126">
        <f>IF(M453="organische Düngemittel",IF(OR($M453=0,L453&lt;&gt;0,U453&gt;0),0,IFERROR(VLOOKUP($E453,'SD Aufnahme'!$A$33:$N$4042,T$20,FALSE),0)),)</f>
        <v>0</v>
      </c>
      <c r="U453" s="83"/>
      <c r="V453" s="124"/>
      <c r="W453" s="128" t="str">
        <f ca="1">IFERROR(IF(AND(J453&lt;&gt;"eigene Stoffe",VLOOKUP($E453,'SD Aufnahme'!$A$33:$N$326,'SD Aufnahme'!$G$29,FALSE)=0),"",IF($L453&lt;&gt;0,"", IF(AND(P453&gt;0,O453&lt;&gt;"",Q453&lt;&gt;"t TM"),VLOOKUP($E453,'SD Aufnahme'!$A$33:$N$326,'SD Aufnahme'!$G$29,FALSE)/O453*P453,VLOOKUP($E453,'SD Aufnahme'!$A$33:$N$326,'SD Aufnahme'!$G$29,FALSE)))),"")</f>
        <v/>
      </c>
      <c r="X453" s="87"/>
      <c r="Y453" s="128" t="str">
        <f ca="1">IFERROR(IF(AND(J453&lt;&gt;"eigene Stoffe",VLOOKUP($E453,'SD Aufnahme'!$A$33:$N$326,'SD Aufnahme'!$H$29,FALSE)=0),"",IF($L453&lt;&gt;0,"",IFERROR(IF(AND(P453&gt;0,O453&lt;&gt;"",Q453&lt;&gt;"t TM"),VLOOKUP($E453,'SD Aufnahme'!$A$33:$N$326,'SD Aufnahme'!$H$29,FALSE)*P453/O453,VLOOKUP($E453,'SD Aufnahme'!$A$33:$N$326,'SD Aufnahme'!$H$29,FALSE)),""))),"")</f>
        <v/>
      </c>
      <c r="Z453" s="87"/>
      <c r="AA453" s="424" t="s">
        <v>667</v>
      </c>
      <c r="AB453" s="129" t="str">
        <f>IF($M453=0,"",IFERROR(VLOOKUP($E453,'SD Aufnahme'!$A$33:$N$279,AB$20,FALSE),""))</f>
        <v/>
      </c>
      <c r="AC453" s="97">
        <f t="shared" si="126"/>
        <v>0</v>
      </c>
      <c r="AD453" s="89">
        <f t="shared" ca="1" si="127"/>
        <v>0</v>
      </c>
      <c r="AE453" s="89">
        <f t="shared" ca="1" si="133"/>
        <v>0</v>
      </c>
      <c r="AF453" s="89">
        <f t="shared" ca="1" si="128"/>
        <v>0</v>
      </c>
      <c r="AG453" s="89">
        <f t="shared" ca="1" si="134"/>
        <v>0</v>
      </c>
      <c r="AH453" s="89">
        <f t="shared" si="140"/>
        <v>0</v>
      </c>
      <c r="AI453" s="130" t="e">
        <f ca="1">COUNTIF(OFFSET('SD Aufnahme'!$C$33,VLOOKUP(J453,Art_Aufnahme,3,FALSE),0,VLOOKUP(J453,Art_Aufnahme,4,FALSE)-VLOOKUP(J453,Art_Aufnahme,3,FALSE)+1,1),K453)</f>
        <v>#N/A</v>
      </c>
      <c r="AJ453" s="138">
        <f ca="1">COUNTIF(OFFSET('SD Aufnahme'!$M$32,VLOOKUP(E453,'SD Aufnahme'!$A$33:$X$376,'SD Aufnahme'!$W$29,FALSE),0,1,VLOOKUP(E453,'SD Aufnahme'!$A$33:$X$376,'SD Aufnahme'!$X$29,FALSE)),M453)</f>
        <v>0</v>
      </c>
      <c r="AK453" s="91">
        <f t="shared" ca="1" si="135"/>
        <v>0</v>
      </c>
      <c r="AL453" s="98">
        <f t="shared" si="129"/>
        <v>3</v>
      </c>
      <c r="AO453" s="98">
        <f t="shared" si="130"/>
        <v>0</v>
      </c>
      <c r="AR453" s="98" t="str">
        <f t="shared" si="131"/>
        <v>1900-1-Aufnahme</v>
      </c>
    </row>
    <row r="454" spans="1:44">
      <c r="A454" s="98">
        <f t="shared" si="122"/>
        <v>0</v>
      </c>
      <c r="B454" s="98" t="str">
        <f>IF(C454=1,SUM($C$23:C454),"")</f>
        <v/>
      </c>
      <c r="C454" s="98">
        <f t="shared" si="123"/>
        <v>0</v>
      </c>
      <c r="D454" s="89" t="str">
        <f t="shared" si="124"/>
        <v>1900-1-Aufnahme-</v>
      </c>
      <c r="E454" s="123" t="str">
        <f t="shared" ca="1" si="132"/>
        <v>-</v>
      </c>
      <c r="F454" s="123">
        <f t="shared" si="137"/>
        <v>1900</v>
      </c>
      <c r="G454" s="123">
        <f t="shared" si="138"/>
        <v>1</v>
      </c>
      <c r="H454" s="162">
        <f t="shared" si="139"/>
        <v>432</v>
      </c>
      <c r="I454" s="77"/>
      <c r="J454" s="78"/>
      <c r="K454" s="79"/>
      <c r="L454" s="80"/>
      <c r="M454" s="177"/>
      <c r="N454" s="309" t="str">
        <f t="shared" ca="1" si="136"/>
        <v/>
      </c>
      <c r="O454" s="310" t="str">
        <f ca="1">IFERROR(IF(VLOOKUP($E454,'SD Aufnahme'!$A$33:$N$326,'SD Aufnahme'!$D$29,FALSE)=0,"",VLOOKUP($E454,'SD Aufnahme'!$A$33:$N$326,'SD Aufnahme'!$D$29,FALSE)),"")</f>
        <v/>
      </c>
      <c r="P454" s="313"/>
      <c r="Q454" s="315" t="str">
        <f>IF(K454=0,"",IFERROR(VLOOKUP($E454,'SD Aufnahme'!$A$33:$N$326,'SD Aufnahme'!$E$29,FALSE),""))</f>
        <v/>
      </c>
      <c r="R454" s="87"/>
      <c r="S454" s="131" t="str">
        <f t="shared" si="125"/>
        <v/>
      </c>
      <c r="T454" s="126">
        <f>IF(M454="organische Düngemittel",IF(OR($M454=0,L454&lt;&gt;0,U454&gt;0),0,IFERROR(VLOOKUP($E454,'SD Aufnahme'!$A$33:$N$4042,T$20,FALSE),0)),)</f>
        <v>0</v>
      </c>
      <c r="U454" s="83"/>
      <c r="V454" s="124"/>
      <c r="W454" s="128" t="str">
        <f ca="1">IFERROR(IF(AND(J454&lt;&gt;"eigene Stoffe",VLOOKUP($E454,'SD Aufnahme'!$A$33:$N$326,'SD Aufnahme'!$G$29,FALSE)=0),"",IF($L454&lt;&gt;0,"", IF(AND(P454&gt;0,O454&lt;&gt;"",Q454&lt;&gt;"t TM"),VLOOKUP($E454,'SD Aufnahme'!$A$33:$N$326,'SD Aufnahme'!$G$29,FALSE)/O454*P454,VLOOKUP($E454,'SD Aufnahme'!$A$33:$N$326,'SD Aufnahme'!$G$29,FALSE)))),"")</f>
        <v/>
      </c>
      <c r="X454" s="87"/>
      <c r="Y454" s="128" t="str">
        <f ca="1">IFERROR(IF(AND(J454&lt;&gt;"eigene Stoffe",VLOOKUP($E454,'SD Aufnahme'!$A$33:$N$326,'SD Aufnahme'!$H$29,FALSE)=0),"",IF($L454&lt;&gt;0,"",IFERROR(IF(AND(P454&gt;0,O454&lt;&gt;"",Q454&lt;&gt;"t TM"),VLOOKUP($E454,'SD Aufnahme'!$A$33:$N$326,'SD Aufnahme'!$H$29,FALSE)*P454/O454,VLOOKUP($E454,'SD Aufnahme'!$A$33:$N$326,'SD Aufnahme'!$H$29,FALSE)),""))),"")</f>
        <v/>
      </c>
      <c r="Z454" s="87"/>
      <c r="AA454" s="424" t="s">
        <v>667</v>
      </c>
      <c r="AB454" s="129" t="str">
        <f>IF($M454=0,"",IFERROR(VLOOKUP($E454,'SD Aufnahme'!$A$33:$N$279,AB$20,FALSE),""))</f>
        <v/>
      </c>
      <c r="AC454" s="97">
        <f t="shared" si="126"/>
        <v>0</v>
      </c>
      <c r="AD454" s="89">
        <f t="shared" ca="1" si="127"/>
        <v>0</v>
      </c>
      <c r="AE454" s="89">
        <f t="shared" ca="1" si="133"/>
        <v>0</v>
      </c>
      <c r="AF454" s="89">
        <f t="shared" ca="1" si="128"/>
        <v>0</v>
      </c>
      <c r="AG454" s="89">
        <f t="shared" ca="1" si="134"/>
        <v>0</v>
      </c>
      <c r="AH454" s="89">
        <f t="shared" si="140"/>
        <v>0</v>
      </c>
      <c r="AI454" s="130" t="e">
        <f ca="1">COUNTIF(OFFSET('SD Aufnahme'!$C$33,VLOOKUP(J454,Art_Aufnahme,3,FALSE),0,VLOOKUP(J454,Art_Aufnahme,4,FALSE)-VLOOKUP(J454,Art_Aufnahme,3,FALSE)+1,1),K454)</f>
        <v>#N/A</v>
      </c>
      <c r="AJ454" s="138">
        <f ca="1">COUNTIF(OFFSET('SD Aufnahme'!$M$32,VLOOKUP(E454,'SD Aufnahme'!$A$33:$X$376,'SD Aufnahme'!$W$29,FALSE),0,1,VLOOKUP(E454,'SD Aufnahme'!$A$33:$X$376,'SD Aufnahme'!$X$29,FALSE)),M454)</f>
        <v>0</v>
      </c>
      <c r="AK454" s="91">
        <f t="shared" ca="1" si="135"/>
        <v>0</v>
      </c>
      <c r="AL454" s="98">
        <f t="shared" si="129"/>
        <v>3</v>
      </c>
      <c r="AO454" s="98">
        <f t="shared" si="130"/>
        <v>0</v>
      </c>
      <c r="AR454" s="98" t="str">
        <f t="shared" si="131"/>
        <v>1900-1-Aufnahme</v>
      </c>
    </row>
    <row r="455" spans="1:44">
      <c r="A455" s="98">
        <f t="shared" si="122"/>
        <v>0</v>
      </c>
      <c r="B455" s="98" t="str">
        <f>IF(C455=1,SUM($C$23:C455),"")</f>
        <v/>
      </c>
      <c r="C455" s="98">
        <f t="shared" si="123"/>
        <v>0</v>
      </c>
      <c r="D455" s="89" t="str">
        <f t="shared" si="124"/>
        <v>1900-1-Aufnahme-</v>
      </c>
      <c r="E455" s="123" t="str">
        <f t="shared" ca="1" si="132"/>
        <v>-</v>
      </c>
      <c r="F455" s="123">
        <f t="shared" si="137"/>
        <v>1900</v>
      </c>
      <c r="G455" s="123">
        <f t="shared" si="138"/>
        <v>1</v>
      </c>
      <c r="H455" s="162">
        <f t="shared" si="139"/>
        <v>433</v>
      </c>
      <c r="I455" s="77"/>
      <c r="J455" s="78"/>
      <c r="K455" s="79"/>
      <c r="L455" s="80"/>
      <c r="M455" s="177"/>
      <c r="N455" s="309" t="str">
        <f t="shared" ca="1" si="136"/>
        <v/>
      </c>
      <c r="O455" s="310" t="str">
        <f ca="1">IFERROR(IF(VLOOKUP($E455,'SD Aufnahme'!$A$33:$N$326,'SD Aufnahme'!$D$29,FALSE)=0,"",VLOOKUP($E455,'SD Aufnahme'!$A$33:$N$326,'SD Aufnahme'!$D$29,FALSE)),"")</f>
        <v/>
      </c>
      <c r="P455" s="313"/>
      <c r="Q455" s="315" t="str">
        <f>IF(K455=0,"",IFERROR(VLOOKUP($E455,'SD Aufnahme'!$A$33:$N$326,'SD Aufnahme'!$E$29,FALSE),""))</f>
        <v/>
      </c>
      <c r="R455" s="87"/>
      <c r="S455" s="131" t="str">
        <f t="shared" si="125"/>
        <v/>
      </c>
      <c r="T455" s="126">
        <f>IF(M455="organische Düngemittel",IF(OR($M455=0,L455&lt;&gt;0,U455&gt;0),0,IFERROR(VLOOKUP($E455,'SD Aufnahme'!$A$33:$N$4042,T$20,FALSE),0)),)</f>
        <v>0</v>
      </c>
      <c r="U455" s="83"/>
      <c r="V455" s="124"/>
      <c r="W455" s="128" t="str">
        <f ca="1">IFERROR(IF(AND(J455&lt;&gt;"eigene Stoffe",VLOOKUP($E455,'SD Aufnahme'!$A$33:$N$326,'SD Aufnahme'!$G$29,FALSE)=0),"",IF($L455&lt;&gt;0,"", IF(AND(P455&gt;0,O455&lt;&gt;"",Q455&lt;&gt;"t TM"),VLOOKUP($E455,'SD Aufnahme'!$A$33:$N$326,'SD Aufnahme'!$G$29,FALSE)/O455*P455,VLOOKUP($E455,'SD Aufnahme'!$A$33:$N$326,'SD Aufnahme'!$G$29,FALSE)))),"")</f>
        <v/>
      </c>
      <c r="X455" s="87"/>
      <c r="Y455" s="128" t="str">
        <f ca="1">IFERROR(IF(AND(J455&lt;&gt;"eigene Stoffe",VLOOKUP($E455,'SD Aufnahme'!$A$33:$N$326,'SD Aufnahme'!$H$29,FALSE)=0),"",IF($L455&lt;&gt;0,"",IFERROR(IF(AND(P455&gt;0,O455&lt;&gt;"",Q455&lt;&gt;"t TM"),VLOOKUP($E455,'SD Aufnahme'!$A$33:$N$326,'SD Aufnahme'!$H$29,FALSE)*P455/O455,VLOOKUP($E455,'SD Aufnahme'!$A$33:$N$326,'SD Aufnahme'!$H$29,FALSE)),""))),"")</f>
        <v/>
      </c>
      <c r="Z455" s="87"/>
      <c r="AA455" s="424" t="s">
        <v>667</v>
      </c>
      <c r="AB455" s="129" t="str">
        <f>IF($M455=0,"",IFERROR(VLOOKUP($E455,'SD Aufnahme'!$A$33:$N$279,AB$20,FALSE),""))</f>
        <v/>
      </c>
      <c r="AC455" s="97">
        <f t="shared" si="126"/>
        <v>0</v>
      </c>
      <c r="AD455" s="89">
        <f t="shared" ca="1" si="127"/>
        <v>0</v>
      </c>
      <c r="AE455" s="89">
        <f t="shared" ca="1" si="133"/>
        <v>0</v>
      </c>
      <c r="AF455" s="89">
        <f t="shared" ca="1" si="128"/>
        <v>0</v>
      </c>
      <c r="AG455" s="89">
        <f t="shared" ca="1" si="134"/>
        <v>0</v>
      </c>
      <c r="AH455" s="89">
        <f t="shared" si="140"/>
        <v>0</v>
      </c>
      <c r="AI455" s="130" t="e">
        <f ca="1">COUNTIF(OFFSET('SD Aufnahme'!$C$33,VLOOKUP(J455,Art_Aufnahme,3,FALSE),0,VLOOKUP(J455,Art_Aufnahme,4,FALSE)-VLOOKUP(J455,Art_Aufnahme,3,FALSE)+1,1),K455)</f>
        <v>#N/A</v>
      </c>
      <c r="AJ455" s="138">
        <f ca="1">COUNTIF(OFFSET('SD Aufnahme'!$M$32,VLOOKUP(E455,'SD Aufnahme'!$A$33:$X$376,'SD Aufnahme'!$W$29,FALSE),0,1,VLOOKUP(E455,'SD Aufnahme'!$A$33:$X$376,'SD Aufnahme'!$X$29,FALSE)),M455)</f>
        <v>0</v>
      </c>
      <c r="AK455" s="91">
        <f t="shared" ca="1" si="135"/>
        <v>0</v>
      </c>
      <c r="AL455" s="98">
        <f t="shared" si="129"/>
        <v>3</v>
      </c>
      <c r="AO455" s="98">
        <f t="shared" si="130"/>
        <v>0</v>
      </c>
      <c r="AR455" s="98" t="str">
        <f t="shared" si="131"/>
        <v>1900-1-Aufnahme</v>
      </c>
    </row>
    <row r="456" spans="1:44">
      <c r="A456" s="98">
        <f t="shared" si="122"/>
        <v>0</v>
      </c>
      <c r="B456" s="98" t="str">
        <f>IF(C456=1,SUM($C$23:C456),"")</f>
        <v/>
      </c>
      <c r="C456" s="98">
        <f t="shared" si="123"/>
        <v>0</v>
      </c>
      <c r="D456" s="89" t="str">
        <f t="shared" si="124"/>
        <v>1900-1-Aufnahme-</v>
      </c>
      <c r="E456" s="123" t="str">
        <f t="shared" ca="1" si="132"/>
        <v>-</v>
      </c>
      <c r="F456" s="123">
        <f t="shared" si="137"/>
        <v>1900</v>
      </c>
      <c r="G456" s="123">
        <f t="shared" si="138"/>
        <v>1</v>
      </c>
      <c r="H456" s="162">
        <f t="shared" si="139"/>
        <v>434</v>
      </c>
      <c r="I456" s="77"/>
      <c r="J456" s="78"/>
      <c r="K456" s="79"/>
      <c r="L456" s="80"/>
      <c r="M456" s="177"/>
      <c r="N456" s="309" t="str">
        <f t="shared" ca="1" si="136"/>
        <v/>
      </c>
      <c r="O456" s="310" t="str">
        <f ca="1">IFERROR(IF(VLOOKUP($E456,'SD Aufnahme'!$A$33:$N$326,'SD Aufnahme'!$D$29,FALSE)=0,"",VLOOKUP($E456,'SD Aufnahme'!$A$33:$N$326,'SD Aufnahme'!$D$29,FALSE)),"")</f>
        <v/>
      </c>
      <c r="P456" s="313"/>
      <c r="Q456" s="315" t="str">
        <f>IF(K456=0,"",IFERROR(VLOOKUP($E456,'SD Aufnahme'!$A$33:$N$326,'SD Aufnahme'!$E$29,FALSE),""))</f>
        <v/>
      </c>
      <c r="R456" s="87"/>
      <c r="S456" s="131" t="str">
        <f t="shared" si="125"/>
        <v/>
      </c>
      <c r="T456" s="126">
        <f>IF(M456="organische Düngemittel",IF(OR($M456=0,L456&lt;&gt;0,U456&gt;0),0,IFERROR(VLOOKUP($E456,'SD Aufnahme'!$A$33:$N$4042,T$20,FALSE),0)),)</f>
        <v>0</v>
      </c>
      <c r="U456" s="83"/>
      <c r="V456" s="124"/>
      <c r="W456" s="128" t="str">
        <f ca="1">IFERROR(IF(AND(J456&lt;&gt;"eigene Stoffe",VLOOKUP($E456,'SD Aufnahme'!$A$33:$N$326,'SD Aufnahme'!$G$29,FALSE)=0),"",IF($L456&lt;&gt;0,"", IF(AND(P456&gt;0,O456&lt;&gt;"",Q456&lt;&gt;"t TM"),VLOOKUP($E456,'SD Aufnahme'!$A$33:$N$326,'SD Aufnahme'!$G$29,FALSE)/O456*P456,VLOOKUP($E456,'SD Aufnahme'!$A$33:$N$326,'SD Aufnahme'!$G$29,FALSE)))),"")</f>
        <v/>
      </c>
      <c r="X456" s="87"/>
      <c r="Y456" s="128" t="str">
        <f ca="1">IFERROR(IF(AND(J456&lt;&gt;"eigene Stoffe",VLOOKUP($E456,'SD Aufnahme'!$A$33:$N$326,'SD Aufnahme'!$H$29,FALSE)=0),"",IF($L456&lt;&gt;0,"",IFERROR(IF(AND(P456&gt;0,O456&lt;&gt;"",Q456&lt;&gt;"t TM"),VLOOKUP($E456,'SD Aufnahme'!$A$33:$N$326,'SD Aufnahme'!$H$29,FALSE)*P456/O456,VLOOKUP($E456,'SD Aufnahme'!$A$33:$N$326,'SD Aufnahme'!$H$29,FALSE)),""))),"")</f>
        <v/>
      </c>
      <c r="Z456" s="87"/>
      <c r="AA456" s="424" t="s">
        <v>667</v>
      </c>
      <c r="AB456" s="129" t="str">
        <f>IF($M456=0,"",IFERROR(VLOOKUP($E456,'SD Aufnahme'!$A$33:$N$279,AB$20,FALSE),""))</f>
        <v/>
      </c>
      <c r="AC456" s="97">
        <f t="shared" si="126"/>
        <v>0</v>
      </c>
      <c r="AD456" s="89">
        <f t="shared" ca="1" si="127"/>
        <v>0</v>
      </c>
      <c r="AE456" s="89">
        <f t="shared" ca="1" si="133"/>
        <v>0</v>
      </c>
      <c r="AF456" s="89">
        <f t="shared" ca="1" si="128"/>
        <v>0</v>
      </c>
      <c r="AG456" s="89">
        <f t="shared" ca="1" si="134"/>
        <v>0</v>
      </c>
      <c r="AH456" s="89">
        <f t="shared" si="140"/>
        <v>0</v>
      </c>
      <c r="AI456" s="130" t="e">
        <f ca="1">COUNTIF(OFFSET('SD Aufnahme'!$C$33,VLOOKUP(J456,Art_Aufnahme,3,FALSE),0,VLOOKUP(J456,Art_Aufnahme,4,FALSE)-VLOOKUP(J456,Art_Aufnahme,3,FALSE)+1,1),K456)</f>
        <v>#N/A</v>
      </c>
      <c r="AJ456" s="138">
        <f ca="1">COUNTIF(OFFSET('SD Aufnahme'!$M$32,VLOOKUP(E456,'SD Aufnahme'!$A$33:$X$376,'SD Aufnahme'!$W$29,FALSE),0,1,VLOOKUP(E456,'SD Aufnahme'!$A$33:$X$376,'SD Aufnahme'!$X$29,FALSE)),M456)</f>
        <v>0</v>
      </c>
      <c r="AK456" s="91">
        <f t="shared" ca="1" si="135"/>
        <v>0</v>
      </c>
      <c r="AL456" s="98">
        <f t="shared" si="129"/>
        <v>3</v>
      </c>
      <c r="AO456" s="98">
        <f t="shared" si="130"/>
        <v>0</v>
      </c>
      <c r="AR456" s="98" t="str">
        <f t="shared" si="131"/>
        <v>1900-1-Aufnahme</v>
      </c>
    </row>
    <row r="457" spans="1:44">
      <c r="A457" s="98">
        <f t="shared" si="122"/>
        <v>0</v>
      </c>
      <c r="B457" s="98" t="str">
        <f>IF(C457=1,SUM($C$23:C457),"")</f>
        <v/>
      </c>
      <c r="C457" s="98">
        <f t="shared" si="123"/>
        <v>0</v>
      </c>
      <c r="D457" s="89" t="str">
        <f t="shared" si="124"/>
        <v>1900-1-Aufnahme-</v>
      </c>
      <c r="E457" s="123" t="str">
        <f t="shared" ca="1" si="132"/>
        <v>-</v>
      </c>
      <c r="F457" s="123">
        <f t="shared" si="137"/>
        <v>1900</v>
      </c>
      <c r="G457" s="123">
        <f t="shared" si="138"/>
        <v>1</v>
      </c>
      <c r="H457" s="162">
        <f t="shared" si="139"/>
        <v>435</v>
      </c>
      <c r="I457" s="77"/>
      <c r="J457" s="78"/>
      <c r="K457" s="79"/>
      <c r="L457" s="80"/>
      <c r="M457" s="177"/>
      <c r="N457" s="309" t="str">
        <f t="shared" ca="1" si="136"/>
        <v/>
      </c>
      <c r="O457" s="310" t="str">
        <f ca="1">IFERROR(IF(VLOOKUP($E457,'SD Aufnahme'!$A$33:$N$326,'SD Aufnahme'!$D$29,FALSE)=0,"",VLOOKUP($E457,'SD Aufnahme'!$A$33:$N$326,'SD Aufnahme'!$D$29,FALSE)),"")</f>
        <v/>
      </c>
      <c r="P457" s="313"/>
      <c r="Q457" s="315" t="str">
        <f>IF(K457=0,"",IFERROR(VLOOKUP($E457,'SD Aufnahme'!$A$33:$N$326,'SD Aufnahme'!$E$29,FALSE),""))</f>
        <v/>
      </c>
      <c r="R457" s="87"/>
      <c r="S457" s="131" t="str">
        <f t="shared" si="125"/>
        <v/>
      </c>
      <c r="T457" s="126">
        <f>IF(M457="organische Düngemittel",IF(OR($M457=0,L457&lt;&gt;0,U457&gt;0),0,IFERROR(VLOOKUP($E457,'SD Aufnahme'!$A$33:$N$4042,T$20,FALSE),0)),)</f>
        <v>0</v>
      </c>
      <c r="U457" s="83"/>
      <c r="V457" s="124"/>
      <c r="W457" s="128" t="str">
        <f ca="1">IFERROR(IF(AND(J457&lt;&gt;"eigene Stoffe",VLOOKUP($E457,'SD Aufnahme'!$A$33:$N$326,'SD Aufnahme'!$G$29,FALSE)=0),"",IF($L457&lt;&gt;0,"", IF(AND(P457&gt;0,O457&lt;&gt;"",Q457&lt;&gt;"t TM"),VLOOKUP($E457,'SD Aufnahme'!$A$33:$N$326,'SD Aufnahme'!$G$29,FALSE)/O457*P457,VLOOKUP($E457,'SD Aufnahme'!$A$33:$N$326,'SD Aufnahme'!$G$29,FALSE)))),"")</f>
        <v/>
      </c>
      <c r="X457" s="87"/>
      <c r="Y457" s="128" t="str">
        <f ca="1">IFERROR(IF(AND(J457&lt;&gt;"eigene Stoffe",VLOOKUP($E457,'SD Aufnahme'!$A$33:$N$326,'SD Aufnahme'!$H$29,FALSE)=0),"",IF($L457&lt;&gt;0,"",IFERROR(IF(AND(P457&gt;0,O457&lt;&gt;"",Q457&lt;&gt;"t TM"),VLOOKUP($E457,'SD Aufnahme'!$A$33:$N$326,'SD Aufnahme'!$H$29,FALSE)*P457/O457,VLOOKUP($E457,'SD Aufnahme'!$A$33:$N$326,'SD Aufnahme'!$H$29,FALSE)),""))),"")</f>
        <v/>
      </c>
      <c r="Z457" s="87"/>
      <c r="AA457" s="424" t="s">
        <v>667</v>
      </c>
      <c r="AB457" s="129" t="str">
        <f>IF($M457=0,"",IFERROR(VLOOKUP($E457,'SD Aufnahme'!$A$33:$N$279,AB$20,FALSE),""))</f>
        <v/>
      </c>
      <c r="AC457" s="97">
        <f t="shared" si="126"/>
        <v>0</v>
      </c>
      <c r="AD457" s="89">
        <f t="shared" ca="1" si="127"/>
        <v>0</v>
      </c>
      <c r="AE457" s="89">
        <f t="shared" ca="1" si="133"/>
        <v>0</v>
      </c>
      <c r="AF457" s="89">
        <f t="shared" ca="1" si="128"/>
        <v>0</v>
      </c>
      <c r="AG457" s="89">
        <f t="shared" ca="1" si="134"/>
        <v>0</v>
      </c>
      <c r="AH457" s="89">
        <f t="shared" si="140"/>
        <v>0</v>
      </c>
      <c r="AI457" s="130" t="e">
        <f ca="1">COUNTIF(OFFSET('SD Aufnahme'!$C$33,VLOOKUP(J457,Art_Aufnahme,3,FALSE),0,VLOOKUP(J457,Art_Aufnahme,4,FALSE)-VLOOKUP(J457,Art_Aufnahme,3,FALSE)+1,1),K457)</f>
        <v>#N/A</v>
      </c>
      <c r="AJ457" s="138">
        <f ca="1">COUNTIF(OFFSET('SD Aufnahme'!$M$32,VLOOKUP(E457,'SD Aufnahme'!$A$33:$X$376,'SD Aufnahme'!$W$29,FALSE),0,1,VLOOKUP(E457,'SD Aufnahme'!$A$33:$X$376,'SD Aufnahme'!$X$29,FALSE)),M457)</f>
        <v>0</v>
      </c>
      <c r="AK457" s="91">
        <f t="shared" ca="1" si="135"/>
        <v>0</v>
      </c>
      <c r="AL457" s="98">
        <f t="shared" si="129"/>
        <v>3</v>
      </c>
      <c r="AO457" s="98">
        <f t="shared" si="130"/>
        <v>0</v>
      </c>
      <c r="AR457" s="98" t="str">
        <f t="shared" si="131"/>
        <v>1900-1-Aufnahme</v>
      </c>
    </row>
    <row r="458" spans="1:44">
      <c r="A458" s="98">
        <f t="shared" si="122"/>
        <v>0</v>
      </c>
      <c r="B458" s="98" t="str">
        <f>IF(C458=1,SUM($C$23:C458),"")</f>
        <v/>
      </c>
      <c r="C458" s="98">
        <f t="shared" si="123"/>
        <v>0</v>
      </c>
      <c r="D458" s="89" t="str">
        <f t="shared" si="124"/>
        <v>1900-1-Aufnahme-</v>
      </c>
      <c r="E458" s="123" t="str">
        <f t="shared" ca="1" si="132"/>
        <v>-</v>
      </c>
      <c r="F458" s="123">
        <f t="shared" si="137"/>
        <v>1900</v>
      </c>
      <c r="G458" s="123">
        <f t="shared" si="138"/>
        <v>1</v>
      </c>
      <c r="H458" s="162">
        <f t="shared" si="139"/>
        <v>436</v>
      </c>
      <c r="I458" s="77"/>
      <c r="J458" s="78"/>
      <c r="K458" s="79"/>
      <c r="L458" s="80"/>
      <c r="M458" s="177"/>
      <c r="N458" s="309" t="str">
        <f t="shared" ca="1" si="136"/>
        <v/>
      </c>
      <c r="O458" s="310" t="str">
        <f ca="1">IFERROR(IF(VLOOKUP($E458,'SD Aufnahme'!$A$33:$N$326,'SD Aufnahme'!$D$29,FALSE)=0,"",VLOOKUP($E458,'SD Aufnahme'!$A$33:$N$326,'SD Aufnahme'!$D$29,FALSE)),"")</f>
        <v/>
      </c>
      <c r="P458" s="313"/>
      <c r="Q458" s="315" t="str">
        <f>IF(K458=0,"",IFERROR(VLOOKUP($E458,'SD Aufnahme'!$A$33:$N$326,'SD Aufnahme'!$E$29,FALSE),""))</f>
        <v/>
      </c>
      <c r="R458" s="87"/>
      <c r="S458" s="131" t="str">
        <f t="shared" si="125"/>
        <v/>
      </c>
      <c r="T458" s="126">
        <f>IF(M458="organische Düngemittel",IF(OR($M458=0,L458&lt;&gt;0,U458&gt;0),0,IFERROR(VLOOKUP($E458,'SD Aufnahme'!$A$33:$N$4042,T$20,FALSE),0)),)</f>
        <v>0</v>
      </c>
      <c r="U458" s="83"/>
      <c r="V458" s="124"/>
      <c r="W458" s="128" t="str">
        <f ca="1">IFERROR(IF(AND(J458&lt;&gt;"eigene Stoffe",VLOOKUP($E458,'SD Aufnahme'!$A$33:$N$326,'SD Aufnahme'!$G$29,FALSE)=0),"",IF($L458&lt;&gt;0,"", IF(AND(P458&gt;0,O458&lt;&gt;"",Q458&lt;&gt;"t TM"),VLOOKUP($E458,'SD Aufnahme'!$A$33:$N$326,'SD Aufnahme'!$G$29,FALSE)/O458*P458,VLOOKUP($E458,'SD Aufnahme'!$A$33:$N$326,'SD Aufnahme'!$G$29,FALSE)))),"")</f>
        <v/>
      </c>
      <c r="X458" s="87"/>
      <c r="Y458" s="128" t="str">
        <f ca="1">IFERROR(IF(AND(J458&lt;&gt;"eigene Stoffe",VLOOKUP($E458,'SD Aufnahme'!$A$33:$N$326,'SD Aufnahme'!$H$29,FALSE)=0),"",IF($L458&lt;&gt;0,"",IFERROR(IF(AND(P458&gt;0,O458&lt;&gt;"",Q458&lt;&gt;"t TM"),VLOOKUP($E458,'SD Aufnahme'!$A$33:$N$326,'SD Aufnahme'!$H$29,FALSE)*P458/O458,VLOOKUP($E458,'SD Aufnahme'!$A$33:$N$326,'SD Aufnahme'!$H$29,FALSE)),""))),"")</f>
        <v/>
      </c>
      <c r="Z458" s="87"/>
      <c r="AA458" s="424" t="s">
        <v>667</v>
      </c>
      <c r="AB458" s="129" t="str">
        <f>IF($M458=0,"",IFERROR(VLOOKUP($E458,'SD Aufnahme'!$A$33:$N$279,AB$20,FALSE),""))</f>
        <v/>
      </c>
      <c r="AC458" s="97">
        <f t="shared" si="126"/>
        <v>0</v>
      </c>
      <c r="AD458" s="89">
        <f t="shared" ca="1" si="127"/>
        <v>0</v>
      </c>
      <c r="AE458" s="89">
        <f t="shared" ca="1" si="133"/>
        <v>0</v>
      </c>
      <c r="AF458" s="89">
        <f t="shared" ca="1" si="128"/>
        <v>0</v>
      </c>
      <c r="AG458" s="89">
        <f t="shared" ca="1" si="134"/>
        <v>0</v>
      </c>
      <c r="AH458" s="89">
        <f t="shared" si="140"/>
        <v>0</v>
      </c>
      <c r="AI458" s="130" t="e">
        <f ca="1">COUNTIF(OFFSET('SD Aufnahme'!$C$33,VLOOKUP(J458,Art_Aufnahme,3,FALSE),0,VLOOKUP(J458,Art_Aufnahme,4,FALSE)-VLOOKUP(J458,Art_Aufnahme,3,FALSE)+1,1),K458)</f>
        <v>#N/A</v>
      </c>
      <c r="AJ458" s="138">
        <f ca="1">COUNTIF(OFFSET('SD Aufnahme'!$M$32,VLOOKUP(E458,'SD Aufnahme'!$A$33:$X$376,'SD Aufnahme'!$W$29,FALSE),0,1,VLOOKUP(E458,'SD Aufnahme'!$A$33:$X$376,'SD Aufnahme'!$X$29,FALSE)),M458)</f>
        <v>0</v>
      </c>
      <c r="AK458" s="91">
        <f t="shared" ca="1" si="135"/>
        <v>0</v>
      </c>
      <c r="AL458" s="98">
        <f t="shared" si="129"/>
        <v>3</v>
      </c>
      <c r="AO458" s="98">
        <f t="shared" si="130"/>
        <v>0</v>
      </c>
      <c r="AR458" s="98" t="str">
        <f t="shared" si="131"/>
        <v>1900-1-Aufnahme</v>
      </c>
    </row>
    <row r="459" spans="1:44">
      <c r="A459" s="98">
        <f t="shared" si="122"/>
        <v>0</v>
      </c>
      <c r="B459" s="98" t="str">
        <f>IF(C459=1,SUM($C$23:C459),"")</f>
        <v/>
      </c>
      <c r="C459" s="98">
        <f t="shared" si="123"/>
        <v>0</v>
      </c>
      <c r="D459" s="89" t="str">
        <f t="shared" si="124"/>
        <v>1900-1-Aufnahme-</v>
      </c>
      <c r="E459" s="123" t="str">
        <f t="shared" ca="1" si="132"/>
        <v>-</v>
      </c>
      <c r="F459" s="123">
        <f t="shared" si="137"/>
        <v>1900</v>
      </c>
      <c r="G459" s="123">
        <f t="shared" si="138"/>
        <v>1</v>
      </c>
      <c r="H459" s="162">
        <f t="shared" si="139"/>
        <v>437</v>
      </c>
      <c r="I459" s="77"/>
      <c r="J459" s="78"/>
      <c r="K459" s="79"/>
      <c r="L459" s="80"/>
      <c r="M459" s="177"/>
      <c r="N459" s="309" t="str">
        <f t="shared" ca="1" si="136"/>
        <v/>
      </c>
      <c r="O459" s="310" t="str">
        <f ca="1">IFERROR(IF(VLOOKUP($E459,'SD Aufnahme'!$A$33:$N$326,'SD Aufnahme'!$D$29,FALSE)=0,"",VLOOKUP($E459,'SD Aufnahme'!$A$33:$N$326,'SD Aufnahme'!$D$29,FALSE)),"")</f>
        <v/>
      </c>
      <c r="P459" s="313"/>
      <c r="Q459" s="315" t="str">
        <f>IF(K459=0,"",IFERROR(VLOOKUP($E459,'SD Aufnahme'!$A$33:$N$326,'SD Aufnahme'!$E$29,FALSE),""))</f>
        <v/>
      </c>
      <c r="R459" s="87"/>
      <c r="S459" s="131" t="str">
        <f t="shared" si="125"/>
        <v/>
      </c>
      <c r="T459" s="126">
        <f>IF(M459="organische Düngemittel",IF(OR($M459=0,L459&lt;&gt;0,U459&gt;0),0,IFERROR(VLOOKUP($E459,'SD Aufnahme'!$A$33:$N$4042,T$20,FALSE),0)),)</f>
        <v>0</v>
      </c>
      <c r="U459" s="83"/>
      <c r="V459" s="124"/>
      <c r="W459" s="128" t="str">
        <f ca="1">IFERROR(IF(AND(J459&lt;&gt;"eigene Stoffe",VLOOKUP($E459,'SD Aufnahme'!$A$33:$N$326,'SD Aufnahme'!$G$29,FALSE)=0),"",IF($L459&lt;&gt;0,"", IF(AND(P459&gt;0,O459&lt;&gt;"",Q459&lt;&gt;"t TM"),VLOOKUP($E459,'SD Aufnahme'!$A$33:$N$326,'SD Aufnahme'!$G$29,FALSE)/O459*P459,VLOOKUP($E459,'SD Aufnahme'!$A$33:$N$326,'SD Aufnahme'!$G$29,FALSE)))),"")</f>
        <v/>
      </c>
      <c r="X459" s="87"/>
      <c r="Y459" s="128" t="str">
        <f ca="1">IFERROR(IF(AND(J459&lt;&gt;"eigene Stoffe",VLOOKUP($E459,'SD Aufnahme'!$A$33:$N$326,'SD Aufnahme'!$H$29,FALSE)=0),"",IF($L459&lt;&gt;0,"",IFERROR(IF(AND(P459&gt;0,O459&lt;&gt;"",Q459&lt;&gt;"t TM"),VLOOKUP($E459,'SD Aufnahme'!$A$33:$N$326,'SD Aufnahme'!$H$29,FALSE)*P459/O459,VLOOKUP($E459,'SD Aufnahme'!$A$33:$N$326,'SD Aufnahme'!$H$29,FALSE)),""))),"")</f>
        <v/>
      </c>
      <c r="Z459" s="87"/>
      <c r="AA459" s="424" t="s">
        <v>667</v>
      </c>
      <c r="AB459" s="129" t="str">
        <f>IF($M459=0,"",IFERROR(VLOOKUP($E459,'SD Aufnahme'!$A$33:$N$279,AB$20,FALSE),""))</f>
        <v/>
      </c>
      <c r="AC459" s="97">
        <f t="shared" si="126"/>
        <v>0</v>
      </c>
      <c r="AD459" s="89">
        <f t="shared" ca="1" si="127"/>
        <v>0</v>
      </c>
      <c r="AE459" s="89">
        <f t="shared" ca="1" si="133"/>
        <v>0</v>
      </c>
      <c r="AF459" s="89">
        <f t="shared" ca="1" si="128"/>
        <v>0</v>
      </c>
      <c r="AG459" s="89">
        <f t="shared" ca="1" si="134"/>
        <v>0</v>
      </c>
      <c r="AH459" s="89">
        <f t="shared" si="140"/>
        <v>0</v>
      </c>
      <c r="AI459" s="130" t="e">
        <f ca="1">COUNTIF(OFFSET('SD Aufnahme'!$C$33,VLOOKUP(J459,Art_Aufnahme,3,FALSE),0,VLOOKUP(J459,Art_Aufnahme,4,FALSE)-VLOOKUP(J459,Art_Aufnahme,3,FALSE)+1,1),K459)</f>
        <v>#N/A</v>
      </c>
      <c r="AJ459" s="138">
        <f ca="1">COUNTIF(OFFSET('SD Aufnahme'!$M$32,VLOOKUP(E459,'SD Aufnahme'!$A$33:$X$376,'SD Aufnahme'!$W$29,FALSE),0,1,VLOOKUP(E459,'SD Aufnahme'!$A$33:$X$376,'SD Aufnahme'!$X$29,FALSE)),M459)</f>
        <v>0</v>
      </c>
      <c r="AK459" s="91">
        <f t="shared" ca="1" si="135"/>
        <v>0</v>
      </c>
      <c r="AL459" s="98">
        <f t="shared" si="129"/>
        <v>3</v>
      </c>
      <c r="AO459" s="98">
        <f t="shared" si="130"/>
        <v>0</v>
      </c>
      <c r="AR459" s="98" t="str">
        <f t="shared" si="131"/>
        <v>1900-1-Aufnahme</v>
      </c>
    </row>
    <row r="460" spans="1:44">
      <c r="A460" s="98">
        <f t="shared" si="122"/>
        <v>0</v>
      </c>
      <c r="B460" s="98" t="str">
        <f>IF(C460=1,SUM($C$23:C460),"")</f>
        <v/>
      </c>
      <c r="C460" s="98">
        <f t="shared" si="123"/>
        <v>0</v>
      </c>
      <c r="D460" s="89" t="str">
        <f t="shared" si="124"/>
        <v>1900-1-Aufnahme-</v>
      </c>
      <c r="E460" s="123" t="str">
        <f t="shared" ca="1" si="132"/>
        <v>-</v>
      </c>
      <c r="F460" s="123">
        <f t="shared" si="137"/>
        <v>1900</v>
      </c>
      <c r="G460" s="123">
        <f t="shared" si="138"/>
        <v>1</v>
      </c>
      <c r="H460" s="162">
        <f t="shared" si="139"/>
        <v>438</v>
      </c>
      <c r="I460" s="77"/>
      <c r="J460" s="78"/>
      <c r="K460" s="79"/>
      <c r="L460" s="80"/>
      <c r="M460" s="177"/>
      <c r="N460" s="309" t="str">
        <f t="shared" ca="1" si="136"/>
        <v/>
      </c>
      <c r="O460" s="310" t="str">
        <f ca="1">IFERROR(IF(VLOOKUP($E460,'SD Aufnahme'!$A$33:$N$326,'SD Aufnahme'!$D$29,FALSE)=0,"",VLOOKUP($E460,'SD Aufnahme'!$A$33:$N$326,'SD Aufnahme'!$D$29,FALSE)),"")</f>
        <v/>
      </c>
      <c r="P460" s="313"/>
      <c r="Q460" s="315" t="str">
        <f>IF(K460=0,"",IFERROR(VLOOKUP($E460,'SD Aufnahme'!$A$33:$N$326,'SD Aufnahme'!$E$29,FALSE),""))</f>
        <v/>
      </c>
      <c r="R460" s="87"/>
      <c r="S460" s="131" t="str">
        <f t="shared" si="125"/>
        <v/>
      </c>
      <c r="T460" s="126">
        <f>IF(M460="organische Düngemittel",IF(OR($M460=0,L460&lt;&gt;0,U460&gt;0),0,IFERROR(VLOOKUP($E460,'SD Aufnahme'!$A$33:$N$4042,T$20,FALSE),0)),)</f>
        <v>0</v>
      </c>
      <c r="U460" s="83"/>
      <c r="V460" s="124"/>
      <c r="W460" s="128" t="str">
        <f ca="1">IFERROR(IF(AND(J460&lt;&gt;"eigene Stoffe",VLOOKUP($E460,'SD Aufnahme'!$A$33:$N$326,'SD Aufnahme'!$G$29,FALSE)=0),"",IF($L460&lt;&gt;0,"", IF(AND(P460&gt;0,O460&lt;&gt;"",Q460&lt;&gt;"t TM"),VLOOKUP($E460,'SD Aufnahme'!$A$33:$N$326,'SD Aufnahme'!$G$29,FALSE)/O460*P460,VLOOKUP($E460,'SD Aufnahme'!$A$33:$N$326,'SD Aufnahme'!$G$29,FALSE)))),"")</f>
        <v/>
      </c>
      <c r="X460" s="87"/>
      <c r="Y460" s="128" t="str">
        <f ca="1">IFERROR(IF(AND(J460&lt;&gt;"eigene Stoffe",VLOOKUP($E460,'SD Aufnahme'!$A$33:$N$326,'SD Aufnahme'!$H$29,FALSE)=0),"",IF($L460&lt;&gt;0,"",IFERROR(IF(AND(P460&gt;0,O460&lt;&gt;"",Q460&lt;&gt;"t TM"),VLOOKUP($E460,'SD Aufnahme'!$A$33:$N$326,'SD Aufnahme'!$H$29,FALSE)*P460/O460,VLOOKUP($E460,'SD Aufnahme'!$A$33:$N$326,'SD Aufnahme'!$H$29,FALSE)),""))),"")</f>
        <v/>
      </c>
      <c r="Z460" s="87"/>
      <c r="AA460" s="424" t="s">
        <v>667</v>
      </c>
      <c r="AB460" s="129" t="str">
        <f>IF($M460=0,"",IFERROR(VLOOKUP($E460,'SD Aufnahme'!$A$33:$N$279,AB$20,FALSE),""))</f>
        <v/>
      </c>
      <c r="AC460" s="97">
        <f t="shared" si="126"/>
        <v>0</v>
      </c>
      <c r="AD460" s="89">
        <f t="shared" ca="1" si="127"/>
        <v>0</v>
      </c>
      <c r="AE460" s="89">
        <f t="shared" ca="1" si="133"/>
        <v>0</v>
      </c>
      <c r="AF460" s="89">
        <f t="shared" ca="1" si="128"/>
        <v>0</v>
      </c>
      <c r="AG460" s="89">
        <f t="shared" ca="1" si="134"/>
        <v>0</v>
      </c>
      <c r="AH460" s="89">
        <f t="shared" si="140"/>
        <v>0</v>
      </c>
      <c r="AI460" s="130" t="e">
        <f ca="1">COUNTIF(OFFSET('SD Aufnahme'!$C$33,VLOOKUP(J460,Art_Aufnahme,3,FALSE),0,VLOOKUP(J460,Art_Aufnahme,4,FALSE)-VLOOKUP(J460,Art_Aufnahme,3,FALSE)+1,1),K460)</f>
        <v>#N/A</v>
      </c>
      <c r="AJ460" s="138">
        <f ca="1">COUNTIF(OFFSET('SD Aufnahme'!$M$32,VLOOKUP(E460,'SD Aufnahme'!$A$33:$X$376,'SD Aufnahme'!$W$29,FALSE),0,1,VLOOKUP(E460,'SD Aufnahme'!$A$33:$X$376,'SD Aufnahme'!$X$29,FALSE)),M460)</f>
        <v>0</v>
      </c>
      <c r="AK460" s="91">
        <f t="shared" ca="1" si="135"/>
        <v>0</v>
      </c>
      <c r="AL460" s="98">
        <f t="shared" si="129"/>
        <v>3</v>
      </c>
      <c r="AO460" s="98">
        <f t="shared" si="130"/>
        <v>0</v>
      </c>
      <c r="AR460" s="98" t="str">
        <f t="shared" si="131"/>
        <v>1900-1-Aufnahme</v>
      </c>
    </row>
    <row r="461" spans="1:44">
      <c r="A461" s="98">
        <f t="shared" si="122"/>
        <v>0</v>
      </c>
      <c r="B461" s="98" t="str">
        <f>IF(C461=1,SUM($C$23:C461),"")</f>
        <v/>
      </c>
      <c r="C461" s="98">
        <f t="shared" si="123"/>
        <v>0</v>
      </c>
      <c r="D461" s="89" t="str">
        <f t="shared" si="124"/>
        <v>1900-1-Aufnahme-</v>
      </c>
      <c r="E461" s="123" t="str">
        <f t="shared" ca="1" si="132"/>
        <v>-</v>
      </c>
      <c r="F461" s="123">
        <f t="shared" si="137"/>
        <v>1900</v>
      </c>
      <c r="G461" s="123">
        <f t="shared" si="138"/>
        <v>1</v>
      </c>
      <c r="H461" s="162">
        <f t="shared" si="139"/>
        <v>439</v>
      </c>
      <c r="I461" s="77"/>
      <c r="J461" s="78"/>
      <c r="K461" s="79"/>
      <c r="L461" s="80"/>
      <c r="M461" s="177"/>
      <c r="N461" s="309" t="str">
        <f t="shared" ca="1" si="136"/>
        <v/>
      </c>
      <c r="O461" s="310" t="str">
        <f ca="1">IFERROR(IF(VLOOKUP($E461,'SD Aufnahme'!$A$33:$N$326,'SD Aufnahme'!$D$29,FALSE)=0,"",VLOOKUP($E461,'SD Aufnahme'!$A$33:$N$326,'SD Aufnahme'!$D$29,FALSE)),"")</f>
        <v/>
      </c>
      <c r="P461" s="313"/>
      <c r="Q461" s="315" t="str">
        <f>IF(K461=0,"",IFERROR(VLOOKUP($E461,'SD Aufnahme'!$A$33:$N$326,'SD Aufnahme'!$E$29,FALSE),""))</f>
        <v/>
      </c>
      <c r="R461" s="87"/>
      <c r="S461" s="131" t="str">
        <f t="shared" si="125"/>
        <v/>
      </c>
      <c r="T461" s="126">
        <f>IF(M461="organische Düngemittel",IF(OR($M461=0,L461&lt;&gt;0,U461&gt;0),0,IFERROR(VLOOKUP($E461,'SD Aufnahme'!$A$33:$N$4042,T$20,FALSE),0)),)</f>
        <v>0</v>
      </c>
      <c r="U461" s="83"/>
      <c r="V461" s="124"/>
      <c r="W461" s="128" t="str">
        <f ca="1">IFERROR(IF(AND(J461&lt;&gt;"eigene Stoffe",VLOOKUP($E461,'SD Aufnahme'!$A$33:$N$326,'SD Aufnahme'!$G$29,FALSE)=0),"",IF($L461&lt;&gt;0,"", IF(AND(P461&gt;0,O461&lt;&gt;"",Q461&lt;&gt;"t TM"),VLOOKUP($E461,'SD Aufnahme'!$A$33:$N$326,'SD Aufnahme'!$G$29,FALSE)/O461*P461,VLOOKUP($E461,'SD Aufnahme'!$A$33:$N$326,'SD Aufnahme'!$G$29,FALSE)))),"")</f>
        <v/>
      </c>
      <c r="X461" s="87"/>
      <c r="Y461" s="128" t="str">
        <f ca="1">IFERROR(IF(AND(J461&lt;&gt;"eigene Stoffe",VLOOKUP($E461,'SD Aufnahme'!$A$33:$N$326,'SD Aufnahme'!$H$29,FALSE)=0),"",IF($L461&lt;&gt;0,"",IFERROR(IF(AND(P461&gt;0,O461&lt;&gt;"",Q461&lt;&gt;"t TM"),VLOOKUP($E461,'SD Aufnahme'!$A$33:$N$326,'SD Aufnahme'!$H$29,FALSE)*P461/O461,VLOOKUP($E461,'SD Aufnahme'!$A$33:$N$326,'SD Aufnahme'!$H$29,FALSE)),""))),"")</f>
        <v/>
      </c>
      <c r="Z461" s="87"/>
      <c r="AA461" s="424" t="s">
        <v>667</v>
      </c>
      <c r="AB461" s="129" t="str">
        <f>IF($M461=0,"",IFERROR(VLOOKUP($E461,'SD Aufnahme'!$A$33:$N$279,AB$20,FALSE),""))</f>
        <v/>
      </c>
      <c r="AC461" s="97">
        <f t="shared" si="126"/>
        <v>0</v>
      </c>
      <c r="AD461" s="89">
        <f t="shared" ca="1" si="127"/>
        <v>0</v>
      </c>
      <c r="AE461" s="89">
        <f t="shared" ca="1" si="133"/>
        <v>0</v>
      </c>
      <c r="AF461" s="89">
        <f t="shared" ca="1" si="128"/>
        <v>0</v>
      </c>
      <c r="AG461" s="89">
        <f t="shared" ca="1" si="134"/>
        <v>0</v>
      </c>
      <c r="AH461" s="89">
        <f t="shared" si="140"/>
        <v>0</v>
      </c>
      <c r="AI461" s="130" t="e">
        <f ca="1">COUNTIF(OFFSET('SD Aufnahme'!$C$33,VLOOKUP(J461,Art_Aufnahme,3,FALSE),0,VLOOKUP(J461,Art_Aufnahme,4,FALSE)-VLOOKUP(J461,Art_Aufnahme,3,FALSE)+1,1),K461)</f>
        <v>#N/A</v>
      </c>
      <c r="AJ461" s="138">
        <f ca="1">COUNTIF(OFFSET('SD Aufnahme'!$M$32,VLOOKUP(E461,'SD Aufnahme'!$A$33:$X$376,'SD Aufnahme'!$W$29,FALSE),0,1,VLOOKUP(E461,'SD Aufnahme'!$A$33:$X$376,'SD Aufnahme'!$X$29,FALSE)),M461)</f>
        <v>0</v>
      </c>
      <c r="AK461" s="91">
        <f t="shared" ca="1" si="135"/>
        <v>0</v>
      </c>
      <c r="AL461" s="98">
        <f t="shared" si="129"/>
        <v>3</v>
      </c>
      <c r="AO461" s="98">
        <f t="shared" si="130"/>
        <v>0</v>
      </c>
      <c r="AR461" s="98" t="str">
        <f t="shared" si="131"/>
        <v>1900-1-Aufnahme</v>
      </c>
    </row>
    <row r="462" spans="1:44">
      <c r="A462" s="98">
        <f t="shared" si="122"/>
        <v>0</v>
      </c>
      <c r="B462" s="98" t="str">
        <f>IF(C462=1,SUM($C$23:C462),"")</f>
        <v/>
      </c>
      <c r="C462" s="98">
        <f t="shared" si="123"/>
        <v>0</v>
      </c>
      <c r="D462" s="89" t="str">
        <f t="shared" si="124"/>
        <v>1900-1-Aufnahme-</v>
      </c>
      <c r="E462" s="123" t="str">
        <f t="shared" ca="1" si="132"/>
        <v>-</v>
      </c>
      <c r="F462" s="123">
        <f t="shared" si="137"/>
        <v>1900</v>
      </c>
      <c r="G462" s="123">
        <f t="shared" si="138"/>
        <v>1</v>
      </c>
      <c r="H462" s="162">
        <f t="shared" si="139"/>
        <v>440</v>
      </c>
      <c r="I462" s="77"/>
      <c r="J462" s="78"/>
      <c r="K462" s="79"/>
      <c r="L462" s="80"/>
      <c r="M462" s="177"/>
      <c r="N462" s="309" t="str">
        <f t="shared" ca="1" si="136"/>
        <v/>
      </c>
      <c r="O462" s="310" t="str">
        <f ca="1">IFERROR(IF(VLOOKUP($E462,'SD Aufnahme'!$A$33:$N$326,'SD Aufnahme'!$D$29,FALSE)=0,"",VLOOKUP($E462,'SD Aufnahme'!$A$33:$N$326,'SD Aufnahme'!$D$29,FALSE)),"")</f>
        <v/>
      </c>
      <c r="P462" s="313"/>
      <c r="Q462" s="315" t="str">
        <f>IF(K462=0,"",IFERROR(VLOOKUP($E462,'SD Aufnahme'!$A$33:$N$326,'SD Aufnahme'!$E$29,FALSE),""))</f>
        <v/>
      </c>
      <c r="R462" s="87"/>
      <c r="S462" s="131" t="str">
        <f t="shared" si="125"/>
        <v/>
      </c>
      <c r="T462" s="126">
        <f>IF(M462="organische Düngemittel",IF(OR($M462=0,L462&lt;&gt;0,U462&gt;0),0,IFERROR(VLOOKUP($E462,'SD Aufnahme'!$A$33:$N$4042,T$20,FALSE),0)),)</f>
        <v>0</v>
      </c>
      <c r="U462" s="83"/>
      <c r="V462" s="124"/>
      <c r="W462" s="128" t="str">
        <f ca="1">IFERROR(IF(AND(J462&lt;&gt;"eigene Stoffe",VLOOKUP($E462,'SD Aufnahme'!$A$33:$N$326,'SD Aufnahme'!$G$29,FALSE)=0),"",IF($L462&lt;&gt;0,"", IF(AND(P462&gt;0,O462&lt;&gt;"",Q462&lt;&gt;"t TM"),VLOOKUP($E462,'SD Aufnahme'!$A$33:$N$326,'SD Aufnahme'!$G$29,FALSE)/O462*P462,VLOOKUP($E462,'SD Aufnahme'!$A$33:$N$326,'SD Aufnahme'!$G$29,FALSE)))),"")</f>
        <v/>
      </c>
      <c r="X462" s="87"/>
      <c r="Y462" s="128" t="str">
        <f ca="1">IFERROR(IF(AND(J462&lt;&gt;"eigene Stoffe",VLOOKUP($E462,'SD Aufnahme'!$A$33:$N$326,'SD Aufnahme'!$H$29,FALSE)=0),"",IF($L462&lt;&gt;0,"",IFERROR(IF(AND(P462&gt;0,O462&lt;&gt;"",Q462&lt;&gt;"t TM"),VLOOKUP($E462,'SD Aufnahme'!$A$33:$N$326,'SD Aufnahme'!$H$29,FALSE)*P462/O462,VLOOKUP($E462,'SD Aufnahme'!$A$33:$N$326,'SD Aufnahme'!$H$29,FALSE)),""))),"")</f>
        <v/>
      </c>
      <c r="Z462" s="87"/>
      <c r="AA462" s="424" t="s">
        <v>667</v>
      </c>
      <c r="AB462" s="129" t="str">
        <f>IF($M462=0,"",IFERROR(VLOOKUP($E462,'SD Aufnahme'!$A$33:$N$279,AB$20,FALSE),""))</f>
        <v/>
      </c>
      <c r="AC462" s="97">
        <f t="shared" si="126"/>
        <v>0</v>
      </c>
      <c r="AD462" s="89">
        <f t="shared" ca="1" si="127"/>
        <v>0</v>
      </c>
      <c r="AE462" s="89">
        <f t="shared" ca="1" si="133"/>
        <v>0</v>
      </c>
      <c r="AF462" s="89">
        <f t="shared" ca="1" si="128"/>
        <v>0</v>
      </c>
      <c r="AG462" s="89">
        <f t="shared" ca="1" si="134"/>
        <v>0</v>
      </c>
      <c r="AH462" s="89">
        <f t="shared" si="140"/>
        <v>0</v>
      </c>
      <c r="AI462" s="130" t="e">
        <f ca="1">COUNTIF(OFFSET('SD Aufnahme'!$C$33,VLOOKUP(J462,Art_Aufnahme,3,FALSE),0,VLOOKUP(J462,Art_Aufnahme,4,FALSE)-VLOOKUP(J462,Art_Aufnahme,3,FALSE)+1,1),K462)</f>
        <v>#N/A</v>
      </c>
      <c r="AJ462" s="138">
        <f ca="1">COUNTIF(OFFSET('SD Aufnahme'!$M$32,VLOOKUP(E462,'SD Aufnahme'!$A$33:$X$376,'SD Aufnahme'!$W$29,FALSE),0,1,VLOOKUP(E462,'SD Aufnahme'!$A$33:$X$376,'SD Aufnahme'!$X$29,FALSE)),M462)</f>
        <v>0</v>
      </c>
      <c r="AK462" s="91">
        <f t="shared" ca="1" si="135"/>
        <v>0</v>
      </c>
      <c r="AL462" s="98">
        <f t="shared" si="129"/>
        <v>3</v>
      </c>
      <c r="AO462" s="98">
        <f t="shared" si="130"/>
        <v>0</v>
      </c>
      <c r="AR462" s="98" t="str">
        <f t="shared" si="131"/>
        <v>1900-1-Aufnahme</v>
      </c>
    </row>
    <row r="463" spans="1:44">
      <c r="A463" s="98">
        <f t="shared" si="122"/>
        <v>0</v>
      </c>
      <c r="B463" s="98" t="str">
        <f>IF(C463=1,SUM($C$23:C463),"")</f>
        <v/>
      </c>
      <c r="C463" s="98">
        <f t="shared" si="123"/>
        <v>0</v>
      </c>
      <c r="D463" s="89" t="str">
        <f t="shared" si="124"/>
        <v>1900-1-Aufnahme-</v>
      </c>
      <c r="E463" s="123" t="str">
        <f t="shared" ca="1" si="132"/>
        <v>-</v>
      </c>
      <c r="F463" s="123">
        <f t="shared" si="137"/>
        <v>1900</v>
      </c>
      <c r="G463" s="123">
        <f t="shared" si="138"/>
        <v>1</v>
      </c>
      <c r="H463" s="162">
        <f t="shared" si="139"/>
        <v>441</v>
      </c>
      <c r="I463" s="77"/>
      <c r="J463" s="78"/>
      <c r="K463" s="79"/>
      <c r="L463" s="80"/>
      <c r="M463" s="177"/>
      <c r="N463" s="309" t="str">
        <f t="shared" ca="1" si="136"/>
        <v/>
      </c>
      <c r="O463" s="310" t="str">
        <f ca="1">IFERROR(IF(VLOOKUP($E463,'SD Aufnahme'!$A$33:$N$326,'SD Aufnahme'!$D$29,FALSE)=0,"",VLOOKUP($E463,'SD Aufnahme'!$A$33:$N$326,'SD Aufnahme'!$D$29,FALSE)),"")</f>
        <v/>
      </c>
      <c r="P463" s="313"/>
      <c r="Q463" s="315" t="str">
        <f>IF(K463=0,"",IFERROR(VLOOKUP($E463,'SD Aufnahme'!$A$33:$N$326,'SD Aufnahme'!$E$29,FALSE),""))</f>
        <v/>
      </c>
      <c r="R463" s="87"/>
      <c r="S463" s="131" t="str">
        <f t="shared" si="125"/>
        <v/>
      </c>
      <c r="T463" s="126">
        <f>IF(M463="organische Düngemittel",IF(OR($M463=0,L463&lt;&gt;0,U463&gt;0),0,IFERROR(VLOOKUP($E463,'SD Aufnahme'!$A$33:$N$4042,T$20,FALSE),0)),)</f>
        <v>0</v>
      </c>
      <c r="U463" s="83"/>
      <c r="V463" s="124"/>
      <c r="W463" s="128" t="str">
        <f ca="1">IFERROR(IF(AND(J463&lt;&gt;"eigene Stoffe",VLOOKUP($E463,'SD Aufnahme'!$A$33:$N$326,'SD Aufnahme'!$G$29,FALSE)=0),"",IF($L463&lt;&gt;0,"", IF(AND(P463&gt;0,O463&lt;&gt;"",Q463&lt;&gt;"t TM"),VLOOKUP($E463,'SD Aufnahme'!$A$33:$N$326,'SD Aufnahme'!$G$29,FALSE)/O463*P463,VLOOKUP($E463,'SD Aufnahme'!$A$33:$N$326,'SD Aufnahme'!$G$29,FALSE)))),"")</f>
        <v/>
      </c>
      <c r="X463" s="87"/>
      <c r="Y463" s="128" t="str">
        <f ca="1">IFERROR(IF(AND(J463&lt;&gt;"eigene Stoffe",VLOOKUP($E463,'SD Aufnahme'!$A$33:$N$326,'SD Aufnahme'!$H$29,FALSE)=0),"",IF($L463&lt;&gt;0,"",IFERROR(IF(AND(P463&gt;0,O463&lt;&gt;"",Q463&lt;&gt;"t TM"),VLOOKUP($E463,'SD Aufnahme'!$A$33:$N$326,'SD Aufnahme'!$H$29,FALSE)*P463/O463,VLOOKUP($E463,'SD Aufnahme'!$A$33:$N$326,'SD Aufnahme'!$H$29,FALSE)),""))),"")</f>
        <v/>
      </c>
      <c r="Z463" s="87"/>
      <c r="AA463" s="424" t="s">
        <v>667</v>
      </c>
      <c r="AB463" s="129" t="str">
        <f>IF($M463=0,"",IFERROR(VLOOKUP($E463,'SD Aufnahme'!$A$33:$N$279,AB$20,FALSE),""))</f>
        <v/>
      </c>
      <c r="AC463" s="97">
        <f t="shared" si="126"/>
        <v>0</v>
      </c>
      <c r="AD463" s="89">
        <f t="shared" ca="1" si="127"/>
        <v>0</v>
      </c>
      <c r="AE463" s="89">
        <f t="shared" ca="1" si="133"/>
        <v>0</v>
      </c>
      <c r="AF463" s="89">
        <f t="shared" ca="1" si="128"/>
        <v>0</v>
      </c>
      <c r="AG463" s="89">
        <f t="shared" ca="1" si="134"/>
        <v>0</v>
      </c>
      <c r="AH463" s="89">
        <f t="shared" si="140"/>
        <v>0</v>
      </c>
      <c r="AI463" s="130" t="e">
        <f ca="1">COUNTIF(OFFSET('SD Aufnahme'!$C$33,VLOOKUP(J463,Art_Aufnahme,3,FALSE),0,VLOOKUP(J463,Art_Aufnahme,4,FALSE)-VLOOKUP(J463,Art_Aufnahme,3,FALSE)+1,1),K463)</f>
        <v>#N/A</v>
      </c>
      <c r="AJ463" s="138">
        <f ca="1">COUNTIF(OFFSET('SD Aufnahme'!$M$32,VLOOKUP(E463,'SD Aufnahme'!$A$33:$X$376,'SD Aufnahme'!$W$29,FALSE),0,1,VLOOKUP(E463,'SD Aufnahme'!$A$33:$X$376,'SD Aufnahme'!$X$29,FALSE)),M463)</f>
        <v>0</v>
      </c>
      <c r="AK463" s="91">
        <f t="shared" ca="1" si="135"/>
        <v>0</v>
      </c>
      <c r="AL463" s="98">
        <f t="shared" si="129"/>
        <v>3</v>
      </c>
      <c r="AO463" s="98">
        <f t="shared" si="130"/>
        <v>0</v>
      </c>
      <c r="AR463" s="98" t="str">
        <f t="shared" si="131"/>
        <v>1900-1-Aufnahme</v>
      </c>
    </row>
    <row r="464" spans="1:44">
      <c r="A464" s="98">
        <f t="shared" si="122"/>
        <v>0</v>
      </c>
      <c r="B464" s="98" t="str">
        <f>IF(C464=1,SUM($C$23:C464),"")</f>
        <v/>
      </c>
      <c r="C464" s="98">
        <f t="shared" si="123"/>
        <v>0</v>
      </c>
      <c r="D464" s="89" t="str">
        <f t="shared" si="124"/>
        <v>1900-1-Aufnahme-</v>
      </c>
      <c r="E464" s="123" t="str">
        <f t="shared" ca="1" si="132"/>
        <v>-</v>
      </c>
      <c r="F464" s="123">
        <f t="shared" si="137"/>
        <v>1900</v>
      </c>
      <c r="G464" s="123">
        <f t="shared" si="138"/>
        <v>1</v>
      </c>
      <c r="H464" s="162">
        <f t="shared" si="139"/>
        <v>442</v>
      </c>
      <c r="I464" s="77"/>
      <c r="J464" s="78"/>
      <c r="K464" s="79"/>
      <c r="L464" s="80"/>
      <c r="M464" s="177"/>
      <c r="N464" s="309" t="str">
        <f t="shared" ca="1" si="136"/>
        <v/>
      </c>
      <c r="O464" s="310" t="str">
        <f ca="1">IFERROR(IF(VLOOKUP($E464,'SD Aufnahme'!$A$33:$N$326,'SD Aufnahme'!$D$29,FALSE)=0,"",VLOOKUP($E464,'SD Aufnahme'!$A$33:$N$326,'SD Aufnahme'!$D$29,FALSE)),"")</f>
        <v/>
      </c>
      <c r="P464" s="313"/>
      <c r="Q464" s="315" t="str">
        <f>IF(K464=0,"",IFERROR(VLOOKUP($E464,'SD Aufnahme'!$A$33:$N$326,'SD Aufnahme'!$E$29,FALSE),""))</f>
        <v/>
      </c>
      <c r="R464" s="87"/>
      <c r="S464" s="131" t="str">
        <f t="shared" si="125"/>
        <v/>
      </c>
      <c r="T464" s="126">
        <f>IF(M464="organische Düngemittel",IF(OR($M464=0,L464&lt;&gt;0,U464&gt;0),0,IFERROR(VLOOKUP($E464,'SD Aufnahme'!$A$33:$N$4042,T$20,FALSE),0)),)</f>
        <v>0</v>
      </c>
      <c r="U464" s="83"/>
      <c r="V464" s="124"/>
      <c r="W464" s="128" t="str">
        <f ca="1">IFERROR(IF(AND(J464&lt;&gt;"eigene Stoffe",VLOOKUP($E464,'SD Aufnahme'!$A$33:$N$326,'SD Aufnahme'!$G$29,FALSE)=0),"",IF($L464&lt;&gt;0,"", IF(AND(P464&gt;0,O464&lt;&gt;"",Q464&lt;&gt;"t TM"),VLOOKUP($E464,'SD Aufnahme'!$A$33:$N$326,'SD Aufnahme'!$G$29,FALSE)/O464*P464,VLOOKUP($E464,'SD Aufnahme'!$A$33:$N$326,'SD Aufnahme'!$G$29,FALSE)))),"")</f>
        <v/>
      </c>
      <c r="X464" s="87"/>
      <c r="Y464" s="128" t="str">
        <f ca="1">IFERROR(IF(AND(J464&lt;&gt;"eigene Stoffe",VLOOKUP($E464,'SD Aufnahme'!$A$33:$N$326,'SD Aufnahme'!$H$29,FALSE)=0),"",IF($L464&lt;&gt;0,"",IFERROR(IF(AND(P464&gt;0,O464&lt;&gt;"",Q464&lt;&gt;"t TM"),VLOOKUP($E464,'SD Aufnahme'!$A$33:$N$326,'SD Aufnahme'!$H$29,FALSE)*P464/O464,VLOOKUP($E464,'SD Aufnahme'!$A$33:$N$326,'SD Aufnahme'!$H$29,FALSE)),""))),"")</f>
        <v/>
      </c>
      <c r="Z464" s="87"/>
      <c r="AA464" s="424" t="s">
        <v>667</v>
      </c>
      <c r="AB464" s="129" t="str">
        <f>IF($M464=0,"",IFERROR(VLOOKUP($E464,'SD Aufnahme'!$A$33:$N$279,AB$20,FALSE),""))</f>
        <v/>
      </c>
      <c r="AC464" s="97">
        <f t="shared" si="126"/>
        <v>0</v>
      </c>
      <c r="AD464" s="89">
        <f t="shared" ca="1" si="127"/>
        <v>0</v>
      </c>
      <c r="AE464" s="89">
        <f t="shared" ca="1" si="133"/>
        <v>0</v>
      </c>
      <c r="AF464" s="89">
        <f t="shared" ca="1" si="128"/>
        <v>0</v>
      </c>
      <c r="AG464" s="89">
        <f t="shared" ca="1" si="134"/>
        <v>0</v>
      </c>
      <c r="AH464" s="89">
        <f t="shared" si="140"/>
        <v>0</v>
      </c>
      <c r="AI464" s="130" t="e">
        <f ca="1">COUNTIF(OFFSET('SD Aufnahme'!$C$33,VLOOKUP(J464,Art_Aufnahme,3,FALSE),0,VLOOKUP(J464,Art_Aufnahme,4,FALSE)-VLOOKUP(J464,Art_Aufnahme,3,FALSE)+1,1),K464)</f>
        <v>#N/A</v>
      </c>
      <c r="AJ464" s="138">
        <f ca="1">COUNTIF(OFFSET('SD Aufnahme'!$M$32,VLOOKUP(E464,'SD Aufnahme'!$A$33:$X$376,'SD Aufnahme'!$W$29,FALSE),0,1,VLOOKUP(E464,'SD Aufnahme'!$A$33:$X$376,'SD Aufnahme'!$X$29,FALSE)),M464)</f>
        <v>0</v>
      </c>
      <c r="AK464" s="91">
        <f t="shared" ca="1" si="135"/>
        <v>0</v>
      </c>
      <c r="AL464" s="98">
        <f t="shared" si="129"/>
        <v>3</v>
      </c>
      <c r="AO464" s="98">
        <f t="shared" si="130"/>
        <v>0</v>
      </c>
      <c r="AR464" s="98" t="str">
        <f t="shared" si="131"/>
        <v>1900-1-Aufnahme</v>
      </c>
    </row>
    <row r="465" spans="1:44">
      <c r="A465" s="98">
        <f t="shared" si="122"/>
        <v>0</v>
      </c>
      <c r="B465" s="98" t="str">
        <f>IF(C465=1,SUM($C$23:C465),"")</f>
        <v/>
      </c>
      <c r="C465" s="98">
        <f t="shared" si="123"/>
        <v>0</v>
      </c>
      <c r="D465" s="89" t="str">
        <f t="shared" si="124"/>
        <v>1900-1-Aufnahme-</v>
      </c>
      <c r="E465" s="123" t="str">
        <f t="shared" ca="1" si="132"/>
        <v>-</v>
      </c>
      <c r="F465" s="123">
        <f t="shared" si="137"/>
        <v>1900</v>
      </c>
      <c r="G465" s="123">
        <f t="shared" si="138"/>
        <v>1</v>
      </c>
      <c r="H465" s="162">
        <f t="shared" si="139"/>
        <v>443</v>
      </c>
      <c r="I465" s="77"/>
      <c r="J465" s="78"/>
      <c r="K465" s="79"/>
      <c r="L465" s="80"/>
      <c r="M465" s="177"/>
      <c r="N465" s="309" t="str">
        <f t="shared" ca="1" si="136"/>
        <v/>
      </c>
      <c r="O465" s="310" t="str">
        <f ca="1">IFERROR(IF(VLOOKUP($E465,'SD Aufnahme'!$A$33:$N$326,'SD Aufnahme'!$D$29,FALSE)=0,"",VLOOKUP($E465,'SD Aufnahme'!$A$33:$N$326,'SD Aufnahme'!$D$29,FALSE)),"")</f>
        <v/>
      </c>
      <c r="P465" s="313"/>
      <c r="Q465" s="315" t="str">
        <f>IF(K465=0,"",IFERROR(VLOOKUP($E465,'SD Aufnahme'!$A$33:$N$326,'SD Aufnahme'!$E$29,FALSE),""))</f>
        <v/>
      </c>
      <c r="R465" s="87"/>
      <c r="S465" s="131" t="str">
        <f t="shared" si="125"/>
        <v/>
      </c>
      <c r="T465" s="126">
        <f>IF(M465="organische Düngemittel",IF(OR($M465=0,L465&lt;&gt;0,U465&gt;0),0,IFERROR(VLOOKUP($E465,'SD Aufnahme'!$A$33:$N$4042,T$20,FALSE),0)),)</f>
        <v>0</v>
      </c>
      <c r="U465" s="83"/>
      <c r="V465" s="124"/>
      <c r="W465" s="128" t="str">
        <f ca="1">IFERROR(IF(AND(J465&lt;&gt;"eigene Stoffe",VLOOKUP($E465,'SD Aufnahme'!$A$33:$N$326,'SD Aufnahme'!$G$29,FALSE)=0),"",IF($L465&lt;&gt;0,"", IF(AND(P465&gt;0,O465&lt;&gt;"",Q465&lt;&gt;"t TM"),VLOOKUP($E465,'SD Aufnahme'!$A$33:$N$326,'SD Aufnahme'!$G$29,FALSE)/O465*P465,VLOOKUP($E465,'SD Aufnahme'!$A$33:$N$326,'SD Aufnahme'!$G$29,FALSE)))),"")</f>
        <v/>
      </c>
      <c r="X465" s="87"/>
      <c r="Y465" s="128" t="str">
        <f ca="1">IFERROR(IF(AND(J465&lt;&gt;"eigene Stoffe",VLOOKUP($E465,'SD Aufnahme'!$A$33:$N$326,'SD Aufnahme'!$H$29,FALSE)=0),"",IF($L465&lt;&gt;0,"",IFERROR(IF(AND(P465&gt;0,O465&lt;&gt;"",Q465&lt;&gt;"t TM"),VLOOKUP($E465,'SD Aufnahme'!$A$33:$N$326,'SD Aufnahme'!$H$29,FALSE)*P465/O465,VLOOKUP($E465,'SD Aufnahme'!$A$33:$N$326,'SD Aufnahme'!$H$29,FALSE)),""))),"")</f>
        <v/>
      </c>
      <c r="Z465" s="87"/>
      <c r="AA465" s="424" t="s">
        <v>667</v>
      </c>
      <c r="AB465" s="129" t="str">
        <f>IF($M465=0,"",IFERROR(VLOOKUP($E465,'SD Aufnahme'!$A$33:$N$279,AB$20,FALSE),""))</f>
        <v/>
      </c>
      <c r="AC465" s="97">
        <f t="shared" si="126"/>
        <v>0</v>
      </c>
      <c r="AD465" s="89">
        <f t="shared" ca="1" si="127"/>
        <v>0</v>
      </c>
      <c r="AE465" s="89">
        <f t="shared" ca="1" si="133"/>
        <v>0</v>
      </c>
      <c r="AF465" s="89">
        <f t="shared" ca="1" si="128"/>
        <v>0</v>
      </c>
      <c r="AG465" s="89">
        <f t="shared" ca="1" si="134"/>
        <v>0</v>
      </c>
      <c r="AH465" s="89">
        <f t="shared" si="140"/>
        <v>0</v>
      </c>
      <c r="AI465" s="130" t="e">
        <f ca="1">COUNTIF(OFFSET('SD Aufnahme'!$C$33,VLOOKUP(J465,Art_Aufnahme,3,FALSE),0,VLOOKUP(J465,Art_Aufnahme,4,FALSE)-VLOOKUP(J465,Art_Aufnahme,3,FALSE)+1,1),K465)</f>
        <v>#N/A</v>
      </c>
      <c r="AJ465" s="138">
        <f ca="1">COUNTIF(OFFSET('SD Aufnahme'!$M$32,VLOOKUP(E465,'SD Aufnahme'!$A$33:$X$376,'SD Aufnahme'!$W$29,FALSE),0,1,VLOOKUP(E465,'SD Aufnahme'!$A$33:$X$376,'SD Aufnahme'!$X$29,FALSE)),M465)</f>
        <v>0</v>
      </c>
      <c r="AK465" s="91">
        <f t="shared" ca="1" si="135"/>
        <v>0</v>
      </c>
      <c r="AL465" s="98">
        <f t="shared" si="129"/>
        <v>3</v>
      </c>
      <c r="AO465" s="98">
        <f t="shared" si="130"/>
        <v>0</v>
      </c>
      <c r="AR465" s="98" t="str">
        <f t="shared" si="131"/>
        <v>1900-1-Aufnahme</v>
      </c>
    </row>
    <row r="466" spans="1:44">
      <c r="A466" s="98">
        <f t="shared" si="122"/>
        <v>0</v>
      </c>
      <c r="B466" s="98" t="str">
        <f>IF(C466=1,SUM($C$23:C466),"")</f>
        <v/>
      </c>
      <c r="C466" s="98">
        <f t="shared" si="123"/>
        <v>0</v>
      </c>
      <c r="D466" s="89" t="str">
        <f t="shared" si="124"/>
        <v>1900-1-Aufnahme-</v>
      </c>
      <c r="E466" s="123" t="str">
        <f t="shared" ca="1" si="132"/>
        <v>-</v>
      </c>
      <c r="F466" s="123">
        <f t="shared" si="137"/>
        <v>1900</v>
      </c>
      <c r="G466" s="123">
        <f t="shared" si="138"/>
        <v>1</v>
      </c>
      <c r="H466" s="162">
        <f t="shared" si="139"/>
        <v>444</v>
      </c>
      <c r="I466" s="77"/>
      <c r="J466" s="78"/>
      <c r="K466" s="79"/>
      <c r="L466" s="80"/>
      <c r="M466" s="177"/>
      <c r="N466" s="309" t="str">
        <f t="shared" ca="1" si="136"/>
        <v/>
      </c>
      <c r="O466" s="310" t="str">
        <f ca="1">IFERROR(IF(VLOOKUP($E466,'SD Aufnahme'!$A$33:$N$326,'SD Aufnahme'!$D$29,FALSE)=0,"",VLOOKUP($E466,'SD Aufnahme'!$A$33:$N$326,'SD Aufnahme'!$D$29,FALSE)),"")</f>
        <v/>
      </c>
      <c r="P466" s="313"/>
      <c r="Q466" s="315" t="str">
        <f>IF(K466=0,"",IFERROR(VLOOKUP($E466,'SD Aufnahme'!$A$33:$N$326,'SD Aufnahme'!$E$29,FALSE),""))</f>
        <v/>
      </c>
      <c r="R466" s="87"/>
      <c r="S466" s="131" t="str">
        <f t="shared" si="125"/>
        <v/>
      </c>
      <c r="T466" s="126">
        <f>IF(M466="organische Düngemittel",IF(OR($M466=0,L466&lt;&gt;0,U466&gt;0),0,IFERROR(VLOOKUP($E466,'SD Aufnahme'!$A$33:$N$4042,T$20,FALSE),0)),)</f>
        <v>0</v>
      </c>
      <c r="U466" s="83"/>
      <c r="V466" s="124"/>
      <c r="W466" s="128" t="str">
        <f ca="1">IFERROR(IF(AND(J466&lt;&gt;"eigene Stoffe",VLOOKUP($E466,'SD Aufnahme'!$A$33:$N$326,'SD Aufnahme'!$G$29,FALSE)=0),"",IF($L466&lt;&gt;0,"", IF(AND(P466&gt;0,O466&lt;&gt;"",Q466&lt;&gt;"t TM"),VLOOKUP($E466,'SD Aufnahme'!$A$33:$N$326,'SD Aufnahme'!$G$29,FALSE)/O466*P466,VLOOKUP($E466,'SD Aufnahme'!$A$33:$N$326,'SD Aufnahme'!$G$29,FALSE)))),"")</f>
        <v/>
      </c>
      <c r="X466" s="87"/>
      <c r="Y466" s="128" t="str">
        <f ca="1">IFERROR(IF(AND(J466&lt;&gt;"eigene Stoffe",VLOOKUP($E466,'SD Aufnahme'!$A$33:$N$326,'SD Aufnahme'!$H$29,FALSE)=0),"",IF($L466&lt;&gt;0,"",IFERROR(IF(AND(P466&gt;0,O466&lt;&gt;"",Q466&lt;&gt;"t TM"),VLOOKUP($E466,'SD Aufnahme'!$A$33:$N$326,'SD Aufnahme'!$H$29,FALSE)*P466/O466,VLOOKUP($E466,'SD Aufnahme'!$A$33:$N$326,'SD Aufnahme'!$H$29,FALSE)),""))),"")</f>
        <v/>
      </c>
      <c r="Z466" s="87"/>
      <c r="AA466" s="424" t="s">
        <v>667</v>
      </c>
      <c r="AB466" s="129" t="str">
        <f>IF($M466=0,"",IFERROR(VLOOKUP($E466,'SD Aufnahme'!$A$33:$N$279,AB$20,FALSE),""))</f>
        <v/>
      </c>
      <c r="AC466" s="97">
        <f t="shared" si="126"/>
        <v>0</v>
      </c>
      <c r="AD466" s="89">
        <f t="shared" ca="1" si="127"/>
        <v>0</v>
      </c>
      <c r="AE466" s="89">
        <f t="shared" ca="1" si="133"/>
        <v>0</v>
      </c>
      <c r="AF466" s="89">
        <f t="shared" ca="1" si="128"/>
        <v>0</v>
      </c>
      <c r="AG466" s="89">
        <f t="shared" ca="1" si="134"/>
        <v>0</v>
      </c>
      <c r="AH466" s="89">
        <f t="shared" si="140"/>
        <v>0</v>
      </c>
      <c r="AI466" s="130" t="e">
        <f ca="1">COUNTIF(OFFSET('SD Aufnahme'!$C$33,VLOOKUP(J466,Art_Aufnahme,3,FALSE),0,VLOOKUP(J466,Art_Aufnahme,4,FALSE)-VLOOKUP(J466,Art_Aufnahme,3,FALSE)+1,1),K466)</f>
        <v>#N/A</v>
      </c>
      <c r="AJ466" s="138">
        <f ca="1">COUNTIF(OFFSET('SD Aufnahme'!$M$32,VLOOKUP(E466,'SD Aufnahme'!$A$33:$X$376,'SD Aufnahme'!$W$29,FALSE),0,1,VLOOKUP(E466,'SD Aufnahme'!$A$33:$X$376,'SD Aufnahme'!$X$29,FALSE)),M466)</f>
        <v>0</v>
      </c>
      <c r="AK466" s="91">
        <f t="shared" ca="1" si="135"/>
        <v>0</v>
      </c>
      <c r="AL466" s="98">
        <f t="shared" si="129"/>
        <v>3</v>
      </c>
      <c r="AO466" s="98">
        <f t="shared" si="130"/>
        <v>0</v>
      </c>
      <c r="AR466" s="98" t="str">
        <f t="shared" si="131"/>
        <v>1900-1-Aufnahme</v>
      </c>
    </row>
    <row r="467" spans="1:44">
      <c r="A467" s="98">
        <f t="shared" si="122"/>
        <v>0</v>
      </c>
      <c r="B467" s="98" t="str">
        <f>IF(C467=1,SUM($C$23:C467),"")</f>
        <v/>
      </c>
      <c r="C467" s="98">
        <f t="shared" si="123"/>
        <v>0</v>
      </c>
      <c r="D467" s="89" t="str">
        <f t="shared" si="124"/>
        <v>1900-1-Aufnahme-</v>
      </c>
      <c r="E467" s="123" t="str">
        <f t="shared" ca="1" si="132"/>
        <v>-</v>
      </c>
      <c r="F467" s="123">
        <f t="shared" si="137"/>
        <v>1900</v>
      </c>
      <c r="G467" s="123">
        <f t="shared" si="138"/>
        <v>1</v>
      </c>
      <c r="H467" s="162">
        <f t="shared" si="139"/>
        <v>445</v>
      </c>
      <c r="I467" s="77"/>
      <c r="J467" s="78"/>
      <c r="K467" s="79"/>
      <c r="L467" s="80"/>
      <c r="M467" s="177"/>
      <c r="N467" s="309" t="str">
        <f t="shared" ca="1" si="136"/>
        <v/>
      </c>
      <c r="O467" s="310" t="str">
        <f ca="1">IFERROR(IF(VLOOKUP($E467,'SD Aufnahme'!$A$33:$N$326,'SD Aufnahme'!$D$29,FALSE)=0,"",VLOOKUP($E467,'SD Aufnahme'!$A$33:$N$326,'SD Aufnahme'!$D$29,FALSE)),"")</f>
        <v/>
      </c>
      <c r="P467" s="313"/>
      <c r="Q467" s="315" t="str">
        <f>IF(K467=0,"",IFERROR(VLOOKUP($E467,'SD Aufnahme'!$A$33:$N$326,'SD Aufnahme'!$E$29,FALSE),""))</f>
        <v/>
      </c>
      <c r="R467" s="87"/>
      <c r="S467" s="131" t="str">
        <f t="shared" si="125"/>
        <v/>
      </c>
      <c r="T467" s="126">
        <f>IF(M467="organische Düngemittel",IF(OR($M467=0,L467&lt;&gt;0,U467&gt;0),0,IFERROR(VLOOKUP($E467,'SD Aufnahme'!$A$33:$N$4042,T$20,FALSE),0)),)</f>
        <v>0</v>
      </c>
      <c r="U467" s="83"/>
      <c r="V467" s="124"/>
      <c r="W467" s="128" t="str">
        <f ca="1">IFERROR(IF(AND(J467&lt;&gt;"eigene Stoffe",VLOOKUP($E467,'SD Aufnahme'!$A$33:$N$326,'SD Aufnahme'!$G$29,FALSE)=0),"",IF($L467&lt;&gt;0,"", IF(AND(P467&gt;0,O467&lt;&gt;"",Q467&lt;&gt;"t TM"),VLOOKUP($E467,'SD Aufnahme'!$A$33:$N$326,'SD Aufnahme'!$G$29,FALSE)/O467*P467,VLOOKUP($E467,'SD Aufnahme'!$A$33:$N$326,'SD Aufnahme'!$G$29,FALSE)))),"")</f>
        <v/>
      </c>
      <c r="X467" s="87"/>
      <c r="Y467" s="128" t="str">
        <f ca="1">IFERROR(IF(AND(J467&lt;&gt;"eigene Stoffe",VLOOKUP($E467,'SD Aufnahme'!$A$33:$N$326,'SD Aufnahme'!$H$29,FALSE)=0),"",IF($L467&lt;&gt;0,"",IFERROR(IF(AND(P467&gt;0,O467&lt;&gt;"",Q467&lt;&gt;"t TM"),VLOOKUP($E467,'SD Aufnahme'!$A$33:$N$326,'SD Aufnahme'!$H$29,FALSE)*P467/O467,VLOOKUP($E467,'SD Aufnahme'!$A$33:$N$326,'SD Aufnahme'!$H$29,FALSE)),""))),"")</f>
        <v/>
      </c>
      <c r="Z467" s="87"/>
      <c r="AA467" s="424" t="s">
        <v>667</v>
      </c>
      <c r="AB467" s="129" t="str">
        <f>IF($M467=0,"",IFERROR(VLOOKUP($E467,'SD Aufnahme'!$A$33:$N$279,AB$20,FALSE),""))</f>
        <v/>
      </c>
      <c r="AC467" s="97">
        <f t="shared" si="126"/>
        <v>0</v>
      </c>
      <c r="AD467" s="89">
        <f t="shared" ca="1" si="127"/>
        <v>0</v>
      </c>
      <c r="AE467" s="89">
        <f t="shared" ca="1" si="133"/>
        <v>0</v>
      </c>
      <c r="AF467" s="89">
        <f t="shared" ca="1" si="128"/>
        <v>0</v>
      </c>
      <c r="AG467" s="89">
        <f t="shared" ca="1" si="134"/>
        <v>0</v>
      </c>
      <c r="AH467" s="89">
        <f t="shared" si="140"/>
        <v>0</v>
      </c>
      <c r="AI467" s="130" t="e">
        <f ca="1">COUNTIF(OFFSET('SD Aufnahme'!$C$33,VLOOKUP(J467,Art_Aufnahme,3,FALSE),0,VLOOKUP(J467,Art_Aufnahme,4,FALSE)-VLOOKUP(J467,Art_Aufnahme,3,FALSE)+1,1),K467)</f>
        <v>#N/A</v>
      </c>
      <c r="AJ467" s="138">
        <f ca="1">COUNTIF(OFFSET('SD Aufnahme'!$M$32,VLOOKUP(E467,'SD Aufnahme'!$A$33:$X$376,'SD Aufnahme'!$W$29,FALSE),0,1,VLOOKUP(E467,'SD Aufnahme'!$A$33:$X$376,'SD Aufnahme'!$X$29,FALSE)),M467)</f>
        <v>0</v>
      </c>
      <c r="AK467" s="91">
        <f t="shared" ca="1" si="135"/>
        <v>0</v>
      </c>
      <c r="AL467" s="98">
        <f t="shared" si="129"/>
        <v>3</v>
      </c>
      <c r="AO467" s="98">
        <f t="shared" si="130"/>
        <v>0</v>
      </c>
      <c r="AR467" s="98" t="str">
        <f t="shared" si="131"/>
        <v>1900-1-Aufnahme</v>
      </c>
    </row>
    <row r="468" spans="1:44">
      <c r="A468" s="98">
        <f t="shared" si="122"/>
        <v>0</v>
      </c>
      <c r="B468" s="98" t="str">
        <f>IF(C468=1,SUM($C$23:C468),"")</f>
        <v/>
      </c>
      <c r="C468" s="98">
        <f t="shared" si="123"/>
        <v>0</v>
      </c>
      <c r="D468" s="89" t="str">
        <f t="shared" si="124"/>
        <v>1900-1-Aufnahme-</v>
      </c>
      <c r="E468" s="123" t="str">
        <f t="shared" ca="1" si="132"/>
        <v>-</v>
      </c>
      <c r="F468" s="123">
        <f t="shared" si="137"/>
        <v>1900</v>
      </c>
      <c r="G468" s="123">
        <f t="shared" si="138"/>
        <v>1</v>
      </c>
      <c r="H468" s="162">
        <f t="shared" si="139"/>
        <v>446</v>
      </c>
      <c r="I468" s="77"/>
      <c r="J468" s="78"/>
      <c r="K468" s="79"/>
      <c r="L468" s="80"/>
      <c r="M468" s="177"/>
      <c r="N468" s="309" t="str">
        <f t="shared" ca="1" si="136"/>
        <v/>
      </c>
      <c r="O468" s="310" t="str">
        <f ca="1">IFERROR(IF(VLOOKUP($E468,'SD Aufnahme'!$A$33:$N$326,'SD Aufnahme'!$D$29,FALSE)=0,"",VLOOKUP($E468,'SD Aufnahme'!$A$33:$N$326,'SD Aufnahme'!$D$29,FALSE)),"")</f>
        <v/>
      </c>
      <c r="P468" s="313"/>
      <c r="Q468" s="315" t="str">
        <f>IF(K468=0,"",IFERROR(VLOOKUP($E468,'SD Aufnahme'!$A$33:$N$326,'SD Aufnahme'!$E$29,FALSE),""))</f>
        <v/>
      </c>
      <c r="R468" s="87"/>
      <c r="S468" s="131" t="str">
        <f t="shared" si="125"/>
        <v/>
      </c>
      <c r="T468" s="126">
        <f>IF(M468="organische Düngemittel",IF(OR($M468=0,L468&lt;&gt;0,U468&gt;0),0,IFERROR(VLOOKUP($E468,'SD Aufnahme'!$A$33:$N$4042,T$20,FALSE),0)),)</f>
        <v>0</v>
      </c>
      <c r="U468" s="83"/>
      <c r="V468" s="124"/>
      <c r="W468" s="128" t="str">
        <f ca="1">IFERROR(IF(AND(J468&lt;&gt;"eigene Stoffe",VLOOKUP($E468,'SD Aufnahme'!$A$33:$N$326,'SD Aufnahme'!$G$29,FALSE)=0),"",IF($L468&lt;&gt;0,"", IF(AND(P468&gt;0,O468&lt;&gt;"",Q468&lt;&gt;"t TM"),VLOOKUP($E468,'SD Aufnahme'!$A$33:$N$326,'SD Aufnahme'!$G$29,FALSE)/O468*P468,VLOOKUP($E468,'SD Aufnahme'!$A$33:$N$326,'SD Aufnahme'!$G$29,FALSE)))),"")</f>
        <v/>
      </c>
      <c r="X468" s="87"/>
      <c r="Y468" s="128" t="str">
        <f ca="1">IFERROR(IF(AND(J468&lt;&gt;"eigene Stoffe",VLOOKUP($E468,'SD Aufnahme'!$A$33:$N$326,'SD Aufnahme'!$H$29,FALSE)=0),"",IF($L468&lt;&gt;0,"",IFERROR(IF(AND(P468&gt;0,O468&lt;&gt;"",Q468&lt;&gt;"t TM"),VLOOKUP($E468,'SD Aufnahme'!$A$33:$N$326,'SD Aufnahme'!$H$29,FALSE)*P468/O468,VLOOKUP($E468,'SD Aufnahme'!$A$33:$N$326,'SD Aufnahme'!$H$29,FALSE)),""))),"")</f>
        <v/>
      </c>
      <c r="Z468" s="87"/>
      <c r="AA468" s="424" t="s">
        <v>667</v>
      </c>
      <c r="AB468" s="129" t="str">
        <f>IF($M468=0,"",IFERROR(VLOOKUP($E468,'SD Aufnahme'!$A$33:$N$279,AB$20,FALSE),""))</f>
        <v/>
      </c>
      <c r="AC468" s="97">
        <f t="shared" si="126"/>
        <v>0</v>
      </c>
      <c r="AD468" s="89">
        <f t="shared" ca="1" si="127"/>
        <v>0</v>
      </c>
      <c r="AE468" s="89">
        <f t="shared" ca="1" si="133"/>
        <v>0</v>
      </c>
      <c r="AF468" s="89">
        <f t="shared" ca="1" si="128"/>
        <v>0</v>
      </c>
      <c r="AG468" s="89">
        <f t="shared" ca="1" si="134"/>
        <v>0</v>
      </c>
      <c r="AH468" s="89">
        <f t="shared" si="140"/>
        <v>0</v>
      </c>
      <c r="AI468" s="130" t="e">
        <f ca="1">COUNTIF(OFFSET('SD Aufnahme'!$C$33,VLOOKUP(J468,Art_Aufnahme,3,FALSE),0,VLOOKUP(J468,Art_Aufnahme,4,FALSE)-VLOOKUP(J468,Art_Aufnahme,3,FALSE)+1,1),K468)</f>
        <v>#N/A</v>
      </c>
      <c r="AJ468" s="138">
        <f ca="1">COUNTIF(OFFSET('SD Aufnahme'!$M$32,VLOOKUP(E468,'SD Aufnahme'!$A$33:$X$376,'SD Aufnahme'!$W$29,FALSE),0,1,VLOOKUP(E468,'SD Aufnahme'!$A$33:$X$376,'SD Aufnahme'!$X$29,FALSE)),M468)</f>
        <v>0</v>
      </c>
      <c r="AK468" s="91">
        <f t="shared" ca="1" si="135"/>
        <v>0</v>
      </c>
      <c r="AL468" s="98">
        <f t="shared" si="129"/>
        <v>3</v>
      </c>
      <c r="AO468" s="98">
        <f t="shared" si="130"/>
        <v>0</v>
      </c>
      <c r="AR468" s="98" t="str">
        <f t="shared" si="131"/>
        <v>1900-1-Aufnahme</v>
      </c>
    </row>
    <row r="469" spans="1:44">
      <c r="A469" s="98">
        <f t="shared" si="122"/>
        <v>0</v>
      </c>
      <c r="B469" s="98" t="str">
        <f>IF(C469=1,SUM($C$23:C469),"")</f>
        <v/>
      </c>
      <c r="C469" s="98">
        <f t="shared" si="123"/>
        <v>0</v>
      </c>
      <c r="D469" s="89" t="str">
        <f t="shared" si="124"/>
        <v>1900-1-Aufnahme-</v>
      </c>
      <c r="E469" s="123" t="str">
        <f t="shared" ca="1" si="132"/>
        <v>-</v>
      </c>
      <c r="F469" s="123">
        <f t="shared" si="137"/>
        <v>1900</v>
      </c>
      <c r="G469" s="123">
        <f t="shared" si="138"/>
        <v>1</v>
      </c>
      <c r="H469" s="162">
        <f t="shared" si="139"/>
        <v>447</v>
      </c>
      <c r="I469" s="77"/>
      <c r="J469" s="78"/>
      <c r="K469" s="79"/>
      <c r="L469" s="80"/>
      <c r="M469" s="177"/>
      <c r="N469" s="309" t="str">
        <f t="shared" ca="1" si="136"/>
        <v/>
      </c>
      <c r="O469" s="310" t="str">
        <f ca="1">IFERROR(IF(VLOOKUP($E469,'SD Aufnahme'!$A$33:$N$326,'SD Aufnahme'!$D$29,FALSE)=0,"",VLOOKUP($E469,'SD Aufnahme'!$A$33:$N$326,'SD Aufnahme'!$D$29,FALSE)),"")</f>
        <v/>
      </c>
      <c r="P469" s="313"/>
      <c r="Q469" s="315" t="str">
        <f>IF(K469=0,"",IFERROR(VLOOKUP($E469,'SD Aufnahme'!$A$33:$N$326,'SD Aufnahme'!$E$29,FALSE),""))</f>
        <v/>
      </c>
      <c r="R469" s="87"/>
      <c r="S469" s="131" t="str">
        <f t="shared" si="125"/>
        <v/>
      </c>
      <c r="T469" s="126">
        <f>IF(M469="organische Düngemittel",IF(OR($M469=0,L469&lt;&gt;0,U469&gt;0),0,IFERROR(VLOOKUP($E469,'SD Aufnahme'!$A$33:$N$4042,T$20,FALSE),0)),)</f>
        <v>0</v>
      </c>
      <c r="U469" s="83"/>
      <c r="V469" s="124"/>
      <c r="W469" s="128" t="str">
        <f ca="1">IFERROR(IF(AND(J469&lt;&gt;"eigene Stoffe",VLOOKUP($E469,'SD Aufnahme'!$A$33:$N$326,'SD Aufnahme'!$G$29,FALSE)=0),"",IF($L469&lt;&gt;0,"", IF(AND(P469&gt;0,O469&lt;&gt;"",Q469&lt;&gt;"t TM"),VLOOKUP($E469,'SD Aufnahme'!$A$33:$N$326,'SD Aufnahme'!$G$29,FALSE)/O469*P469,VLOOKUP($E469,'SD Aufnahme'!$A$33:$N$326,'SD Aufnahme'!$G$29,FALSE)))),"")</f>
        <v/>
      </c>
      <c r="X469" s="87"/>
      <c r="Y469" s="128" t="str">
        <f ca="1">IFERROR(IF(AND(J469&lt;&gt;"eigene Stoffe",VLOOKUP($E469,'SD Aufnahme'!$A$33:$N$326,'SD Aufnahme'!$H$29,FALSE)=0),"",IF($L469&lt;&gt;0,"",IFERROR(IF(AND(P469&gt;0,O469&lt;&gt;"",Q469&lt;&gt;"t TM"),VLOOKUP($E469,'SD Aufnahme'!$A$33:$N$326,'SD Aufnahme'!$H$29,FALSE)*P469/O469,VLOOKUP($E469,'SD Aufnahme'!$A$33:$N$326,'SD Aufnahme'!$H$29,FALSE)),""))),"")</f>
        <v/>
      </c>
      <c r="Z469" s="87"/>
      <c r="AA469" s="424" t="s">
        <v>667</v>
      </c>
      <c r="AB469" s="129" t="str">
        <f>IF($M469=0,"",IFERROR(VLOOKUP($E469,'SD Aufnahme'!$A$33:$N$279,AB$20,FALSE),""))</f>
        <v/>
      </c>
      <c r="AC469" s="97">
        <f t="shared" si="126"/>
        <v>0</v>
      </c>
      <c r="AD469" s="89">
        <f t="shared" ca="1" si="127"/>
        <v>0</v>
      </c>
      <c r="AE469" s="89">
        <f t="shared" ca="1" si="133"/>
        <v>0</v>
      </c>
      <c r="AF469" s="89">
        <f t="shared" ca="1" si="128"/>
        <v>0</v>
      </c>
      <c r="AG469" s="89">
        <f t="shared" ca="1" si="134"/>
        <v>0</v>
      </c>
      <c r="AH469" s="89">
        <f t="shared" si="140"/>
        <v>0</v>
      </c>
      <c r="AI469" s="130" t="e">
        <f ca="1">COUNTIF(OFFSET('SD Aufnahme'!$C$33,VLOOKUP(J469,Art_Aufnahme,3,FALSE),0,VLOOKUP(J469,Art_Aufnahme,4,FALSE)-VLOOKUP(J469,Art_Aufnahme,3,FALSE)+1,1),K469)</f>
        <v>#N/A</v>
      </c>
      <c r="AJ469" s="138">
        <f ca="1">COUNTIF(OFFSET('SD Aufnahme'!$M$32,VLOOKUP(E469,'SD Aufnahme'!$A$33:$X$376,'SD Aufnahme'!$W$29,FALSE),0,1,VLOOKUP(E469,'SD Aufnahme'!$A$33:$X$376,'SD Aufnahme'!$X$29,FALSE)),M469)</f>
        <v>0</v>
      </c>
      <c r="AK469" s="91">
        <f t="shared" ca="1" si="135"/>
        <v>0</v>
      </c>
      <c r="AL469" s="98">
        <f t="shared" si="129"/>
        <v>3</v>
      </c>
      <c r="AO469" s="98">
        <f t="shared" si="130"/>
        <v>0</v>
      </c>
      <c r="AR469" s="98" t="str">
        <f t="shared" si="131"/>
        <v>1900-1-Aufnahme</v>
      </c>
    </row>
    <row r="470" spans="1:44">
      <c r="A470" s="98">
        <f t="shared" si="122"/>
        <v>0</v>
      </c>
      <c r="B470" s="98" t="str">
        <f>IF(C470=1,SUM($C$23:C470),"")</f>
        <v/>
      </c>
      <c r="C470" s="98">
        <f t="shared" si="123"/>
        <v>0</v>
      </c>
      <c r="D470" s="89" t="str">
        <f t="shared" si="124"/>
        <v>1900-1-Aufnahme-</v>
      </c>
      <c r="E470" s="123" t="str">
        <f t="shared" ca="1" si="132"/>
        <v>-</v>
      </c>
      <c r="F470" s="123">
        <f t="shared" si="137"/>
        <v>1900</v>
      </c>
      <c r="G470" s="123">
        <f t="shared" si="138"/>
        <v>1</v>
      </c>
      <c r="H470" s="162">
        <f t="shared" si="139"/>
        <v>448</v>
      </c>
      <c r="I470" s="77"/>
      <c r="J470" s="78"/>
      <c r="K470" s="79"/>
      <c r="L470" s="80"/>
      <c r="M470" s="177"/>
      <c r="N470" s="309" t="str">
        <f t="shared" ca="1" si="136"/>
        <v/>
      </c>
      <c r="O470" s="310" t="str">
        <f ca="1">IFERROR(IF(VLOOKUP($E470,'SD Aufnahme'!$A$33:$N$326,'SD Aufnahme'!$D$29,FALSE)=0,"",VLOOKUP($E470,'SD Aufnahme'!$A$33:$N$326,'SD Aufnahme'!$D$29,FALSE)),"")</f>
        <v/>
      </c>
      <c r="P470" s="313"/>
      <c r="Q470" s="315" t="str">
        <f>IF(K470=0,"",IFERROR(VLOOKUP($E470,'SD Aufnahme'!$A$33:$N$326,'SD Aufnahme'!$E$29,FALSE),""))</f>
        <v/>
      </c>
      <c r="R470" s="87"/>
      <c r="S470" s="131" t="str">
        <f t="shared" si="125"/>
        <v/>
      </c>
      <c r="T470" s="126">
        <f>IF(M470="organische Düngemittel",IF(OR($M470=0,L470&lt;&gt;0,U470&gt;0),0,IFERROR(VLOOKUP($E470,'SD Aufnahme'!$A$33:$N$4042,T$20,FALSE),0)),)</f>
        <v>0</v>
      </c>
      <c r="U470" s="83"/>
      <c r="V470" s="124"/>
      <c r="W470" s="128" t="str">
        <f ca="1">IFERROR(IF(AND(J470&lt;&gt;"eigene Stoffe",VLOOKUP($E470,'SD Aufnahme'!$A$33:$N$326,'SD Aufnahme'!$G$29,FALSE)=0),"",IF($L470&lt;&gt;0,"", IF(AND(P470&gt;0,O470&lt;&gt;"",Q470&lt;&gt;"t TM"),VLOOKUP($E470,'SD Aufnahme'!$A$33:$N$326,'SD Aufnahme'!$G$29,FALSE)/O470*P470,VLOOKUP($E470,'SD Aufnahme'!$A$33:$N$326,'SD Aufnahme'!$G$29,FALSE)))),"")</f>
        <v/>
      </c>
      <c r="X470" s="87"/>
      <c r="Y470" s="128" t="str">
        <f ca="1">IFERROR(IF(AND(J470&lt;&gt;"eigene Stoffe",VLOOKUP($E470,'SD Aufnahme'!$A$33:$N$326,'SD Aufnahme'!$H$29,FALSE)=0),"",IF($L470&lt;&gt;0,"",IFERROR(IF(AND(P470&gt;0,O470&lt;&gt;"",Q470&lt;&gt;"t TM"),VLOOKUP($E470,'SD Aufnahme'!$A$33:$N$326,'SD Aufnahme'!$H$29,FALSE)*P470/O470,VLOOKUP($E470,'SD Aufnahme'!$A$33:$N$326,'SD Aufnahme'!$H$29,FALSE)),""))),"")</f>
        <v/>
      </c>
      <c r="Z470" s="87"/>
      <c r="AA470" s="424" t="s">
        <v>667</v>
      </c>
      <c r="AB470" s="129" t="str">
        <f>IF($M470=0,"",IFERROR(VLOOKUP($E470,'SD Aufnahme'!$A$33:$N$279,AB$20,FALSE),""))</f>
        <v/>
      </c>
      <c r="AC470" s="97">
        <f t="shared" si="126"/>
        <v>0</v>
      </c>
      <c r="AD470" s="89">
        <f t="shared" ca="1" si="127"/>
        <v>0</v>
      </c>
      <c r="AE470" s="89">
        <f t="shared" ca="1" si="133"/>
        <v>0</v>
      </c>
      <c r="AF470" s="89">
        <f t="shared" ca="1" si="128"/>
        <v>0</v>
      </c>
      <c r="AG470" s="89">
        <f t="shared" ca="1" si="134"/>
        <v>0</v>
      </c>
      <c r="AH470" s="89">
        <f t="shared" si="140"/>
        <v>0</v>
      </c>
      <c r="AI470" s="130" t="e">
        <f ca="1">COUNTIF(OFFSET('SD Aufnahme'!$C$33,VLOOKUP(J470,Art_Aufnahme,3,FALSE),0,VLOOKUP(J470,Art_Aufnahme,4,FALSE)-VLOOKUP(J470,Art_Aufnahme,3,FALSE)+1,1),K470)</f>
        <v>#N/A</v>
      </c>
      <c r="AJ470" s="138">
        <f ca="1">COUNTIF(OFFSET('SD Aufnahme'!$M$32,VLOOKUP(E470,'SD Aufnahme'!$A$33:$X$376,'SD Aufnahme'!$W$29,FALSE),0,1,VLOOKUP(E470,'SD Aufnahme'!$A$33:$X$376,'SD Aufnahme'!$X$29,FALSE)),M470)</f>
        <v>0</v>
      </c>
      <c r="AK470" s="91">
        <f t="shared" ca="1" si="135"/>
        <v>0</v>
      </c>
      <c r="AL470" s="98">
        <f t="shared" si="129"/>
        <v>3</v>
      </c>
      <c r="AO470" s="98">
        <f t="shared" si="130"/>
        <v>0</v>
      </c>
      <c r="AR470" s="98" t="str">
        <f t="shared" si="131"/>
        <v>1900-1-Aufnahme</v>
      </c>
    </row>
    <row r="471" spans="1:44">
      <c r="A471" s="98">
        <f t="shared" ref="A471:A534" si="141">COUNTIF($K$23:$K$1022,L471)</f>
        <v>0</v>
      </c>
      <c r="B471" s="98" t="str">
        <f>IF(C471=1,SUM($C$23:C471),"")</f>
        <v/>
      </c>
      <c r="C471" s="98">
        <f t="shared" ref="C471:C534" si="142">IF(AND(L471&gt;0,X471&gt;0,Z471&gt;0),1,0)</f>
        <v>0</v>
      </c>
      <c r="D471" s="89" t="str">
        <f t="shared" ref="D471:D534" si="143">CONCATENATE(F471&amp;"-"&amp;G471&amp;"-"&amp;$D$1&amp;"-"&amp;M471)</f>
        <v>1900-1-Aufnahme-</v>
      </c>
      <c r="E471" s="123" t="str">
        <f t="shared" ca="1" si="132"/>
        <v>-</v>
      </c>
      <c r="F471" s="123">
        <f t="shared" si="137"/>
        <v>1900</v>
      </c>
      <c r="G471" s="123">
        <f t="shared" si="138"/>
        <v>1</v>
      </c>
      <c r="H471" s="162">
        <f t="shared" si="139"/>
        <v>449</v>
      </c>
      <c r="I471" s="77"/>
      <c r="J471" s="78"/>
      <c r="K471" s="79"/>
      <c r="L471" s="80"/>
      <c r="M471" s="177"/>
      <c r="N471" s="309" t="str">
        <f t="shared" ca="1" si="136"/>
        <v/>
      </c>
      <c r="O471" s="310" t="str">
        <f ca="1">IFERROR(IF(VLOOKUP($E471,'SD Aufnahme'!$A$33:$N$326,'SD Aufnahme'!$D$29,FALSE)=0,"",VLOOKUP($E471,'SD Aufnahme'!$A$33:$N$326,'SD Aufnahme'!$D$29,FALSE)),"")</f>
        <v/>
      </c>
      <c r="P471" s="313"/>
      <c r="Q471" s="315" t="str">
        <f>IF(K471=0,"",IFERROR(VLOOKUP($E471,'SD Aufnahme'!$A$33:$N$326,'SD Aufnahme'!$E$29,FALSE),""))</f>
        <v/>
      </c>
      <c r="R471" s="87"/>
      <c r="S471" s="131" t="str">
        <f t="shared" ref="S471:S534" si="144">IF(M471="organische Düngemittel", "%","")</f>
        <v/>
      </c>
      <c r="T471" s="126">
        <f>IF(M471="organische Düngemittel",IF(OR($M471=0,L471&lt;&gt;0,U471&gt;0),0,IFERROR(VLOOKUP($E471,'SD Aufnahme'!$A$33:$N$4042,T$20,FALSE),0)),)</f>
        <v>0</v>
      </c>
      <c r="U471" s="83"/>
      <c r="V471" s="124"/>
      <c r="W471" s="128" t="str">
        <f ca="1">IFERROR(IF(AND(J471&lt;&gt;"eigene Stoffe",VLOOKUP($E471,'SD Aufnahme'!$A$33:$N$326,'SD Aufnahme'!$G$29,FALSE)=0),"",IF($L471&lt;&gt;0,"", IF(AND(P471&gt;0,O471&lt;&gt;"",Q471&lt;&gt;"t TM"),VLOOKUP($E471,'SD Aufnahme'!$A$33:$N$326,'SD Aufnahme'!$G$29,FALSE)/O471*P471,VLOOKUP($E471,'SD Aufnahme'!$A$33:$N$326,'SD Aufnahme'!$G$29,FALSE)))),"")</f>
        <v/>
      </c>
      <c r="X471" s="87"/>
      <c r="Y471" s="128" t="str">
        <f ca="1">IFERROR(IF(AND(J471&lt;&gt;"eigene Stoffe",VLOOKUP($E471,'SD Aufnahme'!$A$33:$N$326,'SD Aufnahme'!$H$29,FALSE)=0),"",IF($L471&lt;&gt;0,"",IFERROR(IF(AND(P471&gt;0,O471&lt;&gt;"",Q471&lt;&gt;"t TM"),VLOOKUP($E471,'SD Aufnahme'!$A$33:$N$326,'SD Aufnahme'!$H$29,FALSE)*P471/O471,VLOOKUP($E471,'SD Aufnahme'!$A$33:$N$326,'SD Aufnahme'!$H$29,FALSE)),""))),"")</f>
        <v/>
      </c>
      <c r="Z471" s="87"/>
      <c r="AA471" s="424" t="s">
        <v>667</v>
      </c>
      <c r="AB471" s="129" t="str">
        <f>IF($M471=0,"",IFERROR(VLOOKUP($E471,'SD Aufnahme'!$A$33:$N$279,AB$20,FALSE),""))</f>
        <v/>
      </c>
      <c r="AC471" s="97">
        <f t="shared" ref="AC471:AC534" si="145">IFERROR(P471*R471/100,0)</f>
        <v>0</v>
      </c>
      <c r="AD471" s="89">
        <f t="shared" ref="AD471:AD534" ca="1" si="146">IF(AK471=1,IFERROR(IF(L471&gt;0,R471*X471,IF(X471&gt;0,X471*R471,W471*R471)),0),0)</f>
        <v>0</v>
      </c>
      <c r="AE471" s="89">
        <f t="shared" ca="1" si="133"/>
        <v>0</v>
      </c>
      <c r="AF471" s="89">
        <f t="shared" ref="AF471:AF534" ca="1" si="147">IF(AK471=1,IF(J471="Stickstofffixierung durch Leguminosen",0,IFERROR(IF(L471&gt;0,R471*Z471,IF(Z471&gt;0,Z471*R471,Y471*R471)),0)),0)</f>
        <v>0</v>
      </c>
      <c r="AG471" s="89">
        <f t="shared" ca="1" si="134"/>
        <v>0</v>
      </c>
      <c r="AH471" s="89">
        <f t="shared" si="140"/>
        <v>0</v>
      </c>
      <c r="AI471" s="130" t="e">
        <f ca="1">COUNTIF(OFFSET('SD Aufnahme'!$C$33,VLOOKUP(J471,Art_Aufnahme,3,FALSE),0,VLOOKUP(J471,Art_Aufnahme,4,FALSE)-VLOOKUP(J471,Art_Aufnahme,3,FALSE)+1,1),K471)</f>
        <v>#N/A</v>
      </c>
      <c r="AJ471" s="138">
        <f ca="1">COUNTIF(OFFSET('SD Aufnahme'!$M$32,VLOOKUP(E471,'SD Aufnahme'!$A$33:$X$376,'SD Aufnahme'!$W$29,FALSE),0,1,VLOOKUP(E471,'SD Aufnahme'!$A$33:$X$376,'SD Aufnahme'!$X$29,FALSE)),M471)</f>
        <v>0</v>
      </c>
      <c r="AK471" s="91">
        <f t="shared" ca="1" si="135"/>
        <v>0</v>
      </c>
      <c r="AL471" s="98">
        <f t="shared" ref="AL471:AL534" si="148">IF(OR(X471&gt;0,Z471&gt;0),2,3)</f>
        <v>3</v>
      </c>
      <c r="AO471" s="98">
        <f t="shared" ref="AO471:AO534" si="149">IF(I471&gt;0,ROW(),0)</f>
        <v>0</v>
      </c>
      <c r="AR471" s="98" t="str">
        <f t="shared" ref="AR471:AR534" si="150">CONCATENATE(F471&amp;"-"&amp;G471&amp;"-"&amp;$D$1)</f>
        <v>1900-1-Aufnahme</v>
      </c>
    </row>
    <row r="472" spans="1:44">
      <c r="A472" s="98">
        <f t="shared" si="141"/>
        <v>0</v>
      </c>
      <c r="B472" s="98" t="str">
        <f>IF(C472=1,SUM($C$23:C472),"")</f>
        <v/>
      </c>
      <c r="C472" s="98">
        <f t="shared" si="142"/>
        <v>0</v>
      </c>
      <c r="D472" s="89" t="str">
        <f t="shared" si="143"/>
        <v>1900-1-Aufnahme-</v>
      </c>
      <c r="E472" s="123" t="str">
        <f t="shared" ref="E472:E535" ca="1" si="151">IFERROR(IF(AI472=1,CONCATENATE(J472&amp;"-"&amp;K472),"-"),"-")</f>
        <v>-</v>
      </c>
      <c r="F472" s="123">
        <f t="shared" si="137"/>
        <v>1900</v>
      </c>
      <c r="G472" s="123">
        <f t="shared" si="138"/>
        <v>1</v>
      </c>
      <c r="H472" s="162">
        <f t="shared" si="139"/>
        <v>450</v>
      </c>
      <c r="I472" s="77"/>
      <c r="J472" s="78"/>
      <c r="K472" s="79"/>
      <c r="L472" s="80"/>
      <c r="M472" s="177"/>
      <c r="N472" s="309" t="str">
        <f t="shared" ca="1" si="136"/>
        <v/>
      </c>
      <c r="O472" s="310" t="str">
        <f ca="1">IFERROR(IF(VLOOKUP($E472,'SD Aufnahme'!$A$33:$N$326,'SD Aufnahme'!$D$29,FALSE)=0,"",VLOOKUP($E472,'SD Aufnahme'!$A$33:$N$326,'SD Aufnahme'!$D$29,FALSE)),"")</f>
        <v/>
      </c>
      <c r="P472" s="313"/>
      <c r="Q472" s="315" t="str">
        <f>IF(K472=0,"",IFERROR(VLOOKUP($E472,'SD Aufnahme'!$A$33:$N$326,'SD Aufnahme'!$E$29,FALSE),""))</f>
        <v/>
      </c>
      <c r="R472" s="87"/>
      <c r="S472" s="131" t="str">
        <f t="shared" si="144"/>
        <v/>
      </c>
      <c r="T472" s="126">
        <f>IF(M472="organische Düngemittel",IF(OR($M472=0,L472&lt;&gt;0,U472&gt;0),0,IFERROR(VLOOKUP($E472,'SD Aufnahme'!$A$33:$N$4042,T$20,FALSE),0)),)</f>
        <v>0</v>
      </c>
      <c r="U472" s="83"/>
      <c r="V472" s="124"/>
      <c r="W472" s="128" t="str">
        <f ca="1">IFERROR(IF(AND(J472&lt;&gt;"eigene Stoffe",VLOOKUP($E472,'SD Aufnahme'!$A$33:$N$326,'SD Aufnahme'!$G$29,FALSE)=0),"",IF($L472&lt;&gt;0,"", IF(AND(P472&gt;0,O472&lt;&gt;"",Q472&lt;&gt;"t TM"),VLOOKUP($E472,'SD Aufnahme'!$A$33:$N$326,'SD Aufnahme'!$G$29,FALSE)/O472*P472,VLOOKUP($E472,'SD Aufnahme'!$A$33:$N$326,'SD Aufnahme'!$G$29,FALSE)))),"")</f>
        <v/>
      </c>
      <c r="X472" s="87"/>
      <c r="Y472" s="128" t="str">
        <f ca="1">IFERROR(IF(AND(J472&lt;&gt;"eigene Stoffe",VLOOKUP($E472,'SD Aufnahme'!$A$33:$N$326,'SD Aufnahme'!$H$29,FALSE)=0),"",IF($L472&lt;&gt;0,"",IFERROR(IF(AND(P472&gt;0,O472&lt;&gt;"",Q472&lt;&gt;"t TM"),VLOOKUP($E472,'SD Aufnahme'!$A$33:$N$326,'SD Aufnahme'!$H$29,FALSE)*P472/O472,VLOOKUP($E472,'SD Aufnahme'!$A$33:$N$326,'SD Aufnahme'!$H$29,FALSE)),""))),"")</f>
        <v/>
      </c>
      <c r="Z472" s="87"/>
      <c r="AA472" s="424" t="s">
        <v>667</v>
      </c>
      <c r="AB472" s="129" t="str">
        <f>IF($M472=0,"",IFERROR(VLOOKUP($E472,'SD Aufnahme'!$A$33:$N$279,AB$20,FALSE),""))</f>
        <v/>
      </c>
      <c r="AC472" s="97">
        <f t="shared" si="145"/>
        <v>0</v>
      </c>
      <c r="AD472" s="89">
        <f t="shared" ca="1" si="146"/>
        <v>0</v>
      </c>
      <c r="AE472" s="89">
        <f t="shared" ref="AE472:AE535" ca="1" si="152">IF(AK472=1,AD472/100*IF(U472&gt;0,U472,T472),0)</f>
        <v>0</v>
      </c>
      <c r="AF472" s="89">
        <f t="shared" ca="1" si="147"/>
        <v>0</v>
      </c>
      <c r="AG472" s="89">
        <f t="shared" ref="AG472:AG535" ca="1" si="153">IF(AK472=1,AF472/100*IF(U472&gt;0,U472,T472),0)</f>
        <v>0</v>
      </c>
      <c r="AH472" s="89">
        <f t="shared" si="140"/>
        <v>0</v>
      </c>
      <c r="AI472" s="130" t="e">
        <f ca="1">COUNTIF(OFFSET('SD Aufnahme'!$C$33,VLOOKUP(J472,Art_Aufnahme,3,FALSE),0,VLOOKUP(J472,Art_Aufnahme,4,FALSE)-VLOOKUP(J472,Art_Aufnahme,3,FALSE)+1,1),K472)</f>
        <v>#N/A</v>
      </c>
      <c r="AJ472" s="138">
        <f ca="1">COUNTIF(OFFSET('SD Aufnahme'!$M$32,VLOOKUP(E472,'SD Aufnahme'!$A$33:$X$376,'SD Aufnahme'!$W$29,FALSE),0,1,VLOOKUP(E472,'SD Aufnahme'!$A$33:$X$376,'SD Aufnahme'!$X$29,FALSE)),M472)</f>
        <v>0</v>
      </c>
      <c r="AK472" s="91">
        <f t="shared" ref="AK472:AK535" ca="1" si="154">IF(AND(I472&gt;0,K472&gt;0,M472&gt;0,R472&gt;0,OR(AND(AA472="Richtwerte ",X472="",Z472=0),AND(OR(AA472="Richtwerte",AND(J472="eigene Stoffe",AA472&gt;0)),OR( W472&gt;0,X472&gt;0),OR(Y472&gt;0,Z472&gt;0)),AND(X472&gt;0,Z472&gt;0,OR(AA472="Richtwerte",AA472="Kennzeichnung",AA472="Analyse")))),1,0)</f>
        <v>0</v>
      </c>
      <c r="AL472" s="98">
        <f t="shared" si="148"/>
        <v>3</v>
      </c>
      <c r="AO472" s="98">
        <f t="shared" si="149"/>
        <v>0</v>
      </c>
      <c r="AR472" s="98" t="str">
        <f t="shared" si="150"/>
        <v>1900-1-Aufnahme</v>
      </c>
    </row>
    <row r="473" spans="1:44">
      <c r="A473" s="98">
        <f t="shared" si="141"/>
        <v>0</v>
      </c>
      <c r="B473" s="98" t="str">
        <f>IF(C473=1,SUM($C$23:C473),"")</f>
        <v/>
      </c>
      <c r="C473" s="98">
        <f t="shared" si="142"/>
        <v>0</v>
      </c>
      <c r="D473" s="89" t="str">
        <f t="shared" si="143"/>
        <v>1900-1-Aufnahme-</v>
      </c>
      <c r="E473" s="123" t="str">
        <f t="shared" ca="1" si="151"/>
        <v>-</v>
      </c>
      <c r="F473" s="123">
        <f t="shared" si="137"/>
        <v>1900</v>
      </c>
      <c r="G473" s="123">
        <f t="shared" si="138"/>
        <v>1</v>
      </c>
      <c r="H473" s="162">
        <f t="shared" si="139"/>
        <v>451</v>
      </c>
      <c r="I473" s="77"/>
      <c r="J473" s="78"/>
      <c r="K473" s="79"/>
      <c r="L473" s="80"/>
      <c r="M473" s="177"/>
      <c r="N473" s="309" t="str">
        <f t="shared" ref="N473:N536" ca="1" si="155">IF(OR(SUM(O473:P473)=0,O473=""),"","%")</f>
        <v/>
      </c>
      <c r="O473" s="310" t="str">
        <f ca="1">IFERROR(IF(VLOOKUP($E473,'SD Aufnahme'!$A$33:$N$326,'SD Aufnahme'!$D$29,FALSE)=0,"",VLOOKUP($E473,'SD Aufnahme'!$A$33:$N$326,'SD Aufnahme'!$D$29,FALSE)),"")</f>
        <v/>
      </c>
      <c r="P473" s="313"/>
      <c r="Q473" s="315" t="str">
        <f>IF(K473=0,"",IFERROR(VLOOKUP($E473,'SD Aufnahme'!$A$33:$N$326,'SD Aufnahme'!$E$29,FALSE),""))</f>
        <v/>
      </c>
      <c r="R473" s="87"/>
      <c r="S473" s="131" t="str">
        <f t="shared" si="144"/>
        <v/>
      </c>
      <c r="T473" s="126">
        <f>IF(M473="organische Düngemittel",IF(OR($M473=0,L473&lt;&gt;0,U473&gt;0),0,IFERROR(VLOOKUP($E473,'SD Aufnahme'!$A$33:$N$4042,T$20,FALSE),0)),)</f>
        <v>0</v>
      </c>
      <c r="U473" s="83"/>
      <c r="V473" s="124"/>
      <c r="W473" s="128" t="str">
        <f ca="1">IFERROR(IF(AND(J473&lt;&gt;"eigene Stoffe",VLOOKUP($E473,'SD Aufnahme'!$A$33:$N$326,'SD Aufnahme'!$G$29,FALSE)=0),"",IF($L473&lt;&gt;0,"", IF(AND(P473&gt;0,O473&lt;&gt;"",Q473&lt;&gt;"t TM"),VLOOKUP($E473,'SD Aufnahme'!$A$33:$N$326,'SD Aufnahme'!$G$29,FALSE)/O473*P473,VLOOKUP($E473,'SD Aufnahme'!$A$33:$N$326,'SD Aufnahme'!$G$29,FALSE)))),"")</f>
        <v/>
      </c>
      <c r="X473" s="87"/>
      <c r="Y473" s="128" t="str">
        <f ca="1">IFERROR(IF(AND(J473&lt;&gt;"eigene Stoffe",VLOOKUP($E473,'SD Aufnahme'!$A$33:$N$326,'SD Aufnahme'!$H$29,FALSE)=0),"",IF($L473&lt;&gt;0,"",IFERROR(IF(AND(P473&gt;0,O473&lt;&gt;"",Q473&lt;&gt;"t TM"),VLOOKUP($E473,'SD Aufnahme'!$A$33:$N$326,'SD Aufnahme'!$H$29,FALSE)*P473/O473,VLOOKUP($E473,'SD Aufnahme'!$A$33:$N$326,'SD Aufnahme'!$H$29,FALSE)),""))),"")</f>
        <v/>
      </c>
      <c r="Z473" s="87"/>
      <c r="AA473" s="424" t="s">
        <v>667</v>
      </c>
      <c r="AB473" s="129" t="str">
        <f>IF($M473=0,"",IFERROR(VLOOKUP($E473,'SD Aufnahme'!$A$33:$N$279,AB$20,FALSE),""))</f>
        <v/>
      </c>
      <c r="AC473" s="97">
        <f t="shared" si="145"/>
        <v>0</v>
      </c>
      <c r="AD473" s="89">
        <f t="shared" ca="1" si="146"/>
        <v>0</v>
      </c>
      <c r="AE473" s="89">
        <f t="shared" ca="1" si="152"/>
        <v>0</v>
      </c>
      <c r="AF473" s="89">
        <f t="shared" ca="1" si="147"/>
        <v>0</v>
      </c>
      <c r="AG473" s="89">
        <f t="shared" ca="1" si="153"/>
        <v>0</v>
      </c>
      <c r="AH473" s="89">
        <f t="shared" si="140"/>
        <v>0</v>
      </c>
      <c r="AI473" s="130" t="e">
        <f ca="1">COUNTIF(OFFSET('SD Aufnahme'!$C$33,VLOOKUP(J473,Art_Aufnahme,3,FALSE),0,VLOOKUP(J473,Art_Aufnahme,4,FALSE)-VLOOKUP(J473,Art_Aufnahme,3,FALSE)+1,1),K473)</f>
        <v>#N/A</v>
      </c>
      <c r="AJ473" s="138">
        <f ca="1">COUNTIF(OFFSET('SD Aufnahme'!$M$32,VLOOKUP(E473,'SD Aufnahme'!$A$33:$X$376,'SD Aufnahme'!$W$29,FALSE),0,1,VLOOKUP(E473,'SD Aufnahme'!$A$33:$X$376,'SD Aufnahme'!$X$29,FALSE)),M473)</f>
        <v>0</v>
      </c>
      <c r="AK473" s="91">
        <f t="shared" ca="1" si="154"/>
        <v>0</v>
      </c>
      <c r="AL473" s="98">
        <f t="shared" si="148"/>
        <v>3</v>
      </c>
      <c r="AO473" s="98">
        <f t="shared" si="149"/>
        <v>0</v>
      </c>
      <c r="AR473" s="98" t="str">
        <f t="shared" si="150"/>
        <v>1900-1-Aufnahme</v>
      </c>
    </row>
    <row r="474" spans="1:44">
      <c r="A474" s="98">
        <f t="shared" si="141"/>
        <v>0</v>
      </c>
      <c r="B474" s="98" t="str">
        <f>IF(C474=1,SUM($C$23:C474),"")</f>
        <v/>
      </c>
      <c r="C474" s="98">
        <f t="shared" si="142"/>
        <v>0</v>
      </c>
      <c r="D474" s="89" t="str">
        <f t="shared" si="143"/>
        <v>1900-1-Aufnahme-</v>
      </c>
      <c r="E474" s="123" t="str">
        <f t="shared" ca="1" si="151"/>
        <v>-</v>
      </c>
      <c r="F474" s="123">
        <f t="shared" si="137"/>
        <v>1900</v>
      </c>
      <c r="G474" s="123">
        <f t="shared" si="138"/>
        <v>1</v>
      </c>
      <c r="H474" s="162">
        <f t="shared" si="139"/>
        <v>452</v>
      </c>
      <c r="I474" s="77"/>
      <c r="J474" s="78"/>
      <c r="K474" s="79"/>
      <c r="L474" s="80"/>
      <c r="M474" s="177"/>
      <c r="N474" s="309" t="str">
        <f t="shared" ca="1" si="155"/>
        <v/>
      </c>
      <c r="O474" s="310" t="str">
        <f ca="1">IFERROR(IF(VLOOKUP($E474,'SD Aufnahme'!$A$33:$N$326,'SD Aufnahme'!$D$29,FALSE)=0,"",VLOOKUP($E474,'SD Aufnahme'!$A$33:$N$326,'SD Aufnahme'!$D$29,FALSE)),"")</f>
        <v/>
      </c>
      <c r="P474" s="313"/>
      <c r="Q474" s="315" t="str">
        <f>IF(K474=0,"",IFERROR(VLOOKUP($E474,'SD Aufnahme'!$A$33:$N$326,'SD Aufnahme'!$E$29,FALSE),""))</f>
        <v/>
      </c>
      <c r="R474" s="87"/>
      <c r="S474" s="131" t="str">
        <f t="shared" si="144"/>
        <v/>
      </c>
      <c r="T474" s="126">
        <f>IF(M474="organische Düngemittel",IF(OR($M474=0,L474&lt;&gt;0,U474&gt;0),0,IFERROR(VLOOKUP($E474,'SD Aufnahme'!$A$33:$N$4042,T$20,FALSE),0)),)</f>
        <v>0</v>
      </c>
      <c r="U474" s="83"/>
      <c r="V474" s="124"/>
      <c r="W474" s="128" t="str">
        <f ca="1">IFERROR(IF(AND(J474&lt;&gt;"eigene Stoffe",VLOOKUP($E474,'SD Aufnahme'!$A$33:$N$326,'SD Aufnahme'!$G$29,FALSE)=0),"",IF($L474&lt;&gt;0,"", IF(AND(P474&gt;0,O474&lt;&gt;"",Q474&lt;&gt;"t TM"),VLOOKUP($E474,'SD Aufnahme'!$A$33:$N$326,'SD Aufnahme'!$G$29,FALSE)/O474*P474,VLOOKUP($E474,'SD Aufnahme'!$A$33:$N$326,'SD Aufnahme'!$G$29,FALSE)))),"")</f>
        <v/>
      </c>
      <c r="X474" s="87"/>
      <c r="Y474" s="128" t="str">
        <f ca="1">IFERROR(IF(AND(J474&lt;&gt;"eigene Stoffe",VLOOKUP($E474,'SD Aufnahme'!$A$33:$N$326,'SD Aufnahme'!$H$29,FALSE)=0),"",IF($L474&lt;&gt;0,"",IFERROR(IF(AND(P474&gt;0,O474&lt;&gt;"",Q474&lt;&gt;"t TM"),VLOOKUP($E474,'SD Aufnahme'!$A$33:$N$326,'SD Aufnahme'!$H$29,FALSE)*P474/O474,VLOOKUP($E474,'SD Aufnahme'!$A$33:$N$326,'SD Aufnahme'!$H$29,FALSE)),""))),"")</f>
        <v/>
      </c>
      <c r="Z474" s="87"/>
      <c r="AA474" s="424" t="s">
        <v>667</v>
      </c>
      <c r="AB474" s="129" t="str">
        <f>IF($M474=0,"",IFERROR(VLOOKUP($E474,'SD Aufnahme'!$A$33:$N$279,AB$20,FALSE),""))</f>
        <v/>
      </c>
      <c r="AC474" s="97">
        <f t="shared" si="145"/>
        <v>0</v>
      </c>
      <c r="AD474" s="89">
        <f t="shared" ca="1" si="146"/>
        <v>0</v>
      </c>
      <c r="AE474" s="89">
        <f t="shared" ca="1" si="152"/>
        <v>0</v>
      </c>
      <c r="AF474" s="89">
        <f t="shared" ca="1" si="147"/>
        <v>0</v>
      </c>
      <c r="AG474" s="89">
        <f t="shared" ca="1" si="153"/>
        <v>0</v>
      </c>
      <c r="AH474" s="89">
        <f t="shared" si="140"/>
        <v>0</v>
      </c>
      <c r="AI474" s="130" t="e">
        <f ca="1">COUNTIF(OFFSET('SD Aufnahme'!$C$33,VLOOKUP(J474,Art_Aufnahme,3,FALSE),0,VLOOKUP(J474,Art_Aufnahme,4,FALSE)-VLOOKUP(J474,Art_Aufnahme,3,FALSE)+1,1),K474)</f>
        <v>#N/A</v>
      </c>
      <c r="AJ474" s="138">
        <f ca="1">COUNTIF(OFFSET('SD Aufnahme'!$M$32,VLOOKUP(E474,'SD Aufnahme'!$A$33:$X$376,'SD Aufnahme'!$W$29,FALSE),0,1,VLOOKUP(E474,'SD Aufnahme'!$A$33:$X$376,'SD Aufnahme'!$X$29,FALSE)),M474)</f>
        <v>0</v>
      </c>
      <c r="AK474" s="91">
        <f t="shared" ca="1" si="154"/>
        <v>0</v>
      </c>
      <c r="AL474" s="98">
        <f t="shared" si="148"/>
        <v>3</v>
      </c>
      <c r="AO474" s="98">
        <f t="shared" si="149"/>
        <v>0</v>
      </c>
      <c r="AR474" s="98" t="str">
        <f t="shared" si="150"/>
        <v>1900-1-Aufnahme</v>
      </c>
    </row>
    <row r="475" spans="1:44">
      <c r="A475" s="98">
        <f t="shared" si="141"/>
        <v>0</v>
      </c>
      <c r="B475" s="98" t="str">
        <f>IF(C475=1,SUM($C$23:C475),"")</f>
        <v/>
      </c>
      <c r="C475" s="98">
        <f t="shared" si="142"/>
        <v>0</v>
      </c>
      <c r="D475" s="89" t="str">
        <f t="shared" si="143"/>
        <v>1900-1-Aufnahme-</v>
      </c>
      <c r="E475" s="123" t="str">
        <f t="shared" ca="1" si="151"/>
        <v>-</v>
      </c>
      <c r="F475" s="123">
        <f t="shared" si="137"/>
        <v>1900</v>
      </c>
      <c r="G475" s="123">
        <f t="shared" si="138"/>
        <v>1</v>
      </c>
      <c r="H475" s="162">
        <f t="shared" si="139"/>
        <v>453</v>
      </c>
      <c r="I475" s="77"/>
      <c r="J475" s="78"/>
      <c r="K475" s="79"/>
      <c r="L475" s="80"/>
      <c r="M475" s="177"/>
      <c r="N475" s="309" t="str">
        <f t="shared" ca="1" si="155"/>
        <v/>
      </c>
      <c r="O475" s="310" t="str">
        <f ca="1">IFERROR(IF(VLOOKUP($E475,'SD Aufnahme'!$A$33:$N$326,'SD Aufnahme'!$D$29,FALSE)=0,"",VLOOKUP($E475,'SD Aufnahme'!$A$33:$N$326,'SD Aufnahme'!$D$29,FALSE)),"")</f>
        <v/>
      </c>
      <c r="P475" s="313"/>
      <c r="Q475" s="315" t="str">
        <f>IF(K475=0,"",IFERROR(VLOOKUP($E475,'SD Aufnahme'!$A$33:$N$326,'SD Aufnahme'!$E$29,FALSE),""))</f>
        <v/>
      </c>
      <c r="R475" s="87"/>
      <c r="S475" s="131" t="str">
        <f t="shared" si="144"/>
        <v/>
      </c>
      <c r="T475" s="126">
        <f>IF(M475="organische Düngemittel",IF(OR($M475=0,L475&lt;&gt;0,U475&gt;0),0,IFERROR(VLOOKUP($E475,'SD Aufnahme'!$A$33:$N$4042,T$20,FALSE),0)),)</f>
        <v>0</v>
      </c>
      <c r="U475" s="83"/>
      <c r="V475" s="124"/>
      <c r="W475" s="128" t="str">
        <f ca="1">IFERROR(IF(AND(J475&lt;&gt;"eigene Stoffe",VLOOKUP($E475,'SD Aufnahme'!$A$33:$N$326,'SD Aufnahme'!$G$29,FALSE)=0),"",IF($L475&lt;&gt;0,"", IF(AND(P475&gt;0,O475&lt;&gt;"",Q475&lt;&gt;"t TM"),VLOOKUP($E475,'SD Aufnahme'!$A$33:$N$326,'SD Aufnahme'!$G$29,FALSE)/O475*P475,VLOOKUP($E475,'SD Aufnahme'!$A$33:$N$326,'SD Aufnahme'!$G$29,FALSE)))),"")</f>
        <v/>
      </c>
      <c r="X475" s="87"/>
      <c r="Y475" s="128" t="str">
        <f ca="1">IFERROR(IF(AND(J475&lt;&gt;"eigene Stoffe",VLOOKUP($E475,'SD Aufnahme'!$A$33:$N$326,'SD Aufnahme'!$H$29,FALSE)=0),"",IF($L475&lt;&gt;0,"",IFERROR(IF(AND(P475&gt;0,O475&lt;&gt;"",Q475&lt;&gt;"t TM"),VLOOKUP($E475,'SD Aufnahme'!$A$33:$N$326,'SD Aufnahme'!$H$29,FALSE)*P475/O475,VLOOKUP($E475,'SD Aufnahme'!$A$33:$N$326,'SD Aufnahme'!$H$29,FALSE)),""))),"")</f>
        <v/>
      </c>
      <c r="Z475" s="87"/>
      <c r="AA475" s="424" t="s">
        <v>667</v>
      </c>
      <c r="AB475" s="129" t="str">
        <f>IF($M475=0,"",IFERROR(VLOOKUP($E475,'SD Aufnahme'!$A$33:$N$279,AB$20,FALSE),""))</f>
        <v/>
      </c>
      <c r="AC475" s="97">
        <f t="shared" si="145"/>
        <v>0</v>
      </c>
      <c r="AD475" s="89">
        <f t="shared" ca="1" si="146"/>
        <v>0</v>
      </c>
      <c r="AE475" s="89">
        <f t="shared" ca="1" si="152"/>
        <v>0</v>
      </c>
      <c r="AF475" s="89">
        <f t="shared" ca="1" si="147"/>
        <v>0</v>
      </c>
      <c r="AG475" s="89">
        <f t="shared" ca="1" si="153"/>
        <v>0</v>
      </c>
      <c r="AH475" s="89">
        <f t="shared" si="140"/>
        <v>0</v>
      </c>
      <c r="AI475" s="130" t="e">
        <f ca="1">COUNTIF(OFFSET('SD Aufnahme'!$C$33,VLOOKUP(J475,Art_Aufnahme,3,FALSE),0,VLOOKUP(J475,Art_Aufnahme,4,FALSE)-VLOOKUP(J475,Art_Aufnahme,3,FALSE)+1,1),K475)</f>
        <v>#N/A</v>
      </c>
      <c r="AJ475" s="138">
        <f ca="1">COUNTIF(OFFSET('SD Aufnahme'!$M$32,VLOOKUP(E475,'SD Aufnahme'!$A$33:$X$376,'SD Aufnahme'!$W$29,FALSE),0,1,VLOOKUP(E475,'SD Aufnahme'!$A$33:$X$376,'SD Aufnahme'!$X$29,FALSE)),M475)</f>
        <v>0</v>
      </c>
      <c r="AK475" s="91">
        <f t="shared" ca="1" si="154"/>
        <v>0</v>
      </c>
      <c r="AL475" s="98">
        <f t="shared" si="148"/>
        <v>3</v>
      </c>
      <c r="AO475" s="98">
        <f t="shared" si="149"/>
        <v>0</v>
      </c>
      <c r="AR475" s="98" t="str">
        <f t="shared" si="150"/>
        <v>1900-1-Aufnahme</v>
      </c>
    </row>
    <row r="476" spans="1:44">
      <c r="A476" s="98">
        <f t="shared" si="141"/>
        <v>0</v>
      </c>
      <c r="B476" s="98" t="str">
        <f>IF(C476=1,SUM($C$23:C476),"")</f>
        <v/>
      </c>
      <c r="C476" s="98">
        <f t="shared" si="142"/>
        <v>0</v>
      </c>
      <c r="D476" s="89" t="str">
        <f t="shared" si="143"/>
        <v>1900-1-Aufnahme-</v>
      </c>
      <c r="E476" s="123" t="str">
        <f t="shared" ca="1" si="151"/>
        <v>-</v>
      </c>
      <c r="F476" s="123">
        <f t="shared" si="137"/>
        <v>1900</v>
      </c>
      <c r="G476" s="123">
        <f t="shared" si="138"/>
        <v>1</v>
      </c>
      <c r="H476" s="162">
        <f t="shared" si="139"/>
        <v>454</v>
      </c>
      <c r="I476" s="77"/>
      <c r="J476" s="78"/>
      <c r="K476" s="79"/>
      <c r="L476" s="80"/>
      <c r="M476" s="177"/>
      <c r="N476" s="309" t="str">
        <f t="shared" ca="1" si="155"/>
        <v/>
      </c>
      <c r="O476" s="310" t="str">
        <f ca="1">IFERROR(IF(VLOOKUP($E476,'SD Aufnahme'!$A$33:$N$326,'SD Aufnahme'!$D$29,FALSE)=0,"",VLOOKUP($E476,'SD Aufnahme'!$A$33:$N$326,'SD Aufnahme'!$D$29,FALSE)),"")</f>
        <v/>
      </c>
      <c r="P476" s="313"/>
      <c r="Q476" s="315" t="str">
        <f>IF(K476=0,"",IFERROR(VLOOKUP($E476,'SD Aufnahme'!$A$33:$N$326,'SD Aufnahme'!$E$29,FALSE),""))</f>
        <v/>
      </c>
      <c r="R476" s="87"/>
      <c r="S476" s="131" t="str">
        <f t="shared" si="144"/>
        <v/>
      </c>
      <c r="T476" s="126">
        <f>IF(M476="organische Düngemittel",IF(OR($M476=0,L476&lt;&gt;0,U476&gt;0),0,IFERROR(VLOOKUP($E476,'SD Aufnahme'!$A$33:$N$4042,T$20,FALSE),0)),)</f>
        <v>0</v>
      </c>
      <c r="U476" s="83"/>
      <c r="V476" s="124"/>
      <c r="W476" s="128" t="str">
        <f ca="1">IFERROR(IF(AND(J476&lt;&gt;"eigene Stoffe",VLOOKUP($E476,'SD Aufnahme'!$A$33:$N$326,'SD Aufnahme'!$G$29,FALSE)=0),"",IF($L476&lt;&gt;0,"", IF(AND(P476&gt;0,O476&lt;&gt;"",Q476&lt;&gt;"t TM"),VLOOKUP($E476,'SD Aufnahme'!$A$33:$N$326,'SD Aufnahme'!$G$29,FALSE)/O476*P476,VLOOKUP($E476,'SD Aufnahme'!$A$33:$N$326,'SD Aufnahme'!$G$29,FALSE)))),"")</f>
        <v/>
      </c>
      <c r="X476" s="87"/>
      <c r="Y476" s="128" t="str">
        <f ca="1">IFERROR(IF(AND(J476&lt;&gt;"eigene Stoffe",VLOOKUP($E476,'SD Aufnahme'!$A$33:$N$326,'SD Aufnahme'!$H$29,FALSE)=0),"",IF($L476&lt;&gt;0,"",IFERROR(IF(AND(P476&gt;0,O476&lt;&gt;"",Q476&lt;&gt;"t TM"),VLOOKUP($E476,'SD Aufnahme'!$A$33:$N$326,'SD Aufnahme'!$H$29,FALSE)*P476/O476,VLOOKUP($E476,'SD Aufnahme'!$A$33:$N$326,'SD Aufnahme'!$H$29,FALSE)),""))),"")</f>
        <v/>
      </c>
      <c r="Z476" s="87"/>
      <c r="AA476" s="424" t="s">
        <v>667</v>
      </c>
      <c r="AB476" s="129" t="str">
        <f>IF($M476=0,"",IFERROR(VLOOKUP($E476,'SD Aufnahme'!$A$33:$N$279,AB$20,FALSE),""))</f>
        <v/>
      </c>
      <c r="AC476" s="97">
        <f t="shared" si="145"/>
        <v>0</v>
      </c>
      <c r="AD476" s="89">
        <f t="shared" ca="1" si="146"/>
        <v>0</v>
      </c>
      <c r="AE476" s="89">
        <f t="shared" ca="1" si="152"/>
        <v>0</v>
      </c>
      <c r="AF476" s="89">
        <f t="shared" ca="1" si="147"/>
        <v>0</v>
      </c>
      <c r="AG476" s="89">
        <f t="shared" ca="1" si="153"/>
        <v>0</v>
      </c>
      <c r="AH476" s="89">
        <f t="shared" si="140"/>
        <v>0</v>
      </c>
      <c r="AI476" s="130" t="e">
        <f ca="1">COUNTIF(OFFSET('SD Aufnahme'!$C$33,VLOOKUP(J476,Art_Aufnahme,3,FALSE),0,VLOOKUP(J476,Art_Aufnahme,4,FALSE)-VLOOKUP(J476,Art_Aufnahme,3,FALSE)+1,1),K476)</f>
        <v>#N/A</v>
      </c>
      <c r="AJ476" s="138">
        <f ca="1">COUNTIF(OFFSET('SD Aufnahme'!$M$32,VLOOKUP(E476,'SD Aufnahme'!$A$33:$X$376,'SD Aufnahme'!$W$29,FALSE),0,1,VLOOKUP(E476,'SD Aufnahme'!$A$33:$X$376,'SD Aufnahme'!$X$29,FALSE)),M476)</f>
        <v>0</v>
      </c>
      <c r="AK476" s="91">
        <f t="shared" ca="1" si="154"/>
        <v>0</v>
      </c>
      <c r="AL476" s="98">
        <f t="shared" si="148"/>
        <v>3</v>
      </c>
      <c r="AO476" s="98">
        <f t="shared" si="149"/>
        <v>0</v>
      </c>
      <c r="AR476" s="98" t="str">
        <f t="shared" si="150"/>
        <v>1900-1-Aufnahme</v>
      </c>
    </row>
    <row r="477" spans="1:44">
      <c r="A477" s="98">
        <f t="shared" si="141"/>
        <v>0</v>
      </c>
      <c r="B477" s="98" t="str">
        <f>IF(C477=1,SUM($C$23:C477),"")</f>
        <v/>
      </c>
      <c r="C477" s="98">
        <f t="shared" si="142"/>
        <v>0</v>
      </c>
      <c r="D477" s="89" t="str">
        <f t="shared" si="143"/>
        <v>1900-1-Aufnahme-</v>
      </c>
      <c r="E477" s="123" t="str">
        <f t="shared" ca="1" si="151"/>
        <v>-</v>
      </c>
      <c r="F477" s="123">
        <f t="shared" si="137"/>
        <v>1900</v>
      </c>
      <c r="G477" s="123">
        <f t="shared" si="138"/>
        <v>1</v>
      </c>
      <c r="H477" s="162">
        <f t="shared" si="139"/>
        <v>455</v>
      </c>
      <c r="I477" s="77"/>
      <c r="J477" s="78"/>
      <c r="K477" s="79"/>
      <c r="L477" s="80"/>
      <c r="M477" s="177"/>
      <c r="N477" s="309" t="str">
        <f t="shared" ca="1" si="155"/>
        <v/>
      </c>
      <c r="O477" s="310" t="str">
        <f ca="1">IFERROR(IF(VLOOKUP($E477,'SD Aufnahme'!$A$33:$N$326,'SD Aufnahme'!$D$29,FALSE)=0,"",VLOOKUP($E477,'SD Aufnahme'!$A$33:$N$326,'SD Aufnahme'!$D$29,FALSE)),"")</f>
        <v/>
      </c>
      <c r="P477" s="313"/>
      <c r="Q477" s="315" t="str">
        <f>IF(K477=0,"",IFERROR(VLOOKUP($E477,'SD Aufnahme'!$A$33:$N$326,'SD Aufnahme'!$E$29,FALSE),""))</f>
        <v/>
      </c>
      <c r="R477" s="87"/>
      <c r="S477" s="131" t="str">
        <f t="shared" si="144"/>
        <v/>
      </c>
      <c r="T477" s="126">
        <f>IF(M477="organische Düngemittel",IF(OR($M477=0,L477&lt;&gt;0,U477&gt;0),0,IFERROR(VLOOKUP($E477,'SD Aufnahme'!$A$33:$N$4042,T$20,FALSE),0)),)</f>
        <v>0</v>
      </c>
      <c r="U477" s="83"/>
      <c r="V477" s="124"/>
      <c r="W477" s="128" t="str">
        <f ca="1">IFERROR(IF(AND(J477&lt;&gt;"eigene Stoffe",VLOOKUP($E477,'SD Aufnahme'!$A$33:$N$326,'SD Aufnahme'!$G$29,FALSE)=0),"",IF($L477&lt;&gt;0,"", IF(AND(P477&gt;0,O477&lt;&gt;"",Q477&lt;&gt;"t TM"),VLOOKUP($E477,'SD Aufnahme'!$A$33:$N$326,'SD Aufnahme'!$G$29,FALSE)/O477*P477,VLOOKUP($E477,'SD Aufnahme'!$A$33:$N$326,'SD Aufnahme'!$G$29,FALSE)))),"")</f>
        <v/>
      </c>
      <c r="X477" s="87"/>
      <c r="Y477" s="128" t="str">
        <f ca="1">IFERROR(IF(AND(J477&lt;&gt;"eigene Stoffe",VLOOKUP($E477,'SD Aufnahme'!$A$33:$N$326,'SD Aufnahme'!$H$29,FALSE)=0),"",IF($L477&lt;&gt;0,"",IFERROR(IF(AND(P477&gt;0,O477&lt;&gt;"",Q477&lt;&gt;"t TM"),VLOOKUP($E477,'SD Aufnahme'!$A$33:$N$326,'SD Aufnahme'!$H$29,FALSE)*P477/O477,VLOOKUP($E477,'SD Aufnahme'!$A$33:$N$326,'SD Aufnahme'!$H$29,FALSE)),""))),"")</f>
        <v/>
      </c>
      <c r="Z477" s="87"/>
      <c r="AA477" s="424" t="s">
        <v>667</v>
      </c>
      <c r="AB477" s="129" t="str">
        <f>IF($M477=0,"",IFERROR(VLOOKUP($E477,'SD Aufnahme'!$A$33:$N$279,AB$20,FALSE),""))</f>
        <v/>
      </c>
      <c r="AC477" s="97">
        <f t="shared" si="145"/>
        <v>0</v>
      </c>
      <c r="AD477" s="89">
        <f t="shared" ca="1" si="146"/>
        <v>0</v>
      </c>
      <c r="AE477" s="89">
        <f t="shared" ca="1" si="152"/>
        <v>0</v>
      </c>
      <c r="AF477" s="89">
        <f t="shared" ca="1" si="147"/>
        <v>0</v>
      </c>
      <c r="AG477" s="89">
        <f t="shared" ca="1" si="153"/>
        <v>0</v>
      </c>
      <c r="AH477" s="89">
        <f t="shared" si="140"/>
        <v>0</v>
      </c>
      <c r="AI477" s="130" t="e">
        <f ca="1">COUNTIF(OFFSET('SD Aufnahme'!$C$33,VLOOKUP(J477,Art_Aufnahme,3,FALSE),0,VLOOKUP(J477,Art_Aufnahme,4,FALSE)-VLOOKUP(J477,Art_Aufnahme,3,FALSE)+1,1),K477)</f>
        <v>#N/A</v>
      </c>
      <c r="AJ477" s="138">
        <f ca="1">COUNTIF(OFFSET('SD Aufnahme'!$M$32,VLOOKUP(E477,'SD Aufnahme'!$A$33:$X$376,'SD Aufnahme'!$W$29,FALSE),0,1,VLOOKUP(E477,'SD Aufnahme'!$A$33:$X$376,'SD Aufnahme'!$X$29,FALSE)),M477)</f>
        <v>0</v>
      </c>
      <c r="AK477" s="91">
        <f t="shared" ca="1" si="154"/>
        <v>0</v>
      </c>
      <c r="AL477" s="98">
        <f t="shared" si="148"/>
        <v>3</v>
      </c>
      <c r="AO477" s="98">
        <f t="shared" si="149"/>
        <v>0</v>
      </c>
      <c r="AR477" s="98" t="str">
        <f t="shared" si="150"/>
        <v>1900-1-Aufnahme</v>
      </c>
    </row>
    <row r="478" spans="1:44">
      <c r="A478" s="98">
        <f t="shared" si="141"/>
        <v>0</v>
      </c>
      <c r="B478" s="98" t="str">
        <f>IF(C478=1,SUM($C$23:C478),"")</f>
        <v/>
      </c>
      <c r="C478" s="98">
        <f t="shared" si="142"/>
        <v>0</v>
      </c>
      <c r="D478" s="89" t="str">
        <f t="shared" si="143"/>
        <v>1900-1-Aufnahme-</v>
      </c>
      <c r="E478" s="123" t="str">
        <f t="shared" ca="1" si="151"/>
        <v>-</v>
      </c>
      <c r="F478" s="123">
        <f t="shared" si="137"/>
        <v>1900</v>
      </c>
      <c r="G478" s="123">
        <f t="shared" si="138"/>
        <v>1</v>
      </c>
      <c r="H478" s="162">
        <f t="shared" si="139"/>
        <v>456</v>
      </c>
      <c r="I478" s="77"/>
      <c r="J478" s="78"/>
      <c r="K478" s="79"/>
      <c r="L478" s="80"/>
      <c r="M478" s="177"/>
      <c r="N478" s="309" t="str">
        <f t="shared" ca="1" si="155"/>
        <v/>
      </c>
      <c r="O478" s="310" t="str">
        <f ca="1">IFERROR(IF(VLOOKUP($E478,'SD Aufnahme'!$A$33:$N$326,'SD Aufnahme'!$D$29,FALSE)=0,"",VLOOKUP($E478,'SD Aufnahme'!$A$33:$N$326,'SD Aufnahme'!$D$29,FALSE)),"")</f>
        <v/>
      </c>
      <c r="P478" s="313"/>
      <c r="Q478" s="315" t="str">
        <f>IF(K478=0,"",IFERROR(VLOOKUP($E478,'SD Aufnahme'!$A$33:$N$326,'SD Aufnahme'!$E$29,FALSE),""))</f>
        <v/>
      </c>
      <c r="R478" s="87"/>
      <c r="S478" s="131" t="str">
        <f t="shared" si="144"/>
        <v/>
      </c>
      <c r="T478" s="126">
        <f>IF(M478="organische Düngemittel",IF(OR($M478=0,L478&lt;&gt;0,U478&gt;0),0,IFERROR(VLOOKUP($E478,'SD Aufnahme'!$A$33:$N$4042,T$20,FALSE),0)),)</f>
        <v>0</v>
      </c>
      <c r="U478" s="83"/>
      <c r="V478" s="124"/>
      <c r="W478" s="128" t="str">
        <f ca="1">IFERROR(IF(AND(J478&lt;&gt;"eigene Stoffe",VLOOKUP($E478,'SD Aufnahme'!$A$33:$N$326,'SD Aufnahme'!$G$29,FALSE)=0),"",IF($L478&lt;&gt;0,"", IF(AND(P478&gt;0,O478&lt;&gt;"",Q478&lt;&gt;"t TM"),VLOOKUP($E478,'SD Aufnahme'!$A$33:$N$326,'SD Aufnahme'!$G$29,FALSE)/O478*P478,VLOOKUP($E478,'SD Aufnahme'!$A$33:$N$326,'SD Aufnahme'!$G$29,FALSE)))),"")</f>
        <v/>
      </c>
      <c r="X478" s="87"/>
      <c r="Y478" s="128" t="str">
        <f ca="1">IFERROR(IF(AND(J478&lt;&gt;"eigene Stoffe",VLOOKUP($E478,'SD Aufnahme'!$A$33:$N$326,'SD Aufnahme'!$H$29,FALSE)=0),"",IF($L478&lt;&gt;0,"",IFERROR(IF(AND(P478&gt;0,O478&lt;&gt;"",Q478&lt;&gt;"t TM"),VLOOKUP($E478,'SD Aufnahme'!$A$33:$N$326,'SD Aufnahme'!$H$29,FALSE)*P478/O478,VLOOKUP($E478,'SD Aufnahme'!$A$33:$N$326,'SD Aufnahme'!$H$29,FALSE)),""))),"")</f>
        <v/>
      </c>
      <c r="Z478" s="87"/>
      <c r="AA478" s="424" t="s">
        <v>667</v>
      </c>
      <c r="AB478" s="129" t="str">
        <f>IF($M478=0,"",IFERROR(VLOOKUP($E478,'SD Aufnahme'!$A$33:$N$279,AB$20,FALSE),""))</f>
        <v/>
      </c>
      <c r="AC478" s="97">
        <f t="shared" si="145"/>
        <v>0</v>
      </c>
      <c r="AD478" s="89">
        <f t="shared" ca="1" si="146"/>
        <v>0</v>
      </c>
      <c r="AE478" s="89">
        <f t="shared" ca="1" si="152"/>
        <v>0</v>
      </c>
      <c r="AF478" s="89">
        <f t="shared" ca="1" si="147"/>
        <v>0</v>
      </c>
      <c r="AG478" s="89">
        <f t="shared" ca="1" si="153"/>
        <v>0</v>
      </c>
      <c r="AH478" s="89">
        <f t="shared" si="140"/>
        <v>0</v>
      </c>
      <c r="AI478" s="130" t="e">
        <f ca="1">COUNTIF(OFFSET('SD Aufnahme'!$C$33,VLOOKUP(J478,Art_Aufnahme,3,FALSE),0,VLOOKUP(J478,Art_Aufnahme,4,FALSE)-VLOOKUP(J478,Art_Aufnahme,3,FALSE)+1,1),K478)</f>
        <v>#N/A</v>
      </c>
      <c r="AJ478" s="138">
        <f ca="1">COUNTIF(OFFSET('SD Aufnahme'!$M$32,VLOOKUP(E478,'SD Aufnahme'!$A$33:$X$376,'SD Aufnahme'!$W$29,FALSE),0,1,VLOOKUP(E478,'SD Aufnahme'!$A$33:$X$376,'SD Aufnahme'!$X$29,FALSE)),M478)</f>
        <v>0</v>
      </c>
      <c r="AK478" s="91">
        <f t="shared" ca="1" si="154"/>
        <v>0</v>
      </c>
      <c r="AL478" s="98">
        <f t="shared" si="148"/>
        <v>3</v>
      </c>
      <c r="AO478" s="98">
        <f t="shared" si="149"/>
        <v>0</v>
      </c>
      <c r="AR478" s="98" t="str">
        <f t="shared" si="150"/>
        <v>1900-1-Aufnahme</v>
      </c>
    </row>
    <row r="479" spans="1:44">
      <c r="A479" s="98">
        <f t="shared" si="141"/>
        <v>0</v>
      </c>
      <c r="B479" s="98" t="str">
        <f>IF(C479=1,SUM($C$23:C479),"")</f>
        <v/>
      </c>
      <c r="C479" s="98">
        <f t="shared" si="142"/>
        <v>0</v>
      </c>
      <c r="D479" s="89" t="str">
        <f t="shared" si="143"/>
        <v>1900-1-Aufnahme-</v>
      </c>
      <c r="E479" s="123" t="str">
        <f t="shared" ca="1" si="151"/>
        <v>-</v>
      </c>
      <c r="F479" s="123">
        <f t="shared" si="137"/>
        <v>1900</v>
      </c>
      <c r="G479" s="123">
        <f t="shared" si="138"/>
        <v>1</v>
      </c>
      <c r="H479" s="162">
        <f t="shared" si="139"/>
        <v>457</v>
      </c>
      <c r="I479" s="77"/>
      <c r="J479" s="78"/>
      <c r="K479" s="79"/>
      <c r="L479" s="80"/>
      <c r="M479" s="177"/>
      <c r="N479" s="309" t="str">
        <f t="shared" ca="1" si="155"/>
        <v/>
      </c>
      <c r="O479" s="310" t="str">
        <f ca="1">IFERROR(IF(VLOOKUP($E479,'SD Aufnahme'!$A$33:$N$326,'SD Aufnahme'!$D$29,FALSE)=0,"",VLOOKUP($E479,'SD Aufnahme'!$A$33:$N$326,'SD Aufnahme'!$D$29,FALSE)),"")</f>
        <v/>
      </c>
      <c r="P479" s="313"/>
      <c r="Q479" s="315" t="str">
        <f>IF(K479=0,"",IFERROR(VLOOKUP($E479,'SD Aufnahme'!$A$33:$N$326,'SD Aufnahme'!$E$29,FALSE),""))</f>
        <v/>
      </c>
      <c r="R479" s="87"/>
      <c r="S479" s="131" t="str">
        <f t="shared" si="144"/>
        <v/>
      </c>
      <c r="T479" s="126">
        <f>IF(M479="organische Düngemittel",IF(OR($M479=0,L479&lt;&gt;0,U479&gt;0),0,IFERROR(VLOOKUP($E479,'SD Aufnahme'!$A$33:$N$4042,T$20,FALSE),0)),)</f>
        <v>0</v>
      </c>
      <c r="U479" s="83"/>
      <c r="V479" s="124"/>
      <c r="W479" s="128" t="str">
        <f ca="1">IFERROR(IF(AND(J479&lt;&gt;"eigene Stoffe",VLOOKUP($E479,'SD Aufnahme'!$A$33:$N$326,'SD Aufnahme'!$G$29,FALSE)=0),"",IF($L479&lt;&gt;0,"", IF(AND(P479&gt;0,O479&lt;&gt;"",Q479&lt;&gt;"t TM"),VLOOKUP($E479,'SD Aufnahme'!$A$33:$N$326,'SD Aufnahme'!$G$29,FALSE)/O479*P479,VLOOKUP($E479,'SD Aufnahme'!$A$33:$N$326,'SD Aufnahme'!$G$29,FALSE)))),"")</f>
        <v/>
      </c>
      <c r="X479" s="87"/>
      <c r="Y479" s="128" t="str">
        <f ca="1">IFERROR(IF(AND(J479&lt;&gt;"eigene Stoffe",VLOOKUP($E479,'SD Aufnahme'!$A$33:$N$326,'SD Aufnahme'!$H$29,FALSE)=0),"",IF($L479&lt;&gt;0,"",IFERROR(IF(AND(P479&gt;0,O479&lt;&gt;"",Q479&lt;&gt;"t TM"),VLOOKUP($E479,'SD Aufnahme'!$A$33:$N$326,'SD Aufnahme'!$H$29,FALSE)*P479/O479,VLOOKUP($E479,'SD Aufnahme'!$A$33:$N$326,'SD Aufnahme'!$H$29,FALSE)),""))),"")</f>
        <v/>
      </c>
      <c r="Z479" s="87"/>
      <c r="AA479" s="424" t="s">
        <v>667</v>
      </c>
      <c r="AB479" s="129" t="str">
        <f>IF($M479=0,"",IFERROR(VLOOKUP($E479,'SD Aufnahme'!$A$33:$N$279,AB$20,FALSE),""))</f>
        <v/>
      </c>
      <c r="AC479" s="97">
        <f t="shared" si="145"/>
        <v>0</v>
      </c>
      <c r="AD479" s="89">
        <f t="shared" ca="1" si="146"/>
        <v>0</v>
      </c>
      <c r="AE479" s="89">
        <f t="shared" ca="1" si="152"/>
        <v>0</v>
      </c>
      <c r="AF479" s="89">
        <f t="shared" ca="1" si="147"/>
        <v>0</v>
      </c>
      <c r="AG479" s="89">
        <f t="shared" ca="1" si="153"/>
        <v>0</v>
      </c>
      <c r="AH479" s="89">
        <f t="shared" si="140"/>
        <v>0</v>
      </c>
      <c r="AI479" s="130" t="e">
        <f ca="1">COUNTIF(OFFSET('SD Aufnahme'!$C$33,VLOOKUP(J479,Art_Aufnahme,3,FALSE),0,VLOOKUP(J479,Art_Aufnahme,4,FALSE)-VLOOKUP(J479,Art_Aufnahme,3,FALSE)+1,1),K479)</f>
        <v>#N/A</v>
      </c>
      <c r="AJ479" s="138">
        <f ca="1">COUNTIF(OFFSET('SD Aufnahme'!$M$32,VLOOKUP(E479,'SD Aufnahme'!$A$33:$X$376,'SD Aufnahme'!$W$29,FALSE),0,1,VLOOKUP(E479,'SD Aufnahme'!$A$33:$X$376,'SD Aufnahme'!$X$29,FALSE)),M479)</f>
        <v>0</v>
      </c>
      <c r="AK479" s="91">
        <f t="shared" ca="1" si="154"/>
        <v>0</v>
      </c>
      <c r="AL479" s="98">
        <f t="shared" si="148"/>
        <v>3</v>
      </c>
      <c r="AO479" s="98">
        <f t="shared" si="149"/>
        <v>0</v>
      </c>
      <c r="AR479" s="98" t="str">
        <f t="shared" si="150"/>
        <v>1900-1-Aufnahme</v>
      </c>
    </row>
    <row r="480" spans="1:44">
      <c r="A480" s="98">
        <f t="shared" si="141"/>
        <v>0</v>
      </c>
      <c r="B480" s="98" t="str">
        <f>IF(C480=1,SUM($C$23:C480),"")</f>
        <v/>
      </c>
      <c r="C480" s="98">
        <f t="shared" si="142"/>
        <v>0</v>
      </c>
      <c r="D480" s="89" t="str">
        <f t="shared" si="143"/>
        <v>1900-1-Aufnahme-</v>
      </c>
      <c r="E480" s="123" t="str">
        <f t="shared" ca="1" si="151"/>
        <v>-</v>
      </c>
      <c r="F480" s="123">
        <f t="shared" ref="F480:F543" si="156">YEAR(I480)</f>
        <v>1900</v>
      </c>
      <c r="G480" s="123">
        <f t="shared" ref="G480:G543" si="157">IF(MONTH(I480)&lt;7,1,2)</f>
        <v>1</v>
      </c>
      <c r="H480" s="162">
        <f t="shared" ref="H480:H543" si="158">H479+1</f>
        <v>458</v>
      </c>
      <c r="I480" s="77"/>
      <c r="J480" s="78"/>
      <c r="K480" s="79"/>
      <c r="L480" s="80"/>
      <c r="M480" s="177"/>
      <c r="N480" s="309" t="str">
        <f t="shared" ca="1" si="155"/>
        <v/>
      </c>
      <c r="O480" s="310" t="str">
        <f ca="1">IFERROR(IF(VLOOKUP($E480,'SD Aufnahme'!$A$33:$N$326,'SD Aufnahme'!$D$29,FALSE)=0,"",VLOOKUP($E480,'SD Aufnahme'!$A$33:$N$326,'SD Aufnahme'!$D$29,FALSE)),"")</f>
        <v/>
      </c>
      <c r="P480" s="313"/>
      <c r="Q480" s="315" t="str">
        <f>IF(K480=0,"",IFERROR(VLOOKUP($E480,'SD Aufnahme'!$A$33:$N$326,'SD Aufnahme'!$E$29,FALSE),""))</f>
        <v/>
      </c>
      <c r="R480" s="87"/>
      <c r="S480" s="131" t="str">
        <f t="shared" si="144"/>
        <v/>
      </c>
      <c r="T480" s="126">
        <f>IF(M480="organische Düngemittel",IF(OR($M480=0,L480&lt;&gt;0,U480&gt;0),0,IFERROR(VLOOKUP($E480,'SD Aufnahme'!$A$33:$N$4042,T$20,FALSE),0)),)</f>
        <v>0</v>
      </c>
      <c r="U480" s="83"/>
      <c r="V480" s="124"/>
      <c r="W480" s="128" t="str">
        <f ca="1">IFERROR(IF(AND(J480&lt;&gt;"eigene Stoffe",VLOOKUP($E480,'SD Aufnahme'!$A$33:$N$326,'SD Aufnahme'!$G$29,FALSE)=0),"",IF($L480&lt;&gt;0,"", IF(AND(P480&gt;0,O480&lt;&gt;"",Q480&lt;&gt;"t TM"),VLOOKUP($E480,'SD Aufnahme'!$A$33:$N$326,'SD Aufnahme'!$G$29,FALSE)/O480*P480,VLOOKUP($E480,'SD Aufnahme'!$A$33:$N$326,'SD Aufnahme'!$G$29,FALSE)))),"")</f>
        <v/>
      </c>
      <c r="X480" s="87"/>
      <c r="Y480" s="128" t="str">
        <f ca="1">IFERROR(IF(AND(J480&lt;&gt;"eigene Stoffe",VLOOKUP($E480,'SD Aufnahme'!$A$33:$N$326,'SD Aufnahme'!$H$29,FALSE)=0),"",IF($L480&lt;&gt;0,"",IFERROR(IF(AND(P480&gt;0,O480&lt;&gt;"",Q480&lt;&gt;"t TM"),VLOOKUP($E480,'SD Aufnahme'!$A$33:$N$326,'SD Aufnahme'!$H$29,FALSE)*P480/O480,VLOOKUP($E480,'SD Aufnahme'!$A$33:$N$326,'SD Aufnahme'!$H$29,FALSE)),""))),"")</f>
        <v/>
      </c>
      <c r="Z480" s="87"/>
      <c r="AA480" s="424" t="s">
        <v>667</v>
      </c>
      <c r="AB480" s="129" t="str">
        <f>IF($M480=0,"",IFERROR(VLOOKUP($E480,'SD Aufnahme'!$A$33:$N$279,AB$20,FALSE),""))</f>
        <v/>
      </c>
      <c r="AC480" s="97">
        <f t="shared" si="145"/>
        <v>0</v>
      </c>
      <c r="AD480" s="89">
        <f t="shared" ca="1" si="146"/>
        <v>0</v>
      </c>
      <c r="AE480" s="89">
        <f t="shared" ca="1" si="152"/>
        <v>0</v>
      </c>
      <c r="AF480" s="89">
        <f t="shared" ca="1" si="147"/>
        <v>0</v>
      </c>
      <c r="AG480" s="89">
        <f t="shared" ca="1" si="153"/>
        <v>0</v>
      </c>
      <c r="AH480" s="89">
        <f t="shared" ref="AH480:AH543" si="159">IFERROR(AB480*$R480,0)</f>
        <v>0</v>
      </c>
      <c r="AI480" s="130" t="e">
        <f ca="1">COUNTIF(OFFSET('SD Aufnahme'!$C$33,VLOOKUP(J480,Art_Aufnahme,3,FALSE),0,VLOOKUP(J480,Art_Aufnahme,4,FALSE)-VLOOKUP(J480,Art_Aufnahme,3,FALSE)+1,1),K480)</f>
        <v>#N/A</v>
      </c>
      <c r="AJ480" s="138">
        <f ca="1">COUNTIF(OFFSET('SD Aufnahme'!$M$32,VLOOKUP(E480,'SD Aufnahme'!$A$33:$X$376,'SD Aufnahme'!$W$29,FALSE),0,1,VLOOKUP(E480,'SD Aufnahme'!$A$33:$X$376,'SD Aufnahme'!$X$29,FALSE)),M480)</f>
        <v>0</v>
      </c>
      <c r="AK480" s="91">
        <f t="shared" ca="1" si="154"/>
        <v>0</v>
      </c>
      <c r="AL480" s="98">
        <f t="shared" si="148"/>
        <v>3</v>
      </c>
      <c r="AO480" s="98">
        <f t="shared" si="149"/>
        <v>0</v>
      </c>
      <c r="AR480" s="98" t="str">
        <f t="shared" si="150"/>
        <v>1900-1-Aufnahme</v>
      </c>
    </row>
    <row r="481" spans="1:44">
      <c r="A481" s="98">
        <f t="shared" si="141"/>
        <v>0</v>
      </c>
      <c r="B481" s="98" t="str">
        <f>IF(C481=1,SUM($C$23:C481),"")</f>
        <v/>
      </c>
      <c r="C481" s="98">
        <f t="shared" si="142"/>
        <v>0</v>
      </c>
      <c r="D481" s="89" t="str">
        <f t="shared" si="143"/>
        <v>1900-1-Aufnahme-</v>
      </c>
      <c r="E481" s="123" t="str">
        <f t="shared" ca="1" si="151"/>
        <v>-</v>
      </c>
      <c r="F481" s="123">
        <f t="shared" si="156"/>
        <v>1900</v>
      </c>
      <c r="G481" s="123">
        <f t="shared" si="157"/>
        <v>1</v>
      </c>
      <c r="H481" s="162">
        <f t="shared" si="158"/>
        <v>459</v>
      </c>
      <c r="I481" s="77"/>
      <c r="J481" s="78"/>
      <c r="K481" s="79"/>
      <c r="L481" s="80"/>
      <c r="M481" s="177"/>
      <c r="N481" s="309" t="str">
        <f t="shared" ca="1" si="155"/>
        <v/>
      </c>
      <c r="O481" s="310" t="str">
        <f ca="1">IFERROR(IF(VLOOKUP($E481,'SD Aufnahme'!$A$33:$N$326,'SD Aufnahme'!$D$29,FALSE)=0,"",VLOOKUP($E481,'SD Aufnahme'!$A$33:$N$326,'SD Aufnahme'!$D$29,FALSE)),"")</f>
        <v/>
      </c>
      <c r="P481" s="313"/>
      <c r="Q481" s="315" t="str">
        <f>IF(K481=0,"",IFERROR(VLOOKUP($E481,'SD Aufnahme'!$A$33:$N$326,'SD Aufnahme'!$E$29,FALSE),""))</f>
        <v/>
      </c>
      <c r="R481" s="87"/>
      <c r="S481" s="131" t="str">
        <f t="shared" si="144"/>
        <v/>
      </c>
      <c r="T481" s="126">
        <f>IF(M481="organische Düngemittel",IF(OR($M481=0,L481&lt;&gt;0,U481&gt;0),0,IFERROR(VLOOKUP($E481,'SD Aufnahme'!$A$33:$N$4042,T$20,FALSE),0)),)</f>
        <v>0</v>
      </c>
      <c r="U481" s="83"/>
      <c r="V481" s="124"/>
      <c r="W481" s="128" t="str">
        <f ca="1">IFERROR(IF(AND(J481&lt;&gt;"eigene Stoffe",VLOOKUP($E481,'SD Aufnahme'!$A$33:$N$326,'SD Aufnahme'!$G$29,FALSE)=0),"",IF($L481&lt;&gt;0,"", IF(AND(P481&gt;0,O481&lt;&gt;"",Q481&lt;&gt;"t TM"),VLOOKUP($E481,'SD Aufnahme'!$A$33:$N$326,'SD Aufnahme'!$G$29,FALSE)/O481*P481,VLOOKUP($E481,'SD Aufnahme'!$A$33:$N$326,'SD Aufnahme'!$G$29,FALSE)))),"")</f>
        <v/>
      </c>
      <c r="X481" s="87"/>
      <c r="Y481" s="128" t="str">
        <f ca="1">IFERROR(IF(AND(J481&lt;&gt;"eigene Stoffe",VLOOKUP($E481,'SD Aufnahme'!$A$33:$N$326,'SD Aufnahme'!$H$29,FALSE)=0),"",IF($L481&lt;&gt;0,"",IFERROR(IF(AND(P481&gt;0,O481&lt;&gt;"",Q481&lt;&gt;"t TM"),VLOOKUP($E481,'SD Aufnahme'!$A$33:$N$326,'SD Aufnahme'!$H$29,FALSE)*P481/O481,VLOOKUP($E481,'SD Aufnahme'!$A$33:$N$326,'SD Aufnahme'!$H$29,FALSE)),""))),"")</f>
        <v/>
      </c>
      <c r="Z481" s="87"/>
      <c r="AA481" s="424" t="s">
        <v>667</v>
      </c>
      <c r="AB481" s="129" t="str">
        <f>IF($M481=0,"",IFERROR(VLOOKUP($E481,'SD Aufnahme'!$A$33:$N$279,AB$20,FALSE),""))</f>
        <v/>
      </c>
      <c r="AC481" s="97">
        <f t="shared" si="145"/>
        <v>0</v>
      </c>
      <c r="AD481" s="89">
        <f t="shared" ca="1" si="146"/>
        <v>0</v>
      </c>
      <c r="AE481" s="89">
        <f t="shared" ca="1" si="152"/>
        <v>0</v>
      </c>
      <c r="AF481" s="89">
        <f t="shared" ca="1" si="147"/>
        <v>0</v>
      </c>
      <c r="AG481" s="89">
        <f t="shared" ca="1" si="153"/>
        <v>0</v>
      </c>
      <c r="AH481" s="89">
        <f t="shared" si="159"/>
        <v>0</v>
      </c>
      <c r="AI481" s="130" t="e">
        <f ca="1">COUNTIF(OFFSET('SD Aufnahme'!$C$33,VLOOKUP(J481,Art_Aufnahme,3,FALSE),0,VLOOKUP(J481,Art_Aufnahme,4,FALSE)-VLOOKUP(J481,Art_Aufnahme,3,FALSE)+1,1),K481)</f>
        <v>#N/A</v>
      </c>
      <c r="AJ481" s="138">
        <f ca="1">COUNTIF(OFFSET('SD Aufnahme'!$M$32,VLOOKUP(E481,'SD Aufnahme'!$A$33:$X$376,'SD Aufnahme'!$W$29,FALSE),0,1,VLOOKUP(E481,'SD Aufnahme'!$A$33:$X$376,'SD Aufnahme'!$X$29,FALSE)),M481)</f>
        <v>0</v>
      </c>
      <c r="AK481" s="91">
        <f t="shared" ca="1" si="154"/>
        <v>0</v>
      </c>
      <c r="AL481" s="98">
        <f t="shared" si="148"/>
        <v>3</v>
      </c>
      <c r="AO481" s="98">
        <f t="shared" si="149"/>
        <v>0</v>
      </c>
      <c r="AR481" s="98" t="str">
        <f t="shared" si="150"/>
        <v>1900-1-Aufnahme</v>
      </c>
    </row>
    <row r="482" spans="1:44">
      <c r="A482" s="98">
        <f t="shared" si="141"/>
        <v>0</v>
      </c>
      <c r="B482" s="98" t="str">
        <f>IF(C482=1,SUM($C$23:C482),"")</f>
        <v/>
      </c>
      <c r="C482" s="98">
        <f t="shared" si="142"/>
        <v>0</v>
      </c>
      <c r="D482" s="89" t="str">
        <f t="shared" si="143"/>
        <v>1900-1-Aufnahme-</v>
      </c>
      <c r="E482" s="123" t="str">
        <f t="shared" ca="1" si="151"/>
        <v>-</v>
      </c>
      <c r="F482" s="123">
        <f t="shared" si="156"/>
        <v>1900</v>
      </c>
      <c r="G482" s="123">
        <f t="shared" si="157"/>
        <v>1</v>
      </c>
      <c r="H482" s="162">
        <f t="shared" si="158"/>
        <v>460</v>
      </c>
      <c r="I482" s="77"/>
      <c r="J482" s="78"/>
      <c r="K482" s="79"/>
      <c r="L482" s="80"/>
      <c r="M482" s="177"/>
      <c r="N482" s="309" t="str">
        <f t="shared" ca="1" si="155"/>
        <v/>
      </c>
      <c r="O482" s="310" t="str">
        <f ca="1">IFERROR(IF(VLOOKUP($E482,'SD Aufnahme'!$A$33:$N$326,'SD Aufnahme'!$D$29,FALSE)=0,"",VLOOKUP($E482,'SD Aufnahme'!$A$33:$N$326,'SD Aufnahme'!$D$29,FALSE)),"")</f>
        <v/>
      </c>
      <c r="P482" s="313"/>
      <c r="Q482" s="315" t="str">
        <f>IF(K482=0,"",IFERROR(VLOOKUP($E482,'SD Aufnahme'!$A$33:$N$326,'SD Aufnahme'!$E$29,FALSE),""))</f>
        <v/>
      </c>
      <c r="R482" s="87"/>
      <c r="S482" s="131" t="str">
        <f t="shared" si="144"/>
        <v/>
      </c>
      <c r="T482" s="126">
        <f>IF(M482="organische Düngemittel",IF(OR($M482=0,L482&lt;&gt;0,U482&gt;0),0,IFERROR(VLOOKUP($E482,'SD Aufnahme'!$A$33:$N$4042,T$20,FALSE),0)),)</f>
        <v>0</v>
      </c>
      <c r="U482" s="83"/>
      <c r="V482" s="124"/>
      <c r="W482" s="128" t="str">
        <f ca="1">IFERROR(IF(AND(J482&lt;&gt;"eigene Stoffe",VLOOKUP($E482,'SD Aufnahme'!$A$33:$N$326,'SD Aufnahme'!$G$29,FALSE)=0),"",IF($L482&lt;&gt;0,"", IF(AND(P482&gt;0,O482&lt;&gt;"",Q482&lt;&gt;"t TM"),VLOOKUP($E482,'SD Aufnahme'!$A$33:$N$326,'SD Aufnahme'!$G$29,FALSE)/O482*P482,VLOOKUP($E482,'SD Aufnahme'!$A$33:$N$326,'SD Aufnahme'!$G$29,FALSE)))),"")</f>
        <v/>
      </c>
      <c r="X482" s="87"/>
      <c r="Y482" s="128" t="str">
        <f ca="1">IFERROR(IF(AND(J482&lt;&gt;"eigene Stoffe",VLOOKUP($E482,'SD Aufnahme'!$A$33:$N$326,'SD Aufnahme'!$H$29,FALSE)=0),"",IF($L482&lt;&gt;0,"",IFERROR(IF(AND(P482&gt;0,O482&lt;&gt;"",Q482&lt;&gt;"t TM"),VLOOKUP($E482,'SD Aufnahme'!$A$33:$N$326,'SD Aufnahme'!$H$29,FALSE)*P482/O482,VLOOKUP($E482,'SD Aufnahme'!$A$33:$N$326,'SD Aufnahme'!$H$29,FALSE)),""))),"")</f>
        <v/>
      </c>
      <c r="Z482" s="87"/>
      <c r="AA482" s="424" t="s">
        <v>667</v>
      </c>
      <c r="AB482" s="129" t="str">
        <f>IF($M482=0,"",IFERROR(VLOOKUP($E482,'SD Aufnahme'!$A$33:$N$279,AB$20,FALSE),""))</f>
        <v/>
      </c>
      <c r="AC482" s="97">
        <f t="shared" si="145"/>
        <v>0</v>
      </c>
      <c r="AD482" s="89">
        <f t="shared" ca="1" si="146"/>
        <v>0</v>
      </c>
      <c r="AE482" s="89">
        <f t="shared" ca="1" si="152"/>
        <v>0</v>
      </c>
      <c r="AF482" s="89">
        <f t="shared" ca="1" si="147"/>
        <v>0</v>
      </c>
      <c r="AG482" s="89">
        <f t="shared" ca="1" si="153"/>
        <v>0</v>
      </c>
      <c r="AH482" s="89">
        <f t="shared" si="159"/>
        <v>0</v>
      </c>
      <c r="AI482" s="130" t="e">
        <f ca="1">COUNTIF(OFFSET('SD Aufnahme'!$C$33,VLOOKUP(J482,Art_Aufnahme,3,FALSE),0,VLOOKUP(J482,Art_Aufnahme,4,FALSE)-VLOOKUP(J482,Art_Aufnahme,3,FALSE)+1,1),K482)</f>
        <v>#N/A</v>
      </c>
      <c r="AJ482" s="138">
        <f ca="1">COUNTIF(OFFSET('SD Aufnahme'!$M$32,VLOOKUP(E482,'SD Aufnahme'!$A$33:$X$376,'SD Aufnahme'!$W$29,FALSE),0,1,VLOOKUP(E482,'SD Aufnahme'!$A$33:$X$376,'SD Aufnahme'!$X$29,FALSE)),M482)</f>
        <v>0</v>
      </c>
      <c r="AK482" s="91">
        <f t="shared" ca="1" si="154"/>
        <v>0</v>
      </c>
      <c r="AL482" s="98">
        <f t="shared" si="148"/>
        <v>3</v>
      </c>
      <c r="AO482" s="98">
        <f t="shared" si="149"/>
        <v>0</v>
      </c>
      <c r="AR482" s="98" t="str">
        <f t="shared" si="150"/>
        <v>1900-1-Aufnahme</v>
      </c>
    </row>
    <row r="483" spans="1:44">
      <c r="A483" s="98">
        <f t="shared" si="141"/>
        <v>0</v>
      </c>
      <c r="B483" s="98" t="str">
        <f>IF(C483=1,SUM($C$23:C483),"")</f>
        <v/>
      </c>
      <c r="C483" s="98">
        <f t="shared" si="142"/>
        <v>0</v>
      </c>
      <c r="D483" s="89" t="str">
        <f t="shared" si="143"/>
        <v>1900-1-Aufnahme-</v>
      </c>
      <c r="E483" s="123" t="str">
        <f t="shared" ca="1" si="151"/>
        <v>-</v>
      </c>
      <c r="F483" s="123">
        <f t="shared" si="156"/>
        <v>1900</v>
      </c>
      <c r="G483" s="123">
        <f t="shared" si="157"/>
        <v>1</v>
      </c>
      <c r="H483" s="162">
        <f t="shared" si="158"/>
        <v>461</v>
      </c>
      <c r="I483" s="77"/>
      <c r="J483" s="78"/>
      <c r="K483" s="79"/>
      <c r="L483" s="80"/>
      <c r="M483" s="177"/>
      <c r="N483" s="309" t="str">
        <f t="shared" ca="1" si="155"/>
        <v/>
      </c>
      <c r="O483" s="310" t="str">
        <f ca="1">IFERROR(IF(VLOOKUP($E483,'SD Aufnahme'!$A$33:$N$326,'SD Aufnahme'!$D$29,FALSE)=0,"",VLOOKUP($E483,'SD Aufnahme'!$A$33:$N$326,'SD Aufnahme'!$D$29,FALSE)),"")</f>
        <v/>
      </c>
      <c r="P483" s="313"/>
      <c r="Q483" s="315" t="str">
        <f>IF(K483=0,"",IFERROR(VLOOKUP($E483,'SD Aufnahme'!$A$33:$N$326,'SD Aufnahme'!$E$29,FALSE),""))</f>
        <v/>
      </c>
      <c r="R483" s="87"/>
      <c r="S483" s="131" t="str">
        <f t="shared" si="144"/>
        <v/>
      </c>
      <c r="T483" s="126">
        <f>IF(M483="organische Düngemittel",IF(OR($M483=0,L483&lt;&gt;0,U483&gt;0),0,IFERROR(VLOOKUP($E483,'SD Aufnahme'!$A$33:$N$4042,T$20,FALSE),0)),)</f>
        <v>0</v>
      </c>
      <c r="U483" s="83"/>
      <c r="V483" s="124"/>
      <c r="W483" s="128" t="str">
        <f ca="1">IFERROR(IF(AND(J483&lt;&gt;"eigene Stoffe",VLOOKUP($E483,'SD Aufnahme'!$A$33:$N$326,'SD Aufnahme'!$G$29,FALSE)=0),"",IF($L483&lt;&gt;0,"", IF(AND(P483&gt;0,O483&lt;&gt;"",Q483&lt;&gt;"t TM"),VLOOKUP($E483,'SD Aufnahme'!$A$33:$N$326,'SD Aufnahme'!$G$29,FALSE)/O483*P483,VLOOKUP($E483,'SD Aufnahme'!$A$33:$N$326,'SD Aufnahme'!$G$29,FALSE)))),"")</f>
        <v/>
      </c>
      <c r="X483" s="87"/>
      <c r="Y483" s="128" t="str">
        <f ca="1">IFERROR(IF(AND(J483&lt;&gt;"eigene Stoffe",VLOOKUP($E483,'SD Aufnahme'!$A$33:$N$326,'SD Aufnahme'!$H$29,FALSE)=0),"",IF($L483&lt;&gt;0,"",IFERROR(IF(AND(P483&gt;0,O483&lt;&gt;"",Q483&lt;&gt;"t TM"),VLOOKUP($E483,'SD Aufnahme'!$A$33:$N$326,'SD Aufnahme'!$H$29,FALSE)*P483/O483,VLOOKUP($E483,'SD Aufnahme'!$A$33:$N$326,'SD Aufnahme'!$H$29,FALSE)),""))),"")</f>
        <v/>
      </c>
      <c r="Z483" s="87"/>
      <c r="AA483" s="424" t="s">
        <v>667</v>
      </c>
      <c r="AB483" s="129" t="str">
        <f>IF($M483=0,"",IFERROR(VLOOKUP($E483,'SD Aufnahme'!$A$33:$N$279,AB$20,FALSE),""))</f>
        <v/>
      </c>
      <c r="AC483" s="97">
        <f t="shared" si="145"/>
        <v>0</v>
      </c>
      <c r="AD483" s="89">
        <f t="shared" ca="1" si="146"/>
        <v>0</v>
      </c>
      <c r="AE483" s="89">
        <f t="shared" ca="1" si="152"/>
        <v>0</v>
      </c>
      <c r="AF483" s="89">
        <f t="shared" ca="1" si="147"/>
        <v>0</v>
      </c>
      <c r="AG483" s="89">
        <f t="shared" ca="1" si="153"/>
        <v>0</v>
      </c>
      <c r="AH483" s="89">
        <f t="shared" si="159"/>
        <v>0</v>
      </c>
      <c r="AI483" s="130" t="e">
        <f ca="1">COUNTIF(OFFSET('SD Aufnahme'!$C$33,VLOOKUP(J483,Art_Aufnahme,3,FALSE),0,VLOOKUP(J483,Art_Aufnahme,4,FALSE)-VLOOKUP(J483,Art_Aufnahme,3,FALSE)+1,1),K483)</f>
        <v>#N/A</v>
      </c>
      <c r="AJ483" s="138">
        <f ca="1">COUNTIF(OFFSET('SD Aufnahme'!$M$32,VLOOKUP(E483,'SD Aufnahme'!$A$33:$X$376,'SD Aufnahme'!$W$29,FALSE),0,1,VLOOKUP(E483,'SD Aufnahme'!$A$33:$X$376,'SD Aufnahme'!$X$29,FALSE)),M483)</f>
        <v>0</v>
      </c>
      <c r="AK483" s="91">
        <f t="shared" ca="1" si="154"/>
        <v>0</v>
      </c>
      <c r="AL483" s="98">
        <f t="shared" si="148"/>
        <v>3</v>
      </c>
      <c r="AO483" s="98">
        <f t="shared" si="149"/>
        <v>0</v>
      </c>
      <c r="AR483" s="98" t="str">
        <f t="shared" si="150"/>
        <v>1900-1-Aufnahme</v>
      </c>
    </row>
    <row r="484" spans="1:44">
      <c r="A484" s="98">
        <f t="shared" si="141"/>
        <v>0</v>
      </c>
      <c r="B484" s="98" t="str">
        <f>IF(C484=1,SUM($C$23:C484),"")</f>
        <v/>
      </c>
      <c r="C484" s="98">
        <f t="shared" si="142"/>
        <v>0</v>
      </c>
      <c r="D484" s="89" t="str">
        <f t="shared" si="143"/>
        <v>1900-1-Aufnahme-</v>
      </c>
      <c r="E484" s="123" t="str">
        <f t="shared" ca="1" si="151"/>
        <v>-</v>
      </c>
      <c r="F484" s="123">
        <f t="shared" si="156"/>
        <v>1900</v>
      </c>
      <c r="G484" s="123">
        <f t="shared" si="157"/>
        <v>1</v>
      </c>
      <c r="H484" s="162">
        <f t="shared" si="158"/>
        <v>462</v>
      </c>
      <c r="I484" s="77"/>
      <c r="J484" s="78"/>
      <c r="K484" s="79"/>
      <c r="L484" s="80"/>
      <c r="M484" s="177"/>
      <c r="N484" s="309" t="str">
        <f t="shared" ca="1" si="155"/>
        <v/>
      </c>
      <c r="O484" s="310" t="str">
        <f ca="1">IFERROR(IF(VLOOKUP($E484,'SD Aufnahme'!$A$33:$N$326,'SD Aufnahme'!$D$29,FALSE)=0,"",VLOOKUP($E484,'SD Aufnahme'!$A$33:$N$326,'SD Aufnahme'!$D$29,FALSE)),"")</f>
        <v/>
      </c>
      <c r="P484" s="313"/>
      <c r="Q484" s="315" t="str">
        <f>IF(K484=0,"",IFERROR(VLOOKUP($E484,'SD Aufnahme'!$A$33:$N$326,'SD Aufnahme'!$E$29,FALSE),""))</f>
        <v/>
      </c>
      <c r="R484" s="87"/>
      <c r="S484" s="131" t="str">
        <f t="shared" si="144"/>
        <v/>
      </c>
      <c r="T484" s="126">
        <f>IF(M484="organische Düngemittel",IF(OR($M484=0,L484&lt;&gt;0,U484&gt;0),0,IFERROR(VLOOKUP($E484,'SD Aufnahme'!$A$33:$N$4042,T$20,FALSE),0)),)</f>
        <v>0</v>
      </c>
      <c r="U484" s="83"/>
      <c r="V484" s="124"/>
      <c r="W484" s="128" t="str">
        <f ca="1">IFERROR(IF(AND(J484&lt;&gt;"eigene Stoffe",VLOOKUP($E484,'SD Aufnahme'!$A$33:$N$326,'SD Aufnahme'!$G$29,FALSE)=0),"",IF($L484&lt;&gt;0,"", IF(AND(P484&gt;0,O484&lt;&gt;"",Q484&lt;&gt;"t TM"),VLOOKUP($E484,'SD Aufnahme'!$A$33:$N$326,'SD Aufnahme'!$G$29,FALSE)/O484*P484,VLOOKUP($E484,'SD Aufnahme'!$A$33:$N$326,'SD Aufnahme'!$G$29,FALSE)))),"")</f>
        <v/>
      </c>
      <c r="X484" s="87"/>
      <c r="Y484" s="128" t="str">
        <f ca="1">IFERROR(IF(AND(J484&lt;&gt;"eigene Stoffe",VLOOKUP($E484,'SD Aufnahme'!$A$33:$N$326,'SD Aufnahme'!$H$29,FALSE)=0),"",IF($L484&lt;&gt;0,"",IFERROR(IF(AND(P484&gt;0,O484&lt;&gt;"",Q484&lt;&gt;"t TM"),VLOOKUP($E484,'SD Aufnahme'!$A$33:$N$326,'SD Aufnahme'!$H$29,FALSE)*P484/O484,VLOOKUP($E484,'SD Aufnahme'!$A$33:$N$326,'SD Aufnahme'!$H$29,FALSE)),""))),"")</f>
        <v/>
      </c>
      <c r="Z484" s="87"/>
      <c r="AA484" s="424" t="s">
        <v>667</v>
      </c>
      <c r="AB484" s="129" t="str">
        <f>IF($M484=0,"",IFERROR(VLOOKUP($E484,'SD Aufnahme'!$A$33:$N$279,AB$20,FALSE),""))</f>
        <v/>
      </c>
      <c r="AC484" s="97">
        <f t="shared" si="145"/>
        <v>0</v>
      </c>
      <c r="AD484" s="89">
        <f t="shared" ca="1" si="146"/>
        <v>0</v>
      </c>
      <c r="AE484" s="89">
        <f t="shared" ca="1" si="152"/>
        <v>0</v>
      </c>
      <c r="AF484" s="89">
        <f t="shared" ca="1" si="147"/>
        <v>0</v>
      </c>
      <c r="AG484" s="89">
        <f t="shared" ca="1" si="153"/>
        <v>0</v>
      </c>
      <c r="AH484" s="89">
        <f t="shared" si="159"/>
        <v>0</v>
      </c>
      <c r="AI484" s="130" t="e">
        <f ca="1">COUNTIF(OFFSET('SD Aufnahme'!$C$33,VLOOKUP(J484,Art_Aufnahme,3,FALSE),0,VLOOKUP(J484,Art_Aufnahme,4,FALSE)-VLOOKUP(J484,Art_Aufnahme,3,FALSE)+1,1),K484)</f>
        <v>#N/A</v>
      </c>
      <c r="AJ484" s="138">
        <f ca="1">COUNTIF(OFFSET('SD Aufnahme'!$M$32,VLOOKUP(E484,'SD Aufnahme'!$A$33:$X$376,'SD Aufnahme'!$W$29,FALSE),0,1,VLOOKUP(E484,'SD Aufnahme'!$A$33:$X$376,'SD Aufnahme'!$X$29,FALSE)),M484)</f>
        <v>0</v>
      </c>
      <c r="AK484" s="91">
        <f t="shared" ca="1" si="154"/>
        <v>0</v>
      </c>
      <c r="AL484" s="98">
        <f t="shared" si="148"/>
        <v>3</v>
      </c>
      <c r="AO484" s="98">
        <f t="shared" si="149"/>
        <v>0</v>
      </c>
      <c r="AR484" s="98" t="str">
        <f t="shared" si="150"/>
        <v>1900-1-Aufnahme</v>
      </c>
    </row>
    <row r="485" spans="1:44">
      <c r="A485" s="98">
        <f t="shared" si="141"/>
        <v>0</v>
      </c>
      <c r="B485" s="98" t="str">
        <f>IF(C485=1,SUM($C$23:C485),"")</f>
        <v/>
      </c>
      <c r="C485" s="98">
        <f t="shared" si="142"/>
        <v>0</v>
      </c>
      <c r="D485" s="89" t="str">
        <f t="shared" si="143"/>
        <v>1900-1-Aufnahme-</v>
      </c>
      <c r="E485" s="123" t="str">
        <f t="shared" ca="1" si="151"/>
        <v>-</v>
      </c>
      <c r="F485" s="123">
        <f t="shared" si="156"/>
        <v>1900</v>
      </c>
      <c r="G485" s="123">
        <f t="shared" si="157"/>
        <v>1</v>
      </c>
      <c r="H485" s="162">
        <f t="shared" si="158"/>
        <v>463</v>
      </c>
      <c r="I485" s="77"/>
      <c r="J485" s="78"/>
      <c r="K485" s="79"/>
      <c r="L485" s="80"/>
      <c r="M485" s="177"/>
      <c r="N485" s="309" t="str">
        <f t="shared" ca="1" si="155"/>
        <v/>
      </c>
      <c r="O485" s="310" t="str">
        <f ca="1">IFERROR(IF(VLOOKUP($E485,'SD Aufnahme'!$A$33:$N$326,'SD Aufnahme'!$D$29,FALSE)=0,"",VLOOKUP($E485,'SD Aufnahme'!$A$33:$N$326,'SD Aufnahme'!$D$29,FALSE)),"")</f>
        <v/>
      </c>
      <c r="P485" s="313"/>
      <c r="Q485" s="315" t="str">
        <f>IF(K485=0,"",IFERROR(VLOOKUP($E485,'SD Aufnahme'!$A$33:$N$326,'SD Aufnahme'!$E$29,FALSE),""))</f>
        <v/>
      </c>
      <c r="R485" s="87"/>
      <c r="S485" s="131" t="str">
        <f t="shared" si="144"/>
        <v/>
      </c>
      <c r="T485" s="126">
        <f>IF(M485="organische Düngemittel",IF(OR($M485=0,L485&lt;&gt;0,U485&gt;0),0,IFERROR(VLOOKUP($E485,'SD Aufnahme'!$A$33:$N$4042,T$20,FALSE),0)),)</f>
        <v>0</v>
      </c>
      <c r="U485" s="83"/>
      <c r="V485" s="124"/>
      <c r="W485" s="128" t="str">
        <f ca="1">IFERROR(IF(AND(J485&lt;&gt;"eigene Stoffe",VLOOKUP($E485,'SD Aufnahme'!$A$33:$N$326,'SD Aufnahme'!$G$29,FALSE)=0),"",IF($L485&lt;&gt;0,"", IF(AND(P485&gt;0,O485&lt;&gt;"",Q485&lt;&gt;"t TM"),VLOOKUP($E485,'SD Aufnahme'!$A$33:$N$326,'SD Aufnahme'!$G$29,FALSE)/O485*P485,VLOOKUP($E485,'SD Aufnahme'!$A$33:$N$326,'SD Aufnahme'!$G$29,FALSE)))),"")</f>
        <v/>
      </c>
      <c r="X485" s="87"/>
      <c r="Y485" s="128" t="str">
        <f ca="1">IFERROR(IF(AND(J485&lt;&gt;"eigene Stoffe",VLOOKUP($E485,'SD Aufnahme'!$A$33:$N$326,'SD Aufnahme'!$H$29,FALSE)=0),"",IF($L485&lt;&gt;0,"",IFERROR(IF(AND(P485&gt;0,O485&lt;&gt;"",Q485&lt;&gt;"t TM"),VLOOKUP($E485,'SD Aufnahme'!$A$33:$N$326,'SD Aufnahme'!$H$29,FALSE)*P485/O485,VLOOKUP($E485,'SD Aufnahme'!$A$33:$N$326,'SD Aufnahme'!$H$29,FALSE)),""))),"")</f>
        <v/>
      </c>
      <c r="Z485" s="87"/>
      <c r="AA485" s="424" t="s">
        <v>667</v>
      </c>
      <c r="AB485" s="129" t="str">
        <f>IF($M485=0,"",IFERROR(VLOOKUP($E485,'SD Aufnahme'!$A$33:$N$279,AB$20,FALSE),""))</f>
        <v/>
      </c>
      <c r="AC485" s="97">
        <f t="shared" si="145"/>
        <v>0</v>
      </c>
      <c r="AD485" s="89">
        <f t="shared" ca="1" si="146"/>
        <v>0</v>
      </c>
      <c r="AE485" s="89">
        <f t="shared" ca="1" si="152"/>
        <v>0</v>
      </c>
      <c r="AF485" s="89">
        <f t="shared" ca="1" si="147"/>
        <v>0</v>
      </c>
      <c r="AG485" s="89">
        <f t="shared" ca="1" si="153"/>
        <v>0</v>
      </c>
      <c r="AH485" s="89">
        <f t="shared" si="159"/>
        <v>0</v>
      </c>
      <c r="AI485" s="130" t="e">
        <f ca="1">COUNTIF(OFFSET('SD Aufnahme'!$C$33,VLOOKUP(J485,Art_Aufnahme,3,FALSE),0,VLOOKUP(J485,Art_Aufnahme,4,FALSE)-VLOOKUP(J485,Art_Aufnahme,3,FALSE)+1,1),K485)</f>
        <v>#N/A</v>
      </c>
      <c r="AJ485" s="138">
        <f ca="1">COUNTIF(OFFSET('SD Aufnahme'!$M$32,VLOOKUP(E485,'SD Aufnahme'!$A$33:$X$376,'SD Aufnahme'!$W$29,FALSE),0,1,VLOOKUP(E485,'SD Aufnahme'!$A$33:$X$376,'SD Aufnahme'!$X$29,FALSE)),M485)</f>
        <v>0</v>
      </c>
      <c r="AK485" s="91">
        <f t="shared" ca="1" si="154"/>
        <v>0</v>
      </c>
      <c r="AL485" s="98">
        <f t="shared" si="148"/>
        <v>3</v>
      </c>
      <c r="AO485" s="98">
        <f t="shared" si="149"/>
        <v>0</v>
      </c>
      <c r="AR485" s="98" t="str">
        <f t="shared" si="150"/>
        <v>1900-1-Aufnahme</v>
      </c>
    </row>
    <row r="486" spans="1:44">
      <c r="A486" s="98">
        <f t="shared" si="141"/>
        <v>0</v>
      </c>
      <c r="B486" s="98" t="str">
        <f>IF(C486=1,SUM($C$23:C486),"")</f>
        <v/>
      </c>
      <c r="C486" s="98">
        <f t="shared" si="142"/>
        <v>0</v>
      </c>
      <c r="D486" s="89" t="str">
        <f t="shared" si="143"/>
        <v>1900-1-Aufnahme-</v>
      </c>
      <c r="E486" s="123" t="str">
        <f t="shared" ca="1" si="151"/>
        <v>-</v>
      </c>
      <c r="F486" s="123">
        <f t="shared" si="156"/>
        <v>1900</v>
      </c>
      <c r="G486" s="123">
        <f t="shared" si="157"/>
        <v>1</v>
      </c>
      <c r="H486" s="162">
        <f t="shared" si="158"/>
        <v>464</v>
      </c>
      <c r="I486" s="77"/>
      <c r="J486" s="78"/>
      <c r="K486" s="79"/>
      <c r="L486" s="80"/>
      <c r="M486" s="177"/>
      <c r="N486" s="309" t="str">
        <f t="shared" ca="1" si="155"/>
        <v/>
      </c>
      <c r="O486" s="310" t="str">
        <f ca="1">IFERROR(IF(VLOOKUP($E486,'SD Aufnahme'!$A$33:$N$326,'SD Aufnahme'!$D$29,FALSE)=0,"",VLOOKUP($E486,'SD Aufnahme'!$A$33:$N$326,'SD Aufnahme'!$D$29,FALSE)),"")</f>
        <v/>
      </c>
      <c r="P486" s="313"/>
      <c r="Q486" s="315" t="str">
        <f>IF(K486=0,"",IFERROR(VLOOKUP($E486,'SD Aufnahme'!$A$33:$N$326,'SD Aufnahme'!$E$29,FALSE),""))</f>
        <v/>
      </c>
      <c r="R486" s="87"/>
      <c r="S486" s="131" t="str">
        <f t="shared" si="144"/>
        <v/>
      </c>
      <c r="T486" s="126">
        <f>IF(M486="organische Düngemittel",IF(OR($M486=0,L486&lt;&gt;0,U486&gt;0),0,IFERROR(VLOOKUP($E486,'SD Aufnahme'!$A$33:$N$4042,T$20,FALSE),0)),)</f>
        <v>0</v>
      </c>
      <c r="U486" s="83"/>
      <c r="V486" s="124"/>
      <c r="W486" s="128" t="str">
        <f ca="1">IFERROR(IF(AND(J486&lt;&gt;"eigene Stoffe",VLOOKUP($E486,'SD Aufnahme'!$A$33:$N$326,'SD Aufnahme'!$G$29,FALSE)=0),"",IF($L486&lt;&gt;0,"", IF(AND(P486&gt;0,O486&lt;&gt;"",Q486&lt;&gt;"t TM"),VLOOKUP($E486,'SD Aufnahme'!$A$33:$N$326,'SD Aufnahme'!$G$29,FALSE)/O486*P486,VLOOKUP($E486,'SD Aufnahme'!$A$33:$N$326,'SD Aufnahme'!$G$29,FALSE)))),"")</f>
        <v/>
      </c>
      <c r="X486" s="87"/>
      <c r="Y486" s="128" t="str">
        <f ca="1">IFERROR(IF(AND(J486&lt;&gt;"eigene Stoffe",VLOOKUP($E486,'SD Aufnahme'!$A$33:$N$326,'SD Aufnahme'!$H$29,FALSE)=0),"",IF($L486&lt;&gt;0,"",IFERROR(IF(AND(P486&gt;0,O486&lt;&gt;"",Q486&lt;&gt;"t TM"),VLOOKUP($E486,'SD Aufnahme'!$A$33:$N$326,'SD Aufnahme'!$H$29,FALSE)*P486/O486,VLOOKUP($E486,'SD Aufnahme'!$A$33:$N$326,'SD Aufnahme'!$H$29,FALSE)),""))),"")</f>
        <v/>
      </c>
      <c r="Z486" s="87"/>
      <c r="AA486" s="424" t="s">
        <v>667</v>
      </c>
      <c r="AB486" s="129" t="str">
        <f>IF($M486=0,"",IFERROR(VLOOKUP($E486,'SD Aufnahme'!$A$33:$N$279,AB$20,FALSE),""))</f>
        <v/>
      </c>
      <c r="AC486" s="97">
        <f t="shared" si="145"/>
        <v>0</v>
      </c>
      <c r="AD486" s="89">
        <f t="shared" ca="1" si="146"/>
        <v>0</v>
      </c>
      <c r="AE486" s="89">
        <f t="shared" ca="1" si="152"/>
        <v>0</v>
      </c>
      <c r="AF486" s="89">
        <f t="shared" ca="1" si="147"/>
        <v>0</v>
      </c>
      <c r="AG486" s="89">
        <f t="shared" ca="1" si="153"/>
        <v>0</v>
      </c>
      <c r="AH486" s="89">
        <f t="shared" si="159"/>
        <v>0</v>
      </c>
      <c r="AI486" s="130" t="e">
        <f ca="1">COUNTIF(OFFSET('SD Aufnahme'!$C$33,VLOOKUP(J486,Art_Aufnahme,3,FALSE),0,VLOOKUP(J486,Art_Aufnahme,4,FALSE)-VLOOKUP(J486,Art_Aufnahme,3,FALSE)+1,1),K486)</f>
        <v>#N/A</v>
      </c>
      <c r="AJ486" s="138">
        <f ca="1">COUNTIF(OFFSET('SD Aufnahme'!$M$32,VLOOKUP(E486,'SD Aufnahme'!$A$33:$X$376,'SD Aufnahme'!$W$29,FALSE),0,1,VLOOKUP(E486,'SD Aufnahme'!$A$33:$X$376,'SD Aufnahme'!$X$29,FALSE)),M486)</f>
        <v>0</v>
      </c>
      <c r="AK486" s="91">
        <f t="shared" ca="1" si="154"/>
        <v>0</v>
      </c>
      <c r="AL486" s="98">
        <f t="shared" si="148"/>
        <v>3</v>
      </c>
      <c r="AO486" s="98">
        <f t="shared" si="149"/>
        <v>0</v>
      </c>
      <c r="AR486" s="98" t="str">
        <f t="shared" si="150"/>
        <v>1900-1-Aufnahme</v>
      </c>
    </row>
    <row r="487" spans="1:44">
      <c r="A487" s="98">
        <f t="shared" si="141"/>
        <v>0</v>
      </c>
      <c r="B487" s="98" t="str">
        <f>IF(C487=1,SUM($C$23:C487),"")</f>
        <v/>
      </c>
      <c r="C487" s="98">
        <f t="shared" si="142"/>
        <v>0</v>
      </c>
      <c r="D487" s="89" t="str">
        <f t="shared" si="143"/>
        <v>1900-1-Aufnahme-</v>
      </c>
      <c r="E487" s="123" t="str">
        <f t="shared" ca="1" si="151"/>
        <v>-</v>
      </c>
      <c r="F487" s="123">
        <f t="shared" si="156"/>
        <v>1900</v>
      </c>
      <c r="G487" s="123">
        <f t="shared" si="157"/>
        <v>1</v>
      </c>
      <c r="H487" s="162">
        <f t="shared" si="158"/>
        <v>465</v>
      </c>
      <c r="I487" s="77"/>
      <c r="J487" s="78"/>
      <c r="K487" s="79"/>
      <c r="L487" s="80"/>
      <c r="M487" s="177"/>
      <c r="N487" s="309" t="str">
        <f t="shared" ca="1" si="155"/>
        <v/>
      </c>
      <c r="O487" s="310" t="str">
        <f ca="1">IFERROR(IF(VLOOKUP($E487,'SD Aufnahme'!$A$33:$N$326,'SD Aufnahme'!$D$29,FALSE)=0,"",VLOOKUP($E487,'SD Aufnahme'!$A$33:$N$326,'SD Aufnahme'!$D$29,FALSE)),"")</f>
        <v/>
      </c>
      <c r="P487" s="313"/>
      <c r="Q487" s="315" t="str">
        <f>IF(K487=0,"",IFERROR(VLOOKUP($E487,'SD Aufnahme'!$A$33:$N$326,'SD Aufnahme'!$E$29,FALSE),""))</f>
        <v/>
      </c>
      <c r="R487" s="87"/>
      <c r="S487" s="131" t="str">
        <f t="shared" si="144"/>
        <v/>
      </c>
      <c r="T487" s="126">
        <f>IF(M487="organische Düngemittel",IF(OR($M487=0,L487&lt;&gt;0,U487&gt;0),0,IFERROR(VLOOKUP($E487,'SD Aufnahme'!$A$33:$N$4042,T$20,FALSE),0)),)</f>
        <v>0</v>
      </c>
      <c r="U487" s="83"/>
      <c r="V487" s="124"/>
      <c r="W487" s="128" t="str">
        <f ca="1">IFERROR(IF(AND(J487&lt;&gt;"eigene Stoffe",VLOOKUP($E487,'SD Aufnahme'!$A$33:$N$326,'SD Aufnahme'!$G$29,FALSE)=0),"",IF($L487&lt;&gt;0,"", IF(AND(P487&gt;0,O487&lt;&gt;"",Q487&lt;&gt;"t TM"),VLOOKUP($E487,'SD Aufnahme'!$A$33:$N$326,'SD Aufnahme'!$G$29,FALSE)/O487*P487,VLOOKUP($E487,'SD Aufnahme'!$A$33:$N$326,'SD Aufnahme'!$G$29,FALSE)))),"")</f>
        <v/>
      </c>
      <c r="X487" s="87"/>
      <c r="Y487" s="128" t="str">
        <f ca="1">IFERROR(IF(AND(J487&lt;&gt;"eigene Stoffe",VLOOKUP($E487,'SD Aufnahme'!$A$33:$N$326,'SD Aufnahme'!$H$29,FALSE)=0),"",IF($L487&lt;&gt;0,"",IFERROR(IF(AND(P487&gt;0,O487&lt;&gt;"",Q487&lt;&gt;"t TM"),VLOOKUP($E487,'SD Aufnahme'!$A$33:$N$326,'SD Aufnahme'!$H$29,FALSE)*P487/O487,VLOOKUP($E487,'SD Aufnahme'!$A$33:$N$326,'SD Aufnahme'!$H$29,FALSE)),""))),"")</f>
        <v/>
      </c>
      <c r="Z487" s="87"/>
      <c r="AA487" s="424" t="s">
        <v>667</v>
      </c>
      <c r="AB487" s="129" t="str">
        <f>IF($M487=0,"",IFERROR(VLOOKUP($E487,'SD Aufnahme'!$A$33:$N$279,AB$20,FALSE),""))</f>
        <v/>
      </c>
      <c r="AC487" s="97">
        <f t="shared" si="145"/>
        <v>0</v>
      </c>
      <c r="AD487" s="89">
        <f t="shared" ca="1" si="146"/>
        <v>0</v>
      </c>
      <c r="AE487" s="89">
        <f t="shared" ca="1" si="152"/>
        <v>0</v>
      </c>
      <c r="AF487" s="89">
        <f t="shared" ca="1" si="147"/>
        <v>0</v>
      </c>
      <c r="AG487" s="89">
        <f t="shared" ca="1" si="153"/>
        <v>0</v>
      </c>
      <c r="AH487" s="89">
        <f t="shared" si="159"/>
        <v>0</v>
      </c>
      <c r="AI487" s="130" t="e">
        <f ca="1">COUNTIF(OFFSET('SD Aufnahme'!$C$33,VLOOKUP(J487,Art_Aufnahme,3,FALSE),0,VLOOKUP(J487,Art_Aufnahme,4,FALSE)-VLOOKUP(J487,Art_Aufnahme,3,FALSE)+1,1),K487)</f>
        <v>#N/A</v>
      </c>
      <c r="AJ487" s="138">
        <f ca="1">COUNTIF(OFFSET('SD Aufnahme'!$M$32,VLOOKUP(E487,'SD Aufnahme'!$A$33:$X$376,'SD Aufnahme'!$W$29,FALSE),0,1,VLOOKUP(E487,'SD Aufnahme'!$A$33:$X$376,'SD Aufnahme'!$X$29,FALSE)),M487)</f>
        <v>0</v>
      </c>
      <c r="AK487" s="91">
        <f t="shared" ca="1" si="154"/>
        <v>0</v>
      </c>
      <c r="AL487" s="98">
        <f t="shared" si="148"/>
        <v>3</v>
      </c>
      <c r="AO487" s="98">
        <f t="shared" si="149"/>
        <v>0</v>
      </c>
      <c r="AR487" s="98" t="str">
        <f t="shared" si="150"/>
        <v>1900-1-Aufnahme</v>
      </c>
    </row>
    <row r="488" spans="1:44">
      <c r="A488" s="98">
        <f t="shared" si="141"/>
        <v>0</v>
      </c>
      <c r="B488" s="98" t="str">
        <f>IF(C488=1,SUM($C$23:C488),"")</f>
        <v/>
      </c>
      <c r="C488" s="98">
        <f t="shared" si="142"/>
        <v>0</v>
      </c>
      <c r="D488" s="89" t="str">
        <f t="shared" si="143"/>
        <v>1900-1-Aufnahme-</v>
      </c>
      <c r="E488" s="123" t="str">
        <f t="shared" ca="1" si="151"/>
        <v>-</v>
      </c>
      <c r="F488" s="123">
        <f t="shared" si="156"/>
        <v>1900</v>
      </c>
      <c r="G488" s="123">
        <f t="shared" si="157"/>
        <v>1</v>
      </c>
      <c r="H488" s="162">
        <f t="shared" si="158"/>
        <v>466</v>
      </c>
      <c r="I488" s="77"/>
      <c r="J488" s="78"/>
      <c r="K488" s="79"/>
      <c r="L488" s="80"/>
      <c r="M488" s="177"/>
      <c r="N488" s="309" t="str">
        <f t="shared" ca="1" si="155"/>
        <v/>
      </c>
      <c r="O488" s="310" t="str">
        <f ca="1">IFERROR(IF(VLOOKUP($E488,'SD Aufnahme'!$A$33:$N$326,'SD Aufnahme'!$D$29,FALSE)=0,"",VLOOKUP($E488,'SD Aufnahme'!$A$33:$N$326,'SD Aufnahme'!$D$29,FALSE)),"")</f>
        <v/>
      </c>
      <c r="P488" s="313"/>
      <c r="Q488" s="315" t="str">
        <f>IF(K488=0,"",IFERROR(VLOOKUP($E488,'SD Aufnahme'!$A$33:$N$326,'SD Aufnahme'!$E$29,FALSE),""))</f>
        <v/>
      </c>
      <c r="R488" s="87"/>
      <c r="S488" s="131" t="str">
        <f t="shared" si="144"/>
        <v/>
      </c>
      <c r="T488" s="126">
        <f>IF(M488="organische Düngemittel",IF(OR($M488=0,L488&lt;&gt;0,U488&gt;0),0,IFERROR(VLOOKUP($E488,'SD Aufnahme'!$A$33:$N$4042,T$20,FALSE),0)),)</f>
        <v>0</v>
      </c>
      <c r="U488" s="83"/>
      <c r="V488" s="124"/>
      <c r="W488" s="128" t="str">
        <f ca="1">IFERROR(IF(AND(J488&lt;&gt;"eigene Stoffe",VLOOKUP($E488,'SD Aufnahme'!$A$33:$N$326,'SD Aufnahme'!$G$29,FALSE)=0),"",IF($L488&lt;&gt;0,"", IF(AND(P488&gt;0,O488&lt;&gt;"",Q488&lt;&gt;"t TM"),VLOOKUP($E488,'SD Aufnahme'!$A$33:$N$326,'SD Aufnahme'!$G$29,FALSE)/O488*P488,VLOOKUP($E488,'SD Aufnahme'!$A$33:$N$326,'SD Aufnahme'!$G$29,FALSE)))),"")</f>
        <v/>
      </c>
      <c r="X488" s="87"/>
      <c r="Y488" s="128" t="str">
        <f ca="1">IFERROR(IF(AND(J488&lt;&gt;"eigene Stoffe",VLOOKUP($E488,'SD Aufnahme'!$A$33:$N$326,'SD Aufnahme'!$H$29,FALSE)=0),"",IF($L488&lt;&gt;0,"",IFERROR(IF(AND(P488&gt;0,O488&lt;&gt;"",Q488&lt;&gt;"t TM"),VLOOKUP($E488,'SD Aufnahme'!$A$33:$N$326,'SD Aufnahme'!$H$29,FALSE)*P488/O488,VLOOKUP($E488,'SD Aufnahme'!$A$33:$N$326,'SD Aufnahme'!$H$29,FALSE)),""))),"")</f>
        <v/>
      </c>
      <c r="Z488" s="87"/>
      <c r="AA488" s="424" t="s">
        <v>667</v>
      </c>
      <c r="AB488" s="129" t="str">
        <f>IF($M488=0,"",IFERROR(VLOOKUP($E488,'SD Aufnahme'!$A$33:$N$279,AB$20,FALSE),""))</f>
        <v/>
      </c>
      <c r="AC488" s="97">
        <f t="shared" si="145"/>
        <v>0</v>
      </c>
      <c r="AD488" s="89">
        <f t="shared" ca="1" si="146"/>
        <v>0</v>
      </c>
      <c r="AE488" s="89">
        <f t="shared" ca="1" si="152"/>
        <v>0</v>
      </c>
      <c r="AF488" s="89">
        <f t="shared" ca="1" si="147"/>
        <v>0</v>
      </c>
      <c r="AG488" s="89">
        <f t="shared" ca="1" si="153"/>
        <v>0</v>
      </c>
      <c r="AH488" s="89">
        <f t="shared" si="159"/>
        <v>0</v>
      </c>
      <c r="AI488" s="130" t="e">
        <f ca="1">COUNTIF(OFFSET('SD Aufnahme'!$C$33,VLOOKUP(J488,Art_Aufnahme,3,FALSE),0,VLOOKUP(J488,Art_Aufnahme,4,FALSE)-VLOOKUP(J488,Art_Aufnahme,3,FALSE)+1,1),K488)</f>
        <v>#N/A</v>
      </c>
      <c r="AJ488" s="138">
        <f ca="1">COUNTIF(OFFSET('SD Aufnahme'!$M$32,VLOOKUP(E488,'SD Aufnahme'!$A$33:$X$376,'SD Aufnahme'!$W$29,FALSE),0,1,VLOOKUP(E488,'SD Aufnahme'!$A$33:$X$376,'SD Aufnahme'!$X$29,FALSE)),M488)</f>
        <v>0</v>
      </c>
      <c r="AK488" s="91">
        <f t="shared" ca="1" si="154"/>
        <v>0</v>
      </c>
      <c r="AL488" s="98">
        <f t="shared" si="148"/>
        <v>3</v>
      </c>
      <c r="AO488" s="98">
        <f t="shared" si="149"/>
        <v>0</v>
      </c>
      <c r="AR488" s="98" t="str">
        <f t="shared" si="150"/>
        <v>1900-1-Aufnahme</v>
      </c>
    </row>
    <row r="489" spans="1:44">
      <c r="A489" s="98">
        <f t="shared" si="141"/>
        <v>0</v>
      </c>
      <c r="B489" s="98" t="str">
        <f>IF(C489=1,SUM($C$23:C489),"")</f>
        <v/>
      </c>
      <c r="C489" s="98">
        <f t="shared" si="142"/>
        <v>0</v>
      </c>
      <c r="D489" s="89" t="str">
        <f t="shared" si="143"/>
        <v>1900-1-Aufnahme-</v>
      </c>
      <c r="E489" s="123" t="str">
        <f t="shared" ca="1" si="151"/>
        <v>-</v>
      </c>
      <c r="F489" s="123">
        <f t="shared" si="156"/>
        <v>1900</v>
      </c>
      <c r="G489" s="123">
        <f t="shared" si="157"/>
        <v>1</v>
      </c>
      <c r="H489" s="162">
        <f t="shared" si="158"/>
        <v>467</v>
      </c>
      <c r="I489" s="77"/>
      <c r="J489" s="78"/>
      <c r="K489" s="79"/>
      <c r="L489" s="80"/>
      <c r="M489" s="177"/>
      <c r="N489" s="309" t="str">
        <f t="shared" ca="1" si="155"/>
        <v/>
      </c>
      <c r="O489" s="310" t="str">
        <f ca="1">IFERROR(IF(VLOOKUP($E489,'SD Aufnahme'!$A$33:$N$326,'SD Aufnahme'!$D$29,FALSE)=0,"",VLOOKUP($E489,'SD Aufnahme'!$A$33:$N$326,'SD Aufnahme'!$D$29,FALSE)),"")</f>
        <v/>
      </c>
      <c r="P489" s="313"/>
      <c r="Q489" s="315" t="str">
        <f>IF(K489=0,"",IFERROR(VLOOKUP($E489,'SD Aufnahme'!$A$33:$N$326,'SD Aufnahme'!$E$29,FALSE),""))</f>
        <v/>
      </c>
      <c r="R489" s="87"/>
      <c r="S489" s="131" t="str">
        <f t="shared" si="144"/>
        <v/>
      </c>
      <c r="T489" s="126">
        <f>IF(M489="organische Düngemittel",IF(OR($M489=0,L489&lt;&gt;0,U489&gt;0),0,IFERROR(VLOOKUP($E489,'SD Aufnahme'!$A$33:$N$4042,T$20,FALSE),0)),)</f>
        <v>0</v>
      </c>
      <c r="U489" s="83"/>
      <c r="V489" s="124"/>
      <c r="W489" s="128" t="str">
        <f ca="1">IFERROR(IF(AND(J489&lt;&gt;"eigene Stoffe",VLOOKUP($E489,'SD Aufnahme'!$A$33:$N$326,'SD Aufnahme'!$G$29,FALSE)=0),"",IF($L489&lt;&gt;0,"", IF(AND(P489&gt;0,O489&lt;&gt;"",Q489&lt;&gt;"t TM"),VLOOKUP($E489,'SD Aufnahme'!$A$33:$N$326,'SD Aufnahme'!$G$29,FALSE)/O489*P489,VLOOKUP($E489,'SD Aufnahme'!$A$33:$N$326,'SD Aufnahme'!$G$29,FALSE)))),"")</f>
        <v/>
      </c>
      <c r="X489" s="87"/>
      <c r="Y489" s="128" t="str">
        <f ca="1">IFERROR(IF(AND(J489&lt;&gt;"eigene Stoffe",VLOOKUP($E489,'SD Aufnahme'!$A$33:$N$326,'SD Aufnahme'!$H$29,FALSE)=0),"",IF($L489&lt;&gt;0,"",IFERROR(IF(AND(P489&gt;0,O489&lt;&gt;"",Q489&lt;&gt;"t TM"),VLOOKUP($E489,'SD Aufnahme'!$A$33:$N$326,'SD Aufnahme'!$H$29,FALSE)*P489/O489,VLOOKUP($E489,'SD Aufnahme'!$A$33:$N$326,'SD Aufnahme'!$H$29,FALSE)),""))),"")</f>
        <v/>
      </c>
      <c r="Z489" s="87"/>
      <c r="AA489" s="424" t="s">
        <v>667</v>
      </c>
      <c r="AB489" s="129" t="str">
        <f>IF($M489=0,"",IFERROR(VLOOKUP($E489,'SD Aufnahme'!$A$33:$N$279,AB$20,FALSE),""))</f>
        <v/>
      </c>
      <c r="AC489" s="97">
        <f t="shared" si="145"/>
        <v>0</v>
      </c>
      <c r="AD489" s="89">
        <f t="shared" ca="1" si="146"/>
        <v>0</v>
      </c>
      <c r="AE489" s="89">
        <f t="shared" ca="1" si="152"/>
        <v>0</v>
      </c>
      <c r="AF489" s="89">
        <f t="shared" ca="1" si="147"/>
        <v>0</v>
      </c>
      <c r="AG489" s="89">
        <f t="shared" ca="1" si="153"/>
        <v>0</v>
      </c>
      <c r="AH489" s="89">
        <f t="shared" si="159"/>
        <v>0</v>
      </c>
      <c r="AI489" s="130" t="e">
        <f ca="1">COUNTIF(OFFSET('SD Aufnahme'!$C$33,VLOOKUP(J489,Art_Aufnahme,3,FALSE),0,VLOOKUP(J489,Art_Aufnahme,4,FALSE)-VLOOKUP(J489,Art_Aufnahme,3,FALSE)+1,1),K489)</f>
        <v>#N/A</v>
      </c>
      <c r="AJ489" s="138">
        <f ca="1">COUNTIF(OFFSET('SD Aufnahme'!$M$32,VLOOKUP(E489,'SD Aufnahme'!$A$33:$X$376,'SD Aufnahme'!$W$29,FALSE),0,1,VLOOKUP(E489,'SD Aufnahme'!$A$33:$X$376,'SD Aufnahme'!$X$29,FALSE)),M489)</f>
        <v>0</v>
      </c>
      <c r="AK489" s="91">
        <f t="shared" ca="1" si="154"/>
        <v>0</v>
      </c>
      <c r="AL489" s="98">
        <f t="shared" si="148"/>
        <v>3</v>
      </c>
      <c r="AO489" s="98">
        <f t="shared" si="149"/>
        <v>0</v>
      </c>
      <c r="AR489" s="98" t="str">
        <f t="shared" si="150"/>
        <v>1900-1-Aufnahme</v>
      </c>
    </row>
    <row r="490" spans="1:44">
      <c r="A490" s="98">
        <f t="shared" si="141"/>
        <v>0</v>
      </c>
      <c r="B490" s="98" t="str">
        <f>IF(C490=1,SUM($C$23:C490),"")</f>
        <v/>
      </c>
      <c r="C490" s="98">
        <f t="shared" si="142"/>
        <v>0</v>
      </c>
      <c r="D490" s="89" t="str">
        <f t="shared" si="143"/>
        <v>1900-1-Aufnahme-</v>
      </c>
      <c r="E490" s="123" t="str">
        <f t="shared" ca="1" si="151"/>
        <v>-</v>
      </c>
      <c r="F490" s="123">
        <f t="shared" si="156"/>
        <v>1900</v>
      </c>
      <c r="G490" s="123">
        <f t="shared" si="157"/>
        <v>1</v>
      </c>
      <c r="H490" s="162">
        <f t="shared" si="158"/>
        <v>468</v>
      </c>
      <c r="I490" s="77"/>
      <c r="J490" s="78"/>
      <c r="K490" s="79"/>
      <c r="L490" s="80"/>
      <c r="M490" s="177"/>
      <c r="N490" s="309" t="str">
        <f t="shared" ca="1" si="155"/>
        <v/>
      </c>
      <c r="O490" s="310" t="str">
        <f ca="1">IFERROR(IF(VLOOKUP($E490,'SD Aufnahme'!$A$33:$N$326,'SD Aufnahme'!$D$29,FALSE)=0,"",VLOOKUP($E490,'SD Aufnahme'!$A$33:$N$326,'SD Aufnahme'!$D$29,FALSE)),"")</f>
        <v/>
      </c>
      <c r="P490" s="313"/>
      <c r="Q490" s="315" t="str">
        <f>IF(K490=0,"",IFERROR(VLOOKUP($E490,'SD Aufnahme'!$A$33:$N$326,'SD Aufnahme'!$E$29,FALSE),""))</f>
        <v/>
      </c>
      <c r="R490" s="87"/>
      <c r="S490" s="131" t="str">
        <f t="shared" si="144"/>
        <v/>
      </c>
      <c r="T490" s="126">
        <f>IF(M490="organische Düngemittel",IF(OR($M490=0,L490&lt;&gt;0,U490&gt;0),0,IFERROR(VLOOKUP($E490,'SD Aufnahme'!$A$33:$N$4042,T$20,FALSE),0)),)</f>
        <v>0</v>
      </c>
      <c r="U490" s="83"/>
      <c r="V490" s="124"/>
      <c r="W490" s="128" t="str">
        <f ca="1">IFERROR(IF(AND(J490&lt;&gt;"eigene Stoffe",VLOOKUP($E490,'SD Aufnahme'!$A$33:$N$326,'SD Aufnahme'!$G$29,FALSE)=0),"",IF($L490&lt;&gt;0,"", IF(AND(P490&gt;0,O490&lt;&gt;"",Q490&lt;&gt;"t TM"),VLOOKUP($E490,'SD Aufnahme'!$A$33:$N$326,'SD Aufnahme'!$G$29,FALSE)/O490*P490,VLOOKUP($E490,'SD Aufnahme'!$A$33:$N$326,'SD Aufnahme'!$G$29,FALSE)))),"")</f>
        <v/>
      </c>
      <c r="X490" s="87"/>
      <c r="Y490" s="128" t="str">
        <f ca="1">IFERROR(IF(AND(J490&lt;&gt;"eigene Stoffe",VLOOKUP($E490,'SD Aufnahme'!$A$33:$N$326,'SD Aufnahme'!$H$29,FALSE)=0),"",IF($L490&lt;&gt;0,"",IFERROR(IF(AND(P490&gt;0,O490&lt;&gt;"",Q490&lt;&gt;"t TM"),VLOOKUP($E490,'SD Aufnahme'!$A$33:$N$326,'SD Aufnahme'!$H$29,FALSE)*P490/O490,VLOOKUP($E490,'SD Aufnahme'!$A$33:$N$326,'SD Aufnahme'!$H$29,FALSE)),""))),"")</f>
        <v/>
      </c>
      <c r="Z490" s="87"/>
      <c r="AA490" s="424" t="s">
        <v>667</v>
      </c>
      <c r="AB490" s="129" t="str">
        <f>IF($M490=0,"",IFERROR(VLOOKUP($E490,'SD Aufnahme'!$A$33:$N$279,AB$20,FALSE),""))</f>
        <v/>
      </c>
      <c r="AC490" s="97">
        <f t="shared" si="145"/>
        <v>0</v>
      </c>
      <c r="AD490" s="89">
        <f t="shared" ca="1" si="146"/>
        <v>0</v>
      </c>
      <c r="AE490" s="89">
        <f t="shared" ca="1" si="152"/>
        <v>0</v>
      </c>
      <c r="AF490" s="89">
        <f t="shared" ca="1" si="147"/>
        <v>0</v>
      </c>
      <c r="AG490" s="89">
        <f t="shared" ca="1" si="153"/>
        <v>0</v>
      </c>
      <c r="AH490" s="89">
        <f t="shared" si="159"/>
        <v>0</v>
      </c>
      <c r="AI490" s="130" t="e">
        <f ca="1">COUNTIF(OFFSET('SD Aufnahme'!$C$33,VLOOKUP(J490,Art_Aufnahme,3,FALSE),0,VLOOKUP(J490,Art_Aufnahme,4,FALSE)-VLOOKUP(J490,Art_Aufnahme,3,FALSE)+1,1),K490)</f>
        <v>#N/A</v>
      </c>
      <c r="AJ490" s="138">
        <f ca="1">COUNTIF(OFFSET('SD Aufnahme'!$M$32,VLOOKUP(E490,'SD Aufnahme'!$A$33:$X$376,'SD Aufnahme'!$W$29,FALSE),0,1,VLOOKUP(E490,'SD Aufnahme'!$A$33:$X$376,'SD Aufnahme'!$X$29,FALSE)),M490)</f>
        <v>0</v>
      </c>
      <c r="AK490" s="91">
        <f t="shared" ca="1" si="154"/>
        <v>0</v>
      </c>
      <c r="AL490" s="98">
        <f t="shared" si="148"/>
        <v>3</v>
      </c>
      <c r="AO490" s="98">
        <f t="shared" si="149"/>
        <v>0</v>
      </c>
      <c r="AR490" s="98" t="str">
        <f t="shared" si="150"/>
        <v>1900-1-Aufnahme</v>
      </c>
    </row>
    <row r="491" spans="1:44">
      <c r="A491" s="98">
        <f t="shared" si="141"/>
        <v>0</v>
      </c>
      <c r="B491" s="98" t="str">
        <f>IF(C491=1,SUM($C$23:C491),"")</f>
        <v/>
      </c>
      <c r="C491" s="98">
        <f t="shared" si="142"/>
        <v>0</v>
      </c>
      <c r="D491" s="89" t="str">
        <f t="shared" si="143"/>
        <v>1900-1-Aufnahme-</v>
      </c>
      <c r="E491" s="123" t="str">
        <f t="shared" ca="1" si="151"/>
        <v>-</v>
      </c>
      <c r="F491" s="123">
        <f t="shared" si="156"/>
        <v>1900</v>
      </c>
      <c r="G491" s="123">
        <f t="shared" si="157"/>
        <v>1</v>
      </c>
      <c r="H491" s="162">
        <f t="shared" si="158"/>
        <v>469</v>
      </c>
      <c r="I491" s="77"/>
      <c r="J491" s="78"/>
      <c r="K491" s="79"/>
      <c r="L491" s="80"/>
      <c r="M491" s="177"/>
      <c r="N491" s="309" t="str">
        <f t="shared" ca="1" si="155"/>
        <v/>
      </c>
      <c r="O491" s="310" t="str">
        <f ca="1">IFERROR(IF(VLOOKUP($E491,'SD Aufnahme'!$A$33:$N$326,'SD Aufnahme'!$D$29,FALSE)=0,"",VLOOKUP($E491,'SD Aufnahme'!$A$33:$N$326,'SD Aufnahme'!$D$29,FALSE)),"")</f>
        <v/>
      </c>
      <c r="P491" s="313"/>
      <c r="Q491" s="315" t="str">
        <f>IF(K491=0,"",IFERROR(VLOOKUP($E491,'SD Aufnahme'!$A$33:$N$326,'SD Aufnahme'!$E$29,FALSE),""))</f>
        <v/>
      </c>
      <c r="R491" s="87"/>
      <c r="S491" s="131" t="str">
        <f t="shared" si="144"/>
        <v/>
      </c>
      <c r="T491" s="126">
        <f>IF(M491="organische Düngemittel",IF(OR($M491=0,L491&lt;&gt;0,U491&gt;0),0,IFERROR(VLOOKUP($E491,'SD Aufnahme'!$A$33:$N$4042,T$20,FALSE),0)),)</f>
        <v>0</v>
      </c>
      <c r="U491" s="83"/>
      <c r="V491" s="124"/>
      <c r="W491" s="128" t="str">
        <f ca="1">IFERROR(IF(AND(J491&lt;&gt;"eigene Stoffe",VLOOKUP($E491,'SD Aufnahme'!$A$33:$N$326,'SD Aufnahme'!$G$29,FALSE)=0),"",IF($L491&lt;&gt;0,"", IF(AND(P491&gt;0,O491&lt;&gt;"",Q491&lt;&gt;"t TM"),VLOOKUP($E491,'SD Aufnahme'!$A$33:$N$326,'SD Aufnahme'!$G$29,FALSE)/O491*P491,VLOOKUP($E491,'SD Aufnahme'!$A$33:$N$326,'SD Aufnahme'!$G$29,FALSE)))),"")</f>
        <v/>
      </c>
      <c r="X491" s="87"/>
      <c r="Y491" s="128" t="str">
        <f ca="1">IFERROR(IF(AND(J491&lt;&gt;"eigene Stoffe",VLOOKUP($E491,'SD Aufnahme'!$A$33:$N$326,'SD Aufnahme'!$H$29,FALSE)=0),"",IF($L491&lt;&gt;0,"",IFERROR(IF(AND(P491&gt;0,O491&lt;&gt;"",Q491&lt;&gt;"t TM"),VLOOKUP($E491,'SD Aufnahme'!$A$33:$N$326,'SD Aufnahme'!$H$29,FALSE)*P491/O491,VLOOKUP($E491,'SD Aufnahme'!$A$33:$N$326,'SD Aufnahme'!$H$29,FALSE)),""))),"")</f>
        <v/>
      </c>
      <c r="Z491" s="87"/>
      <c r="AA491" s="424" t="s">
        <v>667</v>
      </c>
      <c r="AB491" s="129" t="str">
        <f>IF($M491=0,"",IFERROR(VLOOKUP($E491,'SD Aufnahme'!$A$33:$N$279,AB$20,FALSE),""))</f>
        <v/>
      </c>
      <c r="AC491" s="97">
        <f t="shared" si="145"/>
        <v>0</v>
      </c>
      <c r="AD491" s="89">
        <f t="shared" ca="1" si="146"/>
        <v>0</v>
      </c>
      <c r="AE491" s="89">
        <f t="shared" ca="1" si="152"/>
        <v>0</v>
      </c>
      <c r="AF491" s="89">
        <f t="shared" ca="1" si="147"/>
        <v>0</v>
      </c>
      <c r="AG491" s="89">
        <f t="shared" ca="1" si="153"/>
        <v>0</v>
      </c>
      <c r="AH491" s="89">
        <f t="shared" si="159"/>
        <v>0</v>
      </c>
      <c r="AI491" s="130" t="e">
        <f ca="1">COUNTIF(OFFSET('SD Aufnahme'!$C$33,VLOOKUP(J491,Art_Aufnahme,3,FALSE),0,VLOOKUP(J491,Art_Aufnahme,4,FALSE)-VLOOKUP(J491,Art_Aufnahme,3,FALSE)+1,1),K491)</f>
        <v>#N/A</v>
      </c>
      <c r="AJ491" s="138">
        <f ca="1">COUNTIF(OFFSET('SD Aufnahme'!$M$32,VLOOKUP(E491,'SD Aufnahme'!$A$33:$X$376,'SD Aufnahme'!$W$29,FALSE),0,1,VLOOKUP(E491,'SD Aufnahme'!$A$33:$X$376,'SD Aufnahme'!$X$29,FALSE)),M491)</f>
        <v>0</v>
      </c>
      <c r="AK491" s="91">
        <f t="shared" ca="1" si="154"/>
        <v>0</v>
      </c>
      <c r="AL491" s="98">
        <f t="shared" si="148"/>
        <v>3</v>
      </c>
      <c r="AO491" s="98">
        <f t="shared" si="149"/>
        <v>0</v>
      </c>
      <c r="AR491" s="98" t="str">
        <f t="shared" si="150"/>
        <v>1900-1-Aufnahme</v>
      </c>
    </row>
    <row r="492" spans="1:44">
      <c r="A492" s="98">
        <f t="shared" si="141"/>
        <v>0</v>
      </c>
      <c r="B492" s="98" t="str">
        <f>IF(C492=1,SUM($C$23:C492),"")</f>
        <v/>
      </c>
      <c r="C492" s="98">
        <f t="shared" si="142"/>
        <v>0</v>
      </c>
      <c r="D492" s="89" t="str">
        <f t="shared" si="143"/>
        <v>1900-1-Aufnahme-</v>
      </c>
      <c r="E492" s="123" t="str">
        <f t="shared" ca="1" si="151"/>
        <v>-</v>
      </c>
      <c r="F492" s="123">
        <f t="shared" si="156"/>
        <v>1900</v>
      </c>
      <c r="G492" s="123">
        <f t="shared" si="157"/>
        <v>1</v>
      </c>
      <c r="H492" s="162">
        <f t="shared" si="158"/>
        <v>470</v>
      </c>
      <c r="I492" s="77"/>
      <c r="J492" s="78"/>
      <c r="K492" s="79"/>
      <c r="L492" s="80"/>
      <c r="M492" s="177"/>
      <c r="N492" s="309" t="str">
        <f t="shared" ca="1" si="155"/>
        <v/>
      </c>
      <c r="O492" s="310" t="str">
        <f ca="1">IFERROR(IF(VLOOKUP($E492,'SD Aufnahme'!$A$33:$N$326,'SD Aufnahme'!$D$29,FALSE)=0,"",VLOOKUP($E492,'SD Aufnahme'!$A$33:$N$326,'SD Aufnahme'!$D$29,FALSE)),"")</f>
        <v/>
      </c>
      <c r="P492" s="313"/>
      <c r="Q492" s="315" t="str">
        <f>IF(K492=0,"",IFERROR(VLOOKUP($E492,'SD Aufnahme'!$A$33:$N$326,'SD Aufnahme'!$E$29,FALSE),""))</f>
        <v/>
      </c>
      <c r="R492" s="87"/>
      <c r="S492" s="131" t="str">
        <f t="shared" si="144"/>
        <v/>
      </c>
      <c r="T492" s="126">
        <f>IF(M492="organische Düngemittel",IF(OR($M492=0,L492&lt;&gt;0,U492&gt;0),0,IFERROR(VLOOKUP($E492,'SD Aufnahme'!$A$33:$N$4042,T$20,FALSE),0)),)</f>
        <v>0</v>
      </c>
      <c r="U492" s="83"/>
      <c r="V492" s="124"/>
      <c r="W492" s="128" t="str">
        <f ca="1">IFERROR(IF(AND(J492&lt;&gt;"eigene Stoffe",VLOOKUP($E492,'SD Aufnahme'!$A$33:$N$326,'SD Aufnahme'!$G$29,FALSE)=0),"",IF($L492&lt;&gt;0,"", IF(AND(P492&gt;0,O492&lt;&gt;"",Q492&lt;&gt;"t TM"),VLOOKUP($E492,'SD Aufnahme'!$A$33:$N$326,'SD Aufnahme'!$G$29,FALSE)/O492*P492,VLOOKUP($E492,'SD Aufnahme'!$A$33:$N$326,'SD Aufnahme'!$G$29,FALSE)))),"")</f>
        <v/>
      </c>
      <c r="X492" s="87"/>
      <c r="Y492" s="128" t="str">
        <f ca="1">IFERROR(IF(AND(J492&lt;&gt;"eigene Stoffe",VLOOKUP($E492,'SD Aufnahme'!$A$33:$N$326,'SD Aufnahme'!$H$29,FALSE)=0),"",IF($L492&lt;&gt;0,"",IFERROR(IF(AND(P492&gt;0,O492&lt;&gt;"",Q492&lt;&gt;"t TM"),VLOOKUP($E492,'SD Aufnahme'!$A$33:$N$326,'SD Aufnahme'!$H$29,FALSE)*P492/O492,VLOOKUP($E492,'SD Aufnahme'!$A$33:$N$326,'SD Aufnahme'!$H$29,FALSE)),""))),"")</f>
        <v/>
      </c>
      <c r="Z492" s="87"/>
      <c r="AA492" s="424" t="s">
        <v>667</v>
      </c>
      <c r="AB492" s="129" t="str">
        <f>IF($M492=0,"",IFERROR(VLOOKUP($E492,'SD Aufnahme'!$A$33:$N$279,AB$20,FALSE),""))</f>
        <v/>
      </c>
      <c r="AC492" s="97">
        <f t="shared" si="145"/>
        <v>0</v>
      </c>
      <c r="AD492" s="89">
        <f t="shared" ca="1" si="146"/>
        <v>0</v>
      </c>
      <c r="AE492" s="89">
        <f t="shared" ca="1" si="152"/>
        <v>0</v>
      </c>
      <c r="AF492" s="89">
        <f t="shared" ca="1" si="147"/>
        <v>0</v>
      </c>
      <c r="AG492" s="89">
        <f t="shared" ca="1" si="153"/>
        <v>0</v>
      </c>
      <c r="AH492" s="89">
        <f t="shared" si="159"/>
        <v>0</v>
      </c>
      <c r="AI492" s="130" t="e">
        <f ca="1">COUNTIF(OFFSET('SD Aufnahme'!$C$33,VLOOKUP(J492,Art_Aufnahme,3,FALSE),0,VLOOKUP(J492,Art_Aufnahme,4,FALSE)-VLOOKUP(J492,Art_Aufnahme,3,FALSE)+1,1),K492)</f>
        <v>#N/A</v>
      </c>
      <c r="AJ492" s="138">
        <f ca="1">COUNTIF(OFFSET('SD Aufnahme'!$M$32,VLOOKUP(E492,'SD Aufnahme'!$A$33:$X$376,'SD Aufnahme'!$W$29,FALSE),0,1,VLOOKUP(E492,'SD Aufnahme'!$A$33:$X$376,'SD Aufnahme'!$X$29,FALSE)),M492)</f>
        <v>0</v>
      </c>
      <c r="AK492" s="91">
        <f t="shared" ca="1" si="154"/>
        <v>0</v>
      </c>
      <c r="AL492" s="98">
        <f t="shared" si="148"/>
        <v>3</v>
      </c>
      <c r="AO492" s="98">
        <f t="shared" si="149"/>
        <v>0</v>
      </c>
      <c r="AR492" s="98" t="str">
        <f t="shared" si="150"/>
        <v>1900-1-Aufnahme</v>
      </c>
    </row>
    <row r="493" spans="1:44">
      <c r="A493" s="98">
        <f t="shared" si="141"/>
        <v>0</v>
      </c>
      <c r="B493" s="98" t="str">
        <f>IF(C493=1,SUM($C$23:C493),"")</f>
        <v/>
      </c>
      <c r="C493" s="98">
        <f t="shared" si="142"/>
        <v>0</v>
      </c>
      <c r="D493" s="89" t="str">
        <f t="shared" si="143"/>
        <v>1900-1-Aufnahme-</v>
      </c>
      <c r="E493" s="123" t="str">
        <f t="shared" ca="1" si="151"/>
        <v>-</v>
      </c>
      <c r="F493" s="123">
        <f t="shared" si="156"/>
        <v>1900</v>
      </c>
      <c r="G493" s="123">
        <f t="shared" si="157"/>
        <v>1</v>
      </c>
      <c r="H493" s="162">
        <f t="shared" si="158"/>
        <v>471</v>
      </c>
      <c r="I493" s="77"/>
      <c r="J493" s="78"/>
      <c r="K493" s="79"/>
      <c r="L493" s="80"/>
      <c r="M493" s="177"/>
      <c r="N493" s="309" t="str">
        <f t="shared" ca="1" si="155"/>
        <v/>
      </c>
      <c r="O493" s="310" t="str">
        <f ca="1">IFERROR(IF(VLOOKUP($E493,'SD Aufnahme'!$A$33:$N$326,'SD Aufnahme'!$D$29,FALSE)=0,"",VLOOKUP($E493,'SD Aufnahme'!$A$33:$N$326,'SD Aufnahme'!$D$29,FALSE)),"")</f>
        <v/>
      </c>
      <c r="P493" s="313"/>
      <c r="Q493" s="315" t="str">
        <f>IF(K493=0,"",IFERROR(VLOOKUP($E493,'SD Aufnahme'!$A$33:$N$326,'SD Aufnahme'!$E$29,FALSE),""))</f>
        <v/>
      </c>
      <c r="R493" s="87"/>
      <c r="S493" s="131" t="str">
        <f t="shared" si="144"/>
        <v/>
      </c>
      <c r="T493" s="126">
        <f>IF(M493="organische Düngemittel",IF(OR($M493=0,L493&lt;&gt;0,U493&gt;0),0,IFERROR(VLOOKUP($E493,'SD Aufnahme'!$A$33:$N$4042,T$20,FALSE),0)),)</f>
        <v>0</v>
      </c>
      <c r="U493" s="83"/>
      <c r="V493" s="124"/>
      <c r="W493" s="128" t="str">
        <f ca="1">IFERROR(IF(AND(J493&lt;&gt;"eigene Stoffe",VLOOKUP($E493,'SD Aufnahme'!$A$33:$N$326,'SD Aufnahme'!$G$29,FALSE)=0),"",IF($L493&lt;&gt;0,"", IF(AND(P493&gt;0,O493&lt;&gt;"",Q493&lt;&gt;"t TM"),VLOOKUP($E493,'SD Aufnahme'!$A$33:$N$326,'SD Aufnahme'!$G$29,FALSE)/O493*P493,VLOOKUP($E493,'SD Aufnahme'!$A$33:$N$326,'SD Aufnahme'!$G$29,FALSE)))),"")</f>
        <v/>
      </c>
      <c r="X493" s="87"/>
      <c r="Y493" s="128" t="str">
        <f ca="1">IFERROR(IF(AND(J493&lt;&gt;"eigene Stoffe",VLOOKUP($E493,'SD Aufnahme'!$A$33:$N$326,'SD Aufnahme'!$H$29,FALSE)=0),"",IF($L493&lt;&gt;0,"",IFERROR(IF(AND(P493&gt;0,O493&lt;&gt;"",Q493&lt;&gt;"t TM"),VLOOKUP($E493,'SD Aufnahme'!$A$33:$N$326,'SD Aufnahme'!$H$29,FALSE)*P493/O493,VLOOKUP($E493,'SD Aufnahme'!$A$33:$N$326,'SD Aufnahme'!$H$29,FALSE)),""))),"")</f>
        <v/>
      </c>
      <c r="Z493" s="87"/>
      <c r="AA493" s="424" t="s">
        <v>667</v>
      </c>
      <c r="AB493" s="129" t="str">
        <f>IF($M493=0,"",IFERROR(VLOOKUP($E493,'SD Aufnahme'!$A$33:$N$279,AB$20,FALSE),""))</f>
        <v/>
      </c>
      <c r="AC493" s="97">
        <f t="shared" si="145"/>
        <v>0</v>
      </c>
      <c r="AD493" s="89">
        <f t="shared" ca="1" si="146"/>
        <v>0</v>
      </c>
      <c r="AE493" s="89">
        <f t="shared" ca="1" si="152"/>
        <v>0</v>
      </c>
      <c r="AF493" s="89">
        <f t="shared" ca="1" si="147"/>
        <v>0</v>
      </c>
      <c r="AG493" s="89">
        <f t="shared" ca="1" si="153"/>
        <v>0</v>
      </c>
      <c r="AH493" s="89">
        <f t="shared" si="159"/>
        <v>0</v>
      </c>
      <c r="AI493" s="130" t="e">
        <f ca="1">COUNTIF(OFFSET('SD Aufnahme'!$C$33,VLOOKUP(J493,Art_Aufnahme,3,FALSE),0,VLOOKUP(J493,Art_Aufnahme,4,FALSE)-VLOOKUP(J493,Art_Aufnahme,3,FALSE)+1,1),K493)</f>
        <v>#N/A</v>
      </c>
      <c r="AJ493" s="138">
        <f ca="1">COUNTIF(OFFSET('SD Aufnahme'!$M$32,VLOOKUP(E493,'SD Aufnahme'!$A$33:$X$376,'SD Aufnahme'!$W$29,FALSE),0,1,VLOOKUP(E493,'SD Aufnahme'!$A$33:$X$376,'SD Aufnahme'!$X$29,FALSE)),M493)</f>
        <v>0</v>
      </c>
      <c r="AK493" s="91">
        <f t="shared" ca="1" si="154"/>
        <v>0</v>
      </c>
      <c r="AL493" s="98">
        <f t="shared" si="148"/>
        <v>3</v>
      </c>
      <c r="AO493" s="98">
        <f t="shared" si="149"/>
        <v>0</v>
      </c>
      <c r="AR493" s="98" t="str">
        <f t="shared" si="150"/>
        <v>1900-1-Aufnahme</v>
      </c>
    </row>
    <row r="494" spans="1:44">
      <c r="A494" s="98">
        <f t="shared" si="141"/>
        <v>0</v>
      </c>
      <c r="B494" s="98" t="str">
        <f>IF(C494=1,SUM($C$23:C494),"")</f>
        <v/>
      </c>
      <c r="C494" s="98">
        <f t="shared" si="142"/>
        <v>0</v>
      </c>
      <c r="D494" s="89" t="str">
        <f t="shared" si="143"/>
        <v>1900-1-Aufnahme-</v>
      </c>
      <c r="E494" s="123" t="str">
        <f t="shared" ca="1" si="151"/>
        <v>-</v>
      </c>
      <c r="F494" s="123">
        <f t="shared" si="156"/>
        <v>1900</v>
      </c>
      <c r="G494" s="123">
        <f t="shared" si="157"/>
        <v>1</v>
      </c>
      <c r="H494" s="162">
        <f t="shared" si="158"/>
        <v>472</v>
      </c>
      <c r="I494" s="77"/>
      <c r="J494" s="78"/>
      <c r="K494" s="79"/>
      <c r="L494" s="80"/>
      <c r="M494" s="177"/>
      <c r="N494" s="309" t="str">
        <f t="shared" ca="1" si="155"/>
        <v/>
      </c>
      <c r="O494" s="310" t="str">
        <f ca="1">IFERROR(IF(VLOOKUP($E494,'SD Aufnahme'!$A$33:$N$326,'SD Aufnahme'!$D$29,FALSE)=0,"",VLOOKUP($E494,'SD Aufnahme'!$A$33:$N$326,'SD Aufnahme'!$D$29,FALSE)),"")</f>
        <v/>
      </c>
      <c r="P494" s="313"/>
      <c r="Q494" s="315" t="str">
        <f>IF(K494=0,"",IFERROR(VLOOKUP($E494,'SD Aufnahme'!$A$33:$N$326,'SD Aufnahme'!$E$29,FALSE),""))</f>
        <v/>
      </c>
      <c r="R494" s="87"/>
      <c r="S494" s="131" t="str">
        <f t="shared" si="144"/>
        <v/>
      </c>
      <c r="T494" s="126">
        <f>IF(M494="organische Düngemittel",IF(OR($M494=0,L494&lt;&gt;0,U494&gt;0),0,IFERROR(VLOOKUP($E494,'SD Aufnahme'!$A$33:$N$4042,T$20,FALSE),0)),)</f>
        <v>0</v>
      </c>
      <c r="U494" s="83"/>
      <c r="V494" s="124"/>
      <c r="W494" s="128" t="str">
        <f ca="1">IFERROR(IF(AND(J494&lt;&gt;"eigene Stoffe",VLOOKUP($E494,'SD Aufnahme'!$A$33:$N$326,'SD Aufnahme'!$G$29,FALSE)=0),"",IF($L494&lt;&gt;0,"", IF(AND(P494&gt;0,O494&lt;&gt;"",Q494&lt;&gt;"t TM"),VLOOKUP($E494,'SD Aufnahme'!$A$33:$N$326,'SD Aufnahme'!$G$29,FALSE)/O494*P494,VLOOKUP($E494,'SD Aufnahme'!$A$33:$N$326,'SD Aufnahme'!$G$29,FALSE)))),"")</f>
        <v/>
      </c>
      <c r="X494" s="87"/>
      <c r="Y494" s="128" t="str">
        <f ca="1">IFERROR(IF(AND(J494&lt;&gt;"eigene Stoffe",VLOOKUP($E494,'SD Aufnahme'!$A$33:$N$326,'SD Aufnahme'!$H$29,FALSE)=0),"",IF($L494&lt;&gt;0,"",IFERROR(IF(AND(P494&gt;0,O494&lt;&gt;"",Q494&lt;&gt;"t TM"),VLOOKUP($E494,'SD Aufnahme'!$A$33:$N$326,'SD Aufnahme'!$H$29,FALSE)*P494/O494,VLOOKUP($E494,'SD Aufnahme'!$A$33:$N$326,'SD Aufnahme'!$H$29,FALSE)),""))),"")</f>
        <v/>
      </c>
      <c r="Z494" s="87"/>
      <c r="AA494" s="424" t="s">
        <v>667</v>
      </c>
      <c r="AB494" s="129" t="str">
        <f>IF($M494=0,"",IFERROR(VLOOKUP($E494,'SD Aufnahme'!$A$33:$N$279,AB$20,FALSE),""))</f>
        <v/>
      </c>
      <c r="AC494" s="97">
        <f t="shared" si="145"/>
        <v>0</v>
      </c>
      <c r="AD494" s="89">
        <f t="shared" ca="1" si="146"/>
        <v>0</v>
      </c>
      <c r="AE494" s="89">
        <f t="shared" ca="1" si="152"/>
        <v>0</v>
      </c>
      <c r="AF494" s="89">
        <f t="shared" ca="1" si="147"/>
        <v>0</v>
      </c>
      <c r="AG494" s="89">
        <f t="shared" ca="1" si="153"/>
        <v>0</v>
      </c>
      <c r="AH494" s="89">
        <f t="shared" si="159"/>
        <v>0</v>
      </c>
      <c r="AI494" s="130" t="e">
        <f ca="1">COUNTIF(OFFSET('SD Aufnahme'!$C$33,VLOOKUP(J494,Art_Aufnahme,3,FALSE),0,VLOOKUP(J494,Art_Aufnahme,4,FALSE)-VLOOKUP(J494,Art_Aufnahme,3,FALSE)+1,1),K494)</f>
        <v>#N/A</v>
      </c>
      <c r="AJ494" s="138">
        <f ca="1">COUNTIF(OFFSET('SD Aufnahme'!$M$32,VLOOKUP(E494,'SD Aufnahme'!$A$33:$X$376,'SD Aufnahme'!$W$29,FALSE),0,1,VLOOKUP(E494,'SD Aufnahme'!$A$33:$X$376,'SD Aufnahme'!$X$29,FALSE)),M494)</f>
        <v>0</v>
      </c>
      <c r="AK494" s="91">
        <f t="shared" ca="1" si="154"/>
        <v>0</v>
      </c>
      <c r="AL494" s="98">
        <f t="shared" si="148"/>
        <v>3</v>
      </c>
      <c r="AO494" s="98">
        <f t="shared" si="149"/>
        <v>0</v>
      </c>
      <c r="AR494" s="98" t="str">
        <f t="shared" si="150"/>
        <v>1900-1-Aufnahme</v>
      </c>
    </row>
    <row r="495" spans="1:44">
      <c r="A495" s="98">
        <f t="shared" si="141"/>
        <v>0</v>
      </c>
      <c r="B495" s="98" t="str">
        <f>IF(C495=1,SUM($C$23:C495),"")</f>
        <v/>
      </c>
      <c r="C495" s="98">
        <f t="shared" si="142"/>
        <v>0</v>
      </c>
      <c r="D495" s="89" t="str">
        <f t="shared" si="143"/>
        <v>1900-1-Aufnahme-</v>
      </c>
      <c r="E495" s="123" t="str">
        <f t="shared" ca="1" si="151"/>
        <v>-</v>
      </c>
      <c r="F495" s="123">
        <f t="shared" si="156"/>
        <v>1900</v>
      </c>
      <c r="G495" s="123">
        <f t="shared" si="157"/>
        <v>1</v>
      </c>
      <c r="H495" s="162">
        <f t="shared" si="158"/>
        <v>473</v>
      </c>
      <c r="I495" s="77"/>
      <c r="J495" s="78"/>
      <c r="K495" s="79"/>
      <c r="L495" s="80"/>
      <c r="M495" s="177"/>
      <c r="N495" s="309" t="str">
        <f t="shared" ca="1" si="155"/>
        <v/>
      </c>
      <c r="O495" s="310" t="str">
        <f ca="1">IFERROR(IF(VLOOKUP($E495,'SD Aufnahme'!$A$33:$N$326,'SD Aufnahme'!$D$29,FALSE)=0,"",VLOOKUP($E495,'SD Aufnahme'!$A$33:$N$326,'SD Aufnahme'!$D$29,FALSE)),"")</f>
        <v/>
      </c>
      <c r="P495" s="313"/>
      <c r="Q495" s="315" t="str">
        <f>IF(K495=0,"",IFERROR(VLOOKUP($E495,'SD Aufnahme'!$A$33:$N$326,'SD Aufnahme'!$E$29,FALSE),""))</f>
        <v/>
      </c>
      <c r="R495" s="87"/>
      <c r="S495" s="131" t="str">
        <f t="shared" si="144"/>
        <v/>
      </c>
      <c r="T495" s="126">
        <f>IF(M495="organische Düngemittel",IF(OR($M495=0,L495&lt;&gt;0,U495&gt;0),0,IFERROR(VLOOKUP($E495,'SD Aufnahme'!$A$33:$N$4042,T$20,FALSE),0)),)</f>
        <v>0</v>
      </c>
      <c r="U495" s="83"/>
      <c r="V495" s="124"/>
      <c r="W495" s="128" t="str">
        <f ca="1">IFERROR(IF(AND(J495&lt;&gt;"eigene Stoffe",VLOOKUP($E495,'SD Aufnahme'!$A$33:$N$326,'SD Aufnahme'!$G$29,FALSE)=0),"",IF($L495&lt;&gt;0,"", IF(AND(P495&gt;0,O495&lt;&gt;"",Q495&lt;&gt;"t TM"),VLOOKUP($E495,'SD Aufnahme'!$A$33:$N$326,'SD Aufnahme'!$G$29,FALSE)/O495*P495,VLOOKUP($E495,'SD Aufnahme'!$A$33:$N$326,'SD Aufnahme'!$G$29,FALSE)))),"")</f>
        <v/>
      </c>
      <c r="X495" s="87"/>
      <c r="Y495" s="128" t="str">
        <f ca="1">IFERROR(IF(AND(J495&lt;&gt;"eigene Stoffe",VLOOKUP($E495,'SD Aufnahme'!$A$33:$N$326,'SD Aufnahme'!$H$29,FALSE)=0),"",IF($L495&lt;&gt;0,"",IFERROR(IF(AND(P495&gt;0,O495&lt;&gt;"",Q495&lt;&gt;"t TM"),VLOOKUP($E495,'SD Aufnahme'!$A$33:$N$326,'SD Aufnahme'!$H$29,FALSE)*P495/O495,VLOOKUP($E495,'SD Aufnahme'!$A$33:$N$326,'SD Aufnahme'!$H$29,FALSE)),""))),"")</f>
        <v/>
      </c>
      <c r="Z495" s="87"/>
      <c r="AA495" s="424" t="s">
        <v>667</v>
      </c>
      <c r="AB495" s="129" t="str">
        <f>IF($M495=0,"",IFERROR(VLOOKUP($E495,'SD Aufnahme'!$A$33:$N$279,AB$20,FALSE),""))</f>
        <v/>
      </c>
      <c r="AC495" s="97">
        <f t="shared" si="145"/>
        <v>0</v>
      </c>
      <c r="AD495" s="89">
        <f t="shared" ca="1" si="146"/>
        <v>0</v>
      </c>
      <c r="AE495" s="89">
        <f t="shared" ca="1" si="152"/>
        <v>0</v>
      </c>
      <c r="AF495" s="89">
        <f t="shared" ca="1" si="147"/>
        <v>0</v>
      </c>
      <c r="AG495" s="89">
        <f t="shared" ca="1" si="153"/>
        <v>0</v>
      </c>
      <c r="AH495" s="89">
        <f t="shared" si="159"/>
        <v>0</v>
      </c>
      <c r="AI495" s="130" t="e">
        <f ca="1">COUNTIF(OFFSET('SD Aufnahme'!$C$33,VLOOKUP(J495,Art_Aufnahme,3,FALSE),0,VLOOKUP(J495,Art_Aufnahme,4,FALSE)-VLOOKUP(J495,Art_Aufnahme,3,FALSE)+1,1),K495)</f>
        <v>#N/A</v>
      </c>
      <c r="AJ495" s="138">
        <f ca="1">COUNTIF(OFFSET('SD Aufnahme'!$M$32,VLOOKUP(E495,'SD Aufnahme'!$A$33:$X$376,'SD Aufnahme'!$W$29,FALSE),0,1,VLOOKUP(E495,'SD Aufnahme'!$A$33:$X$376,'SD Aufnahme'!$X$29,FALSE)),M495)</f>
        <v>0</v>
      </c>
      <c r="AK495" s="91">
        <f t="shared" ca="1" si="154"/>
        <v>0</v>
      </c>
      <c r="AL495" s="98">
        <f t="shared" si="148"/>
        <v>3</v>
      </c>
      <c r="AO495" s="98">
        <f t="shared" si="149"/>
        <v>0</v>
      </c>
      <c r="AR495" s="98" t="str">
        <f t="shared" si="150"/>
        <v>1900-1-Aufnahme</v>
      </c>
    </row>
    <row r="496" spans="1:44">
      <c r="A496" s="98">
        <f t="shared" si="141"/>
        <v>0</v>
      </c>
      <c r="B496" s="98" t="str">
        <f>IF(C496=1,SUM($C$23:C496),"")</f>
        <v/>
      </c>
      <c r="C496" s="98">
        <f t="shared" si="142"/>
        <v>0</v>
      </c>
      <c r="D496" s="89" t="str">
        <f t="shared" si="143"/>
        <v>1900-1-Aufnahme-</v>
      </c>
      <c r="E496" s="123" t="str">
        <f t="shared" ca="1" si="151"/>
        <v>-</v>
      </c>
      <c r="F496" s="123">
        <f t="shared" si="156"/>
        <v>1900</v>
      </c>
      <c r="G496" s="123">
        <f t="shared" si="157"/>
        <v>1</v>
      </c>
      <c r="H496" s="162">
        <f t="shared" si="158"/>
        <v>474</v>
      </c>
      <c r="I496" s="77"/>
      <c r="J496" s="78"/>
      <c r="K496" s="79"/>
      <c r="L496" s="80"/>
      <c r="M496" s="177"/>
      <c r="N496" s="309" t="str">
        <f t="shared" ca="1" si="155"/>
        <v/>
      </c>
      <c r="O496" s="310" t="str">
        <f ca="1">IFERROR(IF(VLOOKUP($E496,'SD Aufnahme'!$A$33:$N$326,'SD Aufnahme'!$D$29,FALSE)=0,"",VLOOKUP($E496,'SD Aufnahme'!$A$33:$N$326,'SD Aufnahme'!$D$29,FALSE)),"")</f>
        <v/>
      </c>
      <c r="P496" s="313"/>
      <c r="Q496" s="315" t="str">
        <f>IF(K496=0,"",IFERROR(VLOOKUP($E496,'SD Aufnahme'!$A$33:$N$326,'SD Aufnahme'!$E$29,FALSE),""))</f>
        <v/>
      </c>
      <c r="R496" s="87"/>
      <c r="S496" s="131" t="str">
        <f t="shared" si="144"/>
        <v/>
      </c>
      <c r="T496" s="126">
        <f>IF(M496="organische Düngemittel",IF(OR($M496=0,L496&lt;&gt;0,U496&gt;0),0,IFERROR(VLOOKUP($E496,'SD Aufnahme'!$A$33:$N$4042,T$20,FALSE),0)),)</f>
        <v>0</v>
      </c>
      <c r="U496" s="83"/>
      <c r="V496" s="124"/>
      <c r="W496" s="128" t="str">
        <f ca="1">IFERROR(IF(AND(J496&lt;&gt;"eigene Stoffe",VLOOKUP($E496,'SD Aufnahme'!$A$33:$N$326,'SD Aufnahme'!$G$29,FALSE)=0),"",IF($L496&lt;&gt;0,"", IF(AND(P496&gt;0,O496&lt;&gt;"",Q496&lt;&gt;"t TM"),VLOOKUP($E496,'SD Aufnahme'!$A$33:$N$326,'SD Aufnahme'!$G$29,FALSE)/O496*P496,VLOOKUP($E496,'SD Aufnahme'!$A$33:$N$326,'SD Aufnahme'!$G$29,FALSE)))),"")</f>
        <v/>
      </c>
      <c r="X496" s="87"/>
      <c r="Y496" s="128" t="str">
        <f ca="1">IFERROR(IF(AND(J496&lt;&gt;"eigene Stoffe",VLOOKUP($E496,'SD Aufnahme'!$A$33:$N$326,'SD Aufnahme'!$H$29,FALSE)=0),"",IF($L496&lt;&gt;0,"",IFERROR(IF(AND(P496&gt;0,O496&lt;&gt;"",Q496&lt;&gt;"t TM"),VLOOKUP($E496,'SD Aufnahme'!$A$33:$N$326,'SD Aufnahme'!$H$29,FALSE)*P496/O496,VLOOKUP($E496,'SD Aufnahme'!$A$33:$N$326,'SD Aufnahme'!$H$29,FALSE)),""))),"")</f>
        <v/>
      </c>
      <c r="Z496" s="87"/>
      <c r="AA496" s="424" t="s">
        <v>667</v>
      </c>
      <c r="AB496" s="129" t="str">
        <f>IF($M496=0,"",IFERROR(VLOOKUP($E496,'SD Aufnahme'!$A$33:$N$279,AB$20,FALSE),""))</f>
        <v/>
      </c>
      <c r="AC496" s="97">
        <f t="shared" si="145"/>
        <v>0</v>
      </c>
      <c r="AD496" s="89">
        <f t="shared" ca="1" si="146"/>
        <v>0</v>
      </c>
      <c r="AE496" s="89">
        <f t="shared" ca="1" si="152"/>
        <v>0</v>
      </c>
      <c r="AF496" s="89">
        <f t="shared" ca="1" si="147"/>
        <v>0</v>
      </c>
      <c r="AG496" s="89">
        <f t="shared" ca="1" si="153"/>
        <v>0</v>
      </c>
      <c r="AH496" s="89">
        <f t="shared" si="159"/>
        <v>0</v>
      </c>
      <c r="AI496" s="130" t="e">
        <f ca="1">COUNTIF(OFFSET('SD Aufnahme'!$C$33,VLOOKUP(J496,Art_Aufnahme,3,FALSE),0,VLOOKUP(J496,Art_Aufnahme,4,FALSE)-VLOOKUP(J496,Art_Aufnahme,3,FALSE)+1,1),K496)</f>
        <v>#N/A</v>
      </c>
      <c r="AJ496" s="138">
        <f ca="1">COUNTIF(OFFSET('SD Aufnahme'!$M$32,VLOOKUP(E496,'SD Aufnahme'!$A$33:$X$376,'SD Aufnahme'!$W$29,FALSE),0,1,VLOOKUP(E496,'SD Aufnahme'!$A$33:$X$376,'SD Aufnahme'!$X$29,FALSE)),M496)</f>
        <v>0</v>
      </c>
      <c r="AK496" s="91">
        <f t="shared" ca="1" si="154"/>
        <v>0</v>
      </c>
      <c r="AL496" s="98">
        <f t="shared" si="148"/>
        <v>3</v>
      </c>
      <c r="AO496" s="98">
        <f t="shared" si="149"/>
        <v>0</v>
      </c>
      <c r="AR496" s="98" t="str">
        <f t="shared" si="150"/>
        <v>1900-1-Aufnahme</v>
      </c>
    </row>
    <row r="497" spans="1:44">
      <c r="A497" s="98">
        <f t="shared" si="141"/>
        <v>0</v>
      </c>
      <c r="B497" s="98" t="str">
        <f>IF(C497=1,SUM($C$23:C497),"")</f>
        <v/>
      </c>
      <c r="C497" s="98">
        <f t="shared" si="142"/>
        <v>0</v>
      </c>
      <c r="D497" s="89" t="str">
        <f t="shared" si="143"/>
        <v>1900-1-Aufnahme-</v>
      </c>
      <c r="E497" s="123" t="str">
        <f t="shared" ca="1" si="151"/>
        <v>-</v>
      </c>
      <c r="F497" s="123">
        <f t="shared" si="156"/>
        <v>1900</v>
      </c>
      <c r="G497" s="123">
        <f t="shared" si="157"/>
        <v>1</v>
      </c>
      <c r="H497" s="162">
        <f t="shared" si="158"/>
        <v>475</v>
      </c>
      <c r="I497" s="77"/>
      <c r="J497" s="78"/>
      <c r="K497" s="79"/>
      <c r="L497" s="80"/>
      <c r="M497" s="177"/>
      <c r="N497" s="309" t="str">
        <f t="shared" ca="1" si="155"/>
        <v/>
      </c>
      <c r="O497" s="310" t="str">
        <f ca="1">IFERROR(IF(VLOOKUP($E497,'SD Aufnahme'!$A$33:$N$326,'SD Aufnahme'!$D$29,FALSE)=0,"",VLOOKUP($E497,'SD Aufnahme'!$A$33:$N$326,'SD Aufnahme'!$D$29,FALSE)),"")</f>
        <v/>
      </c>
      <c r="P497" s="313"/>
      <c r="Q497" s="315" t="str">
        <f>IF(K497=0,"",IFERROR(VLOOKUP($E497,'SD Aufnahme'!$A$33:$N$326,'SD Aufnahme'!$E$29,FALSE),""))</f>
        <v/>
      </c>
      <c r="R497" s="87"/>
      <c r="S497" s="131" t="str">
        <f t="shared" si="144"/>
        <v/>
      </c>
      <c r="T497" s="126">
        <f>IF(M497="organische Düngemittel",IF(OR($M497=0,L497&lt;&gt;0,U497&gt;0),0,IFERROR(VLOOKUP($E497,'SD Aufnahme'!$A$33:$N$4042,T$20,FALSE),0)),)</f>
        <v>0</v>
      </c>
      <c r="U497" s="83"/>
      <c r="V497" s="124"/>
      <c r="W497" s="128" t="str">
        <f ca="1">IFERROR(IF(AND(J497&lt;&gt;"eigene Stoffe",VLOOKUP($E497,'SD Aufnahme'!$A$33:$N$326,'SD Aufnahme'!$G$29,FALSE)=0),"",IF($L497&lt;&gt;0,"", IF(AND(P497&gt;0,O497&lt;&gt;"",Q497&lt;&gt;"t TM"),VLOOKUP($E497,'SD Aufnahme'!$A$33:$N$326,'SD Aufnahme'!$G$29,FALSE)/O497*P497,VLOOKUP($E497,'SD Aufnahme'!$A$33:$N$326,'SD Aufnahme'!$G$29,FALSE)))),"")</f>
        <v/>
      </c>
      <c r="X497" s="87"/>
      <c r="Y497" s="128" t="str">
        <f ca="1">IFERROR(IF(AND(J497&lt;&gt;"eigene Stoffe",VLOOKUP($E497,'SD Aufnahme'!$A$33:$N$326,'SD Aufnahme'!$H$29,FALSE)=0),"",IF($L497&lt;&gt;0,"",IFERROR(IF(AND(P497&gt;0,O497&lt;&gt;"",Q497&lt;&gt;"t TM"),VLOOKUP($E497,'SD Aufnahme'!$A$33:$N$326,'SD Aufnahme'!$H$29,FALSE)*P497/O497,VLOOKUP($E497,'SD Aufnahme'!$A$33:$N$326,'SD Aufnahme'!$H$29,FALSE)),""))),"")</f>
        <v/>
      </c>
      <c r="Z497" s="87"/>
      <c r="AA497" s="424" t="s">
        <v>667</v>
      </c>
      <c r="AB497" s="129" t="str">
        <f>IF($M497=0,"",IFERROR(VLOOKUP($E497,'SD Aufnahme'!$A$33:$N$279,AB$20,FALSE),""))</f>
        <v/>
      </c>
      <c r="AC497" s="97">
        <f t="shared" si="145"/>
        <v>0</v>
      </c>
      <c r="AD497" s="89">
        <f t="shared" ca="1" si="146"/>
        <v>0</v>
      </c>
      <c r="AE497" s="89">
        <f t="shared" ca="1" si="152"/>
        <v>0</v>
      </c>
      <c r="AF497" s="89">
        <f t="shared" ca="1" si="147"/>
        <v>0</v>
      </c>
      <c r="AG497" s="89">
        <f t="shared" ca="1" si="153"/>
        <v>0</v>
      </c>
      <c r="AH497" s="89">
        <f t="shared" si="159"/>
        <v>0</v>
      </c>
      <c r="AI497" s="130" t="e">
        <f ca="1">COUNTIF(OFFSET('SD Aufnahme'!$C$33,VLOOKUP(J497,Art_Aufnahme,3,FALSE),0,VLOOKUP(J497,Art_Aufnahme,4,FALSE)-VLOOKUP(J497,Art_Aufnahme,3,FALSE)+1,1),K497)</f>
        <v>#N/A</v>
      </c>
      <c r="AJ497" s="138">
        <f ca="1">COUNTIF(OFFSET('SD Aufnahme'!$M$32,VLOOKUP(E497,'SD Aufnahme'!$A$33:$X$376,'SD Aufnahme'!$W$29,FALSE),0,1,VLOOKUP(E497,'SD Aufnahme'!$A$33:$X$376,'SD Aufnahme'!$X$29,FALSE)),M497)</f>
        <v>0</v>
      </c>
      <c r="AK497" s="91">
        <f t="shared" ca="1" si="154"/>
        <v>0</v>
      </c>
      <c r="AL497" s="98">
        <f t="shared" si="148"/>
        <v>3</v>
      </c>
      <c r="AO497" s="98">
        <f t="shared" si="149"/>
        <v>0</v>
      </c>
      <c r="AR497" s="98" t="str">
        <f t="shared" si="150"/>
        <v>1900-1-Aufnahme</v>
      </c>
    </row>
    <row r="498" spans="1:44">
      <c r="A498" s="98">
        <f t="shared" si="141"/>
        <v>0</v>
      </c>
      <c r="B498" s="98" t="str">
        <f>IF(C498=1,SUM($C$23:C498),"")</f>
        <v/>
      </c>
      <c r="C498" s="98">
        <f t="shared" si="142"/>
        <v>0</v>
      </c>
      <c r="D498" s="89" t="str">
        <f t="shared" si="143"/>
        <v>1900-1-Aufnahme-</v>
      </c>
      <c r="E498" s="123" t="str">
        <f t="shared" ca="1" si="151"/>
        <v>-</v>
      </c>
      <c r="F498" s="123">
        <f t="shared" si="156"/>
        <v>1900</v>
      </c>
      <c r="G498" s="123">
        <f t="shared" si="157"/>
        <v>1</v>
      </c>
      <c r="H498" s="162">
        <f t="shared" si="158"/>
        <v>476</v>
      </c>
      <c r="I498" s="77"/>
      <c r="J498" s="78"/>
      <c r="K498" s="79"/>
      <c r="L498" s="80"/>
      <c r="M498" s="177"/>
      <c r="N498" s="309" t="str">
        <f t="shared" ca="1" si="155"/>
        <v/>
      </c>
      <c r="O498" s="310" t="str">
        <f ca="1">IFERROR(IF(VLOOKUP($E498,'SD Aufnahme'!$A$33:$N$326,'SD Aufnahme'!$D$29,FALSE)=0,"",VLOOKUP($E498,'SD Aufnahme'!$A$33:$N$326,'SD Aufnahme'!$D$29,FALSE)),"")</f>
        <v/>
      </c>
      <c r="P498" s="313"/>
      <c r="Q498" s="315" t="str">
        <f>IF(K498=0,"",IFERROR(VLOOKUP($E498,'SD Aufnahme'!$A$33:$N$326,'SD Aufnahme'!$E$29,FALSE),""))</f>
        <v/>
      </c>
      <c r="R498" s="87"/>
      <c r="S498" s="131" t="str">
        <f t="shared" si="144"/>
        <v/>
      </c>
      <c r="T498" s="126">
        <f>IF(M498="organische Düngemittel",IF(OR($M498=0,L498&lt;&gt;0,U498&gt;0),0,IFERROR(VLOOKUP($E498,'SD Aufnahme'!$A$33:$N$4042,T$20,FALSE),0)),)</f>
        <v>0</v>
      </c>
      <c r="U498" s="83"/>
      <c r="V498" s="124"/>
      <c r="W498" s="128" t="str">
        <f ca="1">IFERROR(IF(AND(J498&lt;&gt;"eigene Stoffe",VLOOKUP($E498,'SD Aufnahme'!$A$33:$N$326,'SD Aufnahme'!$G$29,FALSE)=0),"",IF($L498&lt;&gt;0,"", IF(AND(P498&gt;0,O498&lt;&gt;"",Q498&lt;&gt;"t TM"),VLOOKUP($E498,'SD Aufnahme'!$A$33:$N$326,'SD Aufnahme'!$G$29,FALSE)/O498*P498,VLOOKUP($E498,'SD Aufnahme'!$A$33:$N$326,'SD Aufnahme'!$G$29,FALSE)))),"")</f>
        <v/>
      </c>
      <c r="X498" s="87"/>
      <c r="Y498" s="128" t="str">
        <f ca="1">IFERROR(IF(AND(J498&lt;&gt;"eigene Stoffe",VLOOKUP($E498,'SD Aufnahme'!$A$33:$N$326,'SD Aufnahme'!$H$29,FALSE)=0),"",IF($L498&lt;&gt;0,"",IFERROR(IF(AND(P498&gt;0,O498&lt;&gt;"",Q498&lt;&gt;"t TM"),VLOOKUP($E498,'SD Aufnahme'!$A$33:$N$326,'SD Aufnahme'!$H$29,FALSE)*P498/O498,VLOOKUP($E498,'SD Aufnahme'!$A$33:$N$326,'SD Aufnahme'!$H$29,FALSE)),""))),"")</f>
        <v/>
      </c>
      <c r="Z498" s="87"/>
      <c r="AA498" s="424" t="s">
        <v>667</v>
      </c>
      <c r="AB498" s="129" t="str">
        <f>IF($M498=0,"",IFERROR(VLOOKUP($E498,'SD Aufnahme'!$A$33:$N$279,AB$20,FALSE),""))</f>
        <v/>
      </c>
      <c r="AC498" s="97">
        <f t="shared" si="145"/>
        <v>0</v>
      </c>
      <c r="AD498" s="89">
        <f t="shared" ca="1" si="146"/>
        <v>0</v>
      </c>
      <c r="AE498" s="89">
        <f t="shared" ca="1" si="152"/>
        <v>0</v>
      </c>
      <c r="AF498" s="89">
        <f t="shared" ca="1" si="147"/>
        <v>0</v>
      </c>
      <c r="AG498" s="89">
        <f t="shared" ca="1" si="153"/>
        <v>0</v>
      </c>
      <c r="AH498" s="89">
        <f t="shared" si="159"/>
        <v>0</v>
      </c>
      <c r="AI498" s="130" t="e">
        <f ca="1">COUNTIF(OFFSET('SD Aufnahme'!$C$33,VLOOKUP(J498,Art_Aufnahme,3,FALSE),0,VLOOKUP(J498,Art_Aufnahme,4,FALSE)-VLOOKUP(J498,Art_Aufnahme,3,FALSE)+1,1),K498)</f>
        <v>#N/A</v>
      </c>
      <c r="AJ498" s="138">
        <f ca="1">COUNTIF(OFFSET('SD Aufnahme'!$M$32,VLOOKUP(E498,'SD Aufnahme'!$A$33:$X$376,'SD Aufnahme'!$W$29,FALSE),0,1,VLOOKUP(E498,'SD Aufnahme'!$A$33:$X$376,'SD Aufnahme'!$X$29,FALSE)),M498)</f>
        <v>0</v>
      </c>
      <c r="AK498" s="91">
        <f t="shared" ca="1" si="154"/>
        <v>0</v>
      </c>
      <c r="AL498" s="98">
        <f t="shared" si="148"/>
        <v>3</v>
      </c>
      <c r="AO498" s="98">
        <f t="shared" si="149"/>
        <v>0</v>
      </c>
      <c r="AR498" s="98" t="str">
        <f t="shared" si="150"/>
        <v>1900-1-Aufnahme</v>
      </c>
    </row>
    <row r="499" spans="1:44">
      <c r="A499" s="98">
        <f t="shared" si="141"/>
        <v>0</v>
      </c>
      <c r="B499" s="98" t="str">
        <f>IF(C499=1,SUM($C$23:C499),"")</f>
        <v/>
      </c>
      <c r="C499" s="98">
        <f t="shared" si="142"/>
        <v>0</v>
      </c>
      <c r="D499" s="89" t="str">
        <f t="shared" si="143"/>
        <v>1900-1-Aufnahme-</v>
      </c>
      <c r="E499" s="123" t="str">
        <f t="shared" ca="1" si="151"/>
        <v>-</v>
      </c>
      <c r="F499" s="123">
        <f t="shared" si="156"/>
        <v>1900</v>
      </c>
      <c r="G499" s="123">
        <f t="shared" si="157"/>
        <v>1</v>
      </c>
      <c r="H499" s="162">
        <f t="shared" si="158"/>
        <v>477</v>
      </c>
      <c r="I499" s="77"/>
      <c r="J499" s="78"/>
      <c r="K499" s="79"/>
      <c r="L499" s="80"/>
      <c r="M499" s="177"/>
      <c r="N499" s="309" t="str">
        <f t="shared" ca="1" si="155"/>
        <v/>
      </c>
      <c r="O499" s="310" t="str">
        <f ca="1">IFERROR(IF(VLOOKUP($E499,'SD Aufnahme'!$A$33:$N$326,'SD Aufnahme'!$D$29,FALSE)=0,"",VLOOKUP($E499,'SD Aufnahme'!$A$33:$N$326,'SD Aufnahme'!$D$29,FALSE)),"")</f>
        <v/>
      </c>
      <c r="P499" s="313"/>
      <c r="Q499" s="315" t="str">
        <f>IF(K499=0,"",IFERROR(VLOOKUP($E499,'SD Aufnahme'!$A$33:$N$326,'SD Aufnahme'!$E$29,FALSE),""))</f>
        <v/>
      </c>
      <c r="R499" s="87"/>
      <c r="S499" s="131" t="str">
        <f t="shared" si="144"/>
        <v/>
      </c>
      <c r="T499" s="126">
        <f>IF(M499="organische Düngemittel",IF(OR($M499=0,L499&lt;&gt;0,U499&gt;0),0,IFERROR(VLOOKUP($E499,'SD Aufnahme'!$A$33:$N$4042,T$20,FALSE),0)),)</f>
        <v>0</v>
      </c>
      <c r="U499" s="83"/>
      <c r="V499" s="124"/>
      <c r="W499" s="128" t="str">
        <f ca="1">IFERROR(IF(AND(J499&lt;&gt;"eigene Stoffe",VLOOKUP($E499,'SD Aufnahme'!$A$33:$N$326,'SD Aufnahme'!$G$29,FALSE)=0),"",IF($L499&lt;&gt;0,"", IF(AND(P499&gt;0,O499&lt;&gt;"",Q499&lt;&gt;"t TM"),VLOOKUP($E499,'SD Aufnahme'!$A$33:$N$326,'SD Aufnahme'!$G$29,FALSE)/O499*P499,VLOOKUP($E499,'SD Aufnahme'!$A$33:$N$326,'SD Aufnahme'!$G$29,FALSE)))),"")</f>
        <v/>
      </c>
      <c r="X499" s="87"/>
      <c r="Y499" s="128" t="str">
        <f ca="1">IFERROR(IF(AND(J499&lt;&gt;"eigene Stoffe",VLOOKUP($E499,'SD Aufnahme'!$A$33:$N$326,'SD Aufnahme'!$H$29,FALSE)=0),"",IF($L499&lt;&gt;0,"",IFERROR(IF(AND(P499&gt;0,O499&lt;&gt;"",Q499&lt;&gt;"t TM"),VLOOKUP($E499,'SD Aufnahme'!$A$33:$N$326,'SD Aufnahme'!$H$29,FALSE)*P499/O499,VLOOKUP($E499,'SD Aufnahme'!$A$33:$N$326,'SD Aufnahme'!$H$29,FALSE)),""))),"")</f>
        <v/>
      </c>
      <c r="Z499" s="87"/>
      <c r="AA499" s="424" t="s">
        <v>667</v>
      </c>
      <c r="AB499" s="129" t="str">
        <f>IF($M499=0,"",IFERROR(VLOOKUP($E499,'SD Aufnahme'!$A$33:$N$279,AB$20,FALSE),""))</f>
        <v/>
      </c>
      <c r="AC499" s="97">
        <f t="shared" si="145"/>
        <v>0</v>
      </c>
      <c r="AD499" s="89">
        <f t="shared" ca="1" si="146"/>
        <v>0</v>
      </c>
      <c r="AE499" s="89">
        <f t="shared" ca="1" si="152"/>
        <v>0</v>
      </c>
      <c r="AF499" s="89">
        <f t="shared" ca="1" si="147"/>
        <v>0</v>
      </c>
      <c r="AG499" s="89">
        <f t="shared" ca="1" si="153"/>
        <v>0</v>
      </c>
      <c r="AH499" s="89">
        <f t="shared" si="159"/>
        <v>0</v>
      </c>
      <c r="AI499" s="130" t="e">
        <f ca="1">COUNTIF(OFFSET('SD Aufnahme'!$C$33,VLOOKUP(J499,Art_Aufnahme,3,FALSE),0,VLOOKUP(J499,Art_Aufnahme,4,FALSE)-VLOOKUP(J499,Art_Aufnahme,3,FALSE)+1,1),K499)</f>
        <v>#N/A</v>
      </c>
      <c r="AJ499" s="138">
        <f ca="1">COUNTIF(OFFSET('SD Aufnahme'!$M$32,VLOOKUP(E499,'SD Aufnahme'!$A$33:$X$376,'SD Aufnahme'!$W$29,FALSE),0,1,VLOOKUP(E499,'SD Aufnahme'!$A$33:$X$376,'SD Aufnahme'!$X$29,FALSE)),M499)</f>
        <v>0</v>
      </c>
      <c r="AK499" s="91">
        <f t="shared" ca="1" si="154"/>
        <v>0</v>
      </c>
      <c r="AL499" s="98">
        <f t="shared" si="148"/>
        <v>3</v>
      </c>
      <c r="AO499" s="98">
        <f t="shared" si="149"/>
        <v>0</v>
      </c>
      <c r="AR499" s="98" t="str">
        <f t="shared" si="150"/>
        <v>1900-1-Aufnahme</v>
      </c>
    </row>
    <row r="500" spans="1:44">
      <c r="A500" s="98">
        <f t="shared" si="141"/>
        <v>0</v>
      </c>
      <c r="B500" s="98" t="str">
        <f>IF(C500=1,SUM($C$23:C500),"")</f>
        <v/>
      </c>
      <c r="C500" s="98">
        <f t="shared" si="142"/>
        <v>0</v>
      </c>
      <c r="D500" s="89" t="str">
        <f t="shared" si="143"/>
        <v>1900-1-Aufnahme-</v>
      </c>
      <c r="E500" s="123" t="str">
        <f t="shared" ca="1" si="151"/>
        <v>-</v>
      </c>
      <c r="F500" s="123">
        <f t="shared" si="156"/>
        <v>1900</v>
      </c>
      <c r="G500" s="123">
        <f t="shared" si="157"/>
        <v>1</v>
      </c>
      <c r="H500" s="162">
        <f t="shared" si="158"/>
        <v>478</v>
      </c>
      <c r="I500" s="77"/>
      <c r="J500" s="78"/>
      <c r="K500" s="79"/>
      <c r="L500" s="80"/>
      <c r="M500" s="177"/>
      <c r="N500" s="309" t="str">
        <f t="shared" ca="1" si="155"/>
        <v/>
      </c>
      <c r="O500" s="310" t="str">
        <f ca="1">IFERROR(IF(VLOOKUP($E500,'SD Aufnahme'!$A$33:$N$326,'SD Aufnahme'!$D$29,FALSE)=0,"",VLOOKUP($E500,'SD Aufnahme'!$A$33:$N$326,'SD Aufnahme'!$D$29,FALSE)),"")</f>
        <v/>
      </c>
      <c r="P500" s="313"/>
      <c r="Q500" s="315" t="str">
        <f>IF(K500=0,"",IFERROR(VLOOKUP($E500,'SD Aufnahme'!$A$33:$N$326,'SD Aufnahme'!$E$29,FALSE),""))</f>
        <v/>
      </c>
      <c r="R500" s="87"/>
      <c r="S500" s="131" t="str">
        <f t="shared" si="144"/>
        <v/>
      </c>
      <c r="T500" s="126">
        <f>IF(M500="organische Düngemittel",IF(OR($M500=0,L500&lt;&gt;0,U500&gt;0),0,IFERROR(VLOOKUP($E500,'SD Aufnahme'!$A$33:$N$4042,T$20,FALSE),0)),)</f>
        <v>0</v>
      </c>
      <c r="U500" s="83"/>
      <c r="V500" s="124"/>
      <c r="W500" s="128" t="str">
        <f ca="1">IFERROR(IF(AND(J500&lt;&gt;"eigene Stoffe",VLOOKUP($E500,'SD Aufnahme'!$A$33:$N$326,'SD Aufnahme'!$G$29,FALSE)=0),"",IF($L500&lt;&gt;0,"", IF(AND(P500&gt;0,O500&lt;&gt;"",Q500&lt;&gt;"t TM"),VLOOKUP($E500,'SD Aufnahme'!$A$33:$N$326,'SD Aufnahme'!$G$29,FALSE)/O500*P500,VLOOKUP($E500,'SD Aufnahme'!$A$33:$N$326,'SD Aufnahme'!$G$29,FALSE)))),"")</f>
        <v/>
      </c>
      <c r="X500" s="87"/>
      <c r="Y500" s="128" t="str">
        <f ca="1">IFERROR(IF(AND(J500&lt;&gt;"eigene Stoffe",VLOOKUP($E500,'SD Aufnahme'!$A$33:$N$326,'SD Aufnahme'!$H$29,FALSE)=0),"",IF($L500&lt;&gt;0,"",IFERROR(IF(AND(P500&gt;0,O500&lt;&gt;"",Q500&lt;&gt;"t TM"),VLOOKUP($E500,'SD Aufnahme'!$A$33:$N$326,'SD Aufnahme'!$H$29,FALSE)*P500/O500,VLOOKUP($E500,'SD Aufnahme'!$A$33:$N$326,'SD Aufnahme'!$H$29,FALSE)),""))),"")</f>
        <v/>
      </c>
      <c r="Z500" s="87"/>
      <c r="AA500" s="424" t="s">
        <v>667</v>
      </c>
      <c r="AB500" s="129" t="str">
        <f>IF($M500=0,"",IFERROR(VLOOKUP($E500,'SD Aufnahme'!$A$33:$N$279,AB$20,FALSE),""))</f>
        <v/>
      </c>
      <c r="AC500" s="97">
        <f t="shared" si="145"/>
        <v>0</v>
      </c>
      <c r="AD500" s="89">
        <f t="shared" ca="1" si="146"/>
        <v>0</v>
      </c>
      <c r="AE500" s="89">
        <f t="shared" ca="1" si="152"/>
        <v>0</v>
      </c>
      <c r="AF500" s="89">
        <f t="shared" ca="1" si="147"/>
        <v>0</v>
      </c>
      <c r="AG500" s="89">
        <f t="shared" ca="1" si="153"/>
        <v>0</v>
      </c>
      <c r="AH500" s="89">
        <f t="shared" si="159"/>
        <v>0</v>
      </c>
      <c r="AI500" s="130" t="e">
        <f ca="1">COUNTIF(OFFSET('SD Aufnahme'!$C$33,VLOOKUP(J500,Art_Aufnahme,3,FALSE),0,VLOOKUP(J500,Art_Aufnahme,4,FALSE)-VLOOKUP(J500,Art_Aufnahme,3,FALSE)+1,1),K500)</f>
        <v>#N/A</v>
      </c>
      <c r="AJ500" s="138">
        <f ca="1">COUNTIF(OFFSET('SD Aufnahme'!$M$32,VLOOKUP(E500,'SD Aufnahme'!$A$33:$X$376,'SD Aufnahme'!$W$29,FALSE),0,1,VLOOKUP(E500,'SD Aufnahme'!$A$33:$X$376,'SD Aufnahme'!$X$29,FALSE)),M500)</f>
        <v>0</v>
      </c>
      <c r="AK500" s="91">
        <f t="shared" ca="1" si="154"/>
        <v>0</v>
      </c>
      <c r="AL500" s="98">
        <f t="shared" si="148"/>
        <v>3</v>
      </c>
      <c r="AO500" s="98">
        <f t="shared" si="149"/>
        <v>0</v>
      </c>
      <c r="AR500" s="98" t="str">
        <f t="shared" si="150"/>
        <v>1900-1-Aufnahme</v>
      </c>
    </row>
    <row r="501" spans="1:44">
      <c r="A501" s="98">
        <f t="shared" si="141"/>
        <v>0</v>
      </c>
      <c r="B501" s="98" t="str">
        <f>IF(C501=1,SUM($C$23:C501),"")</f>
        <v/>
      </c>
      <c r="C501" s="98">
        <f t="shared" si="142"/>
        <v>0</v>
      </c>
      <c r="D501" s="89" t="str">
        <f t="shared" si="143"/>
        <v>1900-1-Aufnahme-</v>
      </c>
      <c r="E501" s="123" t="str">
        <f t="shared" ca="1" si="151"/>
        <v>-</v>
      </c>
      <c r="F501" s="123">
        <f t="shared" si="156"/>
        <v>1900</v>
      </c>
      <c r="G501" s="123">
        <f t="shared" si="157"/>
        <v>1</v>
      </c>
      <c r="H501" s="162">
        <f t="shared" si="158"/>
        <v>479</v>
      </c>
      <c r="I501" s="77"/>
      <c r="J501" s="78"/>
      <c r="K501" s="79"/>
      <c r="L501" s="80"/>
      <c r="M501" s="177"/>
      <c r="N501" s="309" t="str">
        <f t="shared" ca="1" si="155"/>
        <v/>
      </c>
      <c r="O501" s="310" t="str">
        <f ca="1">IFERROR(IF(VLOOKUP($E501,'SD Aufnahme'!$A$33:$N$326,'SD Aufnahme'!$D$29,FALSE)=0,"",VLOOKUP($E501,'SD Aufnahme'!$A$33:$N$326,'SD Aufnahme'!$D$29,FALSE)),"")</f>
        <v/>
      </c>
      <c r="P501" s="313"/>
      <c r="Q501" s="315" t="str">
        <f>IF(K501=0,"",IFERROR(VLOOKUP($E501,'SD Aufnahme'!$A$33:$N$326,'SD Aufnahme'!$E$29,FALSE),""))</f>
        <v/>
      </c>
      <c r="R501" s="87"/>
      <c r="S501" s="131" t="str">
        <f t="shared" si="144"/>
        <v/>
      </c>
      <c r="T501" s="126">
        <f>IF(M501="organische Düngemittel",IF(OR($M501=0,L501&lt;&gt;0,U501&gt;0),0,IFERROR(VLOOKUP($E501,'SD Aufnahme'!$A$33:$N$4042,T$20,FALSE),0)),)</f>
        <v>0</v>
      </c>
      <c r="U501" s="83"/>
      <c r="V501" s="124"/>
      <c r="W501" s="128" t="str">
        <f ca="1">IFERROR(IF(AND(J501&lt;&gt;"eigene Stoffe",VLOOKUP($E501,'SD Aufnahme'!$A$33:$N$326,'SD Aufnahme'!$G$29,FALSE)=0),"",IF($L501&lt;&gt;0,"", IF(AND(P501&gt;0,O501&lt;&gt;"",Q501&lt;&gt;"t TM"),VLOOKUP($E501,'SD Aufnahme'!$A$33:$N$326,'SD Aufnahme'!$G$29,FALSE)/O501*P501,VLOOKUP($E501,'SD Aufnahme'!$A$33:$N$326,'SD Aufnahme'!$G$29,FALSE)))),"")</f>
        <v/>
      </c>
      <c r="X501" s="87"/>
      <c r="Y501" s="128" t="str">
        <f ca="1">IFERROR(IF(AND(J501&lt;&gt;"eigene Stoffe",VLOOKUP($E501,'SD Aufnahme'!$A$33:$N$326,'SD Aufnahme'!$H$29,FALSE)=0),"",IF($L501&lt;&gt;0,"",IFERROR(IF(AND(P501&gt;0,O501&lt;&gt;"",Q501&lt;&gt;"t TM"),VLOOKUP($E501,'SD Aufnahme'!$A$33:$N$326,'SD Aufnahme'!$H$29,FALSE)*P501/O501,VLOOKUP($E501,'SD Aufnahme'!$A$33:$N$326,'SD Aufnahme'!$H$29,FALSE)),""))),"")</f>
        <v/>
      </c>
      <c r="Z501" s="87"/>
      <c r="AA501" s="424" t="s">
        <v>667</v>
      </c>
      <c r="AB501" s="129" t="str">
        <f>IF($M501=0,"",IFERROR(VLOOKUP($E501,'SD Aufnahme'!$A$33:$N$279,AB$20,FALSE),""))</f>
        <v/>
      </c>
      <c r="AC501" s="97">
        <f t="shared" si="145"/>
        <v>0</v>
      </c>
      <c r="AD501" s="89">
        <f t="shared" ca="1" si="146"/>
        <v>0</v>
      </c>
      <c r="AE501" s="89">
        <f t="shared" ca="1" si="152"/>
        <v>0</v>
      </c>
      <c r="AF501" s="89">
        <f t="shared" ca="1" si="147"/>
        <v>0</v>
      </c>
      <c r="AG501" s="89">
        <f t="shared" ca="1" si="153"/>
        <v>0</v>
      </c>
      <c r="AH501" s="89">
        <f t="shared" si="159"/>
        <v>0</v>
      </c>
      <c r="AI501" s="130" t="e">
        <f ca="1">COUNTIF(OFFSET('SD Aufnahme'!$C$33,VLOOKUP(J501,Art_Aufnahme,3,FALSE),0,VLOOKUP(J501,Art_Aufnahme,4,FALSE)-VLOOKUP(J501,Art_Aufnahme,3,FALSE)+1,1),K501)</f>
        <v>#N/A</v>
      </c>
      <c r="AJ501" s="138">
        <f ca="1">COUNTIF(OFFSET('SD Aufnahme'!$M$32,VLOOKUP(E501,'SD Aufnahme'!$A$33:$X$376,'SD Aufnahme'!$W$29,FALSE),0,1,VLOOKUP(E501,'SD Aufnahme'!$A$33:$X$376,'SD Aufnahme'!$X$29,FALSE)),M501)</f>
        <v>0</v>
      </c>
      <c r="AK501" s="91">
        <f t="shared" ca="1" si="154"/>
        <v>0</v>
      </c>
      <c r="AL501" s="98">
        <f t="shared" si="148"/>
        <v>3</v>
      </c>
      <c r="AO501" s="98">
        <f t="shared" si="149"/>
        <v>0</v>
      </c>
      <c r="AR501" s="98" t="str">
        <f t="shared" si="150"/>
        <v>1900-1-Aufnahme</v>
      </c>
    </row>
    <row r="502" spans="1:44">
      <c r="A502" s="98">
        <f t="shared" si="141"/>
        <v>0</v>
      </c>
      <c r="B502" s="98" t="str">
        <f>IF(C502=1,SUM($C$23:C502),"")</f>
        <v/>
      </c>
      <c r="C502" s="98">
        <f t="shared" si="142"/>
        <v>0</v>
      </c>
      <c r="D502" s="89" t="str">
        <f t="shared" si="143"/>
        <v>1900-1-Aufnahme-</v>
      </c>
      <c r="E502" s="123" t="str">
        <f t="shared" ca="1" si="151"/>
        <v>-</v>
      </c>
      <c r="F502" s="123">
        <f t="shared" si="156"/>
        <v>1900</v>
      </c>
      <c r="G502" s="123">
        <f t="shared" si="157"/>
        <v>1</v>
      </c>
      <c r="H502" s="162">
        <f t="shared" si="158"/>
        <v>480</v>
      </c>
      <c r="I502" s="77"/>
      <c r="J502" s="78"/>
      <c r="K502" s="79"/>
      <c r="L502" s="80"/>
      <c r="M502" s="177"/>
      <c r="N502" s="309" t="str">
        <f t="shared" ca="1" si="155"/>
        <v/>
      </c>
      <c r="O502" s="310" t="str">
        <f ca="1">IFERROR(IF(VLOOKUP($E502,'SD Aufnahme'!$A$33:$N$326,'SD Aufnahme'!$D$29,FALSE)=0,"",VLOOKUP($E502,'SD Aufnahme'!$A$33:$N$326,'SD Aufnahme'!$D$29,FALSE)),"")</f>
        <v/>
      </c>
      <c r="P502" s="313"/>
      <c r="Q502" s="315" t="str">
        <f>IF(K502=0,"",IFERROR(VLOOKUP($E502,'SD Aufnahme'!$A$33:$N$326,'SD Aufnahme'!$E$29,FALSE),""))</f>
        <v/>
      </c>
      <c r="R502" s="87"/>
      <c r="S502" s="131" t="str">
        <f t="shared" si="144"/>
        <v/>
      </c>
      <c r="T502" s="126">
        <f>IF(M502="organische Düngemittel",IF(OR($M502=0,L502&lt;&gt;0,U502&gt;0),0,IFERROR(VLOOKUP($E502,'SD Aufnahme'!$A$33:$N$4042,T$20,FALSE),0)),)</f>
        <v>0</v>
      </c>
      <c r="U502" s="83"/>
      <c r="V502" s="124"/>
      <c r="W502" s="128" t="str">
        <f ca="1">IFERROR(IF(AND(J502&lt;&gt;"eigene Stoffe",VLOOKUP($E502,'SD Aufnahme'!$A$33:$N$326,'SD Aufnahme'!$G$29,FALSE)=0),"",IF($L502&lt;&gt;0,"", IF(AND(P502&gt;0,O502&lt;&gt;"",Q502&lt;&gt;"t TM"),VLOOKUP($E502,'SD Aufnahme'!$A$33:$N$326,'SD Aufnahme'!$G$29,FALSE)/O502*P502,VLOOKUP($E502,'SD Aufnahme'!$A$33:$N$326,'SD Aufnahme'!$G$29,FALSE)))),"")</f>
        <v/>
      </c>
      <c r="X502" s="87"/>
      <c r="Y502" s="128" t="str">
        <f ca="1">IFERROR(IF(AND(J502&lt;&gt;"eigene Stoffe",VLOOKUP($E502,'SD Aufnahme'!$A$33:$N$326,'SD Aufnahme'!$H$29,FALSE)=0),"",IF($L502&lt;&gt;0,"",IFERROR(IF(AND(P502&gt;0,O502&lt;&gt;"",Q502&lt;&gt;"t TM"),VLOOKUP($E502,'SD Aufnahme'!$A$33:$N$326,'SD Aufnahme'!$H$29,FALSE)*P502/O502,VLOOKUP($E502,'SD Aufnahme'!$A$33:$N$326,'SD Aufnahme'!$H$29,FALSE)),""))),"")</f>
        <v/>
      </c>
      <c r="Z502" s="87"/>
      <c r="AA502" s="424" t="s">
        <v>667</v>
      </c>
      <c r="AB502" s="129" t="str">
        <f>IF($M502=0,"",IFERROR(VLOOKUP($E502,'SD Aufnahme'!$A$33:$N$279,AB$20,FALSE),""))</f>
        <v/>
      </c>
      <c r="AC502" s="97">
        <f t="shared" si="145"/>
        <v>0</v>
      </c>
      <c r="AD502" s="89">
        <f t="shared" ca="1" si="146"/>
        <v>0</v>
      </c>
      <c r="AE502" s="89">
        <f t="shared" ca="1" si="152"/>
        <v>0</v>
      </c>
      <c r="AF502" s="89">
        <f t="shared" ca="1" si="147"/>
        <v>0</v>
      </c>
      <c r="AG502" s="89">
        <f t="shared" ca="1" si="153"/>
        <v>0</v>
      </c>
      <c r="AH502" s="89">
        <f t="shared" si="159"/>
        <v>0</v>
      </c>
      <c r="AI502" s="130" t="e">
        <f ca="1">COUNTIF(OFFSET('SD Aufnahme'!$C$33,VLOOKUP(J502,Art_Aufnahme,3,FALSE),0,VLOOKUP(J502,Art_Aufnahme,4,FALSE)-VLOOKUP(J502,Art_Aufnahme,3,FALSE)+1,1),K502)</f>
        <v>#N/A</v>
      </c>
      <c r="AJ502" s="138">
        <f ca="1">COUNTIF(OFFSET('SD Aufnahme'!$M$32,VLOOKUP(E502,'SD Aufnahme'!$A$33:$X$376,'SD Aufnahme'!$W$29,FALSE),0,1,VLOOKUP(E502,'SD Aufnahme'!$A$33:$X$376,'SD Aufnahme'!$X$29,FALSE)),M502)</f>
        <v>0</v>
      </c>
      <c r="AK502" s="91">
        <f t="shared" ca="1" si="154"/>
        <v>0</v>
      </c>
      <c r="AL502" s="98">
        <f t="shared" si="148"/>
        <v>3</v>
      </c>
      <c r="AO502" s="98">
        <f t="shared" si="149"/>
        <v>0</v>
      </c>
      <c r="AR502" s="98" t="str">
        <f t="shared" si="150"/>
        <v>1900-1-Aufnahme</v>
      </c>
    </row>
    <row r="503" spans="1:44">
      <c r="A503" s="98">
        <f t="shared" si="141"/>
        <v>0</v>
      </c>
      <c r="B503" s="98" t="str">
        <f>IF(C503=1,SUM($C$23:C503),"")</f>
        <v/>
      </c>
      <c r="C503" s="98">
        <f t="shared" si="142"/>
        <v>0</v>
      </c>
      <c r="D503" s="89" t="str">
        <f t="shared" si="143"/>
        <v>1900-1-Aufnahme-</v>
      </c>
      <c r="E503" s="123" t="str">
        <f t="shared" ca="1" si="151"/>
        <v>-</v>
      </c>
      <c r="F503" s="123">
        <f t="shared" si="156"/>
        <v>1900</v>
      </c>
      <c r="G503" s="123">
        <f t="shared" si="157"/>
        <v>1</v>
      </c>
      <c r="H503" s="162">
        <f t="shared" si="158"/>
        <v>481</v>
      </c>
      <c r="I503" s="77"/>
      <c r="J503" s="78"/>
      <c r="K503" s="79"/>
      <c r="L503" s="80"/>
      <c r="M503" s="177"/>
      <c r="N503" s="309" t="str">
        <f t="shared" ca="1" si="155"/>
        <v/>
      </c>
      <c r="O503" s="310" t="str">
        <f ca="1">IFERROR(IF(VLOOKUP($E503,'SD Aufnahme'!$A$33:$N$326,'SD Aufnahme'!$D$29,FALSE)=0,"",VLOOKUP($E503,'SD Aufnahme'!$A$33:$N$326,'SD Aufnahme'!$D$29,FALSE)),"")</f>
        <v/>
      </c>
      <c r="P503" s="313"/>
      <c r="Q503" s="315" t="str">
        <f>IF(K503=0,"",IFERROR(VLOOKUP($E503,'SD Aufnahme'!$A$33:$N$326,'SD Aufnahme'!$E$29,FALSE),""))</f>
        <v/>
      </c>
      <c r="R503" s="87"/>
      <c r="S503" s="131" t="str">
        <f t="shared" si="144"/>
        <v/>
      </c>
      <c r="T503" s="126">
        <f>IF(M503="organische Düngemittel",IF(OR($M503=0,L503&lt;&gt;0,U503&gt;0),0,IFERROR(VLOOKUP($E503,'SD Aufnahme'!$A$33:$N$4042,T$20,FALSE),0)),)</f>
        <v>0</v>
      </c>
      <c r="U503" s="83"/>
      <c r="V503" s="124"/>
      <c r="W503" s="128" t="str">
        <f ca="1">IFERROR(IF(AND(J503&lt;&gt;"eigene Stoffe",VLOOKUP($E503,'SD Aufnahme'!$A$33:$N$326,'SD Aufnahme'!$G$29,FALSE)=0),"",IF($L503&lt;&gt;0,"", IF(AND(P503&gt;0,O503&lt;&gt;"",Q503&lt;&gt;"t TM"),VLOOKUP($E503,'SD Aufnahme'!$A$33:$N$326,'SD Aufnahme'!$G$29,FALSE)/O503*P503,VLOOKUP($E503,'SD Aufnahme'!$A$33:$N$326,'SD Aufnahme'!$G$29,FALSE)))),"")</f>
        <v/>
      </c>
      <c r="X503" s="87"/>
      <c r="Y503" s="128" t="str">
        <f ca="1">IFERROR(IF(AND(J503&lt;&gt;"eigene Stoffe",VLOOKUP($E503,'SD Aufnahme'!$A$33:$N$326,'SD Aufnahme'!$H$29,FALSE)=0),"",IF($L503&lt;&gt;0,"",IFERROR(IF(AND(P503&gt;0,O503&lt;&gt;"",Q503&lt;&gt;"t TM"),VLOOKUP($E503,'SD Aufnahme'!$A$33:$N$326,'SD Aufnahme'!$H$29,FALSE)*P503/O503,VLOOKUP($E503,'SD Aufnahme'!$A$33:$N$326,'SD Aufnahme'!$H$29,FALSE)),""))),"")</f>
        <v/>
      </c>
      <c r="Z503" s="87"/>
      <c r="AA503" s="424" t="s">
        <v>667</v>
      </c>
      <c r="AB503" s="129" t="str">
        <f>IF($M503=0,"",IFERROR(VLOOKUP($E503,'SD Aufnahme'!$A$33:$N$279,AB$20,FALSE),""))</f>
        <v/>
      </c>
      <c r="AC503" s="97">
        <f t="shared" si="145"/>
        <v>0</v>
      </c>
      <c r="AD503" s="89">
        <f t="shared" ca="1" si="146"/>
        <v>0</v>
      </c>
      <c r="AE503" s="89">
        <f t="shared" ca="1" si="152"/>
        <v>0</v>
      </c>
      <c r="AF503" s="89">
        <f t="shared" ca="1" si="147"/>
        <v>0</v>
      </c>
      <c r="AG503" s="89">
        <f t="shared" ca="1" si="153"/>
        <v>0</v>
      </c>
      <c r="AH503" s="89">
        <f t="shared" si="159"/>
        <v>0</v>
      </c>
      <c r="AI503" s="130" t="e">
        <f ca="1">COUNTIF(OFFSET('SD Aufnahme'!$C$33,VLOOKUP(J503,Art_Aufnahme,3,FALSE),0,VLOOKUP(J503,Art_Aufnahme,4,FALSE)-VLOOKUP(J503,Art_Aufnahme,3,FALSE)+1,1),K503)</f>
        <v>#N/A</v>
      </c>
      <c r="AJ503" s="138">
        <f ca="1">COUNTIF(OFFSET('SD Aufnahme'!$M$32,VLOOKUP(E503,'SD Aufnahme'!$A$33:$X$376,'SD Aufnahme'!$W$29,FALSE),0,1,VLOOKUP(E503,'SD Aufnahme'!$A$33:$X$376,'SD Aufnahme'!$X$29,FALSE)),M503)</f>
        <v>0</v>
      </c>
      <c r="AK503" s="91">
        <f t="shared" ca="1" si="154"/>
        <v>0</v>
      </c>
      <c r="AL503" s="98">
        <f t="shared" si="148"/>
        <v>3</v>
      </c>
      <c r="AO503" s="98">
        <f t="shared" si="149"/>
        <v>0</v>
      </c>
      <c r="AR503" s="98" t="str">
        <f t="shared" si="150"/>
        <v>1900-1-Aufnahme</v>
      </c>
    </row>
    <row r="504" spans="1:44">
      <c r="A504" s="98">
        <f t="shared" si="141"/>
        <v>0</v>
      </c>
      <c r="B504" s="98" t="str">
        <f>IF(C504=1,SUM($C$23:C504),"")</f>
        <v/>
      </c>
      <c r="C504" s="98">
        <f t="shared" si="142"/>
        <v>0</v>
      </c>
      <c r="D504" s="89" t="str">
        <f t="shared" si="143"/>
        <v>1900-1-Aufnahme-</v>
      </c>
      <c r="E504" s="123" t="str">
        <f t="shared" ca="1" si="151"/>
        <v>-</v>
      </c>
      <c r="F504" s="123">
        <f t="shared" si="156"/>
        <v>1900</v>
      </c>
      <c r="G504" s="123">
        <f t="shared" si="157"/>
        <v>1</v>
      </c>
      <c r="H504" s="162">
        <f t="shared" si="158"/>
        <v>482</v>
      </c>
      <c r="I504" s="77"/>
      <c r="J504" s="78"/>
      <c r="K504" s="79"/>
      <c r="L504" s="80"/>
      <c r="M504" s="177"/>
      <c r="N504" s="309" t="str">
        <f t="shared" ca="1" si="155"/>
        <v/>
      </c>
      <c r="O504" s="310" t="str">
        <f ca="1">IFERROR(IF(VLOOKUP($E504,'SD Aufnahme'!$A$33:$N$326,'SD Aufnahme'!$D$29,FALSE)=0,"",VLOOKUP($E504,'SD Aufnahme'!$A$33:$N$326,'SD Aufnahme'!$D$29,FALSE)),"")</f>
        <v/>
      </c>
      <c r="P504" s="313"/>
      <c r="Q504" s="315" t="str">
        <f>IF(K504=0,"",IFERROR(VLOOKUP($E504,'SD Aufnahme'!$A$33:$N$326,'SD Aufnahme'!$E$29,FALSE),""))</f>
        <v/>
      </c>
      <c r="R504" s="87"/>
      <c r="S504" s="131" t="str">
        <f t="shared" si="144"/>
        <v/>
      </c>
      <c r="T504" s="126">
        <f>IF(M504="organische Düngemittel",IF(OR($M504=0,L504&lt;&gt;0,U504&gt;0),0,IFERROR(VLOOKUP($E504,'SD Aufnahme'!$A$33:$N$4042,T$20,FALSE),0)),)</f>
        <v>0</v>
      </c>
      <c r="U504" s="83"/>
      <c r="V504" s="124"/>
      <c r="W504" s="128" t="str">
        <f ca="1">IFERROR(IF(AND(J504&lt;&gt;"eigene Stoffe",VLOOKUP($E504,'SD Aufnahme'!$A$33:$N$326,'SD Aufnahme'!$G$29,FALSE)=0),"",IF($L504&lt;&gt;0,"", IF(AND(P504&gt;0,O504&lt;&gt;"",Q504&lt;&gt;"t TM"),VLOOKUP($E504,'SD Aufnahme'!$A$33:$N$326,'SD Aufnahme'!$G$29,FALSE)/O504*P504,VLOOKUP($E504,'SD Aufnahme'!$A$33:$N$326,'SD Aufnahme'!$G$29,FALSE)))),"")</f>
        <v/>
      </c>
      <c r="X504" s="87"/>
      <c r="Y504" s="128" t="str">
        <f ca="1">IFERROR(IF(AND(J504&lt;&gt;"eigene Stoffe",VLOOKUP($E504,'SD Aufnahme'!$A$33:$N$326,'SD Aufnahme'!$H$29,FALSE)=0),"",IF($L504&lt;&gt;0,"",IFERROR(IF(AND(P504&gt;0,O504&lt;&gt;"",Q504&lt;&gt;"t TM"),VLOOKUP($E504,'SD Aufnahme'!$A$33:$N$326,'SD Aufnahme'!$H$29,FALSE)*P504/O504,VLOOKUP($E504,'SD Aufnahme'!$A$33:$N$326,'SD Aufnahme'!$H$29,FALSE)),""))),"")</f>
        <v/>
      </c>
      <c r="Z504" s="87"/>
      <c r="AA504" s="424" t="s">
        <v>667</v>
      </c>
      <c r="AB504" s="129" t="str">
        <f>IF($M504=0,"",IFERROR(VLOOKUP($E504,'SD Aufnahme'!$A$33:$N$279,AB$20,FALSE),""))</f>
        <v/>
      </c>
      <c r="AC504" s="97">
        <f t="shared" si="145"/>
        <v>0</v>
      </c>
      <c r="AD504" s="89">
        <f t="shared" ca="1" si="146"/>
        <v>0</v>
      </c>
      <c r="AE504" s="89">
        <f t="shared" ca="1" si="152"/>
        <v>0</v>
      </c>
      <c r="AF504" s="89">
        <f t="shared" ca="1" si="147"/>
        <v>0</v>
      </c>
      <c r="AG504" s="89">
        <f t="shared" ca="1" si="153"/>
        <v>0</v>
      </c>
      <c r="AH504" s="89">
        <f t="shared" si="159"/>
        <v>0</v>
      </c>
      <c r="AI504" s="130" t="e">
        <f ca="1">COUNTIF(OFFSET('SD Aufnahme'!$C$33,VLOOKUP(J504,Art_Aufnahme,3,FALSE),0,VLOOKUP(J504,Art_Aufnahme,4,FALSE)-VLOOKUP(J504,Art_Aufnahme,3,FALSE)+1,1),K504)</f>
        <v>#N/A</v>
      </c>
      <c r="AJ504" s="138">
        <f ca="1">COUNTIF(OFFSET('SD Aufnahme'!$M$32,VLOOKUP(E504,'SD Aufnahme'!$A$33:$X$376,'SD Aufnahme'!$W$29,FALSE),0,1,VLOOKUP(E504,'SD Aufnahme'!$A$33:$X$376,'SD Aufnahme'!$X$29,FALSE)),M504)</f>
        <v>0</v>
      </c>
      <c r="AK504" s="91">
        <f t="shared" ca="1" si="154"/>
        <v>0</v>
      </c>
      <c r="AL504" s="98">
        <f t="shared" si="148"/>
        <v>3</v>
      </c>
      <c r="AO504" s="98">
        <f t="shared" si="149"/>
        <v>0</v>
      </c>
      <c r="AR504" s="98" t="str">
        <f t="shared" si="150"/>
        <v>1900-1-Aufnahme</v>
      </c>
    </row>
    <row r="505" spans="1:44">
      <c r="A505" s="98">
        <f t="shared" si="141"/>
        <v>0</v>
      </c>
      <c r="B505" s="98" t="str">
        <f>IF(C505=1,SUM($C$23:C505),"")</f>
        <v/>
      </c>
      <c r="C505" s="98">
        <f t="shared" si="142"/>
        <v>0</v>
      </c>
      <c r="D505" s="89" t="str">
        <f t="shared" si="143"/>
        <v>1900-1-Aufnahme-</v>
      </c>
      <c r="E505" s="123" t="str">
        <f t="shared" ca="1" si="151"/>
        <v>-</v>
      </c>
      <c r="F505" s="123">
        <f t="shared" si="156"/>
        <v>1900</v>
      </c>
      <c r="G505" s="123">
        <f t="shared" si="157"/>
        <v>1</v>
      </c>
      <c r="H505" s="162">
        <f t="shared" si="158"/>
        <v>483</v>
      </c>
      <c r="I505" s="77"/>
      <c r="J505" s="78"/>
      <c r="K505" s="79"/>
      <c r="L505" s="80"/>
      <c r="M505" s="177"/>
      <c r="N505" s="309" t="str">
        <f t="shared" ca="1" si="155"/>
        <v/>
      </c>
      <c r="O505" s="310" t="str">
        <f ca="1">IFERROR(IF(VLOOKUP($E505,'SD Aufnahme'!$A$33:$N$326,'SD Aufnahme'!$D$29,FALSE)=0,"",VLOOKUP($E505,'SD Aufnahme'!$A$33:$N$326,'SD Aufnahme'!$D$29,FALSE)),"")</f>
        <v/>
      </c>
      <c r="P505" s="313"/>
      <c r="Q505" s="315" t="str">
        <f>IF(K505=0,"",IFERROR(VLOOKUP($E505,'SD Aufnahme'!$A$33:$N$326,'SD Aufnahme'!$E$29,FALSE),""))</f>
        <v/>
      </c>
      <c r="R505" s="87"/>
      <c r="S505" s="131" t="str">
        <f t="shared" si="144"/>
        <v/>
      </c>
      <c r="T505" s="126">
        <f>IF(M505="organische Düngemittel",IF(OR($M505=0,L505&lt;&gt;0,U505&gt;0),0,IFERROR(VLOOKUP($E505,'SD Aufnahme'!$A$33:$N$4042,T$20,FALSE),0)),)</f>
        <v>0</v>
      </c>
      <c r="U505" s="83"/>
      <c r="V505" s="124"/>
      <c r="W505" s="128" t="str">
        <f ca="1">IFERROR(IF(AND(J505&lt;&gt;"eigene Stoffe",VLOOKUP($E505,'SD Aufnahme'!$A$33:$N$326,'SD Aufnahme'!$G$29,FALSE)=0),"",IF($L505&lt;&gt;0,"", IF(AND(P505&gt;0,O505&lt;&gt;"",Q505&lt;&gt;"t TM"),VLOOKUP($E505,'SD Aufnahme'!$A$33:$N$326,'SD Aufnahme'!$G$29,FALSE)/O505*P505,VLOOKUP($E505,'SD Aufnahme'!$A$33:$N$326,'SD Aufnahme'!$G$29,FALSE)))),"")</f>
        <v/>
      </c>
      <c r="X505" s="87"/>
      <c r="Y505" s="128" t="str">
        <f ca="1">IFERROR(IF(AND(J505&lt;&gt;"eigene Stoffe",VLOOKUP($E505,'SD Aufnahme'!$A$33:$N$326,'SD Aufnahme'!$H$29,FALSE)=0),"",IF($L505&lt;&gt;0,"",IFERROR(IF(AND(P505&gt;0,O505&lt;&gt;"",Q505&lt;&gt;"t TM"),VLOOKUP($E505,'SD Aufnahme'!$A$33:$N$326,'SD Aufnahme'!$H$29,FALSE)*P505/O505,VLOOKUP($E505,'SD Aufnahme'!$A$33:$N$326,'SD Aufnahme'!$H$29,FALSE)),""))),"")</f>
        <v/>
      </c>
      <c r="Z505" s="87"/>
      <c r="AA505" s="424" t="s">
        <v>667</v>
      </c>
      <c r="AB505" s="129" t="str">
        <f>IF($M505=0,"",IFERROR(VLOOKUP($E505,'SD Aufnahme'!$A$33:$N$279,AB$20,FALSE),""))</f>
        <v/>
      </c>
      <c r="AC505" s="97">
        <f t="shared" si="145"/>
        <v>0</v>
      </c>
      <c r="AD505" s="89">
        <f t="shared" ca="1" si="146"/>
        <v>0</v>
      </c>
      <c r="AE505" s="89">
        <f t="shared" ca="1" si="152"/>
        <v>0</v>
      </c>
      <c r="AF505" s="89">
        <f t="shared" ca="1" si="147"/>
        <v>0</v>
      </c>
      <c r="AG505" s="89">
        <f t="shared" ca="1" si="153"/>
        <v>0</v>
      </c>
      <c r="AH505" s="89">
        <f t="shared" si="159"/>
        <v>0</v>
      </c>
      <c r="AI505" s="130" t="e">
        <f ca="1">COUNTIF(OFFSET('SD Aufnahme'!$C$33,VLOOKUP(J505,Art_Aufnahme,3,FALSE),0,VLOOKUP(J505,Art_Aufnahme,4,FALSE)-VLOOKUP(J505,Art_Aufnahme,3,FALSE)+1,1),K505)</f>
        <v>#N/A</v>
      </c>
      <c r="AJ505" s="138">
        <f ca="1">COUNTIF(OFFSET('SD Aufnahme'!$M$32,VLOOKUP(E505,'SD Aufnahme'!$A$33:$X$376,'SD Aufnahme'!$W$29,FALSE),0,1,VLOOKUP(E505,'SD Aufnahme'!$A$33:$X$376,'SD Aufnahme'!$X$29,FALSE)),M505)</f>
        <v>0</v>
      </c>
      <c r="AK505" s="91">
        <f t="shared" ca="1" si="154"/>
        <v>0</v>
      </c>
      <c r="AL505" s="98">
        <f t="shared" si="148"/>
        <v>3</v>
      </c>
      <c r="AO505" s="98">
        <f t="shared" si="149"/>
        <v>0</v>
      </c>
      <c r="AR505" s="98" t="str">
        <f t="shared" si="150"/>
        <v>1900-1-Aufnahme</v>
      </c>
    </row>
    <row r="506" spans="1:44">
      <c r="A506" s="98">
        <f t="shared" si="141"/>
        <v>0</v>
      </c>
      <c r="B506" s="98" t="str">
        <f>IF(C506=1,SUM($C$23:C506),"")</f>
        <v/>
      </c>
      <c r="C506" s="98">
        <f t="shared" si="142"/>
        <v>0</v>
      </c>
      <c r="D506" s="89" t="str">
        <f t="shared" si="143"/>
        <v>1900-1-Aufnahme-</v>
      </c>
      <c r="E506" s="123" t="str">
        <f t="shared" ca="1" si="151"/>
        <v>-</v>
      </c>
      <c r="F506" s="123">
        <f t="shared" si="156"/>
        <v>1900</v>
      </c>
      <c r="G506" s="123">
        <f t="shared" si="157"/>
        <v>1</v>
      </c>
      <c r="H506" s="162">
        <f t="shared" si="158"/>
        <v>484</v>
      </c>
      <c r="I506" s="77"/>
      <c r="J506" s="78"/>
      <c r="K506" s="79"/>
      <c r="L506" s="80"/>
      <c r="M506" s="177"/>
      <c r="N506" s="309" t="str">
        <f t="shared" ca="1" si="155"/>
        <v/>
      </c>
      <c r="O506" s="310" t="str">
        <f ca="1">IFERROR(IF(VLOOKUP($E506,'SD Aufnahme'!$A$33:$N$326,'SD Aufnahme'!$D$29,FALSE)=0,"",VLOOKUP($E506,'SD Aufnahme'!$A$33:$N$326,'SD Aufnahme'!$D$29,FALSE)),"")</f>
        <v/>
      </c>
      <c r="P506" s="313"/>
      <c r="Q506" s="315" t="str">
        <f>IF(K506=0,"",IFERROR(VLOOKUP($E506,'SD Aufnahme'!$A$33:$N$326,'SD Aufnahme'!$E$29,FALSE),""))</f>
        <v/>
      </c>
      <c r="R506" s="87"/>
      <c r="S506" s="131" t="str">
        <f t="shared" si="144"/>
        <v/>
      </c>
      <c r="T506" s="126">
        <f>IF(M506="organische Düngemittel",IF(OR($M506=0,L506&lt;&gt;0,U506&gt;0),0,IFERROR(VLOOKUP($E506,'SD Aufnahme'!$A$33:$N$4042,T$20,FALSE),0)),)</f>
        <v>0</v>
      </c>
      <c r="U506" s="83"/>
      <c r="V506" s="124"/>
      <c r="W506" s="128" t="str">
        <f ca="1">IFERROR(IF(AND(J506&lt;&gt;"eigene Stoffe",VLOOKUP($E506,'SD Aufnahme'!$A$33:$N$326,'SD Aufnahme'!$G$29,FALSE)=0),"",IF($L506&lt;&gt;0,"", IF(AND(P506&gt;0,O506&lt;&gt;"",Q506&lt;&gt;"t TM"),VLOOKUP($E506,'SD Aufnahme'!$A$33:$N$326,'SD Aufnahme'!$G$29,FALSE)/O506*P506,VLOOKUP($E506,'SD Aufnahme'!$A$33:$N$326,'SD Aufnahme'!$G$29,FALSE)))),"")</f>
        <v/>
      </c>
      <c r="X506" s="87"/>
      <c r="Y506" s="128" t="str">
        <f ca="1">IFERROR(IF(AND(J506&lt;&gt;"eigene Stoffe",VLOOKUP($E506,'SD Aufnahme'!$A$33:$N$326,'SD Aufnahme'!$H$29,FALSE)=0),"",IF($L506&lt;&gt;0,"",IFERROR(IF(AND(P506&gt;0,O506&lt;&gt;"",Q506&lt;&gt;"t TM"),VLOOKUP($E506,'SD Aufnahme'!$A$33:$N$326,'SD Aufnahme'!$H$29,FALSE)*P506/O506,VLOOKUP($E506,'SD Aufnahme'!$A$33:$N$326,'SD Aufnahme'!$H$29,FALSE)),""))),"")</f>
        <v/>
      </c>
      <c r="Z506" s="87"/>
      <c r="AA506" s="424" t="s">
        <v>667</v>
      </c>
      <c r="AB506" s="129" t="str">
        <f>IF($M506=0,"",IFERROR(VLOOKUP($E506,'SD Aufnahme'!$A$33:$N$279,AB$20,FALSE),""))</f>
        <v/>
      </c>
      <c r="AC506" s="97">
        <f t="shared" si="145"/>
        <v>0</v>
      </c>
      <c r="AD506" s="89">
        <f t="shared" ca="1" si="146"/>
        <v>0</v>
      </c>
      <c r="AE506" s="89">
        <f t="shared" ca="1" si="152"/>
        <v>0</v>
      </c>
      <c r="AF506" s="89">
        <f t="shared" ca="1" si="147"/>
        <v>0</v>
      </c>
      <c r="AG506" s="89">
        <f t="shared" ca="1" si="153"/>
        <v>0</v>
      </c>
      <c r="AH506" s="89">
        <f t="shared" si="159"/>
        <v>0</v>
      </c>
      <c r="AI506" s="130" t="e">
        <f ca="1">COUNTIF(OFFSET('SD Aufnahme'!$C$33,VLOOKUP(J506,Art_Aufnahme,3,FALSE),0,VLOOKUP(J506,Art_Aufnahme,4,FALSE)-VLOOKUP(J506,Art_Aufnahme,3,FALSE)+1,1),K506)</f>
        <v>#N/A</v>
      </c>
      <c r="AJ506" s="138">
        <f ca="1">COUNTIF(OFFSET('SD Aufnahme'!$M$32,VLOOKUP(E506,'SD Aufnahme'!$A$33:$X$376,'SD Aufnahme'!$W$29,FALSE),0,1,VLOOKUP(E506,'SD Aufnahme'!$A$33:$X$376,'SD Aufnahme'!$X$29,FALSE)),M506)</f>
        <v>0</v>
      </c>
      <c r="AK506" s="91">
        <f t="shared" ca="1" si="154"/>
        <v>0</v>
      </c>
      <c r="AL506" s="98">
        <f t="shared" si="148"/>
        <v>3</v>
      </c>
      <c r="AO506" s="98">
        <f t="shared" si="149"/>
        <v>0</v>
      </c>
      <c r="AR506" s="98" t="str">
        <f t="shared" si="150"/>
        <v>1900-1-Aufnahme</v>
      </c>
    </row>
    <row r="507" spans="1:44">
      <c r="A507" s="98">
        <f t="shared" si="141"/>
        <v>0</v>
      </c>
      <c r="B507" s="98" t="str">
        <f>IF(C507=1,SUM($C$23:C507),"")</f>
        <v/>
      </c>
      <c r="C507" s="98">
        <f t="shared" si="142"/>
        <v>0</v>
      </c>
      <c r="D507" s="89" t="str">
        <f t="shared" si="143"/>
        <v>1900-1-Aufnahme-</v>
      </c>
      <c r="E507" s="123" t="str">
        <f t="shared" ca="1" si="151"/>
        <v>-</v>
      </c>
      <c r="F507" s="123">
        <f t="shared" si="156"/>
        <v>1900</v>
      </c>
      <c r="G507" s="123">
        <f t="shared" si="157"/>
        <v>1</v>
      </c>
      <c r="H507" s="162">
        <f t="shared" si="158"/>
        <v>485</v>
      </c>
      <c r="I507" s="77"/>
      <c r="J507" s="78"/>
      <c r="K507" s="79"/>
      <c r="L507" s="80"/>
      <c r="M507" s="177"/>
      <c r="N507" s="309" t="str">
        <f t="shared" ca="1" si="155"/>
        <v/>
      </c>
      <c r="O507" s="310" t="str">
        <f ca="1">IFERROR(IF(VLOOKUP($E507,'SD Aufnahme'!$A$33:$N$326,'SD Aufnahme'!$D$29,FALSE)=0,"",VLOOKUP($E507,'SD Aufnahme'!$A$33:$N$326,'SD Aufnahme'!$D$29,FALSE)),"")</f>
        <v/>
      </c>
      <c r="P507" s="313"/>
      <c r="Q507" s="315" t="str">
        <f>IF(K507=0,"",IFERROR(VLOOKUP($E507,'SD Aufnahme'!$A$33:$N$326,'SD Aufnahme'!$E$29,FALSE),""))</f>
        <v/>
      </c>
      <c r="R507" s="87"/>
      <c r="S507" s="131" t="str">
        <f t="shared" si="144"/>
        <v/>
      </c>
      <c r="T507" s="126">
        <f>IF(M507="organische Düngemittel",IF(OR($M507=0,L507&lt;&gt;0,U507&gt;0),0,IFERROR(VLOOKUP($E507,'SD Aufnahme'!$A$33:$N$4042,T$20,FALSE),0)),)</f>
        <v>0</v>
      </c>
      <c r="U507" s="83"/>
      <c r="V507" s="124"/>
      <c r="W507" s="128" t="str">
        <f ca="1">IFERROR(IF(AND(J507&lt;&gt;"eigene Stoffe",VLOOKUP($E507,'SD Aufnahme'!$A$33:$N$326,'SD Aufnahme'!$G$29,FALSE)=0),"",IF($L507&lt;&gt;0,"", IF(AND(P507&gt;0,O507&lt;&gt;"",Q507&lt;&gt;"t TM"),VLOOKUP($E507,'SD Aufnahme'!$A$33:$N$326,'SD Aufnahme'!$G$29,FALSE)/O507*P507,VLOOKUP($E507,'SD Aufnahme'!$A$33:$N$326,'SD Aufnahme'!$G$29,FALSE)))),"")</f>
        <v/>
      </c>
      <c r="X507" s="87"/>
      <c r="Y507" s="128" t="str">
        <f ca="1">IFERROR(IF(AND(J507&lt;&gt;"eigene Stoffe",VLOOKUP($E507,'SD Aufnahme'!$A$33:$N$326,'SD Aufnahme'!$H$29,FALSE)=0),"",IF($L507&lt;&gt;0,"",IFERROR(IF(AND(P507&gt;0,O507&lt;&gt;"",Q507&lt;&gt;"t TM"),VLOOKUP($E507,'SD Aufnahme'!$A$33:$N$326,'SD Aufnahme'!$H$29,FALSE)*P507/O507,VLOOKUP($E507,'SD Aufnahme'!$A$33:$N$326,'SD Aufnahme'!$H$29,FALSE)),""))),"")</f>
        <v/>
      </c>
      <c r="Z507" s="87"/>
      <c r="AA507" s="424" t="s">
        <v>667</v>
      </c>
      <c r="AB507" s="129" t="str">
        <f>IF($M507=0,"",IFERROR(VLOOKUP($E507,'SD Aufnahme'!$A$33:$N$279,AB$20,FALSE),""))</f>
        <v/>
      </c>
      <c r="AC507" s="97">
        <f t="shared" si="145"/>
        <v>0</v>
      </c>
      <c r="AD507" s="89">
        <f t="shared" ca="1" si="146"/>
        <v>0</v>
      </c>
      <c r="AE507" s="89">
        <f t="shared" ca="1" si="152"/>
        <v>0</v>
      </c>
      <c r="AF507" s="89">
        <f t="shared" ca="1" si="147"/>
        <v>0</v>
      </c>
      <c r="AG507" s="89">
        <f t="shared" ca="1" si="153"/>
        <v>0</v>
      </c>
      <c r="AH507" s="89">
        <f t="shared" si="159"/>
        <v>0</v>
      </c>
      <c r="AI507" s="130" t="e">
        <f ca="1">COUNTIF(OFFSET('SD Aufnahme'!$C$33,VLOOKUP(J507,Art_Aufnahme,3,FALSE),0,VLOOKUP(J507,Art_Aufnahme,4,FALSE)-VLOOKUP(J507,Art_Aufnahme,3,FALSE)+1,1),K507)</f>
        <v>#N/A</v>
      </c>
      <c r="AJ507" s="138">
        <f ca="1">COUNTIF(OFFSET('SD Aufnahme'!$M$32,VLOOKUP(E507,'SD Aufnahme'!$A$33:$X$376,'SD Aufnahme'!$W$29,FALSE),0,1,VLOOKUP(E507,'SD Aufnahme'!$A$33:$X$376,'SD Aufnahme'!$X$29,FALSE)),M507)</f>
        <v>0</v>
      </c>
      <c r="AK507" s="91">
        <f t="shared" ca="1" si="154"/>
        <v>0</v>
      </c>
      <c r="AL507" s="98">
        <f t="shared" si="148"/>
        <v>3</v>
      </c>
      <c r="AO507" s="98">
        <f t="shared" si="149"/>
        <v>0</v>
      </c>
      <c r="AR507" s="98" t="str">
        <f t="shared" si="150"/>
        <v>1900-1-Aufnahme</v>
      </c>
    </row>
    <row r="508" spans="1:44">
      <c r="A508" s="98">
        <f t="shared" si="141"/>
        <v>0</v>
      </c>
      <c r="B508" s="98" t="str">
        <f>IF(C508=1,SUM($C$23:C508),"")</f>
        <v/>
      </c>
      <c r="C508" s="98">
        <f t="shared" si="142"/>
        <v>0</v>
      </c>
      <c r="D508" s="89" t="str">
        <f t="shared" si="143"/>
        <v>1900-1-Aufnahme-</v>
      </c>
      <c r="E508" s="123" t="str">
        <f t="shared" ca="1" si="151"/>
        <v>-</v>
      </c>
      <c r="F508" s="123">
        <f t="shared" si="156"/>
        <v>1900</v>
      </c>
      <c r="G508" s="123">
        <f t="shared" si="157"/>
        <v>1</v>
      </c>
      <c r="H508" s="162">
        <f t="shared" si="158"/>
        <v>486</v>
      </c>
      <c r="I508" s="77"/>
      <c r="J508" s="78"/>
      <c r="K508" s="79"/>
      <c r="L508" s="80"/>
      <c r="M508" s="177"/>
      <c r="N508" s="309" t="str">
        <f t="shared" ca="1" si="155"/>
        <v/>
      </c>
      <c r="O508" s="310" t="str">
        <f ca="1">IFERROR(IF(VLOOKUP($E508,'SD Aufnahme'!$A$33:$N$326,'SD Aufnahme'!$D$29,FALSE)=0,"",VLOOKUP($E508,'SD Aufnahme'!$A$33:$N$326,'SD Aufnahme'!$D$29,FALSE)),"")</f>
        <v/>
      </c>
      <c r="P508" s="313"/>
      <c r="Q508" s="315" t="str">
        <f>IF(K508=0,"",IFERROR(VLOOKUP($E508,'SD Aufnahme'!$A$33:$N$326,'SD Aufnahme'!$E$29,FALSE),""))</f>
        <v/>
      </c>
      <c r="R508" s="87"/>
      <c r="S508" s="131" t="str">
        <f t="shared" si="144"/>
        <v/>
      </c>
      <c r="T508" s="126">
        <f>IF(M508="organische Düngemittel",IF(OR($M508=0,L508&lt;&gt;0,U508&gt;0),0,IFERROR(VLOOKUP($E508,'SD Aufnahme'!$A$33:$N$4042,T$20,FALSE),0)),)</f>
        <v>0</v>
      </c>
      <c r="U508" s="83"/>
      <c r="V508" s="124"/>
      <c r="W508" s="128" t="str">
        <f ca="1">IFERROR(IF(AND(J508&lt;&gt;"eigene Stoffe",VLOOKUP($E508,'SD Aufnahme'!$A$33:$N$326,'SD Aufnahme'!$G$29,FALSE)=0),"",IF($L508&lt;&gt;0,"", IF(AND(P508&gt;0,O508&lt;&gt;"",Q508&lt;&gt;"t TM"),VLOOKUP($E508,'SD Aufnahme'!$A$33:$N$326,'SD Aufnahme'!$G$29,FALSE)/O508*P508,VLOOKUP($E508,'SD Aufnahme'!$A$33:$N$326,'SD Aufnahme'!$G$29,FALSE)))),"")</f>
        <v/>
      </c>
      <c r="X508" s="87"/>
      <c r="Y508" s="128" t="str">
        <f ca="1">IFERROR(IF(AND(J508&lt;&gt;"eigene Stoffe",VLOOKUP($E508,'SD Aufnahme'!$A$33:$N$326,'SD Aufnahme'!$H$29,FALSE)=0),"",IF($L508&lt;&gt;0,"",IFERROR(IF(AND(P508&gt;0,O508&lt;&gt;"",Q508&lt;&gt;"t TM"),VLOOKUP($E508,'SD Aufnahme'!$A$33:$N$326,'SD Aufnahme'!$H$29,FALSE)*P508/O508,VLOOKUP($E508,'SD Aufnahme'!$A$33:$N$326,'SD Aufnahme'!$H$29,FALSE)),""))),"")</f>
        <v/>
      </c>
      <c r="Z508" s="87"/>
      <c r="AA508" s="424" t="s">
        <v>667</v>
      </c>
      <c r="AB508" s="129" t="str">
        <f>IF($M508=0,"",IFERROR(VLOOKUP($E508,'SD Aufnahme'!$A$33:$N$279,AB$20,FALSE),""))</f>
        <v/>
      </c>
      <c r="AC508" s="97">
        <f t="shared" si="145"/>
        <v>0</v>
      </c>
      <c r="AD508" s="89">
        <f t="shared" ca="1" si="146"/>
        <v>0</v>
      </c>
      <c r="AE508" s="89">
        <f t="shared" ca="1" si="152"/>
        <v>0</v>
      </c>
      <c r="AF508" s="89">
        <f t="shared" ca="1" si="147"/>
        <v>0</v>
      </c>
      <c r="AG508" s="89">
        <f t="shared" ca="1" si="153"/>
        <v>0</v>
      </c>
      <c r="AH508" s="89">
        <f t="shared" si="159"/>
        <v>0</v>
      </c>
      <c r="AI508" s="130" t="e">
        <f ca="1">COUNTIF(OFFSET('SD Aufnahme'!$C$33,VLOOKUP(J508,Art_Aufnahme,3,FALSE),0,VLOOKUP(J508,Art_Aufnahme,4,FALSE)-VLOOKUP(J508,Art_Aufnahme,3,FALSE)+1,1),K508)</f>
        <v>#N/A</v>
      </c>
      <c r="AJ508" s="138">
        <f ca="1">COUNTIF(OFFSET('SD Aufnahme'!$M$32,VLOOKUP(E508,'SD Aufnahme'!$A$33:$X$376,'SD Aufnahme'!$W$29,FALSE),0,1,VLOOKUP(E508,'SD Aufnahme'!$A$33:$X$376,'SD Aufnahme'!$X$29,FALSE)),M508)</f>
        <v>0</v>
      </c>
      <c r="AK508" s="91">
        <f t="shared" ca="1" si="154"/>
        <v>0</v>
      </c>
      <c r="AL508" s="98">
        <f t="shared" si="148"/>
        <v>3</v>
      </c>
      <c r="AO508" s="98">
        <f t="shared" si="149"/>
        <v>0</v>
      </c>
      <c r="AR508" s="98" t="str">
        <f t="shared" si="150"/>
        <v>1900-1-Aufnahme</v>
      </c>
    </row>
    <row r="509" spans="1:44">
      <c r="A509" s="98">
        <f t="shared" si="141"/>
        <v>0</v>
      </c>
      <c r="B509" s="98" t="str">
        <f>IF(C509=1,SUM($C$23:C509),"")</f>
        <v/>
      </c>
      <c r="C509" s="98">
        <f t="shared" si="142"/>
        <v>0</v>
      </c>
      <c r="D509" s="89" t="str">
        <f t="shared" si="143"/>
        <v>1900-1-Aufnahme-</v>
      </c>
      <c r="E509" s="123" t="str">
        <f t="shared" ca="1" si="151"/>
        <v>-</v>
      </c>
      <c r="F509" s="123">
        <f t="shared" si="156"/>
        <v>1900</v>
      </c>
      <c r="G509" s="123">
        <f t="shared" si="157"/>
        <v>1</v>
      </c>
      <c r="H509" s="162">
        <f t="shared" si="158"/>
        <v>487</v>
      </c>
      <c r="I509" s="77"/>
      <c r="J509" s="78"/>
      <c r="K509" s="79"/>
      <c r="L509" s="80"/>
      <c r="M509" s="177"/>
      <c r="N509" s="309" t="str">
        <f t="shared" ca="1" si="155"/>
        <v/>
      </c>
      <c r="O509" s="310" t="str">
        <f ca="1">IFERROR(IF(VLOOKUP($E509,'SD Aufnahme'!$A$33:$N$326,'SD Aufnahme'!$D$29,FALSE)=0,"",VLOOKUP($E509,'SD Aufnahme'!$A$33:$N$326,'SD Aufnahme'!$D$29,FALSE)),"")</f>
        <v/>
      </c>
      <c r="P509" s="313"/>
      <c r="Q509" s="315" t="str">
        <f>IF(K509=0,"",IFERROR(VLOOKUP($E509,'SD Aufnahme'!$A$33:$N$326,'SD Aufnahme'!$E$29,FALSE),""))</f>
        <v/>
      </c>
      <c r="R509" s="87"/>
      <c r="S509" s="131" t="str">
        <f t="shared" si="144"/>
        <v/>
      </c>
      <c r="T509" s="126">
        <f>IF(M509="organische Düngemittel",IF(OR($M509=0,L509&lt;&gt;0,U509&gt;0),0,IFERROR(VLOOKUP($E509,'SD Aufnahme'!$A$33:$N$4042,T$20,FALSE),0)),)</f>
        <v>0</v>
      </c>
      <c r="U509" s="83"/>
      <c r="V509" s="124"/>
      <c r="W509" s="128" t="str">
        <f ca="1">IFERROR(IF(AND(J509&lt;&gt;"eigene Stoffe",VLOOKUP($E509,'SD Aufnahme'!$A$33:$N$326,'SD Aufnahme'!$G$29,FALSE)=0),"",IF($L509&lt;&gt;0,"", IF(AND(P509&gt;0,O509&lt;&gt;"",Q509&lt;&gt;"t TM"),VLOOKUP($E509,'SD Aufnahme'!$A$33:$N$326,'SD Aufnahme'!$G$29,FALSE)/O509*P509,VLOOKUP($E509,'SD Aufnahme'!$A$33:$N$326,'SD Aufnahme'!$G$29,FALSE)))),"")</f>
        <v/>
      </c>
      <c r="X509" s="87"/>
      <c r="Y509" s="128" t="str">
        <f ca="1">IFERROR(IF(AND(J509&lt;&gt;"eigene Stoffe",VLOOKUP($E509,'SD Aufnahme'!$A$33:$N$326,'SD Aufnahme'!$H$29,FALSE)=0),"",IF($L509&lt;&gt;0,"",IFERROR(IF(AND(P509&gt;0,O509&lt;&gt;"",Q509&lt;&gt;"t TM"),VLOOKUP($E509,'SD Aufnahme'!$A$33:$N$326,'SD Aufnahme'!$H$29,FALSE)*P509/O509,VLOOKUP($E509,'SD Aufnahme'!$A$33:$N$326,'SD Aufnahme'!$H$29,FALSE)),""))),"")</f>
        <v/>
      </c>
      <c r="Z509" s="87"/>
      <c r="AA509" s="424" t="s">
        <v>667</v>
      </c>
      <c r="AB509" s="129" t="str">
        <f>IF($M509=0,"",IFERROR(VLOOKUP($E509,'SD Aufnahme'!$A$33:$N$279,AB$20,FALSE),""))</f>
        <v/>
      </c>
      <c r="AC509" s="97">
        <f t="shared" si="145"/>
        <v>0</v>
      </c>
      <c r="AD509" s="89">
        <f t="shared" ca="1" si="146"/>
        <v>0</v>
      </c>
      <c r="AE509" s="89">
        <f t="shared" ca="1" si="152"/>
        <v>0</v>
      </c>
      <c r="AF509" s="89">
        <f t="shared" ca="1" si="147"/>
        <v>0</v>
      </c>
      <c r="AG509" s="89">
        <f t="shared" ca="1" si="153"/>
        <v>0</v>
      </c>
      <c r="AH509" s="89">
        <f t="shared" si="159"/>
        <v>0</v>
      </c>
      <c r="AI509" s="130" t="e">
        <f ca="1">COUNTIF(OFFSET('SD Aufnahme'!$C$33,VLOOKUP(J509,Art_Aufnahme,3,FALSE),0,VLOOKUP(J509,Art_Aufnahme,4,FALSE)-VLOOKUP(J509,Art_Aufnahme,3,FALSE)+1,1),K509)</f>
        <v>#N/A</v>
      </c>
      <c r="AJ509" s="138">
        <f ca="1">COUNTIF(OFFSET('SD Aufnahme'!$M$32,VLOOKUP(E509,'SD Aufnahme'!$A$33:$X$376,'SD Aufnahme'!$W$29,FALSE),0,1,VLOOKUP(E509,'SD Aufnahme'!$A$33:$X$376,'SD Aufnahme'!$X$29,FALSE)),M509)</f>
        <v>0</v>
      </c>
      <c r="AK509" s="91">
        <f t="shared" ca="1" si="154"/>
        <v>0</v>
      </c>
      <c r="AL509" s="98">
        <f t="shared" si="148"/>
        <v>3</v>
      </c>
      <c r="AO509" s="98">
        <f t="shared" si="149"/>
        <v>0</v>
      </c>
      <c r="AR509" s="98" t="str">
        <f t="shared" si="150"/>
        <v>1900-1-Aufnahme</v>
      </c>
    </row>
    <row r="510" spans="1:44">
      <c r="A510" s="98">
        <f t="shared" si="141"/>
        <v>0</v>
      </c>
      <c r="B510" s="98" t="str">
        <f>IF(C510=1,SUM($C$23:C510),"")</f>
        <v/>
      </c>
      <c r="C510" s="98">
        <f t="shared" si="142"/>
        <v>0</v>
      </c>
      <c r="D510" s="89" t="str">
        <f t="shared" si="143"/>
        <v>1900-1-Aufnahme-</v>
      </c>
      <c r="E510" s="123" t="str">
        <f t="shared" ca="1" si="151"/>
        <v>-</v>
      </c>
      <c r="F510" s="123">
        <f t="shared" si="156"/>
        <v>1900</v>
      </c>
      <c r="G510" s="123">
        <f t="shared" si="157"/>
        <v>1</v>
      </c>
      <c r="H510" s="162">
        <f t="shared" si="158"/>
        <v>488</v>
      </c>
      <c r="I510" s="77"/>
      <c r="J510" s="78"/>
      <c r="K510" s="79"/>
      <c r="L510" s="80"/>
      <c r="M510" s="177"/>
      <c r="N510" s="309" t="str">
        <f t="shared" ca="1" si="155"/>
        <v/>
      </c>
      <c r="O510" s="310" t="str">
        <f ca="1">IFERROR(IF(VLOOKUP($E510,'SD Aufnahme'!$A$33:$N$326,'SD Aufnahme'!$D$29,FALSE)=0,"",VLOOKUP($E510,'SD Aufnahme'!$A$33:$N$326,'SD Aufnahme'!$D$29,FALSE)),"")</f>
        <v/>
      </c>
      <c r="P510" s="313"/>
      <c r="Q510" s="315" t="str">
        <f>IF(K510=0,"",IFERROR(VLOOKUP($E510,'SD Aufnahme'!$A$33:$N$326,'SD Aufnahme'!$E$29,FALSE),""))</f>
        <v/>
      </c>
      <c r="R510" s="87"/>
      <c r="S510" s="131" t="str">
        <f t="shared" si="144"/>
        <v/>
      </c>
      <c r="T510" s="126">
        <f>IF(M510="organische Düngemittel",IF(OR($M510=0,L510&lt;&gt;0,U510&gt;0),0,IFERROR(VLOOKUP($E510,'SD Aufnahme'!$A$33:$N$4042,T$20,FALSE),0)),)</f>
        <v>0</v>
      </c>
      <c r="U510" s="83"/>
      <c r="V510" s="124"/>
      <c r="W510" s="128" t="str">
        <f ca="1">IFERROR(IF(AND(J510&lt;&gt;"eigene Stoffe",VLOOKUP($E510,'SD Aufnahme'!$A$33:$N$326,'SD Aufnahme'!$G$29,FALSE)=0),"",IF($L510&lt;&gt;0,"", IF(AND(P510&gt;0,O510&lt;&gt;"",Q510&lt;&gt;"t TM"),VLOOKUP($E510,'SD Aufnahme'!$A$33:$N$326,'SD Aufnahme'!$G$29,FALSE)/O510*P510,VLOOKUP($E510,'SD Aufnahme'!$A$33:$N$326,'SD Aufnahme'!$G$29,FALSE)))),"")</f>
        <v/>
      </c>
      <c r="X510" s="87"/>
      <c r="Y510" s="128" t="str">
        <f ca="1">IFERROR(IF(AND(J510&lt;&gt;"eigene Stoffe",VLOOKUP($E510,'SD Aufnahme'!$A$33:$N$326,'SD Aufnahme'!$H$29,FALSE)=0),"",IF($L510&lt;&gt;0,"",IFERROR(IF(AND(P510&gt;0,O510&lt;&gt;"",Q510&lt;&gt;"t TM"),VLOOKUP($E510,'SD Aufnahme'!$A$33:$N$326,'SD Aufnahme'!$H$29,FALSE)*P510/O510,VLOOKUP($E510,'SD Aufnahme'!$A$33:$N$326,'SD Aufnahme'!$H$29,FALSE)),""))),"")</f>
        <v/>
      </c>
      <c r="Z510" s="87"/>
      <c r="AA510" s="424" t="s">
        <v>667</v>
      </c>
      <c r="AB510" s="129" t="str">
        <f>IF($M510=0,"",IFERROR(VLOOKUP($E510,'SD Aufnahme'!$A$33:$N$279,AB$20,FALSE),""))</f>
        <v/>
      </c>
      <c r="AC510" s="97">
        <f t="shared" si="145"/>
        <v>0</v>
      </c>
      <c r="AD510" s="89">
        <f t="shared" ca="1" si="146"/>
        <v>0</v>
      </c>
      <c r="AE510" s="89">
        <f t="shared" ca="1" si="152"/>
        <v>0</v>
      </c>
      <c r="AF510" s="89">
        <f t="shared" ca="1" si="147"/>
        <v>0</v>
      </c>
      <c r="AG510" s="89">
        <f t="shared" ca="1" si="153"/>
        <v>0</v>
      </c>
      <c r="AH510" s="89">
        <f t="shared" si="159"/>
        <v>0</v>
      </c>
      <c r="AI510" s="130" t="e">
        <f ca="1">COUNTIF(OFFSET('SD Aufnahme'!$C$33,VLOOKUP(J510,Art_Aufnahme,3,FALSE),0,VLOOKUP(J510,Art_Aufnahme,4,FALSE)-VLOOKUP(J510,Art_Aufnahme,3,FALSE)+1,1),K510)</f>
        <v>#N/A</v>
      </c>
      <c r="AJ510" s="138">
        <f ca="1">COUNTIF(OFFSET('SD Aufnahme'!$M$32,VLOOKUP(E510,'SD Aufnahme'!$A$33:$X$376,'SD Aufnahme'!$W$29,FALSE),0,1,VLOOKUP(E510,'SD Aufnahme'!$A$33:$X$376,'SD Aufnahme'!$X$29,FALSE)),M510)</f>
        <v>0</v>
      </c>
      <c r="AK510" s="91">
        <f t="shared" ca="1" si="154"/>
        <v>0</v>
      </c>
      <c r="AL510" s="98">
        <f t="shared" si="148"/>
        <v>3</v>
      </c>
      <c r="AO510" s="98">
        <f t="shared" si="149"/>
        <v>0</v>
      </c>
      <c r="AR510" s="98" t="str">
        <f t="shared" si="150"/>
        <v>1900-1-Aufnahme</v>
      </c>
    </row>
    <row r="511" spans="1:44">
      <c r="A511" s="98">
        <f t="shared" si="141"/>
        <v>0</v>
      </c>
      <c r="B511" s="98" t="str">
        <f>IF(C511=1,SUM($C$23:C511),"")</f>
        <v/>
      </c>
      <c r="C511" s="98">
        <f t="shared" si="142"/>
        <v>0</v>
      </c>
      <c r="D511" s="89" t="str">
        <f t="shared" si="143"/>
        <v>1900-1-Aufnahme-</v>
      </c>
      <c r="E511" s="123" t="str">
        <f t="shared" ca="1" si="151"/>
        <v>-</v>
      </c>
      <c r="F511" s="123">
        <f t="shared" si="156"/>
        <v>1900</v>
      </c>
      <c r="G511" s="123">
        <f t="shared" si="157"/>
        <v>1</v>
      </c>
      <c r="H511" s="162">
        <f t="shared" si="158"/>
        <v>489</v>
      </c>
      <c r="I511" s="77"/>
      <c r="J511" s="78"/>
      <c r="K511" s="79"/>
      <c r="L511" s="80"/>
      <c r="M511" s="177"/>
      <c r="N511" s="309" t="str">
        <f t="shared" ca="1" si="155"/>
        <v/>
      </c>
      <c r="O511" s="310" t="str">
        <f ca="1">IFERROR(IF(VLOOKUP($E511,'SD Aufnahme'!$A$33:$N$326,'SD Aufnahme'!$D$29,FALSE)=0,"",VLOOKUP($E511,'SD Aufnahme'!$A$33:$N$326,'SD Aufnahme'!$D$29,FALSE)),"")</f>
        <v/>
      </c>
      <c r="P511" s="313"/>
      <c r="Q511" s="315" t="str">
        <f>IF(K511=0,"",IFERROR(VLOOKUP($E511,'SD Aufnahme'!$A$33:$N$326,'SD Aufnahme'!$E$29,FALSE),""))</f>
        <v/>
      </c>
      <c r="R511" s="87"/>
      <c r="S511" s="131" t="str">
        <f t="shared" si="144"/>
        <v/>
      </c>
      <c r="T511" s="126">
        <f>IF(M511="organische Düngemittel",IF(OR($M511=0,L511&lt;&gt;0,U511&gt;0),0,IFERROR(VLOOKUP($E511,'SD Aufnahme'!$A$33:$N$4042,T$20,FALSE),0)),)</f>
        <v>0</v>
      </c>
      <c r="U511" s="83"/>
      <c r="V511" s="124"/>
      <c r="W511" s="128" t="str">
        <f ca="1">IFERROR(IF(AND(J511&lt;&gt;"eigene Stoffe",VLOOKUP($E511,'SD Aufnahme'!$A$33:$N$326,'SD Aufnahme'!$G$29,FALSE)=0),"",IF($L511&lt;&gt;0,"", IF(AND(P511&gt;0,O511&lt;&gt;"",Q511&lt;&gt;"t TM"),VLOOKUP($E511,'SD Aufnahme'!$A$33:$N$326,'SD Aufnahme'!$G$29,FALSE)/O511*P511,VLOOKUP($E511,'SD Aufnahme'!$A$33:$N$326,'SD Aufnahme'!$G$29,FALSE)))),"")</f>
        <v/>
      </c>
      <c r="X511" s="87"/>
      <c r="Y511" s="128" t="str">
        <f ca="1">IFERROR(IF(AND(J511&lt;&gt;"eigene Stoffe",VLOOKUP($E511,'SD Aufnahme'!$A$33:$N$326,'SD Aufnahme'!$H$29,FALSE)=0),"",IF($L511&lt;&gt;0,"",IFERROR(IF(AND(P511&gt;0,O511&lt;&gt;"",Q511&lt;&gt;"t TM"),VLOOKUP($E511,'SD Aufnahme'!$A$33:$N$326,'SD Aufnahme'!$H$29,FALSE)*P511/O511,VLOOKUP($E511,'SD Aufnahme'!$A$33:$N$326,'SD Aufnahme'!$H$29,FALSE)),""))),"")</f>
        <v/>
      </c>
      <c r="Z511" s="87"/>
      <c r="AA511" s="424" t="s">
        <v>667</v>
      </c>
      <c r="AB511" s="129" t="str">
        <f>IF($M511=0,"",IFERROR(VLOOKUP($E511,'SD Aufnahme'!$A$33:$N$279,AB$20,FALSE),""))</f>
        <v/>
      </c>
      <c r="AC511" s="97">
        <f t="shared" si="145"/>
        <v>0</v>
      </c>
      <c r="AD511" s="89">
        <f t="shared" ca="1" si="146"/>
        <v>0</v>
      </c>
      <c r="AE511" s="89">
        <f t="shared" ca="1" si="152"/>
        <v>0</v>
      </c>
      <c r="AF511" s="89">
        <f t="shared" ca="1" si="147"/>
        <v>0</v>
      </c>
      <c r="AG511" s="89">
        <f t="shared" ca="1" si="153"/>
        <v>0</v>
      </c>
      <c r="AH511" s="89">
        <f t="shared" si="159"/>
        <v>0</v>
      </c>
      <c r="AI511" s="130" t="e">
        <f ca="1">COUNTIF(OFFSET('SD Aufnahme'!$C$33,VLOOKUP(J511,Art_Aufnahme,3,FALSE),0,VLOOKUP(J511,Art_Aufnahme,4,FALSE)-VLOOKUP(J511,Art_Aufnahme,3,FALSE)+1,1),K511)</f>
        <v>#N/A</v>
      </c>
      <c r="AJ511" s="138">
        <f ca="1">COUNTIF(OFFSET('SD Aufnahme'!$M$32,VLOOKUP(E511,'SD Aufnahme'!$A$33:$X$376,'SD Aufnahme'!$W$29,FALSE),0,1,VLOOKUP(E511,'SD Aufnahme'!$A$33:$X$376,'SD Aufnahme'!$X$29,FALSE)),M511)</f>
        <v>0</v>
      </c>
      <c r="AK511" s="91">
        <f t="shared" ca="1" si="154"/>
        <v>0</v>
      </c>
      <c r="AL511" s="98">
        <f t="shared" si="148"/>
        <v>3</v>
      </c>
      <c r="AO511" s="98">
        <f t="shared" si="149"/>
        <v>0</v>
      </c>
      <c r="AR511" s="98" t="str">
        <f t="shared" si="150"/>
        <v>1900-1-Aufnahme</v>
      </c>
    </row>
    <row r="512" spans="1:44">
      <c r="A512" s="98">
        <f t="shared" si="141"/>
        <v>0</v>
      </c>
      <c r="B512" s="98" t="str">
        <f>IF(C512=1,SUM($C$23:C512),"")</f>
        <v/>
      </c>
      <c r="C512" s="98">
        <f t="shared" si="142"/>
        <v>0</v>
      </c>
      <c r="D512" s="89" t="str">
        <f t="shared" si="143"/>
        <v>1900-1-Aufnahme-</v>
      </c>
      <c r="E512" s="123" t="str">
        <f t="shared" ca="1" si="151"/>
        <v>-</v>
      </c>
      <c r="F512" s="123">
        <f t="shared" si="156"/>
        <v>1900</v>
      </c>
      <c r="G512" s="123">
        <f t="shared" si="157"/>
        <v>1</v>
      </c>
      <c r="H512" s="162">
        <f t="shared" si="158"/>
        <v>490</v>
      </c>
      <c r="I512" s="77"/>
      <c r="J512" s="78"/>
      <c r="K512" s="79"/>
      <c r="L512" s="80"/>
      <c r="M512" s="177"/>
      <c r="N512" s="309" t="str">
        <f t="shared" ca="1" si="155"/>
        <v/>
      </c>
      <c r="O512" s="310" t="str">
        <f ca="1">IFERROR(IF(VLOOKUP($E512,'SD Aufnahme'!$A$33:$N$326,'SD Aufnahme'!$D$29,FALSE)=0,"",VLOOKUP($E512,'SD Aufnahme'!$A$33:$N$326,'SD Aufnahme'!$D$29,FALSE)),"")</f>
        <v/>
      </c>
      <c r="P512" s="313"/>
      <c r="Q512" s="315" t="str">
        <f>IF(K512=0,"",IFERROR(VLOOKUP($E512,'SD Aufnahme'!$A$33:$N$326,'SD Aufnahme'!$E$29,FALSE),""))</f>
        <v/>
      </c>
      <c r="R512" s="87"/>
      <c r="S512" s="131" t="str">
        <f t="shared" si="144"/>
        <v/>
      </c>
      <c r="T512" s="126">
        <f>IF(M512="organische Düngemittel",IF(OR($M512=0,L512&lt;&gt;0,U512&gt;0),0,IFERROR(VLOOKUP($E512,'SD Aufnahme'!$A$33:$N$4042,T$20,FALSE),0)),)</f>
        <v>0</v>
      </c>
      <c r="U512" s="83"/>
      <c r="V512" s="124"/>
      <c r="W512" s="128" t="str">
        <f ca="1">IFERROR(IF(AND(J512&lt;&gt;"eigene Stoffe",VLOOKUP($E512,'SD Aufnahme'!$A$33:$N$326,'SD Aufnahme'!$G$29,FALSE)=0),"",IF($L512&lt;&gt;0,"", IF(AND(P512&gt;0,O512&lt;&gt;"",Q512&lt;&gt;"t TM"),VLOOKUP($E512,'SD Aufnahme'!$A$33:$N$326,'SD Aufnahme'!$G$29,FALSE)/O512*P512,VLOOKUP($E512,'SD Aufnahme'!$A$33:$N$326,'SD Aufnahme'!$G$29,FALSE)))),"")</f>
        <v/>
      </c>
      <c r="X512" s="87"/>
      <c r="Y512" s="128" t="str">
        <f ca="1">IFERROR(IF(AND(J512&lt;&gt;"eigene Stoffe",VLOOKUP($E512,'SD Aufnahme'!$A$33:$N$326,'SD Aufnahme'!$H$29,FALSE)=0),"",IF($L512&lt;&gt;0,"",IFERROR(IF(AND(P512&gt;0,O512&lt;&gt;"",Q512&lt;&gt;"t TM"),VLOOKUP($E512,'SD Aufnahme'!$A$33:$N$326,'SD Aufnahme'!$H$29,FALSE)*P512/O512,VLOOKUP($E512,'SD Aufnahme'!$A$33:$N$326,'SD Aufnahme'!$H$29,FALSE)),""))),"")</f>
        <v/>
      </c>
      <c r="Z512" s="87"/>
      <c r="AA512" s="424" t="s">
        <v>667</v>
      </c>
      <c r="AB512" s="129" t="str">
        <f>IF($M512=0,"",IFERROR(VLOOKUP($E512,'SD Aufnahme'!$A$33:$N$279,AB$20,FALSE),""))</f>
        <v/>
      </c>
      <c r="AC512" s="97">
        <f t="shared" si="145"/>
        <v>0</v>
      </c>
      <c r="AD512" s="89">
        <f t="shared" ca="1" si="146"/>
        <v>0</v>
      </c>
      <c r="AE512" s="89">
        <f t="shared" ca="1" si="152"/>
        <v>0</v>
      </c>
      <c r="AF512" s="89">
        <f t="shared" ca="1" si="147"/>
        <v>0</v>
      </c>
      <c r="AG512" s="89">
        <f t="shared" ca="1" si="153"/>
        <v>0</v>
      </c>
      <c r="AH512" s="89">
        <f t="shared" si="159"/>
        <v>0</v>
      </c>
      <c r="AI512" s="130" t="e">
        <f ca="1">COUNTIF(OFFSET('SD Aufnahme'!$C$33,VLOOKUP(J512,Art_Aufnahme,3,FALSE),0,VLOOKUP(J512,Art_Aufnahme,4,FALSE)-VLOOKUP(J512,Art_Aufnahme,3,FALSE)+1,1),K512)</f>
        <v>#N/A</v>
      </c>
      <c r="AJ512" s="138">
        <f ca="1">COUNTIF(OFFSET('SD Aufnahme'!$M$32,VLOOKUP(E512,'SD Aufnahme'!$A$33:$X$376,'SD Aufnahme'!$W$29,FALSE),0,1,VLOOKUP(E512,'SD Aufnahme'!$A$33:$X$376,'SD Aufnahme'!$X$29,FALSE)),M512)</f>
        <v>0</v>
      </c>
      <c r="AK512" s="91">
        <f t="shared" ca="1" si="154"/>
        <v>0</v>
      </c>
      <c r="AL512" s="98">
        <f t="shared" si="148"/>
        <v>3</v>
      </c>
      <c r="AO512" s="98">
        <f t="shared" si="149"/>
        <v>0</v>
      </c>
      <c r="AR512" s="98" t="str">
        <f t="shared" si="150"/>
        <v>1900-1-Aufnahme</v>
      </c>
    </row>
    <row r="513" spans="1:44">
      <c r="A513" s="98">
        <f t="shared" si="141"/>
        <v>0</v>
      </c>
      <c r="B513" s="98" t="str">
        <f>IF(C513=1,SUM($C$23:C513),"")</f>
        <v/>
      </c>
      <c r="C513" s="98">
        <f t="shared" si="142"/>
        <v>0</v>
      </c>
      <c r="D513" s="89" t="str">
        <f t="shared" si="143"/>
        <v>1900-1-Aufnahme-</v>
      </c>
      <c r="E513" s="123" t="str">
        <f t="shared" ca="1" si="151"/>
        <v>-</v>
      </c>
      <c r="F513" s="123">
        <f t="shared" si="156"/>
        <v>1900</v>
      </c>
      <c r="G513" s="123">
        <f t="shared" si="157"/>
        <v>1</v>
      </c>
      <c r="H513" s="162">
        <f t="shared" si="158"/>
        <v>491</v>
      </c>
      <c r="I513" s="77"/>
      <c r="J513" s="78"/>
      <c r="K513" s="79"/>
      <c r="L513" s="80"/>
      <c r="M513" s="177"/>
      <c r="N513" s="309" t="str">
        <f t="shared" ca="1" si="155"/>
        <v/>
      </c>
      <c r="O513" s="310" t="str">
        <f ca="1">IFERROR(IF(VLOOKUP($E513,'SD Aufnahme'!$A$33:$N$326,'SD Aufnahme'!$D$29,FALSE)=0,"",VLOOKUP($E513,'SD Aufnahme'!$A$33:$N$326,'SD Aufnahme'!$D$29,FALSE)),"")</f>
        <v/>
      </c>
      <c r="P513" s="313"/>
      <c r="Q513" s="315" t="str">
        <f>IF(K513=0,"",IFERROR(VLOOKUP($E513,'SD Aufnahme'!$A$33:$N$326,'SD Aufnahme'!$E$29,FALSE),""))</f>
        <v/>
      </c>
      <c r="R513" s="87"/>
      <c r="S513" s="131" t="str">
        <f t="shared" si="144"/>
        <v/>
      </c>
      <c r="T513" s="126">
        <f>IF(M513="organische Düngemittel",IF(OR($M513=0,L513&lt;&gt;0,U513&gt;0),0,IFERROR(VLOOKUP($E513,'SD Aufnahme'!$A$33:$N$4042,T$20,FALSE),0)),)</f>
        <v>0</v>
      </c>
      <c r="U513" s="83"/>
      <c r="V513" s="124"/>
      <c r="W513" s="128" t="str">
        <f ca="1">IFERROR(IF(AND(J513&lt;&gt;"eigene Stoffe",VLOOKUP($E513,'SD Aufnahme'!$A$33:$N$326,'SD Aufnahme'!$G$29,FALSE)=0),"",IF($L513&lt;&gt;0,"", IF(AND(P513&gt;0,O513&lt;&gt;"",Q513&lt;&gt;"t TM"),VLOOKUP($E513,'SD Aufnahme'!$A$33:$N$326,'SD Aufnahme'!$G$29,FALSE)/O513*P513,VLOOKUP($E513,'SD Aufnahme'!$A$33:$N$326,'SD Aufnahme'!$G$29,FALSE)))),"")</f>
        <v/>
      </c>
      <c r="X513" s="87"/>
      <c r="Y513" s="128" t="str">
        <f ca="1">IFERROR(IF(AND(J513&lt;&gt;"eigene Stoffe",VLOOKUP($E513,'SD Aufnahme'!$A$33:$N$326,'SD Aufnahme'!$H$29,FALSE)=0),"",IF($L513&lt;&gt;0,"",IFERROR(IF(AND(P513&gt;0,O513&lt;&gt;"",Q513&lt;&gt;"t TM"),VLOOKUP($E513,'SD Aufnahme'!$A$33:$N$326,'SD Aufnahme'!$H$29,FALSE)*P513/O513,VLOOKUP($E513,'SD Aufnahme'!$A$33:$N$326,'SD Aufnahme'!$H$29,FALSE)),""))),"")</f>
        <v/>
      </c>
      <c r="Z513" s="87"/>
      <c r="AA513" s="424" t="s">
        <v>667</v>
      </c>
      <c r="AB513" s="129" t="str">
        <f>IF($M513=0,"",IFERROR(VLOOKUP($E513,'SD Aufnahme'!$A$33:$N$279,AB$20,FALSE),""))</f>
        <v/>
      </c>
      <c r="AC513" s="97">
        <f t="shared" si="145"/>
        <v>0</v>
      </c>
      <c r="AD513" s="89">
        <f t="shared" ca="1" si="146"/>
        <v>0</v>
      </c>
      <c r="AE513" s="89">
        <f t="shared" ca="1" si="152"/>
        <v>0</v>
      </c>
      <c r="AF513" s="89">
        <f t="shared" ca="1" si="147"/>
        <v>0</v>
      </c>
      <c r="AG513" s="89">
        <f t="shared" ca="1" si="153"/>
        <v>0</v>
      </c>
      <c r="AH513" s="89">
        <f t="shared" si="159"/>
        <v>0</v>
      </c>
      <c r="AI513" s="130" t="e">
        <f ca="1">COUNTIF(OFFSET('SD Aufnahme'!$C$33,VLOOKUP(J513,Art_Aufnahme,3,FALSE),0,VLOOKUP(J513,Art_Aufnahme,4,FALSE)-VLOOKUP(J513,Art_Aufnahme,3,FALSE)+1,1),K513)</f>
        <v>#N/A</v>
      </c>
      <c r="AJ513" s="138">
        <f ca="1">COUNTIF(OFFSET('SD Aufnahme'!$M$32,VLOOKUP(E513,'SD Aufnahme'!$A$33:$X$376,'SD Aufnahme'!$W$29,FALSE),0,1,VLOOKUP(E513,'SD Aufnahme'!$A$33:$X$376,'SD Aufnahme'!$X$29,FALSE)),M513)</f>
        <v>0</v>
      </c>
      <c r="AK513" s="91">
        <f t="shared" ca="1" si="154"/>
        <v>0</v>
      </c>
      <c r="AL513" s="98">
        <f t="shared" si="148"/>
        <v>3</v>
      </c>
      <c r="AO513" s="98">
        <f t="shared" si="149"/>
        <v>0</v>
      </c>
      <c r="AR513" s="98" t="str">
        <f t="shared" si="150"/>
        <v>1900-1-Aufnahme</v>
      </c>
    </row>
    <row r="514" spans="1:44">
      <c r="A514" s="98">
        <f t="shared" si="141"/>
        <v>0</v>
      </c>
      <c r="B514" s="98" t="str">
        <f>IF(C514=1,SUM($C$23:C514),"")</f>
        <v/>
      </c>
      <c r="C514" s="98">
        <f t="shared" si="142"/>
        <v>0</v>
      </c>
      <c r="D514" s="89" t="str">
        <f t="shared" si="143"/>
        <v>1900-1-Aufnahme-</v>
      </c>
      <c r="E514" s="123" t="str">
        <f t="shared" ca="1" si="151"/>
        <v>-</v>
      </c>
      <c r="F514" s="123">
        <f t="shared" si="156"/>
        <v>1900</v>
      </c>
      <c r="G514" s="123">
        <f t="shared" si="157"/>
        <v>1</v>
      </c>
      <c r="H514" s="162">
        <f t="shared" si="158"/>
        <v>492</v>
      </c>
      <c r="I514" s="77"/>
      <c r="J514" s="78"/>
      <c r="K514" s="79"/>
      <c r="L514" s="80"/>
      <c r="M514" s="177"/>
      <c r="N514" s="309" t="str">
        <f t="shared" ca="1" si="155"/>
        <v/>
      </c>
      <c r="O514" s="310" t="str">
        <f ca="1">IFERROR(IF(VLOOKUP($E514,'SD Aufnahme'!$A$33:$N$326,'SD Aufnahme'!$D$29,FALSE)=0,"",VLOOKUP($E514,'SD Aufnahme'!$A$33:$N$326,'SD Aufnahme'!$D$29,FALSE)),"")</f>
        <v/>
      </c>
      <c r="P514" s="313"/>
      <c r="Q514" s="315" t="str">
        <f>IF(K514=0,"",IFERROR(VLOOKUP($E514,'SD Aufnahme'!$A$33:$N$326,'SD Aufnahme'!$E$29,FALSE),""))</f>
        <v/>
      </c>
      <c r="R514" s="87"/>
      <c r="S514" s="131" t="str">
        <f t="shared" si="144"/>
        <v/>
      </c>
      <c r="T514" s="126">
        <f>IF(M514="organische Düngemittel",IF(OR($M514=0,L514&lt;&gt;0,U514&gt;0),0,IFERROR(VLOOKUP($E514,'SD Aufnahme'!$A$33:$N$4042,T$20,FALSE),0)),)</f>
        <v>0</v>
      </c>
      <c r="U514" s="83"/>
      <c r="V514" s="124"/>
      <c r="W514" s="128" t="str">
        <f ca="1">IFERROR(IF(AND(J514&lt;&gt;"eigene Stoffe",VLOOKUP($E514,'SD Aufnahme'!$A$33:$N$326,'SD Aufnahme'!$G$29,FALSE)=0),"",IF($L514&lt;&gt;0,"", IF(AND(P514&gt;0,O514&lt;&gt;"",Q514&lt;&gt;"t TM"),VLOOKUP($E514,'SD Aufnahme'!$A$33:$N$326,'SD Aufnahme'!$G$29,FALSE)/O514*P514,VLOOKUP($E514,'SD Aufnahme'!$A$33:$N$326,'SD Aufnahme'!$G$29,FALSE)))),"")</f>
        <v/>
      </c>
      <c r="X514" s="87"/>
      <c r="Y514" s="128" t="str">
        <f ca="1">IFERROR(IF(AND(J514&lt;&gt;"eigene Stoffe",VLOOKUP($E514,'SD Aufnahme'!$A$33:$N$326,'SD Aufnahme'!$H$29,FALSE)=0),"",IF($L514&lt;&gt;0,"",IFERROR(IF(AND(P514&gt;0,O514&lt;&gt;"",Q514&lt;&gt;"t TM"),VLOOKUP($E514,'SD Aufnahme'!$A$33:$N$326,'SD Aufnahme'!$H$29,FALSE)*P514/O514,VLOOKUP($E514,'SD Aufnahme'!$A$33:$N$326,'SD Aufnahme'!$H$29,FALSE)),""))),"")</f>
        <v/>
      </c>
      <c r="Z514" s="87"/>
      <c r="AA514" s="424" t="s">
        <v>667</v>
      </c>
      <c r="AB514" s="129" t="str">
        <f>IF($M514=0,"",IFERROR(VLOOKUP($E514,'SD Aufnahme'!$A$33:$N$279,AB$20,FALSE),""))</f>
        <v/>
      </c>
      <c r="AC514" s="97">
        <f t="shared" si="145"/>
        <v>0</v>
      </c>
      <c r="AD514" s="89">
        <f t="shared" ca="1" si="146"/>
        <v>0</v>
      </c>
      <c r="AE514" s="89">
        <f t="shared" ca="1" si="152"/>
        <v>0</v>
      </c>
      <c r="AF514" s="89">
        <f t="shared" ca="1" si="147"/>
        <v>0</v>
      </c>
      <c r="AG514" s="89">
        <f t="shared" ca="1" si="153"/>
        <v>0</v>
      </c>
      <c r="AH514" s="89">
        <f t="shared" si="159"/>
        <v>0</v>
      </c>
      <c r="AI514" s="130" t="e">
        <f ca="1">COUNTIF(OFFSET('SD Aufnahme'!$C$33,VLOOKUP(J514,Art_Aufnahme,3,FALSE),0,VLOOKUP(J514,Art_Aufnahme,4,FALSE)-VLOOKUP(J514,Art_Aufnahme,3,FALSE)+1,1),K514)</f>
        <v>#N/A</v>
      </c>
      <c r="AJ514" s="138">
        <f ca="1">COUNTIF(OFFSET('SD Aufnahme'!$M$32,VLOOKUP(E514,'SD Aufnahme'!$A$33:$X$376,'SD Aufnahme'!$W$29,FALSE),0,1,VLOOKUP(E514,'SD Aufnahme'!$A$33:$X$376,'SD Aufnahme'!$X$29,FALSE)),M514)</f>
        <v>0</v>
      </c>
      <c r="AK514" s="91">
        <f t="shared" ca="1" si="154"/>
        <v>0</v>
      </c>
      <c r="AL514" s="98">
        <f t="shared" si="148"/>
        <v>3</v>
      </c>
      <c r="AO514" s="98">
        <f t="shared" si="149"/>
        <v>0</v>
      </c>
      <c r="AR514" s="98" t="str">
        <f t="shared" si="150"/>
        <v>1900-1-Aufnahme</v>
      </c>
    </row>
    <row r="515" spans="1:44">
      <c r="A515" s="98">
        <f t="shared" si="141"/>
        <v>0</v>
      </c>
      <c r="B515" s="98" t="str">
        <f>IF(C515=1,SUM($C$23:C515),"")</f>
        <v/>
      </c>
      <c r="C515" s="98">
        <f t="shared" si="142"/>
        <v>0</v>
      </c>
      <c r="D515" s="89" t="str">
        <f t="shared" si="143"/>
        <v>1900-1-Aufnahme-</v>
      </c>
      <c r="E515" s="123" t="str">
        <f t="shared" ca="1" si="151"/>
        <v>-</v>
      </c>
      <c r="F515" s="123">
        <f t="shared" si="156"/>
        <v>1900</v>
      </c>
      <c r="G515" s="123">
        <f t="shared" si="157"/>
        <v>1</v>
      </c>
      <c r="H515" s="162">
        <f t="shared" si="158"/>
        <v>493</v>
      </c>
      <c r="I515" s="77"/>
      <c r="J515" s="78"/>
      <c r="K515" s="79"/>
      <c r="L515" s="80"/>
      <c r="M515" s="177"/>
      <c r="N515" s="309" t="str">
        <f t="shared" ca="1" si="155"/>
        <v/>
      </c>
      <c r="O515" s="310" t="str">
        <f ca="1">IFERROR(IF(VLOOKUP($E515,'SD Aufnahme'!$A$33:$N$326,'SD Aufnahme'!$D$29,FALSE)=0,"",VLOOKUP($E515,'SD Aufnahme'!$A$33:$N$326,'SD Aufnahme'!$D$29,FALSE)),"")</f>
        <v/>
      </c>
      <c r="P515" s="313"/>
      <c r="Q515" s="315" t="str">
        <f>IF(K515=0,"",IFERROR(VLOOKUP($E515,'SD Aufnahme'!$A$33:$N$326,'SD Aufnahme'!$E$29,FALSE),""))</f>
        <v/>
      </c>
      <c r="R515" s="87"/>
      <c r="S515" s="131" t="str">
        <f t="shared" si="144"/>
        <v/>
      </c>
      <c r="T515" s="126">
        <f>IF(M515="organische Düngemittel",IF(OR($M515=0,L515&lt;&gt;0,U515&gt;0),0,IFERROR(VLOOKUP($E515,'SD Aufnahme'!$A$33:$N$4042,T$20,FALSE),0)),)</f>
        <v>0</v>
      </c>
      <c r="U515" s="83"/>
      <c r="V515" s="124"/>
      <c r="W515" s="128" t="str">
        <f ca="1">IFERROR(IF(AND(J515&lt;&gt;"eigene Stoffe",VLOOKUP($E515,'SD Aufnahme'!$A$33:$N$326,'SD Aufnahme'!$G$29,FALSE)=0),"",IF($L515&lt;&gt;0,"", IF(AND(P515&gt;0,O515&lt;&gt;"",Q515&lt;&gt;"t TM"),VLOOKUP($E515,'SD Aufnahme'!$A$33:$N$326,'SD Aufnahme'!$G$29,FALSE)/O515*P515,VLOOKUP($E515,'SD Aufnahme'!$A$33:$N$326,'SD Aufnahme'!$G$29,FALSE)))),"")</f>
        <v/>
      </c>
      <c r="X515" s="87"/>
      <c r="Y515" s="128" t="str">
        <f ca="1">IFERROR(IF(AND(J515&lt;&gt;"eigene Stoffe",VLOOKUP($E515,'SD Aufnahme'!$A$33:$N$326,'SD Aufnahme'!$H$29,FALSE)=0),"",IF($L515&lt;&gt;0,"",IFERROR(IF(AND(P515&gt;0,O515&lt;&gt;"",Q515&lt;&gt;"t TM"),VLOOKUP($E515,'SD Aufnahme'!$A$33:$N$326,'SD Aufnahme'!$H$29,FALSE)*P515/O515,VLOOKUP($E515,'SD Aufnahme'!$A$33:$N$326,'SD Aufnahme'!$H$29,FALSE)),""))),"")</f>
        <v/>
      </c>
      <c r="Z515" s="87"/>
      <c r="AA515" s="424" t="s">
        <v>667</v>
      </c>
      <c r="AB515" s="129" t="str">
        <f>IF($M515=0,"",IFERROR(VLOOKUP($E515,'SD Aufnahme'!$A$33:$N$279,AB$20,FALSE),""))</f>
        <v/>
      </c>
      <c r="AC515" s="97">
        <f t="shared" si="145"/>
        <v>0</v>
      </c>
      <c r="AD515" s="89">
        <f t="shared" ca="1" si="146"/>
        <v>0</v>
      </c>
      <c r="AE515" s="89">
        <f t="shared" ca="1" si="152"/>
        <v>0</v>
      </c>
      <c r="AF515" s="89">
        <f t="shared" ca="1" si="147"/>
        <v>0</v>
      </c>
      <c r="AG515" s="89">
        <f t="shared" ca="1" si="153"/>
        <v>0</v>
      </c>
      <c r="AH515" s="89">
        <f t="shared" si="159"/>
        <v>0</v>
      </c>
      <c r="AI515" s="130" t="e">
        <f ca="1">COUNTIF(OFFSET('SD Aufnahme'!$C$33,VLOOKUP(J515,Art_Aufnahme,3,FALSE),0,VLOOKUP(J515,Art_Aufnahme,4,FALSE)-VLOOKUP(J515,Art_Aufnahme,3,FALSE)+1,1),K515)</f>
        <v>#N/A</v>
      </c>
      <c r="AJ515" s="138">
        <f ca="1">COUNTIF(OFFSET('SD Aufnahme'!$M$32,VLOOKUP(E515,'SD Aufnahme'!$A$33:$X$376,'SD Aufnahme'!$W$29,FALSE),0,1,VLOOKUP(E515,'SD Aufnahme'!$A$33:$X$376,'SD Aufnahme'!$X$29,FALSE)),M515)</f>
        <v>0</v>
      </c>
      <c r="AK515" s="91">
        <f t="shared" ca="1" si="154"/>
        <v>0</v>
      </c>
      <c r="AL515" s="98">
        <f t="shared" si="148"/>
        <v>3</v>
      </c>
      <c r="AO515" s="98">
        <f t="shared" si="149"/>
        <v>0</v>
      </c>
      <c r="AR515" s="98" t="str">
        <f t="shared" si="150"/>
        <v>1900-1-Aufnahme</v>
      </c>
    </row>
    <row r="516" spans="1:44">
      <c r="A516" s="98">
        <f t="shared" si="141"/>
        <v>0</v>
      </c>
      <c r="B516" s="98" t="str">
        <f>IF(C516=1,SUM($C$23:C516),"")</f>
        <v/>
      </c>
      <c r="C516" s="98">
        <f t="shared" si="142"/>
        <v>0</v>
      </c>
      <c r="D516" s="89" t="str">
        <f t="shared" si="143"/>
        <v>1900-1-Aufnahme-</v>
      </c>
      <c r="E516" s="123" t="str">
        <f t="shared" ca="1" si="151"/>
        <v>-</v>
      </c>
      <c r="F516" s="123">
        <f t="shared" si="156"/>
        <v>1900</v>
      </c>
      <c r="G516" s="123">
        <f t="shared" si="157"/>
        <v>1</v>
      </c>
      <c r="H516" s="162">
        <f t="shared" si="158"/>
        <v>494</v>
      </c>
      <c r="I516" s="77"/>
      <c r="J516" s="78"/>
      <c r="K516" s="79"/>
      <c r="L516" s="80"/>
      <c r="M516" s="177"/>
      <c r="N516" s="309" t="str">
        <f t="shared" ca="1" si="155"/>
        <v/>
      </c>
      <c r="O516" s="310" t="str">
        <f ca="1">IFERROR(IF(VLOOKUP($E516,'SD Aufnahme'!$A$33:$N$326,'SD Aufnahme'!$D$29,FALSE)=0,"",VLOOKUP($E516,'SD Aufnahme'!$A$33:$N$326,'SD Aufnahme'!$D$29,FALSE)),"")</f>
        <v/>
      </c>
      <c r="P516" s="313"/>
      <c r="Q516" s="315" t="str">
        <f>IF(K516=0,"",IFERROR(VLOOKUP($E516,'SD Aufnahme'!$A$33:$N$326,'SD Aufnahme'!$E$29,FALSE),""))</f>
        <v/>
      </c>
      <c r="R516" s="87"/>
      <c r="S516" s="131" t="str">
        <f t="shared" si="144"/>
        <v/>
      </c>
      <c r="T516" s="126">
        <f>IF(M516="organische Düngemittel",IF(OR($M516=0,L516&lt;&gt;0,U516&gt;0),0,IFERROR(VLOOKUP($E516,'SD Aufnahme'!$A$33:$N$4042,T$20,FALSE),0)),)</f>
        <v>0</v>
      </c>
      <c r="U516" s="83"/>
      <c r="V516" s="124"/>
      <c r="W516" s="128" t="str">
        <f ca="1">IFERROR(IF(AND(J516&lt;&gt;"eigene Stoffe",VLOOKUP($E516,'SD Aufnahme'!$A$33:$N$326,'SD Aufnahme'!$G$29,FALSE)=0),"",IF($L516&lt;&gt;0,"", IF(AND(P516&gt;0,O516&lt;&gt;"",Q516&lt;&gt;"t TM"),VLOOKUP($E516,'SD Aufnahme'!$A$33:$N$326,'SD Aufnahme'!$G$29,FALSE)/O516*P516,VLOOKUP($E516,'SD Aufnahme'!$A$33:$N$326,'SD Aufnahme'!$G$29,FALSE)))),"")</f>
        <v/>
      </c>
      <c r="X516" s="87"/>
      <c r="Y516" s="128" t="str">
        <f ca="1">IFERROR(IF(AND(J516&lt;&gt;"eigene Stoffe",VLOOKUP($E516,'SD Aufnahme'!$A$33:$N$326,'SD Aufnahme'!$H$29,FALSE)=0),"",IF($L516&lt;&gt;0,"",IFERROR(IF(AND(P516&gt;0,O516&lt;&gt;"",Q516&lt;&gt;"t TM"),VLOOKUP($E516,'SD Aufnahme'!$A$33:$N$326,'SD Aufnahme'!$H$29,FALSE)*P516/O516,VLOOKUP($E516,'SD Aufnahme'!$A$33:$N$326,'SD Aufnahme'!$H$29,FALSE)),""))),"")</f>
        <v/>
      </c>
      <c r="Z516" s="87"/>
      <c r="AA516" s="424" t="s">
        <v>667</v>
      </c>
      <c r="AB516" s="129" t="str">
        <f>IF($M516=0,"",IFERROR(VLOOKUP($E516,'SD Aufnahme'!$A$33:$N$279,AB$20,FALSE),""))</f>
        <v/>
      </c>
      <c r="AC516" s="97">
        <f t="shared" si="145"/>
        <v>0</v>
      </c>
      <c r="AD516" s="89">
        <f t="shared" ca="1" si="146"/>
        <v>0</v>
      </c>
      <c r="AE516" s="89">
        <f t="shared" ca="1" si="152"/>
        <v>0</v>
      </c>
      <c r="AF516" s="89">
        <f t="shared" ca="1" si="147"/>
        <v>0</v>
      </c>
      <c r="AG516" s="89">
        <f t="shared" ca="1" si="153"/>
        <v>0</v>
      </c>
      <c r="AH516" s="89">
        <f t="shared" si="159"/>
        <v>0</v>
      </c>
      <c r="AI516" s="130" t="e">
        <f ca="1">COUNTIF(OFFSET('SD Aufnahme'!$C$33,VLOOKUP(J516,Art_Aufnahme,3,FALSE),0,VLOOKUP(J516,Art_Aufnahme,4,FALSE)-VLOOKUP(J516,Art_Aufnahme,3,FALSE)+1,1),K516)</f>
        <v>#N/A</v>
      </c>
      <c r="AJ516" s="138">
        <f ca="1">COUNTIF(OFFSET('SD Aufnahme'!$M$32,VLOOKUP(E516,'SD Aufnahme'!$A$33:$X$376,'SD Aufnahme'!$W$29,FALSE),0,1,VLOOKUP(E516,'SD Aufnahme'!$A$33:$X$376,'SD Aufnahme'!$X$29,FALSE)),M516)</f>
        <v>0</v>
      </c>
      <c r="AK516" s="91">
        <f t="shared" ca="1" si="154"/>
        <v>0</v>
      </c>
      <c r="AL516" s="98">
        <f t="shared" si="148"/>
        <v>3</v>
      </c>
      <c r="AO516" s="98">
        <f t="shared" si="149"/>
        <v>0</v>
      </c>
      <c r="AR516" s="98" t="str">
        <f t="shared" si="150"/>
        <v>1900-1-Aufnahme</v>
      </c>
    </row>
    <row r="517" spans="1:44">
      <c r="A517" s="98">
        <f t="shared" si="141"/>
        <v>0</v>
      </c>
      <c r="B517" s="98" t="str">
        <f>IF(C517=1,SUM($C$23:C517),"")</f>
        <v/>
      </c>
      <c r="C517" s="98">
        <f t="shared" si="142"/>
        <v>0</v>
      </c>
      <c r="D517" s="89" t="str">
        <f t="shared" si="143"/>
        <v>1900-1-Aufnahme-</v>
      </c>
      <c r="E517" s="123" t="str">
        <f t="shared" ca="1" si="151"/>
        <v>-</v>
      </c>
      <c r="F517" s="123">
        <f t="shared" si="156"/>
        <v>1900</v>
      </c>
      <c r="G517" s="123">
        <f t="shared" si="157"/>
        <v>1</v>
      </c>
      <c r="H517" s="162">
        <f t="shared" si="158"/>
        <v>495</v>
      </c>
      <c r="I517" s="77"/>
      <c r="J517" s="78"/>
      <c r="K517" s="79"/>
      <c r="L517" s="80"/>
      <c r="M517" s="177"/>
      <c r="N517" s="309" t="str">
        <f t="shared" ca="1" si="155"/>
        <v/>
      </c>
      <c r="O517" s="310" t="str">
        <f ca="1">IFERROR(IF(VLOOKUP($E517,'SD Aufnahme'!$A$33:$N$326,'SD Aufnahme'!$D$29,FALSE)=0,"",VLOOKUP($E517,'SD Aufnahme'!$A$33:$N$326,'SD Aufnahme'!$D$29,FALSE)),"")</f>
        <v/>
      </c>
      <c r="P517" s="313"/>
      <c r="Q517" s="315" t="str">
        <f>IF(K517=0,"",IFERROR(VLOOKUP($E517,'SD Aufnahme'!$A$33:$N$326,'SD Aufnahme'!$E$29,FALSE),""))</f>
        <v/>
      </c>
      <c r="R517" s="87"/>
      <c r="S517" s="131" t="str">
        <f t="shared" si="144"/>
        <v/>
      </c>
      <c r="T517" s="126">
        <f>IF(M517="organische Düngemittel",IF(OR($M517=0,L517&lt;&gt;0,U517&gt;0),0,IFERROR(VLOOKUP($E517,'SD Aufnahme'!$A$33:$N$4042,T$20,FALSE),0)),)</f>
        <v>0</v>
      </c>
      <c r="U517" s="83"/>
      <c r="V517" s="124"/>
      <c r="W517" s="128" t="str">
        <f ca="1">IFERROR(IF(AND(J517&lt;&gt;"eigene Stoffe",VLOOKUP($E517,'SD Aufnahme'!$A$33:$N$326,'SD Aufnahme'!$G$29,FALSE)=0),"",IF($L517&lt;&gt;0,"", IF(AND(P517&gt;0,O517&lt;&gt;"",Q517&lt;&gt;"t TM"),VLOOKUP($E517,'SD Aufnahme'!$A$33:$N$326,'SD Aufnahme'!$G$29,FALSE)/O517*P517,VLOOKUP($E517,'SD Aufnahme'!$A$33:$N$326,'SD Aufnahme'!$G$29,FALSE)))),"")</f>
        <v/>
      </c>
      <c r="X517" s="87"/>
      <c r="Y517" s="128" t="str">
        <f ca="1">IFERROR(IF(AND(J517&lt;&gt;"eigene Stoffe",VLOOKUP($E517,'SD Aufnahme'!$A$33:$N$326,'SD Aufnahme'!$H$29,FALSE)=0),"",IF($L517&lt;&gt;0,"",IFERROR(IF(AND(P517&gt;0,O517&lt;&gt;"",Q517&lt;&gt;"t TM"),VLOOKUP($E517,'SD Aufnahme'!$A$33:$N$326,'SD Aufnahme'!$H$29,FALSE)*P517/O517,VLOOKUP($E517,'SD Aufnahme'!$A$33:$N$326,'SD Aufnahme'!$H$29,FALSE)),""))),"")</f>
        <v/>
      </c>
      <c r="Z517" s="87"/>
      <c r="AA517" s="424" t="s">
        <v>667</v>
      </c>
      <c r="AB517" s="129" t="str">
        <f>IF($M517=0,"",IFERROR(VLOOKUP($E517,'SD Aufnahme'!$A$33:$N$279,AB$20,FALSE),""))</f>
        <v/>
      </c>
      <c r="AC517" s="97">
        <f t="shared" si="145"/>
        <v>0</v>
      </c>
      <c r="AD517" s="89">
        <f t="shared" ca="1" si="146"/>
        <v>0</v>
      </c>
      <c r="AE517" s="89">
        <f t="shared" ca="1" si="152"/>
        <v>0</v>
      </c>
      <c r="AF517" s="89">
        <f t="shared" ca="1" si="147"/>
        <v>0</v>
      </c>
      <c r="AG517" s="89">
        <f t="shared" ca="1" si="153"/>
        <v>0</v>
      </c>
      <c r="AH517" s="89">
        <f t="shared" si="159"/>
        <v>0</v>
      </c>
      <c r="AI517" s="130" t="e">
        <f ca="1">COUNTIF(OFFSET('SD Aufnahme'!$C$33,VLOOKUP(J517,Art_Aufnahme,3,FALSE),0,VLOOKUP(J517,Art_Aufnahme,4,FALSE)-VLOOKUP(J517,Art_Aufnahme,3,FALSE)+1,1),K517)</f>
        <v>#N/A</v>
      </c>
      <c r="AJ517" s="138">
        <f ca="1">COUNTIF(OFFSET('SD Aufnahme'!$M$32,VLOOKUP(E517,'SD Aufnahme'!$A$33:$X$376,'SD Aufnahme'!$W$29,FALSE),0,1,VLOOKUP(E517,'SD Aufnahme'!$A$33:$X$376,'SD Aufnahme'!$X$29,FALSE)),M517)</f>
        <v>0</v>
      </c>
      <c r="AK517" s="91">
        <f t="shared" ca="1" si="154"/>
        <v>0</v>
      </c>
      <c r="AL517" s="98">
        <f t="shared" si="148"/>
        <v>3</v>
      </c>
      <c r="AO517" s="98">
        <f t="shared" si="149"/>
        <v>0</v>
      </c>
      <c r="AR517" s="98" t="str">
        <f t="shared" si="150"/>
        <v>1900-1-Aufnahme</v>
      </c>
    </row>
    <row r="518" spans="1:44">
      <c r="A518" s="98">
        <f t="shared" si="141"/>
        <v>0</v>
      </c>
      <c r="B518" s="98" t="str">
        <f>IF(C518=1,SUM($C$23:C518),"")</f>
        <v/>
      </c>
      <c r="C518" s="98">
        <f t="shared" si="142"/>
        <v>0</v>
      </c>
      <c r="D518" s="89" t="str">
        <f t="shared" si="143"/>
        <v>1900-1-Aufnahme-</v>
      </c>
      <c r="E518" s="123" t="str">
        <f t="shared" ca="1" si="151"/>
        <v>-</v>
      </c>
      <c r="F518" s="123">
        <f t="shared" si="156"/>
        <v>1900</v>
      </c>
      <c r="G518" s="123">
        <f t="shared" si="157"/>
        <v>1</v>
      </c>
      <c r="H518" s="162">
        <f t="shared" si="158"/>
        <v>496</v>
      </c>
      <c r="I518" s="77"/>
      <c r="J518" s="78"/>
      <c r="K518" s="79"/>
      <c r="L518" s="80"/>
      <c r="M518" s="177"/>
      <c r="N518" s="309" t="str">
        <f t="shared" ca="1" si="155"/>
        <v/>
      </c>
      <c r="O518" s="310" t="str">
        <f ca="1">IFERROR(IF(VLOOKUP($E518,'SD Aufnahme'!$A$33:$N$326,'SD Aufnahme'!$D$29,FALSE)=0,"",VLOOKUP($E518,'SD Aufnahme'!$A$33:$N$326,'SD Aufnahme'!$D$29,FALSE)),"")</f>
        <v/>
      </c>
      <c r="P518" s="313"/>
      <c r="Q518" s="315" t="str">
        <f>IF(K518=0,"",IFERROR(VLOOKUP($E518,'SD Aufnahme'!$A$33:$N$326,'SD Aufnahme'!$E$29,FALSE),""))</f>
        <v/>
      </c>
      <c r="R518" s="87"/>
      <c r="S518" s="131" t="str">
        <f t="shared" si="144"/>
        <v/>
      </c>
      <c r="T518" s="126">
        <f>IF(M518="organische Düngemittel",IF(OR($M518=0,L518&lt;&gt;0,U518&gt;0),0,IFERROR(VLOOKUP($E518,'SD Aufnahme'!$A$33:$N$4042,T$20,FALSE),0)),)</f>
        <v>0</v>
      </c>
      <c r="U518" s="83"/>
      <c r="V518" s="124"/>
      <c r="W518" s="128" t="str">
        <f ca="1">IFERROR(IF(AND(J518&lt;&gt;"eigene Stoffe",VLOOKUP($E518,'SD Aufnahme'!$A$33:$N$326,'SD Aufnahme'!$G$29,FALSE)=0),"",IF($L518&lt;&gt;0,"", IF(AND(P518&gt;0,O518&lt;&gt;"",Q518&lt;&gt;"t TM"),VLOOKUP($E518,'SD Aufnahme'!$A$33:$N$326,'SD Aufnahme'!$G$29,FALSE)/O518*P518,VLOOKUP($E518,'SD Aufnahme'!$A$33:$N$326,'SD Aufnahme'!$G$29,FALSE)))),"")</f>
        <v/>
      </c>
      <c r="X518" s="87"/>
      <c r="Y518" s="128" t="str">
        <f ca="1">IFERROR(IF(AND(J518&lt;&gt;"eigene Stoffe",VLOOKUP($E518,'SD Aufnahme'!$A$33:$N$326,'SD Aufnahme'!$H$29,FALSE)=0),"",IF($L518&lt;&gt;0,"",IFERROR(IF(AND(P518&gt;0,O518&lt;&gt;"",Q518&lt;&gt;"t TM"),VLOOKUP($E518,'SD Aufnahme'!$A$33:$N$326,'SD Aufnahme'!$H$29,FALSE)*P518/O518,VLOOKUP($E518,'SD Aufnahme'!$A$33:$N$326,'SD Aufnahme'!$H$29,FALSE)),""))),"")</f>
        <v/>
      </c>
      <c r="Z518" s="87"/>
      <c r="AA518" s="424" t="s">
        <v>667</v>
      </c>
      <c r="AB518" s="129" t="str">
        <f>IF($M518=0,"",IFERROR(VLOOKUP($E518,'SD Aufnahme'!$A$33:$N$279,AB$20,FALSE),""))</f>
        <v/>
      </c>
      <c r="AC518" s="97">
        <f t="shared" si="145"/>
        <v>0</v>
      </c>
      <c r="AD518" s="89">
        <f t="shared" ca="1" si="146"/>
        <v>0</v>
      </c>
      <c r="AE518" s="89">
        <f t="shared" ca="1" si="152"/>
        <v>0</v>
      </c>
      <c r="AF518" s="89">
        <f t="shared" ca="1" si="147"/>
        <v>0</v>
      </c>
      <c r="AG518" s="89">
        <f t="shared" ca="1" si="153"/>
        <v>0</v>
      </c>
      <c r="AH518" s="89">
        <f t="shared" si="159"/>
        <v>0</v>
      </c>
      <c r="AI518" s="130" t="e">
        <f ca="1">COUNTIF(OFFSET('SD Aufnahme'!$C$33,VLOOKUP(J518,Art_Aufnahme,3,FALSE),0,VLOOKUP(J518,Art_Aufnahme,4,FALSE)-VLOOKUP(J518,Art_Aufnahme,3,FALSE)+1,1),K518)</f>
        <v>#N/A</v>
      </c>
      <c r="AJ518" s="138">
        <f ca="1">COUNTIF(OFFSET('SD Aufnahme'!$M$32,VLOOKUP(E518,'SD Aufnahme'!$A$33:$X$376,'SD Aufnahme'!$W$29,FALSE),0,1,VLOOKUP(E518,'SD Aufnahme'!$A$33:$X$376,'SD Aufnahme'!$X$29,FALSE)),M518)</f>
        <v>0</v>
      </c>
      <c r="AK518" s="91">
        <f t="shared" ca="1" si="154"/>
        <v>0</v>
      </c>
      <c r="AL518" s="98">
        <f t="shared" si="148"/>
        <v>3</v>
      </c>
      <c r="AO518" s="98">
        <f t="shared" si="149"/>
        <v>0</v>
      </c>
      <c r="AR518" s="98" t="str">
        <f t="shared" si="150"/>
        <v>1900-1-Aufnahme</v>
      </c>
    </row>
    <row r="519" spans="1:44">
      <c r="A519" s="98">
        <f t="shared" si="141"/>
        <v>0</v>
      </c>
      <c r="B519" s="98" t="str">
        <f>IF(C519=1,SUM($C$23:C519),"")</f>
        <v/>
      </c>
      <c r="C519" s="98">
        <f t="shared" si="142"/>
        <v>0</v>
      </c>
      <c r="D519" s="89" t="str">
        <f t="shared" si="143"/>
        <v>1900-1-Aufnahme-</v>
      </c>
      <c r="E519" s="123" t="str">
        <f t="shared" ca="1" si="151"/>
        <v>-</v>
      </c>
      <c r="F519" s="123">
        <f t="shared" si="156"/>
        <v>1900</v>
      </c>
      <c r="G519" s="123">
        <f t="shared" si="157"/>
        <v>1</v>
      </c>
      <c r="H519" s="162">
        <f t="shared" si="158"/>
        <v>497</v>
      </c>
      <c r="I519" s="77"/>
      <c r="J519" s="78"/>
      <c r="K519" s="79"/>
      <c r="L519" s="80"/>
      <c r="M519" s="177"/>
      <c r="N519" s="309" t="str">
        <f t="shared" ca="1" si="155"/>
        <v/>
      </c>
      <c r="O519" s="310" t="str">
        <f ca="1">IFERROR(IF(VLOOKUP($E519,'SD Aufnahme'!$A$33:$N$326,'SD Aufnahme'!$D$29,FALSE)=0,"",VLOOKUP($E519,'SD Aufnahme'!$A$33:$N$326,'SD Aufnahme'!$D$29,FALSE)),"")</f>
        <v/>
      </c>
      <c r="P519" s="313"/>
      <c r="Q519" s="315" t="str">
        <f>IF(K519=0,"",IFERROR(VLOOKUP($E519,'SD Aufnahme'!$A$33:$N$326,'SD Aufnahme'!$E$29,FALSE),""))</f>
        <v/>
      </c>
      <c r="R519" s="87"/>
      <c r="S519" s="131" t="str">
        <f t="shared" si="144"/>
        <v/>
      </c>
      <c r="T519" s="126">
        <f>IF(M519="organische Düngemittel",IF(OR($M519=0,L519&lt;&gt;0,U519&gt;0),0,IFERROR(VLOOKUP($E519,'SD Aufnahme'!$A$33:$N$4042,T$20,FALSE),0)),)</f>
        <v>0</v>
      </c>
      <c r="U519" s="83"/>
      <c r="V519" s="124"/>
      <c r="W519" s="128" t="str">
        <f ca="1">IFERROR(IF(AND(J519&lt;&gt;"eigene Stoffe",VLOOKUP($E519,'SD Aufnahme'!$A$33:$N$326,'SD Aufnahme'!$G$29,FALSE)=0),"",IF($L519&lt;&gt;0,"", IF(AND(P519&gt;0,O519&lt;&gt;"",Q519&lt;&gt;"t TM"),VLOOKUP($E519,'SD Aufnahme'!$A$33:$N$326,'SD Aufnahme'!$G$29,FALSE)/O519*P519,VLOOKUP($E519,'SD Aufnahme'!$A$33:$N$326,'SD Aufnahme'!$G$29,FALSE)))),"")</f>
        <v/>
      </c>
      <c r="X519" s="87"/>
      <c r="Y519" s="128" t="str">
        <f ca="1">IFERROR(IF(AND(J519&lt;&gt;"eigene Stoffe",VLOOKUP($E519,'SD Aufnahme'!$A$33:$N$326,'SD Aufnahme'!$H$29,FALSE)=0),"",IF($L519&lt;&gt;0,"",IFERROR(IF(AND(P519&gt;0,O519&lt;&gt;"",Q519&lt;&gt;"t TM"),VLOOKUP($E519,'SD Aufnahme'!$A$33:$N$326,'SD Aufnahme'!$H$29,FALSE)*P519/O519,VLOOKUP($E519,'SD Aufnahme'!$A$33:$N$326,'SD Aufnahme'!$H$29,FALSE)),""))),"")</f>
        <v/>
      </c>
      <c r="Z519" s="87"/>
      <c r="AA519" s="424" t="s">
        <v>667</v>
      </c>
      <c r="AB519" s="129" t="str">
        <f>IF($M519=0,"",IFERROR(VLOOKUP($E519,'SD Aufnahme'!$A$33:$N$279,AB$20,FALSE),""))</f>
        <v/>
      </c>
      <c r="AC519" s="97">
        <f t="shared" si="145"/>
        <v>0</v>
      </c>
      <c r="AD519" s="89">
        <f t="shared" ca="1" si="146"/>
        <v>0</v>
      </c>
      <c r="AE519" s="89">
        <f t="shared" ca="1" si="152"/>
        <v>0</v>
      </c>
      <c r="AF519" s="89">
        <f t="shared" ca="1" si="147"/>
        <v>0</v>
      </c>
      <c r="AG519" s="89">
        <f t="shared" ca="1" si="153"/>
        <v>0</v>
      </c>
      <c r="AH519" s="89">
        <f t="shared" si="159"/>
        <v>0</v>
      </c>
      <c r="AI519" s="130" t="e">
        <f ca="1">COUNTIF(OFFSET('SD Aufnahme'!$C$33,VLOOKUP(J519,Art_Aufnahme,3,FALSE),0,VLOOKUP(J519,Art_Aufnahme,4,FALSE)-VLOOKUP(J519,Art_Aufnahme,3,FALSE)+1,1),K519)</f>
        <v>#N/A</v>
      </c>
      <c r="AJ519" s="138">
        <f ca="1">COUNTIF(OFFSET('SD Aufnahme'!$M$32,VLOOKUP(E519,'SD Aufnahme'!$A$33:$X$376,'SD Aufnahme'!$W$29,FALSE),0,1,VLOOKUP(E519,'SD Aufnahme'!$A$33:$X$376,'SD Aufnahme'!$X$29,FALSE)),M519)</f>
        <v>0</v>
      </c>
      <c r="AK519" s="91">
        <f t="shared" ca="1" si="154"/>
        <v>0</v>
      </c>
      <c r="AL519" s="98">
        <f t="shared" si="148"/>
        <v>3</v>
      </c>
      <c r="AO519" s="98">
        <f t="shared" si="149"/>
        <v>0</v>
      </c>
      <c r="AR519" s="98" t="str">
        <f t="shared" si="150"/>
        <v>1900-1-Aufnahme</v>
      </c>
    </row>
    <row r="520" spans="1:44">
      <c r="A520" s="98">
        <f t="shared" si="141"/>
        <v>0</v>
      </c>
      <c r="B520" s="98" t="str">
        <f>IF(C520=1,SUM($C$23:C520),"")</f>
        <v/>
      </c>
      <c r="C520" s="98">
        <f t="shared" si="142"/>
        <v>0</v>
      </c>
      <c r="D520" s="89" t="str">
        <f t="shared" si="143"/>
        <v>1900-1-Aufnahme-</v>
      </c>
      <c r="E520" s="123" t="str">
        <f t="shared" ca="1" si="151"/>
        <v>-</v>
      </c>
      <c r="F520" s="123">
        <f t="shared" si="156"/>
        <v>1900</v>
      </c>
      <c r="G520" s="123">
        <f t="shared" si="157"/>
        <v>1</v>
      </c>
      <c r="H520" s="162">
        <f t="shared" si="158"/>
        <v>498</v>
      </c>
      <c r="I520" s="77"/>
      <c r="J520" s="78"/>
      <c r="K520" s="79"/>
      <c r="L520" s="80"/>
      <c r="M520" s="177"/>
      <c r="N520" s="309" t="str">
        <f t="shared" ca="1" si="155"/>
        <v/>
      </c>
      <c r="O520" s="310" t="str">
        <f ca="1">IFERROR(IF(VLOOKUP($E520,'SD Aufnahme'!$A$33:$N$326,'SD Aufnahme'!$D$29,FALSE)=0,"",VLOOKUP($E520,'SD Aufnahme'!$A$33:$N$326,'SD Aufnahme'!$D$29,FALSE)),"")</f>
        <v/>
      </c>
      <c r="P520" s="313"/>
      <c r="Q520" s="315" t="str">
        <f>IF(K520=0,"",IFERROR(VLOOKUP($E520,'SD Aufnahme'!$A$33:$N$326,'SD Aufnahme'!$E$29,FALSE),""))</f>
        <v/>
      </c>
      <c r="R520" s="87"/>
      <c r="S520" s="131" t="str">
        <f t="shared" si="144"/>
        <v/>
      </c>
      <c r="T520" s="126">
        <f>IF(M520="organische Düngemittel",IF(OR($M520=0,L520&lt;&gt;0,U520&gt;0),0,IFERROR(VLOOKUP($E520,'SD Aufnahme'!$A$33:$N$4042,T$20,FALSE),0)),)</f>
        <v>0</v>
      </c>
      <c r="U520" s="83"/>
      <c r="V520" s="124"/>
      <c r="W520" s="128" t="str">
        <f ca="1">IFERROR(IF(AND(J520&lt;&gt;"eigene Stoffe",VLOOKUP($E520,'SD Aufnahme'!$A$33:$N$326,'SD Aufnahme'!$G$29,FALSE)=0),"",IF($L520&lt;&gt;0,"", IF(AND(P520&gt;0,O520&lt;&gt;"",Q520&lt;&gt;"t TM"),VLOOKUP($E520,'SD Aufnahme'!$A$33:$N$326,'SD Aufnahme'!$G$29,FALSE)/O520*P520,VLOOKUP($E520,'SD Aufnahme'!$A$33:$N$326,'SD Aufnahme'!$G$29,FALSE)))),"")</f>
        <v/>
      </c>
      <c r="X520" s="87"/>
      <c r="Y520" s="128" t="str">
        <f ca="1">IFERROR(IF(AND(J520&lt;&gt;"eigene Stoffe",VLOOKUP($E520,'SD Aufnahme'!$A$33:$N$326,'SD Aufnahme'!$H$29,FALSE)=0),"",IF($L520&lt;&gt;0,"",IFERROR(IF(AND(P520&gt;0,O520&lt;&gt;"",Q520&lt;&gt;"t TM"),VLOOKUP($E520,'SD Aufnahme'!$A$33:$N$326,'SD Aufnahme'!$H$29,FALSE)*P520/O520,VLOOKUP($E520,'SD Aufnahme'!$A$33:$N$326,'SD Aufnahme'!$H$29,FALSE)),""))),"")</f>
        <v/>
      </c>
      <c r="Z520" s="87"/>
      <c r="AA520" s="424" t="s">
        <v>667</v>
      </c>
      <c r="AB520" s="129" t="str">
        <f>IF($M520=0,"",IFERROR(VLOOKUP($E520,'SD Aufnahme'!$A$33:$N$279,AB$20,FALSE),""))</f>
        <v/>
      </c>
      <c r="AC520" s="97">
        <f t="shared" si="145"/>
        <v>0</v>
      </c>
      <c r="AD520" s="89">
        <f t="shared" ca="1" si="146"/>
        <v>0</v>
      </c>
      <c r="AE520" s="89">
        <f t="shared" ca="1" si="152"/>
        <v>0</v>
      </c>
      <c r="AF520" s="89">
        <f t="shared" ca="1" si="147"/>
        <v>0</v>
      </c>
      <c r="AG520" s="89">
        <f t="shared" ca="1" si="153"/>
        <v>0</v>
      </c>
      <c r="AH520" s="89">
        <f t="shared" si="159"/>
        <v>0</v>
      </c>
      <c r="AI520" s="130" t="e">
        <f ca="1">COUNTIF(OFFSET('SD Aufnahme'!$C$33,VLOOKUP(J520,Art_Aufnahme,3,FALSE),0,VLOOKUP(J520,Art_Aufnahme,4,FALSE)-VLOOKUP(J520,Art_Aufnahme,3,FALSE)+1,1),K520)</f>
        <v>#N/A</v>
      </c>
      <c r="AJ520" s="138">
        <f ca="1">COUNTIF(OFFSET('SD Aufnahme'!$M$32,VLOOKUP(E520,'SD Aufnahme'!$A$33:$X$376,'SD Aufnahme'!$W$29,FALSE),0,1,VLOOKUP(E520,'SD Aufnahme'!$A$33:$X$376,'SD Aufnahme'!$X$29,FALSE)),M520)</f>
        <v>0</v>
      </c>
      <c r="AK520" s="91">
        <f t="shared" ca="1" si="154"/>
        <v>0</v>
      </c>
      <c r="AL520" s="98">
        <f t="shared" si="148"/>
        <v>3</v>
      </c>
      <c r="AO520" s="98">
        <f t="shared" si="149"/>
        <v>0</v>
      </c>
      <c r="AR520" s="98" t="str">
        <f t="shared" si="150"/>
        <v>1900-1-Aufnahme</v>
      </c>
    </row>
    <row r="521" spans="1:44">
      <c r="A521" s="98">
        <f t="shared" si="141"/>
        <v>0</v>
      </c>
      <c r="B521" s="98" t="str">
        <f>IF(C521=1,SUM($C$23:C521),"")</f>
        <v/>
      </c>
      <c r="C521" s="98">
        <f t="shared" si="142"/>
        <v>0</v>
      </c>
      <c r="D521" s="89" t="str">
        <f t="shared" si="143"/>
        <v>1900-1-Aufnahme-</v>
      </c>
      <c r="E521" s="123" t="str">
        <f t="shared" ca="1" si="151"/>
        <v>-</v>
      </c>
      <c r="F521" s="123">
        <f t="shared" si="156"/>
        <v>1900</v>
      </c>
      <c r="G521" s="123">
        <f t="shared" si="157"/>
        <v>1</v>
      </c>
      <c r="H521" s="162">
        <f t="shared" si="158"/>
        <v>499</v>
      </c>
      <c r="I521" s="77"/>
      <c r="J521" s="78"/>
      <c r="K521" s="79"/>
      <c r="L521" s="80"/>
      <c r="M521" s="177"/>
      <c r="N521" s="309" t="str">
        <f t="shared" ca="1" si="155"/>
        <v/>
      </c>
      <c r="O521" s="310" t="str">
        <f ca="1">IFERROR(IF(VLOOKUP($E521,'SD Aufnahme'!$A$33:$N$326,'SD Aufnahme'!$D$29,FALSE)=0,"",VLOOKUP($E521,'SD Aufnahme'!$A$33:$N$326,'SD Aufnahme'!$D$29,FALSE)),"")</f>
        <v/>
      </c>
      <c r="P521" s="313"/>
      <c r="Q521" s="315" t="str">
        <f>IF(K521=0,"",IFERROR(VLOOKUP($E521,'SD Aufnahme'!$A$33:$N$326,'SD Aufnahme'!$E$29,FALSE),""))</f>
        <v/>
      </c>
      <c r="R521" s="87"/>
      <c r="S521" s="131" t="str">
        <f t="shared" si="144"/>
        <v/>
      </c>
      <c r="T521" s="126">
        <f>IF(M521="organische Düngemittel",IF(OR($M521=0,L521&lt;&gt;0,U521&gt;0),0,IFERROR(VLOOKUP($E521,'SD Aufnahme'!$A$33:$N$4042,T$20,FALSE),0)),)</f>
        <v>0</v>
      </c>
      <c r="U521" s="83"/>
      <c r="V521" s="124"/>
      <c r="W521" s="128" t="str">
        <f ca="1">IFERROR(IF(AND(J521&lt;&gt;"eigene Stoffe",VLOOKUP($E521,'SD Aufnahme'!$A$33:$N$326,'SD Aufnahme'!$G$29,FALSE)=0),"",IF($L521&lt;&gt;0,"", IF(AND(P521&gt;0,O521&lt;&gt;"",Q521&lt;&gt;"t TM"),VLOOKUP($E521,'SD Aufnahme'!$A$33:$N$326,'SD Aufnahme'!$G$29,FALSE)/O521*P521,VLOOKUP($E521,'SD Aufnahme'!$A$33:$N$326,'SD Aufnahme'!$G$29,FALSE)))),"")</f>
        <v/>
      </c>
      <c r="X521" s="87"/>
      <c r="Y521" s="128" t="str">
        <f ca="1">IFERROR(IF(AND(J521&lt;&gt;"eigene Stoffe",VLOOKUP($E521,'SD Aufnahme'!$A$33:$N$326,'SD Aufnahme'!$H$29,FALSE)=0),"",IF($L521&lt;&gt;0,"",IFERROR(IF(AND(P521&gt;0,O521&lt;&gt;"",Q521&lt;&gt;"t TM"),VLOOKUP($E521,'SD Aufnahme'!$A$33:$N$326,'SD Aufnahme'!$H$29,FALSE)*P521/O521,VLOOKUP($E521,'SD Aufnahme'!$A$33:$N$326,'SD Aufnahme'!$H$29,FALSE)),""))),"")</f>
        <v/>
      </c>
      <c r="Z521" s="87"/>
      <c r="AA521" s="424" t="s">
        <v>667</v>
      </c>
      <c r="AB521" s="129" t="str">
        <f>IF($M521=0,"",IFERROR(VLOOKUP($E521,'SD Aufnahme'!$A$33:$N$279,AB$20,FALSE),""))</f>
        <v/>
      </c>
      <c r="AC521" s="97">
        <f t="shared" si="145"/>
        <v>0</v>
      </c>
      <c r="AD521" s="89">
        <f t="shared" ca="1" si="146"/>
        <v>0</v>
      </c>
      <c r="AE521" s="89">
        <f t="shared" ca="1" si="152"/>
        <v>0</v>
      </c>
      <c r="AF521" s="89">
        <f t="shared" ca="1" si="147"/>
        <v>0</v>
      </c>
      <c r="AG521" s="89">
        <f t="shared" ca="1" si="153"/>
        <v>0</v>
      </c>
      <c r="AH521" s="89">
        <f t="shared" si="159"/>
        <v>0</v>
      </c>
      <c r="AI521" s="130" t="e">
        <f ca="1">COUNTIF(OFFSET('SD Aufnahme'!$C$33,VLOOKUP(J521,Art_Aufnahme,3,FALSE),0,VLOOKUP(J521,Art_Aufnahme,4,FALSE)-VLOOKUP(J521,Art_Aufnahme,3,FALSE)+1,1),K521)</f>
        <v>#N/A</v>
      </c>
      <c r="AJ521" s="138">
        <f ca="1">COUNTIF(OFFSET('SD Aufnahme'!$M$32,VLOOKUP(E521,'SD Aufnahme'!$A$33:$X$376,'SD Aufnahme'!$W$29,FALSE),0,1,VLOOKUP(E521,'SD Aufnahme'!$A$33:$X$376,'SD Aufnahme'!$X$29,FALSE)),M521)</f>
        <v>0</v>
      </c>
      <c r="AK521" s="91">
        <f t="shared" ca="1" si="154"/>
        <v>0</v>
      </c>
      <c r="AL521" s="98">
        <f t="shared" si="148"/>
        <v>3</v>
      </c>
      <c r="AO521" s="98">
        <f t="shared" si="149"/>
        <v>0</v>
      </c>
      <c r="AR521" s="98" t="str">
        <f t="shared" si="150"/>
        <v>1900-1-Aufnahme</v>
      </c>
    </row>
    <row r="522" spans="1:44">
      <c r="A522" s="98">
        <f t="shared" si="141"/>
        <v>0</v>
      </c>
      <c r="B522" s="98" t="str">
        <f>IF(C522=1,SUM($C$23:C522),"")</f>
        <v/>
      </c>
      <c r="C522" s="98">
        <f t="shared" si="142"/>
        <v>0</v>
      </c>
      <c r="D522" s="89" t="str">
        <f t="shared" si="143"/>
        <v>1900-1-Aufnahme-</v>
      </c>
      <c r="E522" s="123" t="str">
        <f t="shared" ca="1" si="151"/>
        <v>-</v>
      </c>
      <c r="F522" s="123">
        <f t="shared" si="156"/>
        <v>1900</v>
      </c>
      <c r="G522" s="123">
        <f t="shared" si="157"/>
        <v>1</v>
      </c>
      <c r="H522" s="162">
        <f t="shared" si="158"/>
        <v>500</v>
      </c>
      <c r="I522" s="77"/>
      <c r="J522" s="78"/>
      <c r="K522" s="79"/>
      <c r="L522" s="80"/>
      <c r="M522" s="177"/>
      <c r="N522" s="309" t="str">
        <f t="shared" ca="1" si="155"/>
        <v/>
      </c>
      <c r="O522" s="310" t="str">
        <f ca="1">IFERROR(IF(VLOOKUP($E522,'SD Aufnahme'!$A$33:$N$326,'SD Aufnahme'!$D$29,FALSE)=0,"",VLOOKUP($E522,'SD Aufnahme'!$A$33:$N$326,'SD Aufnahme'!$D$29,FALSE)),"")</f>
        <v/>
      </c>
      <c r="P522" s="313"/>
      <c r="Q522" s="315" t="str">
        <f>IF(K522=0,"",IFERROR(VLOOKUP($E522,'SD Aufnahme'!$A$33:$N$326,'SD Aufnahme'!$E$29,FALSE),""))</f>
        <v/>
      </c>
      <c r="R522" s="87"/>
      <c r="S522" s="131" t="str">
        <f t="shared" si="144"/>
        <v/>
      </c>
      <c r="T522" s="126">
        <f>IF(M522="organische Düngemittel",IF(OR($M522=0,L522&lt;&gt;0,U522&gt;0),0,IFERROR(VLOOKUP($E522,'SD Aufnahme'!$A$33:$N$4042,T$20,FALSE),0)),)</f>
        <v>0</v>
      </c>
      <c r="U522" s="83"/>
      <c r="V522" s="124"/>
      <c r="W522" s="128" t="str">
        <f ca="1">IFERROR(IF(AND(J522&lt;&gt;"eigene Stoffe",VLOOKUP($E522,'SD Aufnahme'!$A$33:$N$326,'SD Aufnahme'!$G$29,FALSE)=0),"",IF($L522&lt;&gt;0,"", IF(AND(P522&gt;0,O522&lt;&gt;"",Q522&lt;&gt;"t TM"),VLOOKUP($E522,'SD Aufnahme'!$A$33:$N$326,'SD Aufnahme'!$G$29,FALSE)/O522*P522,VLOOKUP($E522,'SD Aufnahme'!$A$33:$N$326,'SD Aufnahme'!$G$29,FALSE)))),"")</f>
        <v/>
      </c>
      <c r="X522" s="87"/>
      <c r="Y522" s="128" t="str">
        <f ca="1">IFERROR(IF(AND(J522&lt;&gt;"eigene Stoffe",VLOOKUP($E522,'SD Aufnahme'!$A$33:$N$326,'SD Aufnahme'!$H$29,FALSE)=0),"",IF($L522&lt;&gt;0,"",IFERROR(IF(AND(P522&gt;0,O522&lt;&gt;"",Q522&lt;&gt;"t TM"),VLOOKUP($E522,'SD Aufnahme'!$A$33:$N$326,'SD Aufnahme'!$H$29,FALSE)*P522/O522,VLOOKUP($E522,'SD Aufnahme'!$A$33:$N$326,'SD Aufnahme'!$H$29,FALSE)),""))),"")</f>
        <v/>
      </c>
      <c r="Z522" s="87"/>
      <c r="AA522" s="424" t="s">
        <v>667</v>
      </c>
      <c r="AB522" s="129" t="str">
        <f>IF($M522=0,"",IFERROR(VLOOKUP($E522,'SD Aufnahme'!$A$33:$N$279,AB$20,FALSE),""))</f>
        <v/>
      </c>
      <c r="AC522" s="97">
        <f t="shared" si="145"/>
        <v>0</v>
      </c>
      <c r="AD522" s="89">
        <f t="shared" ca="1" si="146"/>
        <v>0</v>
      </c>
      <c r="AE522" s="89">
        <f t="shared" ca="1" si="152"/>
        <v>0</v>
      </c>
      <c r="AF522" s="89">
        <f t="shared" ca="1" si="147"/>
        <v>0</v>
      </c>
      <c r="AG522" s="89">
        <f t="shared" ca="1" si="153"/>
        <v>0</v>
      </c>
      <c r="AH522" s="89">
        <f t="shared" si="159"/>
        <v>0</v>
      </c>
      <c r="AI522" s="130" t="e">
        <f ca="1">COUNTIF(OFFSET('SD Aufnahme'!$C$33,VLOOKUP(J522,Art_Aufnahme,3,FALSE),0,VLOOKUP(J522,Art_Aufnahme,4,FALSE)-VLOOKUP(J522,Art_Aufnahme,3,FALSE)+1,1),K522)</f>
        <v>#N/A</v>
      </c>
      <c r="AJ522" s="138">
        <f ca="1">COUNTIF(OFFSET('SD Aufnahme'!$M$32,VLOOKUP(E522,'SD Aufnahme'!$A$33:$X$376,'SD Aufnahme'!$W$29,FALSE),0,1,VLOOKUP(E522,'SD Aufnahme'!$A$33:$X$376,'SD Aufnahme'!$X$29,FALSE)),M522)</f>
        <v>0</v>
      </c>
      <c r="AK522" s="91">
        <f t="shared" ca="1" si="154"/>
        <v>0</v>
      </c>
      <c r="AL522" s="98">
        <f t="shared" si="148"/>
        <v>3</v>
      </c>
      <c r="AO522" s="98">
        <f t="shared" si="149"/>
        <v>0</v>
      </c>
      <c r="AR522" s="98" t="str">
        <f t="shared" si="150"/>
        <v>1900-1-Aufnahme</v>
      </c>
    </row>
    <row r="523" spans="1:44">
      <c r="A523" s="98">
        <f t="shared" si="141"/>
        <v>0</v>
      </c>
      <c r="B523" s="98" t="str">
        <f>IF(C523=1,SUM($C$23:C523),"")</f>
        <v/>
      </c>
      <c r="C523" s="98">
        <f t="shared" si="142"/>
        <v>0</v>
      </c>
      <c r="D523" s="89" t="str">
        <f t="shared" si="143"/>
        <v>1900-1-Aufnahme-</v>
      </c>
      <c r="E523" s="123" t="str">
        <f t="shared" ca="1" si="151"/>
        <v>-</v>
      </c>
      <c r="F523" s="123">
        <f t="shared" si="156"/>
        <v>1900</v>
      </c>
      <c r="G523" s="123">
        <f t="shared" si="157"/>
        <v>1</v>
      </c>
      <c r="H523" s="162">
        <f t="shared" si="158"/>
        <v>501</v>
      </c>
      <c r="I523" s="77"/>
      <c r="J523" s="78"/>
      <c r="K523" s="79"/>
      <c r="L523" s="80"/>
      <c r="M523" s="177"/>
      <c r="N523" s="309" t="str">
        <f t="shared" ca="1" si="155"/>
        <v/>
      </c>
      <c r="O523" s="310" t="str">
        <f ca="1">IFERROR(IF(VLOOKUP($E523,'SD Aufnahme'!$A$33:$N$326,'SD Aufnahme'!$D$29,FALSE)=0,"",VLOOKUP($E523,'SD Aufnahme'!$A$33:$N$326,'SD Aufnahme'!$D$29,FALSE)),"")</f>
        <v/>
      </c>
      <c r="P523" s="313"/>
      <c r="Q523" s="315" t="str">
        <f>IF(K523=0,"",IFERROR(VLOOKUP($E523,'SD Aufnahme'!$A$33:$N$326,'SD Aufnahme'!$E$29,FALSE),""))</f>
        <v/>
      </c>
      <c r="R523" s="87"/>
      <c r="S523" s="131" t="str">
        <f t="shared" si="144"/>
        <v/>
      </c>
      <c r="T523" s="126">
        <f>IF(M523="organische Düngemittel",IF(OR($M523=0,L523&lt;&gt;0,U523&gt;0),0,IFERROR(VLOOKUP($E523,'SD Aufnahme'!$A$33:$N$4042,T$20,FALSE),0)),)</f>
        <v>0</v>
      </c>
      <c r="U523" s="83"/>
      <c r="V523" s="124"/>
      <c r="W523" s="128" t="str">
        <f ca="1">IFERROR(IF(AND(J523&lt;&gt;"eigene Stoffe",VLOOKUP($E523,'SD Aufnahme'!$A$33:$N$326,'SD Aufnahme'!$G$29,FALSE)=0),"",IF($L523&lt;&gt;0,"", IF(AND(P523&gt;0,O523&lt;&gt;"",Q523&lt;&gt;"t TM"),VLOOKUP($E523,'SD Aufnahme'!$A$33:$N$326,'SD Aufnahme'!$G$29,FALSE)/O523*P523,VLOOKUP($E523,'SD Aufnahme'!$A$33:$N$326,'SD Aufnahme'!$G$29,FALSE)))),"")</f>
        <v/>
      </c>
      <c r="X523" s="87"/>
      <c r="Y523" s="128" t="str">
        <f ca="1">IFERROR(IF(AND(J523&lt;&gt;"eigene Stoffe",VLOOKUP($E523,'SD Aufnahme'!$A$33:$N$326,'SD Aufnahme'!$H$29,FALSE)=0),"",IF($L523&lt;&gt;0,"",IFERROR(IF(AND(P523&gt;0,O523&lt;&gt;"",Q523&lt;&gt;"t TM"),VLOOKUP($E523,'SD Aufnahme'!$A$33:$N$326,'SD Aufnahme'!$H$29,FALSE)*P523/O523,VLOOKUP($E523,'SD Aufnahme'!$A$33:$N$326,'SD Aufnahme'!$H$29,FALSE)),""))),"")</f>
        <v/>
      </c>
      <c r="Z523" s="87"/>
      <c r="AA523" s="424" t="s">
        <v>667</v>
      </c>
      <c r="AB523" s="129" t="str">
        <f>IF($M523=0,"",IFERROR(VLOOKUP($E523,'SD Aufnahme'!$A$33:$N$279,AB$20,FALSE),""))</f>
        <v/>
      </c>
      <c r="AC523" s="97">
        <f t="shared" si="145"/>
        <v>0</v>
      </c>
      <c r="AD523" s="89">
        <f t="shared" ca="1" si="146"/>
        <v>0</v>
      </c>
      <c r="AE523" s="89">
        <f t="shared" ca="1" si="152"/>
        <v>0</v>
      </c>
      <c r="AF523" s="89">
        <f t="shared" ca="1" si="147"/>
        <v>0</v>
      </c>
      <c r="AG523" s="89">
        <f t="shared" ca="1" si="153"/>
        <v>0</v>
      </c>
      <c r="AH523" s="89">
        <f t="shared" si="159"/>
        <v>0</v>
      </c>
      <c r="AI523" s="130" t="e">
        <f ca="1">COUNTIF(OFFSET('SD Aufnahme'!$C$33,VLOOKUP(J523,Art_Aufnahme,3,FALSE),0,VLOOKUP(J523,Art_Aufnahme,4,FALSE)-VLOOKUP(J523,Art_Aufnahme,3,FALSE)+1,1),K523)</f>
        <v>#N/A</v>
      </c>
      <c r="AJ523" s="138">
        <f ca="1">COUNTIF(OFFSET('SD Aufnahme'!$M$32,VLOOKUP(E523,'SD Aufnahme'!$A$33:$X$376,'SD Aufnahme'!$W$29,FALSE),0,1,VLOOKUP(E523,'SD Aufnahme'!$A$33:$X$376,'SD Aufnahme'!$X$29,FALSE)),M523)</f>
        <v>0</v>
      </c>
      <c r="AK523" s="91">
        <f t="shared" ca="1" si="154"/>
        <v>0</v>
      </c>
      <c r="AL523" s="98">
        <f t="shared" si="148"/>
        <v>3</v>
      </c>
      <c r="AO523" s="98">
        <f t="shared" si="149"/>
        <v>0</v>
      </c>
      <c r="AR523" s="98" t="str">
        <f t="shared" si="150"/>
        <v>1900-1-Aufnahme</v>
      </c>
    </row>
    <row r="524" spans="1:44">
      <c r="A524" s="98">
        <f t="shared" si="141"/>
        <v>0</v>
      </c>
      <c r="B524" s="98" t="str">
        <f>IF(C524=1,SUM($C$23:C524),"")</f>
        <v/>
      </c>
      <c r="C524" s="98">
        <f t="shared" si="142"/>
        <v>0</v>
      </c>
      <c r="D524" s="89" t="str">
        <f t="shared" si="143"/>
        <v>1900-1-Aufnahme-</v>
      </c>
      <c r="E524" s="123" t="str">
        <f t="shared" ca="1" si="151"/>
        <v>-</v>
      </c>
      <c r="F524" s="123">
        <f t="shared" si="156"/>
        <v>1900</v>
      </c>
      <c r="G524" s="123">
        <f t="shared" si="157"/>
        <v>1</v>
      </c>
      <c r="H524" s="162">
        <f t="shared" si="158"/>
        <v>502</v>
      </c>
      <c r="I524" s="77"/>
      <c r="J524" s="78"/>
      <c r="K524" s="79"/>
      <c r="L524" s="80"/>
      <c r="M524" s="177"/>
      <c r="N524" s="309" t="str">
        <f t="shared" ca="1" si="155"/>
        <v/>
      </c>
      <c r="O524" s="310" t="str">
        <f ca="1">IFERROR(IF(VLOOKUP($E524,'SD Aufnahme'!$A$33:$N$326,'SD Aufnahme'!$D$29,FALSE)=0,"",VLOOKUP($E524,'SD Aufnahme'!$A$33:$N$326,'SD Aufnahme'!$D$29,FALSE)),"")</f>
        <v/>
      </c>
      <c r="P524" s="313"/>
      <c r="Q524" s="315" t="str">
        <f>IF(K524=0,"",IFERROR(VLOOKUP($E524,'SD Aufnahme'!$A$33:$N$326,'SD Aufnahme'!$E$29,FALSE),""))</f>
        <v/>
      </c>
      <c r="R524" s="87"/>
      <c r="S524" s="131" t="str">
        <f t="shared" si="144"/>
        <v/>
      </c>
      <c r="T524" s="126">
        <f>IF(M524="organische Düngemittel",IF(OR($M524=0,L524&lt;&gt;0,U524&gt;0),0,IFERROR(VLOOKUP($E524,'SD Aufnahme'!$A$33:$N$4042,T$20,FALSE),0)),)</f>
        <v>0</v>
      </c>
      <c r="U524" s="83"/>
      <c r="V524" s="124"/>
      <c r="W524" s="128" t="str">
        <f ca="1">IFERROR(IF(AND(J524&lt;&gt;"eigene Stoffe",VLOOKUP($E524,'SD Aufnahme'!$A$33:$N$326,'SD Aufnahme'!$G$29,FALSE)=0),"",IF($L524&lt;&gt;0,"", IF(AND(P524&gt;0,O524&lt;&gt;"",Q524&lt;&gt;"t TM"),VLOOKUP($E524,'SD Aufnahme'!$A$33:$N$326,'SD Aufnahme'!$G$29,FALSE)/O524*P524,VLOOKUP($E524,'SD Aufnahme'!$A$33:$N$326,'SD Aufnahme'!$G$29,FALSE)))),"")</f>
        <v/>
      </c>
      <c r="X524" s="87"/>
      <c r="Y524" s="128" t="str">
        <f ca="1">IFERROR(IF(AND(J524&lt;&gt;"eigene Stoffe",VLOOKUP($E524,'SD Aufnahme'!$A$33:$N$326,'SD Aufnahme'!$H$29,FALSE)=0),"",IF($L524&lt;&gt;0,"",IFERROR(IF(AND(P524&gt;0,O524&lt;&gt;"",Q524&lt;&gt;"t TM"),VLOOKUP($E524,'SD Aufnahme'!$A$33:$N$326,'SD Aufnahme'!$H$29,FALSE)*P524/O524,VLOOKUP($E524,'SD Aufnahme'!$A$33:$N$326,'SD Aufnahme'!$H$29,FALSE)),""))),"")</f>
        <v/>
      </c>
      <c r="Z524" s="87"/>
      <c r="AA524" s="424" t="s">
        <v>667</v>
      </c>
      <c r="AB524" s="129" t="str">
        <f>IF($M524=0,"",IFERROR(VLOOKUP($E524,'SD Aufnahme'!$A$33:$N$279,AB$20,FALSE),""))</f>
        <v/>
      </c>
      <c r="AC524" s="97">
        <f t="shared" si="145"/>
        <v>0</v>
      </c>
      <c r="AD524" s="89">
        <f t="shared" ca="1" si="146"/>
        <v>0</v>
      </c>
      <c r="AE524" s="89">
        <f t="shared" ca="1" si="152"/>
        <v>0</v>
      </c>
      <c r="AF524" s="89">
        <f t="shared" ca="1" si="147"/>
        <v>0</v>
      </c>
      <c r="AG524" s="89">
        <f t="shared" ca="1" si="153"/>
        <v>0</v>
      </c>
      <c r="AH524" s="89">
        <f t="shared" si="159"/>
        <v>0</v>
      </c>
      <c r="AI524" s="130" t="e">
        <f ca="1">COUNTIF(OFFSET('SD Aufnahme'!$C$33,VLOOKUP(J524,Art_Aufnahme,3,FALSE),0,VLOOKUP(J524,Art_Aufnahme,4,FALSE)-VLOOKUP(J524,Art_Aufnahme,3,FALSE)+1,1),K524)</f>
        <v>#N/A</v>
      </c>
      <c r="AJ524" s="138">
        <f ca="1">COUNTIF(OFFSET('SD Aufnahme'!$M$32,VLOOKUP(E524,'SD Aufnahme'!$A$33:$X$376,'SD Aufnahme'!$W$29,FALSE),0,1,VLOOKUP(E524,'SD Aufnahme'!$A$33:$X$376,'SD Aufnahme'!$X$29,FALSE)),M524)</f>
        <v>0</v>
      </c>
      <c r="AK524" s="91">
        <f t="shared" ca="1" si="154"/>
        <v>0</v>
      </c>
      <c r="AL524" s="98">
        <f t="shared" si="148"/>
        <v>3</v>
      </c>
      <c r="AO524" s="98">
        <f t="shared" si="149"/>
        <v>0</v>
      </c>
      <c r="AR524" s="98" t="str">
        <f t="shared" si="150"/>
        <v>1900-1-Aufnahme</v>
      </c>
    </row>
    <row r="525" spans="1:44">
      <c r="A525" s="98">
        <f t="shared" si="141"/>
        <v>0</v>
      </c>
      <c r="B525" s="98" t="str">
        <f>IF(C525=1,SUM($C$23:C525),"")</f>
        <v/>
      </c>
      <c r="C525" s="98">
        <f t="shared" si="142"/>
        <v>0</v>
      </c>
      <c r="D525" s="89" t="str">
        <f t="shared" si="143"/>
        <v>1900-1-Aufnahme-</v>
      </c>
      <c r="E525" s="123" t="str">
        <f t="shared" ca="1" si="151"/>
        <v>-</v>
      </c>
      <c r="F525" s="123">
        <f t="shared" si="156"/>
        <v>1900</v>
      </c>
      <c r="G525" s="123">
        <f t="shared" si="157"/>
        <v>1</v>
      </c>
      <c r="H525" s="162">
        <f t="shared" si="158"/>
        <v>503</v>
      </c>
      <c r="I525" s="77"/>
      <c r="J525" s="78"/>
      <c r="K525" s="79"/>
      <c r="L525" s="80"/>
      <c r="M525" s="177"/>
      <c r="N525" s="309" t="str">
        <f t="shared" ca="1" si="155"/>
        <v/>
      </c>
      <c r="O525" s="310" t="str">
        <f ca="1">IFERROR(IF(VLOOKUP($E525,'SD Aufnahme'!$A$33:$N$326,'SD Aufnahme'!$D$29,FALSE)=0,"",VLOOKUP($E525,'SD Aufnahme'!$A$33:$N$326,'SD Aufnahme'!$D$29,FALSE)),"")</f>
        <v/>
      </c>
      <c r="P525" s="313"/>
      <c r="Q525" s="315" t="str">
        <f>IF(K525=0,"",IFERROR(VLOOKUP($E525,'SD Aufnahme'!$A$33:$N$326,'SD Aufnahme'!$E$29,FALSE),""))</f>
        <v/>
      </c>
      <c r="R525" s="87"/>
      <c r="S525" s="131" t="str">
        <f t="shared" si="144"/>
        <v/>
      </c>
      <c r="T525" s="126">
        <f>IF(M525="organische Düngemittel",IF(OR($M525=0,L525&lt;&gt;0,U525&gt;0),0,IFERROR(VLOOKUP($E525,'SD Aufnahme'!$A$33:$N$4042,T$20,FALSE),0)),)</f>
        <v>0</v>
      </c>
      <c r="U525" s="83"/>
      <c r="V525" s="124"/>
      <c r="W525" s="128" t="str">
        <f ca="1">IFERROR(IF(AND(J525&lt;&gt;"eigene Stoffe",VLOOKUP($E525,'SD Aufnahme'!$A$33:$N$326,'SD Aufnahme'!$G$29,FALSE)=0),"",IF($L525&lt;&gt;0,"", IF(AND(P525&gt;0,O525&lt;&gt;"",Q525&lt;&gt;"t TM"),VLOOKUP($E525,'SD Aufnahme'!$A$33:$N$326,'SD Aufnahme'!$G$29,FALSE)/O525*P525,VLOOKUP($E525,'SD Aufnahme'!$A$33:$N$326,'SD Aufnahme'!$G$29,FALSE)))),"")</f>
        <v/>
      </c>
      <c r="X525" s="87"/>
      <c r="Y525" s="128" t="str">
        <f ca="1">IFERROR(IF(AND(J525&lt;&gt;"eigene Stoffe",VLOOKUP($E525,'SD Aufnahme'!$A$33:$N$326,'SD Aufnahme'!$H$29,FALSE)=0),"",IF($L525&lt;&gt;0,"",IFERROR(IF(AND(P525&gt;0,O525&lt;&gt;"",Q525&lt;&gt;"t TM"),VLOOKUP($E525,'SD Aufnahme'!$A$33:$N$326,'SD Aufnahme'!$H$29,FALSE)*P525/O525,VLOOKUP($E525,'SD Aufnahme'!$A$33:$N$326,'SD Aufnahme'!$H$29,FALSE)),""))),"")</f>
        <v/>
      </c>
      <c r="Z525" s="87"/>
      <c r="AA525" s="424" t="s">
        <v>667</v>
      </c>
      <c r="AB525" s="129" t="str">
        <f>IF($M525=0,"",IFERROR(VLOOKUP($E525,'SD Aufnahme'!$A$33:$N$279,AB$20,FALSE),""))</f>
        <v/>
      </c>
      <c r="AC525" s="97">
        <f t="shared" si="145"/>
        <v>0</v>
      </c>
      <c r="AD525" s="89">
        <f t="shared" ca="1" si="146"/>
        <v>0</v>
      </c>
      <c r="AE525" s="89">
        <f t="shared" ca="1" si="152"/>
        <v>0</v>
      </c>
      <c r="AF525" s="89">
        <f t="shared" ca="1" si="147"/>
        <v>0</v>
      </c>
      <c r="AG525" s="89">
        <f t="shared" ca="1" si="153"/>
        <v>0</v>
      </c>
      <c r="AH525" s="89">
        <f t="shared" si="159"/>
        <v>0</v>
      </c>
      <c r="AI525" s="130" t="e">
        <f ca="1">COUNTIF(OFFSET('SD Aufnahme'!$C$33,VLOOKUP(J525,Art_Aufnahme,3,FALSE),0,VLOOKUP(J525,Art_Aufnahme,4,FALSE)-VLOOKUP(J525,Art_Aufnahme,3,FALSE)+1,1),K525)</f>
        <v>#N/A</v>
      </c>
      <c r="AJ525" s="138">
        <f ca="1">COUNTIF(OFFSET('SD Aufnahme'!$M$32,VLOOKUP(E525,'SD Aufnahme'!$A$33:$X$376,'SD Aufnahme'!$W$29,FALSE),0,1,VLOOKUP(E525,'SD Aufnahme'!$A$33:$X$376,'SD Aufnahme'!$X$29,FALSE)),M525)</f>
        <v>0</v>
      </c>
      <c r="AK525" s="91">
        <f t="shared" ca="1" si="154"/>
        <v>0</v>
      </c>
      <c r="AL525" s="98">
        <f t="shared" si="148"/>
        <v>3</v>
      </c>
      <c r="AO525" s="98">
        <f t="shared" si="149"/>
        <v>0</v>
      </c>
      <c r="AR525" s="98" t="str">
        <f t="shared" si="150"/>
        <v>1900-1-Aufnahme</v>
      </c>
    </row>
    <row r="526" spans="1:44">
      <c r="A526" s="98">
        <f t="shared" si="141"/>
        <v>0</v>
      </c>
      <c r="B526" s="98" t="str">
        <f>IF(C526=1,SUM($C$23:C526),"")</f>
        <v/>
      </c>
      <c r="C526" s="98">
        <f t="shared" si="142"/>
        <v>0</v>
      </c>
      <c r="D526" s="89" t="str">
        <f t="shared" si="143"/>
        <v>1900-1-Aufnahme-</v>
      </c>
      <c r="E526" s="123" t="str">
        <f t="shared" ca="1" si="151"/>
        <v>-</v>
      </c>
      <c r="F526" s="123">
        <f t="shared" si="156"/>
        <v>1900</v>
      </c>
      <c r="G526" s="123">
        <f t="shared" si="157"/>
        <v>1</v>
      </c>
      <c r="H526" s="162">
        <f t="shared" si="158"/>
        <v>504</v>
      </c>
      <c r="I526" s="77"/>
      <c r="J526" s="78"/>
      <c r="K526" s="79"/>
      <c r="L526" s="80"/>
      <c r="M526" s="177"/>
      <c r="N526" s="309" t="str">
        <f t="shared" ca="1" si="155"/>
        <v/>
      </c>
      <c r="O526" s="310" t="str">
        <f ca="1">IFERROR(IF(VLOOKUP($E526,'SD Aufnahme'!$A$33:$N$326,'SD Aufnahme'!$D$29,FALSE)=0,"",VLOOKUP($E526,'SD Aufnahme'!$A$33:$N$326,'SD Aufnahme'!$D$29,FALSE)),"")</f>
        <v/>
      </c>
      <c r="P526" s="313"/>
      <c r="Q526" s="315" t="str">
        <f>IF(K526=0,"",IFERROR(VLOOKUP($E526,'SD Aufnahme'!$A$33:$N$326,'SD Aufnahme'!$E$29,FALSE),""))</f>
        <v/>
      </c>
      <c r="R526" s="87"/>
      <c r="S526" s="131" t="str">
        <f t="shared" si="144"/>
        <v/>
      </c>
      <c r="T526" s="126">
        <f>IF(M526="organische Düngemittel",IF(OR($M526=0,L526&lt;&gt;0,U526&gt;0),0,IFERROR(VLOOKUP($E526,'SD Aufnahme'!$A$33:$N$4042,T$20,FALSE),0)),)</f>
        <v>0</v>
      </c>
      <c r="U526" s="83"/>
      <c r="V526" s="124"/>
      <c r="W526" s="128" t="str">
        <f ca="1">IFERROR(IF(AND(J526&lt;&gt;"eigene Stoffe",VLOOKUP($E526,'SD Aufnahme'!$A$33:$N$326,'SD Aufnahme'!$G$29,FALSE)=0),"",IF($L526&lt;&gt;0,"", IF(AND(P526&gt;0,O526&lt;&gt;"",Q526&lt;&gt;"t TM"),VLOOKUP($E526,'SD Aufnahme'!$A$33:$N$326,'SD Aufnahme'!$G$29,FALSE)/O526*P526,VLOOKUP($E526,'SD Aufnahme'!$A$33:$N$326,'SD Aufnahme'!$G$29,FALSE)))),"")</f>
        <v/>
      </c>
      <c r="X526" s="87"/>
      <c r="Y526" s="128" t="str">
        <f ca="1">IFERROR(IF(AND(J526&lt;&gt;"eigene Stoffe",VLOOKUP($E526,'SD Aufnahme'!$A$33:$N$326,'SD Aufnahme'!$H$29,FALSE)=0),"",IF($L526&lt;&gt;0,"",IFERROR(IF(AND(P526&gt;0,O526&lt;&gt;"",Q526&lt;&gt;"t TM"),VLOOKUP($E526,'SD Aufnahme'!$A$33:$N$326,'SD Aufnahme'!$H$29,FALSE)*P526/O526,VLOOKUP($E526,'SD Aufnahme'!$A$33:$N$326,'SD Aufnahme'!$H$29,FALSE)),""))),"")</f>
        <v/>
      </c>
      <c r="Z526" s="87"/>
      <c r="AA526" s="424" t="s">
        <v>667</v>
      </c>
      <c r="AB526" s="129" t="str">
        <f>IF($M526=0,"",IFERROR(VLOOKUP($E526,'SD Aufnahme'!$A$33:$N$279,AB$20,FALSE),""))</f>
        <v/>
      </c>
      <c r="AC526" s="97">
        <f t="shared" si="145"/>
        <v>0</v>
      </c>
      <c r="AD526" s="89">
        <f t="shared" ca="1" si="146"/>
        <v>0</v>
      </c>
      <c r="AE526" s="89">
        <f t="shared" ca="1" si="152"/>
        <v>0</v>
      </c>
      <c r="AF526" s="89">
        <f t="shared" ca="1" si="147"/>
        <v>0</v>
      </c>
      <c r="AG526" s="89">
        <f t="shared" ca="1" si="153"/>
        <v>0</v>
      </c>
      <c r="AH526" s="89">
        <f t="shared" si="159"/>
        <v>0</v>
      </c>
      <c r="AI526" s="130" t="e">
        <f ca="1">COUNTIF(OFFSET('SD Aufnahme'!$C$33,VLOOKUP(J526,Art_Aufnahme,3,FALSE),0,VLOOKUP(J526,Art_Aufnahme,4,FALSE)-VLOOKUP(J526,Art_Aufnahme,3,FALSE)+1,1),K526)</f>
        <v>#N/A</v>
      </c>
      <c r="AJ526" s="138">
        <f ca="1">COUNTIF(OFFSET('SD Aufnahme'!$M$32,VLOOKUP(E526,'SD Aufnahme'!$A$33:$X$376,'SD Aufnahme'!$W$29,FALSE),0,1,VLOOKUP(E526,'SD Aufnahme'!$A$33:$X$376,'SD Aufnahme'!$X$29,FALSE)),M526)</f>
        <v>0</v>
      </c>
      <c r="AK526" s="91">
        <f t="shared" ca="1" si="154"/>
        <v>0</v>
      </c>
      <c r="AL526" s="98">
        <f t="shared" si="148"/>
        <v>3</v>
      </c>
      <c r="AO526" s="98">
        <f t="shared" si="149"/>
        <v>0</v>
      </c>
      <c r="AR526" s="98" t="str">
        <f t="shared" si="150"/>
        <v>1900-1-Aufnahme</v>
      </c>
    </row>
    <row r="527" spans="1:44">
      <c r="A527" s="98">
        <f t="shared" si="141"/>
        <v>0</v>
      </c>
      <c r="B527" s="98" t="str">
        <f>IF(C527=1,SUM($C$23:C527),"")</f>
        <v/>
      </c>
      <c r="C527" s="98">
        <f t="shared" si="142"/>
        <v>0</v>
      </c>
      <c r="D527" s="89" t="str">
        <f t="shared" si="143"/>
        <v>1900-1-Aufnahme-</v>
      </c>
      <c r="E527" s="123" t="str">
        <f t="shared" ca="1" si="151"/>
        <v>-</v>
      </c>
      <c r="F527" s="123">
        <f t="shared" si="156"/>
        <v>1900</v>
      </c>
      <c r="G527" s="123">
        <f t="shared" si="157"/>
        <v>1</v>
      </c>
      <c r="H527" s="162">
        <f t="shared" si="158"/>
        <v>505</v>
      </c>
      <c r="I527" s="77"/>
      <c r="J527" s="78"/>
      <c r="K527" s="79"/>
      <c r="L527" s="80"/>
      <c r="M527" s="177"/>
      <c r="N527" s="309" t="str">
        <f t="shared" ca="1" si="155"/>
        <v/>
      </c>
      <c r="O527" s="310" t="str">
        <f ca="1">IFERROR(IF(VLOOKUP($E527,'SD Aufnahme'!$A$33:$N$326,'SD Aufnahme'!$D$29,FALSE)=0,"",VLOOKUP($E527,'SD Aufnahme'!$A$33:$N$326,'SD Aufnahme'!$D$29,FALSE)),"")</f>
        <v/>
      </c>
      <c r="P527" s="313"/>
      <c r="Q527" s="315" t="str">
        <f>IF(K527=0,"",IFERROR(VLOOKUP($E527,'SD Aufnahme'!$A$33:$N$326,'SD Aufnahme'!$E$29,FALSE),""))</f>
        <v/>
      </c>
      <c r="R527" s="87"/>
      <c r="S527" s="131" t="str">
        <f t="shared" si="144"/>
        <v/>
      </c>
      <c r="T527" s="126">
        <f>IF(M527="organische Düngemittel",IF(OR($M527=0,L527&lt;&gt;0,U527&gt;0),0,IFERROR(VLOOKUP($E527,'SD Aufnahme'!$A$33:$N$4042,T$20,FALSE),0)),)</f>
        <v>0</v>
      </c>
      <c r="U527" s="83"/>
      <c r="V527" s="124"/>
      <c r="W527" s="128" t="str">
        <f ca="1">IFERROR(IF(AND(J527&lt;&gt;"eigene Stoffe",VLOOKUP($E527,'SD Aufnahme'!$A$33:$N$326,'SD Aufnahme'!$G$29,FALSE)=0),"",IF($L527&lt;&gt;0,"", IF(AND(P527&gt;0,O527&lt;&gt;"",Q527&lt;&gt;"t TM"),VLOOKUP($E527,'SD Aufnahme'!$A$33:$N$326,'SD Aufnahme'!$G$29,FALSE)/O527*P527,VLOOKUP($E527,'SD Aufnahme'!$A$33:$N$326,'SD Aufnahme'!$G$29,FALSE)))),"")</f>
        <v/>
      </c>
      <c r="X527" s="87"/>
      <c r="Y527" s="128" t="str">
        <f ca="1">IFERROR(IF(AND(J527&lt;&gt;"eigene Stoffe",VLOOKUP($E527,'SD Aufnahme'!$A$33:$N$326,'SD Aufnahme'!$H$29,FALSE)=0),"",IF($L527&lt;&gt;0,"",IFERROR(IF(AND(P527&gt;0,O527&lt;&gt;"",Q527&lt;&gt;"t TM"),VLOOKUP($E527,'SD Aufnahme'!$A$33:$N$326,'SD Aufnahme'!$H$29,FALSE)*P527/O527,VLOOKUP($E527,'SD Aufnahme'!$A$33:$N$326,'SD Aufnahme'!$H$29,FALSE)),""))),"")</f>
        <v/>
      </c>
      <c r="Z527" s="87"/>
      <c r="AA527" s="424" t="s">
        <v>667</v>
      </c>
      <c r="AB527" s="129" t="str">
        <f>IF($M527=0,"",IFERROR(VLOOKUP($E527,'SD Aufnahme'!$A$33:$N$279,AB$20,FALSE),""))</f>
        <v/>
      </c>
      <c r="AC527" s="97">
        <f t="shared" si="145"/>
        <v>0</v>
      </c>
      <c r="AD527" s="89">
        <f t="shared" ca="1" si="146"/>
        <v>0</v>
      </c>
      <c r="AE527" s="89">
        <f t="shared" ca="1" si="152"/>
        <v>0</v>
      </c>
      <c r="AF527" s="89">
        <f t="shared" ca="1" si="147"/>
        <v>0</v>
      </c>
      <c r="AG527" s="89">
        <f t="shared" ca="1" si="153"/>
        <v>0</v>
      </c>
      <c r="AH527" s="89">
        <f t="shared" si="159"/>
        <v>0</v>
      </c>
      <c r="AI527" s="130" t="e">
        <f ca="1">COUNTIF(OFFSET('SD Aufnahme'!$C$33,VLOOKUP(J527,Art_Aufnahme,3,FALSE),0,VLOOKUP(J527,Art_Aufnahme,4,FALSE)-VLOOKUP(J527,Art_Aufnahme,3,FALSE)+1,1),K527)</f>
        <v>#N/A</v>
      </c>
      <c r="AJ527" s="138">
        <f ca="1">COUNTIF(OFFSET('SD Aufnahme'!$M$32,VLOOKUP(E527,'SD Aufnahme'!$A$33:$X$376,'SD Aufnahme'!$W$29,FALSE),0,1,VLOOKUP(E527,'SD Aufnahme'!$A$33:$X$376,'SD Aufnahme'!$X$29,FALSE)),M527)</f>
        <v>0</v>
      </c>
      <c r="AK527" s="91">
        <f t="shared" ca="1" si="154"/>
        <v>0</v>
      </c>
      <c r="AL527" s="98">
        <f t="shared" si="148"/>
        <v>3</v>
      </c>
      <c r="AO527" s="98">
        <f t="shared" si="149"/>
        <v>0</v>
      </c>
      <c r="AR527" s="98" t="str">
        <f t="shared" si="150"/>
        <v>1900-1-Aufnahme</v>
      </c>
    </row>
    <row r="528" spans="1:44">
      <c r="A528" s="98">
        <f t="shared" si="141"/>
        <v>0</v>
      </c>
      <c r="B528" s="98" t="str">
        <f>IF(C528=1,SUM($C$23:C528),"")</f>
        <v/>
      </c>
      <c r="C528" s="98">
        <f t="shared" si="142"/>
        <v>0</v>
      </c>
      <c r="D528" s="89" t="str">
        <f t="shared" si="143"/>
        <v>1900-1-Aufnahme-</v>
      </c>
      <c r="E528" s="123" t="str">
        <f t="shared" ca="1" si="151"/>
        <v>-</v>
      </c>
      <c r="F528" s="123">
        <f t="shared" si="156"/>
        <v>1900</v>
      </c>
      <c r="G528" s="123">
        <f t="shared" si="157"/>
        <v>1</v>
      </c>
      <c r="H528" s="162">
        <f t="shared" si="158"/>
        <v>506</v>
      </c>
      <c r="I528" s="77"/>
      <c r="J528" s="78"/>
      <c r="K528" s="79"/>
      <c r="L528" s="80"/>
      <c r="M528" s="177"/>
      <c r="N528" s="309" t="str">
        <f t="shared" ca="1" si="155"/>
        <v/>
      </c>
      <c r="O528" s="310" t="str">
        <f ca="1">IFERROR(IF(VLOOKUP($E528,'SD Aufnahme'!$A$33:$N$326,'SD Aufnahme'!$D$29,FALSE)=0,"",VLOOKUP($E528,'SD Aufnahme'!$A$33:$N$326,'SD Aufnahme'!$D$29,FALSE)),"")</f>
        <v/>
      </c>
      <c r="P528" s="313"/>
      <c r="Q528" s="315" t="str">
        <f>IF(K528=0,"",IFERROR(VLOOKUP($E528,'SD Aufnahme'!$A$33:$N$326,'SD Aufnahme'!$E$29,FALSE),""))</f>
        <v/>
      </c>
      <c r="R528" s="87"/>
      <c r="S528" s="131" t="str">
        <f t="shared" si="144"/>
        <v/>
      </c>
      <c r="T528" s="126">
        <f>IF(M528="organische Düngemittel",IF(OR($M528=0,L528&lt;&gt;0,U528&gt;0),0,IFERROR(VLOOKUP($E528,'SD Aufnahme'!$A$33:$N$4042,T$20,FALSE),0)),)</f>
        <v>0</v>
      </c>
      <c r="U528" s="83"/>
      <c r="V528" s="124"/>
      <c r="W528" s="128" t="str">
        <f ca="1">IFERROR(IF(AND(J528&lt;&gt;"eigene Stoffe",VLOOKUP($E528,'SD Aufnahme'!$A$33:$N$326,'SD Aufnahme'!$G$29,FALSE)=0),"",IF($L528&lt;&gt;0,"", IF(AND(P528&gt;0,O528&lt;&gt;"",Q528&lt;&gt;"t TM"),VLOOKUP($E528,'SD Aufnahme'!$A$33:$N$326,'SD Aufnahme'!$G$29,FALSE)/O528*P528,VLOOKUP($E528,'SD Aufnahme'!$A$33:$N$326,'SD Aufnahme'!$G$29,FALSE)))),"")</f>
        <v/>
      </c>
      <c r="X528" s="87"/>
      <c r="Y528" s="128" t="str">
        <f ca="1">IFERROR(IF(AND(J528&lt;&gt;"eigene Stoffe",VLOOKUP($E528,'SD Aufnahme'!$A$33:$N$326,'SD Aufnahme'!$H$29,FALSE)=0),"",IF($L528&lt;&gt;0,"",IFERROR(IF(AND(P528&gt;0,O528&lt;&gt;"",Q528&lt;&gt;"t TM"),VLOOKUP($E528,'SD Aufnahme'!$A$33:$N$326,'SD Aufnahme'!$H$29,FALSE)*P528/O528,VLOOKUP($E528,'SD Aufnahme'!$A$33:$N$326,'SD Aufnahme'!$H$29,FALSE)),""))),"")</f>
        <v/>
      </c>
      <c r="Z528" s="87"/>
      <c r="AA528" s="424" t="s">
        <v>667</v>
      </c>
      <c r="AB528" s="129" t="str">
        <f>IF($M528=0,"",IFERROR(VLOOKUP($E528,'SD Aufnahme'!$A$33:$N$279,AB$20,FALSE),""))</f>
        <v/>
      </c>
      <c r="AC528" s="97">
        <f t="shared" si="145"/>
        <v>0</v>
      </c>
      <c r="AD528" s="89">
        <f t="shared" ca="1" si="146"/>
        <v>0</v>
      </c>
      <c r="AE528" s="89">
        <f t="shared" ca="1" si="152"/>
        <v>0</v>
      </c>
      <c r="AF528" s="89">
        <f t="shared" ca="1" si="147"/>
        <v>0</v>
      </c>
      <c r="AG528" s="89">
        <f t="shared" ca="1" si="153"/>
        <v>0</v>
      </c>
      <c r="AH528" s="89">
        <f t="shared" si="159"/>
        <v>0</v>
      </c>
      <c r="AI528" s="130" t="e">
        <f ca="1">COUNTIF(OFFSET('SD Aufnahme'!$C$33,VLOOKUP(J528,Art_Aufnahme,3,FALSE),0,VLOOKUP(J528,Art_Aufnahme,4,FALSE)-VLOOKUP(J528,Art_Aufnahme,3,FALSE)+1,1),K528)</f>
        <v>#N/A</v>
      </c>
      <c r="AJ528" s="138">
        <f ca="1">COUNTIF(OFFSET('SD Aufnahme'!$M$32,VLOOKUP(E528,'SD Aufnahme'!$A$33:$X$376,'SD Aufnahme'!$W$29,FALSE),0,1,VLOOKUP(E528,'SD Aufnahme'!$A$33:$X$376,'SD Aufnahme'!$X$29,FALSE)),M528)</f>
        <v>0</v>
      </c>
      <c r="AK528" s="91">
        <f t="shared" ca="1" si="154"/>
        <v>0</v>
      </c>
      <c r="AL528" s="98">
        <f t="shared" si="148"/>
        <v>3</v>
      </c>
      <c r="AO528" s="98">
        <f t="shared" si="149"/>
        <v>0</v>
      </c>
      <c r="AR528" s="98" t="str">
        <f t="shared" si="150"/>
        <v>1900-1-Aufnahme</v>
      </c>
    </row>
    <row r="529" spans="1:44">
      <c r="A529" s="98">
        <f t="shared" si="141"/>
        <v>0</v>
      </c>
      <c r="B529" s="98" t="str">
        <f>IF(C529=1,SUM($C$23:C529),"")</f>
        <v/>
      </c>
      <c r="C529" s="98">
        <f t="shared" si="142"/>
        <v>0</v>
      </c>
      <c r="D529" s="89" t="str">
        <f t="shared" si="143"/>
        <v>1900-1-Aufnahme-</v>
      </c>
      <c r="E529" s="123" t="str">
        <f t="shared" ca="1" si="151"/>
        <v>-</v>
      </c>
      <c r="F529" s="123">
        <f t="shared" si="156"/>
        <v>1900</v>
      </c>
      <c r="G529" s="123">
        <f t="shared" si="157"/>
        <v>1</v>
      </c>
      <c r="H529" s="162">
        <f t="shared" si="158"/>
        <v>507</v>
      </c>
      <c r="I529" s="77"/>
      <c r="J529" s="78"/>
      <c r="K529" s="79"/>
      <c r="L529" s="80"/>
      <c r="M529" s="177"/>
      <c r="N529" s="309" t="str">
        <f t="shared" ca="1" si="155"/>
        <v/>
      </c>
      <c r="O529" s="310" t="str">
        <f ca="1">IFERROR(IF(VLOOKUP($E529,'SD Aufnahme'!$A$33:$N$326,'SD Aufnahme'!$D$29,FALSE)=0,"",VLOOKUP($E529,'SD Aufnahme'!$A$33:$N$326,'SD Aufnahme'!$D$29,FALSE)),"")</f>
        <v/>
      </c>
      <c r="P529" s="313"/>
      <c r="Q529" s="315" t="str">
        <f>IF(K529=0,"",IFERROR(VLOOKUP($E529,'SD Aufnahme'!$A$33:$N$326,'SD Aufnahme'!$E$29,FALSE),""))</f>
        <v/>
      </c>
      <c r="R529" s="87"/>
      <c r="S529" s="131" t="str">
        <f t="shared" si="144"/>
        <v/>
      </c>
      <c r="T529" s="126">
        <f>IF(M529="organische Düngemittel",IF(OR($M529=0,L529&lt;&gt;0,U529&gt;0),0,IFERROR(VLOOKUP($E529,'SD Aufnahme'!$A$33:$N$4042,T$20,FALSE),0)),)</f>
        <v>0</v>
      </c>
      <c r="U529" s="83"/>
      <c r="V529" s="124"/>
      <c r="W529" s="128" t="str">
        <f ca="1">IFERROR(IF(AND(J529&lt;&gt;"eigene Stoffe",VLOOKUP($E529,'SD Aufnahme'!$A$33:$N$326,'SD Aufnahme'!$G$29,FALSE)=0),"",IF($L529&lt;&gt;0,"", IF(AND(P529&gt;0,O529&lt;&gt;"",Q529&lt;&gt;"t TM"),VLOOKUP($E529,'SD Aufnahme'!$A$33:$N$326,'SD Aufnahme'!$G$29,FALSE)/O529*P529,VLOOKUP($E529,'SD Aufnahme'!$A$33:$N$326,'SD Aufnahme'!$G$29,FALSE)))),"")</f>
        <v/>
      </c>
      <c r="X529" s="87"/>
      <c r="Y529" s="128" t="str">
        <f ca="1">IFERROR(IF(AND(J529&lt;&gt;"eigene Stoffe",VLOOKUP($E529,'SD Aufnahme'!$A$33:$N$326,'SD Aufnahme'!$H$29,FALSE)=0),"",IF($L529&lt;&gt;0,"",IFERROR(IF(AND(P529&gt;0,O529&lt;&gt;"",Q529&lt;&gt;"t TM"),VLOOKUP($E529,'SD Aufnahme'!$A$33:$N$326,'SD Aufnahme'!$H$29,FALSE)*P529/O529,VLOOKUP($E529,'SD Aufnahme'!$A$33:$N$326,'SD Aufnahme'!$H$29,FALSE)),""))),"")</f>
        <v/>
      </c>
      <c r="Z529" s="87"/>
      <c r="AA529" s="424" t="s">
        <v>667</v>
      </c>
      <c r="AB529" s="129" t="str">
        <f>IF($M529=0,"",IFERROR(VLOOKUP($E529,'SD Aufnahme'!$A$33:$N$279,AB$20,FALSE),""))</f>
        <v/>
      </c>
      <c r="AC529" s="97">
        <f t="shared" si="145"/>
        <v>0</v>
      </c>
      <c r="AD529" s="89">
        <f t="shared" ca="1" si="146"/>
        <v>0</v>
      </c>
      <c r="AE529" s="89">
        <f t="shared" ca="1" si="152"/>
        <v>0</v>
      </c>
      <c r="AF529" s="89">
        <f t="shared" ca="1" si="147"/>
        <v>0</v>
      </c>
      <c r="AG529" s="89">
        <f t="shared" ca="1" si="153"/>
        <v>0</v>
      </c>
      <c r="AH529" s="89">
        <f t="shared" si="159"/>
        <v>0</v>
      </c>
      <c r="AI529" s="130" t="e">
        <f ca="1">COUNTIF(OFFSET('SD Aufnahme'!$C$33,VLOOKUP(J529,Art_Aufnahme,3,FALSE),0,VLOOKUP(J529,Art_Aufnahme,4,FALSE)-VLOOKUP(J529,Art_Aufnahme,3,FALSE)+1,1),K529)</f>
        <v>#N/A</v>
      </c>
      <c r="AJ529" s="138">
        <f ca="1">COUNTIF(OFFSET('SD Aufnahme'!$M$32,VLOOKUP(E529,'SD Aufnahme'!$A$33:$X$376,'SD Aufnahme'!$W$29,FALSE),0,1,VLOOKUP(E529,'SD Aufnahme'!$A$33:$X$376,'SD Aufnahme'!$X$29,FALSE)),M529)</f>
        <v>0</v>
      </c>
      <c r="AK529" s="91">
        <f t="shared" ca="1" si="154"/>
        <v>0</v>
      </c>
      <c r="AL529" s="98">
        <f t="shared" si="148"/>
        <v>3</v>
      </c>
      <c r="AO529" s="98">
        <f t="shared" si="149"/>
        <v>0</v>
      </c>
      <c r="AR529" s="98" t="str">
        <f t="shared" si="150"/>
        <v>1900-1-Aufnahme</v>
      </c>
    </row>
    <row r="530" spans="1:44">
      <c r="A530" s="98">
        <f t="shared" si="141"/>
        <v>0</v>
      </c>
      <c r="B530" s="98" t="str">
        <f>IF(C530=1,SUM($C$23:C530),"")</f>
        <v/>
      </c>
      <c r="C530" s="98">
        <f t="shared" si="142"/>
        <v>0</v>
      </c>
      <c r="D530" s="89" t="str">
        <f t="shared" si="143"/>
        <v>1900-1-Aufnahme-</v>
      </c>
      <c r="E530" s="123" t="str">
        <f t="shared" ca="1" si="151"/>
        <v>-</v>
      </c>
      <c r="F530" s="123">
        <f t="shared" si="156"/>
        <v>1900</v>
      </c>
      <c r="G530" s="123">
        <f t="shared" si="157"/>
        <v>1</v>
      </c>
      <c r="H530" s="162">
        <f t="shared" si="158"/>
        <v>508</v>
      </c>
      <c r="I530" s="77"/>
      <c r="J530" s="78"/>
      <c r="K530" s="79"/>
      <c r="L530" s="80"/>
      <c r="M530" s="177"/>
      <c r="N530" s="309" t="str">
        <f t="shared" ca="1" si="155"/>
        <v/>
      </c>
      <c r="O530" s="310" t="str">
        <f ca="1">IFERROR(IF(VLOOKUP($E530,'SD Aufnahme'!$A$33:$N$326,'SD Aufnahme'!$D$29,FALSE)=0,"",VLOOKUP($E530,'SD Aufnahme'!$A$33:$N$326,'SD Aufnahme'!$D$29,FALSE)),"")</f>
        <v/>
      </c>
      <c r="P530" s="313"/>
      <c r="Q530" s="315" t="str">
        <f>IF(K530=0,"",IFERROR(VLOOKUP($E530,'SD Aufnahme'!$A$33:$N$326,'SD Aufnahme'!$E$29,FALSE),""))</f>
        <v/>
      </c>
      <c r="R530" s="87"/>
      <c r="S530" s="131" t="str">
        <f t="shared" si="144"/>
        <v/>
      </c>
      <c r="T530" s="126">
        <f>IF(M530="organische Düngemittel",IF(OR($M530=0,L530&lt;&gt;0,U530&gt;0),0,IFERROR(VLOOKUP($E530,'SD Aufnahme'!$A$33:$N$4042,T$20,FALSE),0)),)</f>
        <v>0</v>
      </c>
      <c r="U530" s="83"/>
      <c r="V530" s="124"/>
      <c r="W530" s="128" t="str">
        <f ca="1">IFERROR(IF(AND(J530&lt;&gt;"eigene Stoffe",VLOOKUP($E530,'SD Aufnahme'!$A$33:$N$326,'SD Aufnahme'!$G$29,FALSE)=0),"",IF($L530&lt;&gt;0,"", IF(AND(P530&gt;0,O530&lt;&gt;"",Q530&lt;&gt;"t TM"),VLOOKUP($E530,'SD Aufnahme'!$A$33:$N$326,'SD Aufnahme'!$G$29,FALSE)/O530*P530,VLOOKUP($E530,'SD Aufnahme'!$A$33:$N$326,'SD Aufnahme'!$G$29,FALSE)))),"")</f>
        <v/>
      </c>
      <c r="X530" s="87"/>
      <c r="Y530" s="128" t="str">
        <f ca="1">IFERROR(IF(AND(J530&lt;&gt;"eigene Stoffe",VLOOKUP($E530,'SD Aufnahme'!$A$33:$N$326,'SD Aufnahme'!$H$29,FALSE)=0),"",IF($L530&lt;&gt;0,"",IFERROR(IF(AND(P530&gt;0,O530&lt;&gt;"",Q530&lt;&gt;"t TM"),VLOOKUP($E530,'SD Aufnahme'!$A$33:$N$326,'SD Aufnahme'!$H$29,FALSE)*P530/O530,VLOOKUP($E530,'SD Aufnahme'!$A$33:$N$326,'SD Aufnahme'!$H$29,FALSE)),""))),"")</f>
        <v/>
      </c>
      <c r="Z530" s="87"/>
      <c r="AA530" s="424" t="s">
        <v>667</v>
      </c>
      <c r="AB530" s="129" t="str">
        <f>IF($M530=0,"",IFERROR(VLOOKUP($E530,'SD Aufnahme'!$A$33:$N$279,AB$20,FALSE),""))</f>
        <v/>
      </c>
      <c r="AC530" s="97">
        <f t="shared" si="145"/>
        <v>0</v>
      </c>
      <c r="AD530" s="89">
        <f t="shared" ca="1" si="146"/>
        <v>0</v>
      </c>
      <c r="AE530" s="89">
        <f t="shared" ca="1" si="152"/>
        <v>0</v>
      </c>
      <c r="AF530" s="89">
        <f t="shared" ca="1" si="147"/>
        <v>0</v>
      </c>
      <c r="AG530" s="89">
        <f t="shared" ca="1" si="153"/>
        <v>0</v>
      </c>
      <c r="AH530" s="89">
        <f t="shared" si="159"/>
        <v>0</v>
      </c>
      <c r="AI530" s="130" t="e">
        <f ca="1">COUNTIF(OFFSET('SD Aufnahme'!$C$33,VLOOKUP(J530,Art_Aufnahme,3,FALSE),0,VLOOKUP(J530,Art_Aufnahme,4,FALSE)-VLOOKUP(J530,Art_Aufnahme,3,FALSE)+1,1),K530)</f>
        <v>#N/A</v>
      </c>
      <c r="AJ530" s="138">
        <f ca="1">COUNTIF(OFFSET('SD Aufnahme'!$M$32,VLOOKUP(E530,'SD Aufnahme'!$A$33:$X$376,'SD Aufnahme'!$W$29,FALSE),0,1,VLOOKUP(E530,'SD Aufnahme'!$A$33:$X$376,'SD Aufnahme'!$X$29,FALSE)),M530)</f>
        <v>0</v>
      </c>
      <c r="AK530" s="91">
        <f t="shared" ca="1" si="154"/>
        <v>0</v>
      </c>
      <c r="AL530" s="98">
        <f t="shared" si="148"/>
        <v>3</v>
      </c>
      <c r="AO530" s="98">
        <f t="shared" si="149"/>
        <v>0</v>
      </c>
      <c r="AR530" s="98" t="str">
        <f t="shared" si="150"/>
        <v>1900-1-Aufnahme</v>
      </c>
    </row>
    <row r="531" spans="1:44">
      <c r="A531" s="98">
        <f t="shared" si="141"/>
        <v>0</v>
      </c>
      <c r="B531" s="98" t="str">
        <f>IF(C531=1,SUM($C$23:C531),"")</f>
        <v/>
      </c>
      <c r="C531" s="98">
        <f t="shared" si="142"/>
        <v>0</v>
      </c>
      <c r="D531" s="89" t="str">
        <f t="shared" si="143"/>
        <v>1900-1-Aufnahme-</v>
      </c>
      <c r="E531" s="123" t="str">
        <f t="shared" ca="1" si="151"/>
        <v>-</v>
      </c>
      <c r="F531" s="123">
        <f t="shared" si="156"/>
        <v>1900</v>
      </c>
      <c r="G531" s="123">
        <f t="shared" si="157"/>
        <v>1</v>
      </c>
      <c r="H531" s="162">
        <f t="shared" si="158"/>
        <v>509</v>
      </c>
      <c r="I531" s="77"/>
      <c r="J531" s="78"/>
      <c r="K531" s="79"/>
      <c r="L531" s="80"/>
      <c r="M531" s="177"/>
      <c r="N531" s="309" t="str">
        <f t="shared" ca="1" si="155"/>
        <v/>
      </c>
      <c r="O531" s="310" t="str">
        <f ca="1">IFERROR(IF(VLOOKUP($E531,'SD Aufnahme'!$A$33:$N$326,'SD Aufnahme'!$D$29,FALSE)=0,"",VLOOKUP($E531,'SD Aufnahme'!$A$33:$N$326,'SD Aufnahme'!$D$29,FALSE)),"")</f>
        <v/>
      </c>
      <c r="P531" s="313"/>
      <c r="Q531" s="315" t="str">
        <f>IF(K531=0,"",IFERROR(VLOOKUP($E531,'SD Aufnahme'!$A$33:$N$326,'SD Aufnahme'!$E$29,FALSE),""))</f>
        <v/>
      </c>
      <c r="R531" s="87"/>
      <c r="S531" s="131" t="str">
        <f t="shared" si="144"/>
        <v/>
      </c>
      <c r="T531" s="126">
        <f>IF(M531="organische Düngemittel",IF(OR($M531=0,L531&lt;&gt;0,U531&gt;0),0,IFERROR(VLOOKUP($E531,'SD Aufnahme'!$A$33:$N$4042,T$20,FALSE),0)),)</f>
        <v>0</v>
      </c>
      <c r="U531" s="83"/>
      <c r="V531" s="124"/>
      <c r="W531" s="128" t="str">
        <f ca="1">IFERROR(IF(AND(J531&lt;&gt;"eigene Stoffe",VLOOKUP($E531,'SD Aufnahme'!$A$33:$N$326,'SD Aufnahme'!$G$29,FALSE)=0),"",IF($L531&lt;&gt;0,"", IF(AND(P531&gt;0,O531&lt;&gt;"",Q531&lt;&gt;"t TM"),VLOOKUP($E531,'SD Aufnahme'!$A$33:$N$326,'SD Aufnahme'!$G$29,FALSE)/O531*P531,VLOOKUP($E531,'SD Aufnahme'!$A$33:$N$326,'SD Aufnahme'!$G$29,FALSE)))),"")</f>
        <v/>
      </c>
      <c r="X531" s="87"/>
      <c r="Y531" s="128" t="str">
        <f ca="1">IFERROR(IF(AND(J531&lt;&gt;"eigene Stoffe",VLOOKUP($E531,'SD Aufnahme'!$A$33:$N$326,'SD Aufnahme'!$H$29,FALSE)=0),"",IF($L531&lt;&gt;0,"",IFERROR(IF(AND(P531&gt;0,O531&lt;&gt;"",Q531&lt;&gt;"t TM"),VLOOKUP($E531,'SD Aufnahme'!$A$33:$N$326,'SD Aufnahme'!$H$29,FALSE)*P531/O531,VLOOKUP($E531,'SD Aufnahme'!$A$33:$N$326,'SD Aufnahme'!$H$29,FALSE)),""))),"")</f>
        <v/>
      </c>
      <c r="Z531" s="87"/>
      <c r="AA531" s="424" t="s">
        <v>667</v>
      </c>
      <c r="AB531" s="129" t="str">
        <f>IF($M531=0,"",IFERROR(VLOOKUP($E531,'SD Aufnahme'!$A$33:$N$279,AB$20,FALSE),""))</f>
        <v/>
      </c>
      <c r="AC531" s="97">
        <f t="shared" si="145"/>
        <v>0</v>
      </c>
      <c r="AD531" s="89">
        <f t="shared" ca="1" si="146"/>
        <v>0</v>
      </c>
      <c r="AE531" s="89">
        <f t="shared" ca="1" si="152"/>
        <v>0</v>
      </c>
      <c r="AF531" s="89">
        <f t="shared" ca="1" si="147"/>
        <v>0</v>
      </c>
      <c r="AG531" s="89">
        <f t="shared" ca="1" si="153"/>
        <v>0</v>
      </c>
      <c r="AH531" s="89">
        <f t="shared" si="159"/>
        <v>0</v>
      </c>
      <c r="AI531" s="130" t="e">
        <f ca="1">COUNTIF(OFFSET('SD Aufnahme'!$C$33,VLOOKUP(J531,Art_Aufnahme,3,FALSE),0,VLOOKUP(J531,Art_Aufnahme,4,FALSE)-VLOOKUP(J531,Art_Aufnahme,3,FALSE)+1,1),K531)</f>
        <v>#N/A</v>
      </c>
      <c r="AJ531" s="138">
        <f ca="1">COUNTIF(OFFSET('SD Aufnahme'!$M$32,VLOOKUP(E531,'SD Aufnahme'!$A$33:$X$376,'SD Aufnahme'!$W$29,FALSE),0,1,VLOOKUP(E531,'SD Aufnahme'!$A$33:$X$376,'SD Aufnahme'!$X$29,FALSE)),M531)</f>
        <v>0</v>
      </c>
      <c r="AK531" s="91">
        <f t="shared" ca="1" si="154"/>
        <v>0</v>
      </c>
      <c r="AL531" s="98">
        <f t="shared" si="148"/>
        <v>3</v>
      </c>
      <c r="AO531" s="98">
        <f t="shared" si="149"/>
        <v>0</v>
      </c>
      <c r="AR531" s="98" t="str">
        <f t="shared" si="150"/>
        <v>1900-1-Aufnahme</v>
      </c>
    </row>
    <row r="532" spans="1:44">
      <c r="A532" s="98">
        <f t="shared" si="141"/>
        <v>0</v>
      </c>
      <c r="B532" s="98" t="str">
        <f>IF(C532=1,SUM($C$23:C532),"")</f>
        <v/>
      </c>
      <c r="C532" s="98">
        <f t="shared" si="142"/>
        <v>0</v>
      </c>
      <c r="D532" s="89" t="str">
        <f t="shared" si="143"/>
        <v>1900-1-Aufnahme-</v>
      </c>
      <c r="E532" s="123" t="str">
        <f t="shared" ca="1" si="151"/>
        <v>-</v>
      </c>
      <c r="F532" s="123">
        <f t="shared" si="156"/>
        <v>1900</v>
      </c>
      <c r="G532" s="123">
        <f t="shared" si="157"/>
        <v>1</v>
      </c>
      <c r="H532" s="162">
        <f t="shared" si="158"/>
        <v>510</v>
      </c>
      <c r="I532" s="77"/>
      <c r="J532" s="78"/>
      <c r="K532" s="79"/>
      <c r="L532" s="80"/>
      <c r="M532" s="177"/>
      <c r="N532" s="309" t="str">
        <f t="shared" ca="1" si="155"/>
        <v/>
      </c>
      <c r="O532" s="310" t="str">
        <f ca="1">IFERROR(IF(VLOOKUP($E532,'SD Aufnahme'!$A$33:$N$326,'SD Aufnahme'!$D$29,FALSE)=0,"",VLOOKUP($E532,'SD Aufnahme'!$A$33:$N$326,'SD Aufnahme'!$D$29,FALSE)),"")</f>
        <v/>
      </c>
      <c r="P532" s="313"/>
      <c r="Q532" s="315" t="str">
        <f>IF(K532=0,"",IFERROR(VLOOKUP($E532,'SD Aufnahme'!$A$33:$N$326,'SD Aufnahme'!$E$29,FALSE),""))</f>
        <v/>
      </c>
      <c r="R532" s="87"/>
      <c r="S532" s="131" t="str">
        <f t="shared" si="144"/>
        <v/>
      </c>
      <c r="T532" s="126">
        <f>IF(M532="organische Düngemittel",IF(OR($M532=0,L532&lt;&gt;0,U532&gt;0),0,IFERROR(VLOOKUP($E532,'SD Aufnahme'!$A$33:$N$4042,T$20,FALSE),0)),)</f>
        <v>0</v>
      </c>
      <c r="U532" s="83"/>
      <c r="V532" s="124"/>
      <c r="W532" s="128" t="str">
        <f ca="1">IFERROR(IF(AND(J532&lt;&gt;"eigene Stoffe",VLOOKUP($E532,'SD Aufnahme'!$A$33:$N$326,'SD Aufnahme'!$G$29,FALSE)=0),"",IF($L532&lt;&gt;0,"", IF(AND(P532&gt;0,O532&lt;&gt;"",Q532&lt;&gt;"t TM"),VLOOKUP($E532,'SD Aufnahme'!$A$33:$N$326,'SD Aufnahme'!$G$29,FALSE)/O532*P532,VLOOKUP($E532,'SD Aufnahme'!$A$33:$N$326,'SD Aufnahme'!$G$29,FALSE)))),"")</f>
        <v/>
      </c>
      <c r="X532" s="87"/>
      <c r="Y532" s="128" t="str">
        <f ca="1">IFERROR(IF(AND(J532&lt;&gt;"eigene Stoffe",VLOOKUP($E532,'SD Aufnahme'!$A$33:$N$326,'SD Aufnahme'!$H$29,FALSE)=0),"",IF($L532&lt;&gt;0,"",IFERROR(IF(AND(P532&gt;0,O532&lt;&gt;"",Q532&lt;&gt;"t TM"),VLOOKUP($E532,'SD Aufnahme'!$A$33:$N$326,'SD Aufnahme'!$H$29,FALSE)*P532/O532,VLOOKUP($E532,'SD Aufnahme'!$A$33:$N$326,'SD Aufnahme'!$H$29,FALSE)),""))),"")</f>
        <v/>
      </c>
      <c r="Z532" s="87"/>
      <c r="AA532" s="424" t="s">
        <v>667</v>
      </c>
      <c r="AB532" s="129" t="str">
        <f>IF($M532=0,"",IFERROR(VLOOKUP($E532,'SD Aufnahme'!$A$33:$N$279,AB$20,FALSE),""))</f>
        <v/>
      </c>
      <c r="AC532" s="97">
        <f t="shared" si="145"/>
        <v>0</v>
      </c>
      <c r="AD532" s="89">
        <f t="shared" ca="1" si="146"/>
        <v>0</v>
      </c>
      <c r="AE532" s="89">
        <f t="shared" ca="1" si="152"/>
        <v>0</v>
      </c>
      <c r="AF532" s="89">
        <f t="shared" ca="1" si="147"/>
        <v>0</v>
      </c>
      <c r="AG532" s="89">
        <f t="shared" ca="1" si="153"/>
        <v>0</v>
      </c>
      <c r="AH532" s="89">
        <f t="shared" si="159"/>
        <v>0</v>
      </c>
      <c r="AI532" s="130" t="e">
        <f ca="1">COUNTIF(OFFSET('SD Aufnahme'!$C$33,VLOOKUP(J532,Art_Aufnahme,3,FALSE),0,VLOOKUP(J532,Art_Aufnahme,4,FALSE)-VLOOKUP(J532,Art_Aufnahme,3,FALSE)+1,1),K532)</f>
        <v>#N/A</v>
      </c>
      <c r="AJ532" s="138">
        <f ca="1">COUNTIF(OFFSET('SD Aufnahme'!$M$32,VLOOKUP(E532,'SD Aufnahme'!$A$33:$X$376,'SD Aufnahme'!$W$29,FALSE),0,1,VLOOKUP(E532,'SD Aufnahme'!$A$33:$X$376,'SD Aufnahme'!$X$29,FALSE)),M532)</f>
        <v>0</v>
      </c>
      <c r="AK532" s="91">
        <f t="shared" ca="1" si="154"/>
        <v>0</v>
      </c>
      <c r="AL532" s="98">
        <f t="shared" si="148"/>
        <v>3</v>
      </c>
      <c r="AO532" s="98">
        <f t="shared" si="149"/>
        <v>0</v>
      </c>
      <c r="AR532" s="98" t="str">
        <f t="shared" si="150"/>
        <v>1900-1-Aufnahme</v>
      </c>
    </row>
    <row r="533" spans="1:44">
      <c r="A533" s="98">
        <f t="shared" si="141"/>
        <v>0</v>
      </c>
      <c r="B533" s="98" t="str">
        <f>IF(C533=1,SUM($C$23:C533),"")</f>
        <v/>
      </c>
      <c r="C533" s="98">
        <f t="shared" si="142"/>
        <v>0</v>
      </c>
      <c r="D533" s="89" t="str">
        <f t="shared" si="143"/>
        <v>1900-1-Aufnahme-</v>
      </c>
      <c r="E533" s="123" t="str">
        <f t="shared" ca="1" si="151"/>
        <v>-</v>
      </c>
      <c r="F533" s="123">
        <f t="shared" si="156"/>
        <v>1900</v>
      </c>
      <c r="G533" s="123">
        <f t="shared" si="157"/>
        <v>1</v>
      </c>
      <c r="H533" s="162">
        <f t="shared" si="158"/>
        <v>511</v>
      </c>
      <c r="I533" s="77"/>
      <c r="J533" s="78"/>
      <c r="K533" s="79"/>
      <c r="L533" s="80"/>
      <c r="M533" s="177"/>
      <c r="N533" s="309" t="str">
        <f t="shared" ca="1" si="155"/>
        <v/>
      </c>
      <c r="O533" s="310" t="str">
        <f ca="1">IFERROR(IF(VLOOKUP($E533,'SD Aufnahme'!$A$33:$N$326,'SD Aufnahme'!$D$29,FALSE)=0,"",VLOOKUP($E533,'SD Aufnahme'!$A$33:$N$326,'SD Aufnahme'!$D$29,FALSE)),"")</f>
        <v/>
      </c>
      <c r="P533" s="313"/>
      <c r="Q533" s="315" t="str">
        <f>IF(K533=0,"",IFERROR(VLOOKUP($E533,'SD Aufnahme'!$A$33:$N$326,'SD Aufnahme'!$E$29,FALSE),""))</f>
        <v/>
      </c>
      <c r="R533" s="87"/>
      <c r="S533" s="131" t="str">
        <f t="shared" si="144"/>
        <v/>
      </c>
      <c r="T533" s="126">
        <f>IF(M533="organische Düngemittel",IF(OR($M533=0,L533&lt;&gt;0,U533&gt;0),0,IFERROR(VLOOKUP($E533,'SD Aufnahme'!$A$33:$N$4042,T$20,FALSE),0)),)</f>
        <v>0</v>
      </c>
      <c r="U533" s="83"/>
      <c r="V533" s="124"/>
      <c r="W533" s="128" t="str">
        <f ca="1">IFERROR(IF(AND(J533&lt;&gt;"eigene Stoffe",VLOOKUP($E533,'SD Aufnahme'!$A$33:$N$326,'SD Aufnahme'!$G$29,FALSE)=0),"",IF($L533&lt;&gt;0,"", IF(AND(P533&gt;0,O533&lt;&gt;"",Q533&lt;&gt;"t TM"),VLOOKUP($E533,'SD Aufnahme'!$A$33:$N$326,'SD Aufnahme'!$G$29,FALSE)/O533*P533,VLOOKUP($E533,'SD Aufnahme'!$A$33:$N$326,'SD Aufnahme'!$G$29,FALSE)))),"")</f>
        <v/>
      </c>
      <c r="X533" s="87"/>
      <c r="Y533" s="128" t="str">
        <f ca="1">IFERROR(IF(AND(J533&lt;&gt;"eigene Stoffe",VLOOKUP($E533,'SD Aufnahme'!$A$33:$N$326,'SD Aufnahme'!$H$29,FALSE)=0),"",IF($L533&lt;&gt;0,"",IFERROR(IF(AND(P533&gt;0,O533&lt;&gt;"",Q533&lt;&gt;"t TM"),VLOOKUP($E533,'SD Aufnahme'!$A$33:$N$326,'SD Aufnahme'!$H$29,FALSE)*P533/O533,VLOOKUP($E533,'SD Aufnahme'!$A$33:$N$326,'SD Aufnahme'!$H$29,FALSE)),""))),"")</f>
        <v/>
      </c>
      <c r="Z533" s="87"/>
      <c r="AA533" s="424" t="s">
        <v>667</v>
      </c>
      <c r="AB533" s="129" t="str">
        <f>IF($M533=0,"",IFERROR(VLOOKUP($E533,'SD Aufnahme'!$A$33:$N$279,AB$20,FALSE),""))</f>
        <v/>
      </c>
      <c r="AC533" s="97">
        <f t="shared" si="145"/>
        <v>0</v>
      </c>
      <c r="AD533" s="89">
        <f t="shared" ca="1" si="146"/>
        <v>0</v>
      </c>
      <c r="AE533" s="89">
        <f t="shared" ca="1" si="152"/>
        <v>0</v>
      </c>
      <c r="AF533" s="89">
        <f t="shared" ca="1" si="147"/>
        <v>0</v>
      </c>
      <c r="AG533" s="89">
        <f t="shared" ca="1" si="153"/>
        <v>0</v>
      </c>
      <c r="AH533" s="89">
        <f t="shared" si="159"/>
        <v>0</v>
      </c>
      <c r="AI533" s="130" t="e">
        <f ca="1">COUNTIF(OFFSET('SD Aufnahme'!$C$33,VLOOKUP(J533,Art_Aufnahme,3,FALSE),0,VLOOKUP(J533,Art_Aufnahme,4,FALSE)-VLOOKUP(J533,Art_Aufnahme,3,FALSE)+1,1),K533)</f>
        <v>#N/A</v>
      </c>
      <c r="AJ533" s="138">
        <f ca="1">COUNTIF(OFFSET('SD Aufnahme'!$M$32,VLOOKUP(E533,'SD Aufnahme'!$A$33:$X$376,'SD Aufnahme'!$W$29,FALSE),0,1,VLOOKUP(E533,'SD Aufnahme'!$A$33:$X$376,'SD Aufnahme'!$X$29,FALSE)),M533)</f>
        <v>0</v>
      </c>
      <c r="AK533" s="91">
        <f t="shared" ca="1" si="154"/>
        <v>0</v>
      </c>
      <c r="AL533" s="98">
        <f t="shared" si="148"/>
        <v>3</v>
      </c>
      <c r="AO533" s="98">
        <f t="shared" si="149"/>
        <v>0</v>
      </c>
      <c r="AR533" s="98" t="str">
        <f t="shared" si="150"/>
        <v>1900-1-Aufnahme</v>
      </c>
    </row>
    <row r="534" spans="1:44">
      <c r="A534" s="98">
        <f t="shared" si="141"/>
        <v>0</v>
      </c>
      <c r="B534" s="98" t="str">
        <f>IF(C534=1,SUM($C$23:C534),"")</f>
        <v/>
      </c>
      <c r="C534" s="98">
        <f t="shared" si="142"/>
        <v>0</v>
      </c>
      <c r="D534" s="89" t="str">
        <f t="shared" si="143"/>
        <v>1900-1-Aufnahme-</v>
      </c>
      <c r="E534" s="123" t="str">
        <f t="shared" ca="1" si="151"/>
        <v>-</v>
      </c>
      <c r="F534" s="123">
        <f t="shared" si="156"/>
        <v>1900</v>
      </c>
      <c r="G534" s="123">
        <f t="shared" si="157"/>
        <v>1</v>
      </c>
      <c r="H534" s="162">
        <f t="shared" si="158"/>
        <v>512</v>
      </c>
      <c r="I534" s="77"/>
      <c r="J534" s="78"/>
      <c r="K534" s="79"/>
      <c r="L534" s="80"/>
      <c r="M534" s="177"/>
      <c r="N534" s="309" t="str">
        <f t="shared" ca="1" si="155"/>
        <v/>
      </c>
      <c r="O534" s="310" t="str">
        <f ca="1">IFERROR(IF(VLOOKUP($E534,'SD Aufnahme'!$A$33:$N$326,'SD Aufnahme'!$D$29,FALSE)=0,"",VLOOKUP($E534,'SD Aufnahme'!$A$33:$N$326,'SD Aufnahme'!$D$29,FALSE)),"")</f>
        <v/>
      </c>
      <c r="P534" s="313"/>
      <c r="Q534" s="315" t="str">
        <f>IF(K534=0,"",IFERROR(VLOOKUP($E534,'SD Aufnahme'!$A$33:$N$326,'SD Aufnahme'!$E$29,FALSE),""))</f>
        <v/>
      </c>
      <c r="R534" s="87"/>
      <c r="S534" s="131" t="str">
        <f t="shared" si="144"/>
        <v/>
      </c>
      <c r="T534" s="126">
        <f>IF(M534="organische Düngemittel",IF(OR($M534=0,L534&lt;&gt;0,U534&gt;0),0,IFERROR(VLOOKUP($E534,'SD Aufnahme'!$A$33:$N$4042,T$20,FALSE),0)),)</f>
        <v>0</v>
      </c>
      <c r="U534" s="83"/>
      <c r="V534" s="124"/>
      <c r="W534" s="128" t="str">
        <f ca="1">IFERROR(IF(AND(J534&lt;&gt;"eigene Stoffe",VLOOKUP($E534,'SD Aufnahme'!$A$33:$N$326,'SD Aufnahme'!$G$29,FALSE)=0),"",IF($L534&lt;&gt;0,"", IF(AND(P534&gt;0,O534&lt;&gt;"",Q534&lt;&gt;"t TM"),VLOOKUP($E534,'SD Aufnahme'!$A$33:$N$326,'SD Aufnahme'!$G$29,FALSE)/O534*P534,VLOOKUP($E534,'SD Aufnahme'!$A$33:$N$326,'SD Aufnahme'!$G$29,FALSE)))),"")</f>
        <v/>
      </c>
      <c r="X534" s="87"/>
      <c r="Y534" s="128" t="str">
        <f ca="1">IFERROR(IF(AND(J534&lt;&gt;"eigene Stoffe",VLOOKUP($E534,'SD Aufnahme'!$A$33:$N$326,'SD Aufnahme'!$H$29,FALSE)=0),"",IF($L534&lt;&gt;0,"",IFERROR(IF(AND(P534&gt;0,O534&lt;&gt;"",Q534&lt;&gt;"t TM"),VLOOKUP($E534,'SD Aufnahme'!$A$33:$N$326,'SD Aufnahme'!$H$29,FALSE)*P534/O534,VLOOKUP($E534,'SD Aufnahme'!$A$33:$N$326,'SD Aufnahme'!$H$29,FALSE)),""))),"")</f>
        <v/>
      </c>
      <c r="Z534" s="87"/>
      <c r="AA534" s="424" t="s">
        <v>667</v>
      </c>
      <c r="AB534" s="129" t="str">
        <f>IF($M534=0,"",IFERROR(VLOOKUP($E534,'SD Aufnahme'!$A$33:$N$279,AB$20,FALSE),""))</f>
        <v/>
      </c>
      <c r="AC534" s="97">
        <f t="shared" si="145"/>
        <v>0</v>
      </c>
      <c r="AD534" s="89">
        <f t="shared" ca="1" si="146"/>
        <v>0</v>
      </c>
      <c r="AE534" s="89">
        <f t="shared" ca="1" si="152"/>
        <v>0</v>
      </c>
      <c r="AF534" s="89">
        <f t="shared" ca="1" si="147"/>
        <v>0</v>
      </c>
      <c r="AG534" s="89">
        <f t="shared" ca="1" si="153"/>
        <v>0</v>
      </c>
      <c r="AH534" s="89">
        <f t="shared" si="159"/>
        <v>0</v>
      </c>
      <c r="AI534" s="130" t="e">
        <f ca="1">COUNTIF(OFFSET('SD Aufnahme'!$C$33,VLOOKUP(J534,Art_Aufnahme,3,FALSE),0,VLOOKUP(J534,Art_Aufnahme,4,FALSE)-VLOOKUP(J534,Art_Aufnahme,3,FALSE)+1,1),K534)</f>
        <v>#N/A</v>
      </c>
      <c r="AJ534" s="138">
        <f ca="1">COUNTIF(OFFSET('SD Aufnahme'!$M$32,VLOOKUP(E534,'SD Aufnahme'!$A$33:$X$376,'SD Aufnahme'!$W$29,FALSE),0,1,VLOOKUP(E534,'SD Aufnahme'!$A$33:$X$376,'SD Aufnahme'!$X$29,FALSE)),M534)</f>
        <v>0</v>
      </c>
      <c r="AK534" s="91">
        <f t="shared" ca="1" si="154"/>
        <v>0</v>
      </c>
      <c r="AL534" s="98">
        <f t="shared" si="148"/>
        <v>3</v>
      </c>
      <c r="AO534" s="98">
        <f t="shared" si="149"/>
        <v>0</v>
      </c>
      <c r="AR534" s="98" t="str">
        <f t="shared" si="150"/>
        <v>1900-1-Aufnahme</v>
      </c>
    </row>
    <row r="535" spans="1:44">
      <c r="A535" s="98">
        <f t="shared" ref="A535:A598" si="160">COUNTIF($K$23:$K$1022,L535)</f>
        <v>0</v>
      </c>
      <c r="B535" s="98" t="str">
        <f>IF(C535=1,SUM($C$23:C535),"")</f>
        <v/>
      </c>
      <c r="C535" s="98">
        <f t="shared" ref="C535:C598" si="161">IF(AND(L535&gt;0,X535&gt;0,Z535&gt;0),1,0)</f>
        <v>0</v>
      </c>
      <c r="D535" s="89" t="str">
        <f t="shared" ref="D535:D598" si="162">CONCATENATE(F535&amp;"-"&amp;G535&amp;"-"&amp;$D$1&amp;"-"&amp;M535)</f>
        <v>1900-1-Aufnahme-</v>
      </c>
      <c r="E535" s="123" t="str">
        <f t="shared" ca="1" si="151"/>
        <v>-</v>
      </c>
      <c r="F535" s="123">
        <f t="shared" si="156"/>
        <v>1900</v>
      </c>
      <c r="G535" s="123">
        <f t="shared" si="157"/>
        <v>1</v>
      </c>
      <c r="H535" s="162">
        <f t="shared" si="158"/>
        <v>513</v>
      </c>
      <c r="I535" s="77"/>
      <c r="J535" s="78"/>
      <c r="K535" s="79"/>
      <c r="L535" s="80"/>
      <c r="M535" s="177"/>
      <c r="N535" s="309" t="str">
        <f t="shared" ca="1" si="155"/>
        <v/>
      </c>
      <c r="O535" s="310" t="str">
        <f ca="1">IFERROR(IF(VLOOKUP($E535,'SD Aufnahme'!$A$33:$N$326,'SD Aufnahme'!$D$29,FALSE)=0,"",VLOOKUP($E535,'SD Aufnahme'!$A$33:$N$326,'SD Aufnahme'!$D$29,FALSE)),"")</f>
        <v/>
      </c>
      <c r="P535" s="313"/>
      <c r="Q535" s="315" t="str">
        <f>IF(K535=0,"",IFERROR(VLOOKUP($E535,'SD Aufnahme'!$A$33:$N$326,'SD Aufnahme'!$E$29,FALSE),""))</f>
        <v/>
      </c>
      <c r="R535" s="87"/>
      <c r="S535" s="131" t="str">
        <f t="shared" ref="S535:S598" si="163">IF(M535="organische Düngemittel", "%","")</f>
        <v/>
      </c>
      <c r="T535" s="126">
        <f>IF(M535="organische Düngemittel",IF(OR($M535=0,L535&lt;&gt;0,U535&gt;0),0,IFERROR(VLOOKUP($E535,'SD Aufnahme'!$A$33:$N$4042,T$20,FALSE),0)),)</f>
        <v>0</v>
      </c>
      <c r="U535" s="83"/>
      <c r="V535" s="124"/>
      <c r="W535" s="128" t="str">
        <f ca="1">IFERROR(IF(AND(J535&lt;&gt;"eigene Stoffe",VLOOKUP($E535,'SD Aufnahme'!$A$33:$N$326,'SD Aufnahme'!$G$29,FALSE)=0),"",IF($L535&lt;&gt;0,"", IF(AND(P535&gt;0,O535&lt;&gt;"",Q535&lt;&gt;"t TM"),VLOOKUP($E535,'SD Aufnahme'!$A$33:$N$326,'SD Aufnahme'!$G$29,FALSE)/O535*P535,VLOOKUP($E535,'SD Aufnahme'!$A$33:$N$326,'SD Aufnahme'!$G$29,FALSE)))),"")</f>
        <v/>
      </c>
      <c r="X535" s="87"/>
      <c r="Y535" s="128" t="str">
        <f ca="1">IFERROR(IF(AND(J535&lt;&gt;"eigene Stoffe",VLOOKUP($E535,'SD Aufnahme'!$A$33:$N$326,'SD Aufnahme'!$H$29,FALSE)=0),"",IF($L535&lt;&gt;0,"",IFERROR(IF(AND(P535&gt;0,O535&lt;&gt;"",Q535&lt;&gt;"t TM"),VLOOKUP($E535,'SD Aufnahme'!$A$33:$N$326,'SD Aufnahme'!$H$29,FALSE)*P535/O535,VLOOKUP($E535,'SD Aufnahme'!$A$33:$N$326,'SD Aufnahme'!$H$29,FALSE)),""))),"")</f>
        <v/>
      </c>
      <c r="Z535" s="87"/>
      <c r="AA535" s="424" t="s">
        <v>667</v>
      </c>
      <c r="AB535" s="129" t="str">
        <f>IF($M535=0,"",IFERROR(VLOOKUP($E535,'SD Aufnahme'!$A$33:$N$279,AB$20,FALSE),""))</f>
        <v/>
      </c>
      <c r="AC535" s="97">
        <f t="shared" ref="AC535:AC598" si="164">IFERROR(P535*R535/100,0)</f>
        <v>0</v>
      </c>
      <c r="AD535" s="89">
        <f t="shared" ref="AD535:AD598" ca="1" si="165">IF(AK535=1,IFERROR(IF(L535&gt;0,R535*X535,IF(X535&gt;0,X535*R535,W535*R535)),0),0)</f>
        <v>0</v>
      </c>
      <c r="AE535" s="89">
        <f t="shared" ca="1" si="152"/>
        <v>0</v>
      </c>
      <c r="AF535" s="89">
        <f t="shared" ref="AF535:AF598" ca="1" si="166">IF(AK535=1,IF(J535="Stickstofffixierung durch Leguminosen",0,IFERROR(IF(L535&gt;0,R535*Z535,IF(Z535&gt;0,Z535*R535,Y535*R535)),0)),0)</f>
        <v>0</v>
      </c>
      <c r="AG535" s="89">
        <f t="shared" ca="1" si="153"/>
        <v>0</v>
      </c>
      <c r="AH535" s="89">
        <f t="shared" si="159"/>
        <v>0</v>
      </c>
      <c r="AI535" s="130" t="e">
        <f ca="1">COUNTIF(OFFSET('SD Aufnahme'!$C$33,VLOOKUP(J535,Art_Aufnahme,3,FALSE),0,VLOOKUP(J535,Art_Aufnahme,4,FALSE)-VLOOKUP(J535,Art_Aufnahme,3,FALSE)+1,1),K535)</f>
        <v>#N/A</v>
      </c>
      <c r="AJ535" s="138">
        <f ca="1">COUNTIF(OFFSET('SD Aufnahme'!$M$32,VLOOKUP(E535,'SD Aufnahme'!$A$33:$X$376,'SD Aufnahme'!$W$29,FALSE),0,1,VLOOKUP(E535,'SD Aufnahme'!$A$33:$X$376,'SD Aufnahme'!$X$29,FALSE)),M535)</f>
        <v>0</v>
      </c>
      <c r="AK535" s="91">
        <f t="shared" ca="1" si="154"/>
        <v>0</v>
      </c>
      <c r="AL535" s="98">
        <f t="shared" ref="AL535:AL598" si="167">IF(OR(X535&gt;0,Z535&gt;0),2,3)</f>
        <v>3</v>
      </c>
      <c r="AO535" s="98">
        <f t="shared" ref="AO535:AO598" si="168">IF(I535&gt;0,ROW(),0)</f>
        <v>0</v>
      </c>
      <c r="AR535" s="98" t="str">
        <f t="shared" ref="AR535:AR598" si="169">CONCATENATE(F535&amp;"-"&amp;G535&amp;"-"&amp;$D$1)</f>
        <v>1900-1-Aufnahme</v>
      </c>
    </row>
    <row r="536" spans="1:44">
      <c r="A536" s="98">
        <f t="shared" si="160"/>
        <v>0</v>
      </c>
      <c r="B536" s="98" t="str">
        <f>IF(C536=1,SUM($C$23:C536),"")</f>
        <v/>
      </c>
      <c r="C536" s="98">
        <f t="shared" si="161"/>
        <v>0</v>
      </c>
      <c r="D536" s="89" t="str">
        <f t="shared" si="162"/>
        <v>1900-1-Aufnahme-</v>
      </c>
      <c r="E536" s="123" t="str">
        <f t="shared" ref="E536:E599" ca="1" si="170">IFERROR(IF(AI536=1,CONCATENATE(J536&amp;"-"&amp;K536),"-"),"-")</f>
        <v>-</v>
      </c>
      <c r="F536" s="123">
        <f t="shared" si="156"/>
        <v>1900</v>
      </c>
      <c r="G536" s="123">
        <f t="shared" si="157"/>
        <v>1</v>
      </c>
      <c r="H536" s="162">
        <f t="shared" si="158"/>
        <v>514</v>
      </c>
      <c r="I536" s="77"/>
      <c r="J536" s="78"/>
      <c r="K536" s="79"/>
      <c r="L536" s="80"/>
      <c r="M536" s="177"/>
      <c r="N536" s="309" t="str">
        <f t="shared" ca="1" si="155"/>
        <v/>
      </c>
      <c r="O536" s="310" t="str">
        <f ca="1">IFERROR(IF(VLOOKUP($E536,'SD Aufnahme'!$A$33:$N$326,'SD Aufnahme'!$D$29,FALSE)=0,"",VLOOKUP($E536,'SD Aufnahme'!$A$33:$N$326,'SD Aufnahme'!$D$29,FALSE)),"")</f>
        <v/>
      </c>
      <c r="P536" s="313"/>
      <c r="Q536" s="315" t="str">
        <f>IF(K536=0,"",IFERROR(VLOOKUP($E536,'SD Aufnahme'!$A$33:$N$326,'SD Aufnahme'!$E$29,FALSE),""))</f>
        <v/>
      </c>
      <c r="R536" s="87"/>
      <c r="S536" s="131" t="str">
        <f t="shared" si="163"/>
        <v/>
      </c>
      <c r="T536" s="126">
        <f>IF(M536="organische Düngemittel",IF(OR($M536=0,L536&lt;&gt;0,U536&gt;0),0,IFERROR(VLOOKUP($E536,'SD Aufnahme'!$A$33:$N$4042,T$20,FALSE),0)),)</f>
        <v>0</v>
      </c>
      <c r="U536" s="83"/>
      <c r="V536" s="124"/>
      <c r="W536" s="128" t="str">
        <f ca="1">IFERROR(IF(AND(J536&lt;&gt;"eigene Stoffe",VLOOKUP($E536,'SD Aufnahme'!$A$33:$N$326,'SD Aufnahme'!$G$29,FALSE)=0),"",IF($L536&lt;&gt;0,"", IF(AND(P536&gt;0,O536&lt;&gt;"",Q536&lt;&gt;"t TM"),VLOOKUP($E536,'SD Aufnahme'!$A$33:$N$326,'SD Aufnahme'!$G$29,FALSE)/O536*P536,VLOOKUP($E536,'SD Aufnahme'!$A$33:$N$326,'SD Aufnahme'!$G$29,FALSE)))),"")</f>
        <v/>
      </c>
      <c r="X536" s="87"/>
      <c r="Y536" s="128" t="str">
        <f ca="1">IFERROR(IF(AND(J536&lt;&gt;"eigene Stoffe",VLOOKUP($E536,'SD Aufnahme'!$A$33:$N$326,'SD Aufnahme'!$H$29,FALSE)=0),"",IF($L536&lt;&gt;0,"",IFERROR(IF(AND(P536&gt;0,O536&lt;&gt;"",Q536&lt;&gt;"t TM"),VLOOKUP($E536,'SD Aufnahme'!$A$33:$N$326,'SD Aufnahme'!$H$29,FALSE)*P536/O536,VLOOKUP($E536,'SD Aufnahme'!$A$33:$N$326,'SD Aufnahme'!$H$29,FALSE)),""))),"")</f>
        <v/>
      </c>
      <c r="Z536" s="87"/>
      <c r="AA536" s="424" t="s">
        <v>667</v>
      </c>
      <c r="AB536" s="129" t="str">
        <f>IF($M536=0,"",IFERROR(VLOOKUP($E536,'SD Aufnahme'!$A$33:$N$279,AB$20,FALSE),""))</f>
        <v/>
      </c>
      <c r="AC536" s="97">
        <f t="shared" si="164"/>
        <v>0</v>
      </c>
      <c r="AD536" s="89">
        <f t="shared" ca="1" si="165"/>
        <v>0</v>
      </c>
      <c r="AE536" s="89">
        <f t="shared" ref="AE536:AE599" ca="1" si="171">IF(AK536=1,AD536/100*IF(U536&gt;0,U536,T536),0)</f>
        <v>0</v>
      </c>
      <c r="AF536" s="89">
        <f t="shared" ca="1" si="166"/>
        <v>0</v>
      </c>
      <c r="AG536" s="89">
        <f t="shared" ref="AG536:AG599" ca="1" si="172">IF(AK536=1,AF536/100*IF(U536&gt;0,U536,T536),0)</f>
        <v>0</v>
      </c>
      <c r="AH536" s="89">
        <f t="shared" si="159"/>
        <v>0</v>
      </c>
      <c r="AI536" s="130" t="e">
        <f ca="1">COUNTIF(OFFSET('SD Aufnahme'!$C$33,VLOOKUP(J536,Art_Aufnahme,3,FALSE),0,VLOOKUP(J536,Art_Aufnahme,4,FALSE)-VLOOKUP(J536,Art_Aufnahme,3,FALSE)+1,1),K536)</f>
        <v>#N/A</v>
      </c>
      <c r="AJ536" s="138">
        <f ca="1">COUNTIF(OFFSET('SD Aufnahme'!$M$32,VLOOKUP(E536,'SD Aufnahme'!$A$33:$X$376,'SD Aufnahme'!$W$29,FALSE),0,1,VLOOKUP(E536,'SD Aufnahme'!$A$33:$X$376,'SD Aufnahme'!$X$29,FALSE)),M536)</f>
        <v>0</v>
      </c>
      <c r="AK536" s="91">
        <f t="shared" ref="AK536:AK599" ca="1" si="173">IF(AND(I536&gt;0,K536&gt;0,M536&gt;0,R536&gt;0,OR(AND(AA536="Richtwerte ",X536="",Z536=0),AND(OR(AA536="Richtwerte",AND(J536="eigene Stoffe",AA536&gt;0)),OR( W536&gt;0,X536&gt;0),OR(Y536&gt;0,Z536&gt;0)),AND(X536&gt;0,Z536&gt;0,OR(AA536="Richtwerte",AA536="Kennzeichnung",AA536="Analyse")))),1,0)</f>
        <v>0</v>
      </c>
      <c r="AL536" s="98">
        <f t="shared" si="167"/>
        <v>3</v>
      </c>
      <c r="AO536" s="98">
        <f t="shared" si="168"/>
        <v>0</v>
      </c>
      <c r="AR536" s="98" t="str">
        <f t="shared" si="169"/>
        <v>1900-1-Aufnahme</v>
      </c>
    </row>
    <row r="537" spans="1:44">
      <c r="A537" s="98">
        <f t="shared" si="160"/>
        <v>0</v>
      </c>
      <c r="B537" s="98" t="str">
        <f>IF(C537=1,SUM($C$23:C537),"")</f>
        <v/>
      </c>
      <c r="C537" s="98">
        <f t="shared" si="161"/>
        <v>0</v>
      </c>
      <c r="D537" s="89" t="str">
        <f t="shared" si="162"/>
        <v>1900-1-Aufnahme-</v>
      </c>
      <c r="E537" s="123" t="str">
        <f t="shared" ca="1" si="170"/>
        <v>-</v>
      </c>
      <c r="F537" s="123">
        <f t="shared" si="156"/>
        <v>1900</v>
      </c>
      <c r="G537" s="123">
        <f t="shared" si="157"/>
        <v>1</v>
      </c>
      <c r="H537" s="162">
        <f t="shared" si="158"/>
        <v>515</v>
      </c>
      <c r="I537" s="77"/>
      <c r="J537" s="78"/>
      <c r="K537" s="79"/>
      <c r="L537" s="80"/>
      <c r="M537" s="177"/>
      <c r="N537" s="309" t="str">
        <f t="shared" ref="N537:N600" ca="1" si="174">IF(OR(SUM(O537:P537)=0,O537=""),"","%")</f>
        <v/>
      </c>
      <c r="O537" s="310" t="str">
        <f ca="1">IFERROR(IF(VLOOKUP($E537,'SD Aufnahme'!$A$33:$N$326,'SD Aufnahme'!$D$29,FALSE)=0,"",VLOOKUP($E537,'SD Aufnahme'!$A$33:$N$326,'SD Aufnahme'!$D$29,FALSE)),"")</f>
        <v/>
      </c>
      <c r="P537" s="313"/>
      <c r="Q537" s="315" t="str">
        <f>IF(K537=0,"",IFERROR(VLOOKUP($E537,'SD Aufnahme'!$A$33:$N$326,'SD Aufnahme'!$E$29,FALSE),""))</f>
        <v/>
      </c>
      <c r="R537" s="87"/>
      <c r="S537" s="131" t="str">
        <f t="shared" si="163"/>
        <v/>
      </c>
      <c r="T537" s="126">
        <f>IF(M537="organische Düngemittel",IF(OR($M537=0,L537&lt;&gt;0,U537&gt;0),0,IFERROR(VLOOKUP($E537,'SD Aufnahme'!$A$33:$N$4042,T$20,FALSE),0)),)</f>
        <v>0</v>
      </c>
      <c r="U537" s="83"/>
      <c r="V537" s="124"/>
      <c r="W537" s="128" t="str">
        <f ca="1">IFERROR(IF(AND(J537&lt;&gt;"eigene Stoffe",VLOOKUP($E537,'SD Aufnahme'!$A$33:$N$326,'SD Aufnahme'!$G$29,FALSE)=0),"",IF($L537&lt;&gt;0,"", IF(AND(P537&gt;0,O537&lt;&gt;"",Q537&lt;&gt;"t TM"),VLOOKUP($E537,'SD Aufnahme'!$A$33:$N$326,'SD Aufnahme'!$G$29,FALSE)/O537*P537,VLOOKUP($E537,'SD Aufnahme'!$A$33:$N$326,'SD Aufnahme'!$G$29,FALSE)))),"")</f>
        <v/>
      </c>
      <c r="X537" s="87"/>
      <c r="Y537" s="128" t="str">
        <f ca="1">IFERROR(IF(AND(J537&lt;&gt;"eigene Stoffe",VLOOKUP($E537,'SD Aufnahme'!$A$33:$N$326,'SD Aufnahme'!$H$29,FALSE)=0),"",IF($L537&lt;&gt;0,"",IFERROR(IF(AND(P537&gt;0,O537&lt;&gt;"",Q537&lt;&gt;"t TM"),VLOOKUP($E537,'SD Aufnahme'!$A$33:$N$326,'SD Aufnahme'!$H$29,FALSE)*P537/O537,VLOOKUP($E537,'SD Aufnahme'!$A$33:$N$326,'SD Aufnahme'!$H$29,FALSE)),""))),"")</f>
        <v/>
      </c>
      <c r="Z537" s="87"/>
      <c r="AA537" s="424" t="s">
        <v>667</v>
      </c>
      <c r="AB537" s="129" t="str">
        <f>IF($M537=0,"",IFERROR(VLOOKUP($E537,'SD Aufnahme'!$A$33:$N$279,AB$20,FALSE),""))</f>
        <v/>
      </c>
      <c r="AC537" s="97">
        <f t="shared" si="164"/>
        <v>0</v>
      </c>
      <c r="AD537" s="89">
        <f t="shared" ca="1" si="165"/>
        <v>0</v>
      </c>
      <c r="AE537" s="89">
        <f t="shared" ca="1" si="171"/>
        <v>0</v>
      </c>
      <c r="AF537" s="89">
        <f t="shared" ca="1" si="166"/>
        <v>0</v>
      </c>
      <c r="AG537" s="89">
        <f t="shared" ca="1" si="172"/>
        <v>0</v>
      </c>
      <c r="AH537" s="89">
        <f t="shared" si="159"/>
        <v>0</v>
      </c>
      <c r="AI537" s="130" t="e">
        <f ca="1">COUNTIF(OFFSET('SD Aufnahme'!$C$33,VLOOKUP(J537,Art_Aufnahme,3,FALSE),0,VLOOKUP(J537,Art_Aufnahme,4,FALSE)-VLOOKUP(J537,Art_Aufnahme,3,FALSE)+1,1),K537)</f>
        <v>#N/A</v>
      </c>
      <c r="AJ537" s="138">
        <f ca="1">COUNTIF(OFFSET('SD Aufnahme'!$M$32,VLOOKUP(E537,'SD Aufnahme'!$A$33:$X$376,'SD Aufnahme'!$W$29,FALSE),0,1,VLOOKUP(E537,'SD Aufnahme'!$A$33:$X$376,'SD Aufnahme'!$X$29,FALSE)),M537)</f>
        <v>0</v>
      </c>
      <c r="AK537" s="91">
        <f t="shared" ca="1" si="173"/>
        <v>0</v>
      </c>
      <c r="AL537" s="98">
        <f t="shared" si="167"/>
        <v>3</v>
      </c>
      <c r="AO537" s="98">
        <f t="shared" si="168"/>
        <v>0</v>
      </c>
      <c r="AR537" s="98" t="str">
        <f t="shared" si="169"/>
        <v>1900-1-Aufnahme</v>
      </c>
    </row>
    <row r="538" spans="1:44">
      <c r="A538" s="98">
        <f t="shared" si="160"/>
        <v>0</v>
      </c>
      <c r="B538" s="98" t="str">
        <f>IF(C538=1,SUM($C$23:C538),"")</f>
        <v/>
      </c>
      <c r="C538" s="98">
        <f t="shared" si="161"/>
        <v>0</v>
      </c>
      <c r="D538" s="89" t="str">
        <f t="shared" si="162"/>
        <v>1900-1-Aufnahme-</v>
      </c>
      <c r="E538" s="123" t="str">
        <f t="shared" ca="1" si="170"/>
        <v>-</v>
      </c>
      <c r="F538" s="123">
        <f t="shared" si="156"/>
        <v>1900</v>
      </c>
      <c r="G538" s="123">
        <f t="shared" si="157"/>
        <v>1</v>
      </c>
      <c r="H538" s="162">
        <f t="shared" si="158"/>
        <v>516</v>
      </c>
      <c r="I538" s="77"/>
      <c r="J538" s="78"/>
      <c r="K538" s="79"/>
      <c r="L538" s="80"/>
      <c r="M538" s="177"/>
      <c r="N538" s="309" t="str">
        <f t="shared" ca="1" si="174"/>
        <v/>
      </c>
      <c r="O538" s="310" t="str">
        <f ca="1">IFERROR(IF(VLOOKUP($E538,'SD Aufnahme'!$A$33:$N$326,'SD Aufnahme'!$D$29,FALSE)=0,"",VLOOKUP($E538,'SD Aufnahme'!$A$33:$N$326,'SD Aufnahme'!$D$29,FALSE)),"")</f>
        <v/>
      </c>
      <c r="P538" s="313"/>
      <c r="Q538" s="315" t="str">
        <f>IF(K538=0,"",IFERROR(VLOOKUP($E538,'SD Aufnahme'!$A$33:$N$326,'SD Aufnahme'!$E$29,FALSE),""))</f>
        <v/>
      </c>
      <c r="R538" s="87"/>
      <c r="S538" s="131" t="str">
        <f t="shared" si="163"/>
        <v/>
      </c>
      <c r="T538" s="126">
        <f>IF(M538="organische Düngemittel",IF(OR($M538=0,L538&lt;&gt;0,U538&gt;0),0,IFERROR(VLOOKUP($E538,'SD Aufnahme'!$A$33:$N$4042,T$20,FALSE),0)),)</f>
        <v>0</v>
      </c>
      <c r="U538" s="83"/>
      <c r="V538" s="124"/>
      <c r="W538" s="128" t="str">
        <f ca="1">IFERROR(IF(AND(J538&lt;&gt;"eigene Stoffe",VLOOKUP($E538,'SD Aufnahme'!$A$33:$N$326,'SD Aufnahme'!$G$29,FALSE)=0),"",IF($L538&lt;&gt;0,"", IF(AND(P538&gt;0,O538&lt;&gt;"",Q538&lt;&gt;"t TM"),VLOOKUP($E538,'SD Aufnahme'!$A$33:$N$326,'SD Aufnahme'!$G$29,FALSE)/O538*P538,VLOOKUP($E538,'SD Aufnahme'!$A$33:$N$326,'SD Aufnahme'!$G$29,FALSE)))),"")</f>
        <v/>
      </c>
      <c r="X538" s="87"/>
      <c r="Y538" s="128" t="str">
        <f ca="1">IFERROR(IF(AND(J538&lt;&gt;"eigene Stoffe",VLOOKUP($E538,'SD Aufnahme'!$A$33:$N$326,'SD Aufnahme'!$H$29,FALSE)=0),"",IF($L538&lt;&gt;0,"",IFERROR(IF(AND(P538&gt;0,O538&lt;&gt;"",Q538&lt;&gt;"t TM"),VLOOKUP($E538,'SD Aufnahme'!$A$33:$N$326,'SD Aufnahme'!$H$29,FALSE)*P538/O538,VLOOKUP($E538,'SD Aufnahme'!$A$33:$N$326,'SD Aufnahme'!$H$29,FALSE)),""))),"")</f>
        <v/>
      </c>
      <c r="Z538" s="87"/>
      <c r="AA538" s="424" t="s">
        <v>667</v>
      </c>
      <c r="AB538" s="129" t="str">
        <f>IF($M538=0,"",IFERROR(VLOOKUP($E538,'SD Aufnahme'!$A$33:$N$279,AB$20,FALSE),""))</f>
        <v/>
      </c>
      <c r="AC538" s="97">
        <f t="shared" si="164"/>
        <v>0</v>
      </c>
      <c r="AD538" s="89">
        <f t="shared" ca="1" si="165"/>
        <v>0</v>
      </c>
      <c r="AE538" s="89">
        <f t="shared" ca="1" si="171"/>
        <v>0</v>
      </c>
      <c r="AF538" s="89">
        <f t="shared" ca="1" si="166"/>
        <v>0</v>
      </c>
      <c r="AG538" s="89">
        <f t="shared" ca="1" si="172"/>
        <v>0</v>
      </c>
      <c r="AH538" s="89">
        <f t="shared" si="159"/>
        <v>0</v>
      </c>
      <c r="AI538" s="130" t="e">
        <f ca="1">COUNTIF(OFFSET('SD Aufnahme'!$C$33,VLOOKUP(J538,Art_Aufnahme,3,FALSE),0,VLOOKUP(J538,Art_Aufnahme,4,FALSE)-VLOOKUP(J538,Art_Aufnahme,3,FALSE)+1,1),K538)</f>
        <v>#N/A</v>
      </c>
      <c r="AJ538" s="138">
        <f ca="1">COUNTIF(OFFSET('SD Aufnahme'!$M$32,VLOOKUP(E538,'SD Aufnahme'!$A$33:$X$376,'SD Aufnahme'!$W$29,FALSE),0,1,VLOOKUP(E538,'SD Aufnahme'!$A$33:$X$376,'SD Aufnahme'!$X$29,FALSE)),M538)</f>
        <v>0</v>
      </c>
      <c r="AK538" s="91">
        <f t="shared" ca="1" si="173"/>
        <v>0</v>
      </c>
      <c r="AL538" s="98">
        <f t="shared" si="167"/>
        <v>3</v>
      </c>
      <c r="AO538" s="98">
        <f t="shared" si="168"/>
        <v>0</v>
      </c>
      <c r="AR538" s="98" t="str">
        <f t="shared" si="169"/>
        <v>1900-1-Aufnahme</v>
      </c>
    </row>
    <row r="539" spans="1:44">
      <c r="A539" s="98">
        <f t="shared" si="160"/>
        <v>0</v>
      </c>
      <c r="B539" s="98" t="str">
        <f>IF(C539=1,SUM($C$23:C539),"")</f>
        <v/>
      </c>
      <c r="C539" s="98">
        <f t="shared" si="161"/>
        <v>0</v>
      </c>
      <c r="D539" s="89" t="str">
        <f t="shared" si="162"/>
        <v>1900-1-Aufnahme-</v>
      </c>
      <c r="E539" s="123" t="str">
        <f t="shared" ca="1" si="170"/>
        <v>-</v>
      </c>
      <c r="F539" s="123">
        <f t="shared" si="156"/>
        <v>1900</v>
      </c>
      <c r="G539" s="123">
        <f t="shared" si="157"/>
        <v>1</v>
      </c>
      <c r="H539" s="162">
        <f t="shared" si="158"/>
        <v>517</v>
      </c>
      <c r="I539" s="77"/>
      <c r="J539" s="78"/>
      <c r="K539" s="79"/>
      <c r="L539" s="80"/>
      <c r="M539" s="177"/>
      <c r="N539" s="309" t="str">
        <f t="shared" ca="1" si="174"/>
        <v/>
      </c>
      <c r="O539" s="310" t="str">
        <f ca="1">IFERROR(IF(VLOOKUP($E539,'SD Aufnahme'!$A$33:$N$326,'SD Aufnahme'!$D$29,FALSE)=0,"",VLOOKUP($E539,'SD Aufnahme'!$A$33:$N$326,'SD Aufnahme'!$D$29,FALSE)),"")</f>
        <v/>
      </c>
      <c r="P539" s="313"/>
      <c r="Q539" s="315" t="str">
        <f>IF(K539=0,"",IFERROR(VLOOKUP($E539,'SD Aufnahme'!$A$33:$N$326,'SD Aufnahme'!$E$29,FALSE),""))</f>
        <v/>
      </c>
      <c r="R539" s="87"/>
      <c r="S539" s="131" t="str">
        <f t="shared" si="163"/>
        <v/>
      </c>
      <c r="T539" s="126">
        <f>IF(M539="organische Düngemittel",IF(OR($M539=0,L539&lt;&gt;0,U539&gt;0),0,IFERROR(VLOOKUP($E539,'SD Aufnahme'!$A$33:$N$4042,T$20,FALSE),0)),)</f>
        <v>0</v>
      </c>
      <c r="U539" s="83"/>
      <c r="V539" s="124"/>
      <c r="W539" s="128" t="str">
        <f ca="1">IFERROR(IF(AND(J539&lt;&gt;"eigene Stoffe",VLOOKUP($E539,'SD Aufnahme'!$A$33:$N$326,'SD Aufnahme'!$G$29,FALSE)=0),"",IF($L539&lt;&gt;0,"", IF(AND(P539&gt;0,O539&lt;&gt;"",Q539&lt;&gt;"t TM"),VLOOKUP($E539,'SD Aufnahme'!$A$33:$N$326,'SD Aufnahme'!$G$29,FALSE)/O539*P539,VLOOKUP($E539,'SD Aufnahme'!$A$33:$N$326,'SD Aufnahme'!$G$29,FALSE)))),"")</f>
        <v/>
      </c>
      <c r="X539" s="87"/>
      <c r="Y539" s="128" t="str">
        <f ca="1">IFERROR(IF(AND(J539&lt;&gt;"eigene Stoffe",VLOOKUP($E539,'SD Aufnahme'!$A$33:$N$326,'SD Aufnahme'!$H$29,FALSE)=0),"",IF($L539&lt;&gt;0,"",IFERROR(IF(AND(P539&gt;0,O539&lt;&gt;"",Q539&lt;&gt;"t TM"),VLOOKUP($E539,'SD Aufnahme'!$A$33:$N$326,'SD Aufnahme'!$H$29,FALSE)*P539/O539,VLOOKUP($E539,'SD Aufnahme'!$A$33:$N$326,'SD Aufnahme'!$H$29,FALSE)),""))),"")</f>
        <v/>
      </c>
      <c r="Z539" s="87"/>
      <c r="AA539" s="424" t="s">
        <v>667</v>
      </c>
      <c r="AB539" s="129" t="str">
        <f>IF($M539=0,"",IFERROR(VLOOKUP($E539,'SD Aufnahme'!$A$33:$N$279,AB$20,FALSE),""))</f>
        <v/>
      </c>
      <c r="AC539" s="97">
        <f t="shared" si="164"/>
        <v>0</v>
      </c>
      <c r="AD539" s="89">
        <f t="shared" ca="1" si="165"/>
        <v>0</v>
      </c>
      <c r="AE539" s="89">
        <f t="shared" ca="1" si="171"/>
        <v>0</v>
      </c>
      <c r="AF539" s="89">
        <f t="shared" ca="1" si="166"/>
        <v>0</v>
      </c>
      <c r="AG539" s="89">
        <f t="shared" ca="1" si="172"/>
        <v>0</v>
      </c>
      <c r="AH539" s="89">
        <f t="shared" si="159"/>
        <v>0</v>
      </c>
      <c r="AI539" s="130" t="e">
        <f ca="1">COUNTIF(OFFSET('SD Aufnahme'!$C$33,VLOOKUP(J539,Art_Aufnahme,3,FALSE),0,VLOOKUP(J539,Art_Aufnahme,4,FALSE)-VLOOKUP(J539,Art_Aufnahme,3,FALSE)+1,1),K539)</f>
        <v>#N/A</v>
      </c>
      <c r="AJ539" s="138">
        <f ca="1">COUNTIF(OFFSET('SD Aufnahme'!$M$32,VLOOKUP(E539,'SD Aufnahme'!$A$33:$X$376,'SD Aufnahme'!$W$29,FALSE),0,1,VLOOKUP(E539,'SD Aufnahme'!$A$33:$X$376,'SD Aufnahme'!$X$29,FALSE)),M539)</f>
        <v>0</v>
      </c>
      <c r="AK539" s="91">
        <f t="shared" ca="1" si="173"/>
        <v>0</v>
      </c>
      <c r="AL539" s="98">
        <f t="shared" si="167"/>
        <v>3</v>
      </c>
      <c r="AO539" s="98">
        <f t="shared" si="168"/>
        <v>0</v>
      </c>
      <c r="AR539" s="98" t="str">
        <f t="shared" si="169"/>
        <v>1900-1-Aufnahme</v>
      </c>
    </row>
    <row r="540" spans="1:44">
      <c r="A540" s="98">
        <f t="shared" si="160"/>
        <v>0</v>
      </c>
      <c r="B540" s="98" t="str">
        <f>IF(C540=1,SUM($C$23:C540),"")</f>
        <v/>
      </c>
      <c r="C540" s="98">
        <f t="shared" si="161"/>
        <v>0</v>
      </c>
      <c r="D540" s="89" t="str">
        <f t="shared" si="162"/>
        <v>1900-1-Aufnahme-</v>
      </c>
      <c r="E540" s="123" t="str">
        <f t="shared" ca="1" si="170"/>
        <v>-</v>
      </c>
      <c r="F540" s="123">
        <f t="shared" si="156"/>
        <v>1900</v>
      </c>
      <c r="G540" s="123">
        <f t="shared" si="157"/>
        <v>1</v>
      </c>
      <c r="H540" s="162">
        <f t="shared" si="158"/>
        <v>518</v>
      </c>
      <c r="I540" s="77"/>
      <c r="J540" s="78"/>
      <c r="K540" s="79"/>
      <c r="L540" s="80"/>
      <c r="M540" s="177"/>
      <c r="N540" s="309" t="str">
        <f t="shared" ca="1" si="174"/>
        <v/>
      </c>
      <c r="O540" s="310" t="str">
        <f ca="1">IFERROR(IF(VLOOKUP($E540,'SD Aufnahme'!$A$33:$N$326,'SD Aufnahme'!$D$29,FALSE)=0,"",VLOOKUP($E540,'SD Aufnahme'!$A$33:$N$326,'SD Aufnahme'!$D$29,FALSE)),"")</f>
        <v/>
      </c>
      <c r="P540" s="313"/>
      <c r="Q540" s="315" t="str">
        <f>IF(K540=0,"",IFERROR(VLOOKUP($E540,'SD Aufnahme'!$A$33:$N$326,'SD Aufnahme'!$E$29,FALSE),""))</f>
        <v/>
      </c>
      <c r="R540" s="87"/>
      <c r="S540" s="131" t="str">
        <f t="shared" si="163"/>
        <v/>
      </c>
      <c r="T540" s="126">
        <f>IF(M540="organische Düngemittel",IF(OR($M540=0,L540&lt;&gt;0,U540&gt;0),0,IFERROR(VLOOKUP($E540,'SD Aufnahme'!$A$33:$N$4042,T$20,FALSE),0)),)</f>
        <v>0</v>
      </c>
      <c r="U540" s="83"/>
      <c r="V540" s="124"/>
      <c r="W540" s="128" t="str">
        <f ca="1">IFERROR(IF(AND(J540&lt;&gt;"eigene Stoffe",VLOOKUP($E540,'SD Aufnahme'!$A$33:$N$326,'SD Aufnahme'!$G$29,FALSE)=0),"",IF($L540&lt;&gt;0,"", IF(AND(P540&gt;0,O540&lt;&gt;"",Q540&lt;&gt;"t TM"),VLOOKUP($E540,'SD Aufnahme'!$A$33:$N$326,'SD Aufnahme'!$G$29,FALSE)/O540*P540,VLOOKUP($E540,'SD Aufnahme'!$A$33:$N$326,'SD Aufnahme'!$G$29,FALSE)))),"")</f>
        <v/>
      </c>
      <c r="X540" s="87"/>
      <c r="Y540" s="128" t="str">
        <f ca="1">IFERROR(IF(AND(J540&lt;&gt;"eigene Stoffe",VLOOKUP($E540,'SD Aufnahme'!$A$33:$N$326,'SD Aufnahme'!$H$29,FALSE)=0),"",IF($L540&lt;&gt;0,"",IFERROR(IF(AND(P540&gt;0,O540&lt;&gt;"",Q540&lt;&gt;"t TM"),VLOOKUP($E540,'SD Aufnahme'!$A$33:$N$326,'SD Aufnahme'!$H$29,FALSE)*P540/O540,VLOOKUP($E540,'SD Aufnahme'!$A$33:$N$326,'SD Aufnahme'!$H$29,FALSE)),""))),"")</f>
        <v/>
      </c>
      <c r="Z540" s="87"/>
      <c r="AA540" s="424" t="s">
        <v>667</v>
      </c>
      <c r="AB540" s="129" t="str">
        <f>IF($M540=0,"",IFERROR(VLOOKUP($E540,'SD Aufnahme'!$A$33:$N$279,AB$20,FALSE),""))</f>
        <v/>
      </c>
      <c r="AC540" s="97">
        <f t="shared" si="164"/>
        <v>0</v>
      </c>
      <c r="AD540" s="89">
        <f t="shared" ca="1" si="165"/>
        <v>0</v>
      </c>
      <c r="AE540" s="89">
        <f t="shared" ca="1" si="171"/>
        <v>0</v>
      </c>
      <c r="AF540" s="89">
        <f t="shared" ca="1" si="166"/>
        <v>0</v>
      </c>
      <c r="AG540" s="89">
        <f t="shared" ca="1" si="172"/>
        <v>0</v>
      </c>
      <c r="AH540" s="89">
        <f t="shared" si="159"/>
        <v>0</v>
      </c>
      <c r="AI540" s="130" t="e">
        <f ca="1">COUNTIF(OFFSET('SD Aufnahme'!$C$33,VLOOKUP(J540,Art_Aufnahme,3,FALSE),0,VLOOKUP(J540,Art_Aufnahme,4,FALSE)-VLOOKUP(J540,Art_Aufnahme,3,FALSE)+1,1),K540)</f>
        <v>#N/A</v>
      </c>
      <c r="AJ540" s="138">
        <f ca="1">COUNTIF(OFFSET('SD Aufnahme'!$M$32,VLOOKUP(E540,'SD Aufnahme'!$A$33:$X$376,'SD Aufnahme'!$W$29,FALSE),0,1,VLOOKUP(E540,'SD Aufnahme'!$A$33:$X$376,'SD Aufnahme'!$X$29,FALSE)),M540)</f>
        <v>0</v>
      </c>
      <c r="AK540" s="91">
        <f t="shared" ca="1" si="173"/>
        <v>0</v>
      </c>
      <c r="AL540" s="98">
        <f t="shared" si="167"/>
        <v>3</v>
      </c>
      <c r="AO540" s="98">
        <f t="shared" si="168"/>
        <v>0</v>
      </c>
      <c r="AR540" s="98" t="str">
        <f t="shared" si="169"/>
        <v>1900-1-Aufnahme</v>
      </c>
    </row>
    <row r="541" spans="1:44">
      <c r="A541" s="98">
        <f t="shared" si="160"/>
        <v>0</v>
      </c>
      <c r="B541" s="98" t="str">
        <f>IF(C541=1,SUM($C$23:C541),"")</f>
        <v/>
      </c>
      <c r="C541" s="98">
        <f t="shared" si="161"/>
        <v>0</v>
      </c>
      <c r="D541" s="89" t="str">
        <f t="shared" si="162"/>
        <v>1900-1-Aufnahme-</v>
      </c>
      <c r="E541" s="123" t="str">
        <f t="shared" ca="1" si="170"/>
        <v>-</v>
      </c>
      <c r="F541" s="123">
        <f t="shared" si="156"/>
        <v>1900</v>
      </c>
      <c r="G541" s="123">
        <f t="shared" si="157"/>
        <v>1</v>
      </c>
      <c r="H541" s="162">
        <f t="shared" si="158"/>
        <v>519</v>
      </c>
      <c r="I541" s="77"/>
      <c r="J541" s="78"/>
      <c r="K541" s="79"/>
      <c r="L541" s="80"/>
      <c r="M541" s="177"/>
      <c r="N541" s="309" t="str">
        <f t="shared" ca="1" si="174"/>
        <v/>
      </c>
      <c r="O541" s="310" t="str">
        <f ca="1">IFERROR(IF(VLOOKUP($E541,'SD Aufnahme'!$A$33:$N$326,'SD Aufnahme'!$D$29,FALSE)=0,"",VLOOKUP($E541,'SD Aufnahme'!$A$33:$N$326,'SD Aufnahme'!$D$29,FALSE)),"")</f>
        <v/>
      </c>
      <c r="P541" s="313"/>
      <c r="Q541" s="315" t="str">
        <f>IF(K541=0,"",IFERROR(VLOOKUP($E541,'SD Aufnahme'!$A$33:$N$326,'SD Aufnahme'!$E$29,FALSE),""))</f>
        <v/>
      </c>
      <c r="R541" s="87"/>
      <c r="S541" s="131" t="str">
        <f t="shared" si="163"/>
        <v/>
      </c>
      <c r="T541" s="126">
        <f>IF(M541="organische Düngemittel",IF(OR($M541=0,L541&lt;&gt;0,U541&gt;0),0,IFERROR(VLOOKUP($E541,'SD Aufnahme'!$A$33:$N$4042,T$20,FALSE),0)),)</f>
        <v>0</v>
      </c>
      <c r="U541" s="83"/>
      <c r="V541" s="124"/>
      <c r="W541" s="128" t="str">
        <f ca="1">IFERROR(IF(AND(J541&lt;&gt;"eigene Stoffe",VLOOKUP($E541,'SD Aufnahme'!$A$33:$N$326,'SD Aufnahme'!$G$29,FALSE)=0),"",IF($L541&lt;&gt;0,"", IF(AND(P541&gt;0,O541&lt;&gt;"",Q541&lt;&gt;"t TM"),VLOOKUP($E541,'SD Aufnahme'!$A$33:$N$326,'SD Aufnahme'!$G$29,FALSE)/O541*P541,VLOOKUP($E541,'SD Aufnahme'!$A$33:$N$326,'SD Aufnahme'!$G$29,FALSE)))),"")</f>
        <v/>
      </c>
      <c r="X541" s="87"/>
      <c r="Y541" s="128" t="str">
        <f ca="1">IFERROR(IF(AND(J541&lt;&gt;"eigene Stoffe",VLOOKUP($E541,'SD Aufnahme'!$A$33:$N$326,'SD Aufnahme'!$H$29,FALSE)=0),"",IF($L541&lt;&gt;0,"",IFERROR(IF(AND(P541&gt;0,O541&lt;&gt;"",Q541&lt;&gt;"t TM"),VLOOKUP($E541,'SD Aufnahme'!$A$33:$N$326,'SD Aufnahme'!$H$29,FALSE)*P541/O541,VLOOKUP($E541,'SD Aufnahme'!$A$33:$N$326,'SD Aufnahme'!$H$29,FALSE)),""))),"")</f>
        <v/>
      </c>
      <c r="Z541" s="87"/>
      <c r="AA541" s="424" t="s">
        <v>667</v>
      </c>
      <c r="AB541" s="129" t="str">
        <f>IF($M541=0,"",IFERROR(VLOOKUP($E541,'SD Aufnahme'!$A$33:$N$279,AB$20,FALSE),""))</f>
        <v/>
      </c>
      <c r="AC541" s="97">
        <f t="shared" si="164"/>
        <v>0</v>
      </c>
      <c r="AD541" s="89">
        <f t="shared" ca="1" si="165"/>
        <v>0</v>
      </c>
      <c r="AE541" s="89">
        <f t="shared" ca="1" si="171"/>
        <v>0</v>
      </c>
      <c r="AF541" s="89">
        <f t="shared" ca="1" si="166"/>
        <v>0</v>
      </c>
      <c r="AG541" s="89">
        <f t="shared" ca="1" si="172"/>
        <v>0</v>
      </c>
      <c r="AH541" s="89">
        <f t="shared" si="159"/>
        <v>0</v>
      </c>
      <c r="AI541" s="130" t="e">
        <f ca="1">COUNTIF(OFFSET('SD Aufnahme'!$C$33,VLOOKUP(J541,Art_Aufnahme,3,FALSE),0,VLOOKUP(J541,Art_Aufnahme,4,FALSE)-VLOOKUP(J541,Art_Aufnahme,3,FALSE)+1,1),K541)</f>
        <v>#N/A</v>
      </c>
      <c r="AJ541" s="138">
        <f ca="1">COUNTIF(OFFSET('SD Aufnahme'!$M$32,VLOOKUP(E541,'SD Aufnahme'!$A$33:$X$376,'SD Aufnahme'!$W$29,FALSE),0,1,VLOOKUP(E541,'SD Aufnahme'!$A$33:$X$376,'SD Aufnahme'!$X$29,FALSE)),M541)</f>
        <v>0</v>
      </c>
      <c r="AK541" s="91">
        <f t="shared" ca="1" si="173"/>
        <v>0</v>
      </c>
      <c r="AL541" s="98">
        <f t="shared" si="167"/>
        <v>3</v>
      </c>
      <c r="AO541" s="98">
        <f t="shared" si="168"/>
        <v>0</v>
      </c>
      <c r="AR541" s="98" t="str">
        <f t="shared" si="169"/>
        <v>1900-1-Aufnahme</v>
      </c>
    </row>
    <row r="542" spans="1:44">
      <c r="A542" s="98">
        <f t="shared" si="160"/>
        <v>0</v>
      </c>
      <c r="B542" s="98" t="str">
        <f>IF(C542=1,SUM($C$23:C542),"")</f>
        <v/>
      </c>
      <c r="C542" s="98">
        <f t="shared" si="161"/>
        <v>0</v>
      </c>
      <c r="D542" s="89" t="str">
        <f t="shared" si="162"/>
        <v>1900-1-Aufnahme-</v>
      </c>
      <c r="E542" s="123" t="str">
        <f t="shared" ca="1" si="170"/>
        <v>-</v>
      </c>
      <c r="F542" s="123">
        <f t="shared" si="156"/>
        <v>1900</v>
      </c>
      <c r="G542" s="123">
        <f t="shared" si="157"/>
        <v>1</v>
      </c>
      <c r="H542" s="162">
        <f t="shared" si="158"/>
        <v>520</v>
      </c>
      <c r="I542" s="77"/>
      <c r="J542" s="78"/>
      <c r="K542" s="79"/>
      <c r="L542" s="80"/>
      <c r="M542" s="177"/>
      <c r="N542" s="309" t="str">
        <f t="shared" ca="1" si="174"/>
        <v/>
      </c>
      <c r="O542" s="310" t="str">
        <f ca="1">IFERROR(IF(VLOOKUP($E542,'SD Aufnahme'!$A$33:$N$326,'SD Aufnahme'!$D$29,FALSE)=0,"",VLOOKUP($E542,'SD Aufnahme'!$A$33:$N$326,'SD Aufnahme'!$D$29,FALSE)),"")</f>
        <v/>
      </c>
      <c r="P542" s="313"/>
      <c r="Q542" s="315" t="str">
        <f>IF(K542=0,"",IFERROR(VLOOKUP($E542,'SD Aufnahme'!$A$33:$N$326,'SD Aufnahme'!$E$29,FALSE),""))</f>
        <v/>
      </c>
      <c r="R542" s="87"/>
      <c r="S542" s="131" t="str">
        <f t="shared" si="163"/>
        <v/>
      </c>
      <c r="T542" s="126">
        <f>IF(M542="organische Düngemittel",IF(OR($M542=0,L542&lt;&gt;0,U542&gt;0),0,IFERROR(VLOOKUP($E542,'SD Aufnahme'!$A$33:$N$4042,T$20,FALSE),0)),)</f>
        <v>0</v>
      </c>
      <c r="U542" s="83"/>
      <c r="V542" s="124"/>
      <c r="W542" s="128" t="str">
        <f ca="1">IFERROR(IF(AND(J542&lt;&gt;"eigene Stoffe",VLOOKUP($E542,'SD Aufnahme'!$A$33:$N$326,'SD Aufnahme'!$G$29,FALSE)=0),"",IF($L542&lt;&gt;0,"", IF(AND(P542&gt;0,O542&lt;&gt;"",Q542&lt;&gt;"t TM"),VLOOKUP($E542,'SD Aufnahme'!$A$33:$N$326,'SD Aufnahme'!$G$29,FALSE)/O542*P542,VLOOKUP($E542,'SD Aufnahme'!$A$33:$N$326,'SD Aufnahme'!$G$29,FALSE)))),"")</f>
        <v/>
      </c>
      <c r="X542" s="87"/>
      <c r="Y542" s="128" t="str">
        <f ca="1">IFERROR(IF(AND(J542&lt;&gt;"eigene Stoffe",VLOOKUP($E542,'SD Aufnahme'!$A$33:$N$326,'SD Aufnahme'!$H$29,FALSE)=0),"",IF($L542&lt;&gt;0,"",IFERROR(IF(AND(P542&gt;0,O542&lt;&gt;"",Q542&lt;&gt;"t TM"),VLOOKUP($E542,'SD Aufnahme'!$A$33:$N$326,'SD Aufnahme'!$H$29,FALSE)*P542/O542,VLOOKUP($E542,'SD Aufnahme'!$A$33:$N$326,'SD Aufnahme'!$H$29,FALSE)),""))),"")</f>
        <v/>
      </c>
      <c r="Z542" s="87"/>
      <c r="AA542" s="424" t="s">
        <v>667</v>
      </c>
      <c r="AB542" s="129" t="str">
        <f>IF($M542=0,"",IFERROR(VLOOKUP($E542,'SD Aufnahme'!$A$33:$N$279,AB$20,FALSE),""))</f>
        <v/>
      </c>
      <c r="AC542" s="97">
        <f t="shared" si="164"/>
        <v>0</v>
      </c>
      <c r="AD542" s="89">
        <f t="shared" ca="1" si="165"/>
        <v>0</v>
      </c>
      <c r="AE542" s="89">
        <f t="shared" ca="1" si="171"/>
        <v>0</v>
      </c>
      <c r="AF542" s="89">
        <f t="shared" ca="1" si="166"/>
        <v>0</v>
      </c>
      <c r="AG542" s="89">
        <f t="shared" ca="1" si="172"/>
        <v>0</v>
      </c>
      <c r="AH542" s="89">
        <f t="shared" si="159"/>
        <v>0</v>
      </c>
      <c r="AI542" s="130" t="e">
        <f ca="1">COUNTIF(OFFSET('SD Aufnahme'!$C$33,VLOOKUP(J542,Art_Aufnahme,3,FALSE),0,VLOOKUP(J542,Art_Aufnahme,4,FALSE)-VLOOKUP(J542,Art_Aufnahme,3,FALSE)+1,1),K542)</f>
        <v>#N/A</v>
      </c>
      <c r="AJ542" s="138">
        <f ca="1">COUNTIF(OFFSET('SD Aufnahme'!$M$32,VLOOKUP(E542,'SD Aufnahme'!$A$33:$X$376,'SD Aufnahme'!$W$29,FALSE),0,1,VLOOKUP(E542,'SD Aufnahme'!$A$33:$X$376,'SD Aufnahme'!$X$29,FALSE)),M542)</f>
        <v>0</v>
      </c>
      <c r="AK542" s="91">
        <f t="shared" ca="1" si="173"/>
        <v>0</v>
      </c>
      <c r="AL542" s="98">
        <f t="shared" si="167"/>
        <v>3</v>
      </c>
      <c r="AO542" s="98">
        <f t="shared" si="168"/>
        <v>0</v>
      </c>
      <c r="AR542" s="98" t="str">
        <f t="shared" si="169"/>
        <v>1900-1-Aufnahme</v>
      </c>
    </row>
    <row r="543" spans="1:44">
      <c r="A543" s="98">
        <f t="shared" si="160"/>
        <v>0</v>
      </c>
      <c r="B543" s="98" t="str">
        <f>IF(C543=1,SUM($C$23:C543),"")</f>
        <v/>
      </c>
      <c r="C543" s="98">
        <f t="shared" si="161"/>
        <v>0</v>
      </c>
      <c r="D543" s="89" t="str">
        <f t="shared" si="162"/>
        <v>1900-1-Aufnahme-</v>
      </c>
      <c r="E543" s="123" t="str">
        <f t="shared" ca="1" si="170"/>
        <v>-</v>
      </c>
      <c r="F543" s="123">
        <f t="shared" si="156"/>
        <v>1900</v>
      </c>
      <c r="G543" s="123">
        <f t="shared" si="157"/>
        <v>1</v>
      </c>
      <c r="H543" s="162">
        <f t="shared" si="158"/>
        <v>521</v>
      </c>
      <c r="I543" s="77"/>
      <c r="J543" s="78"/>
      <c r="K543" s="79"/>
      <c r="L543" s="80"/>
      <c r="M543" s="177"/>
      <c r="N543" s="309" t="str">
        <f t="shared" ca="1" si="174"/>
        <v/>
      </c>
      <c r="O543" s="310" t="str">
        <f ca="1">IFERROR(IF(VLOOKUP($E543,'SD Aufnahme'!$A$33:$N$326,'SD Aufnahme'!$D$29,FALSE)=0,"",VLOOKUP($E543,'SD Aufnahme'!$A$33:$N$326,'SD Aufnahme'!$D$29,FALSE)),"")</f>
        <v/>
      </c>
      <c r="P543" s="313"/>
      <c r="Q543" s="315" t="str">
        <f>IF(K543=0,"",IFERROR(VLOOKUP($E543,'SD Aufnahme'!$A$33:$N$326,'SD Aufnahme'!$E$29,FALSE),""))</f>
        <v/>
      </c>
      <c r="R543" s="87"/>
      <c r="S543" s="131" t="str">
        <f t="shared" si="163"/>
        <v/>
      </c>
      <c r="T543" s="126">
        <f>IF(M543="organische Düngemittel",IF(OR($M543=0,L543&lt;&gt;0,U543&gt;0),0,IFERROR(VLOOKUP($E543,'SD Aufnahme'!$A$33:$N$4042,T$20,FALSE),0)),)</f>
        <v>0</v>
      </c>
      <c r="U543" s="83"/>
      <c r="V543" s="124"/>
      <c r="W543" s="128" t="str">
        <f ca="1">IFERROR(IF(AND(J543&lt;&gt;"eigene Stoffe",VLOOKUP($E543,'SD Aufnahme'!$A$33:$N$326,'SD Aufnahme'!$G$29,FALSE)=0),"",IF($L543&lt;&gt;0,"", IF(AND(P543&gt;0,O543&lt;&gt;"",Q543&lt;&gt;"t TM"),VLOOKUP($E543,'SD Aufnahme'!$A$33:$N$326,'SD Aufnahme'!$G$29,FALSE)/O543*P543,VLOOKUP($E543,'SD Aufnahme'!$A$33:$N$326,'SD Aufnahme'!$G$29,FALSE)))),"")</f>
        <v/>
      </c>
      <c r="X543" s="87"/>
      <c r="Y543" s="128" t="str">
        <f ca="1">IFERROR(IF(AND(J543&lt;&gt;"eigene Stoffe",VLOOKUP($E543,'SD Aufnahme'!$A$33:$N$326,'SD Aufnahme'!$H$29,FALSE)=0),"",IF($L543&lt;&gt;0,"",IFERROR(IF(AND(P543&gt;0,O543&lt;&gt;"",Q543&lt;&gt;"t TM"),VLOOKUP($E543,'SD Aufnahme'!$A$33:$N$326,'SD Aufnahme'!$H$29,FALSE)*P543/O543,VLOOKUP($E543,'SD Aufnahme'!$A$33:$N$326,'SD Aufnahme'!$H$29,FALSE)),""))),"")</f>
        <v/>
      </c>
      <c r="Z543" s="87"/>
      <c r="AA543" s="424" t="s">
        <v>667</v>
      </c>
      <c r="AB543" s="129" t="str">
        <f>IF($M543=0,"",IFERROR(VLOOKUP($E543,'SD Aufnahme'!$A$33:$N$279,AB$20,FALSE),""))</f>
        <v/>
      </c>
      <c r="AC543" s="97">
        <f t="shared" si="164"/>
        <v>0</v>
      </c>
      <c r="AD543" s="89">
        <f t="shared" ca="1" si="165"/>
        <v>0</v>
      </c>
      <c r="AE543" s="89">
        <f t="shared" ca="1" si="171"/>
        <v>0</v>
      </c>
      <c r="AF543" s="89">
        <f t="shared" ca="1" si="166"/>
        <v>0</v>
      </c>
      <c r="AG543" s="89">
        <f t="shared" ca="1" si="172"/>
        <v>0</v>
      </c>
      <c r="AH543" s="89">
        <f t="shared" si="159"/>
        <v>0</v>
      </c>
      <c r="AI543" s="130" t="e">
        <f ca="1">COUNTIF(OFFSET('SD Aufnahme'!$C$33,VLOOKUP(J543,Art_Aufnahme,3,FALSE),0,VLOOKUP(J543,Art_Aufnahme,4,FALSE)-VLOOKUP(J543,Art_Aufnahme,3,FALSE)+1,1),K543)</f>
        <v>#N/A</v>
      </c>
      <c r="AJ543" s="138">
        <f ca="1">COUNTIF(OFFSET('SD Aufnahme'!$M$32,VLOOKUP(E543,'SD Aufnahme'!$A$33:$X$376,'SD Aufnahme'!$W$29,FALSE),0,1,VLOOKUP(E543,'SD Aufnahme'!$A$33:$X$376,'SD Aufnahme'!$X$29,FALSE)),M543)</f>
        <v>0</v>
      </c>
      <c r="AK543" s="91">
        <f t="shared" ca="1" si="173"/>
        <v>0</v>
      </c>
      <c r="AL543" s="98">
        <f t="shared" si="167"/>
        <v>3</v>
      </c>
      <c r="AO543" s="98">
        <f t="shared" si="168"/>
        <v>0</v>
      </c>
      <c r="AR543" s="98" t="str">
        <f t="shared" si="169"/>
        <v>1900-1-Aufnahme</v>
      </c>
    </row>
    <row r="544" spans="1:44">
      <c r="A544" s="98">
        <f t="shared" si="160"/>
        <v>0</v>
      </c>
      <c r="B544" s="98" t="str">
        <f>IF(C544=1,SUM($C$23:C544),"")</f>
        <v/>
      </c>
      <c r="C544" s="98">
        <f t="shared" si="161"/>
        <v>0</v>
      </c>
      <c r="D544" s="89" t="str">
        <f t="shared" si="162"/>
        <v>1900-1-Aufnahme-</v>
      </c>
      <c r="E544" s="123" t="str">
        <f t="shared" ca="1" si="170"/>
        <v>-</v>
      </c>
      <c r="F544" s="123">
        <f t="shared" ref="F544:F607" si="175">YEAR(I544)</f>
        <v>1900</v>
      </c>
      <c r="G544" s="123">
        <f t="shared" ref="G544:G607" si="176">IF(MONTH(I544)&lt;7,1,2)</f>
        <v>1</v>
      </c>
      <c r="H544" s="162">
        <f t="shared" ref="H544:H607" si="177">H543+1</f>
        <v>522</v>
      </c>
      <c r="I544" s="77"/>
      <c r="J544" s="78"/>
      <c r="K544" s="79"/>
      <c r="L544" s="80"/>
      <c r="M544" s="177"/>
      <c r="N544" s="309" t="str">
        <f t="shared" ca="1" si="174"/>
        <v/>
      </c>
      <c r="O544" s="310" t="str">
        <f ca="1">IFERROR(IF(VLOOKUP($E544,'SD Aufnahme'!$A$33:$N$326,'SD Aufnahme'!$D$29,FALSE)=0,"",VLOOKUP($E544,'SD Aufnahme'!$A$33:$N$326,'SD Aufnahme'!$D$29,FALSE)),"")</f>
        <v/>
      </c>
      <c r="P544" s="313"/>
      <c r="Q544" s="315" t="str">
        <f>IF(K544=0,"",IFERROR(VLOOKUP($E544,'SD Aufnahme'!$A$33:$N$326,'SD Aufnahme'!$E$29,FALSE),""))</f>
        <v/>
      </c>
      <c r="R544" s="87"/>
      <c r="S544" s="131" t="str">
        <f t="shared" si="163"/>
        <v/>
      </c>
      <c r="T544" s="126">
        <f>IF(M544="organische Düngemittel",IF(OR($M544=0,L544&lt;&gt;0,U544&gt;0),0,IFERROR(VLOOKUP($E544,'SD Aufnahme'!$A$33:$N$4042,T$20,FALSE),0)),)</f>
        <v>0</v>
      </c>
      <c r="U544" s="83"/>
      <c r="V544" s="124"/>
      <c r="W544" s="128" t="str">
        <f ca="1">IFERROR(IF(AND(J544&lt;&gt;"eigene Stoffe",VLOOKUP($E544,'SD Aufnahme'!$A$33:$N$326,'SD Aufnahme'!$G$29,FALSE)=0),"",IF($L544&lt;&gt;0,"", IF(AND(P544&gt;0,O544&lt;&gt;"",Q544&lt;&gt;"t TM"),VLOOKUP($E544,'SD Aufnahme'!$A$33:$N$326,'SD Aufnahme'!$G$29,FALSE)/O544*P544,VLOOKUP($E544,'SD Aufnahme'!$A$33:$N$326,'SD Aufnahme'!$G$29,FALSE)))),"")</f>
        <v/>
      </c>
      <c r="X544" s="87"/>
      <c r="Y544" s="128" t="str">
        <f ca="1">IFERROR(IF(AND(J544&lt;&gt;"eigene Stoffe",VLOOKUP($E544,'SD Aufnahme'!$A$33:$N$326,'SD Aufnahme'!$H$29,FALSE)=0),"",IF($L544&lt;&gt;0,"",IFERROR(IF(AND(P544&gt;0,O544&lt;&gt;"",Q544&lt;&gt;"t TM"),VLOOKUP($E544,'SD Aufnahme'!$A$33:$N$326,'SD Aufnahme'!$H$29,FALSE)*P544/O544,VLOOKUP($E544,'SD Aufnahme'!$A$33:$N$326,'SD Aufnahme'!$H$29,FALSE)),""))),"")</f>
        <v/>
      </c>
      <c r="Z544" s="87"/>
      <c r="AA544" s="424" t="s">
        <v>667</v>
      </c>
      <c r="AB544" s="129" t="str">
        <f>IF($M544=0,"",IFERROR(VLOOKUP($E544,'SD Aufnahme'!$A$33:$N$279,AB$20,FALSE),""))</f>
        <v/>
      </c>
      <c r="AC544" s="97">
        <f t="shared" si="164"/>
        <v>0</v>
      </c>
      <c r="AD544" s="89">
        <f t="shared" ca="1" si="165"/>
        <v>0</v>
      </c>
      <c r="AE544" s="89">
        <f t="shared" ca="1" si="171"/>
        <v>0</v>
      </c>
      <c r="AF544" s="89">
        <f t="shared" ca="1" si="166"/>
        <v>0</v>
      </c>
      <c r="AG544" s="89">
        <f t="shared" ca="1" si="172"/>
        <v>0</v>
      </c>
      <c r="AH544" s="89">
        <f t="shared" ref="AH544:AH607" si="178">IFERROR(AB544*$R544,0)</f>
        <v>0</v>
      </c>
      <c r="AI544" s="130" t="e">
        <f ca="1">COUNTIF(OFFSET('SD Aufnahme'!$C$33,VLOOKUP(J544,Art_Aufnahme,3,FALSE),0,VLOOKUP(J544,Art_Aufnahme,4,FALSE)-VLOOKUP(J544,Art_Aufnahme,3,FALSE)+1,1),K544)</f>
        <v>#N/A</v>
      </c>
      <c r="AJ544" s="138">
        <f ca="1">COUNTIF(OFFSET('SD Aufnahme'!$M$32,VLOOKUP(E544,'SD Aufnahme'!$A$33:$X$376,'SD Aufnahme'!$W$29,FALSE),0,1,VLOOKUP(E544,'SD Aufnahme'!$A$33:$X$376,'SD Aufnahme'!$X$29,FALSE)),M544)</f>
        <v>0</v>
      </c>
      <c r="AK544" s="91">
        <f t="shared" ca="1" si="173"/>
        <v>0</v>
      </c>
      <c r="AL544" s="98">
        <f t="shared" si="167"/>
        <v>3</v>
      </c>
      <c r="AO544" s="98">
        <f t="shared" si="168"/>
        <v>0</v>
      </c>
      <c r="AR544" s="98" t="str">
        <f t="shared" si="169"/>
        <v>1900-1-Aufnahme</v>
      </c>
    </row>
    <row r="545" spans="1:44">
      <c r="A545" s="98">
        <f t="shared" si="160"/>
        <v>0</v>
      </c>
      <c r="B545" s="98" t="str">
        <f>IF(C545=1,SUM($C$23:C545),"")</f>
        <v/>
      </c>
      <c r="C545" s="98">
        <f t="shared" si="161"/>
        <v>0</v>
      </c>
      <c r="D545" s="89" t="str">
        <f t="shared" si="162"/>
        <v>1900-1-Aufnahme-</v>
      </c>
      <c r="E545" s="123" t="str">
        <f t="shared" ca="1" si="170"/>
        <v>-</v>
      </c>
      <c r="F545" s="123">
        <f t="shared" si="175"/>
        <v>1900</v>
      </c>
      <c r="G545" s="123">
        <f t="shared" si="176"/>
        <v>1</v>
      </c>
      <c r="H545" s="162">
        <f t="shared" si="177"/>
        <v>523</v>
      </c>
      <c r="I545" s="77"/>
      <c r="J545" s="78"/>
      <c r="K545" s="79"/>
      <c r="L545" s="80"/>
      <c r="M545" s="177"/>
      <c r="N545" s="309" t="str">
        <f t="shared" ca="1" si="174"/>
        <v/>
      </c>
      <c r="O545" s="310" t="str">
        <f ca="1">IFERROR(IF(VLOOKUP($E545,'SD Aufnahme'!$A$33:$N$326,'SD Aufnahme'!$D$29,FALSE)=0,"",VLOOKUP($E545,'SD Aufnahme'!$A$33:$N$326,'SD Aufnahme'!$D$29,FALSE)),"")</f>
        <v/>
      </c>
      <c r="P545" s="313"/>
      <c r="Q545" s="315" t="str">
        <f>IF(K545=0,"",IFERROR(VLOOKUP($E545,'SD Aufnahme'!$A$33:$N$326,'SD Aufnahme'!$E$29,FALSE),""))</f>
        <v/>
      </c>
      <c r="R545" s="87"/>
      <c r="S545" s="131" t="str">
        <f t="shared" si="163"/>
        <v/>
      </c>
      <c r="T545" s="126">
        <f>IF(M545="organische Düngemittel",IF(OR($M545=0,L545&lt;&gt;0,U545&gt;0),0,IFERROR(VLOOKUP($E545,'SD Aufnahme'!$A$33:$N$4042,T$20,FALSE),0)),)</f>
        <v>0</v>
      </c>
      <c r="U545" s="83"/>
      <c r="V545" s="124"/>
      <c r="W545" s="128" t="str">
        <f ca="1">IFERROR(IF(AND(J545&lt;&gt;"eigene Stoffe",VLOOKUP($E545,'SD Aufnahme'!$A$33:$N$326,'SD Aufnahme'!$G$29,FALSE)=0),"",IF($L545&lt;&gt;0,"", IF(AND(P545&gt;0,O545&lt;&gt;"",Q545&lt;&gt;"t TM"),VLOOKUP($E545,'SD Aufnahme'!$A$33:$N$326,'SD Aufnahme'!$G$29,FALSE)/O545*P545,VLOOKUP($E545,'SD Aufnahme'!$A$33:$N$326,'SD Aufnahme'!$G$29,FALSE)))),"")</f>
        <v/>
      </c>
      <c r="X545" s="87"/>
      <c r="Y545" s="128" t="str">
        <f ca="1">IFERROR(IF(AND(J545&lt;&gt;"eigene Stoffe",VLOOKUP($E545,'SD Aufnahme'!$A$33:$N$326,'SD Aufnahme'!$H$29,FALSE)=0),"",IF($L545&lt;&gt;0,"",IFERROR(IF(AND(P545&gt;0,O545&lt;&gt;"",Q545&lt;&gt;"t TM"),VLOOKUP($E545,'SD Aufnahme'!$A$33:$N$326,'SD Aufnahme'!$H$29,FALSE)*P545/O545,VLOOKUP($E545,'SD Aufnahme'!$A$33:$N$326,'SD Aufnahme'!$H$29,FALSE)),""))),"")</f>
        <v/>
      </c>
      <c r="Z545" s="87"/>
      <c r="AA545" s="424" t="s">
        <v>667</v>
      </c>
      <c r="AB545" s="129" t="str">
        <f>IF($M545=0,"",IFERROR(VLOOKUP($E545,'SD Aufnahme'!$A$33:$N$279,AB$20,FALSE),""))</f>
        <v/>
      </c>
      <c r="AC545" s="97">
        <f t="shared" si="164"/>
        <v>0</v>
      </c>
      <c r="AD545" s="89">
        <f t="shared" ca="1" si="165"/>
        <v>0</v>
      </c>
      <c r="AE545" s="89">
        <f t="shared" ca="1" si="171"/>
        <v>0</v>
      </c>
      <c r="AF545" s="89">
        <f t="shared" ca="1" si="166"/>
        <v>0</v>
      </c>
      <c r="AG545" s="89">
        <f t="shared" ca="1" si="172"/>
        <v>0</v>
      </c>
      <c r="AH545" s="89">
        <f t="shared" si="178"/>
        <v>0</v>
      </c>
      <c r="AI545" s="130" t="e">
        <f ca="1">COUNTIF(OFFSET('SD Aufnahme'!$C$33,VLOOKUP(J545,Art_Aufnahme,3,FALSE),0,VLOOKUP(J545,Art_Aufnahme,4,FALSE)-VLOOKUP(J545,Art_Aufnahme,3,FALSE)+1,1),K545)</f>
        <v>#N/A</v>
      </c>
      <c r="AJ545" s="138">
        <f ca="1">COUNTIF(OFFSET('SD Aufnahme'!$M$32,VLOOKUP(E545,'SD Aufnahme'!$A$33:$X$376,'SD Aufnahme'!$W$29,FALSE),0,1,VLOOKUP(E545,'SD Aufnahme'!$A$33:$X$376,'SD Aufnahme'!$X$29,FALSE)),M545)</f>
        <v>0</v>
      </c>
      <c r="AK545" s="91">
        <f t="shared" ca="1" si="173"/>
        <v>0</v>
      </c>
      <c r="AL545" s="98">
        <f t="shared" si="167"/>
        <v>3</v>
      </c>
      <c r="AO545" s="98">
        <f t="shared" si="168"/>
        <v>0</v>
      </c>
      <c r="AR545" s="98" t="str">
        <f t="shared" si="169"/>
        <v>1900-1-Aufnahme</v>
      </c>
    </row>
    <row r="546" spans="1:44">
      <c r="A546" s="98">
        <f t="shared" si="160"/>
        <v>0</v>
      </c>
      <c r="B546" s="98" t="str">
        <f>IF(C546=1,SUM($C$23:C546),"")</f>
        <v/>
      </c>
      <c r="C546" s="98">
        <f t="shared" si="161"/>
        <v>0</v>
      </c>
      <c r="D546" s="89" t="str">
        <f t="shared" si="162"/>
        <v>1900-1-Aufnahme-</v>
      </c>
      <c r="E546" s="123" t="str">
        <f t="shared" ca="1" si="170"/>
        <v>-</v>
      </c>
      <c r="F546" s="123">
        <f t="shared" si="175"/>
        <v>1900</v>
      </c>
      <c r="G546" s="123">
        <f t="shared" si="176"/>
        <v>1</v>
      </c>
      <c r="H546" s="162">
        <f t="shared" si="177"/>
        <v>524</v>
      </c>
      <c r="I546" s="77"/>
      <c r="J546" s="78"/>
      <c r="K546" s="79"/>
      <c r="L546" s="80"/>
      <c r="M546" s="177"/>
      <c r="N546" s="309" t="str">
        <f t="shared" ca="1" si="174"/>
        <v/>
      </c>
      <c r="O546" s="310" t="str">
        <f ca="1">IFERROR(IF(VLOOKUP($E546,'SD Aufnahme'!$A$33:$N$326,'SD Aufnahme'!$D$29,FALSE)=0,"",VLOOKUP($E546,'SD Aufnahme'!$A$33:$N$326,'SD Aufnahme'!$D$29,FALSE)),"")</f>
        <v/>
      </c>
      <c r="P546" s="313"/>
      <c r="Q546" s="315" t="str">
        <f>IF(K546=0,"",IFERROR(VLOOKUP($E546,'SD Aufnahme'!$A$33:$N$326,'SD Aufnahme'!$E$29,FALSE),""))</f>
        <v/>
      </c>
      <c r="R546" s="87"/>
      <c r="S546" s="131" t="str">
        <f t="shared" si="163"/>
        <v/>
      </c>
      <c r="T546" s="126">
        <f>IF(M546="organische Düngemittel",IF(OR($M546=0,L546&lt;&gt;0,U546&gt;0),0,IFERROR(VLOOKUP($E546,'SD Aufnahme'!$A$33:$N$4042,T$20,FALSE),0)),)</f>
        <v>0</v>
      </c>
      <c r="U546" s="83"/>
      <c r="V546" s="124"/>
      <c r="W546" s="128" t="str">
        <f ca="1">IFERROR(IF(AND(J546&lt;&gt;"eigene Stoffe",VLOOKUP($E546,'SD Aufnahme'!$A$33:$N$326,'SD Aufnahme'!$G$29,FALSE)=0),"",IF($L546&lt;&gt;0,"", IF(AND(P546&gt;0,O546&lt;&gt;"",Q546&lt;&gt;"t TM"),VLOOKUP($E546,'SD Aufnahme'!$A$33:$N$326,'SD Aufnahme'!$G$29,FALSE)/O546*P546,VLOOKUP($E546,'SD Aufnahme'!$A$33:$N$326,'SD Aufnahme'!$G$29,FALSE)))),"")</f>
        <v/>
      </c>
      <c r="X546" s="87"/>
      <c r="Y546" s="128" t="str">
        <f ca="1">IFERROR(IF(AND(J546&lt;&gt;"eigene Stoffe",VLOOKUP($E546,'SD Aufnahme'!$A$33:$N$326,'SD Aufnahme'!$H$29,FALSE)=0),"",IF($L546&lt;&gt;0,"",IFERROR(IF(AND(P546&gt;0,O546&lt;&gt;"",Q546&lt;&gt;"t TM"),VLOOKUP($E546,'SD Aufnahme'!$A$33:$N$326,'SD Aufnahme'!$H$29,FALSE)*P546/O546,VLOOKUP($E546,'SD Aufnahme'!$A$33:$N$326,'SD Aufnahme'!$H$29,FALSE)),""))),"")</f>
        <v/>
      </c>
      <c r="Z546" s="87"/>
      <c r="AA546" s="424" t="s">
        <v>667</v>
      </c>
      <c r="AB546" s="129" t="str">
        <f>IF($M546=0,"",IFERROR(VLOOKUP($E546,'SD Aufnahme'!$A$33:$N$279,AB$20,FALSE),""))</f>
        <v/>
      </c>
      <c r="AC546" s="97">
        <f t="shared" si="164"/>
        <v>0</v>
      </c>
      <c r="AD546" s="89">
        <f t="shared" ca="1" si="165"/>
        <v>0</v>
      </c>
      <c r="AE546" s="89">
        <f t="shared" ca="1" si="171"/>
        <v>0</v>
      </c>
      <c r="AF546" s="89">
        <f t="shared" ca="1" si="166"/>
        <v>0</v>
      </c>
      <c r="AG546" s="89">
        <f t="shared" ca="1" si="172"/>
        <v>0</v>
      </c>
      <c r="AH546" s="89">
        <f t="shared" si="178"/>
        <v>0</v>
      </c>
      <c r="AI546" s="130" t="e">
        <f ca="1">COUNTIF(OFFSET('SD Aufnahme'!$C$33,VLOOKUP(J546,Art_Aufnahme,3,FALSE),0,VLOOKUP(J546,Art_Aufnahme,4,FALSE)-VLOOKUP(J546,Art_Aufnahme,3,FALSE)+1,1),K546)</f>
        <v>#N/A</v>
      </c>
      <c r="AJ546" s="138">
        <f ca="1">COUNTIF(OFFSET('SD Aufnahme'!$M$32,VLOOKUP(E546,'SD Aufnahme'!$A$33:$X$376,'SD Aufnahme'!$W$29,FALSE),0,1,VLOOKUP(E546,'SD Aufnahme'!$A$33:$X$376,'SD Aufnahme'!$X$29,FALSE)),M546)</f>
        <v>0</v>
      </c>
      <c r="AK546" s="91">
        <f t="shared" ca="1" si="173"/>
        <v>0</v>
      </c>
      <c r="AL546" s="98">
        <f t="shared" si="167"/>
        <v>3</v>
      </c>
      <c r="AO546" s="98">
        <f t="shared" si="168"/>
        <v>0</v>
      </c>
      <c r="AR546" s="98" t="str">
        <f t="shared" si="169"/>
        <v>1900-1-Aufnahme</v>
      </c>
    </row>
    <row r="547" spans="1:44">
      <c r="A547" s="98">
        <f t="shared" si="160"/>
        <v>0</v>
      </c>
      <c r="B547" s="98" t="str">
        <f>IF(C547=1,SUM($C$23:C547),"")</f>
        <v/>
      </c>
      <c r="C547" s="98">
        <f t="shared" si="161"/>
        <v>0</v>
      </c>
      <c r="D547" s="89" t="str">
        <f t="shared" si="162"/>
        <v>1900-1-Aufnahme-</v>
      </c>
      <c r="E547" s="123" t="str">
        <f t="shared" ca="1" si="170"/>
        <v>-</v>
      </c>
      <c r="F547" s="123">
        <f t="shared" si="175"/>
        <v>1900</v>
      </c>
      <c r="G547" s="123">
        <f t="shared" si="176"/>
        <v>1</v>
      </c>
      <c r="H547" s="162">
        <f t="shared" si="177"/>
        <v>525</v>
      </c>
      <c r="I547" s="77"/>
      <c r="J547" s="78"/>
      <c r="K547" s="79"/>
      <c r="L547" s="80"/>
      <c r="M547" s="177"/>
      <c r="N547" s="309" t="str">
        <f t="shared" ca="1" si="174"/>
        <v/>
      </c>
      <c r="O547" s="310" t="str">
        <f ca="1">IFERROR(IF(VLOOKUP($E547,'SD Aufnahme'!$A$33:$N$326,'SD Aufnahme'!$D$29,FALSE)=0,"",VLOOKUP($E547,'SD Aufnahme'!$A$33:$N$326,'SD Aufnahme'!$D$29,FALSE)),"")</f>
        <v/>
      </c>
      <c r="P547" s="313"/>
      <c r="Q547" s="315" t="str">
        <f>IF(K547=0,"",IFERROR(VLOOKUP($E547,'SD Aufnahme'!$A$33:$N$326,'SD Aufnahme'!$E$29,FALSE),""))</f>
        <v/>
      </c>
      <c r="R547" s="87"/>
      <c r="S547" s="131" t="str">
        <f t="shared" si="163"/>
        <v/>
      </c>
      <c r="T547" s="126">
        <f>IF(M547="organische Düngemittel",IF(OR($M547=0,L547&lt;&gt;0,U547&gt;0),0,IFERROR(VLOOKUP($E547,'SD Aufnahme'!$A$33:$N$4042,T$20,FALSE),0)),)</f>
        <v>0</v>
      </c>
      <c r="U547" s="83"/>
      <c r="V547" s="124"/>
      <c r="W547" s="128" t="str">
        <f ca="1">IFERROR(IF(AND(J547&lt;&gt;"eigene Stoffe",VLOOKUP($E547,'SD Aufnahme'!$A$33:$N$326,'SD Aufnahme'!$G$29,FALSE)=0),"",IF($L547&lt;&gt;0,"", IF(AND(P547&gt;0,O547&lt;&gt;"",Q547&lt;&gt;"t TM"),VLOOKUP($E547,'SD Aufnahme'!$A$33:$N$326,'SD Aufnahme'!$G$29,FALSE)/O547*P547,VLOOKUP($E547,'SD Aufnahme'!$A$33:$N$326,'SD Aufnahme'!$G$29,FALSE)))),"")</f>
        <v/>
      </c>
      <c r="X547" s="87"/>
      <c r="Y547" s="128" t="str">
        <f ca="1">IFERROR(IF(AND(J547&lt;&gt;"eigene Stoffe",VLOOKUP($E547,'SD Aufnahme'!$A$33:$N$326,'SD Aufnahme'!$H$29,FALSE)=0),"",IF($L547&lt;&gt;0,"",IFERROR(IF(AND(P547&gt;0,O547&lt;&gt;"",Q547&lt;&gt;"t TM"),VLOOKUP($E547,'SD Aufnahme'!$A$33:$N$326,'SD Aufnahme'!$H$29,FALSE)*P547/O547,VLOOKUP($E547,'SD Aufnahme'!$A$33:$N$326,'SD Aufnahme'!$H$29,FALSE)),""))),"")</f>
        <v/>
      </c>
      <c r="Z547" s="87"/>
      <c r="AA547" s="424" t="s">
        <v>667</v>
      </c>
      <c r="AB547" s="129" t="str">
        <f>IF($M547=0,"",IFERROR(VLOOKUP($E547,'SD Aufnahme'!$A$33:$N$279,AB$20,FALSE),""))</f>
        <v/>
      </c>
      <c r="AC547" s="97">
        <f t="shared" si="164"/>
        <v>0</v>
      </c>
      <c r="AD547" s="89">
        <f t="shared" ca="1" si="165"/>
        <v>0</v>
      </c>
      <c r="AE547" s="89">
        <f t="shared" ca="1" si="171"/>
        <v>0</v>
      </c>
      <c r="AF547" s="89">
        <f t="shared" ca="1" si="166"/>
        <v>0</v>
      </c>
      <c r="AG547" s="89">
        <f t="shared" ca="1" si="172"/>
        <v>0</v>
      </c>
      <c r="AH547" s="89">
        <f t="shared" si="178"/>
        <v>0</v>
      </c>
      <c r="AI547" s="130" t="e">
        <f ca="1">COUNTIF(OFFSET('SD Aufnahme'!$C$33,VLOOKUP(J547,Art_Aufnahme,3,FALSE),0,VLOOKUP(J547,Art_Aufnahme,4,FALSE)-VLOOKUP(J547,Art_Aufnahme,3,FALSE)+1,1),K547)</f>
        <v>#N/A</v>
      </c>
      <c r="AJ547" s="138">
        <f ca="1">COUNTIF(OFFSET('SD Aufnahme'!$M$32,VLOOKUP(E547,'SD Aufnahme'!$A$33:$X$376,'SD Aufnahme'!$W$29,FALSE),0,1,VLOOKUP(E547,'SD Aufnahme'!$A$33:$X$376,'SD Aufnahme'!$X$29,FALSE)),M547)</f>
        <v>0</v>
      </c>
      <c r="AK547" s="91">
        <f t="shared" ca="1" si="173"/>
        <v>0</v>
      </c>
      <c r="AL547" s="98">
        <f t="shared" si="167"/>
        <v>3</v>
      </c>
      <c r="AO547" s="98">
        <f t="shared" si="168"/>
        <v>0</v>
      </c>
      <c r="AR547" s="98" t="str">
        <f t="shared" si="169"/>
        <v>1900-1-Aufnahme</v>
      </c>
    </row>
    <row r="548" spans="1:44">
      <c r="A548" s="98">
        <f t="shared" si="160"/>
        <v>0</v>
      </c>
      <c r="B548" s="98" t="str">
        <f>IF(C548=1,SUM($C$23:C548),"")</f>
        <v/>
      </c>
      <c r="C548" s="98">
        <f t="shared" si="161"/>
        <v>0</v>
      </c>
      <c r="D548" s="89" t="str">
        <f t="shared" si="162"/>
        <v>1900-1-Aufnahme-</v>
      </c>
      <c r="E548" s="123" t="str">
        <f t="shared" ca="1" si="170"/>
        <v>-</v>
      </c>
      <c r="F548" s="123">
        <f t="shared" si="175"/>
        <v>1900</v>
      </c>
      <c r="G548" s="123">
        <f t="shared" si="176"/>
        <v>1</v>
      </c>
      <c r="H548" s="162">
        <f t="shared" si="177"/>
        <v>526</v>
      </c>
      <c r="I548" s="77"/>
      <c r="J548" s="78"/>
      <c r="K548" s="79"/>
      <c r="L548" s="80"/>
      <c r="M548" s="177"/>
      <c r="N548" s="309" t="str">
        <f t="shared" ca="1" si="174"/>
        <v/>
      </c>
      <c r="O548" s="310" t="str">
        <f ca="1">IFERROR(IF(VLOOKUP($E548,'SD Aufnahme'!$A$33:$N$326,'SD Aufnahme'!$D$29,FALSE)=0,"",VLOOKUP($E548,'SD Aufnahme'!$A$33:$N$326,'SD Aufnahme'!$D$29,FALSE)),"")</f>
        <v/>
      </c>
      <c r="P548" s="313"/>
      <c r="Q548" s="315" t="str">
        <f>IF(K548=0,"",IFERROR(VLOOKUP($E548,'SD Aufnahme'!$A$33:$N$326,'SD Aufnahme'!$E$29,FALSE),""))</f>
        <v/>
      </c>
      <c r="R548" s="87"/>
      <c r="S548" s="131" t="str">
        <f t="shared" si="163"/>
        <v/>
      </c>
      <c r="T548" s="126">
        <f>IF(M548="organische Düngemittel",IF(OR($M548=0,L548&lt;&gt;0,U548&gt;0),0,IFERROR(VLOOKUP($E548,'SD Aufnahme'!$A$33:$N$4042,T$20,FALSE),0)),)</f>
        <v>0</v>
      </c>
      <c r="U548" s="83"/>
      <c r="V548" s="124"/>
      <c r="W548" s="128" t="str">
        <f ca="1">IFERROR(IF(AND(J548&lt;&gt;"eigene Stoffe",VLOOKUP($E548,'SD Aufnahme'!$A$33:$N$326,'SD Aufnahme'!$G$29,FALSE)=0),"",IF($L548&lt;&gt;0,"", IF(AND(P548&gt;0,O548&lt;&gt;"",Q548&lt;&gt;"t TM"),VLOOKUP($E548,'SD Aufnahme'!$A$33:$N$326,'SD Aufnahme'!$G$29,FALSE)/O548*P548,VLOOKUP($E548,'SD Aufnahme'!$A$33:$N$326,'SD Aufnahme'!$G$29,FALSE)))),"")</f>
        <v/>
      </c>
      <c r="X548" s="87"/>
      <c r="Y548" s="128" t="str">
        <f ca="1">IFERROR(IF(AND(J548&lt;&gt;"eigene Stoffe",VLOOKUP($E548,'SD Aufnahme'!$A$33:$N$326,'SD Aufnahme'!$H$29,FALSE)=0),"",IF($L548&lt;&gt;0,"",IFERROR(IF(AND(P548&gt;0,O548&lt;&gt;"",Q548&lt;&gt;"t TM"),VLOOKUP($E548,'SD Aufnahme'!$A$33:$N$326,'SD Aufnahme'!$H$29,FALSE)*P548/O548,VLOOKUP($E548,'SD Aufnahme'!$A$33:$N$326,'SD Aufnahme'!$H$29,FALSE)),""))),"")</f>
        <v/>
      </c>
      <c r="Z548" s="87"/>
      <c r="AA548" s="424" t="s">
        <v>667</v>
      </c>
      <c r="AB548" s="129" t="str">
        <f>IF($M548=0,"",IFERROR(VLOOKUP($E548,'SD Aufnahme'!$A$33:$N$279,AB$20,FALSE),""))</f>
        <v/>
      </c>
      <c r="AC548" s="97">
        <f t="shared" si="164"/>
        <v>0</v>
      </c>
      <c r="AD548" s="89">
        <f t="shared" ca="1" si="165"/>
        <v>0</v>
      </c>
      <c r="AE548" s="89">
        <f t="shared" ca="1" si="171"/>
        <v>0</v>
      </c>
      <c r="AF548" s="89">
        <f t="shared" ca="1" si="166"/>
        <v>0</v>
      </c>
      <c r="AG548" s="89">
        <f t="shared" ca="1" si="172"/>
        <v>0</v>
      </c>
      <c r="AH548" s="89">
        <f t="shared" si="178"/>
        <v>0</v>
      </c>
      <c r="AI548" s="130" t="e">
        <f ca="1">COUNTIF(OFFSET('SD Aufnahme'!$C$33,VLOOKUP(J548,Art_Aufnahme,3,FALSE),0,VLOOKUP(J548,Art_Aufnahme,4,FALSE)-VLOOKUP(J548,Art_Aufnahme,3,FALSE)+1,1),K548)</f>
        <v>#N/A</v>
      </c>
      <c r="AJ548" s="138">
        <f ca="1">COUNTIF(OFFSET('SD Aufnahme'!$M$32,VLOOKUP(E548,'SD Aufnahme'!$A$33:$X$376,'SD Aufnahme'!$W$29,FALSE),0,1,VLOOKUP(E548,'SD Aufnahme'!$A$33:$X$376,'SD Aufnahme'!$X$29,FALSE)),M548)</f>
        <v>0</v>
      </c>
      <c r="AK548" s="91">
        <f t="shared" ca="1" si="173"/>
        <v>0</v>
      </c>
      <c r="AL548" s="98">
        <f t="shared" si="167"/>
        <v>3</v>
      </c>
      <c r="AO548" s="98">
        <f t="shared" si="168"/>
        <v>0</v>
      </c>
      <c r="AR548" s="98" t="str">
        <f t="shared" si="169"/>
        <v>1900-1-Aufnahme</v>
      </c>
    </row>
    <row r="549" spans="1:44">
      <c r="A549" s="98">
        <f t="shared" si="160"/>
        <v>0</v>
      </c>
      <c r="B549" s="98" t="str">
        <f>IF(C549=1,SUM($C$23:C549),"")</f>
        <v/>
      </c>
      <c r="C549" s="98">
        <f t="shared" si="161"/>
        <v>0</v>
      </c>
      <c r="D549" s="89" t="str">
        <f t="shared" si="162"/>
        <v>1900-1-Aufnahme-</v>
      </c>
      <c r="E549" s="123" t="str">
        <f t="shared" ca="1" si="170"/>
        <v>-</v>
      </c>
      <c r="F549" s="123">
        <f t="shared" si="175"/>
        <v>1900</v>
      </c>
      <c r="G549" s="123">
        <f t="shared" si="176"/>
        <v>1</v>
      </c>
      <c r="H549" s="162">
        <f t="shared" si="177"/>
        <v>527</v>
      </c>
      <c r="I549" s="77"/>
      <c r="J549" s="78"/>
      <c r="K549" s="79"/>
      <c r="L549" s="80"/>
      <c r="M549" s="177"/>
      <c r="N549" s="309" t="str">
        <f t="shared" ca="1" si="174"/>
        <v/>
      </c>
      <c r="O549" s="310" t="str">
        <f ca="1">IFERROR(IF(VLOOKUP($E549,'SD Aufnahme'!$A$33:$N$326,'SD Aufnahme'!$D$29,FALSE)=0,"",VLOOKUP($E549,'SD Aufnahme'!$A$33:$N$326,'SD Aufnahme'!$D$29,FALSE)),"")</f>
        <v/>
      </c>
      <c r="P549" s="313"/>
      <c r="Q549" s="315" t="str">
        <f>IF(K549=0,"",IFERROR(VLOOKUP($E549,'SD Aufnahme'!$A$33:$N$326,'SD Aufnahme'!$E$29,FALSE),""))</f>
        <v/>
      </c>
      <c r="R549" s="87"/>
      <c r="S549" s="131" t="str">
        <f t="shared" si="163"/>
        <v/>
      </c>
      <c r="T549" s="126">
        <f>IF(M549="organische Düngemittel",IF(OR($M549=0,L549&lt;&gt;0,U549&gt;0),0,IFERROR(VLOOKUP($E549,'SD Aufnahme'!$A$33:$N$4042,T$20,FALSE),0)),)</f>
        <v>0</v>
      </c>
      <c r="U549" s="83"/>
      <c r="V549" s="124"/>
      <c r="W549" s="128" t="str">
        <f ca="1">IFERROR(IF(AND(J549&lt;&gt;"eigene Stoffe",VLOOKUP($E549,'SD Aufnahme'!$A$33:$N$326,'SD Aufnahme'!$G$29,FALSE)=0),"",IF($L549&lt;&gt;0,"", IF(AND(P549&gt;0,O549&lt;&gt;"",Q549&lt;&gt;"t TM"),VLOOKUP($E549,'SD Aufnahme'!$A$33:$N$326,'SD Aufnahme'!$G$29,FALSE)/O549*P549,VLOOKUP($E549,'SD Aufnahme'!$A$33:$N$326,'SD Aufnahme'!$G$29,FALSE)))),"")</f>
        <v/>
      </c>
      <c r="X549" s="87"/>
      <c r="Y549" s="128" t="str">
        <f ca="1">IFERROR(IF(AND(J549&lt;&gt;"eigene Stoffe",VLOOKUP($E549,'SD Aufnahme'!$A$33:$N$326,'SD Aufnahme'!$H$29,FALSE)=0),"",IF($L549&lt;&gt;0,"",IFERROR(IF(AND(P549&gt;0,O549&lt;&gt;"",Q549&lt;&gt;"t TM"),VLOOKUP($E549,'SD Aufnahme'!$A$33:$N$326,'SD Aufnahme'!$H$29,FALSE)*P549/O549,VLOOKUP($E549,'SD Aufnahme'!$A$33:$N$326,'SD Aufnahme'!$H$29,FALSE)),""))),"")</f>
        <v/>
      </c>
      <c r="Z549" s="87"/>
      <c r="AA549" s="424" t="s">
        <v>667</v>
      </c>
      <c r="AB549" s="129" t="str">
        <f>IF($M549=0,"",IFERROR(VLOOKUP($E549,'SD Aufnahme'!$A$33:$N$279,AB$20,FALSE),""))</f>
        <v/>
      </c>
      <c r="AC549" s="97">
        <f t="shared" si="164"/>
        <v>0</v>
      </c>
      <c r="AD549" s="89">
        <f t="shared" ca="1" si="165"/>
        <v>0</v>
      </c>
      <c r="AE549" s="89">
        <f t="shared" ca="1" si="171"/>
        <v>0</v>
      </c>
      <c r="AF549" s="89">
        <f t="shared" ca="1" si="166"/>
        <v>0</v>
      </c>
      <c r="AG549" s="89">
        <f t="shared" ca="1" si="172"/>
        <v>0</v>
      </c>
      <c r="AH549" s="89">
        <f t="shared" si="178"/>
        <v>0</v>
      </c>
      <c r="AI549" s="130" t="e">
        <f ca="1">COUNTIF(OFFSET('SD Aufnahme'!$C$33,VLOOKUP(J549,Art_Aufnahme,3,FALSE),0,VLOOKUP(J549,Art_Aufnahme,4,FALSE)-VLOOKUP(J549,Art_Aufnahme,3,FALSE)+1,1),K549)</f>
        <v>#N/A</v>
      </c>
      <c r="AJ549" s="138">
        <f ca="1">COUNTIF(OFFSET('SD Aufnahme'!$M$32,VLOOKUP(E549,'SD Aufnahme'!$A$33:$X$376,'SD Aufnahme'!$W$29,FALSE),0,1,VLOOKUP(E549,'SD Aufnahme'!$A$33:$X$376,'SD Aufnahme'!$X$29,FALSE)),M549)</f>
        <v>0</v>
      </c>
      <c r="AK549" s="91">
        <f t="shared" ca="1" si="173"/>
        <v>0</v>
      </c>
      <c r="AL549" s="98">
        <f t="shared" si="167"/>
        <v>3</v>
      </c>
      <c r="AO549" s="98">
        <f t="shared" si="168"/>
        <v>0</v>
      </c>
      <c r="AR549" s="98" t="str">
        <f t="shared" si="169"/>
        <v>1900-1-Aufnahme</v>
      </c>
    </row>
    <row r="550" spans="1:44">
      <c r="A550" s="98">
        <f t="shared" si="160"/>
        <v>0</v>
      </c>
      <c r="B550" s="98" t="str">
        <f>IF(C550=1,SUM($C$23:C550),"")</f>
        <v/>
      </c>
      <c r="C550" s="98">
        <f t="shared" si="161"/>
        <v>0</v>
      </c>
      <c r="D550" s="89" t="str">
        <f t="shared" si="162"/>
        <v>1900-1-Aufnahme-</v>
      </c>
      <c r="E550" s="123" t="str">
        <f t="shared" ca="1" si="170"/>
        <v>-</v>
      </c>
      <c r="F550" s="123">
        <f t="shared" si="175"/>
        <v>1900</v>
      </c>
      <c r="G550" s="123">
        <f t="shared" si="176"/>
        <v>1</v>
      </c>
      <c r="H550" s="162">
        <f t="shared" si="177"/>
        <v>528</v>
      </c>
      <c r="I550" s="77"/>
      <c r="J550" s="78"/>
      <c r="K550" s="79"/>
      <c r="L550" s="80"/>
      <c r="M550" s="177"/>
      <c r="N550" s="309" t="str">
        <f t="shared" ca="1" si="174"/>
        <v/>
      </c>
      <c r="O550" s="310" t="str">
        <f ca="1">IFERROR(IF(VLOOKUP($E550,'SD Aufnahme'!$A$33:$N$326,'SD Aufnahme'!$D$29,FALSE)=0,"",VLOOKUP($E550,'SD Aufnahme'!$A$33:$N$326,'SD Aufnahme'!$D$29,FALSE)),"")</f>
        <v/>
      </c>
      <c r="P550" s="313"/>
      <c r="Q550" s="315" t="str">
        <f>IF(K550=0,"",IFERROR(VLOOKUP($E550,'SD Aufnahme'!$A$33:$N$326,'SD Aufnahme'!$E$29,FALSE),""))</f>
        <v/>
      </c>
      <c r="R550" s="87"/>
      <c r="S550" s="131" t="str">
        <f t="shared" si="163"/>
        <v/>
      </c>
      <c r="T550" s="126">
        <f>IF(M550="organische Düngemittel",IF(OR($M550=0,L550&lt;&gt;0,U550&gt;0),0,IFERROR(VLOOKUP($E550,'SD Aufnahme'!$A$33:$N$4042,T$20,FALSE),0)),)</f>
        <v>0</v>
      </c>
      <c r="U550" s="83"/>
      <c r="V550" s="124"/>
      <c r="W550" s="128" t="str">
        <f ca="1">IFERROR(IF(AND(J550&lt;&gt;"eigene Stoffe",VLOOKUP($E550,'SD Aufnahme'!$A$33:$N$326,'SD Aufnahme'!$G$29,FALSE)=0),"",IF($L550&lt;&gt;0,"", IF(AND(P550&gt;0,O550&lt;&gt;"",Q550&lt;&gt;"t TM"),VLOOKUP($E550,'SD Aufnahme'!$A$33:$N$326,'SD Aufnahme'!$G$29,FALSE)/O550*P550,VLOOKUP($E550,'SD Aufnahme'!$A$33:$N$326,'SD Aufnahme'!$G$29,FALSE)))),"")</f>
        <v/>
      </c>
      <c r="X550" s="87"/>
      <c r="Y550" s="128" t="str">
        <f ca="1">IFERROR(IF(AND(J550&lt;&gt;"eigene Stoffe",VLOOKUP($E550,'SD Aufnahme'!$A$33:$N$326,'SD Aufnahme'!$H$29,FALSE)=0),"",IF($L550&lt;&gt;0,"",IFERROR(IF(AND(P550&gt;0,O550&lt;&gt;"",Q550&lt;&gt;"t TM"),VLOOKUP($E550,'SD Aufnahme'!$A$33:$N$326,'SD Aufnahme'!$H$29,FALSE)*P550/O550,VLOOKUP($E550,'SD Aufnahme'!$A$33:$N$326,'SD Aufnahme'!$H$29,FALSE)),""))),"")</f>
        <v/>
      </c>
      <c r="Z550" s="87"/>
      <c r="AA550" s="424" t="s">
        <v>667</v>
      </c>
      <c r="AB550" s="129" t="str">
        <f>IF($M550=0,"",IFERROR(VLOOKUP($E550,'SD Aufnahme'!$A$33:$N$279,AB$20,FALSE),""))</f>
        <v/>
      </c>
      <c r="AC550" s="97">
        <f t="shared" si="164"/>
        <v>0</v>
      </c>
      <c r="AD550" s="89">
        <f t="shared" ca="1" si="165"/>
        <v>0</v>
      </c>
      <c r="AE550" s="89">
        <f t="shared" ca="1" si="171"/>
        <v>0</v>
      </c>
      <c r="AF550" s="89">
        <f t="shared" ca="1" si="166"/>
        <v>0</v>
      </c>
      <c r="AG550" s="89">
        <f t="shared" ca="1" si="172"/>
        <v>0</v>
      </c>
      <c r="AH550" s="89">
        <f t="shared" si="178"/>
        <v>0</v>
      </c>
      <c r="AI550" s="130" t="e">
        <f ca="1">COUNTIF(OFFSET('SD Aufnahme'!$C$33,VLOOKUP(J550,Art_Aufnahme,3,FALSE),0,VLOOKUP(J550,Art_Aufnahme,4,FALSE)-VLOOKUP(J550,Art_Aufnahme,3,FALSE)+1,1),K550)</f>
        <v>#N/A</v>
      </c>
      <c r="AJ550" s="138">
        <f ca="1">COUNTIF(OFFSET('SD Aufnahme'!$M$32,VLOOKUP(E550,'SD Aufnahme'!$A$33:$X$376,'SD Aufnahme'!$W$29,FALSE),0,1,VLOOKUP(E550,'SD Aufnahme'!$A$33:$X$376,'SD Aufnahme'!$X$29,FALSE)),M550)</f>
        <v>0</v>
      </c>
      <c r="AK550" s="91">
        <f t="shared" ca="1" si="173"/>
        <v>0</v>
      </c>
      <c r="AL550" s="98">
        <f t="shared" si="167"/>
        <v>3</v>
      </c>
      <c r="AO550" s="98">
        <f t="shared" si="168"/>
        <v>0</v>
      </c>
      <c r="AR550" s="98" t="str">
        <f t="shared" si="169"/>
        <v>1900-1-Aufnahme</v>
      </c>
    </row>
    <row r="551" spans="1:44">
      <c r="A551" s="98">
        <f t="shared" si="160"/>
        <v>0</v>
      </c>
      <c r="B551" s="98" t="str">
        <f>IF(C551=1,SUM($C$23:C551),"")</f>
        <v/>
      </c>
      <c r="C551" s="98">
        <f t="shared" si="161"/>
        <v>0</v>
      </c>
      <c r="D551" s="89" t="str">
        <f t="shared" si="162"/>
        <v>1900-1-Aufnahme-</v>
      </c>
      <c r="E551" s="123" t="str">
        <f t="shared" ca="1" si="170"/>
        <v>-</v>
      </c>
      <c r="F551" s="123">
        <f t="shared" si="175"/>
        <v>1900</v>
      </c>
      <c r="G551" s="123">
        <f t="shared" si="176"/>
        <v>1</v>
      </c>
      <c r="H551" s="162">
        <f t="shared" si="177"/>
        <v>529</v>
      </c>
      <c r="I551" s="77"/>
      <c r="J551" s="78"/>
      <c r="K551" s="79"/>
      <c r="L551" s="80"/>
      <c r="M551" s="177"/>
      <c r="N551" s="309" t="str">
        <f t="shared" ca="1" si="174"/>
        <v/>
      </c>
      <c r="O551" s="310" t="str">
        <f ca="1">IFERROR(IF(VLOOKUP($E551,'SD Aufnahme'!$A$33:$N$326,'SD Aufnahme'!$D$29,FALSE)=0,"",VLOOKUP($E551,'SD Aufnahme'!$A$33:$N$326,'SD Aufnahme'!$D$29,FALSE)),"")</f>
        <v/>
      </c>
      <c r="P551" s="313"/>
      <c r="Q551" s="315" t="str">
        <f>IF(K551=0,"",IFERROR(VLOOKUP($E551,'SD Aufnahme'!$A$33:$N$326,'SD Aufnahme'!$E$29,FALSE),""))</f>
        <v/>
      </c>
      <c r="R551" s="87"/>
      <c r="S551" s="131" t="str">
        <f t="shared" si="163"/>
        <v/>
      </c>
      <c r="T551" s="126">
        <f>IF(M551="organische Düngemittel",IF(OR($M551=0,L551&lt;&gt;0,U551&gt;0),0,IFERROR(VLOOKUP($E551,'SD Aufnahme'!$A$33:$N$4042,T$20,FALSE),0)),)</f>
        <v>0</v>
      </c>
      <c r="U551" s="83"/>
      <c r="V551" s="124"/>
      <c r="W551" s="128" t="str">
        <f ca="1">IFERROR(IF(AND(J551&lt;&gt;"eigene Stoffe",VLOOKUP($E551,'SD Aufnahme'!$A$33:$N$326,'SD Aufnahme'!$G$29,FALSE)=0),"",IF($L551&lt;&gt;0,"", IF(AND(P551&gt;0,O551&lt;&gt;"",Q551&lt;&gt;"t TM"),VLOOKUP($E551,'SD Aufnahme'!$A$33:$N$326,'SD Aufnahme'!$G$29,FALSE)/O551*P551,VLOOKUP($E551,'SD Aufnahme'!$A$33:$N$326,'SD Aufnahme'!$G$29,FALSE)))),"")</f>
        <v/>
      </c>
      <c r="X551" s="87"/>
      <c r="Y551" s="128" t="str">
        <f ca="1">IFERROR(IF(AND(J551&lt;&gt;"eigene Stoffe",VLOOKUP($E551,'SD Aufnahme'!$A$33:$N$326,'SD Aufnahme'!$H$29,FALSE)=0),"",IF($L551&lt;&gt;0,"",IFERROR(IF(AND(P551&gt;0,O551&lt;&gt;"",Q551&lt;&gt;"t TM"),VLOOKUP($E551,'SD Aufnahme'!$A$33:$N$326,'SD Aufnahme'!$H$29,FALSE)*P551/O551,VLOOKUP($E551,'SD Aufnahme'!$A$33:$N$326,'SD Aufnahme'!$H$29,FALSE)),""))),"")</f>
        <v/>
      </c>
      <c r="Z551" s="87"/>
      <c r="AA551" s="424" t="s">
        <v>667</v>
      </c>
      <c r="AB551" s="129" t="str">
        <f>IF($M551=0,"",IFERROR(VLOOKUP($E551,'SD Aufnahme'!$A$33:$N$279,AB$20,FALSE),""))</f>
        <v/>
      </c>
      <c r="AC551" s="97">
        <f t="shared" si="164"/>
        <v>0</v>
      </c>
      <c r="AD551" s="89">
        <f t="shared" ca="1" si="165"/>
        <v>0</v>
      </c>
      <c r="AE551" s="89">
        <f t="shared" ca="1" si="171"/>
        <v>0</v>
      </c>
      <c r="AF551" s="89">
        <f t="shared" ca="1" si="166"/>
        <v>0</v>
      </c>
      <c r="AG551" s="89">
        <f t="shared" ca="1" si="172"/>
        <v>0</v>
      </c>
      <c r="AH551" s="89">
        <f t="shared" si="178"/>
        <v>0</v>
      </c>
      <c r="AI551" s="130" t="e">
        <f ca="1">COUNTIF(OFFSET('SD Aufnahme'!$C$33,VLOOKUP(J551,Art_Aufnahme,3,FALSE),0,VLOOKUP(J551,Art_Aufnahme,4,FALSE)-VLOOKUP(J551,Art_Aufnahme,3,FALSE)+1,1),K551)</f>
        <v>#N/A</v>
      </c>
      <c r="AJ551" s="138">
        <f ca="1">COUNTIF(OFFSET('SD Aufnahme'!$M$32,VLOOKUP(E551,'SD Aufnahme'!$A$33:$X$376,'SD Aufnahme'!$W$29,FALSE),0,1,VLOOKUP(E551,'SD Aufnahme'!$A$33:$X$376,'SD Aufnahme'!$X$29,FALSE)),M551)</f>
        <v>0</v>
      </c>
      <c r="AK551" s="91">
        <f t="shared" ca="1" si="173"/>
        <v>0</v>
      </c>
      <c r="AL551" s="98">
        <f t="shared" si="167"/>
        <v>3</v>
      </c>
      <c r="AO551" s="98">
        <f t="shared" si="168"/>
        <v>0</v>
      </c>
      <c r="AR551" s="98" t="str">
        <f t="shared" si="169"/>
        <v>1900-1-Aufnahme</v>
      </c>
    </row>
    <row r="552" spans="1:44">
      <c r="A552" s="98">
        <f t="shared" si="160"/>
        <v>0</v>
      </c>
      <c r="B552" s="98" t="str">
        <f>IF(C552=1,SUM($C$23:C552),"")</f>
        <v/>
      </c>
      <c r="C552" s="98">
        <f t="shared" si="161"/>
        <v>0</v>
      </c>
      <c r="D552" s="89" t="str">
        <f t="shared" si="162"/>
        <v>1900-1-Aufnahme-</v>
      </c>
      <c r="E552" s="123" t="str">
        <f t="shared" ca="1" si="170"/>
        <v>-</v>
      </c>
      <c r="F552" s="123">
        <f t="shared" si="175"/>
        <v>1900</v>
      </c>
      <c r="G552" s="123">
        <f t="shared" si="176"/>
        <v>1</v>
      </c>
      <c r="H552" s="162">
        <f t="shared" si="177"/>
        <v>530</v>
      </c>
      <c r="I552" s="77"/>
      <c r="J552" s="78"/>
      <c r="K552" s="79"/>
      <c r="L552" s="80"/>
      <c r="M552" s="177"/>
      <c r="N552" s="309" t="str">
        <f t="shared" ca="1" si="174"/>
        <v/>
      </c>
      <c r="O552" s="310" t="str">
        <f ca="1">IFERROR(IF(VLOOKUP($E552,'SD Aufnahme'!$A$33:$N$326,'SD Aufnahme'!$D$29,FALSE)=0,"",VLOOKUP($E552,'SD Aufnahme'!$A$33:$N$326,'SD Aufnahme'!$D$29,FALSE)),"")</f>
        <v/>
      </c>
      <c r="P552" s="313"/>
      <c r="Q552" s="315" t="str">
        <f>IF(K552=0,"",IFERROR(VLOOKUP($E552,'SD Aufnahme'!$A$33:$N$326,'SD Aufnahme'!$E$29,FALSE),""))</f>
        <v/>
      </c>
      <c r="R552" s="87"/>
      <c r="S552" s="131" t="str">
        <f t="shared" si="163"/>
        <v/>
      </c>
      <c r="T552" s="126">
        <f>IF(M552="organische Düngemittel",IF(OR($M552=0,L552&lt;&gt;0,U552&gt;0),0,IFERROR(VLOOKUP($E552,'SD Aufnahme'!$A$33:$N$4042,T$20,FALSE),0)),)</f>
        <v>0</v>
      </c>
      <c r="U552" s="83"/>
      <c r="V552" s="124"/>
      <c r="W552" s="128" t="str">
        <f ca="1">IFERROR(IF(AND(J552&lt;&gt;"eigene Stoffe",VLOOKUP($E552,'SD Aufnahme'!$A$33:$N$326,'SD Aufnahme'!$G$29,FALSE)=0),"",IF($L552&lt;&gt;0,"", IF(AND(P552&gt;0,O552&lt;&gt;"",Q552&lt;&gt;"t TM"),VLOOKUP($E552,'SD Aufnahme'!$A$33:$N$326,'SD Aufnahme'!$G$29,FALSE)/O552*P552,VLOOKUP($E552,'SD Aufnahme'!$A$33:$N$326,'SD Aufnahme'!$G$29,FALSE)))),"")</f>
        <v/>
      </c>
      <c r="X552" s="87"/>
      <c r="Y552" s="128" t="str">
        <f ca="1">IFERROR(IF(AND(J552&lt;&gt;"eigene Stoffe",VLOOKUP($E552,'SD Aufnahme'!$A$33:$N$326,'SD Aufnahme'!$H$29,FALSE)=0),"",IF($L552&lt;&gt;0,"",IFERROR(IF(AND(P552&gt;0,O552&lt;&gt;"",Q552&lt;&gt;"t TM"),VLOOKUP($E552,'SD Aufnahme'!$A$33:$N$326,'SD Aufnahme'!$H$29,FALSE)*P552/O552,VLOOKUP($E552,'SD Aufnahme'!$A$33:$N$326,'SD Aufnahme'!$H$29,FALSE)),""))),"")</f>
        <v/>
      </c>
      <c r="Z552" s="87"/>
      <c r="AA552" s="424" t="s">
        <v>667</v>
      </c>
      <c r="AB552" s="129" t="str">
        <f>IF($M552=0,"",IFERROR(VLOOKUP($E552,'SD Aufnahme'!$A$33:$N$279,AB$20,FALSE),""))</f>
        <v/>
      </c>
      <c r="AC552" s="97">
        <f t="shared" si="164"/>
        <v>0</v>
      </c>
      <c r="AD552" s="89">
        <f t="shared" ca="1" si="165"/>
        <v>0</v>
      </c>
      <c r="AE552" s="89">
        <f t="shared" ca="1" si="171"/>
        <v>0</v>
      </c>
      <c r="AF552" s="89">
        <f t="shared" ca="1" si="166"/>
        <v>0</v>
      </c>
      <c r="AG552" s="89">
        <f t="shared" ca="1" si="172"/>
        <v>0</v>
      </c>
      <c r="AH552" s="89">
        <f t="shared" si="178"/>
        <v>0</v>
      </c>
      <c r="AI552" s="130" t="e">
        <f ca="1">COUNTIF(OFFSET('SD Aufnahme'!$C$33,VLOOKUP(J552,Art_Aufnahme,3,FALSE),0,VLOOKUP(J552,Art_Aufnahme,4,FALSE)-VLOOKUP(J552,Art_Aufnahme,3,FALSE)+1,1),K552)</f>
        <v>#N/A</v>
      </c>
      <c r="AJ552" s="138">
        <f ca="1">COUNTIF(OFFSET('SD Aufnahme'!$M$32,VLOOKUP(E552,'SD Aufnahme'!$A$33:$X$376,'SD Aufnahme'!$W$29,FALSE),0,1,VLOOKUP(E552,'SD Aufnahme'!$A$33:$X$376,'SD Aufnahme'!$X$29,FALSE)),M552)</f>
        <v>0</v>
      </c>
      <c r="AK552" s="91">
        <f t="shared" ca="1" si="173"/>
        <v>0</v>
      </c>
      <c r="AL552" s="98">
        <f t="shared" si="167"/>
        <v>3</v>
      </c>
      <c r="AO552" s="98">
        <f t="shared" si="168"/>
        <v>0</v>
      </c>
      <c r="AR552" s="98" t="str">
        <f t="shared" si="169"/>
        <v>1900-1-Aufnahme</v>
      </c>
    </row>
    <row r="553" spans="1:44">
      <c r="A553" s="98">
        <f t="shared" si="160"/>
        <v>0</v>
      </c>
      <c r="B553" s="98" t="str">
        <f>IF(C553=1,SUM($C$23:C553),"")</f>
        <v/>
      </c>
      <c r="C553" s="98">
        <f t="shared" si="161"/>
        <v>0</v>
      </c>
      <c r="D553" s="89" t="str">
        <f t="shared" si="162"/>
        <v>1900-1-Aufnahme-</v>
      </c>
      <c r="E553" s="123" t="str">
        <f t="shared" ca="1" si="170"/>
        <v>-</v>
      </c>
      <c r="F553" s="123">
        <f t="shared" si="175"/>
        <v>1900</v>
      </c>
      <c r="G553" s="123">
        <f t="shared" si="176"/>
        <v>1</v>
      </c>
      <c r="H553" s="162">
        <f t="shared" si="177"/>
        <v>531</v>
      </c>
      <c r="I553" s="77"/>
      <c r="J553" s="78"/>
      <c r="K553" s="79"/>
      <c r="L553" s="80"/>
      <c r="M553" s="177"/>
      <c r="N553" s="309" t="str">
        <f t="shared" ca="1" si="174"/>
        <v/>
      </c>
      <c r="O553" s="310" t="str">
        <f ca="1">IFERROR(IF(VLOOKUP($E553,'SD Aufnahme'!$A$33:$N$326,'SD Aufnahme'!$D$29,FALSE)=0,"",VLOOKUP($E553,'SD Aufnahme'!$A$33:$N$326,'SD Aufnahme'!$D$29,FALSE)),"")</f>
        <v/>
      </c>
      <c r="P553" s="313"/>
      <c r="Q553" s="315" t="str">
        <f>IF(K553=0,"",IFERROR(VLOOKUP($E553,'SD Aufnahme'!$A$33:$N$326,'SD Aufnahme'!$E$29,FALSE),""))</f>
        <v/>
      </c>
      <c r="R553" s="87"/>
      <c r="S553" s="131" t="str">
        <f t="shared" si="163"/>
        <v/>
      </c>
      <c r="T553" s="126">
        <f>IF(M553="organische Düngemittel",IF(OR($M553=0,L553&lt;&gt;0,U553&gt;0),0,IFERROR(VLOOKUP($E553,'SD Aufnahme'!$A$33:$N$4042,T$20,FALSE),0)),)</f>
        <v>0</v>
      </c>
      <c r="U553" s="83"/>
      <c r="V553" s="124"/>
      <c r="W553" s="128" t="str">
        <f ca="1">IFERROR(IF(AND(J553&lt;&gt;"eigene Stoffe",VLOOKUP($E553,'SD Aufnahme'!$A$33:$N$326,'SD Aufnahme'!$G$29,FALSE)=0),"",IF($L553&lt;&gt;0,"", IF(AND(P553&gt;0,O553&lt;&gt;"",Q553&lt;&gt;"t TM"),VLOOKUP($E553,'SD Aufnahme'!$A$33:$N$326,'SD Aufnahme'!$G$29,FALSE)/O553*P553,VLOOKUP($E553,'SD Aufnahme'!$A$33:$N$326,'SD Aufnahme'!$G$29,FALSE)))),"")</f>
        <v/>
      </c>
      <c r="X553" s="87"/>
      <c r="Y553" s="128" t="str">
        <f ca="1">IFERROR(IF(AND(J553&lt;&gt;"eigene Stoffe",VLOOKUP($E553,'SD Aufnahme'!$A$33:$N$326,'SD Aufnahme'!$H$29,FALSE)=0),"",IF($L553&lt;&gt;0,"",IFERROR(IF(AND(P553&gt;0,O553&lt;&gt;"",Q553&lt;&gt;"t TM"),VLOOKUP($E553,'SD Aufnahme'!$A$33:$N$326,'SD Aufnahme'!$H$29,FALSE)*P553/O553,VLOOKUP($E553,'SD Aufnahme'!$A$33:$N$326,'SD Aufnahme'!$H$29,FALSE)),""))),"")</f>
        <v/>
      </c>
      <c r="Z553" s="87"/>
      <c r="AA553" s="424" t="s">
        <v>667</v>
      </c>
      <c r="AB553" s="129" t="str">
        <f>IF($M553=0,"",IFERROR(VLOOKUP($E553,'SD Aufnahme'!$A$33:$N$279,AB$20,FALSE),""))</f>
        <v/>
      </c>
      <c r="AC553" s="97">
        <f t="shared" si="164"/>
        <v>0</v>
      </c>
      <c r="AD553" s="89">
        <f t="shared" ca="1" si="165"/>
        <v>0</v>
      </c>
      <c r="AE553" s="89">
        <f t="shared" ca="1" si="171"/>
        <v>0</v>
      </c>
      <c r="AF553" s="89">
        <f t="shared" ca="1" si="166"/>
        <v>0</v>
      </c>
      <c r="AG553" s="89">
        <f t="shared" ca="1" si="172"/>
        <v>0</v>
      </c>
      <c r="AH553" s="89">
        <f t="shared" si="178"/>
        <v>0</v>
      </c>
      <c r="AI553" s="130" t="e">
        <f ca="1">COUNTIF(OFFSET('SD Aufnahme'!$C$33,VLOOKUP(J553,Art_Aufnahme,3,FALSE),0,VLOOKUP(J553,Art_Aufnahme,4,FALSE)-VLOOKUP(J553,Art_Aufnahme,3,FALSE)+1,1),K553)</f>
        <v>#N/A</v>
      </c>
      <c r="AJ553" s="138">
        <f ca="1">COUNTIF(OFFSET('SD Aufnahme'!$M$32,VLOOKUP(E553,'SD Aufnahme'!$A$33:$X$376,'SD Aufnahme'!$W$29,FALSE),0,1,VLOOKUP(E553,'SD Aufnahme'!$A$33:$X$376,'SD Aufnahme'!$X$29,FALSE)),M553)</f>
        <v>0</v>
      </c>
      <c r="AK553" s="91">
        <f t="shared" ca="1" si="173"/>
        <v>0</v>
      </c>
      <c r="AL553" s="98">
        <f t="shared" si="167"/>
        <v>3</v>
      </c>
      <c r="AO553" s="98">
        <f t="shared" si="168"/>
        <v>0</v>
      </c>
      <c r="AR553" s="98" t="str">
        <f t="shared" si="169"/>
        <v>1900-1-Aufnahme</v>
      </c>
    </row>
    <row r="554" spans="1:44">
      <c r="A554" s="98">
        <f t="shared" si="160"/>
        <v>0</v>
      </c>
      <c r="B554" s="98" t="str">
        <f>IF(C554=1,SUM($C$23:C554),"")</f>
        <v/>
      </c>
      <c r="C554" s="98">
        <f t="shared" si="161"/>
        <v>0</v>
      </c>
      <c r="D554" s="89" t="str">
        <f t="shared" si="162"/>
        <v>1900-1-Aufnahme-</v>
      </c>
      <c r="E554" s="123" t="str">
        <f t="shared" ca="1" si="170"/>
        <v>-</v>
      </c>
      <c r="F554" s="123">
        <f t="shared" si="175"/>
        <v>1900</v>
      </c>
      <c r="G554" s="123">
        <f t="shared" si="176"/>
        <v>1</v>
      </c>
      <c r="H554" s="162">
        <f t="shared" si="177"/>
        <v>532</v>
      </c>
      <c r="I554" s="77"/>
      <c r="J554" s="78"/>
      <c r="K554" s="79"/>
      <c r="L554" s="80"/>
      <c r="M554" s="177"/>
      <c r="N554" s="309" t="str">
        <f t="shared" ca="1" si="174"/>
        <v/>
      </c>
      <c r="O554" s="310" t="str">
        <f ca="1">IFERROR(IF(VLOOKUP($E554,'SD Aufnahme'!$A$33:$N$326,'SD Aufnahme'!$D$29,FALSE)=0,"",VLOOKUP($E554,'SD Aufnahme'!$A$33:$N$326,'SD Aufnahme'!$D$29,FALSE)),"")</f>
        <v/>
      </c>
      <c r="P554" s="313"/>
      <c r="Q554" s="315" t="str">
        <f>IF(K554=0,"",IFERROR(VLOOKUP($E554,'SD Aufnahme'!$A$33:$N$326,'SD Aufnahme'!$E$29,FALSE),""))</f>
        <v/>
      </c>
      <c r="R554" s="87"/>
      <c r="S554" s="131" t="str">
        <f t="shared" si="163"/>
        <v/>
      </c>
      <c r="T554" s="126">
        <f>IF(M554="organische Düngemittel",IF(OR($M554=0,L554&lt;&gt;0,U554&gt;0),0,IFERROR(VLOOKUP($E554,'SD Aufnahme'!$A$33:$N$4042,T$20,FALSE),0)),)</f>
        <v>0</v>
      </c>
      <c r="U554" s="83"/>
      <c r="V554" s="124"/>
      <c r="W554" s="128" t="str">
        <f ca="1">IFERROR(IF(AND(J554&lt;&gt;"eigene Stoffe",VLOOKUP($E554,'SD Aufnahme'!$A$33:$N$326,'SD Aufnahme'!$G$29,FALSE)=0),"",IF($L554&lt;&gt;0,"", IF(AND(P554&gt;0,O554&lt;&gt;"",Q554&lt;&gt;"t TM"),VLOOKUP($E554,'SD Aufnahme'!$A$33:$N$326,'SD Aufnahme'!$G$29,FALSE)/O554*P554,VLOOKUP($E554,'SD Aufnahme'!$A$33:$N$326,'SD Aufnahme'!$G$29,FALSE)))),"")</f>
        <v/>
      </c>
      <c r="X554" s="87"/>
      <c r="Y554" s="128" t="str">
        <f ca="1">IFERROR(IF(AND(J554&lt;&gt;"eigene Stoffe",VLOOKUP($E554,'SD Aufnahme'!$A$33:$N$326,'SD Aufnahme'!$H$29,FALSE)=0),"",IF($L554&lt;&gt;0,"",IFERROR(IF(AND(P554&gt;0,O554&lt;&gt;"",Q554&lt;&gt;"t TM"),VLOOKUP($E554,'SD Aufnahme'!$A$33:$N$326,'SD Aufnahme'!$H$29,FALSE)*P554/O554,VLOOKUP($E554,'SD Aufnahme'!$A$33:$N$326,'SD Aufnahme'!$H$29,FALSE)),""))),"")</f>
        <v/>
      </c>
      <c r="Z554" s="87"/>
      <c r="AA554" s="424" t="s">
        <v>667</v>
      </c>
      <c r="AB554" s="129" t="str">
        <f>IF($M554=0,"",IFERROR(VLOOKUP($E554,'SD Aufnahme'!$A$33:$N$279,AB$20,FALSE),""))</f>
        <v/>
      </c>
      <c r="AC554" s="97">
        <f t="shared" si="164"/>
        <v>0</v>
      </c>
      <c r="AD554" s="89">
        <f t="shared" ca="1" si="165"/>
        <v>0</v>
      </c>
      <c r="AE554" s="89">
        <f t="shared" ca="1" si="171"/>
        <v>0</v>
      </c>
      <c r="AF554" s="89">
        <f t="shared" ca="1" si="166"/>
        <v>0</v>
      </c>
      <c r="AG554" s="89">
        <f t="shared" ca="1" si="172"/>
        <v>0</v>
      </c>
      <c r="AH554" s="89">
        <f t="shared" si="178"/>
        <v>0</v>
      </c>
      <c r="AI554" s="130" t="e">
        <f ca="1">COUNTIF(OFFSET('SD Aufnahme'!$C$33,VLOOKUP(J554,Art_Aufnahme,3,FALSE),0,VLOOKUP(J554,Art_Aufnahme,4,FALSE)-VLOOKUP(J554,Art_Aufnahme,3,FALSE)+1,1),K554)</f>
        <v>#N/A</v>
      </c>
      <c r="AJ554" s="138">
        <f ca="1">COUNTIF(OFFSET('SD Aufnahme'!$M$32,VLOOKUP(E554,'SD Aufnahme'!$A$33:$X$376,'SD Aufnahme'!$W$29,FALSE),0,1,VLOOKUP(E554,'SD Aufnahme'!$A$33:$X$376,'SD Aufnahme'!$X$29,FALSE)),M554)</f>
        <v>0</v>
      </c>
      <c r="AK554" s="91">
        <f t="shared" ca="1" si="173"/>
        <v>0</v>
      </c>
      <c r="AL554" s="98">
        <f t="shared" si="167"/>
        <v>3</v>
      </c>
      <c r="AO554" s="98">
        <f t="shared" si="168"/>
        <v>0</v>
      </c>
      <c r="AR554" s="98" t="str">
        <f t="shared" si="169"/>
        <v>1900-1-Aufnahme</v>
      </c>
    </row>
    <row r="555" spans="1:44">
      <c r="A555" s="98">
        <f t="shared" si="160"/>
        <v>0</v>
      </c>
      <c r="B555" s="98" t="str">
        <f>IF(C555=1,SUM($C$23:C555),"")</f>
        <v/>
      </c>
      <c r="C555" s="98">
        <f t="shared" si="161"/>
        <v>0</v>
      </c>
      <c r="D555" s="89" t="str">
        <f t="shared" si="162"/>
        <v>1900-1-Aufnahme-</v>
      </c>
      <c r="E555" s="123" t="str">
        <f t="shared" ca="1" si="170"/>
        <v>-</v>
      </c>
      <c r="F555" s="123">
        <f t="shared" si="175"/>
        <v>1900</v>
      </c>
      <c r="G555" s="123">
        <f t="shared" si="176"/>
        <v>1</v>
      </c>
      <c r="H555" s="162">
        <f t="shared" si="177"/>
        <v>533</v>
      </c>
      <c r="I555" s="77"/>
      <c r="J555" s="78"/>
      <c r="K555" s="79"/>
      <c r="L555" s="80"/>
      <c r="M555" s="177"/>
      <c r="N555" s="309" t="str">
        <f t="shared" ca="1" si="174"/>
        <v/>
      </c>
      <c r="O555" s="310" t="str">
        <f ca="1">IFERROR(IF(VLOOKUP($E555,'SD Aufnahme'!$A$33:$N$326,'SD Aufnahme'!$D$29,FALSE)=0,"",VLOOKUP($E555,'SD Aufnahme'!$A$33:$N$326,'SD Aufnahme'!$D$29,FALSE)),"")</f>
        <v/>
      </c>
      <c r="P555" s="313"/>
      <c r="Q555" s="315" t="str">
        <f>IF(K555=0,"",IFERROR(VLOOKUP($E555,'SD Aufnahme'!$A$33:$N$326,'SD Aufnahme'!$E$29,FALSE),""))</f>
        <v/>
      </c>
      <c r="R555" s="87"/>
      <c r="S555" s="131" t="str">
        <f t="shared" si="163"/>
        <v/>
      </c>
      <c r="T555" s="126">
        <f>IF(M555="organische Düngemittel",IF(OR($M555=0,L555&lt;&gt;0,U555&gt;0),0,IFERROR(VLOOKUP($E555,'SD Aufnahme'!$A$33:$N$4042,T$20,FALSE),0)),)</f>
        <v>0</v>
      </c>
      <c r="U555" s="83"/>
      <c r="V555" s="124"/>
      <c r="W555" s="128" t="str">
        <f ca="1">IFERROR(IF(AND(J555&lt;&gt;"eigene Stoffe",VLOOKUP($E555,'SD Aufnahme'!$A$33:$N$326,'SD Aufnahme'!$G$29,FALSE)=0),"",IF($L555&lt;&gt;0,"", IF(AND(P555&gt;0,O555&lt;&gt;"",Q555&lt;&gt;"t TM"),VLOOKUP($E555,'SD Aufnahme'!$A$33:$N$326,'SD Aufnahme'!$G$29,FALSE)/O555*P555,VLOOKUP($E555,'SD Aufnahme'!$A$33:$N$326,'SD Aufnahme'!$G$29,FALSE)))),"")</f>
        <v/>
      </c>
      <c r="X555" s="87"/>
      <c r="Y555" s="128" t="str">
        <f ca="1">IFERROR(IF(AND(J555&lt;&gt;"eigene Stoffe",VLOOKUP($E555,'SD Aufnahme'!$A$33:$N$326,'SD Aufnahme'!$H$29,FALSE)=0),"",IF($L555&lt;&gt;0,"",IFERROR(IF(AND(P555&gt;0,O555&lt;&gt;"",Q555&lt;&gt;"t TM"),VLOOKUP($E555,'SD Aufnahme'!$A$33:$N$326,'SD Aufnahme'!$H$29,FALSE)*P555/O555,VLOOKUP($E555,'SD Aufnahme'!$A$33:$N$326,'SD Aufnahme'!$H$29,FALSE)),""))),"")</f>
        <v/>
      </c>
      <c r="Z555" s="87"/>
      <c r="AA555" s="424" t="s">
        <v>667</v>
      </c>
      <c r="AB555" s="129" t="str">
        <f>IF($M555=0,"",IFERROR(VLOOKUP($E555,'SD Aufnahme'!$A$33:$N$279,AB$20,FALSE),""))</f>
        <v/>
      </c>
      <c r="AC555" s="97">
        <f t="shared" si="164"/>
        <v>0</v>
      </c>
      <c r="AD555" s="89">
        <f t="shared" ca="1" si="165"/>
        <v>0</v>
      </c>
      <c r="AE555" s="89">
        <f t="shared" ca="1" si="171"/>
        <v>0</v>
      </c>
      <c r="AF555" s="89">
        <f t="shared" ca="1" si="166"/>
        <v>0</v>
      </c>
      <c r="AG555" s="89">
        <f t="shared" ca="1" si="172"/>
        <v>0</v>
      </c>
      <c r="AH555" s="89">
        <f t="shared" si="178"/>
        <v>0</v>
      </c>
      <c r="AI555" s="130" t="e">
        <f ca="1">COUNTIF(OFFSET('SD Aufnahme'!$C$33,VLOOKUP(J555,Art_Aufnahme,3,FALSE),0,VLOOKUP(J555,Art_Aufnahme,4,FALSE)-VLOOKUP(J555,Art_Aufnahme,3,FALSE)+1,1),K555)</f>
        <v>#N/A</v>
      </c>
      <c r="AJ555" s="138">
        <f ca="1">COUNTIF(OFFSET('SD Aufnahme'!$M$32,VLOOKUP(E555,'SD Aufnahme'!$A$33:$X$376,'SD Aufnahme'!$W$29,FALSE),0,1,VLOOKUP(E555,'SD Aufnahme'!$A$33:$X$376,'SD Aufnahme'!$X$29,FALSE)),M555)</f>
        <v>0</v>
      </c>
      <c r="AK555" s="91">
        <f t="shared" ca="1" si="173"/>
        <v>0</v>
      </c>
      <c r="AL555" s="98">
        <f t="shared" si="167"/>
        <v>3</v>
      </c>
      <c r="AO555" s="98">
        <f t="shared" si="168"/>
        <v>0</v>
      </c>
      <c r="AR555" s="98" t="str">
        <f t="shared" si="169"/>
        <v>1900-1-Aufnahme</v>
      </c>
    </row>
    <row r="556" spans="1:44">
      <c r="A556" s="98">
        <f t="shared" si="160"/>
        <v>0</v>
      </c>
      <c r="B556" s="98" t="str">
        <f>IF(C556=1,SUM($C$23:C556),"")</f>
        <v/>
      </c>
      <c r="C556" s="98">
        <f t="shared" si="161"/>
        <v>0</v>
      </c>
      <c r="D556" s="89" t="str">
        <f t="shared" si="162"/>
        <v>1900-1-Aufnahme-</v>
      </c>
      <c r="E556" s="123" t="str">
        <f t="shared" ca="1" si="170"/>
        <v>-</v>
      </c>
      <c r="F556" s="123">
        <f t="shared" si="175"/>
        <v>1900</v>
      </c>
      <c r="G556" s="123">
        <f t="shared" si="176"/>
        <v>1</v>
      </c>
      <c r="H556" s="162">
        <f t="shared" si="177"/>
        <v>534</v>
      </c>
      <c r="I556" s="77"/>
      <c r="J556" s="78"/>
      <c r="K556" s="79"/>
      <c r="L556" s="80"/>
      <c r="M556" s="177"/>
      <c r="N556" s="309" t="str">
        <f t="shared" ca="1" si="174"/>
        <v/>
      </c>
      <c r="O556" s="310" t="str">
        <f ca="1">IFERROR(IF(VLOOKUP($E556,'SD Aufnahme'!$A$33:$N$326,'SD Aufnahme'!$D$29,FALSE)=0,"",VLOOKUP($E556,'SD Aufnahme'!$A$33:$N$326,'SD Aufnahme'!$D$29,FALSE)),"")</f>
        <v/>
      </c>
      <c r="P556" s="313"/>
      <c r="Q556" s="315" t="str">
        <f>IF(K556=0,"",IFERROR(VLOOKUP($E556,'SD Aufnahme'!$A$33:$N$326,'SD Aufnahme'!$E$29,FALSE),""))</f>
        <v/>
      </c>
      <c r="R556" s="87"/>
      <c r="S556" s="131" t="str">
        <f t="shared" si="163"/>
        <v/>
      </c>
      <c r="T556" s="126">
        <f>IF(M556="organische Düngemittel",IF(OR($M556=0,L556&lt;&gt;0,U556&gt;0),0,IFERROR(VLOOKUP($E556,'SD Aufnahme'!$A$33:$N$4042,T$20,FALSE),0)),)</f>
        <v>0</v>
      </c>
      <c r="U556" s="83"/>
      <c r="V556" s="124"/>
      <c r="W556" s="128" t="str">
        <f ca="1">IFERROR(IF(AND(J556&lt;&gt;"eigene Stoffe",VLOOKUP($E556,'SD Aufnahme'!$A$33:$N$326,'SD Aufnahme'!$G$29,FALSE)=0),"",IF($L556&lt;&gt;0,"", IF(AND(P556&gt;0,O556&lt;&gt;"",Q556&lt;&gt;"t TM"),VLOOKUP($E556,'SD Aufnahme'!$A$33:$N$326,'SD Aufnahme'!$G$29,FALSE)/O556*P556,VLOOKUP($E556,'SD Aufnahme'!$A$33:$N$326,'SD Aufnahme'!$G$29,FALSE)))),"")</f>
        <v/>
      </c>
      <c r="X556" s="87"/>
      <c r="Y556" s="128" t="str">
        <f ca="1">IFERROR(IF(AND(J556&lt;&gt;"eigene Stoffe",VLOOKUP($E556,'SD Aufnahme'!$A$33:$N$326,'SD Aufnahme'!$H$29,FALSE)=0),"",IF($L556&lt;&gt;0,"",IFERROR(IF(AND(P556&gt;0,O556&lt;&gt;"",Q556&lt;&gt;"t TM"),VLOOKUP($E556,'SD Aufnahme'!$A$33:$N$326,'SD Aufnahme'!$H$29,FALSE)*P556/O556,VLOOKUP($E556,'SD Aufnahme'!$A$33:$N$326,'SD Aufnahme'!$H$29,FALSE)),""))),"")</f>
        <v/>
      </c>
      <c r="Z556" s="87"/>
      <c r="AA556" s="424" t="s">
        <v>667</v>
      </c>
      <c r="AB556" s="129" t="str">
        <f>IF($M556=0,"",IFERROR(VLOOKUP($E556,'SD Aufnahme'!$A$33:$N$279,AB$20,FALSE),""))</f>
        <v/>
      </c>
      <c r="AC556" s="97">
        <f t="shared" si="164"/>
        <v>0</v>
      </c>
      <c r="AD556" s="89">
        <f t="shared" ca="1" si="165"/>
        <v>0</v>
      </c>
      <c r="AE556" s="89">
        <f t="shared" ca="1" si="171"/>
        <v>0</v>
      </c>
      <c r="AF556" s="89">
        <f t="shared" ca="1" si="166"/>
        <v>0</v>
      </c>
      <c r="AG556" s="89">
        <f t="shared" ca="1" si="172"/>
        <v>0</v>
      </c>
      <c r="AH556" s="89">
        <f t="shared" si="178"/>
        <v>0</v>
      </c>
      <c r="AI556" s="130" t="e">
        <f ca="1">COUNTIF(OFFSET('SD Aufnahme'!$C$33,VLOOKUP(J556,Art_Aufnahme,3,FALSE),0,VLOOKUP(J556,Art_Aufnahme,4,FALSE)-VLOOKUP(J556,Art_Aufnahme,3,FALSE)+1,1),K556)</f>
        <v>#N/A</v>
      </c>
      <c r="AJ556" s="138">
        <f ca="1">COUNTIF(OFFSET('SD Aufnahme'!$M$32,VLOOKUP(E556,'SD Aufnahme'!$A$33:$X$376,'SD Aufnahme'!$W$29,FALSE),0,1,VLOOKUP(E556,'SD Aufnahme'!$A$33:$X$376,'SD Aufnahme'!$X$29,FALSE)),M556)</f>
        <v>0</v>
      </c>
      <c r="AK556" s="91">
        <f t="shared" ca="1" si="173"/>
        <v>0</v>
      </c>
      <c r="AL556" s="98">
        <f t="shared" si="167"/>
        <v>3</v>
      </c>
      <c r="AO556" s="98">
        <f t="shared" si="168"/>
        <v>0</v>
      </c>
      <c r="AR556" s="98" t="str">
        <f t="shared" si="169"/>
        <v>1900-1-Aufnahme</v>
      </c>
    </row>
    <row r="557" spans="1:44">
      <c r="A557" s="98">
        <f t="shared" si="160"/>
        <v>0</v>
      </c>
      <c r="B557" s="98" t="str">
        <f>IF(C557=1,SUM($C$23:C557),"")</f>
        <v/>
      </c>
      <c r="C557" s="98">
        <f t="shared" si="161"/>
        <v>0</v>
      </c>
      <c r="D557" s="89" t="str">
        <f t="shared" si="162"/>
        <v>1900-1-Aufnahme-</v>
      </c>
      <c r="E557" s="123" t="str">
        <f t="shared" ca="1" si="170"/>
        <v>-</v>
      </c>
      <c r="F557" s="123">
        <f t="shared" si="175"/>
        <v>1900</v>
      </c>
      <c r="G557" s="123">
        <f t="shared" si="176"/>
        <v>1</v>
      </c>
      <c r="H557" s="162">
        <f t="shared" si="177"/>
        <v>535</v>
      </c>
      <c r="I557" s="77"/>
      <c r="J557" s="78"/>
      <c r="K557" s="79"/>
      <c r="L557" s="80"/>
      <c r="M557" s="177"/>
      <c r="N557" s="309" t="str">
        <f t="shared" ca="1" si="174"/>
        <v/>
      </c>
      <c r="O557" s="310" t="str">
        <f ca="1">IFERROR(IF(VLOOKUP($E557,'SD Aufnahme'!$A$33:$N$326,'SD Aufnahme'!$D$29,FALSE)=0,"",VLOOKUP($E557,'SD Aufnahme'!$A$33:$N$326,'SD Aufnahme'!$D$29,FALSE)),"")</f>
        <v/>
      </c>
      <c r="P557" s="313"/>
      <c r="Q557" s="315" t="str">
        <f>IF(K557=0,"",IFERROR(VLOOKUP($E557,'SD Aufnahme'!$A$33:$N$326,'SD Aufnahme'!$E$29,FALSE),""))</f>
        <v/>
      </c>
      <c r="R557" s="87"/>
      <c r="S557" s="131" t="str">
        <f t="shared" si="163"/>
        <v/>
      </c>
      <c r="T557" s="126">
        <f>IF(M557="organische Düngemittel",IF(OR($M557=0,L557&lt;&gt;0,U557&gt;0),0,IFERROR(VLOOKUP($E557,'SD Aufnahme'!$A$33:$N$4042,T$20,FALSE),0)),)</f>
        <v>0</v>
      </c>
      <c r="U557" s="83"/>
      <c r="V557" s="124"/>
      <c r="W557" s="128" t="str">
        <f ca="1">IFERROR(IF(AND(J557&lt;&gt;"eigene Stoffe",VLOOKUP($E557,'SD Aufnahme'!$A$33:$N$326,'SD Aufnahme'!$G$29,FALSE)=0),"",IF($L557&lt;&gt;0,"", IF(AND(P557&gt;0,O557&lt;&gt;"",Q557&lt;&gt;"t TM"),VLOOKUP($E557,'SD Aufnahme'!$A$33:$N$326,'SD Aufnahme'!$G$29,FALSE)/O557*P557,VLOOKUP($E557,'SD Aufnahme'!$A$33:$N$326,'SD Aufnahme'!$G$29,FALSE)))),"")</f>
        <v/>
      </c>
      <c r="X557" s="87"/>
      <c r="Y557" s="128" t="str">
        <f ca="1">IFERROR(IF(AND(J557&lt;&gt;"eigene Stoffe",VLOOKUP($E557,'SD Aufnahme'!$A$33:$N$326,'SD Aufnahme'!$H$29,FALSE)=0),"",IF($L557&lt;&gt;0,"",IFERROR(IF(AND(P557&gt;0,O557&lt;&gt;"",Q557&lt;&gt;"t TM"),VLOOKUP($E557,'SD Aufnahme'!$A$33:$N$326,'SD Aufnahme'!$H$29,FALSE)*P557/O557,VLOOKUP($E557,'SD Aufnahme'!$A$33:$N$326,'SD Aufnahme'!$H$29,FALSE)),""))),"")</f>
        <v/>
      </c>
      <c r="Z557" s="87"/>
      <c r="AA557" s="424" t="s">
        <v>667</v>
      </c>
      <c r="AB557" s="129" t="str">
        <f>IF($M557=0,"",IFERROR(VLOOKUP($E557,'SD Aufnahme'!$A$33:$N$279,AB$20,FALSE),""))</f>
        <v/>
      </c>
      <c r="AC557" s="97">
        <f t="shared" si="164"/>
        <v>0</v>
      </c>
      <c r="AD557" s="89">
        <f t="shared" ca="1" si="165"/>
        <v>0</v>
      </c>
      <c r="AE557" s="89">
        <f t="shared" ca="1" si="171"/>
        <v>0</v>
      </c>
      <c r="AF557" s="89">
        <f t="shared" ca="1" si="166"/>
        <v>0</v>
      </c>
      <c r="AG557" s="89">
        <f t="shared" ca="1" si="172"/>
        <v>0</v>
      </c>
      <c r="AH557" s="89">
        <f t="shared" si="178"/>
        <v>0</v>
      </c>
      <c r="AI557" s="130" t="e">
        <f ca="1">COUNTIF(OFFSET('SD Aufnahme'!$C$33,VLOOKUP(J557,Art_Aufnahme,3,FALSE),0,VLOOKUP(J557,Art_Aufnahme,4,FALSE)-VLOOKUP(J557,Art_Aufnahme,3,FALSE)+1,1),K557)</f>
        <v>#N/A</v>
      </c>
      <c r="AJ557" s="138">
        <f ca="1">COUNTIF(OFFSET('SD Aufnahme'!$M$32,VLOOKUP(E557,'SD Aufnahme'!$A$33:$X$376,'SD Aufnahme'!$W$29,FALSE),0,1,VLOOKUP(E557,'SD Aufnahme'!$A$33:$X$376,'SD Aufnahme'!$X$29,FALSE)),M557)</f>
        <v>0</v>
      </c>
      <c r="AK557" s="91">
        <f t="shared" ca="1" si="173"/>
        <v>0</v>
      </c>
      <c r="AL557" s="98">
        <f t="shared" si="167"/>
        <v>3</v>
      </c>
      <c r="AO557" s="98">
        <f t="shared" si="168"/>
        <v>0</v>
      </c>
      <c r="AR557" s="98" t="str">
        <f t="shared" si="169"/>
        <v>1900-1-Aufnahme</v>
      </c>
    </row>
    <row r="558" spans="1:44">
      <c r="A558" s="98">
        <f t="shared" si="160"/>
        <v>0</v>
      </c>
      <c r="B558" s="98" t="str">
        <f>IF(C558=1,SUM($C$23:C558),"")</f>
        <v/>
      </c>
      <c r="C558" s="98">
        <f t="shared" si="161"/>
        <v>0</v>
      </c>
      <c r="D558" s="89" t="str">
        <f t="shared" si="162"/>
        <v>1900-1-Aufnahme-</v>
      </c>
      <c r="E558" s="123" t="str">
        <f t="shared" ca="1" si="170"/>
        <v>-</v>
      </c>
      <c r="F558" s="123">
        <f t="shared" si="175"/>
        <v>1900</v>
      </c>
      <c r="G558" s="123">
        <f t="shared" si="176"/>
        <v>1</v>
      </c>
      <c r="H558" s="162">
        <f t="shared" si="177"/>
        <v>536</v>
      </c>
      <c r="I558" s="77"/>
      <c r="J558" s="78"/>
      <c r="K558" s="79"/>
      <c r="L558" s="80"/>
      <c r="M558" s="177"/>
      <c r="N558" s="309" t="str">
        <f t="shared" ca="1" si="174"/>
        <v/>
      </c>
      <c r="O558" s="310" t="str">
        <f ca="1">IFERROR(IF(VLOOKUP($E558,'SD Aufnahme'!$A$33:$N$326,'SD Aufnahme'!$D$29,FALSE)=0,"",VLOOKUP($E558,'SD Aufnahme'!$A$33:$N$326,'SD Aufnahme'!$D$29,FALSE)),"")</f>
        <v/>
      </c>
      <c r="P558" s="313"/>
      <c r="Q558" s="315" t="str">
        <f>IF(K558=0,"",IFERROR(VLOOKUP($E558,'SD Aufnahme'!$A$33:$N$326,'SD Aufnahme'!$E$29,FALSE),""))</f>
        <v/>
      </c>
      <c r="R558" s="87"/>
      <c r="S558" s="131" t="str">
        <f t="shared" si="163"/>
        <v/>
      </c>
      <c r="T558" s="126">
        <f>IF(M558="organische Düngemittel",IF(OR($M558=0,L558&lt;&gt;0,U558&gt;0),0,IFERROR(VLOOKUP($E558,'SD Aufnahme'!$A$33:$N$4042,T$20,FALSE),0)),)</f>
        <v>0</v>
      </c>
      <c r="U558" s="83"/>
      <c r="V558" s="124"/>
      <c r="W558" s="128" t="str">
        <f ca="1">IFERROR(IF(AND(J558&lt;&gt;"eigene Stoffe",VLOOKUP($E558,'SD Aufnahme'!$A$33:$N$326,'SD Aufnahme'!$G$29,FALSE)=0),"",IF($L558&lt;&gt;0,"", IF(AND(P558&gt;0,O558&lt;&gt;"",Q558&lt;&gt;"t TM"),VLOOKUP($E558,'SD Aufnahme'!$A$33:$N$326,'SD Aufnahme'!$G$29,FALSE)/O558*P558,VLOOKUP($E558,'SD Aufnahme'!$A$33:$N$326,'SD Aufnahme'!$G$29,FALSE)))),"")</f>
        <v/>
      </c>
      <c r="X558" s="87"/>
      <c r="Y558" s="128" t="str">
        <f ca="1">IFERROR(IF(AND(J558&lt;&gt;"eigene Stoffe",VLOOKUP($E558,'SD Aufnahme'!$A$33:$N$326,'SD Aufnahme'!$H$29,FALSE)=0),"",IF($L558&lt;&gt;0,"",IFERROR(IF(AND(P558&gt;0,O558&lt;&gt;"",Q558&lt;&gt;"t TM"),VLOOKUP($E558,'SD Aufnahme'!$A$33:$N$326,'SD Aufnahme'!$H$29,FALSE)*P558/O558,VLOOKUP($E558,'SD Aufnahme'!$A$33:$N$326,'SD Aufnahme'!$H$29,FALSE)),""))),"")</f>
        <v/>
      </c>
      <c r="Z558" s="87"/>
      <c r="AA558" s="424" t="s">
        <v>667</v>
      </c>
      <c r="AB558" s="129" t="str">
        <f>IF($M558=0,"",IFERROR(VLOOKUP($E558,'SD Aufnahme'!$A$33:$N$279,AB$20,FALSE),""))</f>
        <v/>
      </c>
      <c r="AC558" s="97">
        <f t="shared" si="164"/>
        <v>0</v>
      </c>
      <c r="AD558" s="89">
        <f t="shared" ca="1" si="165"/>
        <v>0</v>
      </c>
      <c r="AE558" s="89">
        <f t="shared" ca="1" si="171"/>
        <v>0</v>
      </c>
      <c r="AF558" s="89">
        <f t="shared" ca="1" si="166"/>
        <v>0</v>
      </c>
      <c r="AG558" s="89">
        <f t="shared" ca="1" si="172"/>
        <v>0</v>
      </c>
      <c r="AH558" s="89">
        <f t="shared" si="178"/>
        <v>0</v>
      </c>
      <c r="AI558" s="130" t="e">
        <f ca="1">COUNTIF(OFFSET('SD Aufnahme'!$C$33,VLOOKUP(J558,Art_Aufnahme,3,FALSE),0,VLOOKUP(J558,Art_Aufnahme,4,FALSE)-VLOOKUP(J558,Art_Aufnahme,3,FALSE)+1,1),K558)</f>
        <v>#N/A</v>
      </c>
      <c r="AJ558" s="138">
        <f ca="1">COUNTIF(OFFSET('SD Aufnahme'!$M$32,VLOOKUP(E558,'SD Aufnahme'!$A$33:$X$376,'SD Aufnahme'!$W$29,FALSE),0,1,VLOOKUP(E558,'SD Aufnahme'!$A$33:$X$376,'SD Aufnahme'!$X$29,FALSE)),M558)</f>
        <v>0</v>
      </c>
      <c r="AK558" s="91">
        <f t="shared" ca="1" si="173"/>
        <v>0</v>
      </c>
      <c r="AL558" s="98">
        <f t="shared" si="167"/>
        <v>3</v>
      </c>
      <c r="AO558" s="98">
        <f t="shared" si="168"/>
        <v>0</v>
      </c>
      <c r="AR558" s="98" t="str">
        <f t="shared" si="169"/>
        <v>1900-1-Aufnahme</v>
      </c>
    </row>
    <row r="559" spans="1:44">
      <c r="A559" s="98">
        <f t="shared" si="160"/>
        <v>0</v>
      </c>
      <c r="B559" s="98" t="str">
        <f>IF(C559=1,SUM($C$23:C559),"")</f>
        <v/>
      </c>
      <c r="C559" s="98">
        <f t="shared" si="161"/>
        <v>0</v>
      </c>
      <c r="D559" s="89" t="str">
        <f t="shared" si="162"/>
        <v>1900-1-Aufnahme-</v>
      </c>
      <c r="E559" s="123" t="str">
        <f t="shared" ca="1" si="170"/>
        <v>-</v>
      </c>
      <c r="F559" s="123">
        <f t="shared" si="175"/>
        <v>1900</v>
      </c>
      <c r="G559" s="123">
        <f t="shared" si="176"/>
        <v>1</v>
      </c>
      <c r="H559" s="162">
        <f t="shared" si="177"/>
        <v>537</v>
      </c>
      <c r="I559" s="77"/>
      <c r="J559" s="78"/>
      <c r="K559" s="79"/>
      <c r="L559" s="80"/>
      <c r="M559" s="177"/>
      <c r="N559" s="309" t="str">
        <f t="shared" ca="1" si="174"/>
        <v/>
      </c>
      <c r="O559" s="310" t="str">
        <f ca="1">IFERROR(IF(VLOOKUP($E559,'SD Aufnahme'!$A$33:$N$326,'SD Aufnahme'!$D$29,FALSE)=0,"",VLOOKUP($E559,'SD Aufnahme'!$A$33:$N$326,'SD Aufnahme'!$D$29,FALSE)),"")</f>
        <v/>
      </c>
      <c r="P559" s="313"/>
      <c r="Q559" s="315" t="str">
        <f>IF(K559=0,"",IFERROR(VLOOKUP($E559,'SD Aufnahme'!$A$33:$N$326,'SD Aufnahme'!$E$29,FALSE),""))</f>
        <v/>
      </c>
      <c r="R559" s="87"/>
      <c r="S559" s="131" t="str">
        <f t="shared" si="163"/>
        <v/>
      </c>
      <c r="T559" s="126">
        <f>IF(M559="organische Düngemittel",IF(OR($M559=0,L559&lt;&gt;0,U559&gt;0),0,IFERROR(VLOOKUP($E559,'SD Aufnahme'!$A$33:$N$4042,T$20,FALSE),0)),)</f>
        <v>0</v>
      </c>
      <c r="U559" s="83"/>
      <c r="V559" s="124"/>
      <c r="W559" s="128" t="str">
        <f ca="1">IFERROR(IF(AND(J559&lt;&gt;"eigene Stoffe",VLOOKUP($E559,'SD Aufnahme'!$A$33:$N$326,'SD Aufnahme'!$G$29,FALSE)=0),"",IF($L559&lt;&gt;0,"", IF(AND(P559&gt;0,O559&lt;&gt;"",Q559&lt;&gt;"t TM"),VLOOKUP($E559,'SD Aufnahme'!$A$33:$N$326,'SD Aufnahme'!$G$29,FALSE)/O559*P559,VLOOKUP($E559,'SD Aufnahme'!$A$33:$N$326,'SD Aufnahme'!$G$29,FALSE)))),"")</f>
        <v/>
      </c>
      <c r="X559" s="87"/>
      <c r="Y559" s="128" t="str">
        <f ca="1">IFERROR(IF(AND(J559&lt;&gt;"eigene Stoffe",VLOOKUP($E559,'SD Aufnahme'!$A$33:$N$326,'SD Aufnahme'!$H$29,FALSE)=0),"",IF($L559&lt;&gt;0,"",IFERROR(IF(AND(P559&gt;0,O559&lt;&gt;"",Q559&lt;&gt;"t TM"),VLOOKUP($E559,'SD Aufnahme'!$A$33:$N$326,'SD Aufnahme'!$H$29,FALSE)*P559/O559,VLOOKUP($E559,'SD Aufnahme'!$A$33:$N$326,'SD Aufnahme'!$H$29,FALSE)),""))),"")</f>
        <v/>
      </c>
      <c r="Z559" s="87"/>
      <c r="AA559" s="424" t="s">
        <v>667</v>
      </c>
      <c r="AB559" s="129" t="str">
        <f>IF($M559=0,"",IFERROR(VLOOKUP($E559,'SD Aufnahme'!$A$33:$N$279,AB$20,FALSE),""))</f>
        <v/>
      </c>
      <c r="AC559" s="97">
        <f t="shared" si="164"/>
        <v>0</v>
      </c>
      <c r="AD559" s="89">
        <f t="shared" ca="1" si="165"/>
        <v>0</v>
      </c>
      <c r="AE559" s="89">
        <f t="shared" ca="1" si="171"/>
        <v>0</v>
      </c>
      <c r="AF559" s="89">
        <f t="shared" ca="1" si="166"/>
        <v>0</v>
      </c>
      <c r="AG559" s="89">
        <f t="shared" ca="1" si="172"/>
        <v>0</v>
      </c>
      <c r="AH559" s="89">
        <f t="shared" si="178"/>
        <v>0</v>
      </c>
      <c r="AI559" s="130" t="e">
        <f ca="1">COUNTIF(OFFSET('SD Aufnahme'!$C$33,VLOOKUP(J559,Art_Aufnahme,3,FALSE),0,VLOOKUP(J559,Art_Aufnahme,4,FALSE)-VLOOKUP(J559,Art_Aufnahme,3,FALSE)+1,1),K559)</f>
        <v>#N/A</v>
      </c>
      <c r="AJ559" s="138">
        <f ca="1">COUNTIF(OFFSET('SD Aufnahme'!$M$32,VLOOKUP(E559,'SD Aufnahme'!$A$33:$X$376,'SD Aufnahme'!$W$29,FALSE),0,1,VLOOKUP(E559,'SD Aufnahme'!$A$33:$X$376,'SD Aufnahme'!$X$29,FALSE)),M559)</f>
        <v>0</v>
      </c>
      <c r="AK559" s="91">
        <f t="shared" ca="1" si="173"/>
        <v>0</v>
      </c>
      <c r="AL559" s="98">
        <f t="shared" si="167"/>
        <v>3</v>
      </c>
      <c r="AO559" s="98">
        <f t="shared" si="168"/>
        <v>0</v>
      </c>
      <c r="AR559" s="98" t="str">
        <f t="shared" si="169"/>
        <v>1900-1-Aufnahme</v>
      </c>
    </row>
    <row r="560" spans="1:44">
      <c r="A560" s="98">
        <f t="shared" si="160"/>
        <v>0</v>
      </c>
      <c r="B560" s="98" t="str">
        <f>IF(C560=1,SUM($C$23:C560),"")</f>
        <v/>
      </c>
      <c r="C560" s="98">
        <f t="shared" si="161"/>
        <v>0</v>
      </c>
      <c r="D560" s="89" t="str">
        <f t="shared" si="162"/>
        <v>1900-1-Aufnahme-</v>
      </c>
      <c r="E560" s="123" t="str">
        <f t="shared" ca="1" si="170"/>
        <v>-</v>
      </c>
      <c r="F560" s="123">
        <f t="shared" si="175"/>
        <v>1900</v>
      </c>
      <c r="G560" s="123">
        <f t="shared" si="176"/>
        <v>1</v>
      </c>
      <c r="H560" s="162">
        <f t="shared" si="177"/>
        <v>538</v>
      </c>
      <c r="I560" s="77"/>
      <c r="J560" s="78"/>
      <c r="K560" s="79"/>
      <c r="L560" s="80"/>
      <c r="M560" s="177"/>
      <c r="N560" s="309" t="str">
        <f t="shared" ca="1" si="174"/>
        <v/>
      </c>
      <c r="O560" s="310" t="str">
        <f ca="1">IFERROR(IF(VLOOKUP($E560,'SD Aufnahme'!$A$33:$N$326,'SD Aufnahme'!$D$29,FALSE)=0,"",VLOOKUP($E560,'SD Aufnahme'!$A$33:$N$326,'SD Aufnahme'!$D$29,FALSE)),"")</f>
        <v/>
      </c>
      <c r="P560" s="313"/>
      <c r="Q560" s="315" t="str">
        <f>IF(K560=0,"",IFERROR(VLOOKUP($E560,'SD Aufnahme'!$A$33:$N$326,'SD Aufnahme'!$E$29,FALSE),""))</f>
        <v/>
      </c>
      <c r="R560" s="87"/>
      <c r="S560" s="131" t="str">
        <f t="shared" si="163"/>
        <v/>
      </c>
      <c r="T560" s="126">
        <f>IF(M560="organische Düngemittel",IF(OR($M560=0,L560&lt;&gt;0,U560&gt;0),0,IFERROR(VLOOKUP($E560,'SD Aufnahme'!$A$33:$N$4042,T$20,FALSE),0)),)</f>
        <v>0</v>
      </c>
      <c r="U560" s="83"/>
      <c r="V560" s="124"/>
      <c r="W560" s="128" t="str">
        <f ca="1">IFERROR(IF(AND(J560&lt;&gt;"eigene Stoffe",VLOOKUP($E560,'SD Aufnahme'!$A$33:$N$326,'SD Aufnahme'!$G$29,FALSE)=0),"",IF($L560&lt;&gt;0,"", IF(AND(P560&gt;0,O560&lt;&gt;"",Q560&lt;&gt;"t TM"),VLOOKUP($E560,'SD Aufnahme'!$A$33:$N$326,'SD Aufnahme'!$G$29,FALSE)/O560*P560,VLOOKUP($E560,'SD Aufnahme'!$A$33:$N$326,'SD Aufnahme'!$G$29,FALSE)))),"")</f>
        <v/>
      </c>
      <c r="X560" s="87"/>
      <c r="Y560" s="128" t="str">
        <f ca="1">IFERROR(IF(AND(J560&lt;&gt;"eigene Stoffe",VLOOKUP($E560,'SD Aufnahme'!$A$33:$N$326,'SD Aufnahme'!$H$29,FALSE)=0),"",IF($L560&lt;&gt;0,"",IFERROR(IF(AND(P560&gt;0,O560&lt;&gt;"",Q560&lt;&gt;"t TM"),VLOOKUP($E560,'SD Aufnahme'!$A$33:$N$326,'SD Aufnahme'!$H$29,FALSE)*P560/O560,VLOOKUP($E560,'SD Aufnahme'!$A$33:$N$326,'SD Aufnahme'!$H$29,FALSE)),""))),"")</f>
        <v/>
      </c>
      <c r="Z560" s="87"/>
      <c r="AA560" s="424" t="s">
        <v>667</v>
      </c>
      <c r="AB560" s="129" t="str">
        <f>IF($M560=0,"",IFERROR(VLOOKUP($E560,'SD Aufnahme'!$A$33:$N$279,AB$20,FALSE),""))</f>
        <v/>
      </c>
      <c r="AC560" s="97">
        <f t="shared" si="164"/>
        <v>0</v>
      </c>
      <c r="AD560" s="89">
        <f t="shared" ca="1" si="165"/>
        <v>0</v>
      </c>
      <c r="AE560" s="89">
        <f t="shared" ca="1" si="171"/>
        <v>0</v>
      </c>
      <c r="AF560" s="89">
        <f t="shared" ca="1" si="166"/>
        <v>0</v>
      </c>
      <c r="AG560" s="89">
        <f t="shared" ca="1" si="172"/>
        <v>0</v>
      </c>
      <c r="AH560" s="89">
        <f t="shared" si="178"/>
        <v>0</v>
      </c>
      <c r="AI560" s="130" t="e">
        <f ca="1">COUNTIF(OFFSET('SD Aufnahme'!$C$33,VLOOKUP(J560,Art_Aufnahme,3,FALSE),0,VLOOKUP(J560,Art_Aufnahme,4,FALSE)-VLOOKUP(J560,Art_Aufnahme,3,FALSE)+1,1),K560)</f>
        <v>#N/A</v>
      </c>
      <c r="AJ560" s="138">
        <f ca="1">COUNTIF(OFFSET('SD Aufnahme'!$M$32,VLOOKUP(E560,'SD Aufnahme'!$A$33:$X$376,'SD Aufnahme'!$W$29,FALSE),0,1,VLOOKUP(E560,'SD Aufnahme'!$A$33:$X$376,'SD Aufnahme'!$X$29,FALSE)),M560)</f>
        <v>0</v>
      </c>
      <c r="AK560" s="91">
        <f t="shared" ca="1" si="173"/>
        <v>0</v>
      </c>
      <c r="AL560" s="98">
        <f t="shared" si="167"/>
        <v>3</v>
      </c>
      <c r="AO560" s="98">
        <f t="shared" si="168"/>
        <v>0</v>
      </c>
      <c r="AR560" s="98" t="str">
        <f t="shared" si="169"/>
        <v>1900-1-Aufnahme</v>
      </c>
    </row>
    <row r="561" spans="1:44">
      <c r="A561" s="98">
        <f t="shared" si="160"/>
        <v>0</v>
      </c>
      <c r="B561" s="98" t="str">
        <f>IF(C561=1,SUM($C$23:C561),"")</f>
        <v/>
      </c>
      <c r="C561" s="98">
        <f t="shared" si="161"/>
        <v>0</v>
      </c>
      <c r="D561" s="89" t="str">
        <f t="shared" si="162"/>
        <v>1900-1-Aufnahme-</v>
      </c>
      <c r="E561" s="123" t="str">
        <f t="shared" ca="1" si="170"/>
        <v>-</v>
      </c>
      <c r="F561" s="123">
        <f t="shared" si="175"/>
        <v>1900</v>
      </c>
      <c r="G561" s="123">
        <f t="shared" si="176"/>
        <v>1</v>
      </c>
      <c r="H561" s="162">
        <f t="shared" si="177"/>
        <v>539</v>
      </c>
      <c r="I561" s="77"/>
      <c r="J561" s="78"/>
      <c r="K561" s="79"/>
      <c r="L561" s="80"/>
      <c r="M561" s="177"/>
      <c r="N561" s="309" t="str">
        <f t="shared" ca="1" si="174"/>
        <v/>
      </c>
      <c r="O561" s="310" t="str">
        <f ca="1">IFERROR(IF(VLOOKUP($E561,'SD Aufnahme'!$A$33:$N$326,'SD Aufnahme'!$D$29,FALSE)=0,"",VLOOKUP($E561,'SD Aufnahme'!$A$33:$N$326,'SD Aufnahme'!$D$29,FALSE)),"")</f>
        <v/>
      </c>
      <c r="P561" s="313"/>
      <c r="Q561" s="315" t="str">
        <f>IF(K561=0,"",IFERROR(VLOOKUP($E561,'SD Aufnahme'!$A$33:$N$326,'SD Aufnahme'!$E$29,FALSE),""))</f>
        <v/>
      </c>
      <c r="R561" s="87"/>
      <c r="S561" s="131" t="str">
        <f t="shared" si="163"/>
        <v/>
      </c>
      <c r="T561" s="126">
        <f>IF(M561="organische Düngemittel",IF(OR($M561=0,L561&lt;&gt;0,U561&gt;0),0,IFERROR(VLOOKUP($E561,'SD Aufnahme'!$A$33:$N$4042,T$20,FALSE),0)),)</f>
        <v>0</v>
      </c>
      <c r="U561" s="83"/>
      <c r="V561" s="124"/>
      <c r="W561" s="128" t="str">
        <f ca="1">IFERROR(IF(AND(J561&lt;&gt;"eigene Stoffe",VLOOKUP($E561,'SD Aufnahme'!$A$33:$N$326,'SD Aufnahme'!$G$29,FALSE)=0),"",IF($L561&lt;&gt;0,"", IF(AND(P561&gt;0,O561&lt;&gt;"",Q561&lt;&gt;"t TM"),VLOOKUP($E561,'SD Aufnahme'!$A$33:$N$326,'SD Aufnahme'!$G$29,FALSE)/O561*P561,VLOOKUP($E561,'SD Aufnahme'!$A$33:$N$326,'SD Aufnahme'!$G$29,FALSE)))),"")</f>
        <v/>
      </c>
      <c r="X561" s="87"/>
      <c r="Y561" s="128" t="str">
        <f ca="1">IFERROR(IF(AND(J561&lt;&gt;"eigene Stoffe",VLOOKUP($E561,'SD Aufnahme'!$A$33:$N$326,'SD Aufnahme'!$H$29,FALSE)=0),"",IF($L561&lt;&gt;0,"",IFERROR(IF(AND(P561&gt;0,O561&lt;&gt;"",Q561&lt;&gt;"t TM"),VLOOKUP($E561,'SD Aufnahme'!$A$33:$N$326,'SD Aufnahme'!$H$29,FALSE)*P561/O561,VLOOKUP($E561,'SD Aufnahme'!$A$33:$N$326,'SD Aufnahme'!$H$29,FALSE)),""))),"")</f>
        <v/>
      </c>
      <c r="Z561" s="87"/>
      <c r="AA561" s="424" t="s">
        <v>667</v>
      </c>
      <c r="AB561" s="129" t="str">
        <f>IF($M561=0,"",IFERROR(VLOOKUP($E561,'SD Aufnahme'!$A$33:$N$279,AB$20,FALSE),""))</f>
        <v/>
      </c>
      <c r="AC561" s="97">
        <f t="shared" si="164"/>
        <v>0</v>
      </c>
      <c r="AD561" s="89">
        <f t="shared" ca="1" si="165"/>
        <v>0</v>
      </c>
      <c r="AE561" s="89">
        <f t="shared" ca="1" si="171"/>
        <v>0</v>
      </c>
      <c r="AF561" s="89">
        <f t="shared" ca="1" si="166"/>
        <v>0</v>
      </c>
      <c r="AG561" s="89">
        <f t="shared" ca="1" si="172"/>
        <v>0</v>
      </c>
      <c r="AH561" s="89">
        <f t="shared" si="178"/>
        <v>0</v>
      </c>
      <c r="AI561" s="130" t="e">
        <f ca="1">COUNTIF(OFFSET('SD Aufnahme'!$C$33,VLOOKUP(J561,Art_Aufnahme,3,FALSE),0,VLOOKUP(J561,Art_Aufnahme,4,FALSE)-VLOOKUP(J561,Art_Aufnahme,3,FALSE)+1,1),K561)</f>
        <v>#N/A</v>
      </c>
      <c r="AJ561" s="138">
        <f ca="1">COUNTIF(OFFSET('SD Aufnahme'!$M$32,VLOOKUP(E561,'SD Aufnahme'!$A$33:$X$376,'SD Aufnahme'!$W$29,FALSE),0,1,VLOOKUP(E561,'SD Aufnahme'!$A$33:$X$376,'SD Aufnahme'!$X$29,FALSE)),M561)</f>
        <v>0</v>
      </c>
      <c r="AK561" s="91">
        <f t="shared" ca="1" si="173"/>
        <v>0</v>
      </c>
      <c r="AL561" s="98">
        <f t="shared" si="167"/>
        <v>3</v>
      </c>
      <c r="AO561" s="98">
        <f t="shared" si="168"/>
        <v>0</v>
      </c>
      <c r="AR561" s="98" t="str">
        <f t="shared" si="169"/>
        <v>1900-1-Aufnahme</v>
      </c>
    </row>
    <row r="562" spans="1:44">
      <c r="A562" s="98">
        <f t="shared" si="160"/>
        <v>0</v>
      </c>
      <c r="B562" s="98" t="str">
        <f>IF(C562=1,SUM($C$23:C562),"")</f>
        <v/>
      </c>
      <c r="C562" s="98">
        <f t="shared" si="161"/>
        <v>0</v>
      </c>
      <c r="D562" s="89" t="str">
        <f t="shared" si="162"/>
        <v>1900-1-Aufnahme-</v>
      </c>
      <c r="E562" s="123" t="str">
        <f t="shared" ca="1" si="170"/>
        <v>-</v>
      </c>
      <c r="F562" s="123">
        <f t="shared" si="175"/>
        <v>1900</v>
      </c>
      <c r="G562" s="123">
        <f t="shared" si="176"/>
        <v>1</v>
      </c>
      <c r="H562" s="162">
        <f t="shared" si="177"/>
        <v>540</v>
      </c>
      <c r="I562" s="77"/>
      <c r="J562" s="78"/>
      <c r="K562" s="79"/>
      <c r="L562" s="80"/>
      <c r="M562" s="177"/>
      <c r="N562" s="309" t="str">
        <f t="shared" ca="1" si="174"/>
        <v/>
      </c>
      <c r="O562" s="310" t="str">
        <f ca="1">IFERROR(IF(VLOOKUP($E562,'SD Aufnahme'!$A$33:$N$326,'SD Aufnahme'!$D$29,FALSE)=0,"",VLOOKUP($E562,'SD Aufnahme'!$A$33:$N$326,'SD Aufnahme'!$D$29,FALSE)),"")</f>
        <v/>
      </c>
      <c r="P562" s="313"/>
      <c r="Q562" s="315" t="str">
        <f>IF(K562=0,"",IFERROR(VLOOKUP($E562,'SD Aufnahme'!$A$33:$N$326,'SD Aufnahme'!$E$29,FALSE),""))</f>
        <v/>
      </c>
      <c r="R562" s="87"/>
      <c r="S562" s="131" t="str">
        <f t="shared" si="163"/>
        <v/>
      </c>
      <c r="T562" s="126">
        <f>IF(M562="organische Düngemittel",IF(OR($M562=0,L562&lt;&gt;0,U562&gt;0),0,IFERROR(VLOOKUP($E562,'SD Aufnahme'!$A$33:$N$4042,T$20,FALSE),0)),)</f>
        <v>0</v>
      </c>
      <c r="U562" s="83"/>
      <c r="V562" s="124"/>
      <c r="W562" s="128" t="str">
        <f ca="1">IFERROR(IF(AND(J562&lt;&gt;"eigene Stoffe",VLOOKUP($E562,'SD Aufnahme'!$A$33:$N$326,'SD Aufnahme'!$G$29,FALSE)=0),"",IF($L562&lt;&gt;0,"", IF(AND(P562&gt;0,O562&lt;&gt;"",Q562&lt;&gt;"t TM"),VLOOKUP($E562,'SD Aufnahme'!$A$33:$N$326,'SD Aufnahme'!$G$29,FALSE)/O562*P562,VLOOKUP($E562,'SD Aufnahme'!$A$33:$N$326,'SD Aufnahme'!$G$29,FALSE)))),"")</f>
        <v/>
      </c>
      <c r="X562" s="87"/>
      <c r="Y562" s="128" t="str">
        <f ca="1">IFERROR(IF(AND(J562&lt;&gt;"eigene Stoffe",VLOOKUP($E562,'SD Aufnahme'!$A$33:$N$326,'SD Aufnahme'!$H$29,FALSE)=0),"",IF($L562&lt;&gt;0,"",IFERROR(IF(AND(P562&gt;0,O562&lt;&gt;"",Q562&lt;&gt;"t TM"),VLOOKUP($E562,'SD Aufnahme'!$A$33:$N$326,'SD Aufnahme'!$H$29,FALSE)*P562/O562,VLOOKUP($E562,'SD Aufnahme'!$A$33:$N$326,'SD Aufnahme'!$H$29,FALSE)),""))),"")</f>
        <v/>
      </c>
      <c r="Z562" s="87"/>
      <c r="AA562" s="424" t="s">
        <v>667</v>
      </c>
      <c r="AB562" s="129" t="str">
        <f>IF($M562=0,"",IFERROR(VLOOKUP($E562,'SD Aufnahme'!$A$33:$N$279,AB$20,FALSE),""))</f>
        <v/>
      </c>
      <c r="AC562" s="97">
        <f t="shared" si="164"/>
        <v>0</v>
      </c>
      <c r="AD562" s="89">
        <f t="shared" ca="1" si="165"/>
        <v>0</v>
      </c>
      <c r="AE562" s="89">
        <f t="shared" ca="1" si="171"/>
        <v>0</v>
      </c>
      <c r="AF562" s="89">
        <f t="shared" ca="1" si="166"/>
        <v>0</v>
      </c>
      <c r="AG562" s="89">
        <f t="shared" ca="1" si="172"/>
        <v>0</v>
      </c>
      <c r="AH562" s="89">
        <f t="shared" si="178"/>
        <v>0</v>
      </c>
      <c r="AI562" s="130" t="e">
        <f ca="1">COUNTIF(OFFSET('SD Aufnahme'!$C$33,VLOOKUP(J562,Art_Aufnahme,3,FALSE),0,VLOOKUP(J562,Art_Aufnahme,4,FALSE)-VLOOKUP(J562,Art_Aufnahme,3,FALSE)+1,1),K562)</f>
        <v>#N/A</v>
      </c>
      <c r="AJ562" s="138">
        <f ca="1">COUNTIF(OFFSET('SD Aufnahme'!$M$32,VLOOKUP(E562,'SD Aufnahme'!$A$33:$X$376,'SD Aufnahme'!$W$29,FALSE),0,1,VLOOKUP(E562,'SD Aufnahme'!$A$33:$X$376,'SD Aufnahme'!$X$29,FALSE)),M562)</f>
        <v>0</v>
      </c>
      <c r="AK562" s="91">
        <f t="shared" ca="1" si="173"/>
        <v>0</v>
      </c>
      <c r="AL562" s="98">
        <f t="shared" si="167"/>
        <v>3</v>
      </c>
      <c r="AO562" s="98">
        <f t="shared" si="168"/>
        <v>0</v>
      </c>
      <c r="AR562" s="98" t="str">
        <f t="shared" si="169"/>
        <v>1900-1-Aufnahme</v>
      </c>
    </row>
    <row r="563" spans="1:44">
      <c r="A563" s="98">
        <f t="shared" si="160"/>
        <v>0</v>
      </c>
      <c r="B563" s="98" t="str">
        <f>IF(C563=1,SUM($C$23:C563),"")</f>
        <v/>
      </c>
      <c r="C563" s="98">
        <f t="shared" si="161"/>
        <v>0</v>
      </c>
      <c r="D563" s="89" t="str">
        <f t="shared" si="162"/>
        <v>1900-1-Aufnahme-</v>
      </c>
      <c r="E563" s="123" t="str">
        <f t="shared" ca="1" si="170"/>
        <v>-</v>
      </c>
      <c r="F563" s="123">
        <f t="shared" si="175"/>
        <v>1900</v>
      </c>
      <c r="G563" s="123">
        <f t="shared" si="176"/>
        <v>1</v>
      </c>
      <c r="H563" s="162">
        <f t="shared" si="177"/>
        <v>541</v>
      </c>
      <c r="I563" s="77"/>
      <c r="J563" s="78"/>
      <c r="K563" s="79"/>
      <c r="L563" s="80"/>
      <c r="M563" s="177"/>
      <c r="N563" s="309" t="str">
        <f t="shared" ca="1" si="174"/>
        <v/>
      </c>
      <c r="O563" s="310" t="str">
        <f ca="1">IFERROR(IF(VLOOKUP($E563,'SD Aufnahme'!$A$33:$N$326,'SD Aufnahme'!$D$29,FALSE)=0,"",VLOOKUP($E563,'SD Aufnahme'!$A$33:$N$326,'SD Aufnahme'!$D$29,FALSE)),"")</f>
        <v/>
      </c>
      <c r="P563" s="313"/>
      <c r="Q563" s="315" t="str">
        <f>IF(K563=0,"",IFERROR(VLOOKUP($E563,'SD Aufnahme'!$A$33:$N$326,'SD Aufnahme'!$E$29,FALSE),""))</f>
        <v/>
      </c>
      <c r="R563" s="87"/>
      <c r="S563" s="131" t="str">
        <f t="shared" si="163"/>
        <v/>
      </c>
      <c r="T563" s="126">
        <f>IF(M563="organische Düngemittel",IF(OR($M563=0,L563&lt;&gt;0,U563&gt;0),0,IFERROR(VLOOKUP($E563,'SD Aufnahme'!$A$33:$N$4042,T$20,FALSE),0)),)</f>
        <v>0</v>
      </c>
      <c r="U563" s="83"/>
      <c r="V563" s="124"/>
      <c r="W563" s="128" t="str">
        <f ca="1">IFERROR(IF(AND(J563&lt;&gt;"eigene Stoffe",VLOOKUP($E563,'SD Aufnahme'!$A$33:$N$326,'SD Aufnahme'!$G$29,FALSE)=0),"",IF($L563&lt;&gt;0,"", IF(AND(P563&gt;0,O563&lt;&gt;"",Q563&lt;&gt;"t TM"),VLOOKUP($E563,'SD Aufnahme'!$A$33:$N$326,'SD Aufnahme'!$G$29,FALSE)/O563*P563,VLOOKUP($E563,'SD Aufnahme'!$A$33:$N$326,'SD Aufnahme'!$G$29,FALSE)))),"")</f>
        <v/>
      </c>
      <c r="X563" s="87"/>
      <c r="Y563" s="128" t="str">
        <f ca="1">IFERROR(IF(AND(J563&lt;&gt;"eigene Stoffe",VLOOKUP($E563,'SD Aufnahme'!$A$33:$N$326,'SD Aufnahme'!$H$29,FALSE)=0),"",IF($L563&lt;&gt;0,"",IFERROR(IF(AND(P563&gt;0,O563&lt;&gt;"",Q563&lt;&gt;"t TM"),VLOOKUP($E563,'SD Aufnahme'!$A$33:$N$326,'SD Aufnahme'!$H$29,FALSE)*P563/O563,VLOOKUP($E563,'SD Aufnahme'!$A$33:$N$326,'SD Aufnahme'!$H$29,FALSE)),""))),"")</f>
        <v/>
      </c>
      <c r="Z563" s="87"/>
      <c r="AA563" s="424" t="s">
        <v>667</v>
      </c>
      <c r="AB563" s="129" t="str">
        <f>IF($M563=0,"",IFERROR(VLOOKUP($E563,'SD Aufnahme'!$A$33:$N$279,AB$20,FALSE),""))</f>
        <v/>
      </c>
      <c r="AC563" s="97">
        <f t="shared" si="164"/>
        <v>0</v>
      </c>
      <c r="AD563" s="89">
        <f t="shared" ca="1" si="165"/>
        <v>0</v>
      </c>
      <c r="AE563" s="89">
        <f t="shared" ca="1" si="171"/>
        <v>0</v>
      </c>
      <c r="AF563" s="89">
        <f t="shared" ca="1" si="166"/>
        <v>0</v>
      </c>
      <c r="AG563" s="89">
        <f t="shared" ca="1" si="172"/>
        <v>0</v>
      </c>
      <c r="AH563" s="89">
        <f t="shared" si="178"/>
        <v>0</v>
      </c>
      <c r="AI563" s="130" t="e">
        <f ca="1">COUNTIF(OFFSET('SD Aufnahme'!$C$33,VLOOKUP(J563,Art_Aufnahme,3,FALSE),0,VLOOKUP(J563,Art_Aufnahme,4,FALSE)-VLOOKUP(J563,Art_Aufnahme,3,FALSE)+1,1),K563)</f>
        <v>#N/A</v>
      </c>
      <c r="AJ563" s="138">
        <f ca="1">COUNTIF(OFFSET('SD Aufnahme'!$M$32,VLOOKUP(E563,'SD Aufnahme'!$A$33:$X$376,'SD Aufnahme'!$W$29,FALSE),0,1,VLOOKUP(E563,'SD Aufnahme'!$A$33:$X$376,'SD Aufnahme'!$X$29,FALSE)),M563)</f>
        <v>0</v>
      </c>
      <c r="AK563" s="91">
        <f t="shared" ca="1" si="173"/>
        <v>0</v>
      </c>
      <c r="AL563" s="98">
        <f t="shared" si="167"/>
        <v>3</v>
      </c>
      <c r="AO563" s="98">
        <f t="shared" si="168"/>
        <v>0</v>
      </c>
      <c r="AR563" s="98" t="str">
        <f t="shared" si="169"/>
        <v>1900-1-Aufnahme</v>
      </c>
    </row>
    <row r="564" spans="1:44">
      <c r="A564" s="98">
        <f t="shared" si="160"/>
        <v>0</v>
      </c>
      <c r="B564" s="98" t="str">
        <f>IF(C564=1,SUM($C$23:C564),"")</f>
        <v/>
      </c>
      <c r="C564" s="98">
        <f t="shared" si="161"/>
        <v>0</v>
      </c>
      <c r="D564" s="89" t="str">
        <f t="shared" si="162"/>
        <v>1900-1-Aufnahme-</v>
      </c>
      <c r="E564" s="123" t="str">
        <f t="shared" ca="1" si="170"/>
        <v>-</v>
      </c>
      <c r="F564" s="123">
        <f t="shared" si="175"/>
        <v>1900</v>
      </c>
      <c r="G564" s="123">
        <f t="shared" si="176"/>
        <v>1</v>
      </c>
      <c r="H564" s="162">
        <f t="shared" si="177"/>
        <v>542</v>
      </c>
      <c r="I564" s="77"/>
      <c r="J564" s="78"/>
      <c r="K564" s="79"/>
      <c r="L564" s="80"/>
      <c r="M564" s="177"/>
      <c r="N564" s="309" t="str">
        <f t="shared" ca="1" si="174"/>
        <v/>
      </c>
      <c r="O564" s="310" t="str">
        <f ca="1">IFERROR(IF(VLOOKUP($E564,'SD Aufnahme'!$A$33:$N$326,'SD Aufnahme'!$D$29,FALSE)=0,"",VLOOKUP($E564,'SD Aufnahme'!$A$33:$N$326,'SD Aufnahme'!$D$29,FALSE)),"")</f>
        <v/>
      </c>
      <c r="P564" s="313"/>
      <c r="Q564" s="315" t="str">
        <f>IF(K564=0,"",IFERROR(VLOOKUP($E564,'SD Aufnahme'!$A$33:$N$326,'SD Aufnahme'!$E$29,FALSE),""))</f>
        <v/>
      </c>
      <c r="R564" s="87"/>
      <c r="S564" s="131" t="str">
        <f t="shared" si="163"/>
        <v/>
      </c>
      <c r="T564" s="126">
        <f>IF(M564="organische Düngemittel",IF(OR($M564=0,L564&lt;&gt;0,U564&gt;0),0,IFERROR(VLOOKUP($E564,'SD Aufnahme'!$A$33:$N$4042,T$20,FALSE),0)),)</f>
        <v>0</v>
      </c>
      <c r="U564" s="83"/>
      <c r="V564" s="124"/>
      <c r="W564" s="128" t="str">
        <f ca="1">IFERROR(IF(AND(J564&lt;&gt;"eigene Stoffe",VLOOKUP($E564,'SD Aufnahme'!$A$33:$N$326,'SD Aufnahme'!$G$29,FALSE)=0),"",IF($L564&lt;&gt;0,"", IF(AND(P564&gt;0,O564&lt;&gt;"",Q564&lt;&gt;"t TM"),VLOOKUP($E564,'SD Aufnahme'!$A$33:$N$326,'SD Aufnahme'!$G$29,FALSE)/O564*P564,VLOOKUP($E564,'SD Aufnahme'!$A$33:$N$326,'SD Aufnahme'!$G$29,FALSE)))),"")</f>
        <v/>
      </c>
      <c r="X564" s="87"/>
      <c r="Y564" s="128" t="str">
        <f ca="1">IFERROR(IF(AND(J564&lt;&gt;"eigene Stoffe",VLOOKUP($E564,'SD Aufnahme'!$A$33:$N$326,'SD Aufnahme'!$H$29,FALSE)=0),"",IF($L564&lt;&gt;0,"",IFERROR(IF(AND(P564&gt;0,O564&lt;&gt;"",Q564&lt;&gt;"t TM"),VLOOKUP($E564,'SD Aufnahme'!$A$33:$N$326,'SD Aufnahme'!$H$29,FALSE)*P564/O564,VLOOKUP($E564,'SD Aufnahme'!$A$33:$N$326,'SD Aufnahme'!$H$29,FALSE)),""))),"")</f>
        <v/>
      </c>
      <c r="Z564" s="87"/>
      <c r="AA564" s="424" t="s">
        <v>667</v>
      </c>
      <c r="AB564" s="129" t="str">
        <f>IF($M564=0,"",IFERROR(VLOOKUP($E564,'SD Aufnahme'!$A$33:$N$279,AB$20,FALSE),""))</f>
        <v/>
      </c>
      <c r="AC564" s="97">
        <f t="shared" si="164"/>
        <v>0</v>
      </c>
      <c r="AD564" s="89">
        <f t="shared" ca="1" si="165"/>
        <v>0</v>
      </c>
      <c r="AE564" s="89">
        <f t="shared" ca="1" si="171"/>
        <v>0</v>
      </c>
      <c r="AF564" s="89">
        <f t="shared" ca="1" si="166"/>
        <v>0</v>
      </c>
      <c r="AG564" s="89">
        <f t="shared" ca="1" si="172"/>
        <v>0</v>
      </c>
      <c r="AH564" s="89">
        <f t="shared" si="178"/>
        <v>0</v>
      </c>
      <c r="AI564" s="130" t="e">
        <f ca="1">COUNTIF(OFFSET('SD Aufnahme'!$C$33,VLOOKUP(J564,Art_Aufnahme,3,FALSE),0,VLOOKUP(J564,Art_Aufnahme,4,FALSE)-VLOOKUP(J564,Art_Aufnahme,3,FALSE)+1,1),K564)</f>
        <v>#N/A</v>
      </c>
      <c r="AJ564" s="138">
        <f ca="1">COUNTIF(OFFSET('SD Aufnahme'!$M$32,VLOOKUP(E564,'SD Aufnahme'!$A$33:$X$376,'SD Aufnahme'!$W$29,FALSE),0,1,VLOOKUP(E564,'SD Aufnahme'!$A$33:$X$376,'SD Aufnahme'!$X$29,FALSE)),M564)</f>
        <v>0</v>
      </c>
      <c r="AK564" s="91">
        <f t="shared" ca="1" si="173"/>
        <v>0</v>
      </c>
      <c r="AL564" s="98">
        <f t="shared" si="167"/>
        <v>3</v>
      </c>
      <c r="AO564" s="98">
        <f t="shared" si="168"/>
        <v>0</v>
      </c>
      <c r="AR564" s="98" t="str">
        <f t="shared" si="169"/>
        <v>1900-1-Aufnahme</v>
      </c>
    </row>
    <row r="565" spans="1:44">
      <c r="A565" s="98">
        <f t="shared" si="160"/>
        <v>0</v>
      </c>
      <c r="B565" s="98" t="str">
        <f>IF(C565=1,SUM($C$23:C565),"")</f>
        <v/>
      </c>
      <c r="C565" s="98">
        <f t="shared" si="161"/>
        <v>0</v>
      </c>
      <c r="D565" s="89" t="str">
        <f t="shared" si="162"/>
        <v>1900-1-Aufnahme-</v>
      </c>
      <c r="E565" s="123" t="str">
        <f t="shared" ca="1" si="170"/>
        <v>-</v>
      </c>
      <c r="F565" s="123">
        <f t="shared" si="175"/>
        <v>1900</v>
      </c>
      <c r="G565" s="123">
        <f t="shared" si="176"/>
        <v>1</v>
      </c>
      <c r="H565" s="162">
        <f t="shared" si="177"/>
        <v>543</v>
      </c>
      <c r="I565" s="77"/>
      <c r="J565" s="78"/>
      <c r="K565" s="79"/>
      <c r="L565" s="80"/>
      <c r="M565" s="177"/>
      <c r="N565" s="309" t="str">
        <f t="shared" ca="1" si="174"/>
        <v/>
      </c>
      <c r="O565" s="310" t="str">
        <f ca="1">IFERROR(IF(VLOOKUP($E565,'SD Aufnahme'!$A$33:$N$326,'SD Aufnahme'!$D$29,FALSE)=0,"",VLOOKUP($E565,'SD Aufnahme'!$A$33:$N$326,'SD Aufnahme'!$D$29,FALSE)),"")</f>
        <v/>
      </c>
      <c r="P565" s="313"/>
      <c r="Q565" s="315" t="str">
        <f>IF(K565=0,"",IFERROR(VLOOKUP($E565,'SD Aufnahme'!$A$33:$N$326,'SD Aufnahme'!$E$29,FALSE),""))</f>
        <v/>
      </c>
      <c r="R565" s="87"/>
      <c r="S565" s="131" t="str">
        <f t="shared" si="163"/>
        <v/>
      </c>
      <c r="T565" s="126">
        <f>IF(M565="organische Düngemittel",IF(OR($M565=0,L565&lt;&gt;0,U565&gt;0),0,IFERROR(VLOOKUP($E565,'SD Aufnahme'!$A$33:$N$4042,T$20,FALSE),0)),)</f>
        <v>0</v>
      </c>
      <c r="U565" s="83"/>
      <c r="V565" s="124"/>
      <c r="W565" s="128" t="str">
        <f ca="1">IFERROR(IF(AND(J565&lt;&gt;"eigene Stoffe",VLOOKUP($E565,'SD Aufnahme'!$A$33:$N$326,'SD Aufnahme'!$G$29,FALSE)=0),"",IF($L565&lt;&gt;0,"", IF(AND(P565&gt;0,O565&lt;&gt;"",Q565&lt;&gt;"t TM"),VLOOKUP($E565,'SD Aufnahme'!$A$33:$N$326,'SD Aufnahme'!$G$29,FALSE)/O565*P565,VLOOKUP($E565,'SD Aufnahme'!$A$33:$N$326,'SD Aufnahme'!$G$29,FALSE)))),"")</f>
        <v/>
      </c>
      <c r="X565" s="87"/>
      <c r="Y565" s="128" t="str">
        <f ca="1">IFERROR(IF(AND(J565&lt;&gt;"eigene Stoffe",VLOOKUP($E565,'SD Aufnahme'!$A$33:$N$326,'SD Aufnahme'!$H$29,FALSE)=0),"",IF($L565&lt;&gt;0,"",IFERROR(IF(AND(P565&gt;0,O565&lt;&gt;"",Q565&lt;&gt;"t TM"),VLOOKUP($E565,'SD Aufnahme'!$A$33:$N$326,'SD Aufnahme'!$H$29,FALSE)*P565/O565,VLOOKUP($E565,'SD Aufnahme'!$A$33:$N$326,'SD Aufnahme'!$H$29,FALSE)),""))),"")</f>
        <v/>
      </c>
      <c r="Z565" s="87"/>
      <c r="AA565" s="424" t="s">
        <v>667</v>
      </c>
      <c r="AB565" s="129" t="str">
        <f>IF($M565=0,"",IFERROR(VLOOKUP($E565,'SD Aufnahme'!$A$33:$N$279,AB$20,FALSE),""))</f>
        <v/>
      </c>
      <c r="AC565" s="97">
        <f t="shared" si="164"/>
        <v>0</v>
      </c>
      <c r="AD565" s="89">
        <f t="shared" ca="1" si="165"/>
        <v>0</v>
      </c>
      <c r="AE565" s="89">
        <f t="shared" ca="1" si="171"/>
        <v>0</v>
      </c>
      <c r="AF565" s="89">
        <f t="shared" ca="1" si="166"/>
        <v>0</v>
      </c>
      <c r="AG565" s="89">
        <f t="shared" ca="1" si="172"/>
        <v>0</v>
      </c>
      <c r="AH565" s="89">
        <f t="shared" si="178"/>
        <v>0</v>
      </c>
      <c r="AI565" s="130" t="e">
        <f ca="1">COUNTIF(OFFSET('SD Aufnahme'!$C$33,VLOOKUP(J565,Art_Aufnahme,3,FALSE),0,VLOOKUP(J565,Art_Aufnahme,4,FALSE)-VLOOKUP(J565,Art_Aufnahme,3,FALSE)+1,1),K565)</f>
        <v>#N/A</v>
      </c>
      <c r="AJ565" s="138">
        <f ca="1">COUNTIF(OFFSET('SD Aufnahme'!$M$32,VLOOKUP(E565,'SD Aufnahme'!$A$33:$X$376,'SD Aufnahme'!$W$29,FALSE),0,1,VLOOKUP(E565,'SD Aufnahme'!$A$33:$X$376,'SD Aufnahme'!$X$29,FALSE)),M565)</f>
        <v>0</v>
      </c>
      <c r="AK565" s="91">
        <f t="shared" ca="1" si="173"/>
        <v>0</v>
      </c>
      <c r="AL565" s="98">
        <f t="shared" si="167"/>
        <v>3</v>
      </c>
      <c r="AO565" s="98">
        <f t="shared" si="168"/>
        <v>0</v>
      </c>
      <c r="AR565" s="98" t="str">
        <f t="shared" si="169"/>
        <v>1900-1-Aufnahme</v>
      </c>
    </row>
    <row r="566" spans="1:44">
      <c r="A566" s="98">
        <f t="shared" si="160"/>
        <v>0</v>
      </c>
      <c r="B566" s="98" t="str">
        <f>IF(C566=1,SUM($C$23:C566),"")</f>
        <v/>
      </c>
      <c r="C566" s="98">
        <f t="shared" si="161"/>
        <v>0</v>
      </c>
      <c r="D566" s="89" t="str">
        <f t="shared" si="162"/>
        <v>1900-1-Aufnahme-</v>
      </c>
      <c r="E566" s="123" t="str">
        <f t="shared" ca="1" si="170"/>
        <v>-</v>
      </c>
      <c r="F566" s="123">
        <f t="shared" si="175"/>
        <v>1900</v>
      </c>
      <c r="G566" s="123">
        <f t="shared" si="176"/>
        <v>1</v>
      </c>
      <c r="H566" s="162">
        <f t="shared" si="177"/>
        <v>544</v>
      </c>
      <c r="I566" s="77"/>
      <c r="J566" s="78"/>
      <c r="K566" s="79"/>
      <c r="L566" s="80"/>
      <c r="M566" s="177"/>
      <c r="N566" s="309" t="str">
        <f t="shared" ca="1" si="174"/>
        <v/>
      </c>
      <c r="O566" s="310" t="str">
        <f ca="1">IFERROR(IF(VLOOKUP($E566,'SD Aufnahme'!$A$33:$N$326,'SD Aufnahme'!$D$29,FALSE)=0,"",VLOOKUP($E566,'SD Aufnahme'!$A$33:$N$326,'SD Aufnahme'!$D$29,FALSE)),"")</f>
        <v/>
      </c>
      <c r="P566" s="313"/>
      <c r="Q566" s="315" t="str">
        <f>IF(K566=0,"",IFERROR(VLOOKUP($E566,'SD Aufnahme'!$A$33:$N$326,'SD Aufnahme'!$E$29,FALSE),""))</f>
        <v/>
      </c>
      <c r="R566" s="87"/>
      <c r="S566" s="131" t="str">
        <f t="shared" si="163"/>
        <v/>
      </c>
      <c r="T566" s="126">
        <f>IF(M566="organische Düngemittel",IF(OR($M566=0,L566&lt;&gt;0,U566&gt;0),0,IFERROR(VLOOKUP($E566,'SD Aufnahme'!$A$33:$N$4042,T$20,FALSE),0)),)</f>
        <v>0</v>
      </c>
      <c r="U566" s="83"/>
      <c r="V566" s="124"/>
      <c r="W566" s="128" t="str">
        <f ca="1">IFERROR(IF(AND(J566&lt;&gt;"eigene Stoffe",VLOOKUP($E566,'SD Aufnahme'!$A$33:$N$326,'SD Aufnahme'!$G$29,FALSE)=0),"",IF($L566&lt;&gt;0,"", IF(AND(P566&gt;0,O566&lt;&gt;"",Q566&lt;&gt;"t TM"),VLOOKUP($E566,'SD Aufnahme'!$A$33:$N$326,'SD Aufnahme'!$G$29,FALSE)/O566*P566,VLOOKUP($E566,'SD Aufnahme'!$A$33:$N$326,'SD Aufnahme'!$G$29,FALSE)))),"")</f>
        <v/>
      </c>
      <c r="X566" s="87"/>
      <c r="Y566" s="128" t="str">
        <f ca="1">IFERROR(IF(AND(J566&lt;&gt;"eigene Stoffe",VLOOKUP($E566,'SD Aufnahme'!$A$33:$N$326,'SD Aufnahme'!$H$29,FALSE)=0),"",IF($L566&lt;&gt;0,"",IFERROR(IF(AND(P566&gt;0,O566&lt;&gt;"",Q566&lt;&gt;"t TM"),VLOOKUP($E566,'SD Aufnahme'!$A$33:$N$326,'SD Aufnahme'!$H$29,FALSE)*P566/O566,VLOOKUP($E566,'SD Aufnahme'!$A$33:$N$326,'SD Aufnahme'!$H$29,FALSE)),""))),"")</f>
        <v/>
      </c>
      <c r="Z566" s="87"/>
      <c r="AA566" s="424" t="s">
        <v>667</v>
      </c>
      <c r="AB566" s="129" t="str">
        <f>IF($M566=0,"",IFERROR(VLOOKUP($E566,'SD Aufnahme'!$A$33:$N$279,AB$20,FALSE),""))</f>
        <v/>
      </c>
      <c r="AC566" s="97">
        <f t="shared" si="164"/>
        <v>0</v>
      </c>
      <c r="AD566" s="89">
        <f t="shared" ca="1" si="165"/>
        <v>0</v>
      </c>
      <c r="AE566" s="89">
        <f t="shared" ca="1" si="171"/>
        <v>0</v>
      </c>
      <c r="AF566" s="89">
        <f t="shared" ca="1" si="166"/>
        <v>0</v>
      </c>
      <c r="AG566" s="89">
        <f t="shared" ca="1" si="172"/>
        <v>0</v>
      </c>
      <c r="AH566" s="89">
        <f t="shared" si="178"/>
        <v>0</v>
      </c>
      <c r="AI566" s="130" t="e">
        <f ca="1">COUNTIF(OFFSET('SD Aufnahme'!$C$33,VLOOKUP(J566,Art_Aufnahme,3,FALSE),0,VLOOKUP(J566,Art_Aufnahme,4,FALSE)-VLOOKUP(J566,Art_Aufnahme,3,FALSE)+1,1),K566)</f>
        <v>#N/A</v>
      </c>
      <c r="AJ566" s="138">
        <f ca="1">COUNTIF(OFFSET('SD Aufnahme'!$M$32,VLOOKUP(E566,'SD Aufnahme'!$A$33:$X$376,'SD Aufnahme'!$W$29,FALSE),0,1,VLOOKUP(E566,'SD Aufnahme'!$A$33:$X$376,'SD Aufnahme'!$X$29,FALSE)),M566)</f>
        <v>0</v>
      </c>
      <c r="AK566" s="91">
        <f t="shared" ca="1" si="173"/>
        <v>0</v>
      </c>
      <c r="AL566" s="98">
        <f t="shared" si="167"/>
        <v>3</v>
      </c>
      <c r="AO566" s="98">
        <f t="shared" si="168"/>
        <v>0</v>
      </c>
      <c r="AR566" s="98" t="str">
        <f t="shared" si="169"/>
        <v>1900-1-Aufnahme</v>
      </c>
    </row>
    <row r="567" spans="1:44">
      <c r="A567" s="98">
        <f t="shared" si="160"/>
        <v>0</v>
      </c>
      <c r="B567" s="98" t="str">
        <f>IF(C567=1,SUM($C$23:C567),"")</f>
        <v/>
      </c>
      <c r="C567" s="98">
        <f t="shared" si="161"/>
        <v>0</v>
      </c>
      <c r="D567" s="89" t="str">
        <f t="shared" si="162"/>
        <v>1900-1-Aufnahme-</v>
      </c>
      <c r="E567" s="123" t="str">
        <f t="shared" ca="1" si="170"/>
        <v>-</v>
      </c>
      <c r="F567" s="123">
        <f t="shared" si="175"/>
        <v>1900</v>
      </c>
      <c r="G567" s="123">
        <f t="shared" si="176"/>
        <v>1</v>
      </c>
      <c r="H567" s="162">
        <f t="shared" si="177"/>
        <v>545</v>
      </c>
      <c r="I567" s="77"/>
      <c r="J567" s="78"/>
      <c r="K567" s="79"/>
      <c r="L567" s="80"/>
      <c r="M567" s="177"/>
      <c r="N567" s="309" t="str">
        <f t="shared" ca="1" si="174"/>
        <v/>
      </c>
      <c r="O567" s="310" t="str">
        <f ca="1">IFERROR(IF(VLOOKUP($E567,'SD Aufnahme'!$A$33:$N$326,'SD Aufnahme'!$D$29,FALSE)=0,"",VLOOKUP($E567,'SD Aufnahme'!$A$33:$N$326,'SD Aufnahme'!$D$29,FALSE)),"")</f>
        <v/>
      </c>
      <c r="P567" s="313"/>
      <c r="Q567" s="315" t="str">
        <f>IF(K567=0,"",IFERROR(VLOOKUP($E567,'SD Aufnahme'!$A$33:$N$326,'SD Aufnahme'!$E$29,FALSE),""))</f>
        <v/>
      </c>
      <c r="R567" s="87"/>
      <c r="S567" s="131" t="str">
        <f t="shared" si="163"/>
        <v/>
      </c>
      <c r="T567" s="126">
        <f>IF(M567="organische Düngemittel",IF(OR($M567=0,L567&lt;&gt;0,U567&gt;0),0,IFERROR(VLOOKUP($E567,'SD Aufnahme'!$A$33:$N$4042,T$20,FALSE),0)),)</f>
        <v>0</v>
      </c>
      <c r="U567" s="83"/>
      <c r="V567" s="124"/>
      <c r="W567" s="128" t="str">
        <f ca="1">IFERROR(IF(AND(J567&lt;&gt;"eigene Stoffe",VLOOKUP($E567,'SD Aufnahme'!$A$33:$N$326,'SD Aufnahme'!$G$29,FALSE)=0),"",IF($L567&lt;&gt;0,"", IF(AND(P567&gt;0,O567&lt;&gt;"",Q567&lt;&gt;"t TM"),VLOOKUP($E567,'SD Aufnahme'!$A$33:$N$326,'SD Aufnahme'!$G$29,FALSE)/O567*P567,VLOOKUP($E567,'SD Aufnahme'!$A$33:$N$326,'SD Aufnahme'!$G$29,FALSE)))),"")</f>
        <v/>
      </c>
      <c r="X567" s="87"/>
      <c r="Y567" s="128" t="str">
        <f ca="1">IFERROR(IF(AND(J567&lt;&gt;"eigene Stoffe",VLOOKUP($E567,'SD Aufnahme'!$A$33:$N$326,'SD Aufnahme'!$H$29,FALSE)=0),"",IF($L567&lt;&gt;0,"",IFERROR(IF(AND(P567&gt;0,O567&lt;&gt;"",Q567&lt;&gt;"t TM"),VLOOKUP($E567,'SD Aufnahme'!$A$33:$N$326,'SD Aufnahme'!$H$29,FALSE)*P567/O567,VLOOKUP($E567,'SD Aufnahme'!$A$33:$N$326,'SD Aufnahme'!$H$29,FALSE)),""))),"")</f>
        <v/>
      </c>
      <c r="Z567" s="87"/>
      <c r="AA567" s="424" t="s">
        <v>667</v>
      </c>
      <c r="AB567" s="129" t="str">
        <f>IF($M567=0,"",IFERROR(VLOOKUP($E567,'SD Aufnahme'!$A$33:$N$279,AB$20,FALSE),""))</f>
        <v/>
      </c>
      <c r="AC567" s="97">
        <f t="shared" si="164"/>
        <v>0</v>
      </c>
      <c r="AD567" s="89">
        <f t="shared" ca="1" si="165"/>
        <v>0</v>
      </c>
      <c r="AE567" s="89">
        <f t="shared" ca="1" si="171"/>
        <v>0</v>
      </c>
      <c r="AF567" s="89">
        <f t="shared" ca="1" si="166"/>
        <v>0</v>
      </c>
      <c r="AG567" s="89">
        <f t="shared" ca="1" si="172"/>
        <v>0</v>
      </c>
      <c r="AH567" s="89">
        <f t="shared" si="178"/>
        <v>0</v>
      </c>
      <c r="AI567" s="130" t="e">
        <f ca="1">COUNTIF(OFFSET('SD Aufnahme'!$C$33,VLOOKUP(J567,Art_Aufnahme,3,FALSE),0,VLOOKUP(J567,Art_Aufnahme,4,FALSE)-VLOOKUP(J567,Art_Aufnahme,3,FALSE)+1,1),K567)</f>
        <v>#N/A</v>
      </c>
      <c r="AJ567" s="138">
        <f ca="1">COUNTIF(OFFSET('SD Aufnahme'!$M$32,VLOOKUP(E567,'SD Aufnahme'!$A$33:$X$376,'SD Aufnahme'!$W$29,FALSE),0,1,VLOOKUP(E567,'SD Aufnahme'!$A$33:$X$376,'SD Aufnahme'!$X$29,FALSE)),M567)</f>
        <v>0</v>
      </c>
      <c r="AK567" s="91">
        <f t="shared" ca="1" si="173"/>
        <v>0</v>
      </c>
      <c r="AL567" s="98">
        <f t="shared" si="167"/>
        <v>3</v>
      </c>
      <c r="AO567" s="98">
        <f t="shared" si="168"/>
        <v>0</v>
      </c>
      <c r="AR567" s="98" t="str">
        <f t="shared" si="169"/>
        <v>1900-1-Aufnahme</v>
      </c>
    </row>
    <row r="568" spans="1:44">
      <c r="A568" s="98">
        <f t="shared" si="160"/>
        <v>0</v>
      </c>
      <c r="B568" s="98" t="str">
        <f>IF(C568=1,SUM($C$23:C568),"")</f>
        <v/>
      </c>
      <c r="C568" s="98">
        <f t="shared" si="161"/>
        <v>0</v>
      </c>
      <c r="D568" s="89" t="str">
        <f t="shared" si="162"/>
        <v>1900-1-Aufnahme-</v>
      </c>
      <c r="E568" s="123" t="str">
        <f t="shared" ca="1" si="170"/>
        <v>-</v>
      </c>
      <c r="F568" s="123">
        <f t="shared" si="175"/>
        <v>1900</v>
      </c>
      <c r="G568" s="123">
        <f t="shared" si="176"/>
        <v>1</v>
      </c>
      <c r="H568" s="162">
        <f t="shared" si="177"/>
        <v>546</v>
      </c>
      <c r="I568" s="77"/>
      <c r="J568" s="78"/>
      <c r="K568" s="79"/>
      <c r="L568" s="80"/>
      <c r="M568" s="177"/>
      <c r="N568" s="309" t="str">
        <f t="shared" ca="1" si="174"/>
        <v/>
      </c>
      <c r="O568" s="310" t="str">
        <f ca="1">IFERROR(IF(VLOOKUP($E568,'SD Aufnahme'!$A$33:$N$326,'SD Aufnahme'!$D$29,FALSE)=0,"",VLOOKUP($E568,'SD Aufnahme'!$A$33:$N$326,'SD Aufnahme'!$D$29,FALSE)),"")</f>
        <v/>
      </c>
      <c r="P568" s="313"/>
      <c r="Q568" s="315" t="str">
        <f>IF(K568=0,"",IFERROR(VLOOKUP($E568,'SD Aufnahme'!$A$33:$N$326,'SD Aufnahme'!$E$29,FALSE),""))</f>
        <v/>
      </c>
      <c r="R568" s="87"/>
      <c r="S568" s="131" t="str">
        <f t="shared" si="163"/>
        <v/>
      </c>
      <c r="T568" s="126">
        <f>IF(M568="organische Düngemittel",IF(OR($M568=0,L568&lt;&gt;0,U568&gt;0),0,IFERROR(VLOOKUP($E568,'SD Aufnahme'!$A$33:$N$4042,T$20,FALSE),0)),)</f>
        <v>0</v>
      </c>
      <c r="U568" s="83"/>
      <c r="V568" s="124"/>
      <c r="W568" s="128" t="str">
        <f ca="1">IFERROR(IF(AND(J568&lt;&gt;"eigene Stoffe",VLOOKUP($E568,'SD Aufnahme'!$A$33:$N$326,'SD Aufnahme'!$G$29,FALSE)=0),"",IF($L568&lt;&gt;0,"", IF(AND(P568&gt;0,O568&lt;&gt;"",Q568&lt;&gt;"t TM"),VLOOKUP($E568,'SD Aufnahme'!$A$33:$N$326,'SD Aufnahme'!$G$29,FALSE)/O568*P568,VLOOKUP($E568,'SD Aufnahme'!$A$33:$N$326,'SD Aufnahme'!$G$29,FALSE)))),"")</f>
        <v/>
      </c>
      <c r="X568" s="87"/>
      <c r="Y568" s="128" t="str">
        <f ca="1">IFERROR(IF(AND(J568&lt;&gt;"eigene Stoffe",VLOOKUP($E568,'SD Aufnahme'!$A$33:$N$326,'SD Aufnahme'!$H$29,FALSE)=0),"",IF($L568&lt;&gt;0,"",IFERROR(IF(AND(P568&gt;0,O568&lt;&gt;"",Q568&lt;&gt;"t TM"),VLOOKUP($E568,'SD Aufnahme'!$A$33:$N$326,'SD Aufnahme'!$H$29,FALSE)*P568/O568,VLOOKUP($E568,'SD Aufnahme'!$A$33:$N$326,'SD Aufnahme'!$H$29,FALSE)),""))),"")</f>
        <v/>
      </c>
      <c r="Z568" s="87"/>
      <c r="AA568" s="424" t="s">
        <v>667</v>
      </c>
      <c r="AB568" s="129" t="str">
        <f>IF($M568=0,"",IFERROR(VLOOKUP($E568,'SD Aufnahme'!$A$33:$N$279,AB$20,FALSE),""))</f>
        <v/>
      </c>
      <c r="AC568" s="97">
        <f t="shared" si="164"/>
        <v>0</v>
      </c>
      <c r="AD568" s="89">
        <f t="shared" ca="1" si="165"/>
        <v>0</v>
      </c>
      <c r="AE568" s="89">
        <f t="shared" ca="1" si="171"/>
        <v>0</v>
      </c>
      <c r="AF568" s="89">
        <f t="shared" ca="1" si="166"/>
        <v>0</v>
      </c>
      <c r="AG568" s="89">
        <f t="shared" ca="1" si="172"/>
        <v>0</v>
      </c>
      <c r="AH568" s="89">
        <f t="shared" si="178"/>
        <v>0</v>
      </c>
      <c r="AI568" s="130" t="e">
        <f ca="1">COUNTIF(OFFSET('SD Aufnahme'!$C$33,VLOOKUP(J568,Art_Aufnahme,3,FALSE),0,VLOOKUP(J568,Art_Aufnahme,4,FALSE)-VLOOKUP(J568,Art_Aufnahme,3,FALSE)+1,1),K568)</f>
        <v>#N/A</v>
      </c>
      <c r="AJ568" s="138">
        <f ca="1">COUNTIF(OFFSET('SD Aufnahme'!$M$32,VLOOKUP(E568,'SD Aufnahme'!$A$33:$X$376,'SD Aufnahme'!$W$29,FALSE),0,1,VLOOKUP(E568,'SD Aufnahme'!$A$33:$X$376,'SD Aufnahme'!$X$29,FALSE)),M568)</f>
        <v>0</v>
      </c>
      <c r="AK568" s="91">
        <f t="shared" ca="1" si="173"/>
        <v>0</v>
      </c>
      <c r="AL568" s="98">
        <f t="shared" si="167"/>
        <v>3</v>
      </c>
      <c r="AO568" s="98">
        <f t="shared" si="168"/>
        <v>0</v>
      </c>
      <c r="AR568" s="98" t="str">
        <f t="shared" si="169"/>
        <v>1900-1-Aufnahme</v>
      </c>
    </row>
    <row r="569" spans="1:44">
      <c r="A569" s="98">
        <f t="shared" si="160"/>
        <v>0</v>
      </c>
      <c r="B569" s="98" t="str">
        <f>IF(C569=1,SUM($C$23:C569),"")</f>
        <v/>
      </c>
      <c r="C569" s="98">
        <f t="shared" si="161"/>
        <v>0</v>
      </c>
      <c r="D569" s="89" t="str">
        <f t="shared" si="162"/>
        <v>1900-1-Aufnahme-</v>
      </c>
      <c r="E569" s="123" t="str">
        <f t="shared" ca="1" si="170"/>
        <v>-</v>
      </c>
      <c r="F569" s="123">
        <f t="shared" si="175"/>
        <v>1900</v>
      </c>
      <c r="G569" s="123">
        <f t="shared" si="176"/>
        <v>1</v>
      </c>
      <c r="H569" s="162">
        <f t="shared" si="177"/>
        <v>547</v>
      </c>
      <c r="I569" s="77"/>
      <c r="J569" s="78"/>
      <c r="K569" s="79"/>
      <c r="L569" s="80"/>
      <c r="M569" s="177"/>
      <c r="N569" s="309" t="str">
        <f t="shared" ca="1" si="174"/>
        <v/>
      </c>
      <c r="O569" s="310" t="str">
        <f ca="1">IFERROR(IF(VLOOKUP($E569,'SD Aufnahme'!$A$33:$N$326,'SD Aufnahme'!$D$29,FALSE)=0,"",VLOOKUP($E569,'SD Aufnahme'!$A$33:$N$326,'SD Aufnahme'!$D$29,FALSE)),"")</f>
        <v/>
      </c>
      <c r="P569" s="313"/>
      <c r="Q569" s="315" t="str">
        <f>IF(K569=0,"",IFERROR(VLOOKUP($E569,'SD Aufnahme'!$A$33:$N$326,'SD Aufnahme'!$E$29,FALSE),""))</f>
        <v/>
      </c>
      <c r="R569" s="87"/>
      <c r="S569" s="131" t="str">
        <f t="shared" si="163"/>
        <v/>
      </c>
      <c r="T569" s="126">
        <f>IF(M569="organische Düngemittel",IF(OR($M569=0,L569&lt;&gt;0,U569&gt;0),0,IFERROR(VLOOKUP($E569,'SD Aufnahme'!$A$33:$N$4042,T$20,FALSE),0)),)</f>
        <v>0</v>
      </c>
      <c r="U569" s="83"/>
      <c r="V569" s="124"/>
      <c r="W569" s="128" t="str">
        <f ca="1">IFERROR(IF(AND(J569&lt;&gt;"eigene Stoffe",VLOOKUP($E569,'SD Aufnahme'!$A$33:$N$326,'SD Aufnahme'!$G$29,FALSE)=0),"",IF($L569&lt;&gt;0,"", IF(AND(P569&gt;0,O569&lt;&gt;"",Q569&lt;&gt;"t TM"),VLOOKUP($E569,'SD Aufnahme'!$A$33:$N$326,'SD Aufnahme'!$G$29,FALSE)/O569*P569,VLOOKUP($E569,'SD Aufnahme'!$A$33:$N$326,'SD Aufnahme'!$G$29,FALSE)))),"")</f>
        <v/>
      </c>
      <c r="X569" s="87"/>
      <c r="Y569" s="128" t="str">
        <f ca="1">IFERROR(IF(AND(J569&lt;&gt;"eigene Stoffe",VLOOKUP($E569,'SD Aufnahme'!$A$33:$N$326,'SD Aufnahme'!$H$29,FALSE)=0),"",IF($L569&lt;&gt;0,"",IFERROR(IF(AND(P569&gt;0,O569&lt;&gt;"",Q569&lt;&gt;"t TM"),VLOOKUP($E569,'SD Aufnahme'!$A$33:$N$326,'SD Aufnahme'!$H$29,FALSE)*P569/O569,VLOOKUP($E569,'SD Aufnahme'!$A$33:$N$326,'SD Aufnahme'!$H$29,FALSE)),""))),"")</f>
        <v/>
      </c>
      <c r="Z569" s="87"/>
      <c r="AA569" s="424" t="s">
        <v>667</v>
      </c>
      <c r="AB569" s="129" t="str">
        <f>IF($M569=0,"",IFERROR(VLOOKUP($E569,'SD Aufnahme'!$A$33:$N$279,AB$20,FALSE),""))</f>
        <v/>
      </c>
      <c r="AC569" s="97">
        <f t="shared" si="164"/>
        <v>0</v>
      </c>
      <c r="AD569" s="89">
        <f t="shared" ca="1" si="165"/>
        <v>0</v>
      </c>
      <c r="AE569" s="89">
        <f t="shared" ca="1" si="171"/>
        <v>0</v>
      </c>
      <c r="AF569" s="89">
        <f t="shared" ca="1" si="166"/>
        <v>0</v>
      </c>
      <c r="AG569" s="89">
        <f t="shared" ca="1" si="172"/>
        <v>0</v>
      </c>
      <c r="AH569" s="89">
        <f t="shared" si="178"/>
        <v>0</v>
      </c>
      <c r="AI569" s="130" t="e">
        <f ca="1">COUNTIF(OFFSET('SD Aufnahme'!$C$33,VLOOKUP(J569,Art_Aufnahme,3,FALSE),0,VLOOKUP(J569,Art_Aufnahme,4,FALSE)-VLOOKUP(J569,Art_Aufnahme,3,FALSE)+1,1),K569)</f>
        <v>#N/A</v>
      </c>
      <c r="AJ569" s="138">
        <f ca="1">COUNTIF(OFFSET('SD Aufnahme'!$M$32,VLOOKUP(E569,'SD Aufnahme'!$A$33:$X$376,'SD Aufnahme'!$W$29,FALSE),0,1,VLOOKUP(E569,'SD Aufnahme'!$A$33:$X$376,'SD Aufnahme'!$X$29,FALSE)),M569)</f>
        <v>0</v>
      </c>
      <c r="AK569" s="91">
        <f t="shared" ca="1" si="173"/>
        <v>0</v>
      </c>
      <c r="AL569" s="98">
        <f t="shared" si="167"/>
        <v>3</v>
      </c>
      <c r="AO569" s="98">
        <f t="shared" si="168"/>
        <v>0</v>
      </c>
      <c r="AR569" s="98" t="str">
        <f t="shared" si="169"/>
        <v>1900-1-Aufnahme</v>
      </c>
    </row>
    <row r="570" spans="1:44">
      <c r="A570" s="98">
        <f t="shared" si="160"/>
        <v>0</v>
      </c>
      <c r="B570" s="98" t="str">
        <f>IF(C570=1,SUM($C$23:C570),"")</f>
        <v/>
      </c>
      <c r="C570" s="98">
        <f t="shared" si="161"/>
        <v>0</v>
      </c>
      <c r="D570" s="89" t="str">
        <f t="shared" si="162"/>
        <v>1900-1-Aufnahme-</v>
      </c>
      <c r="E570" s="123" t="str">
        <f t="shared" ca="1" si="170"/>
        <v>-</v>
      </c>
      <c r="F570" s="123">
        <f t="shared" si="175"/>
        <v>1900</v>
      </c>
      <c r="G570" s="123">
        <f t="shared" si="176"/>
        <v>1</v>
      </c>
      <c r="H570" s="162">
        <f t="shared" si="177"/>
        <v>548</v>
      </c>
      <c r="I570" s="77"/>
      <c r="J570" s="78"/>
      <c r="K570" s="79"/>
      <c r="L570" s="80"/>
      <c r="M570" s="177"/>
      <c r="N570" s="309" t="str">
        <f t="shared" ca="1" si="174"/>
        <v/>
      </c>
      <c r="O570" s="310" t="str">
        <f ca="1">IFERROR(IF(VLOOKUP($E570,'SD Aufnahme'!$A$33:$N$326,'SD Aufnahme'!$D$29,FALSE)=0,"",VLOOKUP($E570,'SD Aufnahme'!$A$33:$N$326,'SD Aufnahme'!$D$29,FALSE)),"")</f>
        <v/>
      </c>
      <c r="P570" s="313"/>
      <c r="Q570" s="315" t="str">
        <f>IF(K570=0,"",IFERROR(VLOOKUP($E570,'SD Aufnahme'!$A$33:$N$326,'SD Aufnahme'!$E$29,FALSE),""))</f>
        <v/>
      </c>
      <c r="R570" s="87"/>
      <c r="S570" s="131" t="str">
        <f t="shared" si="163"/>
        <v/>
      </c>
      <c r="T570" s="126">
        <f>IF(M570="organische Düngemittel",IF(OR($M570=0,L570&lt;&gt;0,U570&gt;0),0,IFERROR(VLOOKUP($E570,'SD Aufnahme'!$A$33:$N$4042,T$20,FALSE),0)),)</f>
        <v>0</v>
      </c>
      <c r="U570" s="83"/>
      <c r="V570" s="124"/>
      <c r="W570" s="128" t="str">
        <f ca="1">IFERROR(IF(AND(J570&lt;&gt;"eigene Stoffe",VLOOKUP($E570,'SD Aufnahme'!$A$33:$N$326,'SD Aufnahme'!$G$29,FALSE)=0),"",IF($L570&lt;&gt;0,"", IF(AND(P570&gt;0,O570&lt;&gt;"",Q570&lt;&gt;"t TM"),VLOOKUP($E570,'SD Aufnahme'!$A$33:$N$326,'SD Aufnahme'!$G$29,FALSE)/O570*P570,VLOOKUP($E570,'SD Aufnahme'!$A$33:$N$326,'SD Aufnahme'!$G$29,FALSE)))),"")</f>
        <v/>
      </c>
      <c r="X570" s="87"/>
      <c r="Y570" s="128" t="str">
        <f ca="1">IFERROR(IF(AND(J570&lt;&gt;"eigene Stoffe",VLOOKUP($E570,'SD Aufnahme'!$A$33:$N$326,'SD Aufnahme'!$H$29,FALSE)=0),"",IF($L570&lt;&gt;0,"",IFERROR(IF(AND(P570&gt;0,O570&lt;&gt;"",Q570&lt;&gt;"t TM"),VLOOKUP($E570,'SD Aufnahme'!$A$33:$N$326,'SD Aufnahme'!$H$29,FALSE)*P570/O570,VLOOKUP($E570,'SD Aufnahme'!$A$33:$N$326,'SD Aufnahme'!$H$29,FALSE)),""))),"")</f>
        <v/>
      </c>
      <c r="Z570" s="87"/>
      <c r="AA570" s="424" t="s">
        <v>667</v>
      </c>
      <c r="AB570" s="129" t="str">
        <f>IF($M570=0,"",IFERROR(VLOOKUP($E570,'SD Aufnahme'!$A$33:$N$279,AB$20,FALSE),""))</f>
        <v/>
      </c>
      <c r="AC570" s="97">
        <f t="shared" si="164"/>
        <v>0</v>
      </c>
      <c r="AD570" s="89">
        <f t="shared" ca="1" si="165"/>
        <v>0</v>
      </c>
      <c r="AE570" s="89">
        <f t="shared" ca="1" si="171"/>
        <v>0</v>
      </c>
      <c r="AF570" s="89">
        <f t="shared" ca="1" si="166"/>
        <v>0</v>
      </c>
      <c r="AG570" s="89">
        <f t="shared" ca="1" si="172"/>
        <v>0</v>
      </c>
      <c r="AH570" s="89">
        <f t="shared" si="178"/>
        <v>0</v>
      </c>
      <c r="AI570" s="130" t="e">
        <f ca="1">COUNTIF(OFFSET('SD Aufnahme'!$C$33,VLOOKUP(J570,Art_Aufnahme,3,FALSE),0,VLOOKUP(J570,Art_Aufnahme,4,FALSE)-VLOOKUP(J570,Art_Aufnahme,3,FALSE)+1,1),K570)</f>
        <v>#N/A</v>
      </c>
      <c r="AJ570" s="138">
        <f ca="1">COUNTIF(OFFSET('SD Aufnahme'!$M$32,VLOOKUP(E570,'SD Aufnahme'!$A$33:$X$376,'SD Aufnahme'!$W$29,FALSE),0,1,VLOOKUP(E570,'SD Aufnahme'!$A$33:$X$376,'SD Aufnahme'!$X$29,FALSE)),M570)</f>
        <v>0</v>
      </c>
      <c r="AK570" s="91">
        <f t="shared" ca="1" si="173"/>
        <v>0</v>
      </c>
      <c r="AL570" s="98">
        <f t="shared" si="167"/>
        <v>3</v>
      </c>
      <c r="AO570" s="98">
        <f t="shared" si="168"/>
        <v>0</v>
      </c>
      <c r="AR570" s="98" t="str">
        <f t="shared" si="169"/>
        <v>1900-1-Aufnahme</v>
      </c>
    </row>
    <row r="571" spans="1:44">
      <c r="A571" s="98">
        <f t="shared" si="160"/>
        <v>0</v>
      </c>
      <c r="B571" s="98" t="str">
        <f>IF(C571=1,SUM($C$23:C571),"")</f>
        <v/>
      </c>
      <c r="C571" s="98">
        <f t="shared" si="161"/>
        <v>0</v>
      </c>
      <c r="D571" s="89" t="str">
        <f t="shared" si="162"/>
        <v>1900-1-Aufnahme-</v>
      </c>
      <c r="E571" s="123" t="str">
        <f t="shared" ca="1" si="170"/>
        <v>-</v>
      </c>
      <c r="F571" s="123">
        <f t="shared" si="175"/>
        <v>1900</v>
      </c>
      <c r="G571" s="123">
        <f t="shared" si="176"/>
        <v>1</v>
      </c>
      <c r="H571" s="162">
        <f t="shared" si="177"/>
        <v>549</v>
      </c>
      <c r="I571" s="77"/>
      <c r="J571" s="78"/>
      <c r="K571" s="79"/>
      <c r="L571" s="80"/>
      <c r="M571" s="177"/>
      <c r="N571" s="309" t="str">
        <f t="shared" ca="1" si="174"/>
        <v/>
      </c>
      <c r="O571" s="310" t="str">
        <f ca="1">IFERROR(IF(VLOOKUP($E571,'SD Aufnahme'!$A$33:$N$326,'SD Aufnahme'!$D$29,FALSE)=0,"",VLOOKUP($E571,'SD Aufnahme'!$A$33:$N$326,'SD Aufnahme'!$D$29,FALSE)),"")</f>
        <v/>
      </c>
      <c r="P571" s="313"/>
      <c r="Q571" s="315" t="str">
        <f>IF(K571=0,"",IFERROR(VLOOKUP($E571,'SD Aufnahme'!$A$33:$N$326,'SD Aufnahme'!$E$29,FALSE),""))</f>
        <v/>
      </c>
      <c r="R571" s="87"/>
      <c r="S571" s="131" t="str">
        <f t="shared" si="163"/>
        <v/>
      </c>
      <c r="T571" s="126">
        <f>IF(M571="organische Düngemittel",IF(OR($M571=0,L571&lt;&gt;0,U571&gt;0),0,IFERROR(VLOOKUP($E571,'SD Aufnahme'!$A$33:$N$4042,T$20,FALSE),0)),)</f>
        <v>0</v>
      </c>
      <c r="U571" s="83"/>
      <c r="V571" s="124"/>
      <c r="W571" s="128" t="str">
        <f ca="1">IFERROR(IF(AND(J571&lt;&gt;"eigene Stoffe",VLOOKUP($E571,'SD Aufnahme'!$A$33:$N$326,'SD Aufnahme'!$G$29,FALSE)=0),"",IF($L571&lt;&gt;0,"", IF(AND(P571&gt;0,O571&lt;&gt;"",Q571&lt;&gt;"t TM"),VLOOKUP($E571,'SD Aufnahme'!$A$33:$N$326,'SD Aufnahme'!$G$29,FALSE)/O571*P571,VLOOKUP($E571,'SD Aufnahme'!$A$33:$N$326,'SD Aufnahme'!$G$29,FALSE)))),"")</f>
        <v/>
      </c>
      <c r="X571" s="87"/>
      <c r="Y571" s="128" t="str">
        <f ca="1">IFERROR(IF(AND(J571&lt;&gt;"eigene Stoffe",VLOOKUP($E571,'SD Aufnahme'!$A$33:$N$326,'SD Aufnahme'!$H$29,FALSE)=0),"",IF($L571&lt;&gt;0,"",IFERROR(IF(AND(P571&gt;0,O571&lt;&gt;"",Q571&lt;&gt;"t TM"),VLOOKUP($E571,'SD Aufnahme'!$A$33:$N$326,'SD Aufnahme'!$H$29,FALSE)*P571/O571,VLOOKUP($E571,'SD Aufnahme'!$A$33:$N$326,'SD Aufnahme'!$H$29,FALSE)),""))),"")</f>
        <v/>
      </c>
      <c r="Z571" s="87"/>
      <c r="AA571" s="424" t="s">
        <v>667</v>
      </c>
      <c r="AB571" s="129" t="str">
        <f>IF($M571=0,"",IFERROR(VLOOKUP($E571,'SD Aufnahme'!$A$33:$N$279,AB$20,FALSE),""))</f>
        <v/>
      </c>
      <c r="AC571" s="97">
        <f t="shared" si="164"/>
        <v>0</v>
      </c>
      <c r="AD571" s="89">
        <f t="shared" ca="1" si="165"/>
        <v>0</v>
      </c>
      <c r="AE571" s="89">
        <f t="shared" ca="1" si="171"/>
        <v>0</v>
      </c>
      <c r="AF571" s="89">
        <f t="shared" ca="1" si="166"/>
        <v>0</v>
      </c>
      <c r="AG571" s="89">
        <f t="shared" ca="1" si="172"/>
        <v>0</v>
      </c>
      <c r="AH571" s="89">
        <f t="shared" si="178"/>
        <v>0</v>
      </c>
      <c r="AI571" s="130" t="e">
        <f ca="1">COUNTIF(OFFSET('SD Aufnahme'!$C$33,VLOOKUP(J571,Art_Aufnahme,3,FALSE),0,VLOOKUP(J571,Art_Aufnahme,4,FALSE)-VLOOKUP(J571,Art_Aufnahme,3,FALSE)+1,1),K571)</f>
        <v>#N/A</v>
      </c>
      <c r="AJ571" s="138">
        <f ca="1">COUNTIF(OFFSET('SD Aufnahme'!$M$32,VLOOKUP(E571,'SD Aufnahme'!$A$33:$X$376,'SD Aufnahme'!$W$29,FALSE),0,1,VLOOKUP(E571,'SD Aufnahme'!$A$33:$X$376,'SD Aufnahme'!$X$29,FALSE)),M571)</f>
        <v>0</v>
      </c>
      <c r="AK571" s="91">
        <f t="shared" ca="1" si="173"/>
        <v>0</v>
      </c>
      <c r="AL571" s="98">
        <f t="shared" si="167"/>
        <v>3</v>
      </c>
      <c r="AO571" s="98">
        <f t="shared" si="168"/>
        <v>0</v>
      </c>
      <c r="AR571" s="98" t="str">
        <f t="shared" si="169"/>
        <v>1900-1-Aufnahme</v>
      </c>
    </row>
    <row r="572" spans="1:44">
      <c r="A572" s="98">
        <f t="shared" si="160"/>
        <v>0</v>
      </c>
      <c r="B572" s="98" t="str">
        <f>IF(C572=1,SUM($C$23:C572),"")</f>
        <v/>
      </c>
      <c r="C572" s="98">
        <f t="shared" si="161"/>
        <v>0</v>
      </c>
      <c r="D572" s="89" t="str">
        <f t="shared" si="162"/>
        <v>1900-1-Aufnahme-</v>
      </c>
      <c r="E572" s="123" t="str">
        <f t="shared" ca="1" si="170"/>
        <v>-</v>
      </c>
      <c r="F572" s="123">
        <f t="shared" si="175"/>
        <v>1900</v>
      </c>
      <c r="G572" s="123">
        <f t="shared" si="176"/>
        <v>1</v>
      </c>
      <c r="H572" s="162">
        <f t="shared" si="177"/>
        <v>550</v>
      </c>
      <c r="I572" s="77"/>
      <c r="J572" s="78"/>
      <c r="K572" s="79"/>
      <c r="L572" s="80"/>
      <c r="M572" s="177"/>
      <c r="N572" s="309" t="str">
        <f t="shared" ca="1" si="174"/>
        <v/>
      </c>
      <c r="O572" s="310" t="str">
        <f ca="1">IFERROR(IF(VLOOKUP($E572,'SD Aufnahme'!$A$33:$N$326,'SD Aufnahme'!$D$29,FALSE)=0,"",VLOOKUP($E572,'SD Aufnahme'!$A$33:$N$326,'SD Aufnahme'!$D$29,FALSE)),"")</f>
        <v/>
      </c>
      <c r="P572" s="313"/>
      <c r="Q572" s="315" t="str">
        <f>IF(K572=0,"",IFERROR(VLOOKUP($E572,'SD Aufnahme'!$A$33:$N$326,'SD Aufnahme'!$E$29,FALSE),""))</f>
        <v/>
      </c>
      <c r="R572" s="87"/>
      <c r="S572" s="131" t="str">
        <f t="shared" si="163"/>
        <v/>
      </c>
      <c r="T572" s="126">
        <f>IF(M572="organische Düngemittel",IF(OR($M572=0,L572&lt;&gt;0,U572&gt;0),0,IFERROR(VLOOKUP($E572,'SD Aufnahme'!$A$33:$N$4042,T$20,FALSE),0)),)</f>
        <v>0</v>
      </c>
      <c r="U572" s="83"/>
      <c r="V572" s="124"/>
      <c r="W572" s="128" t="str">
        <f ca="1">IFERROR(IF(AND(J572&lt;&gt;"eigene Stoffe",VLOOKUP($E572,'SD Aufnahme'!$A$33:$N$326,'SD Aufnahme'!$G$29,FALSE)=0),"",IF($L572&lt;&gt;0,"", IF(AND(P572&gt;0,O572&lt;&gt;"",Q572&lt;&gt;"t TM"),VLOOKUP($E572,'SD Aufnahme'!$A$33:$N$326,'SD Aufnahme'!$G$29,FALSE)/O572*P572,VLOOKUP($E572,'SD Aufnahme'!$A$33:$N$326,'SD Aufnahme'!$G$29,FALSE)))),"")</f>
        <v/>
      </c>
      <c r="X572" s="87"/>
      <c r="Y572" s="128" t="str">
        <f ca="1">IFERROR(IF(AND(J572&lt;&gt;"eigene Stoffe",VLOOKUP($E572,'SD Aufnahme'!$A$33:$N$326,'SD Aufnahme'!$H$29,FALSE)=0),"",IF($L572&lt;&gt;0,"",IFERROR(IF(AND(P572&gt;0,O572&lt;&gt;"",Q572&lt;&gt;"t TM"),VLOOKUP($E572,'SD Aufnahme'!$A$33:$N$326,'SD Aufnahme'!$H$29,FALSE)*P572/O572,VLOOKUP($E572,'SD Aufnahme'!$A$33:$N$326,'SD Aufnahme'!$H$29,FALSE)),""))),"")</f>
        <v/>
      </c>
      <c r="Z572" s="87"/>
      <c r="AA572" s="424" t="s">
        <v>667</v>
      </c>
      <c r="AB572" s="129" t="str">
        <f>IF($M572=0,"",IFERROR(VLOOKUP($E572,'SD Aufnahme'!$A$33:$N$279,AB$20,FALSE),""))</f>
        <v/>
      </c>
      <c r="AC572" s="97">
        <f t="shared" si="164"/>
        <v>0</v>
      </c>
      <c r="AD572" s="89">
        <f t="shared" ca="1" si="165"/>
        <v>0</v>
      </c>
      <c r="AE572" s="89">
        <f t="shared" ca="1" si="171"/>
        <v>0</v>
      </c>
      <c r="AF572" s="89">
        <f t="shared" ca="1" si="166"/>
        <v>0</v>
      </c>
      <c r="AG572" s="89">
        <f t="shared" ca="1" si="172"/>
        <v>0</v>
      </c>
      <c r="AH572" s="89">
        <f t="shared" si="178"/>
        <v>0</v>
      </c>
      <c r="AI572" s="130" t="e">
        <f ca="1">COUNTIF(OFFSET('SD Aufnahme'!$C$33,VLOOKUP(J572,Art_Aufnahme,3,FALSE),0,VLOOKUP(J572,Art_Aufnahme,4,FALSE)-VLOOKUP(J572,Art_Aufnahme,3,FALSE)+1,1),K572)</f>
        <v>#N/A</v>
      </c>
      <c r="AJ572" s="138">
        <f ca="1">COUNTIF(OFFSET('SD Aufnahme'!$M$32,VLOOKUP(E572,'SD Aufnahme'!$A$33:$X$376,'SD Aufnahme'!$W$29,FALSE),0,1,VLOOKUP(E572,'SD Aufnahme'!$A$33:$X$376,'SD Aufnahme'!$X$29,FALSE)),M572)</f>
        <v>0</v>
      </c>
      <c r="AK572" s="91">
        <f t="shared" ca="1" si="173"/>
        <v>0</v>
      </c>
      <c r="AL572" s="98">
        <f t="shared" si="167"/>
        <v>3</v>
      </c>
      <c r="AO572" s="98">
        <f t="shared" si="168"/>
        <v>0</v>
      </c>
      <c r="AR572" s="98" t="str">
        <f t="shared" si="169"/>
        <v>1900-1-Aufnahme</v>
      </c>
    </row>
    <row r="573" spans="1:44">
      <c r="A573" s="98">
        <f t="shared" si="160"/>
        <v>0</v>
      </c>
      <c r="B573" s="98" t="str">
        <f>IF(C573=1,SUM($C$23:C573),"")</f>
        <v/>
      </c>
      <c r="C573" s="98">
        <f t="shared" si="161"/>
        <v>0</v>
      </c>
      <c r="D573" s="89" t="str">
        <f t="shared" si="162"/>
        <v>1900-1-Aufnahme-</v>
      </c>
      <c r="E573" s="123" t="str">
        <f t="shared" ca="1" si="170"/>
        <v>-</v>
      </c>
      <c r="F573" s="123">
        <f t="shared" si="175"/>
        <v>1900</v>
      </c>
      <c r="G573" s="123">
        <f t="shared" si="176"/>
        <v>1</v>
      </c>
      <c r="H573" s="162">
        <f t="shared" si="177"/>
        <v>551</v>
      </c>
      <c r="I573" s="77"/>
      <c r="J573" s="78"/>
      <c r="K573" s="79"/>
      <c r="L573" s="80"/>
      <c r="M573" s="177"/>
      <c r="N573" s="309" t="str">
        <f t="shared" ca="1" si="174"/>
        <v/>
      </c>
      <c r="O573" s="310" t="str">
        <f ca="1">IFERROR(IF(VLOOKUP($E573,'SD Aufnahme'!$A$33:$N$326,'SD Aufnahme'!$D$29,FALSE)=0,"",VLOOKUP($E573,'SD Aufnahme'!$A$33:$N$326,'SD Aufnahme'!$D$29,FALSE)),"")</f>
        <v/>
      </c>
      <c r="P573" s="313"/>
      <c r="Q573" s="315" t="str">
        <f>IF(K573=0,"",IFERROR(VLOOKUP($E573,'SD Aufnahme'!$A$33:$N$326,'SD Aufnahme'!$E$29,FALSE),""))</f>
        <v/>
      </c>
      <c r="R573" s="87"/>
      <c r="S573" s="131" t="str">
        <f t="shared" si="163"/>
        <v/>
      </c>
      <c r="T573" s="126">
        <f>IF(M573="organische Düngemittel",IF(OR($M573=0,L573&lt;&gt;0,U573&gt;0),0,IFERROR(VLOOKUP($E573,'SD Aufnahme'!$A$33:$N$4042,T$20,FALSE),0)),)</f>
        <v>0</v>
      </c>
      <c r="U573" s="83"/>
      <c r="V573" s="124"/>
      <c r="W573" s="128" t="str">
        <f ca="1">IFERROR(IF(AND(J573&lt;&gt;"eigene Stoffe",VLOOKUP($E573,'SD Aufnahme'!$A$33:$N$326,'SD Aufnahme'!$G$29,FALSE)=0),"",IF($L573&lt;&gt;0,"", IF(AND(P573&gt;0,O573&lt;&gt;"",Q573&lt;&gt;"t TM"),VLOOKUP($E573,'SD Aufnahme'!$A$33:$N$326,'SD Aufnahme'!$G$29,FALSE)/O573*P573,VLOOKUP($E573,'SD Aufnahme'!$A$33:$N$326,'SD Aufnahme'!$G$29,FALSE)))),"")</f>
        <v/>
      </c>
      <c r="X573" s="87"/>
      <c r="Y573" s="128" t="str">
        <f ca="1">IFERROR(IF(AND(J573&lt;&gt;"eigene Stoffe",VLOOKUP($E573,'SD Aufnahme'!$A$33:$N$326,'SD Aufnahme'!$H$29,FALSE)=0),"",IF($L573&lt;&gt;0,"",IFERROR(IF(AND(P573&gt;0,O573&lt;&gt;"",Q573&lt;&gt;"t TM"),VLOOKUP($E573,'SD Aufnahme'!$A$33:$N$326,'SD Aufnahme'!$H$29,FALSE)*P573/O573,VLOOKUP($E573,'SD Aufnahme'!$A$33:$N$326,'SD Aufnahme'!$H$29,FALSE)),""))),"")</f>
        <v/>
      </c>
      <c r="Z573" s="87"/>
      <c r="AA573" s="424" t="s">
        <v>667</v>
      </c>
      <c r="AB573" s="129" t="str">
        <f>IF($M573=0,"",IFERROR(VLOOKUP($E573,'SD Aufnahme'!$A$33:$N$279,AB$20,FALSE),""))</f>
        <v/>
      </c>
      <c r="AC573" s="97">
        <f t="shared" si="164"/>
        <v>0</v>
      </c>
      <c r="AD573" s="89">
        <f t="shared" ca="1" si="165"/>
        <v>0</v>
      </c>
      <c r="AE573" s="89">
        <f t="shared" ca="1" si="171"/>
        <v>0</v>
      </c>
      <c r="AF573" s="89">
        <f t="shared" ca="1" si="166"/>
        <v>0</v>
      </c>
      <c r="AG573" s="89">
        <f t="shared" ca="1" si="172"/>
        <v>0</v>
      </c>
      <c r="AH573" s="89">
        <f t="shared" si="178"/>
        <v>0</v>
      </c>
      <c r="AI573" s="130" t="e">
        <f ca="1">COUNTIF(OFFSET('SD Aufnahme'!$C$33,VLOOKUP(J573,Art_Aufnahme,3,FALSE),0,VLOOKUP(J573,Art_Aufnahme,4,FALSE)-VLOOKUP(J573,Art_Aufnahme,3,FALSE)+1,1),K573)</f>
        <v>#N/A</v>
      </c>
      <c r="AJ573" s="138">
        <f ca="1">COUNTIF(OFFSET('SD Aufnahme'!$M$32,VLOOKUP(E573,'SD Aufnahme'!$A$33:$X$376,'SD Aufnahme'!$W$29,FALSE),0,1,VLOOKUP(E573,'SD Aufnahme'!$A$33:$X$376,'SD Aufnahme'!$X$29,FALSE)),M573)</f>
        <v>0</v>
      </c>
      <c r="AK573" s="91">
        <f t="shared" ca="1" si="173"/>
        <v>0</v>
      </c>
      <c r="AL573" s="98">
        <f t="shared" si="167"/>
        <v>3</v>
      </c>
      <c r="AO573" s="98">
        <f t="shared" si="168"/>
        <v>0</v>
      </c>
      <c r="AR573" s="98" t="str">
        <f t="shared" si="169"/>
        <v>1900-1-Aufnahme</v>
      </c>
    </row>
    <row r="574" spans="1:44">
      <c r="A574" s="98">
        <f t="shared" si="160"/>
        <v>0</v>
      </c>
      <c r="B574" s="98" t="str">
        <f>IF(C574=1,SUM($C$23:C574),"")</f>
        <v/>
      </c>
      <c r="C574" s="98">
        <f t="shared" si="161"/>
        <v>0</v>
      </c>
      <c r="D574" s="89" t="str">
        <f t="shared" si="162"/>
        <v>1900-1-Aufnahme-</v>
      </c>
      <c r="E574" s="123" t="str">
        <f t="shared" ca="1" si="170"/>
        <v>-</v>
      </c>
      <c r="F574" s="123">
        <f t="shared" si="175"/>
        <v>1900</v>
      </c>
      <c r="G574" s="123">
        <f t="shared" si="176"/>
        <v>1</v>
      </c>
      <c r="H574" s="162">
        <f t="shared" si="177"/>
        <v>552</v>
      </c>
      <c r="I574" s="77"/>
      <c r="J574" s="78"/>
      <c r="K574" s="79"/>
      <c r="L574" s="80"/>
      <c r="M574" s="177"/>
      <c r="N574" s="309" t="str">
        <f t="shared" ca="1" si="174"/>
        <v/>
      </c>
      <c r="O574" s="310" t="str">
        <f ca="1">IFERROR(IF(VLOOKUP($E574,'SD Aufnahme'!$A$33:$N$326,'SD Aufnahme'!$D$29,FALSE)=0,"",VLOOKUP($E574,'SD Aufnahme'!$A$33:$N$326,'SD Aufnahme'!$D$29,FALSE)),"")</f>
        <v/>
      </c>
      <c r="P574" s="313"/>
      <c r="Q574" s="315" t="str">
        <f>IF(K574=0,"",IFERROR(VLOOKUP($E574,'SD Aufnahme'!$A$33:$N$326,'SD Aufnahme'!$E$29,FALSE),""))</f>
        <v/>
      </c>
      <c r="R574" s="87"/>
      <c r="S574" s="131" t="str">
        <f t="shared" si="163"/>
        <v/>
      </c>
      <c r="T574" s="126">
        <f>IF(M574="organische Düngemittel",IF(OR($M574=0,L574&lt;&gt;0,U574&gt;0),0,IFERROR(VLOOKUP($E574,'SD Aufnahme'!$A$33:$N$4042,T$20,FALSE),0)),)</f>
        <v>0</v>
      </c>
      <c r="U574" s="83"/>
      <c r="V574" s="124"/>
      <c r="W574" s="128" t="str">
        <f ca="1">IFERROR(IF(AND(J574&lt;&gt;"eigene Stoffe",VLOOKUP($E574,'SD Aufnahme'!$A$33:$N$326,'SD Aufnahme'!$G$29,FALSE)=0),"",IF($L574&lt;&gt;0,"", IF(AND(P574&gt;0,O574&lt;&gt;"",Q574&lt;&gt;"t TM"),VLOOKUP($E574,'SD Aufnahme'!$A$33:$N$326,'SD Aufnahme'!$G$29,FALSE)/O574*P574,VLOOKUP($E574,'SD Aufnahme'!$A$33:$N$326,'SD Aufnahme'!$G$29,FALSE)))),"")</f>
        <v/>
      </c>
      <c r="X574" s="87"/>
      <c r="Y574" s="128" t="str">
        <f ca="1">IFERROR(IF(AND(J574&lt;&gt;"eigene Stoffe",VLOOKUP($E574,'SD Aufnahme'!$A$33:$N$326,'SD Aufnahme'!$H$29,FALSE)=0),"",IF($L574&lt;&gt;0,"",IFERROR(IF(AND(P574&gt;0,O574&lt;&gt;"",Q574&lt;&gt;"t TM"),VLOOKUP($E574,'SD Aufnahme'!$A$33:$N$326,'SD Aufnahme'!$H$29,FALSE)*P574/O574,VLOOKUP($E574,'SD Aufnahme'!$A$33:$N$326,'SD Aufnahme'!$H$29,FALSE)),""))),"")</f>
        <v/>
      </c>
      <c r="Z574" s="87"/>
      <c r="AA574" s="424" t="s">
        <v>667</v>
      </c>
      <c r="AB574" s="129" t="str">
        <f>IF($M574=0,"",IFERROR(VLOOKUP($E574,'SD Aufnahme'!$A$33:$N$279,AB$20,FALSE),""))</f>
        <v/>
      </c>
      <c r="AC574" s="97">
        <f t="shared" si="164"/>
        <v>0</v>
      </c>
      <c r="AD574" s="89">
        <f t="shared" ca="1" si="165"/>
        <v>0</v>
      </c>
      <c r="AE574" s="89">
        <f t="shared" ca="1" si="171"/>
        <v>0</v>
      </c>
      <c r="AF574" s="89">
        <f t="shared" ca="1" si="166"/>
        <v>0</v>
      </c>
      <c r="AG574" s="89">
        <f t="shared" ca="1" si="172"/>
        <v>0</v>
      </c>
      <c r="AH574" s="89">
        <f t="shared" si="178"/>
        <v>0</v>
      </c>
      <c r="AI574" s="130" t="e">
        <f ca="1">COUNTIF(OFFSET('SD Aufnahme'!$C$33,VLOOKUP(J574,Art_Aufnahme,3,FALSE),0,VLOOKUP(J574,Art_Aufnahme,4,FALSE)-VLOOKUP(J574,Art_Aufnahme,3,FALSE)+1,1),K574)</f>
        <v>#N/A</v>
      </c>
      <c r="AJ574" s="138">
        <f ca="1">COUNTIF(OFFSET('SD Aufnahme'!$M$32,VLOOKUP(E574,'SD Aufnahme'!$A$33:$X$376,'SD Aufnahme'!$W$29,FALSE),0,1,VLOOKUP(E574,'SD Aufnahme'!$A$33:$X$376,'SD Aufnahme'!$X$29,FALSE)),M574)</f>
        <v>0</v>
      </c>
      <c r="AK574" s="91">
        <f t="shared" ca="1" si="173"/>
        <v>0</v>
      </c>
      <c r="AL574" s="98">
        <f t="shared" si="167"/>
        <v>3</v>
      </c>
      <c r="AO574" s="98">
        <f t="shared" si="168"/>
        <v>0</v>
      </c>
      <c r="AR574" s="98" t="str">
        <f t="shared" si="169"/>
        <v>1900-1-Aufnahme</v>
      </c>
    </row>
    <row r="575" spans="1:44">
      <c r="A575" s="98">
        <f t="shared" si="160"/>
        <v>0</v>
      </c>
      <c r="B575" s="98" t="str">
        <f>IF(C575=1,SUM($C$23:C575),"")</f>
        <v/>
      </c>
      <c r="C575" s="98">
        <f t="shared" si="161"/>
        <v>0</v>
      </c>
      <c r="D575" s="89" t="str">
        <f t="shared" si="162"/>
        <v>1900-1-Aufnahme-</v>
      </c>
      <c r="E575" s="123" t="str">
        <f t="shared" ca="1" si="170"/>
        <v>-</v>
      </c>
      <c r="F575" s="123">
        <f t="shared" si="175"/>
        <v>1900</v>
      </c>
      <c r="G575" s="123">
        <f t="shared" si="176"/>
        <v>1</v>
      </c>
      <c r="H575" s="162">
        <f t="shared" si="177"/>
        <v>553</v>
      </c>
      <c r="I575" s="77"/>
      <c r="J575" s="78"/>
      <c r="K575" s="79"/>
      <c r="L575" s="80"/>
      <c r="M575" s="177"/>
      <c r="N575" s="309" t="str">
        <f t="shared" ca="1" si="174"/>
        <v/>
      </c>
      <c r="O575" s="310" t="str">
        <f ca="1">IFERROR(IF(VLOOKUP($E575,'SD Aufnahme'!$A$33:$N$326,'SD Aufnahme'!$D$29,FALSE)=0,"",VLOOKUP($E575,'SD Aufnahme'!$A$33:$N$326,'SD Aufnahme'!$D$29,FALSE)),"")</f>
        <v/>
      </c>
      <c r="P575" s="313"/>
      <c r="Q575" s="315" t="str">
        <f>IF(K575=0,"",IFERROR(VLOOKUP($E575,'SD Aufnahme'!$A$33:$N$326,'SD Aufnahme'!$E$29,FALSE),""))</f>
        <v/>
      </c>
      <c r="R575" s="87"/>
      <c r="S575" s="131" t="str">
        <f t="shared" si="163"/>
        <v/>
      </c>
      <c r="T575" s="126">
        <f>IF(M575="organische Düngemittel",IF(OR($M575=0,L575&lt;&gt;0,U575&gt;0),0,IFERROR(VLOOKUP($E575,'SD Aufnahme'!$A$33:$N$4042,T$20,FALSE),0)),)</f>
        <v>0</v>
      </c>
      <c r="U575" s="83"/>
      <c r="V575" s="124"/>
      <c r="W575" s="128" t="str">
        <f ca="1">IFERROR(IF(AND(J575&lt;&gt;"eigene Stoffe",VLOOKUP($E575,'SD Aufnahme'!$A$33:$N$326,'SD Aufnahme'!$G$29,FALSE)=0),"",IF($L575&lt;&gt;0,"", IF(AND(P575&gt;0,O575&lt;&gt;"",Q575&lt;&gt;"t TM"),VLOOKUP($E575,'SD Aufnahme'!$A$33:$N$326,'SD Aufnahme'!$G$29,FALSE)/O575*P575,VLOOKUP($E575,'SD Aufnahme'!$A$33:$N$326,'SD Aufnahme'!$G$29,FALSE)))),"")</f>
        <v/>
      </c>
      <c r="X575" s="87"/>
      <c r="Y575" s="128" t="str">
        <f ca="1">IFERROR(IF(AND(J575&lt;&gt;"eigene Stoffe",VLOOKUP($E575,'SD Aufnahme'!$A$33:$N$326,'SD Aufnahme'!$H$29,FALSE)=0),"",IF($L575&lt;&gt;0,"",IFERROR(IF(AND(P575&gt;0,O575&lt;&gt;"",Q575&lt;&gt;"t TM"),VLOOKUP($E575,'SD Aufnahme'!$A$33:$N$326,'SD Aufnahme'!$H$29,FALSE)*P575/O575,VLOOKUP($E575,'SD Aufnahme'!$A$33:$N$326,'SD Aufnahme'!$H$29,FALSE)),""))),"")</f>
        <v/>
      </c>
      <c r="Z575" s="87"/>
      <c r="AA575" s="424" t="s">
        <v>667</v>
      </c>
      <c r="AB575" s="129" t="str">
        <f>IF($M575=0,"",IFERROR(VLOOKUP($E575,'SD Aufnahme'!$A$33:$N$279,AB$20,FALSE),""))</f>
        <v/>
      </c>
      <c r="AC575" s="97">
        <f t="shared" si="164"/>
        <v>0</v>
      </c>
      <c r="AD575" s="89">
        <f t="shared" ca="1" si="165"/>
        <v>0</v>
      </c>
      <c r="AE575" s="89">
        <f t="shared" ca="1" si="171"/>
        <v>0</v>
      </c>
      <c r="AF575" s="89">
        <f t="shared" ca="1" si="166"/>
        <v>0</v>
      </c>
      <c r="AG575" s="89">
        <f t="shared" ca="1" si="172"/>
        <v>0</v>
      </c>
      <c r="AH575" s="89">
        <f t="shared" si="178"/>
        <v>0</v>
      </c>
      <c r="AI575" s="130" t="e">
        <f ca="1">COUNTIF(OFFSET('SD Aufnahme'!$C$33,VLOOKUP(J575,Art_Aufnahme,3,FALSE),0,VLOOKUP(J575,Art_Aufnahme,4,FALSE)-VLOOKUP(J575,Art_Aufnahme,3,FALSE)+1,1),K575)</f>
        <v>#N/A</v>
      </c>
      <c r="AJ575" s="138">
        <f ca="1">COUNTIF(OFFSET('SD Aufnahme'!$M$32,VLOOKUP(E575,'SD Aufnahme'!$A$33:$X$376,'SD Aufnahme'!$W$29,FALSE),0,1,VLOOKUP(E575,'SD Aufnahme'!$A$33:$X$376,'SD Aufnahme'!$X$29,FALSE)),M575)</f>
        <v>0</v>
      </c>
      <c r="AK575" s="91">
        <f t="shared" ca="1" si="173"/>
        <v>0</v>
      </c>
      <c r="AL575" s="98">
        <f t="shared" si="167"/>
        <v>3</v>
      </c>
      <c r="AO575" s="98">
        <f t="shared" si="168"/>
        <v>0</v>
      </c>
      <c r="AR575" s="98" t="str">
        <f t="shared" si="169"/>
        <v>1900-1-Aufnahme</v>
      </c>
    </row>
    <row r="576" spans="1:44">
      <c r="A576" s="98">
        <f t="shared" si="160"/>
        <v>0</v>
      </c>
      <c r="B576" s="98" t="str">
        <f>IF(C576=1,SUM($C$23:C576),"")</f>
        <v/>
      </c>
      <c r="C576" s="98">
        <f t="shared" si="161"/>
        <v>0</v>
      </c>
      <c r="D576" s="89" t="str">
        <f t="shared" si="162"/>
        <v>1900-1-Aufnahme-</v>
      </c>
      <c r="E576" s="123" t="str">
        <f t="shared" ca="1" si="170"/>
        <v>-</v>
      </c>
      <c r="F576" s="123">
        <f t="shared" si="175"/>
        <v>1900</v>
      </c>
      <c r="G576" s="123">
        <f t="shared" si="176"/>
        <v>1</v>
      </c>
      <c r="H576" s="162">
        <f t="shared" si="177"/>
        <v>554</v>
      </c>
      <c r="I576" s="77"/>
      <c r="J576" s="78"/>
      <c r="K576" s="79"/>
      <c r="L576" s="80"/>
      <c r="M576" s="177"/>
      <c r="N576" s="309" t="str">
        <f t="shared" ca="1" si="174"/>
        <v/>
      </c>
      <c r="O576" s="310" t="str">
        <f ca="1">IFERROR(IF(VLOOKUP($E576,'SD Aufnahme'!$A$33:$N$326,'SD Aufnahme'!$D$29,FALSE)=0,"",VLOOKUP($E576,'SD Aufnahme'!$A$33:$N$326,'SD Aufnahme'!$D$29,FALSE)),"")</f>
        <v/>
      </c>
      <c r="P576" s="313"/>
      <c r="Q576" s="315" t="str">
        <f>IF(K576=0,"",IFERROR(VLOOKUP($E576,'SD Aufnahme'!$A$33:$N$326,'SD Aufnahme'!$E$29,FALSE),""))</f>
        <v/>
      </c>
      <c r="R576" s="87"/>
      <c r="S576" s="131" t="str">
        <f t="shared" si="163"/>
        <v/>
      </c>
      <c r="T576" s="126">
        <f>IF(M576="organische Düngemittel",IF(OR($M576=0,L576&lt;&gt;0,U576&gt;0),0,IFERROR(VLOOKUP($E576,'SD Aufnahme'!$A$33:$N$4042,T$20,FALSE),0)),)</f>
        <v>0</v>
      </c>
      <c r="U576" s="83"/>
      <c r="V576" s="124"/>
      <c r="W576" s="128" t="str">
        <f ca="1">IFERROR(IF(AND(J576&lt;&gt;"eigene Stoffe",VLOOKUP($E576,'SD Aufnahme'!$A$33:$N$326,'SD Aufnahme'!$G$29,FALSE)=0),"",IF($L576&lt;&gt;0,"", IF(AND(P576&gt;0,O576&lt;&gt;"",Q576&lt;&gt;"t TM"),VLOOKUP($E576,'SD Aufnahme'!$A$33:$N$326,'SD Aufnahme'!$G$29,FALSE)/O576*P576,VLOOKUP($E576,'SD Aufnahme'!$A$33:$N$326,'SD Aufnahme'!$G$29,FALSE)))),"")</f>
        <v/>
      </c>
      <c r="X576" s="87"/>
      <c r="Y576" s="128" t="str">
        <f ca="1">IFERROR(IF(AND(J576&lt;&gt;"eigene Stoffe",VLOOKUP($E576,'SD Aufnahme'!$A$33:$N$326,'SD Aufnahme'!$H$29,FALSE)=0),"",IF($L576&lt;&gt;0,"",IFERROR(IF(AND(P576&gt;0,O576&lt;&gt;"",Q576&lt;&gt;"t TM"),VLOOKUP($E576,'SD Aufnahme'!$A$33:$N$326,'SD Aufnahme'!$H$29,FALSE)*P576/O576,VLOOKUP($E576,'SD Aufnahme'!$A$33:$N$326,'SD Aufnahme'!$H$29,FALSE)),""))),"")</f>
        <v/>
      </c>
      <c r="Z576" s="87"/>
      <c r="AA576" s="424" t="s">
        <v>667</v>
      </c>
      <c r="AB576" s="129" t="str">
        <f>IF($M576=0,"",IFERROR(VLOOKUP($E576,'SD Aufnahme'!$A$33:$N$279,AB$20,FALSE),""))</f>
        <v/>
      </c>
      <c r="AC576" s="97">
        <f t="shared" si="164"/>
        <v>0</v>
      </c>
      <c r="AD576" s="89">
        <f t="shared" ca="1" si="165"/>
        <v>0</v>
      </c>
      <c r="AE576" s="89">
        <f t="shared" ca="1" si="171"/>
        <v>0</v>
      </c>
      <c r="AF576" s="89">
        <f t="shared" ca="1" si="166"/>
        <v>0</v>
      </c>
      <c r="AG576" s="89">
        <f t="shared" ca="1" si="172"/>
        <v>0</v>
      </c>
      <c r="AH576" s="89">
        <f t="shared" si="178"/>
        <v>0</v>
      </c>
      <c r="AI576" s="130" t="e">
        <f ca="1">COUNTIF(OFFSET('SD Aufnahme'!$C$33,VLOOKUP(J576,Art_Aufnahme,3,FALSE),0,VLOOKUP(J576,Art_Aufnahme,4,FALSE)-VLOOKUP(J576,Art_Aufnahme,3,FALSE)+1,1),K576)</f>
        <v>#N/A</v>
      </c>
      <c r="AJ576" s="138">
        <f ca="1">COUNTIF(OFFSET('SD Aufnahme'!$M$32,VLOOKUP(E576,'SD Aufnahme'!$A$33:$X$376,'SD Aufnahme'!$W$29,FALSE),0,1,VLOOKUP(E576,'SD Aufnahme'!$A$33:$X$376,'SD Aufnahme'!$X$29,FALSE)),M576)</f>
        <v>0</v>
      </c>
      <c r="AK576" s="91">
        <f t="shared" ca="1" si="173"/>
        <v>0</v>
      </c>
      <c r="AL576" s="98">
        <f t="shared" si="167"/>
        <v>3</v>
      </c>
      <c r="AO576" s="98">
        <f t="shared" si="168"/>
        <v>0</v>
      </c>
      <c r="AR576" s="98" t="str">
        <f t="shared" si="169"/>
        <v>1900-1-Aufnahme</v>
      </c>
    </row>
    <row r="577" spans="1:44">
      <c r="A577" s="98">
        <f t="shared" si="160"/>
        <v>0</v>
      </c>
      <c r="B577" s="98" t="str">
        <f>IF(C577=1,SUM($C$23:C577),"")</f>
        <v/>
      </c>
      <c r="C577" s="98">
        <f t="shared" si="161"/>
        <v>0</v>
      </c>
      <c r="D577" s="89" t="str">
        <f t="shared" si="162"/>
        <v>1900-1-Aufnahme-</v>
      </c>
      <c r="E577" s="123" t="str">
        <f t="shared" ca="1" si="170"/>
        <v>-</v>
      </c>
      <c r="F577" s="123">
        <f t="shared" si="175"/>
        <v>1900</v>
      </c>
      <c r="G577" s="123">
        <f t="shared" si="176"/>
        <v>1</v>
      </c>
      <c r="H577" s="162">
        <f t="shared" si="177"/>
        <v>555</v>
      </c>
      <c r="I577" s="77"/>
      <c r="J577" s="78"/>
      <c r="K577" s="79"/>
      <c r="L577" s="80"/>
      <c r="M577" s="177"/>
      <c r="N577" s="309" t="str">
        <f t="shared" ca="1" si="174"/>
        <v/>
      </c>
      <c r="O577" s="310" t="str">
        <f ca="1">IFERROR(IF(VLOOKUP($E577,'SD Aufnahme'!$A$33:$N$326,'SD Aufnahme'!$D$29,FALSE)=0,"",VLOOKUP($E577,'SD Aufnahme'!$A$33:$N$326,'SD Aufnahme'!$D$29,FALSE)),"")</f>
        <v/>
      </c>
      <c r="P577" s="313"/>
      <c r="Q577" s="315" t="str">
        <f>IF(K577=0,"",IFERROR(VLOOKUP($E577,'SD Aufnahme'!$A$33:$N$326,'SD Aufnahme'!$E$29,FALSE),""))</f>
        <v/>
      </c>
      <c r="R577" s="87"/>
      <c r="S577" s="131" t="str">
        <f t="shared" si="163"/>
        <v/>
      </c>
      <c r="T577" s="126">
        <f>IF(M577="organische Düngemittel",IF(OR($M577=0,L577&lt;&gt;0,U577&gt;0),0,IFERROR(VLOOKUP($E577,'SD Aufnahme'!$A$33:$N$4042,T$20,FALSE),0)),)</f>
        <v>0</v>
      </c>
      <c r="U577" s="83"/>
      <c r="V577" s="124"/>
      <c r="W577" s="128" t="str">
        <f ca="1">IFERROR(IF(AND(J577&lt;&gt;"eigene Stoffe",VLOOKUP($E577,'SD Aufnahme'!$A$33:$N$326,'SD Aufnahme'!$G$29,FALSE)=0),"",IF($L577&lt;&gt;0,"", IF(AND(P577&gt;0,O577&lt;&gt;"",Q577&lt;&gt;"t TM"),VLOOKUP($E577,'SD Aufnahme'!$A$33:$N$326,'SD Aufnahme'!$G$29,FALSE)/O577*P577,VLOOKUP($E577,'SD Aufnahme'!$A$33:$N$326,'SD Aufnahme'!$G$29,FALSE)))),"")</f>
        <v/>
      </c>
      <c r="X577" s="87"/>
      <c r="Y577" s="128" t="str">
        <f ca="1">IFERROR(IF(AND(J577&lt;&gt;"eigene Stoffe",VLOOKUP($E577,'SD Aufnahme'!$A$33:$N$326,'SD Aufnahme'!$H$29,FALSE)=0),"",IF($L577&lt;&gt;0,"",IFERROR(IF(AND(P577&gt;0,O577&lt;&gt;"",Q577&lt;&gt;"t TM"),VLOOKUP($E577,'SD Aufnahme'!$A$33:$N$326,'SD Aufnahme'!$H$29,FALSE)*P577/O577,VLOOKUP($E577,'SD Aufnahme'!$A$33:$N$326,'SD Aufnahme'!$H$29,FALSE)),""))),"")</f>
        <v/>
      </c>
      <c r="Z577" s="87"/>
      <c r="AA577" s="424" t="s">
        <v>667</v>
      </c>
      <c r="AB577" s="129" t="str">
        <f>IF($M577=0,"",IFERROR(VLOOKUP($E577,'SD Aufnahme'!$A$33:$N$279,AB$20,FALSE),""))</f>
        <v/>
      </c>
      <c r="AC577" s="97">
        <f t="shared" si="164"/>
        <v>0</v>
      </c>
      <c r="AD577" s="89">
        <f t="shared" ca="1" si="165"/>
        <v>0</v>
      </c>
      <c r="AE577" s="89">
        <f t="shared" ca="1" si="171"/>
        <v>0</v>
      </c>
      <c r="AF577" s="89">
        <f t="shared" ca="1" si="166"/>
        <v>0</v>
      </c>
      <c r="AG577" s="89">
        <f t="shared" ca="1" si="172"/>
        <v>0</v>
      </c>
      <c r="AH577" s="89">
        <f t="shared" si="178"/>
        <v>0</v>
      </c>
      <c r="AI577" s="130" t="e">
        <f ca="1">COUNTIF(OFFSET('SD Aufnahme'!$C$33,VLOOKUP(J577,Art_Aufnahme,3,FALSE),0,VLOOKUP(J577,Art_Aufnahme,4,FALSE)-VLOOKUP(J577,Art_Aufnahme,3,FALSE)+1,1),K577)</f>
        <v>#N/A</v>
      </c>
      <c r="AJ577" s="138">
        <f ca="1">COUNTIF(OFFSET('SD Aufnahme'!$M$32,VLOOKUP(E577,'SD Aufnahme'!$A$33:$X$376,'SD Aufnahme'!$W$29,FALSE),0,1,VLOOKUP(E577,'SD Aufnahme'!$A$33:$X$376,'SD Aufnahme'!$X$29,FALSE)),M577)</f>
        <v>0</v>
      </c>
      <c r="AK577" s="91">
        <f t="shared" ca="1" si="173"/>
        <v>0</v>
      </c>
      <c r="AL577" s="98">
        <f t="shared" si="167"/>
        <v>3</v>
      </c>
      <c r="AO577" s="98">
        <f t="shared" si="168"/>
        <v>0</v>
      </c>
      <c r="AR577" s="98" t="str">
        <f t="shared" si="169"/>
        <v>1900-1-Aufnahme</v>
      </c>
    </row>
    <row r="578" spans="1:44">
      <c r="A578" s="98">
        <f t="shared" si="160"/>
        <v>0</v>
      </c>
      <c r="B578" s="98" t="str">
        <f>IF(C578=1,SUM($C$23:C578),"")</f>
        <v/>
      </c>
      <c r="C578" s="98">
        <f t="shared" si="161"/>
        <v>0</v>
      </c>
      <c r="D578" s="89" t="str">
        <f t="shared" si="162"/>
        <v>1900-1-Aufnahme-</v>
      </c>
      <c r="E578" s="123" t="str">
        <f t="shared" ca="1" si="170"/>
        <v>-</v>
      </c>
      <c r="F578" s="123">
        <f t="shared" si="175"/>
        <v>1900</v>
      </c>
      <c r="G578" s="123">
        <f t="shared" si="176"/>
        <v>1</v>
      </c>
      <c r="H578" s="162">
        <f t="shared" si="177"/>
        <v>556</v>
      </c>
      <c r="I578" s="77"/>
      <c r="J578" s="78"/>
      <c r="K578" s="79"/>
      <c r="L578" s="80"/>
      <c r="M578" s="177"/>
      <c r="N578" s="309" t="str">
        <f t="shared" ca="1" si="174"/>
        <v/>
      </c>
      <c r="O578" s="310" t="str">
        <f ca="1">IFERROR(IF(VLOOKUP($E578,'SD Aufnahme'!$A$33:$N$326,'SD Aufnahme'!$D$29,FALSE)=0,"",VLOOKUP($E578,'SD Aufnahme'!$A$33:$N$326,'SD Aufnahme'!$D$29,FALSE)),"")</f>
        <v/>
      </c>
      <c r="P578" s="313"/>
      <c r="Q578" s="315" t="str">
        <f>IF(K578=0,"",IFERROR(VLOOKUP($E578,'SD Aufnahme'!$A$33:$N$326,'SD Aufnahme'!$E$29,FALSE),""))</f>
        <v/>
      </c>
      <c r="R578" s="87"/>
      <c r="S578" s="131" t="str">
        <f t="shared" si="163"/>
        <v/>
      </c>
      <c r="T578" s="126">
        <f>IF(M578="organische Düngemittel",IF(OR($M578=0,L578&lt;&gt;0,U578&gt;0),0,IFERROR(VLOOKUP($E578,'SD Aufnahme'!$A$33:$N$4042,T$20,FALSE),0)),)</f>
        <v>0</v>
      </c>
      <c r="U578" s="83"/>
      <c r="V578" s="124"/>
      <c r="W578" s="128" t="str">
        <f ca="1">IFERROR(IF(AND(J578&lt;&gt;"eigene Stoffe",VLOOKUP($E578,'SD Aufnahme'!$A$33:$N$326,'SD Aufnahme'!$G$29,FALSE)=0),"",IF($L578&lt;&gt;0,"", IF(AND(P578&gt;0,O578&lt;&gt;"",Q578&lt;&gt;"t TM"),VLOOKUP($E578,'SD Aufnahme'!$A$33:$N$326,'SD Aufnahme'!$G$29,FALSE)/O578*P578,VLOOKUP($E578,'SD Aufnahme'!$A$33:$N$326,'SD Aufnahme'!$G$29,FALSE)))),"")</f>
        <v/>
      </c>
      <c r="X578" s="87"/>
      <c r="Y578" s="128" t="str">
        <f ca="1">IFERROR(IF(AND(J578&lt;&gt;"eigene Stoffe",VLOOKUP($E578,'SD Aufnahme'!$A$33:$N$326,'SD Aufnahme'!$H$29,FALSE)=0),"",IF($L578&lt;&gt;0,"",IFERROR(IF(AND(P578&gt;0,O578&lt;&gt;"",Q578&lt;&gt;"t TM"),VLOOKUP($E578,'SD Aufnahme'!$A$33:$N$326,'SD Aufnahme'!$H$29,FALSE)*P578/O578,VLOOKUP($E578,'SD Aufnahme'!$A$33:$N$326,'SD Aufnahme'!$H$29,FALSE)),""))),"")</f>
        <v/>
      </c>
      <c r="Z578" s="87"/>
      <c r="AA578" s="424" t="s">
        <v>667</v>
      </c>
      <c r="AB578" s="129" t="str">
        <f>IF($M578=0,"",IFERROR(VLOOKUP($E578,'SD Aufnahme'!$A$33:$N$279,AB$20,FALSE),""))</f>
        <v/>
      </c>
      <c r="AC578" s="97">
        <f t="shared" si="164"/>
        <v>0</v>
      </c>
      <c r="AD578" s="89">
        <f t="shared" ca="1" si="165"/>
        <v>0</v>
      </c>
      <c r="AE578" s="89">
        <f t="shared" ca="1" si="171"/>
        <v>0</v>
      </c>
      <c r="AF578" s="89">
        <f t="shared" ca="1" si="166"/>
        <v>0</v>
      </c>
      <c r="AG578" s="89">
        <f t="shared" ca="1" si="172"/>
        <v>0</v>
      </c>
      <c r="AH578" s="89">
        <f t="shared" si="178"/>
        <v>0</v>
      </c>
      <c r="AI578" s="130" t="e">
        <f ca="1">COUNTIF(OFFSET('SD Aufnahme'!$C$33,VLOOKUP(J578,Art_Aufnahme,3,FALSE),0,VLOOKUP(J578,Art_Aufnahme,4,FALSE)-VLOOKUP(J578,Art_Aufnahme,3,FALSE)+1,1),K578)</f>
        <v>#N/A</v>
      </c>
      <c r="AJ578" s="138">
        <f ca="1">COUNTIF(OFFSET('SD Aufnahme'!$M$32,VLOOKUP(E578,'SD Aufnahme'!$A$33:$X$376,'SD Aufnahme'!$W$29,FALSE),0,1,VLOOKUP(E578,'SD Aufnahme'!$A$33:$X$376,'SD Aufnahme'!$X$29,FALSE)),M578)</f>
        <v>0</v>
      </c>
      <c r="AK578" s="91">
        <f t="shared" ca="1" si="173"/>
        <v>0</v>
      </c>
      <c r="AL578" s="98">
        <f t="shared" si="167"/>
        <v>3</v>
      </c>
      <c r="AO578" s="98">
        <f t="shared" si="168"/>
        <v>0</v>
      </c>
      <c r="AR578" s="98" t="str">
        <f t="shared" si="169"/>
        <v>1900-1-Aufnahme</v>
      </c>
    </row>
    <row r="579" spans="1:44">
      <c r="A579" s="98">
        <f t="shared" si="160"/>
        <v>0</v>
      </c>
      <c r="B579" s="98" t="str">
        <f>IF(C579=1,SUM($C$23:C579),"")</f>
        <v/>
      </c>
      <c r="C579" s="98">
        <f t="shared" si="161"/>
        <v>0</v>
      </c>
      <c r="D579" s="89" t="str">
        <f t="shared" si="162"/>
        <v>1900-1-Aufnahme-</v>
      </c>
      <c r="E579" s="123" t="str">
        <f t="shared" ca="1" si="170"/>
        <v>-</v>
      </c>
      <c r="F579" s="123">
        <f t="shared" si="175"/>
        <v>1900</v>
      </c>
      <c r="G579" s="123">
        <f t="shared" si="176"/>
        <v>1</v>
      </c>
      <c r="H579" s="162">
        <f t="shared" si="177"/>
        <v>557</v>
      </c>
      <c r="I579" s="77"/>
      <c r="J579" s="78"/>
      <c r="K579" s="79"/>
      <c r="L579" s="80"/>
      <c r="M579" s="177"/>
      <c r="N579" s="309" t="str">
        <f t="shared" ca="1" si="174"/>
        <v/>
      </c>
      <c r="O579" s="310" t="str">
        <f ca="1">IFERROR(IF(VLOOKUP($E579,'SD Aufnahme'!$A$33:$N$326,'SD Aufnahme'!$D$29,FALSE)=0,"",VLOOKUP($E579,'SD Aufnahme'!$A$33:$N$326,'SD Aufnahme'!$D$29,FALSE)),"")</f>
        <v/>
      </c>
      <c r="P579" s="313"/>
      <c r="Q579" s="315" t="str">
        <f>IF(K579=0,"",IFERROR(VLOOKUP($E579,'SD Aufnahme'!$A$33:$N$326,'SD Aufnahme'!$E$29,FALSE),""))</f>
        <v/>
      </c>
      <c r="R579" s="87"/>
      <c r="S579" s="131" t="str">
        <f t="shared" si="163"/>
        <v/>
      </c>
      <c r="T579" s="126">
        <f>IF(M579="organische Düngemittel",IF(OR($M579=0,L579&lt;&gt;0,U579&gt;0),0,IFERROR(VLOOKUP($E579,'SD Aufnahme'!$A$33:$N$4042,T$20,FALSE),0)),)</f>
        <v>0</v>
      </c>
      <c r="U579" s="83"/>
      <c r="V579" s="124"/>
      <c r="W579" s="128" t="str">
        <f ca="1">IFERROR(IF(AND(J579&lt;&gt;"eigene Stoffe",VLOOKUP($E579,'SD Aufnahme'!$A$33:$N$326,'SD Aufnahme'!$G$29,FALSE)=0),"",IF($L579&lt;&gt;0,"", IF(AND(P579&gt;0,O579&lt;&gt;"",Q579&lt;&gt;"t TM"),VLOOKUP($E579,'SD Aufnahme'!$A$33:$N$326,'SD Aufnahme'!$G$29,FALSE)/O579*P579,VLOOKUP($E579,'SD Aufnahme'!$A$33:$N$326,'SD Aufnahme'!$G$29,FALSE)))),"")</f>
        <v/>
      </c>
      <c r="X579" s="87"/>
      <c r="Y579" s="128" t="str">
        <f ca="1">IFERROR(IF(AND(J579&lt;&gt;"eigene Stoffe",VLOOKUP($E579,'SD Aufnahme'!$A$33:$N$326,'SD Aufnahme'!$H$29,FALSE)=0),"",IF($L579&lt;&gt;0,"",IFERROR(IF(AND(P579&gt;0,O579&lt;&gt;"",Q579&lt;&gt;"t TM"),VLOOKUP($E579,'SD Aufnahme'!$A$33:$N$326,'SD Aufnahme'!$H$29,FALSE)*P579/O579,VLOOKUP($E579,'SD Aufnahme'!$A$33:$N$326,'SD Aufnahme'!$H$29,FALSE)),""))),"")</f>
        <v/>
      </c>
      <c r="Z579" s="87"/>
      <c r="AA579" s="424" t="s">
        <v>667</v>
      </c>
      <c r="AB579" s="129" t="str">
        <f>IF($M579=0,"",IFERROR(VLOOKUP($E579,'SD Aufnahme'!$A$33:$N$279,AB$20,FALSE),""))</f>
        <v/>
      </c>
      <c r="AC579" s="97">
        <f t="shared" si="164"/>
        <v>0</v>
      </c>
      <c r="AD579" s="89">
        <f t="shared" ca="1" si="165"/>
        <v>0</v>
      </c>
      <c r="AE579" s="89">
        <f t="shared" ca="1" si="171"/>
        <v>0</v>
      </c>
      <c r="AF579" s="89">
        <f t="shared" ca="1" si="166"/>
        <v>0</v>
      </c>
      <c r="AG579" s="89">
        <f t="shared" ca="1" si="172"/>
        <v>0</v>
      </c>
      <c r="AH579" s="89">
        <f t="shared" si="178"/>
        <v>0</v>
      </c>
      <c r="AI579" s="130" t="e">
        <f ca="1">COUNTIF(OFFSET('SD Aufnahme'!$C$33,VLOOKUP(J579,Art_Aufnahme,3,FALSE),0,VLOOKUP(J579,Art_Aufnahme,4,FALSE)-VLOOKUP(J579,Art_Aufnahme,3,FALSE)+1,1),K579)</f>
        <v>#N/A</v>
      </c>
      <c r="AJ579" s="138">
        <f ca="1">COUNTIF(OFFSET('SD Aufnahme'!$M$32,VLOOKUP(E579,'SD Aufnahme'!$A$33:$X$376,'SD Aufnahme'!$W$29,FALSE),0,1,VLOOKUP(E579,'SD Aufnahme'!$A$33:$X$376,'SD Aufnahme'!$X$29,FALSE)),M579)</f>
        <v>0</v>
      </c>
      <c r="AK579" s="91">
        <f t="shared" ca="1" si="173"/>
        <v>0</v>
      </c>
      <c r="AL579" s="98">
        <f t="shared" si="167"/>
        <v>3</v>
      </c>
      <c r="AO579" s="98">
        <f t="shared" si="168"/>
        <v>0</v>
      </c>
      <c r="AR579" s="98" t="str">
        <f t="shared" si="169"/>
        <v>1900-1-Aufnahme</v>
      </c>
    </row>
    <row r="580" spans="1:44">
      <c r="A580" s="98">
        <f t="shared" si="160"/>
        <v>0</v>
      </c>
      <c r="B580" s="98" t="str">
        <f>IF(C580=1,SUM($C$23:C580),"")</f>
        <v/>
      </c>
      <c r="C580" s="98">
        <f t="shared" si="161"/>
        <v>0</v>
      </c>
      <c r="D580" s="89" t="str">
        <f t="shared" si="162"/>
        <v>1900-1-Aufnahme-</v>
      </c>
      <c r="E580" s="123" t="str">
        <f t="shared" ca="1" si="170"/>
        <v>-</v>
      </c>
      <c r="F580" s="123">
        <f t="shared" si="175"/>
        <v>1900</v>
      </c>
      <c r="G580" s="123">
        <f t="shared" si="176"/>
        <v>1</v>
      </c>
      <c r="H580" s="162">
        <f t="shared" si="177"/>
        <v>558</v>
      </c>
      <c r="I580" s="77"/>
      <c r="J580" s="78"/>
      <c r="K580" s="79"/>
      <c r="L580" s="80"/>
      <c r="M580" s="177"/>
      <c r="N580" s="309" t="str">
        <f t="shared" ca="1" si="174"/>
        <v/>
      </c>
      <c r="O580" s="310" t="str">
        <f ca="1">IFERROR(IF(VLOOKUP($E580,'SD Aufnahme'!$A$33:$N$326,'SD Aufnahme'!$D$29,FALSE)=0,"",VLOOKUP($E580,'SD Aufnahme'!$A$33:$N$326,'SD Aufnahme'!$D$29,FALSE)),"")</f>
        <v/>
      </c>
      <c r="P580" s="313"/>
      <c r="Q580" s="315" t="str">
        <f>IF(K580=0,"",IFERROR(VLOOKUP($E580,'SD Aufnahme'!$A$33:$N$326,'SD Aufnahme'!$E$29,FALSE),""))</f>
        <v/>
      </c>
      <c r="R580" s="87"/>
      <c r="S580" s="131" t="str">
        <f t="shared" si="163"/>
        <v/>
      </c>
      <c r="T580" s="126">
        <f>IF(M580="organische Düngemittel",IF(OR($M580=0,L580&lt;&gt;0,U580&gt;0),0,IFERROR(VLOOKUP($E580,'SD Aufnahme'!$A$33:$N$4042,T$20,FALSE),0)),)</f>
        <v>0</v>
      </c>
      <c r="U580" s="83"/>
      <c r="V580" s="124"/>
      <c r="W580" s="128" t="str">
        <f ca="1">IFERROR(IF(AND(J580&lt;&gt;"eigene Stoffe",VLOOKUP($E580,'SD Aufnahme'!$A$33:$N$326,'SD Aufnahme'!$G$29,FALSE)=0),"",IF($L580&lt;&gt;0,"", IF(AND(P580&gt;0,O580&lt;&gt;"",Q580&lt;&gt;"t TM"),VLOOKUP($E580,'SD Aufnahme'!$A$33:$N$326,'SD Aufnahme'!$G$29,FALSE)/O580*P580,VLOOKUP($E580,'SD Aufnahme'!$A$33:$N$326,'SD Aufnahme'!$G$29,FALSE)))),"")</f>
        <v/>
      </c>
      <c r="X580" s="87"/>
      <c r="Y580" s="128" t="str">
        <f ca="1">IFERROR(IF(AND(J580&lt;&gt;"eigene Stoffe",VLOOKUP($E580,'SD Aufnahme'!$A$33:$N$326,'SD Aufnahme'!$H$29,FALSE)=0),"",IF($L580&lt;&gt;0,"",IFERROR(IF(AND(P580&gt;0,O580&lt;&gt;"",Q580&lt;&gt;"t TM"),VLOOKUP($E580,'SD Aufnahme'!$A$33:$N$326,'SD Aufnahme'!$H$29,FALSE)*P580/O580,VLOOKUP($E580,'SD Aufnahme'!$A$33:$N$326,'SD Aufnahme'!$H$29,FALSE)),""))),"")</f>
        <v/>
      </c>
      <c r="Z580" s="87"/>
      <c r="AA580" s="424" t="s">
        <v>667</v>
      </c>
      <c r="AB580" s="129" t="str">
        <f>IF($M580=0,"",IFERROR(VLOOKUP($E580,'SD Aufnahme'!$A$33:$N$279,AB$20,FALSE),""))</f>
        <v/>
      </c>
      <c r="AC580" s="97">
        <f t="shared" si="164"/>
        <v>0</v>
      </c>
      <c r="AD580" s="89">
        <f t="shared" ca="1" si="165"/>
        <v>0</v>
      </c>
      <c r="AE580" s="89">
        <f t="shared" ca="1" si="171"/>
        <v>0</v>
      </c>
      <c r="AF580" s="89">
        <f t="shared" ca="1" si="166"/>
        <v>0</v>
      </c>
      <c r="AG580" s="89">
        <f t="shared" ca="1" si="172"/>
        <v>0</v>
      </c>
      <c r="AH580" s="89">
        <f t="shared" si="178"/>
        <v>0</v>
      </c>
      <c r="AI580" s="130" t="e">
        <f ca="1">COUNTIF(OFFSET('SD Aufnahme'!$C$33,VLOOKUP(J580,Art_Aufnahme,3,FALSE),0,VLOOKUP(J580,Art_Aufnahme,4,FALSE)-VLOOKUP(J580,Art_Aufnahme,3,FALSE)+1,1),K580)</f>
        <v>#N/A</v>
      </c>
      <c r="AJ580" s="138">
        <f ca="1">COUNTIF(OFFSET('SD Aufnahme'!$M$32,VLOOKUP(E580,'SD Aufnahme'!$A$33:$X$376,'SD Aufnahme'!$W$29,FALSE),0,1,VLOOKUP(E580,'SD Aufnahme'!$A$33:$X$376,'SD Aufnahme'!$X$29,FALSE)),M580)</f>
        <v>0</v>
      </c>
      <c r="AK580" s="91">
        <f t="shared" ca="1" si="173"/>
        <v>0</v>
      </c>
      <c r="AL580" s="98">
        <f t="shared" si="167"/>
        <v>3</v>
      </c>
      <c r="AO580" s="98">
        <f t="shared" si="168"/>
        <v>0</v>
      </c>
      <c r="AR580" s="98" t="str">
        <f t="shared" si="169"/>
        <v>1900-1-Aufnahme</v>
      </c>
    </row>
    <row r="581" spans="1:44">
      <c r="A581" s="98">
        <f t="shared" si="160"/>
        <v>0</v>
      </c>
      <c r="B581" s="98" t="str">
        <f>IF(C581=1,SUM($C$23:C581),"")</f>
        <v/>
      </c>
      <c r="C581" s="98">
        <f t="shared" si="161"/>
        <v>0</v>
      </c>
      <c r="D581" s="89" t="str">
        <f t="shared" si="162"/>
        <v>1900-1-Aufnahme-</v>
      </c>
      <c r="E581" s="123" t="str">
        <f t="shared" ca="1" si="170"/>
        <v>-</v>
      </c>
      <c r="F581" s="123">
        <f t="shared" si="175"/>
        <v>1900</v>
      </c>
      <c r="G581" s="123">
        <f t="shared" si="176"/>
        <v>1</v>
      </c>
      <c r="H581" s="162">
        <f t="shared" si="177"/>
        <v>559</v>
      </c>
      <c r="I581" s="77"/>
      <c r="J581" s="78"/>
      <c r="K581" s="79"/>
      <c r="L581" s="80"/>
      <c r="M581" s="177"/>
      <c r="N581" s="309" t="str">
        <f t="shared" ca="1" si="174"/>
        <v/>
      </c>
      <c r="O581" s="310" t="str">
        <f ca="1">IFERROR(IF(VLOOKUP($E581,'SD Aufnahme'!$A$33:$N$326,'SD Aufnahme'!$D$29,FALSE)=0,"",VLOOKUP($E581,'SD Aufnahme'!$A$33:$N$326,'SD Aufnahme'!$D$29,FALSE)),"")</f>
        <v/>
      </c>
      <c r="P581" s="313"/>
      <c r="Q581" s="315" t="str">
        <f>IF(K581=0,"",IFERROR(VLOOKUP($E581,'SD Aufnahme'!$A$33:$N$326,'SD Aufnahme'!$E$29,FALSE),""))</f>
        <v/>
      </c>
      <c r="R581" s="87"/>
      <c r="S581" s="131" t="str">
        <f t="shared" si="163"/>
        <v/>
      </c>
      <c r="T581" s="126">
        <f>IF(M581="organische Düngemittel",IF(OR($M581=0,L581&lt;&gt;0,U581&gt;0),0,IFERROR(VLOOKUP($E581,'SD Aufnahme'!$A$33:$N$4042,T$20,FALSE),0)),)</f>
        <v>0</v>
      </c>
      <c r="U581" s="83"/>
      <c r="V581" s="124"/>
      <c r="W581" s="128" t="str">
        <f ca="1">IFERROR(IF(AND(J581&lt;&gt;"eigene Stoffe",VLOOKUP($E581,'SD Aufnahme'!$A$33:$N$326,'SD Aufnahme'!$G$29,FALSE)=0),"",IF($L581&lt;&gt;0,"", IF(AND(P581&gt;0,O581&lt;&gt;"",Q581&lt;&gt;"t TM"),VLOOKUP($E581,'SD Aufnahme'!$A$33:$N$326,'SD Aufnahme'!$G$29,FALSE)/O581*P581,VLOOKUP($E581,'SD Aufnahme'!$A$33:$N$326,'SD Aufnahme'!$G$29,FALSE)))),"")</f>
        <v/>
      </c>
      <c r="X581" s="87"/>
      <c r="Y581" s="128" t="str">
        <f ca="1">IFERROR(IF(AND(J581&lt;&gt;"eigene Stoffe",VLOOKUP($E581,'SD Aufnahme'!$A$33:$N$326,'SD Aufnahme'!$H$29,FALSE)=0),"",IF($L581&lt;&gt;0,"",IFERROR(IF(AND(P581&gt;0,O581&lt;&gt;"",Q581&lt;&gt;"t TM"),VLOOKUP($E581,'SD Aufnahme'!$A$33:$N$326,'SD Aufnahme'!$H$29,FALSE)*P581/O581,VLOOKUP($E581,'SD Aufnahme'!$A$33:$N$326,'SD Aufnahme'!$H$29,FALSE)),""))),"")</f>
        <v/>
      </c>
      <c r="Z581" s="87"/>
      <c r="AA581" s="424" t="s">
        <v>667</v>
      </c>
      <c r="AB581" s="129" t="str">
        <f>IF($M581=0,"",IFERROR(VLOOKUP($E581,'SD Aufnahme'!$A$33:$N$279,AB$20,FALSE),""))</f>
        <v/>
      </c>
      <c r="AC581" s="97">
        <f t="shared" si="164"/>
        <v>0</v>
      </c>
      <c r="AD581" s="89">
        <f t="shared" ca="1" si="165"/>
        <v>0</v>
      </c>
      <c r="AE581" s="89">
        <f t="shared" ca="1" si="171"/>
        <v>0</v>
      </c>
      <c r="AF581" s="89">
        <f t="shared" ca="1" si="166"/>
        <v>0</v>
      </c>
      <c r="AG581" s="89">
        <f t="shared" ca="1" si="172"/>
        <v>0</v>
      </c>
      <c r="AH581" s="89">
        <f t="shared" si="178"/>
        <v>0</v>
      </c>
      <c r="AI581" s="130" t="e">
        <f ca="1">COUNTIF(OFFSET('SD Aufnahme'!$C$33,VLOOKUP(J581,Art_Aufnahme,3,FALSE),0,VLOOKUP(J581,Art_Aufnahme,4,FALSE)-VLOOKUP(J581,Art_Aufnahme,3,FALSE)+1,1),K581)</f>
        <v>#N/A</v>
      </c>
      <c r="AJ581" s="138">
        <f ca="1">COUNTIF(OFFSET('SD Aufnahme'!$M$32,VLOOKUP(E581,'SD Aufnahme'!$A$33:$X$376,'SD Aufnahme'!$W$29,FALSE),0,1,VLOOKUP(E581,'SD Aufnahme'!$A$33:$X$376,'SD Aufnahme'!$X$29,FALSE)),M581)</f>
        <v>0</v>
      </c>
      <c r="AK581" s="91">
        <f t="shared" ca="1" si="173"/>
        <v>0</v>
      </c>
      <c r="AL581" s="98">
        <f t="shared" si="167"/>
        <v>3</v>
      </c>
      <c r="AO581" s="98">
        <f t="shared" si="168"/>
        <v>0</v>
      </c>
      <c r="AR581" s="98" t="str">
        <f t="shared" si="169"/>
        <v>1900-1-Aufnahme</v>
      </c>
    </row>
    <row r="582" spans="1:44">
      <c r="A582" s="98">
        <f t="shared" si="160"/>
        <v>0</v>
      </c>
      <c r="B582" s="98" t="str">
        <f>IF(C582=1,SUM($C$23:C582),"")</f>
        <v/>
      </c>
      <c r="C582" s="98">
        <f t="shared" si="161"/>
        <v>0</v>
      </c>
      <c r="D582" s="89" t="str">
        <f t="shared" si="162"/>
        <v>1900-1-Aufnahme-</v>
      </c>
      <c r="E582" s="123" t="str">
        <f t="shared" ca="1" si="170"/>
        <v>-</v>
      </c>
      <c r="F582" s="123">
        <f t="shared" si="175"/>
        <v>1900</v>
      </c>
      <c r="G582" s="123">
        <f t="shared" si="176"/>
        <v>1</v>
      </c>
      <c r="H582" s="162">
        <f t="shared" si="177"/>
        <v>560</v>
      </c>
      <c r="I582" s="77"/>
      <c r="J582" s="78"/>
      <c r="K582" s="79"/>
      <c r="L582" s="80"/>
      <c r="M582" s="177"/>
      <c r="N582" s="309" t="str">
        <f t="shared" ca="1" si="174"/>
        <v/>
      </c>
      <c r="O582" s="310" t="str">
        <f ca="1">IFERROR(IF(VLOOKUP($E582,'SD Aufnahme'!$A$33:$N$326,'SD Aufnahme'!$D$29,FALSE)=0,"",VLOOKUP($E582,'SD Aufnahme'!$A$33:$N$326,'SD Aufnahme'!$D$29,FALSE)),"")</f>
        <v/>
      </c>
      <c r="P582" s="313"/>
      <c r="Q582" s="315" t="str">
        <f>IF(K582=0,"",IFERROR(VLOOKUP($E582,'SD Aufnahme'!$A$33:$N$326,'SD Aufnahme'!$E$29,FALSE),""))</f>
        <v/>
      </c>
      <c r="R582" s="87"/>
      <c r="S582" s="131" t="str">
        <f t="shared" si="163"/>
        <v/>
      </c>
      <c r="T582" s="126">
        <f>IF(M582="organische Düngemittel",IF(OR($M582=0,L582&lt;&gt;0,U582&gt;0),0,IFERROR(VLOOKUP($E582,'SD Aufnahme'!$A$33:$N$4042,T$20,FALSE),0)),)</f>
        <v>0</v>
      </c>
      <c r="U582" s="83"/>
      <c r="V582" s="124"/>
      <c r="W582" s="128" t="str">
        <f ca="1">IFERROR(IF(AND(J582&lt;&gt;"eigene Stoffe",VLOOKUP($E582,'SD Aufnahme'!$A$33:$N$326,'SD Aufnahme'!$G$29,FALSE)=0),"",IF($L582&lt;&gt;0,"", IF(AND(P582&gt;0,O582&lt;&gt;"",Q582&lt;&gt;"t TM"),VLOOKUP($E582,'SD Aufnahme'!$A$33:$N$326,'SD Aufnahme'!$G$29,FALSE)/O582*P582,VLOOKUP($E582,'SD Aufnahme'!$A$33:$N$326,'SD Aufnahme'!$G$29,FALSE)))),"")</f>
        <v/>
      </c>
      <c r="X582" s="87"/>
      <c r="Y582" s="128" t="str">
        <f ca="1">IFERROR(IF(AND(J582&lt;&gt;"eigene Stoffe",VLOOKUP($E582,'SD Aufnahme'!$A$33:$N$326,'SD Aufnahme'!$H$29,FALSE)=0),"",IF($L582&lt;&gt;0,"",IFERROR(IF(AND(P582&gt;0,O582&lt;&gt;"",Q582&lt;&gt;"t TM"),VLOOKUP($E582,'SD Aufnahme'!$A$33:$N$326,'SD Aufnahme'!$H$29,FALSE)*P582/O582,VLOOKUP($E582,'SD Aufnahme'!$A$33:$N$326,'SD Aufnahme'!$H$29,FALSE)),""))),"")</f>
        <v/>
      </c>
      <c r="Z582" s="87"/>
      <c r="AA582" s="424" t="s">
        <v>667</v>
      </c>
      <c r="AB582" s="129" t="str">
        <f>IF($M582=0,"",IFERROR(VLOOKUP($E582,'SD Aufnahme'!$A$33:$N$279,AB$20,FALSE),""))</f>
        <v/>
      </c>
      <c r="AC582" s="97">
        <f t="shared" si="164"/>
        <v>0</v>
      </c>
      <c r="AD582" s="89">
        <f t="shared" ca="1" si="165"/>
        <v>0</v>
      </c>
      <c r="AE582" s="89">
        <f t="shared" ca="1" si="171"/>
        <v>0</v>
      </c>
      <c r="AF582" s="89">
        <f t="shared" ca="1" si="166"/>
        <v>0</v>
      </c>
      <c r="AG582" s="89">
        <f t="shared" ca="1" si="172"/>
        <v>0</v>
      </c>
      <c r="AH582" s="89">
        <f t="shared" si="178"/>
        <v>0</v>
      </c>
      <c r="AI582" s="130" t="e">
        <f ca="1">COUNTIF(OFFSET('SD Aufnahme'!$C$33,VLOOKUP(J582,Art_Aufnahme,3,FALSE),0,VLOOKUP(J582,Art_Aufnahme,4,FALSE)-VLOOKUP(J582,Art_Aufnahme,3,FALSE)+1,1),K582)</f>
        <v>#N/A</v>
      </c>
      <c r="AJ582" s="138">
        <f ca="1">COUNTIF(OFFSET('SD Aufnahme'!$M$32,VLOOKUP(E582,'SD Aufnahme'!$A$33:$X$376,'SD Aufnahme'!$W$29,FALSE),0,1,VLOOKUP(E582,'SD Aufnahme'!$A$33:$X$376,'SD Aufnahme'!$X$29,FALSE)),M582)</f>
        <v>0</v>
      </c>
      <c r="AK582" s="91">
        <f t="shared" ca="1" si="173"/>
        <v>0</v>
      </c>
      <c r="AL582" s="98">
        <f t="shared" si="167"/>
        <v>3</v>
      </c>
      <c r="AO582" s="98">
        <f t="shared" si="168"/>
        <v>0</v>
      </c>
      <c r="AR582" s="98" t="str">
        <f t="shared" si="169"/>
        <v>1900-1-Aufnahme</v>
      </c>
    </row>
    <row r="583" spans="1:44">
      <c r="A583" s="98">
        <f t="shared" si="160"/>
        <v>0</v>
      </c>
      <c r="B583" s="98" t="str">
        <f>IF(C583=1,SUM($C$23:C583),"")</f>
        <v/>
      </c>
      <c r="C583" s="98">
        <f t="shared" si="161"/>
        <v>0</v>
      </c>
      <c r="D583" s="89" t="str">
        <f t="shared" si="162"/>
        <v>1900-1-Aufnahme-</v>
      </c>
      <c r="E583" s="123" t="str">
        <f t="shared" ca="1" si="170"/>
        <v>-</v>
      </c>
      <c r="F583" s="123">
        <f t="shared" si="175"/>
        <v>1900</v>
      </c>
      <c r="G583" s="123">
        <f t="shared" si="176"/>
        <v>1</v>
      </c>
      <c r="H583" s="162">
        <f t="shared" si="177"/>
        <v>561</v>
      </c>
      <c r="I583" s="77"/>
      <c r="J583" s="78"/>
      <c r="K583" s="79"/>
      <c r="L583" s="80"/>
      <c r="M583" s="177"/>
      <c r="N583" s="309" t="str">
        <f t="shared" ca="1" si="174"/>
        <v/>
      </c>
      <c r="O583" s="310" t="str">
        <f ca="1">IFERROR(IF(VLOOKUP($E583,'SD Aufnahme'!$A$33:$N$326,'SD Aufnahme'!$D$29,FALSE)=0,"",VLOOKUP($E583,'SD Aufnahme'!$A$33:$N$326,'SD Aufnahme'!$D$29,FALSE)),"")</f>
        <v/>
      </c>
      <c r="P583" s="313"/>
      <c r="Q583" s="315" t="str">
        <f>IF(K583=0,"",IFERROR(VLOOKUP($E583,'SD Aufnahme'!$A$33:$N$326,'SD Aufnahme'!$E$29,FALSE),""))</f>
        <v/>
      </c>
      <c r="R583" s="87"/>
      <c r="S583" s="131" t="str">
        <f t="shared" si="163"/>
        <v/>
      </c>
      <c r="T583" s="126">
        <f>IF(M583="organische Düngemittel",IF(OR($M583=0,L583&lt;&gt;0,U583&gt;0),0,IFERROR(VLOOKUP($E583,'SD Aufnahme'!$A$33:$N$4042,T$20,FALSE),0)),)</f>
        <v>0</v>
      </c>
      <c r="U583" s="83"/>
      <c r="V583" s="124"/>
      <c r="W583" s="128" t="str">
        <f ca="1">IFERROR(IF(AND(J583&lt;&gt;"eigene Stoffe",VLOOKUP($E583,'SD Aufnahme'!$A$33:$N$326,'SD Aufnahme'!$G$29,FALSE)=0),"",IF($L583&lt;&gt;0,"", IF(AND(P583&gt;0,O583&lt;&gt;"",Q583&lt;&gt;"t TM"),VLOOKUP($E583,'SD Aufnahme'!$A$33:$N$326,'SD Aufnahme'!$G$29,FALSE)/O583*P583,VLOOKUP($E583,'SD Aufnahme'!$A$33:$N$326,'SD Aufnahme'!$G$29,FALSE)))),"")</f>
        <v/>
      </c>
      <c r="X583" s="87"/>
      <c r="Y583" s="128" t="str">
        <f ca="1">IFERROR(IF(AND(J583&lt;&gt;"eigene Stoffe",VLOOKUP($E583,'SD Aufnahme'!$A$33:$N$326,'SD Aufnahme'!$H$29,FALSE)=0),"",IF($L583&lt;&gt;0,"",IFERROR(IF(AND(P583&gt;0,O583&lt;&gt;"",Q583&lt;&gt;"t TM"),VLOOKUP($E583,'SD Aufnahme'!$A$33:$N$326,'SD Aufnahme'!$H$29,FALSE)*P583/O583,VLOOKUP($E583,'SD Aufnahme'!$A$33:$N$326,'SD Aufnahme'!$H$29,FALSE)),""))),"")</f>
        <v/>
      </c>
      <c r="Z583" s="87"/>
      <c r="AA583" s="424" t="s">
        <v>667</v>
      </c>
      <c r="AB583" s="129" t="str">
        <f>IF($M583=0,"",IFERROR(VLOOKUP($E583,'SD Aufnahme'!$A$33:$N$279,AB$20,FALSE),""))</f>
        <v/>
      </c>
      <c r="AC583" s="97">
        <f t="shared" si="164"/>
        <v>0</v>
      </c>
      <c r="AD583" s="89">
        <f t="shared" ca="1" si="165"/>
        <v>0</v>
      </c>
      <c r="AE583" s="89">
        <f t="shared" ca="1" si="171"/>
        <v>0</v>
      </c>
      <c r="AF583" s="89">
        <f t="shared" ca="1" si="166"/>
        <v>0</v>
      </c>
      <c r="AG583" s="89">
        <f t="shared" ca="1" si="172"/>
        <v>0</v>
      </c>
      <c r="AH583" s="89">
        <f t="shared" si="178"/>
        <v>0</v>
      </c>
      <c r="AI583" s="130" t="e">
        <f ca="1">COUNTIF(OFFSET('SD Aufnahme'!$C$33,VLOOKUP(J583,Art_Aufnahme,3,FALSE),0,VLOOKUP(J583,Art_Aufnahme,4,FALSE)-VLOOKUP(J583,Art_Aufnahme,3,FALSE)+1,1),K583)</f>
        <v>#N/A</v>
      </c>
      <c r="AJ583" s="138">
        <f ca="1">COUNTIF(OFFSET('SD Aufnahme'!$M$32,VLOOKUP(E583,'SD Aufnahme'!$A$33:$X$376,'SD Aufnahme'!$W$29,FALSE),0,1,VLOOKUP(E583,'SD Aufnahme'!$A$33:$X$376,'SD Aufnahme'!$X$29,FALSE)),M583)</f>
        <v>0</v>
      </c>
      <c r="AK583" s="91">
        <f t="shared" ca="1" si="173"/>
        <v>0</v>
      </c>
      <c r="AL583" s="98">
        <f t="shared" si="167"/>
        <v>3</v>
      </c>
      <c r="AO583" s="98">
        <f t="shared" si="168"/>
        <v>0</v>
      </c>
      <c r="AR583" s="98" t="str">
        <f t="shared" si="169"/>
        <v>1900-1-Aufnahme</v>
      </c>
    </row>
    <row r="584" spans="1:44">
      <c r="A584" s="98">
        <f t="shared" si="160"/>
        <v>0</v>
      </c>
      <c r="B584" s="98" t="str">
        <f>IF(C584=1,SUM($C$23:C584),"")</f>
        <v/>
      </c>
      <c r="C584" s="98">
        <f t="shared" si="161"/>
        <v>0</v>
      </c>
      <c r="D584" s="89" t="str">
        <f t="shared" si="162"/>
        <v>1900-1-Aufnahme-</v>
      </c>
      <c r="E584" s="123" t="str">
        <f t="shared" ca="1" si="170"/>
        <v>-</v>
      </c>
      <c r="F584" s="123">
        <f t="shared" si="175"/>
        <v>1900</v>
      </c>
      <c r="G584" s="123">
        <f t="shared" si="176"/>
        <v>1</v>
      </c>
      <c r="H584" s="162">
        <f t="shared" si="177"/>
        <v>562</v>
      </c>
      <c r="I584" s="77"/>
      <c r="J584" s="78"/>
      <c r="K584" s="79"/>
      <c r="L584" s="80"/>
      <c r="M584" s="177"/>
      <c r="N584" s="309" t="str">
        <f t="shared" ca="1" si="174"/>
        <v/>
      </c>
      <c r="O584" s="310" t="str">
        <f ca="1">IFERROR(IF(VLOOKUP($E584,'SD Aufnahme'!$A$33:$N$326,'SD Aufnahme'!$D$29,FALSE)=0,"",VLOOKUP($E584,'SD Aufnahme'!$A$33:$N$326,'SD Aufnahme'!$D$29,FALSE)),"")</f>
        <v/>
      </c>
      <c r="P584" s="313"/>
      <c r="Q584" s="315" t="str">
        <f>IF(K584=0,"",IFERROR(VLOOKUP($E584,'SD Aufnahme'!$A$33:$N$326,'SD Aufnahme'!$E$29,FALSE),""))</f>
        <v/>
      </c>
      <c r="R584" s="87"/>
      <c r="S584" s="131" t="str">
        <f t="shared" si="163"/>
        <v/>
      </c>
      <c r="T584" s="126">
        <f>IF(M584="organische Düngemittel",IF(OR($M584=0,L584&lt;&gt;0,U584&gt;0),0,IFERROR(VLOOKUP($E584,'SD Aufnahme'!$A$33:$N$4042,T$20,FALSE),0)),)</f>
        <v>0</v>
      </c>
      <c r="U584" s="83"/>
      <c r="V584" s="124"/>
      <c r="W584" s="128" t="str">
        <f ca="1">IFERROR(IF(AND(J584&lt;&gt;"eigene Stoffe",VLOOKUP($E584,'SD Aufnahme'!$A$33:$N$326,'SD Aufnahme'!$G$29,FALSE)=0),"",IF($L584&lt;&gt;0,"", IF(AND(P584&gt;0,O584&lt;&gt;"",Q584&lt;&gt;"t TM"),VLOOKUP($E584,'SD Aufnahme'!$A$33:$N$326,'SD Aufnahme'!$G$29,FALSE)/O584*P584,VLOOKUP($E584,'SD Aufnahme'!$A$33:$N$326,'SD Aufnahme'!$G$29,FALSE)))),"")</f>
        <v/>
      </c>
      <c r="X584" s="87"/>
      <c r="Y584" s="128" t="str">
        <f ca="1">IFERROR(IF(AND(J584&lt;&gt;"eigene Stoffe",VLOOKUP($E584,'SD Aufnahme'!$A$33:$N$326,'SD Aufnahme'!$H$29,FALSE)=0),"",IF($L584&lt;&gt;0,"",IFERROR(IF(AND(P584&gt;0,O584&lt;&gt;"",Q584&lt;&gt;"t TM"),VLOOKUP($E584,'SD Aufnahme'!$A$33:$N$326,'SD Aufnahme'!$H$29,FALSE)*P584/O584,VLOOKUP($E584,'SD Aufnahme'!$A$33:$N$326,'SD Aufnahme'!$H$29,FALSE)),""))),"")</f>
        <v/>
      </c>
      <c r="Z584" s="87"/>
      <c r="AA584" s="424" t="s">
        <v>667</v>
      </c>
      <c r="AB584" s="129" t="str">
        <f>IF($M584=0,"",IFERROR(VLOOKUP($E584,'SD Aufnahme'!$A$33:$N$279,AB$20,FALSE),""))</f>
        <v/>
      </c>
      <c r="AC584" s="97">
        <f t="shared" si="164"/>
        <v>0</v>
      </c>
      <c r="AD584" s="89">
        <f t="shared" ca="1" si="165"/>
        <v>0</v>
      </c>
      <c r="AE584" s="89">
        <f t="shared" ca="1" si="171"/>
        <v>0</v>
      </c>
      <c r="AF584" s="89">
        <f t="shared" ca="1" si="166"/>
        <v>0</v>
      </c>
      <c r="AG584" s="89">
        <f t="shared" ca="1" si="172"/>
        <v>0</v>
      </c>
      <c r="AH584" s="89">
        <f t="shared" si="178"/>
        <v>0</v>
      </c>
      <c r="AI584" s="130" t="e">
        <f ca="1">COUNTIF(OFFSET('SD Aufnahme'!$C$33,VLOOKUP(J584,Art_Aufnahme,3,FALSE),0,VLOOKUP(J584,Art_Aufnahme,4,FALSE)-VLOOKUP(J584,Art_Aufnahme,3,FALSE)+1,1),K584)</f>
        <v>#N/A</v>
      </c>
      <c r="AJ584" s="138">
        <f ca="1">COUNTIF(OFFSET('SD Aufnahme'!$M$32,VLOOKUP(E584,'SD Aufnahme'!$A$33:$X$376,'SD Aufnahme'!$W$29,FALSE),0,1,VLOOKUP(E584,'SD Aufnahme'!$A$33:$X$376,'SD Aufnahme'!$X$29,FALSE)),M584)</f>
        <v>0</v>
      </c>
      <c r="AK584" s="91">
        <f t="shared" ca="1" si="173"/>
        <v>0</v>
      </c>
      <c r="AL584" s="98">
        <f t="shared" si="167"/>
        <v>3</v>
      </c>
      <c r="AO584" s="98">
        <f t="shared" si="168"/>
        <v>0</v>
      </c>
      <c r="AR584" s="98" t="str">
        <f t="shared" si="169"/>
        <v>1900-1-Aufnahme</v>
      </c>
    </row>
    <row r="585" spans="1:44">
      <c r="A585" s="98">
        <f t="shared" si="160"/>
        <v>0</v>
      </c>
      <c r="B585" s="98" t="str">
        <f>IF(C585=1,SUM($C$23:C585),"")</f>
        <v/>
      </c>
      <c r="C585" s="98">
        <f t="shared" si="161"/>
        <v>0</v>
      </c>
      <c r="D585" s="89" t="str">
        <f t="shared" si="162"/>
        <v>1900-1-Aufnahme-</v>
      </c>
      <c r="E585" s="123" t="str">
        <f t="shared" ca="1" si="170"/>
        <v>-</v>
      </c>
      <c r="F585" s="123">
        <f t="shared" si="175"/>
        <v>1900</v>
      </c>
      <c r="G585" s="123">
        <f t="shared" si="176"/>
        <v>1</v>
      </c>
      <c r="H585" s="162">
        <f t="shared" si="177"/>
        <v>563</v>
      </c>
      <c r="I585" s="77"/>
      <c r="J585" s="78"/>
      <c r="K585" s="79"/>
      <c r="L585" s="80"/>
      <c r="M585" s="177"/>
      <c r="N585" s="309" t="str">
        <f t="shared" ca="1" si="174"/>
        <v/>
      </c>
      <c r="O585" s="310" t="str">
        <f ca="1">IFERROR(IF(VLOOKUP($E585,'SD Aufnahme'!$A$33:$N$326,'SD Aufnahme'!$D$29,FALSE)=0,"",VLOOKUP($E585,'SD Aufnahme'!$A$33:$N$326,'SD Aufnahme'!$D$29,FALSE)),"")</f>
        <v/>
      </c>
      <c r="P585" s="313"/>
      <c r="Q585" s="315" t="str">
        <f>IF(K585=0,"",IFERROR(VLOOKUP($E585,'SD Aufnahme'!$A$33:$N$326,'SD Aufnahme'!$E$29,FALSE),""))</f>
        <v/>
      </c>
      <c r="R585" s="87"/>
      <c r="S585" s="131" t="str">
        <f t="shared" si="163"/>
        <v/>
      </c>
      <c r="T585" s="126">
        <f>IF(M585="organische Düngemittel",IF(OR($M585=0,L585&lt;&gt;0,U585&gt;0),0,IFERROR(VLOOKUP($E585,'SD Aufnahme'!$A$33:$N$4042,T$20,FALSE),0)),)</f>
        <v>0</v>
      </c>
      <c r="U585" s="83"/>
      <c r="V585" s="124"/>
      <c r="W585" s="128" t="str">
        <f ca="1">IFERROR(IF(AND(J585&lt;&gt;"eigene Stoffe",VLOOKUP($E585,'SD Aufnahme'!$A$33:$N$326,'SD Aufnahme'!$G$29,FALSE)=0),"",IF($L585&lt;&gt;0,"", IF(AND(P585&gt;0,O585&lt;&gt;"",Q585&lt;&gt;"t TM"),VLOOKUP($E585,'SD Aufnahme'!$A$33:$N$326,'SD Aufnahme'!$G$29,FALSE)/O585*P585,VLOOKUP($E585,'SD Aufnahme'!$A$33:$N$326,'SD Aufnahme'!$G$29,FALSE)))),"")</f>
        <v/>
      </c>
      <c r="X585" s="87"/>
      <c r="Y585" s="128" t="str">
        <f ca="1">IFERROR(IF(AND(J585&lt;&gt;"eigene Stoffe",VLOOKUP($E585,'SD Aufnahme'!$A$33:$N$326,'SD Aufnahme'!$H$29,FALSE)=0),"",IF($L585&lt;&gt;0,"",IFERROR(IF(AND(P585&gt;0,O585&lt;&gt;"",Q585&lt;&gt;"t TM"),VLOOKUP($E585,'SD Aufnahme'!$A$33:$N$326,'SD Aufnahme'!$H$29,FALSE)*P585/O585,VLOOKUP($E585,'SD Aufnahme'!$A$33:$N$326,'SD Aufnahme'!$H$29,FALSE)),""))),"")</f>
        <v/>
      </c>
      <c r="Z585" s="87"/>
      <c r="AA585" s="424" t="s">
        <v>667</v>
      </c>
      <c r="AB585" s="129" t="str">
        <f>IF($M585=0,"",IFERROR(VLOOKUP($E585,'SD Aufnahme'!$A$33:$N$279,AB$20,FALSE),""))</f>
        <v/>
      </c>
      <c r="AC585" s="97">
        <f t="shared" si="164"/>
        <v>0</v>
      </c>
      <c r="AD585" s="89">
        <f t="shared" ca="1" si="165"/>
        <v>0</v>
      </c>
      <c r="AE585" s="89">
        <f t="shared" ca="1" si="171"/>
        <v>0</v>
      </c>
      <c r="AF585" s="89">
        <f t="shared" ca="1" si="166"/>
        <v>0</v>
      </c>
      <c r="AG585" s="89">
        <f t="shared" ca="1" si="172"/>
        <v>0</v>
      </c>
      <c r="AH585" s="89">
        <f t="shared" si="178"/>
        <v>0</v>
      </c>
      <c r="AI585" s="130" t="e">
        <f ca="1">COUNTIF(OFFSET('SD Aufnahme'!$C$33,VLOOKUP(J585,Art_Aufnahme,3,FALSE),0,VLOOKUP(J585,Art_Aufnahme,4,FALSE)-VLOOKUP(J585,Art_Aufnahme,3,FALSE)+1,1),K585)</f>
        <v>#N/A</v>
      </c>
      <c r="AJ585" s="138">
        <f ca="1">COUNTIF(OFFSET('SD Aufnahme'!$M$32,VLOOKUP(E585,'SD Aufnahme'!$A$33:$X$376,'SD Aufnahme'!$W$29,FALSE),0,1,VLOOKUP(E585,'SD Aufnahme'!$A$33:$X$376,'SD Aufnahme'!$X$29,FALSE)),M585)</f>
        <v>0</v>
      </c>
      <c r="AK585" s="91">
        <f t="shared" ca="1" si="173"/>
        <v>0</v>
      </c>
      <c r="AL585" s="98">
        <f t="shared" si="167"/>
        <v>3</v>
      </c>
      <c r="AO585" s="98">
        <f t="shared" si="168"/>
        <v>0</v>
      </c>
      <c r="AR585" s="98" t="str">
        <f t="shared" si="169"/>
        <v>1900-1-Aufnahme</v>
      </c>
    </row>
    <row r="586" spans="1:44">
      <c r="A586" s="98">
        <f t="shared" si="160"/>
        <v>0</v>
      </c>
      <c r="B586" s="98" t="str">
        <f>IF(C586=1,SUM($C$23:C586),"")</f>
        <v/>
      </c>
      <c r="C586" s="98">
        <f t="shared" si="161"/>
        <v>0</v>
      </c>
      <c r="D586" s="89" t="str">
        <f t="shared" si="162"/>
        <v>1900-1-Aufnahme-</v>
      </c>
      <c r="E586" s="123" t="str">
        <f t="shared" ca="1" si="170"/>
        <v>-</v>
      </c>
      <c r="F586" s="123">
        <f t="shared" si="175"/>
        <v>1900</v>
      </c>
      <c r="G586" s="123">
        <f t="shared" si="176"/>
        <v>1</v>
      </c>
      <c r="H586" s="162">
        <f t="shared" si="177"/>
        <v>564</v>
      </c>
      <c r="I586" s="77"/>
      <c r="J586" s="78"/>
      <c r="K586" s="79"/>
      <c r="L586" s="80"/>
      <c r="M586" s="177"/>
      <c r="N586" s="309" t="str">
        <f t="shared" ca="1" si="174"/>
        <v/>
      </c>
      <c r="O586" s="310" t="str">
        <f ca="1">IFERROR(IF(VLOOKUP($E586,'SD Aufnahme'!$A$33:$N$326,'SD Aufnahme'!$D$29,FALSE)=0,"",VLOOKUP($E586,'SD Aufnahme'!$A$33:$N$326,'SD Aufnahme'!$D$29,FALSE)),"")</f>
        <v/>
      </c>
      <c r="P586" s="313"/>
      <c r="Q586" s="315" t="str">
        <f>IF(K586=0,"",IFERROR(VLOOKUP($E586,'SD Aufnahme'!$A$33:$N$326,'SD Aufnahme'!$E$29,FALSE),""))</f>
        <v/>
      </c>
      <c r="R586" s="87"/>
      <c r="S586" s="131" t="str">
        <f t="shared" si="163"/>
        <v/>
      </c>
      <c r="T586" s="126">
        <f>IF(M586="organische Düngemittel",IF(OR($M586=0,L586&lt;&gt;0,U586&gt;0),0,IFERROR(VLOOKUP($E586,'SD Aufnahme'!$A$33:$N$4042,T$20,FALSE),0)),)</f>
        <v>0</v>
      </c>
      <c r="U586" s="83"/>
      <c r="V586" s="124"/>
      <c r="W586" s="128" t="str">
        <f ca="1">IFERROR(IF(AND(J586&lt;&gt;"eigene Stoffe",VLOOKUP($E586,'SD Aufnahme'!$A$33:$N$326,'SD Aufnahme'!$G$29,FALSE)=0),"",IF($L586&lt;&gt;0,"", IF(AND(P586&gt;0,O586&lt;&gt;"",Q586&lt;&gt;"t TM"),VLOOKUP($E586,'SD Aufnahme'!$A$33:$N$326,'SD Aufnahme'!$G$29,FALSE)/O586*P586,VLOOKUP($E586,'SD Aufnahme'!$A$33:$N$326,'SD Aufnahme'!$G$29,FALSE)))),"")</f>
        <v/>
      </c>
      <c r="X586" s="87"/>
      <c r="Y586" s="128" t="str">
        <f ca="1">IFERROR(IF(AND(J586&lt;&gt;"eigene Stoffe",VLOOKUP($E586,'SD Aufnahme'!$A$33:$N$326,'SD Aufnahme'!$H$29,FALSE)=0),"",IF($L586&lt;&gt;0,"",IFERROR(IF(AND(P586&gt;0,O586&lt;&gt;"",Q586&lt;&gt;"t TM"),VLOOKUP($E586,'SD Aufnahme'!$A$33:$N$326,'SD Aufnahme'!$H$29,FALSE)*P586/O586,VLOOKUP($E586,'SD Aufnahme'!$A$33:$N$326,'SD Aufnahme'!$H$29,FALSE)),""))),"")</f>
        <v/>
      </c>
      <c r="Z586" s="87"/>
      <c r="AA586" s="424" t="s">
        <v>667</v>
      </c>
      <c r="AB586" s="129" t="str">
        <f>IF($M586=0,"",IFERROR(VLOOKUP($E586,'SD Aufnahme'!$A$33:$N$279,AB$20,FALSE),""))</f>
        <v/>
      </c>
      <c r="AC586" s="97">
        <f t="shared" si="164"/>
        <v>0</v>
      </c>
      <c r="AD586" s="89">
        <f t="shared" ca="1" si="165"/>
        <v>0</v>
      </c>
      <c r="AE586" s="89">
        <f t="shared" ca="1" si="171"/>
        <v>0</v>
      </c>
      <c r="AF586" s="89">
        <f t="shared" ca="1" si="166"/>
        <v>0</v>
      </c>
      <c r="AG586" s="89">
        <f t="shared" ca="1" si="172"/>
        <v>0</v>
      </c>
      <c r="AH586" s="89">
        <f t="shared" si="178"/>
        <v>0</v>
      </c>
      <c r="AI586" s="130" t="e">
        <f ca="1">COUNTIF(OFFSET('SD Aufnahme'!$C$33,VLOOKUP(J586,Art_Aufnahme,3,FALSE),0,VLOOKUP(J586,Art_Aufnahme,4,FALSE)-VLOOKUP(J586,Art_Aufnahme,3,FALSE)+1,1),K586)</f>
        <v>#N/A</v>
      </c>
      <c r="AJ586" s="138">
        <f ca="1">COUNTIF(OFFSET('SD Aufnahme'!$M$32,VLOOKUP(E586,'SD Aufnahme'!$A$33:$X$376,'SD Aufnahme'!$W$29,FALSE),0,1,VLOOKUP(E586,'SD Aufnahme'!$A$33:$X$376,'SD Aufnahme'!$X$29,FALSE)),M586)</f>
        <v>0</v>
      </c>
      <c r="AK586" s="91">
        <f t="shared" ca="1" si="173"/>
        <v>0</v>
      </c>
      <c r="AL586" s="98">
        <f t="shared" si="167"/>
        <v>3</v>
      </c>
      <c r="AO586" s="98">
        <f t="shared" si="168"/>
        <v>0</v>
      </c>
      <c r="AR586" s="98" t="str">
        <f t="shared" si="169"/>
        <v>1900-1-Aufnahme</v>
      </c>
    </row>
    <row r="587" spans="1:44">
      <c r="A587" s="98">
        <f t="shared" si="160"/>
        <v>0</v>
      </c>
      <c r="B587" s="98" t="str">
        <f>IF(C587=1,SUM($C$23:C587),"")</f>
        <v/>
      </c>
      <c r="C587" s="98">
        <f t="shared" si="161"/>
        <v>0</v>
      </c>
      <c r="D587" s="89" t="str">
        <f t="shared" si="162"/>
        <v>1900-1-Aufnahme-</v>
      </c>
      <c r="E587" s="123" t="str">
        <f t="shared" ca="1" si="170"/>
        <v>-</v>
      </c>
      <c r="F587" s="123">
        <f t="shared" si="175"/>
        <v>1900</v>
      </c>
      <c r="G587" s="123">
        <f t="shared" si="176"/>
        <v>1</v>
      </c>
      <c r="H587" s="162">
        <f t="shared" si="177"/>
        <v>565</v>
      </c>
      <c r="I587" s="77"/>
      <c r="J587" s="78"/>
      <c r="K587" s="79"/>
      <c r="L587" s="80"/>
      <c r="M587" s="177"/>
      <c r="N587" s="309" t="str">
        <f t="shared" ca="1" si="174"/>
        <v/>
      </c>
      <c r="O587" s="310" t="str">
        <f ca="1">IFERROR(IF(VLOOKUP($E587,'SD Aufnahme'!$A$33:$N$326,'SD Aufnahme'!$D$29,FALSE)=0,"",VLOOKUP($E587,'SD Aufnahme'!$A$33:$N$326,'SD Aufnahme'!$D$29,FALSE)),"")</f>
        <v/>
      </c>
      <c r="P587" s="313"/>
      <c r="Q587" s="315" t="str">
        <f>IF(K587=0,"",IFERROR(VLOOKUP($E587,'SD Aufnahme'!$A$33:$N$326,'SD Aufnahme'!$E$29,FALSE),""))</f>
        <v/>
      </c>
      <c r="R587" s="87"/>
      <c r="S587" s="131" t="str">
        <f t="shared" si="163"/>
        <v/>
      </c>
      <c r="T587" s="126">
        <f>IF(M587="organische Düngemittel",IF(OR($M587=0,L587&lt;&gt;0,U587&gt;0),0,IFERROR(VLOOKUP($E587,'SD Aufnahme'!$A$33:$N$4042,T$20,FALSE),0)),)</f>
        <v>0</v>
      </c>
      <c r="U587" s="83"/>
      <c r="V587" s="124"/>
      <c r="W587" s="128" t="str">
        <f ca="1">IFERROR(IF(AND(J587&lt;&gt;"eigene Stoffe",VLOOKUP($E587,'SD Aufnahme'!$A$33:$N$326,'SD Aufnahme'!$G$29,FALSE)=0),"",IF($L587&lt;&gt;0,"", IF(AND(P587&gt;0,O587&lt;&gt;"",Q587&lt;&gt;"t TM"),VLOOKUP($E587,'SD Aufnahme'!$A$33:$N$326,'SD Aufnahme'!$G$29,FALSE)/O587*P587,VLOOKUP($E587,'SD Aufnahme'!$A$33:$N$326,'SD Aufnahme'!$G$29,FALSE)))),"")</f>
        <v/>
      </c>
      <c r="X587" s="87"/>
      <c r="Y587" s="128" t="str">
        <f ca="1">IFERROR(IF(AND(J587&lt;&gt;"eigene Stoffe",VLOOKUP($E587,'SD Aufnahme'!$A$33:$N$326,'SD Aufnahme'!$H$29,FALSE)=0),"",IF($L587&lt;&gt;0,"",IFERROR(IF(AND(P587&gt;0,O587&lt;&gt;"",Q587&lt;&gt;"t TM"),VLOOKUP($E587,'SD Aufnahme'!$A$33:$N$326,'SD Aufnahme'!$H$29,FALSE)*P587/O587,VLOOKUP($E587,'SD Aufnahme'!$A$33:$N$326,'SD Aufnahme'!$H$29,FALSE)),""))),"")</f>
        <v/>
      </c>
      <c r="Z587" s="87"/>
      <c r="AA587" s="424" t="s">
        <v>667</v>
      </c>
      <c r="AB587" s="129" t="str">
        <f>IF($M587=0,"",IFERROR(VLOOKUP($E587,'SD Aufnahme'!$A$33:$N$279,AB$20,FALSE),""))</f>
        <v/>
      </c>
      <c r="AC587" s="97">
        <f t="shared" si="164"/>
        <v>0</v>
      </c>
      <c r="AD587" s="89">
        <f t="shared" ca="1" si="165"/>
        <v>0</v>
      </c>
      <c r="AE587" s="89">
        <f t="shared" ca="1" si="171"/>
        <v>0</v>
      </c>
      <c r="AF587" s="89">
        <f t="shared" ca="1" si="166"/>
        <v>0</v>
      </c>
      <c r="AG587" s="89">
        <f t="shared" ca="1" si="172"/>
        <v>0</v>
      </c>
      <c r="AH587" s="89">
        <f t="shared" si="178"/>
        <v>0</v>
      </c>
      <c r="AI587" s="130" t="e">
        <f ca="1">COUNTIF(OFFSET('SD Aufnahme'!$C$33,VLOOKUP(J587,Art_Aufnahme,3,FALSE),0,VLOOKUP(J587,Art_Aufnahme,4,FALSE)-VLOOKUP(J587,Art_Aufnahme,3,FALSE)+1,1),K587)</f>
        <v>#N/A</v>
      </c>
      <c r="AJ587" s="138">
        <f ca="1">COUNTIF(OFFSET('SD Aufnahme'!$M$32,VLOOKUP(E587,'SD Aufnahme'!$A$33:$X$376,'SD Aufnahme'!$W$29,FALSE),0,1,VLOOKUP(E587,'SD Aufnahme'!$A$33:$X$376,'SD Aufnahme'!$X$29,FALSE)),M587)</f>
        <v>0</v>
      </c>
      <c r="AK587" s="91">
        <f t="shared" ca="1" si="173"/>
        <v>0</v>
      </c>
      <c r="AL587" s="98">
        <f t="shared" si="167"/>
        <v>3</v>
      </c>
      <c r="AO587" s="98">
        <f t="shared" si="168"/>
        <v>0</v>
      </c>
      <c r="AR587" s="98" t="str">
        <f t="shared" si="169"/>
        <v>1900-1-Aufnahme</v>
      </c>
    </row>
    <row r="588" spans="1:44">
      <c r="A588" s="98">
        <f t="shared" si="160"/>
        <v>0</v>
      </c>
      <c r="B588" s="98" t="str">
        <f>IF(C588=1,SUM($C$23:C588),"")</f>
        <v/>
      </c>
      <c r="C588" s="98">
        <f t="shared" si="161"/>
        <v>0</v>
      </c>
      <c r="D588" s="89" t="str">
        <f t="shared" si="162"/>
        <v>1900-1-Aufnahme-</v>
      </c>
      <c r="E588" s="123" t="str">
        <f t="shared" ca="1" si="170"/>
        <v>-</v>
      </c>
      <c r="F588" s="123">
        <f t="shared" si="175"/>
        <v>1900</v>
      </c>
      <c r="G588" s="123">
        <f t="shared" si="176"/>
        <v>1</v>
      </c>
      <c r="H588" s="162">
        <f t="shared" si="177"/>
        <v>566</v>
      </c>
      <c r="I588" s="77"/>
      <c r="J588" s="78"/>
      <c r="K588" s="79"/>
      <c r="L588" s="80"/>
      <c r="M588" s="177"/>
      <c r="N588" s="309" t="str">
        <f t="shared" ca="1" si="174"/>
        <v/>
      </c>
      <c r="O588" s="310" t="str">
        <f ca="1">IFERROR(IF(VLOOKUP($E588,'SD Aufnahme'!$A$33:$N$326,'SD Aufnahme'!$D$29,FALSE)=0,"",VLOOKUP($E588,'SD Aufnahme'!$A$33:$N$326,'SD Aufnahme'!$D$29,FALSE)),"")</f>
        <v/>
      </c>
      <c r="P588" s="313"/>
      <c r="Q588" s="315" t="str">
        <f>IF(K588=0,"",IFERROR(VLOOKUP($E588,'SD Aufnahme'!$A$33:$N$326,'SD Aufnahme'!$E$29,FALSE),""))</f>
        <v/>
      </c>
      <c r="R588" s="87"/>
      <c r="S588" s="131" t="str">
        <f t="shared" si="163"/>
        <v/>
      </c>
      <c r="T588" s="126">
        <f>IF(M588="organische Düngemittel",IF(OR($M588=0,L588&lt;&gt;0,U588&gt;0),0,IFERROR(VLOOKUP($E588,'SD Aufnahme'!$A$33:$N$4042,T$20,FALSE),0)),)</f>
        <v>0</v>
      </c>
      <c r="U588" s="83"/>
      <c r="V588" s="124"/>
      <c r="W588" s="128" t="str">
        <f ca="1">IFERROR(IF(AND(J588&lt;&gt;"eigene Stoffe",VLOOKUP($E588,'SD Aufnahme'!$A$33:$N$326,'SD Aufnahme'!$G$29,FALSE)=0),"",IF($L588&lt;&gt;0,"", IF(AND(P588&gt;0,O588&lt;&gt;"",Q588&lt;&gt;"t TM"),VLOOKUP($E588,'SD Aufnahme'!$A$33:$N$326,'SD Aufnahme'!$G$29,FALSE)/O588*P588,VLOOKUP($E588,'SD Aufnahme'!$A$33:$N$326,'SD Aufnahme'!$G$29,FALSE)))),"")</f>
        <v/>
      </c>
      <c r="X588" s="87"/>
      <c r="Y588" s="128" t="str">
        <f ca="1">IFERROR(IF(AND(J588&lt;&gt;"eigene Stoffe",VLOOKUP($E588,'SD Aufnahme'!$A$33:$N$326,'SD Aufnahme'!$H$29,FALSE)=0),"",IF($L588&lt;&gt;0,"",IFERROR(IF(AND(P588&gt;0,O588&lt;&gt;"",Q588&lt;&gt;"t TM"),VLOOKUP($E588,'SD Aufnahme'!$A$33:$N$326,'SD Aufnahme'!$H$29,FALSE)*P588/O588,VLOOKUP($E588,'SD Aufnahme'!$A$33:$N$326,'SD Aufnahme'!$H$29,FALSE)),""))),"")</f>
        <v/>
      </c>
      <c r="Z588" s="87"/>
      <c r="AA588" s="424" t="s">
        <v>667</v>
      </c>
      <c r="AB588" s="129" t="str">
        <f>IF($M588=0,"",IFERROR(VLOOKUP($E588,'SD Aufnahme'!$A$33:$N$279,AB$20,FALSE),""))</f>
        <v/>
      </c>
      <c r="AC588" s="97">
        <f t="shared" si="164"/>
        <v>0</v>
      </c>
      <c r="AD588" s="89">
        <f t="shared" ca="1" si="165"/>
        <v>0</v>
      </c>
      <c r="AE588" s="89">
        <f t="shared" ca="1" si="171"/>
        <v>0</v>
      </c>
      <c r="AF588" s="89">
        <f t="shared" ca="1" si="166"/>
        <v>0</v>
      </c>
      <c r="AG588" s="89">
        <f t="shared" ca="1" si="172"/>
        <v>0</v>
      </c>
      <c r="AH588" s="89">
        <f t="shared" si="178"/>
        <v>0</v>
      </c>
      <c r="AI588" s="130" t="e">
        <f ca="1">COUNTIF(OFFSET('SD Aufnahme'!$C$33,VLOOKUP(J588,Art_Aufnahme,3,FALSE),0,VLOOKUP(J588,Art_Aufnahme,4,FALSE)-VLOOKUP(J588,Art_Aufnahme,3,FALSE)+1,1),K588)</f>
        <v>#N/A</v>
      </c>
      <c r="AJ588" s="138">
        <f ca="1">COUNTIF(OFFSET('SD Aufnahme'!$M$32,VLOOKUP(E588,'SD Aufnahme'!$A$33:$X$376,'SD Aufnahme'!$W$29,FALSE),0,1,VLOOKUP(E588,'SD Aufnahme'!$A$33:$X$376,'SD Aufnahme'!$X$29,FALSE)),M588)</f>
        <v>0</v>
      </c>
      <c r="AK588" s="91">
        <f t="shared" ca="1" si="173"/>
        <v>0</v>
      </c>
      <c r="AL588" s="98">
        <f t="shared" si="167"/>
        <v>3</v>
      </c>
      <c r="AO588" s="98">
        <f t="shared" si="168"/>
        <v>0</v>
      </c>
      <c r="AR588" s="98" t="str">
        <f t="shared" si="169"/>
        <v>1900-1-Aufnahme</v>
      </c>
    </row>
    <row r="589" spans="1:44">
      <c r="A589" s="98">
        <f t="shared" si="160"/>
        <v>0</v>
      </c>
      <c r="B589" s="98" t="str">
        <f>IF(C589=1,SUM($C$23:C589),"")</f>
        <v/>
      </c>
      <c r="C589" s="98">
        <f t="shared" si="161"/>
        <v>0</v>
      </c>
      <c r="D589" s="89" t="str">
        <f t="shared" si="162"/>
        <v>1900-1-Aufnahme-</v>
      </c>
      <c r="E589" s="123" t="str">
        <f t="shared" ca="1" si="170"/>
        <v>-</v>
      </c>
      <c r="F589" s="123">
        <f t="shared" si="175"/>
        <v>1900</v>
      </c>
      <c r="G589" s="123">
        <f t="shared" si="176"/>
        <v>1</v>
      </c>
      <c r="H589" s="162">
        <f t="shared" si="177"/>
        <v>567</v>
      </c>
      <c r="I589" s="77"/>
      <c r="J589" s="78"/>
      <c r="K589" s="79"/>
      <c r="L589" s="80"/>
      <c r="M589" s="177"/>
      <c r="N589" s="309" t="str">
        <f t="shared" ca="1" si="174"/>
        <v/>
      </c>
      <c r="O589" s="310" t="str">
        <f ca="1">IFERROR(IF(VLOOKUP($E589,'SD Aufnahme'!$A$33:$N$326,'SD Aufnahme'!$D$29,FALSE)=0,"",VLOOKUP($E589,'SD Aufnahme'!$A$33:$N$326,'SD Aufnahme'!$D$29,FALSE)),"")</f>
        <v/>
      </c>
      <c r="P589" s="313"/>
      <c r="Q589" s="315" t="str">
        <f>IF(K589=0,"",IFERROR(VLOOKUP($E589,'SD Aufnahme'!$A$33:$N$326,'SD Aufnahme'!$E$29,FALSE),""))</f>
        <v/>
      </c>
      <c r="R589" s="87"/>
      <c r="S589" s="131" t="str">
        <f t="shared" si="163"/>
        <v/>
      </c>
      <c r="T589" s="126">
        <f>IF(M589="organische Düngemittel",IF(OR($M589=0,L589&lt;&gt;0,U589&gt;0),0,IFERROR(VLOOKUP($E589,'SD Aufnahme'!$A$33:$N$4042,T$20,FALSE),0)),)</f>
        <v>0</v>
      </c>
      <c r="U589" s="83"/>
      <c r="V589" s="124"/>
      <c r="W589" s="128" t="str">
        <f ca="1">IFERROR(IF(AND(J589&lt;&gt;"eigene Stoffe",VLOOKUP($E589,'SD Aufnahme'!$A$33:$N$326,'SD Aufnahme'!$G$29,FALSE)=0),"",IF($L589&lt;&gt;0,"", IF(AND(P589&gt;0,O589&lt;&gt;"",Q589&lt;&gt;"t TM"),VLOOKUP($E589,'SD Aufnahme'!$A$33:$N$326,'SD Aufnahme'!$G$29,FALSE)/O589*P589,VLOOKUP($E589,'SD Aufnahme'!$A$33:$N$326,'SD Aufnahme'!$G$29,FALSE)))),"")</f>
        <v/>
      </c>
      <c r="X589" s="87"/>
      <c r="Y589" s="128" t="str">
        <f ca="1">IFERROR(IF(AND(J589&lt;&gt;"eigene Stoffe",VLOOKUP($E589,'SD Aufnahme'!$A$33:$N$326,'SD Aufnahme'!$H$29,FALSE)=0),"",IF($L589&lt;&gt;0,"",IFERROR(IF(AND(P589&gt;0,O589&lt;&gt;"",Q589&lt;&gt;"t TM"),VLOOKUP($E589,'SD Aufnahme'!$A$33:$N$326,'SD Aufnahme'!$H$29,FALSE)*P589/O589,VLOOKUP($E589,'SD Aufnahme'!$A$33:$N$326,'SD Aufnahme'!$H$29,FALSE)),""))),"")</f>
        <v/>
      </c>
      <c r="Z589" s="87"/>
      <c r="AA589" s="424" t="s">
        <v>667</v>
      </c>
      <c r="AB589" s="129" t="str">
        <f>IF($M589=0,"",IFERROR(VLOOKUP($E589,'SD Aufnahme'!$A$33:$N$279,AB$20,FALSE),""))</f>
        <v/>
      </c>
      <c r="AC589" s="97">
        <f t="shared" si="164"/>
        <v>0</v>
      </c>
      <c r="AD589" s="89">
        <f t="shared" ca="1" si="165"/>
        <v>0</v>
      </c>
      <c r="AE589" s="89">
        <f t="shared" ca="1" si="171"/>
        <v>0</v>
      </c>
      <c r="AF589" s="89">
        <f t="shared" ca="1" si="166"/>
        <v>0</v>
      </c>
      <c r="AG589" s="89">
        <f t="shared" ca="1" si="172"/>
        <v>0</v>
      </c>
      <c r="AH589" s="89">
        <f t="shared" si="178"/>
        <v>0</v>
      </c>
      <c r="AI589" s="130" t="e">
        <f ca="1">COUNTIF(OFFSET('SD Aufnahme'!$C$33,VLOOKUP(J589,Art_Aufnahme,3,FALSE),0,VLOOKUP(J589,Art_Aufnahme,4,FALSE)-VLOOKUP(J589,Art_Aufnahme,3,FALSE)+1,1),K589)</f>
        <v>#N/A</v>
      </c>
      <c r="AJ589" s="138">
        <f ca="1">COUNTIF(OFFSET('SD Aufnahme'!$M$32,VLOOKUP(E589,'SD Aufnahme'!$A$33:$X$376,'SD Aufnahme'!$W$29,FALSE),0,1,VLOOKUP(E589,'SD Aufnahme'!$A$33:$X$376,'SD Aufnahme'!$X$29,FALSE)),M589)</f>
        <v>0</v>
      </c>
      <c r="AK589" s="91">
        <f t="shared" ca="1" si="173"/>
        <v>0</v>
      </c>
      <c r="AL589" s="98">
        <f t="shared" si="167"/>
        <v>3</v>
      </c>
      <c r="AO589" s="98">
        <f t="shared" si="168"/>
        <v>0</v>
      </c>
      <c r="AR589" s="98" t="str">
        <f t="shared" si="169"/>
        <v>1900-1-Aufnahme</v>
      </c>
    </row>
    <row r="590" spans="1:44">
      <c r="A590" s="98">
        <f t="shared" si="160"/>
        <v>0</v>
      </c>
      <c r="B590" s="98" t="str">
        <f>IF(C590=1,SUM($C$23:C590),"")</f>
        <v/>
      </c>
      <c r="C590" s="98">
        <f t="shared" si="161"/>
        <v>0</v>
      </c>
      <c r="D590" s="89" t="str">
        <f t="shared" si="162"/>
        <v>1900-1-Aufnahme-</v>
      </c>
      <c r="E590" s="123" t="str">
        <f t="shared" ca="1" si="170"/>
        <v>-</v>
      </c>
      <c r="F590" s="123">
        <f t="shared" si="175"/>
        <v>1900</v>
      </c>
      <c r="G590" s="123">
        <f t="shared" si="176"/>
        <v>1</v>
      </c>
      <c r="H590" s="162">
        <f t="shared" si="177"/>
        <v>568</v>
      </c>
      <c r="I590" s="77"/>
      <c r="J590" s="78"/>
      <c r="K590" s="79"/>
      <c r="L590" s="80"/>
      <c r="M590" s="177"/>
      <c r="N590" s="309" t="str">
        <f t="shared" ca="1" si="174"/>
        <v/>
      </c>
      <c r="O590" s="310" t="str">
        <f ca="1">IFERROR(IF(VLOOKUP($E590,'SD Aufnahme'!$A$33:$N$326,'SD Aufnahme'!$D$29,FALSE)=0,"",VLOOKUP($E590,'SD Aufnahme'!$A$33:$N$326,'SD Aufnahme'!$D$29,FALSE)),"")</f>
        <v/>
      </c>
      <c r="P590" s="313"/>
      <c r="Q590" s="315" t="str">
        <f>IF(K590=0,"",IFERROR(VLOOKUP($E590,'SD Aufnahme'!$A$33:$N$326,'SD Aufnahme'!$E$29,FALSE),""))</f>
        <v/>
      </c>
      <c r="R590" s="87"/>
      <c r="S590" s="131" t="str">
        <f t="shared" si="163"/>
        <v/>
      </c>
      <c r="T590" s="126">
        <f>IF(M590="organische Düngemittel",IF(OR($M590=0,L590&lt;&gt;0,U590&gt;0),0,IFERROR(VLOOKUP($E590,'SD Aufnahme'!$A$33:$N$4042,T$20,FALSE),0)),)</f>
        <v>0</v>
      </c>
      <c r="U590" s="83"/>
      <c r="V590" s="124"/>
      <c r="W590" s="128" t="str">
        <f ca="1">IFERROR(IF(AND(J590&lt;&gt;"eigene Stoffe",VLOOKUP($E590,'SD Aufnahme'!$A$33:$N$326,'SD Aufnahme'!$G$29,FALSE)=0),"",IF($L590&lt;&gt;0,"", IF(AND(P590&gt;0,O590&lt;&gt;"",Q590&lt;&gt;"t TM"),VLOOKUP($E590,'SD Aufnahme'!$A$33:$N$326,'SD Aufnahme'!$G$29,FALSE)/O590*P590,VLOOKUP($E590,'SD Aufnahme'!$A$33:$N$326,'SD Aufnahme'!$G$29,FALSE)))),"")</f>
        <v/>
      </c>
      <c r="X590" s="87"/>
      <c r="Y590" s="128" t="str">
        <f ca="1">IFERROR(IF(AND(J590&lt;&gt;"eigene Stoffe",VLOOKUP($E590,'SD Aufnahme'!$A$33:$N$326,'SD Aufnahme'!$H$29,FALSE)=0),"",IF($L590&lt;&gt;0,"",IFERROR(IF(AND(P590&gt;0,O590&lt;&gt;"",Q590&lt;&gt;"t TM"),VLOOKUP($E590,'SD Aufnahme'!$A$33:$N$326,'SD Aufnahme'!$H$29,FALSE)*P590/O590,VLOOKUP($E590,'SD Aufnahme'!$A$33:$N$326,'SD Aufnahme'!$H$29,FALSE)),""))),"")</f>
        <v/>
      </c>
      <c r="Z590" s="87"/>
      <c r="AA590" s="424" t="s">
        <v>667</v>
      </c>
      <c r="AB590" s="129" t="str">
        <f>IF($M590=0,"",IFERROR(VLOOKUP($E590,'SD Aufnahme'!$A$33:$N$279,AB$20,FALSE),""))</f>
        <v/>
      </c>
      <c r="AC590" s="97">
        <f t="shared" si="164"/>
        <v>0</v>
      </c>
      <c r="AD590" s="89">
        <f t="shared" ca="1" si="165"/>
        <v>0</v>
      </c>
      <c r="AE590" s="89">
        <f t="shared" ca="1" si="171"/>
        <v>0</v>
      </c>
      <c r="AF590" s="89">
        <f t="shared" ca="1" si="166"/>
        <v>0</v>
      </c>
      <c r="AG590" s="89">
        <f t="shared" ca="1" si="172"/>
        <v>0</v>
      </c>
      <c r="AH590" s="89">
        <f t="shared" si="178"/>
        <v>0</v>
      </c>
      <c r="AI590" s="130" t="e">
        <f ca="1">COUNTIF(OFFSET('SD Aufnahme'!$C$33,VLOOKUP(J590,Art_Aufnahme,3,FALSE),0,VLOOKUP(J590,Art_Aufnahme,4,FALSE)-VLOOKUP(J590,Art_Aufnahme,3,FALSE)+1,1),K590)</f>
        <v>#N/A</v>
      </c>
      <c r="AJ590" s="138">
        <f ca="1">COUNTIF(OFFSET('SD Aufnahme'!$M$32,VLOOKUP(E590,'SD Aufnahme'!$A$33:$X$376,'SD Aufnahme'!$W$29,FALSE),0,1,VLOOKUP(E590,'SD Aufnahme'!$A$33:$X$376,'SD Aufnahme'!$X$29,FALSE)),M590)</f>
        <v>0</v>
      </c>
      <c r="AK590" s="91">
        <f t="shared" ca="1" si="173"/>
        <v>0</v>
      </c>
      <c r="AL590" s="98">
        <f t="shared" si="167"/>
        <v>3</v>
      </c>
      <c r="AO590" s="98">
        <f t="shared" si="168"/>
        <v>0</v>
      </c>
      <c r="AR590" s="98" t="str">
        <f t="shared" si="169"/>
        <v>1900-1-Aufnahme</v>
      </c>
    </row>
    <row r="591" spans="1:44">
      <c r="A591" s="98">
        <f t="shared" si="160"/>
        <v>0</v>
      </c>
      <c r="B591" s="98" t="str">
        <f>IF(C591=1,SUM($C$23:C591),"")</f>
        <v/>
      </c>
      <c r="C591" s="98">
        <f t="shared" si="161"/>
        <v>0</v>
      </c>
      <c r="D591" s="89" t="str">
        <f t="shared" si="162"/>
        <v>1900-1-Aufnahme-</v>
      </c>
      <c r="E591" s="123" t="str">
        <f t="shared" ca="1" si="170"/>
        <v>-</v>
      </c>
      <c r="F591" s="123">
        <f t="shared" si="175"/>
        <v>1900</v>
      </c>
      <c r="G591" s="123">
        <f t="shared" si="176"/>
        <v>1</v>
      </c>
      <c r="H591" s="162">
        <f t="shared" si="177"/>
        <v>569</v>
      </c>
      <c r="I591" s="77"/>
      <c r="J591" s="78"/>
      <c r="K591" s="79"/>
      <c r="L591" s="80"/>
      <c r="M591" s="177"/>
      <c r="N591" s="309" t="str">
        <f t="shared" ca="1" si="174"/>
        <v/>
      </c>
      <c r="O591" s="310" t="str">
        <f ca="1">IFERROR(IF(VLOOKUP($E591,'SD Aufnahme'!$A$33:$N$326,'SD Aufnahme'!$D$29,FALSE)=0,"",VLOOKUP($E591,'SD Aufnahme'!$A$33:$N$326,'SD Aufnahme'!$D$29,FALSE)),"")</f>
        <v/>
      </c>
      <c r="P591" s="313"/>
      <c r="Q591" s="315" t="str">
        <f>IF(K591=0,"",IFERROR(VLOOKUP($E591,'SD Aufnahme'!$A$33:$N$326,'SD Aufnahme'!$E$29,FALSE),""))</f>
        <v/>
      </c>
      <c r="R591" s="87"/>
      <c r="S591" s="131" t="str">
        <f t="shared" si="163"/>
        <v/>
      </c>
      <c r="T591" s="126">
        <f>IF(M591="organische Düngemittel",IF(OR($M591=0,L591&lt;&gt;0,U591&gt;0),0,IFERROR(VLOOKUP($E591,'SD Aufnahme'!$A$33:$N$4042,T$20,FALSE),0)),)</f>
        <v>0</v>
      </c>
      <c r="U591" s="83"/>
      <c r="V591" s="124"/>
      <c r="W591" s="128" t="str">
        <f ca="1">IFERROR(IF(AND(J591&lt;&gt;"eigene Stoffe",VLOOKUP($E591,'SD Aufnahme'!$A$33:$N$326,'SD Aufnahme'!$G$29,FALSE)=0),"",IF($L591&lt;&gt;0,"", IF(AND(P591&gt;0,O591&lt;&gt;"",Q591&lt;&gt;"t TM"),VLOOKUP($E591,'SD Aufnahme'!$A$33:$N$326,'SD Aufnahme'!$G$29,FALSE)/O591*P591,VLOOKUP($E591,'SD Aufnahme'!$A$33:$N$326,'SD Aufnahme'!$G$29,FALSE)))),"")</f>
        <v/>
      </c>
      <c r="X591" s="87"/>
      <c r="Y591" s="128" t="str">
        <f ca="1">IFERROR(IF(AND(J591&lt;&gt;"eigene Stoffe",VLOOKUP($E591,'SD Aufnahme'!$A$33:$N$326,'SD Aufnahme'!$H$29,FALSE)=0),"",IF($L591&lt;&gt;0,"",IFERROR(IF(AND(P591&gt;0,O591&lt;&gt;"",Q591&lt;&gt;"t TM"),VLOOKUP($E591,'SD Aufnahme'!$A$33:$N$326,'SD Aufnahme'!$H$29,FALSE)*P591/O591,VLOOKUP($E591,'SD Aufnahme'!$A$33:$N$326,'SD Aufnahme'!$H$29,FALSE)),""))),"")</f>
        <v/>
      </c>
      <c r="Z591" s="87"/>
      <c r="AA591" s="424" t="s">
        <v>667</v>
      </c>
      <c r="AB591" s="129" t="str">
        <f>IF($M591=0,"",IFERROR(VLOOKUP($E591,'SD Aufnahme'!$A$33:$N$279,AB$20,FALSE),""))</f>
        <v/>
      </c>
      <c r="AC591" s="97">
        <f t="shared" si="164"/>
        <v>0</v>
      </c>
      <c r="AD591" s="89">
        <f t="shared" ca="1" si="165"/>
        <v>0</v>
      </c>
      <c r="AE591" s="89">
        <f t="shared" ca="1" si="171"/>
        <v>0</v>
      </c>
      <c r="AF591" s="89">
        <f t="shared" ca="1" si="166"/>
        <v>0</v>
      </c>
      <c r="AG591" s="89">
        <f t="shared" ca="1" si="172"/>
        <v>0</v>
      </c>
      <c r="AH591" s="89">
        <f t="shared" si="178"/>
        <v>0</v>
      </c>
      <c r="AI591" s="130" t="e">
        <f ca="1">COUNTIF(OFFSET('SD Aufnahme'!$C$33,VLOOKUP(J591,Art_Aufnahme,3,FALSE),0,VLOOKUP(J591,Art_Aufnahme,4,FALSE)-VLOOKUP(J591,Art_Aufnahme,3,FALSE)+1,1),K591)</f>
        <v>#N/A</v>
      </c>
      <c r="AJ591" s="138">
        <f ca="1">COUNTIF(OFFSET('SD Aufnahme'!$M$32,VLOOKUP(E591,'SD Aufnahme'!$A$33:$X$376,'SD Aufnahme'!$W$29,FALSE),0,1,VLOOKUP(E591,'SD Aufnahme'!$A$33:$X$376,'SD Aufnahme'!$X$29,FALSE)),M591)</f>
        <v>0</v>
      </c>
      <c r="AK591" s="91">
        <f t="shared" ca="1" si="173"/>
        <v>0</v>
      </c>
      <c r="AL591" s="98">
        <f t="shared" si="167"/>
        <v>3</v>
      </c>
      <c r="AO591" s="98">
        <f t="shared" si="168"/>
        <v>0</v>
      </c>
      <c r="AR591" s="98" t="str">
        <f t="shared" si="169"/>
        <v>1900-1-Aufnahme</v>
      </c>
    </row>
    <row r="592" spans="1:44">
      <c r="A592" s="98">
        <f t="shared" si="160"/>
        <v>0</v>
      </c>
      <c r="B592" s="98" t="str">
        <f>IF(C592=1,SUM($C$23:C592),"")</f>
        <v/>
      </c>
      <c r="C592" s="98">
        <f t="shared" si="161"/>
        <v>0</v>
      </c>
      <c r="D592" s="89" t="str">
        <f t="shared" si="162"/>
        <v>1900-1-Aufnahme-</v>
      </c>
      <c r="E592" s="123" t="str">
        <f t="shared" ca="1" si="170"/>
        <v>-</v>
      </c>
      <c r="F592" s="123">
        <f t="shared" si="175"/>
        <v>1900</v>
      </c>
      <c r="G592" s="123">
        <f t="shared" si="176"/>
        <v>1</v>
      </c>
      <c r="H592" s="162">
        <f t="shared" si="177"/>
        <v>570</v>
      </c>
      <c r="I592" s="77"/>
      <c r="J592" s="78"/>
      <c r="K592" s="79"/>
      <c r="L592" s="80"/>
      <c r="M592" s="177"/>
      <c r="N592" s="309" t="str">
        <f t="shared" ca="1" si="174"/>
        <v/>
      </c>
      <c r="O592" s="310" t="str">
        <f ca="1">IFERROR(IF(VLOOKUP($E592,'SD Aufnahme'!$A$33:$N$326,'SD Aufnahme'!$D$29,FALSE)=0,"",VLOOKUP($E592,'SD Aufnahme'!$A$33:$N$326,'SD Aufnahme'!$D$29,FALSE)),"")</f>
        <v/>
      </c>
      <c r="P592" s="313"/>
      <c r="Q592" s="315" t="str">
        <f>IF(K592=0,"",IFERROR(VLOOKUP($E592,'SD Aufnahme'!$A$33:$N$326,'SD Aufnahme'!$E$29,FALSE),""))</f>
        <v/>
      </c>
      <c r="R592" s="87"/>
      <c r="S592" s="131" t="str">
        <f t="shared" si="163"/>
        <v/>
      </c>
      <c r="T592" s="126">
        <f>IF(M592="organische Düngemittel",IF(OR($M592=0,L592&lt;&gt;0,U592&gt;0),0,IFERROR(VLOOKUP($E592,'SD Aufnahme'!$A$33:$N$4042,T$20,FALSE),0)),)</f>
        <v>0</v>
      </c>
      <c r="U592" s="83"/>
      <c r="V592" s="124"/>
      <c r="W592" s="128" t="str">
        <f ca="1">IFERROR(IF(AND(J592&lt;&gt;"eigene Stoffe",VLOOKUP($E592,'SD Aufnahme'!$A$33:$N$326,'SD Aufnahme'!$G$29,FALSE)=0),"",IF($L592&lt;&gt;0,"", IF(AND(P592&gt;0,O592&lt;&gt;"",Q592&lt;&gt;"t TM"),VLOOKUP($E592,'SD Aufnahme'!$A$33:$N$326,'SD Aufnahme'!$G$29,FALSE)/O592*P592,VLOOKUP($E592,'SD Aufnahme'!$A$33:$N$326,'SD Aufnahme'!$G$29,FALSE)))),"")</f>
        <v/>
      </c>
      <c r="X592" s="87"/>
      <c r="Y592" s="128" t="str">
        <f ca="1">IFERROR(IF(AND(J592&lt;&gt;"eigene Stoffe",VLOOKUP($E592,'SD Aufnahme'!$A$33:$N$326,'SD Aufnahme'!$H$29,FALSE)=0),"",IF($L592&lt;&gt;0,"",IFERROR(IF(AND(P592&gt;0,O592&lt;&gt;"",Q592&lt;&gt;"t TM"),VLOOKUP($E592,'SD Aufnahme'!$A$33:$N$326,'SD Aufnahme'!$H$29,FALSE)*P592/O592,VLOOKUP($E592,'SD Aufnahme'!$A$33:$N$326,'SD Aufnahme'!$H$29,FALSE)),""))),"")</f>
        <v/>
      </c>
      <c r="Z592" s="87"/>
      <c r="AA592" s="424" t="s">
        <v>667</v>
      </c>
      <c r="AB592" s="129" t="str">
        <f>IF($M592=0,"",IFERROR(VLOOKUP($E592,'SD Aufnahme'!$A$33:$N$279,AB$20,FALSE),""))</f>
        <v/>
      </c>
      <c r="AC592" s="97">
        <f t="shared" si="164"/>
        <v>0</v>
      </c>
      <c r="AD592" s="89">
        <f t="shared" ca="1" si="165"/>
        <v>0</v>
      </c>
      <c r="AE592" s="89">
        <f t="shared" ca="1" si="171"/>
        <v>0</v>
      </c>
      <c r="AF592" s="89">
        <f t="shared" ca="1" si="166"/>
        <v>0</v>
      </c>
      <c r="AG592" s="89">
        <f t="shared" ca="1" si="172"/>
        <v>0</v>
      </c>
      <c r="AH592" s="89">
        <f t="shared" si="178"/>
        <v>0</v>
      </c>
      <c r="AI592" s="130" t="e">
        <f ca="1">COUNTIF(OFFSET('SD Aufnahme'!$C$33,VLOOKUP(J592,Art_Aufnahme,3,FALSE),0,VLOOKUP(J592,Art_Aufnahme,4,FALSE)-VLOOKUP(J592,Art_Aufnahme,3,FALSE)+1,1),K592)</f>
        <v>#N/A</v>
      </c>
      <c r="AJ592" s="138">
        <f ca="1">COUNTIF(OFFSET('SD Aufnahme'!$M$32,VLOOKUP(E592,'SD Aufnahme'!$A$33:$X$376,'SD Aufnahme'!$W$29,FALSE),0,1,VLOOKUP(E592,'SD Aufnahme'!$A$33:$X$376,'SD Aufnahme'!$X$29,FALSE)),M592)</f>
        <v>0</v>
      </c>
      <c r="AK592" s="91">
        <f t="shared" ca="1" si="173"/>
        <v>0</v>
      </c>
      <c r="AL592" s="98">
        <f t="shared" si="167"/>
        <v>3</v>
      </c>
      <c r="AO592" s="98">
        <f t="shared" si="168"/>
        <v>0</v>
      </c>
      <c r="AR592" s="98" t="str">
        <f t="shared" si="169"/>
        <v>1900-1-Aufnahme</v>
      </c>
    </row>
    <row r="593" spans="1:44">
      <c r="A593" s="98">
        <f t="shared" si="160"/>
        <v>0</v>
      </c>
      <c r="B593" s="98" t="str">
        <f>IF(C593=1,SUM($C$23:C593),"")</f>
        <v/>
      </c>
      <c r="C593" s="98">
        <f t="shared" si="161"/>
        <v>0</v>
      </c>
      <c r="D593" s="89" t="str">
        <f t="shared" si="162"/>
        <v>1900-1-Aufnahme-</v>
      </c>
      <c r="E593" s="123" t="str">
        <f t="shared" ca="1" si="170"/>
        <v>-</v>
      </c>
      <c r="F593" s="123">
        <f t="shared" si="175"/>
        <v>1900</v>
      </c>
      <c r="G593" s="123">
        <f t="shared" si="176"/>
        <v>1</v>
      </c>
      <c r="H593" s="162">
        <f t="shared" si="177"/>
        <v>571</v>
      </c>
      <c r="I593" s="77"/>
      <c r="J593" s="78"/>
      <c r="K593" s="79"/>
      <c r="L593" s="80"/>
      <c r="M593" s="177"/>
      <c r="N593" s="309" t="str">
        <f t="shared" ca="1" si="174"/>
        <v/>
      </c>
      <c r="O593" s="310" t="str">
        <f ca="1">IFERROR(IF(VLOOKUP($E593,'SD Aufnahme'!$A$33:$N$326,'SD Aufnahme'!$D$29,FALSE)=0,"",VLOOKUP($E593,'SD Aufnahme'!$A$33:$N$326,'SD Aufnahme'!$D$29,FALSE)),"")</f>
        <v/>
      </c>
      <c r="P593" s="313"/>
      <c r="Q593" s="315" t="str">
        <f>IF(K593=0,"",IFERROR(VLOOKUP($E593,'SD Aufnahme'!$A$33:$N$326,'SD Aufnahme'!$E$29,FALSE),""))</f>
        <v/>
      </c>
      <c r="R593" s="87"/>
      <c r="S593" s="131" t="str">
        <f t="shared" si="163"/>
        <v/>
      </c>
      <c r="T593" s="126">
        <f>IF(M593="organische Düngemittel",IF(OR($M593=0,L593&lt;&gt;0,U593&gt;0),0,IFERROR(VLOOKUP($E593,'SD Aufnahme'!$A$33:$N$4042,T$20,FALSE),0)),)</f>
        <v>0</v>
      </c>
      <c r="U593" s="83"/>
      <c r="V593" s="124"/>
      <c r="W593" s="128" t="str">
        <f ca="1">IFERROR(IF(AND(J593&lt;&gt;"eigene Stoffe",VLOOKUP($E593,'SD Aufnahme'!$A$33:$N$326,'SD Aufnahme'!$G$29,FALSE)=0),"",IF($L593&lt;&gt;0,"", IF(AND(P593&gt;0,O593&lt;&gt;"",Q593&lt;&gt;"t TM"),VLOOKUP($E593,'SD Aufnahme'!$A$33:$N$326,'SD Aufnahme'!$G$29,FALSE)/O593*P593,VLOOKUP($E593,'SD Aufnahme'!$A$33:$N$326,'SD Aufnahme'!$G$29,FALSE)))),"")</f>
        <v/>
      </c>
      <c r="X593" s="87"/>
      <c r="Y593" s="128" t="str">
        <f ca="1">IFERROR(IF(AND(J593&lt;&gt;"eigene Stoffe",VLOOKUP($E593,'SD Aufnahme'!$A$33:$N$326,'SD Aufnahme'!$H$29,FALSE)=0),"",IF($L593&lt;&gt;0,"",IFERROR(IF(AND(P593&gt;0,O593&lt;&gt;"",Q593&lt;&gt;"t TM"),VLOOKUP($E593,'SD Aufnahme'!$A$33:$N$326,'SD Aufnahme'!$H$29,FALSE)*P593/O593,VLOOKUP($E593,'SD Aufnahme'!$A$33:$N$326,'SD Aufnahme'!$H$29,FALSE)),""))),"")</f>
        <v/>
      </c>
      <c r="Z593" s="87"/>
      <c r="AA593" s="424" t="s">
        <v>667</v>
      </c>
      <c r="AB593" s="129" t="str">
        <f>IF($M593=0,"",IFERROR(VLOOKUP($E593,'SD Aufnahme'!$A$33:$N$279,AB$20,FALSE),""))</f>
        <v/>
      </c>
      <c r="AC593" s="97">
        <f t="shared" si="164"/>
        <v>0</v>
      </c>
      <c r="AD593" s="89">
        <f t="shared" ca="1" si="165"/>
        <v>0</v>
      </c>
      <c r="AE593" s="89">
        <f t="shared" ca="1" si="171"/>
        <v>0</v>
      </c>
      <c r="AF593" s="89">
        <f t="shared" ca="1" si="166"/>
        <v>0</v>
      </c>
      <c r="AG593" s="89">
        <f t="shared" ca="1" si="172"/>
        <v>0</v>
      </c>
      <c r="AH593" s="89">
        <f t="shared" si="178"/>
        <v>0</v>
      </c>
      <c r="AI593" s="130" t="e">
        <f ca="1">COUNTIF(OFFSET('SD Aufnahme'!$C$33,VLOOKUP(J593,Art_Aufnahme,3,FALSE),0,VLOOKUP(J593,Art_Aufnahme,4,FALSE)-VLOOKUP(J593,Art_Aufnahme,3,FALSE)+1,1),K593)</f>
        <v>#N/A</v>
      </c>
      <c r="AJ593" s="138">
        <f ca="1">COUNTIF(OFFSET('SD Aufnahme'!$M$32,VLOOKUP(E593,'SD Aufnahme'!$A$33:$X$376,'SD Aufnahme'!$W$29,FALSE),0,1,VLOOKUP(E593,'SD Aufnahme'!$A$33:$X$376,'SD Aufnahme'!$X$29,FALSE)),M593)</f>
        <v>0</v>
      </c>
      <c r="AK593" s="91">
        <f t="shared" ca="1" si="173"/>
        <v>0</v>
      </c>
      <c r="AL593" s="98">
        <f t="shared" si="167"/>
        <v>3</v>
      </c>
      <c r="AO593" s="98">
        <f t="shared" si="168"/>
        <v>0</v>
      </c>
      <c r="AR593" s="98" t="str">
        <f t="shared" si="169"/>
        <v>1900-1-Aufnahme</v>
      </c>
    </row>
    <row r="594" spans="1:44">
      <c r="A594" s="98">
        <f t="shared" si="160"/>
        <v>0</v>
      </c>
      <c r="B594" s="98" t="str">
        <f>IF(C594=1,SUM($C$23:C594),"")</f>
        <v/>
      </c>
      <c r="C594" s="98">
        <f t="shared" si="161"/>
        <v>0</v>
      </c>
      <c r="D594" s="89" t="str">
        <f t="shared" si="162"/>
        <v>1900-1-Aufnahme-</v>
      </c>
      <c r="E594" s="123" t="str">
        <f t="shared" ca="1" si="170"/>
        <v>-</v>
      </c>
      <c r="F594" s="123">
        <f t="shared" si="175"/>
        <v>1900</v>
      </c>
      <c r="G594" s="123">
        <f t="shared" si="176"/>
        <v>1</v>
      </c>
      <c r="H594" s="162">
        <f t="shared" si="177"/>
        <v>572</v>
      </c>
      <c r="I594" s="77"/>
      <c r="J594" s="78"/>
      <c r="K594" s="79"/>
      <c r="L594" s="80"/>
      <c r="M594" s="177"/>
      <c r="N594" s="309" t="str">
        <f t="shared" ca="1" si="174"/>
        <v/>
      </c>
      <c r="O594" s="310" t="str">
        <f ca="1">IFERROR(IF(VLOOKUP($E594,'SD Aufnahme'!$A$33:$N$326,'SD Aufnahme'!$D$29,FALSE)=0,"",VLOOKUP($E594,'SD Aufnahme'!$A$33:$N$326,'SD Aufnahme'!$D$29,FALSE)),"")</f>
        <v/>
      </c>
      <c r="P594" s="313"/>
      <c r="Q594" s="315" t="str">
        <f>IF(K594=0,"",IFERROR(VLOOKUP($E594,'SD Aufnahme'!$A$33:$N$326,'SD Aufnahme'!$E$29,FALSE),""))</f>
        <v/>
      </c>
      <c r="R594" s="87"/>
      <c r="S594" s="131" t="str">
        <f t="shared" si="163"/>
        <v/>
      </c>
      <c r="T594" s="126">
        <f>IF(M594="organische Düngemittel",IF(OR($M594=0,L594&lt;&gt;0,U594&gt;0),0,IFERROR(VLOOKUP($E594,'SD Aufnahme'!$A$33:$N$4042,T$20,FALSE),0)),)</f>
        <v>0</v>
      </c>
      <c r="U594" s="83"/>
      <c r="V594" s="124"/>
      <c r="W594" s="128" t="str">
        <f ca="1">IFERROR(IF(AND(J594&lt;&gt;"eigene Stoffe",VLOOKUP($E594,'SD Aufnahme'!$A$33:$N$326,'SD Aufnahme'!$G$29,FALSE)=0),"",IF($L594&lt;&gt;0,"", IF(AND(P594&gt;0,O594&lt;&gt;"",Q594&lt;&gt;"t TM"),VLOOKUP($E594,'SD Aufnahme'!$A$33:$N$326,'SD Aufnahme'!$G$29,FALSE)/O594*P594,VLOOKUP($E594,'SD Aufnahme'!$A$33:$N$326,'SD Aufnahme'!$G$29,FALSE)))),"")</f>
        <v/>
      </c>
      <c r="X594" s="87"/>
      <c r="Y594" s="128" t="str">
        <f ca="1">IFERROR(IF(AND(J594&lt;&gt;"eigene Stoffe",VLOOKUP($E594,'SD Aufnahme'!$A$33:$N$326,'SD Aufnahme'!$H$29,FALSE)=0),"",IF($L594&lt;&gt;0,"",IFERROR(IF(AND(P594&gt;0,O594&lt;&gt;"",Q594&lt;&gt;"t TM"),VLOOKUP($E594,'SD Aufnahme'!$A$33:$N$326,'SD Aufnahme'!$H$29,FALSE)*P594/O594,VLOOKUP($E594,'SD Aufnahme'!$A$33:$N$326,'SD Aufnahme'!$H$29,FALSE)),""))),"")</f>
        <v/>
      </c>
      <c r="Z594" s="87"/>
      <c r="AA594" s="424" t="s">
        <v>667</v>
      </c>
      <c r="AB594" s="129" t="str">
        <f>IF($M594=0,"",IFERROR(VLOOKUP($E594,'SD Aufnahme'!$A$33:$N$279,AB$20,FALSE),""))</f>
        <v/>
      </c>
      <c r="AC594" s="97">
        <f t="shared" si="164"/>
        <v>0</v>
      </c>
      <c r="AD594" s="89">
        <f t="shared" ca="1" si="165"/>
        <v>0</v>
      </c>
      <c r="AE594" s="89">
        <f t="shared" ca="1" si="171"/>
        <v>0</v>
      </c>
      <c r="AF594" s="89">
        <f t="shared" ca="1" si="166"/>
        <v>0</v>
      </c>
      <c r="AG594" s="89">
        <f t="shared" ca="1" si="172"/>
        <v>0</v>
      </c>
      <c r="AH594" s="89">
        <f t="shared" si="178"/>
        <v>0</v>
      </c>
      <c r="AI594" s="130" t="e">
        <f ca="1">COUNTIF(OFFSET('SD Aufnahme'!$C$33,VLOOKUP(J594,Art_Aufnahme,3,FALSE),0,VLOOKUP(J594,Art_Aufnahme,4,FALSE)-VLOOKUP(J594,Art_Aufnahme,3,FALSE)+1,1),K594)</f>
        <v>#N/A</v>
      </c>
      <c r="AJ594" s="138">
        <f ca="1">COUNTIF(OFFSET('SD Aufnahme'!$M$32,VLOOKUP(E594,'SD Aufnahme'!$A$33:$X$376,'SD Aufnahme'!$W$29,FALSE),0,1,VLOOKUP(E594,'SD Aufnahme'!$A$33:$X$376,'SD Aufnahme'!$X$29,FALSE)),M594)</f>
        <v>0</v>
      </c>
      <c r="AK594" s="91">
        <f t="shared" ca="1" si="173"/>
        <v>0</v>
      </c>
      <c r="AL594" s="98">
        <f t="shared" si="167"/>
        <v>3</v>
      </c>
      <c r="AO594" s="98">
        <f t="shared" si="168"/>
        <v>0</v>
      </c>
      <c r="AR594" s="98" t="str">
        <f t="shared" si="169"/>
        <v>1900-1-Aufnahme</v>
      </c>
    </row>
    <row r="595" spans="1:44">
      <c r="A595" s="98">
        <f t="shared" si="160"/>
        <v>0</v>
      </c>
      <c r="B595" s="98" t="str">
        <f>IF(C595=1,SUM($C$23:C595),"")</f>
        <v/>
      </c>
      <c r="C595" s="98">
        <f t="shared" si="161"/>
        <v>0</v>
      </c>
      <c r="D595" s="89" t="str">
        <f t="shared" si="162"/>
        <v>1900-1-Aufnahme-</v>
      </c>
      <c r="E595" s="123" t="str">
        <f t="shared" ca="1" si="170"/>
        <v>-</v>
      </c>
      <c r="F595" s="123">
        <f t="shared" si="175"/>
        <v>1900</v>
      </c>
      <c r="G595" s="123">
        <f t="shared" si="176"/>
        <v>1</v>
      </c>
      <c r="H595" s="162">
        <f t="shared" si="177"/>
        <v>573</v>
      </c>
      <c r="I595" s="77"/>
      <c r="J595" s="78"/>
      <c r="K595" s="79"/>
      <c r="L595" s="80"/>
      <c r="M595" s="177"/>
      <c r="N595" s="309" t="str">
        <f t="shared" ca="1" si="174"/>
        <v/>
      </c>
      <c r="O595" s="310" t="str">
        <f ca="1">IFERROR(IF(VLOOKUP($E595,'SD Aufnahme'!$A$33:$N$326,'SD Aufnahme'!$D$29,FALSE)=0,"",VLOOKUP($E595,'SD Aufnahme'!$A$33:$N$326,'SD Aufnahme'!$D$29,FALSE)),"")</f>
        <v/>
      </c>
      <c r="P595" s="313"/>
      <c r="Q595" s="315" t="str">
        <f>IF(K595=0,"",IFERROR(VLOOKUP($E595,'SD Aufnahme'!$A$33:$N$326,'SD Aufnahme'!$E$29,FALSE),""))</f>
        <v/>
      </c>
      <c r="R595" s="87"/>
      <c r="S595" s="131" t="str">
        <f t="shared" si="163"/>
        <v/>
      </c>
      <c r="T595" s="126">
        <f>IF(M595="organische Düngemittel",IF(OR($M595=0,L595&lt;&gt;0,U595&gt;0),0,IFERROR(VLOOKUP($E595,'SD Aufnahme'!$A$33:$N$4042,T$20,FALSE),0)),)</f>
        <v>0</v>
      </c>
      <c r="U595" s="83"/>
      <c r="V595" s="124"/>
      <c r="W595" s="128" t="str">
        <f ca="1">IFERROR(IF(AND(J595&lt;&gt;"eigene Stoffe",VLOOKUP($E595,'SD Aufnahme'!$A$33:$N$326,'SD Aufnahme'!$G$29,FALSE)=0),"",IF($L595&lt;&gt;0,"", IF(AND(P595&gt;0,O595&lt;&gt;"",Q595&lt;&gt;"t TM"),VLOOKUP($E595,'SD Aufnahme'!$A$33:$N$326,'SD Aufnahme'!$G$29,FALSE)/O595*P595,VLOOKUP($E595,'SD Aufnahme'!$A$33:$N$326,'SD Aufnahme'!$G$29,FALSE)))),"")</f>
        <v/>
      </c>
      <c r="X595" s="87"/>
      <c r="Y595" s="128" t="str">
        <f ca="1">IFERROR(IF(AND(J595&lt;&gt;"eigene Stoffe",VLOOKUP($E595,'SD Aufnahme'!$A$33:$N$326,'SD Aufnahme'!$H$29,FALSE)=0),"",IF($L595&lt;&gt;0,"",IFERROR(IF(AND(P595&gt;0,O595&lt;&gt;"",Q595&lt;&gt;"t TM"),VLOOKUP($E595,'SD Aufnahme'!$A$33:$N$326,'SD Aufnahme'!$H$29,FALSE)*P595/O595,VLOOKUP($E595,'SD Aufnahme'!$A$33:$N$326,'SD Aufnahme'!$H$29,FALSE)),""))),"")</f>
        <v/>
      </c>
      <c r="Z595" s="87"/>
      <c r="AA595" s="424" t="s">
        <v>667</v>
      </c>
      <c r="AB595" s="129" t="str">
        <f>IF($M595=0,"",IFERROR(VLOOKUP($E595,'SD Aufnahme'!$A$33:$N$279,AB$20,FALSE),""))</f>
        <v/>
      </c>
      <c r="AC595" s="97">
        <f t="shared" si="164"/>
        <v>0</v>
      </c>
      <c r="AD595" s="89">
        <f t="shared" ca="1" si="165"/>
        <v>0</v>
      </c>
      <c r="AE595" s="89">
        <f t="shared" ca="1" si="171"/>
        <v>0</v>
      </c>
      <c r="AF595" s="89">
        <f t="shared" ca="1" si="166"/>
        <v>0</v>
      </c>
      <c r="AG595" s="89">
        <f t="shared" ca="1" si="172"/>
        <v>0</v>
      </c>
      <c r="AH595" s="89">
        <f t="shared" si="178"/>
        <v>0</v>
      </c>
      <c r="AI595" s="130" t="e">
        <f ca="1">COUNTIF(OFFSET('SD Aufnahme'!$C$33,VLOOKUP(J595,Art_Aufnahme,3,FALSE),0,VLOOKUP(J595,Art_Aufnahme,4,FALSE)-VLOOKUP(J595,Art_Aufnahme,3,FALSE)+1,1),K595)</f>
        <v>#N/A</v>
      </c>
      <c r="AJ595" s="138">
        <f ca="1">COUNTIF(OFFSET('SD Aufnahme'!$M$32,VLOOKUP(E595,'SD Aufnahme'!$A$33:$X$376,'SD Aufnahme'!$W$29,FALSE),0,1,VLOOKUP(E595,'SD Aufnahme'!$A$33:$X$376,'SD Aufnahme'!$X$29,FALSE)),M595)</f>
        <v>0</v>
      </c>
      <c r="AK595" s="91">
        <f t="shared" ca="1" si="173"/>
        <v>0</v>
      </c>
      <c r="AL595" s="98">
        <f t="shared" si="167"/>
        <v>3</v>
      </c>
      <c r="AO595" s="98">
        <f t="shared" si="168"/>
        <v>0</v>
      </c>
      <c r="AR595" s="98" t="str">
        <f t="shared" si="169"/>
        <v>1900-1-Aufnahme</v>
      </c>
    </row>
    <row r="596" spans="1:44">
      <c r="A596" s="98">
        <f t="shared" si="160"/>
        <v>0</v>
      </c>
      <c r="B596" s="98" t="str">
        <f>IF(C596=1,SUM($C$23:C596),"")</f>
        <v/>
      </c>
      <c r="C596" s="98">
        <f t="shared" si="161"/>
        <v>0</v>
      </c>
      <c r="D596" s="89" t="str">
        <f t="shared" si="162"/>
        <v>1900-1-Aufnahme-</v>
      </c>
      <c r="E596" s="123" t="str">
        <f t="shared" ca="1" si="170"/>
        <v>-</v>
      </c>
      <c r="F596" s="123">
        <f t="shared" si="175"/>
        <v>1900</v>
      </c>
      <c r="G596" s="123">
        <f t="shared" si="176"/>
        <v>1</v>
      </c>
      <c r="H596" s="162">
        <f t="shared" si="177"/>
        <v>574</v>
      </c>
      <c r="I596" s="77"/>
      <c r="J596" s="78"/>
      <c r="K596" s="79"/>
      <c r="L596" s="80"/>
      <c r="M596" s="177"/>
      <c r="N596" s="309" t="str">
        <f t="shared" ca="1" si="174"/>
        <v/>
      </c>
      <c r="O596" s="310" t="str">
        <f ca="1">IFERROR(IF(VLOOKUP($E596,'SD Aufnahme'!$A$33:$N$326,'SD Aufnahme'!$D$29,FALSE)=0,"",VLOOKUP($E596,'SD Aufnahme'!$A$33:$N$326,'SD Aufnahme'!$D$29,FALSE)),"")</f>
        <v/>
      </c>
      <c r="P596" s="313"/>
      <c r="Q596" s="315" t="str">
        <f>IF(K596=0,"",IFERROR(VLOOKUP($E596,'SD Aufnahme'!$A$33:$N$326,'SD Aufnahme'!$E$29,FALSE),""))</f>
        <v/>
      </c>
      <c r="R596" s="87"/>
      <c r="S596" s="131" t="str">
        <f t="shared" si="163"/>
        <v/>
      </c>
      <c r="T596" s="126">
        <f>IF(M596="organische Düngemittel",IF(OR($M596=0,L596&lt;&gt;0,U596&gt;0),0,IFERROR(VLOOKUP($E596,'SD Aufnahme'!$A$33:$N$4042,T$20,FALSE),0)),)</f>
        <v>0</v>
      </c>
      <c r="U596" s="83"/>
      <c r="V596" s="124"/>
      <c r="W596" s="128" t="str">
        <f ca="1">IFERROR(IF(AND(J596&lt;&gt;"eigene Stoffe",VLOOKUP($E596,'SD Aufnahme'!$A$33:$N$326,'SD Aufnahme'!$G$29,FALSE)=0),"",IF($L596&lt;&gt;0,"", IF(AND(P596&gt;0,O596&lt;&gt;"",Q596&lt;&gt;"t TM"),VLOOKUP($E596,'SD Aufnahme'!$A$33:$N$326,'SD Aufnahme'!$G$29,FALSE)/O596*P596,VLOOKUP($E596,'SD Aufnahme'!$A$33:$N$326,'SD Aufnahme'!$G$29,FALSE)))),"")</f>
        <v/>
      </c>
      <c r="X596" s="87"/>
      <c r="Y596" s="128" t="str">
        <f ca="1">IFERROR(IF(AND(J596&lt;&gt;"eigene Stoffe",VLOOKUP($E596,'SD Aufnahme'!$A$33:$N$326,'SD Aufnahme'!$H$29,FALSE)=0),"",IF($L596&lt;&gt;0,"",IFERROR(IF(AND(P596&gt;0,O596&lt;&gt;"",Q596&lt;&gt;"t TM"),VLOOKUP($E596,'SD Aufnahme'!$A$33:$N$326,'SD Aufnahme'!$H$29,FALSE)*P596/O596,VLOOKUP($E596,'SD Aufnahme'!$A$33:$N$326,'SD Aufnahme'!$H$29,FALSE)),""))),"")</f>
        <v/>
      </c>
      <c r="Z596" s="87"/>
      <c r="AA596" s="424" t="s">
        <v>667</v>
      </c>
      <c r="AB596" s="129" t="str">
        <f>IF($M596=0,"",IFERROR(VLOOKUP($E596,'SD Aufnahme'!$A$33:$N$279,AB$20,FALSE),""))</f>
        <v/>
      </c>
      <c r="AC596" s="97">
        <f t="shared" si="164"/>
        <v>0</v>
      </c>
      <c r="AD596" s="89">
        <f t="shared" ca="1" si="165"/>
        <v>0</v>
      </c>
      <c r="AE596" s="89">
        <f t="shared" ca="1" si="171"/>
        <v>0</v>
      </c>
      <c r="AF596" s="89">
        <f t="shared" ca="1" si="166"/>
        <v>0</v>
      </c>
      <c r="AG596" s="89">
        <f t="shared" ca="1" si="172"/>
        <v>0</v>
      </c>
      <c r="AH596" s="89">
        <f t="shared" si="178"/>
        <v>0</v>
      </c>
      <c r="AI596" s="130" t="e">
        <f ca="1">COUNTIF(OFFSET('SD Aufnahme'!$C$33,VLOOKUP(J596,Art_Aufnahme,3,FALSE),0,VLOOKUP(J596,Art_Aufnahme,4,FALSE)-VLOOKUP(J596,Art_Aufnahme,3,FALSE)+1,1),K596)</f>
        <v>#N/A</v>
      </c>
      <c r="AJ596" s="138">
        <f ca="1">COUNTIF(OFFSET('SD Aufnahme'!$M$32,VLOOKUP(E596,'SD Aufnahme'!$A$33:$X$376,'SD Aufnahme'!$W$29,FALSE),0,1,VLOOKUP(E596,'SD Aufnahme'!$A$33:$X$376,'SD Aufnahme'!$X$29,FALSE)),M596)</f>
        <v>0</v>
      </c>
      <c r="AK596" s="91">
        <f t="shared" ca="1" si="173"/>
        <v>0</v>
      </c>
      <c r="AL596" s="98">
        <f t="shared" si="167"/>
        <v>3</v>
      </c>
      <c r="AO596" s="98">
        <f t="shared" si="168"/>
        <v>0</v>
      </c>
      <c r="AR596" s="98" t="str">
        <f t="shared" si="169"/>
        <v>1900-1-Aufnahme</v>
      </c>
    </row>
    <row r="597" spans="1:44">
      <c r="A597" s="98">
        <f t="shared" si="160"/>
        <v>0</v>
      </c>
      <c r="B597" s="98" t="str">
        <f>IF(C597=1,SUM($C$23:C597),"")</f>
        <v/>
      </c>
      <c r="C597" s="98">
        <f t="shared" si="161"/>
        <v>0</v>
      </c>
      <c r="D597" s="89" t="str">
        <f t="shared" si="162"/>
        <v>1900-1-Aufnahme-</v>
      </c>
      <c r="E597" s="123" t="str">
        <f t="shared" ca="1" si="170"/>
        <v>-</v>
      </c>
      <c r="F597" s="123">
        <f t="shared" si="175"/>
        <v>1900</v>
      </c>
      <c r="G597" s="123">
        <f t="shared" si="176"/>
        <v>1</v>
      </c>
      <c r="H597" s="162">
        <f t="shared" si="177"/>
        <v>575</v>
      </c>
      <c r="I597" s="77"/>
      <c r="J597" s="78"/>
      <c r="K597" s="79"/>
      <c r="L597" s="80"/>
      <c r="M597" s="177"/>
      <c r="N597" s="309" t="str">
        <f t="shared" ca="1" si="174"/>
        <v/>
      </c>
      <c r="O597" s="310" t="str">
        <f ca="1">IFERROR(IF(VLOOKUP($E597,'SD Aufnahme'!$A$33:$N$326,'SD Aufnahme'!$D$29,FALSE)=0,"",VLOOKUP($E597,'SD Aufnahme'!$A$33:$N$326,'SD Aufnahme'!$D$29,FALSE)),"")</f>
        <v/>
      </c>
      <c r="P597" s="313"/>
      <c r="Q597" s="315" t="str">
        <f>IF(K597=0,"",IFERROR(VLOOKUP($E597,'SD Aufnahme'!$A$33:$N$326,'SD Aufnahme'!$E$29,FALSE),""))</f>
        <v/>
      </c>
      <c r="R597" s="87"/>
      <c r="S597" s="131" t="str">
        <f t="shared" si="163"/>
        <v/>
      </c>
      <c r="T597" s="126">
        <f>IF(M597="organische Düngemittel",IF(OR($M597=0,L597&lt;&gt;0,U597&gt;0),0,IFERROR(VLOOKUP($E597,'SD Aufnahme'!$A$33:$N$4042,T$20,FALSE),0)),)</f>
        <v>0</v>
      </c>
      <c r="U597" s="83"/>
      <c r="V597" s="124"/>
      <c r="W597" s="128" t="str">
        <f ca="1">IFERROR(IF(AND(J597&lt;&gt;"eigene Stoffe",VLOOKUP($E597,'SD Aufnahme'!$A$33:$N$326,'SD Aufnahme'!$G$29,FALSE)=0),"",IF($L597&lt;&gt;0,"", IF(AND(P597&gt;0,O597&lt;&gt;"",Q597&lt;&gt;"t TM"),VLOOKUP($E597,'SD Aufnahme'!$A$33:$N$326,'SD Aufnahme'!$G$29,FALSE)/O597*P597,VLOOKUP($E597,'SD Aufnahme'!$A$33:$N$326,'SD Aufnahme'!$G$29,FALSE)))),"")</f>
        <v/>
      </c>
      <c r="X597" s="87"/>
      <c r="Y597" s="128" t="str">
        <f ca="1">IFERROR(IF(AND(J597&lt;&gt;"eigene Stoffe",VLOOKUP($E597,'SD Aufnahme'!$A$33:$N$326,'SD Aufnahme'!$H$29,FALSE)=0),"",IF($L597&lt;&gt;0,"",IFERROR(IF(AND(P597&gt;0,O597&lt;&gt;"",Q597&lt;&gt;"t TM"),VLOOKUP($E597,'SD Aufnahme'!$A$33:$N$326,'SD Aufnahme'!$H$29,FALSE)*P597/O597,VLOOKUP($E597,'SD Aufnahme'!$A$33:$N$326,'SD Aufnahme'!$H$29,FALSE)),""))),"")</f>
        <v/>
      </c>
      <c r="Z597" s="87"/>
      <c r="AA597" s="424" t="s">
        <v>667</v>
      </c>
      <c r="AB597" s="129" t="str">
        <f>IF($M597=0,"",IFERROR(VLOOKUP($E597,'SD Aufnahme'!$A$33:$N$279,AB$20,FALSE),""))</f>
        <v/>
      </c>
      <c r="AC597" s="97">
        <f t="shared" si="164"/>
        <v>0</v>
      </c>
      <c r="AD597" s="89">
        <f t="shared" ca="1" si="165"/>
        <v>0</v>
      </c>
      <c r="AE597" s="89">
        <f t="shared" ca="1" si="171"/>
        <v>0</v>
      </c>
      <c r="AF597" s="89">
        <f t="shared" ca="1" si="166"/>
        <v>0</v>
      </c>
      <c r="AG597" s="89">
        <f t="shared" ca="1" si="172"/>
        <v>0</v>
      </c>
      <c r="AH597" s="89">
        <f t="shared" si="178"/>
        <v>0</v>
      </c>
      <c r="AI597" s="130" t="e">
        <f ca="1">COUNTIF(OFFSET('SD Aufnahme'!$C$33,VLOOKUP(J597,Art_Aufnahme,3,FALSE),0,VLOOKUP(J597,Art_Aufnahme,4,FALSE)-VLOOKUP(J597,Art_Aufnahme,3,FALSE)+1,1),K597)</f>
        <v>#N/A</v>
      </c>
      <c r="AJ597" s="138">
        <f ca="1">COUNTIF(OFFSET('SD Aufnahme'!$M$32,VLOOKUP(E597,'SD Aufnahme'!$A$33:$X$376,'SD Aufnahme'!$W$29,FALSE),0,1,VLOOKUP(E597,'SD Aufnahme'!$A$33:$X$376,'SD Aufnahme'!$X$29,FALSE)),M597)</f>
        <v>0</v>
      </c>
      <c r="AK597" s="91">
        <f t="shared" ca="1" si="173"/>
        <v>0</v>
      </c>
      <c r="AL597" s="98">
        <f t="shared" si="167"/>
        <v>3</v>
      </c>
      <c r="AO597" s="98">
        <f t="shared" si="168"/>
        <v>0</v>
      </c>
      <c r="AR597" s="98" t="str">
        <f t="shared" si="169"/>
        <v>1900-1-Aufnahme</v>
      </c>
    </row>
    <row r="598" spans="1:44">
      <c r="A598" s="98">
        <f t="shared" si="160"/>
        <v>0</v>
      </c>
      <c r="B598" s="98" t="str">
        <f>IF(C598=1,SUM($C$23:C598),"")</f>
        <v/>
      </c>
      <c r="C598" s="98">
        <f t="shared" si="161"/>
        <v>0</v>
      </c>
      <c r="D598" s="89" t="str">
        <f t="shared" si="162"/>
        <v>1900-1-Aufnahme-</v>
      </c>
      <c r="E598" s="123" t="str">
        <f t="shared" ca="1" si="170"/>
        <v>-</v>
      </c>
      <c r="F598" s="123">
        <f t="shared" si="175"/>
        <v>1900</v>
      </c>
      <c r="G598" s="123">
        <f t="shared" si="176"/>
        <v>1</v>
      </c>
      <c r="H598" s="162">
        <f t="shared" si="177"/>
        <v>576</v>
      </c>
      <c r="I598" s="77"/>
      <c r="J598" s="78"/>
      <c r="K598" s="79"/>
      <c r="L598" s="80"/>
      <c r="M598" s="177"/>
      <c r="N598" s="309" t="str">
        <f t="shared" ca="1" si="174"/>
        <v/>
      </c>
      <c r="O598" s="310" t="str">
        <f ca="1">IFERROR(IF(VLOOKUP($E598,'SD Aufnahme'!$A$33:$N$326,'SD Aufnahme'!$D$29,FALSE)=0,"",VLOOKUP($E598,'SD Aufnahme'!$A$33:$N$326,'SD Aufnahme'!$D$29,FALSE)),"")</f>
        <v/>
      </c>
      <c r="P598" s="313"/>
      <c r="Q598" s="315" t="str">
        <f>IF(K598=0,"",IFERROR(VLOOKUP($E598,'SD Aufnahme'!$A$33:$N$326,'SD Aufnahme'!$E$29,FALSE),""))</f>
        <v/>
      </c>
      <c r="R598" s="87"/>
      <c r="S598" s="131" t="str">
        <f t="shared" si="163"/>
        <v/>
      </c>
      <c r="T598" s="126">
        <f>IF(M598="organische Düngemittel",IF(OR($M598=0,L598&lt;&gt;0,U598&gt;0),0,IFERROR(VLOOKUP($E598,'SD Aufnahme'!$A$33:$N$4042,T$20,FALSE),0)),)</f>
        <v>0</v>
      </c>
      <c r="U598" s="83"/>
      <c r="V598" s="124"/>
      <c r="W598" s="128" t="str">
        <f ca="1">IFERROR(IF(AND(J598&lt;&gt;"eigene Stoffe",VLOOKUP($E598,'SD Aufnahme'!$A$33:$N$326,'SD Aufnahme'!$G$29,FALSE)=0),"",IF($L598&lt;&gt;0,"", IF(AND(P598&gt;0,O598&lt;&gt;"",Q598&lt;&gt;"t TM"),VLOOKUP($E598,'SD Aufnahme'!$A$33:$N$326,'SD Aufnahme'!$G$29,FALSE)/O598*P598,VLOOKUP($E598,'SD Aufnahme'!$A$33:$N$326,'SD Aufnahme'!$G$29,FALSE)))),"")</f>
        <v/>
      </c>
      <c r="X598" s="87"/>
      <c r="Y598" s="128" t="str">
        <f ca="1">IFERROR(IF(AND(J598&lt;&gt;"eigene Stoffe",VLOOKUP($E598,'SD Aufnahme'!$A$33:$N$326,'SD Aufnahme'!$H$29,FALSE)=0),"",IF($L598&lt;&gt;0,"",IFERROR(IF(AND(P598&gt;0,O598&lt;&gt;"",Q598&lt;&gt;"t TM"),VLOOKUP($E598,'SD Aufnahme'!$A$33:$N$326,'SD Aufnahme'!$H$29,FALSE)*P598/O598,VLOOKUP($E598,'SD Aufnahme'!$A$33:$N$326,'SD Aufnahme'!$H$29,FALSE)),""))),"")</f>
        <v/>
      </c>
      <c r="Z598" s="87"/>
      <c r="AA598" s="424" t="s">
        <v>667</v>
      </c>
      <c r="AB598" s="129" t="str">
        <f>IF($M598=0,"",IFERROR(VLOOKUP($E598,'SD Aufnahme'!$A$33:$N$279,AB$20,FALSE),""))</f>
        <v/>
      </c>
      <c r="AC598" s="97">
        <f t="shared" si="164"/>
        <v>0</v>
      </c>
      <c r="AD598" s="89">
        <f t="shared" ca="1" si="165"/>
        <v>0</v>
      </c>
      <c r="AE598" s="89">
        <f t="shared" ca="1" si="171"/>
        <v>0</v>
      </c>
      <c r="AF598" s="89">
        <f t="shared" ca="1" si="166"/>
        <v>0</v>
      </c>
      <c r="AG598" s="89">
        <f t="shared" ca="1" si="172"/>
        <v>0</v>
      </c>
      <c r="AH598" s="89">
        <f t="shared" si="178"/>
        <v>0</v>
      </c>
      <c r="AI598" s="130" t="e">
        <f ca="1">COUNTIF(OFFSET('SD Aufnahme'!$C$33,VLOOKUP(J598,Art_Aufnahme,3,FALSE),0,VLOOKUP(J598,Art_Aufnahme,4,FALSE)-VLOOKUP(J598,Art_Aufnahme,3,FALSE)+1,1),K598)</f>
        <v>#N/A</v>
      </c>
      <c r="AJ598" s="138">
        <f ca="1">COUNTIF(OFFSET('SD Aufnahme'!$M$32,VLOOKUP(E598,'SD Aufnahme'!$A$33:$X$376,'SD Aufnahme'!$W$29,FALSE),0,1,VLOOKUP(E598,'SD Aufnahme'!$A$33:$X$376,'SD Aufnahme'!$X$29,FALSE)),M598)</f>
        <v>0</v>
      </c>
      <c r="AK598" s="91">
        <f t="shared" ca="1" si="173"/>
        <v>0</v>
      </c>
      <c r="AL598" s="98">
        <f t="shared" si="167"/>
        <v>3</v>
      </c>
      <c r="AO598" s="98">
        <f t="shared" si="168"/>
        <v>0</v>
      </c>
      <c r="AR598" s="98" t="str">
        <f t="shared" si="169"/>
        <v>1900-1-Aufnahme</v>
      </c>
    </row>
    <row r="599" spans="1:44">
      <c r="A599" s="98">
        <f t="shared" ref="A599:A662" si="179">COUNTIF($K$23:$K$1022,L599)</f>
        <v>0</v>
      </c>
      <c r="B599" s="98" t="str">
        <f>IF(C599=1,SUM($C$23:C599),"")</f>
        <v/>
      </c>
      <c r="C599" s="98">
        <f t="shared" ref="C599:C662" si="180">IF(AND(L599&gt;0,X599&gt;0,Z599&gt;0),1,0)</f>
        <v>0</v>
      </c>
      <c r="D599" s="89" t="str">
        <f t="shared" ref="D599:D662" si="181">CONCATENATE(F599&amp;"-"&amp;G599&amp;"-"&amp;$D$1&amp;"-"&amp;M599)</f>
        <v>1900-1-Aufnahme-</v>
      </c>
      <c r="E599" s="123" t="str">
        <f t="shared" ca="1" si="170"/>
        <v>-</v>
      </c>
      <c r="F599" s="123">
        <f t="shared" si="175"/>
        <v>1900</v>
      </c>
      <c r="G599" s="123">
        <f t="shared" si="176"/>
        <v>1</v>
      </c>
      <c r="H599" s="162">
        <f t="shared" si="177"/>
        <v>577</v>
      </c>
      <c r="I599" s="77"/>
      <c r="J599" s="78"/>
      <c r="K599" s="79"/>
      <c r="L599" s="80"/>
      <c r="M599" s="177"/>
      <c r="N599" s="309" t="str">
        <f t="shared" ca="1" si="174"/>
        <v/>
      </c>
      <c r="O599" s="310" t="str">
        <f ca="1">IFERROR(IF(VLOOKUP($E599,'SD Aufnahme'!$A$33:$N$326,'SD Aufnahme'!$D$29,FALSE)=0,"",VLOOKUP($E599,'SD Aufnahme'!$A$33:$N$326,'SD Aufnahme'!$D$29,FALSE)),"")</f>
        <v/>
      </c>
      <c r="P599" s="313"/>
      <c r="Q599" s="315" t="str">
        <f>IF(K599=0,"",IFERROR(VLOOKUP($E599,'SD Aufnahme'!$A$33:$N$326,'SD Aufnahme'!$E$29,FALSE),""))</f>
        <v/>
      </c>
      <c r="R599" s="87"/>
      <c r="S599" s="131" t="str">
        <f t="shared" ref="S599:S662" si="182">IF(M599="organische Düngemittel", "%","")</f>
        <v/>
      </c>
      <c r="T599" s="126">
        <f>IF(M599="organische Düngemittel",IF(OR($M599=0,L599&lt;&gt;0,U599&gt;0),0,IFERROR(VLOOKUP($E599,'SD Aufnahme'!$A$33:$N$4042,T$20,FALSE),0)),)</f>
        <v>0</v>
      </c>
      <c r="U599" s="83"/>
      <c r="V599" s="124"/>
      <c r="W599" s="128" t="str">
        <f ca="1">IFERROR(IF(AND(J599&lt;&gt;"eigene Stoffe",VLOOKUP($E599,'SD Aufnahme'!$A$33:$N$326,'SD Aufnahme'!$G$29,FALSE)=0),"",IF($L599&lt;&gt;0,"", IF(AND(P599&gt;0,O599&lt;&gt;"",Q599&lt;&gt;"t TM"),VLOOKUP($E599,'SD Aufnahme'!$A$33:$N$326,'SD Aufnahme'!$G$29,FALSE)/O599*P599,VLOOKUP($E599,'SD Aufnahme'!$A$33:$N$326,'SD Aufnahme'!$G$29,FALSE)))),"")</f>
        <v/>
      </c>
      <c r="X599" s="87"/>
      <c r="Y599" s="128" t="str">
        <f ca="1">IFERROR(IF(AND(J599&lt;&gt;"eigene Stoffe",VLOOKUP($E599,'SD Aufnahme'!$A$33:$N$326,'SD Aufnahme'!$H$29,FALSE)=0),"",IF($L599&lt;&gt;0,"",IFERROR(IF(AND(P599&gt;0,O599&lt;&gt;"",Q599&lt;&gt;"t TM"),VLOOKUP($E599,'SD Aufnahme'!$A$33:$N$326,'SD Aufnahme'!$H$29,FALSE)*P599/O599,VLOOKUP($E599,'SD Aufnahme'!$A$33:$N$326,'SD Aufnahme'!$H$29,FALSE)),""))),"")</f>
        <v/>
      </c>
      <c r="Z599" s="87"/>
      <c r="AA599" s="424" t="s">
        <v>667</v>
      </c>
      <c r="AB599" s="129" t="str">
        <f>IF($M599=0,"",IFERROR(VLOOKUP($E599,'SD Aufnahme'!$A$33:$N$279,AB$20,FALSE),""))</f>
        <v/>
      </c>
      <c r="AC599" s="97">
        <f t="shared" ref="AC599:AC662" si="183">IFERROR(P599*R599/100,0)</f>
        <v>0</v>
      </c>
      <c r="AD599" s="89">
        <f t="shared" ref="AD599:AD662" ca="1" si="184">IF(AK599=1,IFERROR(IF(L599&gt;0,R599*X599,IF(X599&gt;0,X599*R599,W599*R599)),0),0)</f>
        <v>0</v>
      </c>
      <c r="AE599" s="89">
        <f t="shared" ca="1" si="171"/>
        <v>0</v>
      </c>
      <c r="AF599" s="89">
        <f t="shared" ref="AF599:AF662" ca="1" si="185">IF(AK599=1,IF(J599="Stickstofffixierung durch Leguminosen",0,IFERROR(IF(L599&gt;0,R599*Z599,IF(Z599&gt;0,Z599*R599,Y599*R599)),0)),0)</f>
        <v>0</v>
      </c>
      <c r="AG599" s="89">
        <f t="shared" ca="1" si="172"/>
        <v>0</v>
      </c>
      <c r="AH599" s="89">
        <f t="shared" si="178"/>
        <v>0</v>
      </c>
      <c r="AI599" s="130" t="e">
        <f ca="1">COUNTIF(OFFSET('SD Aufnahme'!$C$33,VLOOKUP(J599,Art_Aufnahme,3,FALSE),0,VLOOKUP(J599,Art_Aufnahme,4,FALSE)-VLOOKUP(J599,Art_Aufnahme,3,FALSE)+1,1),K599)</f>
        <v>#N/A</v>
      </c>
      <c r="AJ599" s="138">
        <f ca="1">COUNTIF(OFFSET('SD Aufnahme'!$M$32,VLOOKUP(E599,'SD Aufnahme'!$A$33:$X$376,'SD Aufnahme'!$W$29,FALSE),0,1,VLOOKUP(E599,'SD Aufnahme'!$A$33:$X$376,'SD Aufnahme'!$X$29,FALSE)),M599)</f>
        <v>0</v>
      </c>
      <c r="AK599" s="91">
        <f t="shared" ca="1" si="173"/>
        <v>0</v>
      </c>
      <c r="AL599" s="98">
        <f t="shared" ref="AL599:AL662" si="186">IF(OR(X599&gt;0,Z599&gt;0),2,3)</f>
        <v>3</v>
      </c>
      <c r="AO599" s="98">
        <f t="shared" ref="AO599:AO662" si="187">IF(I599&gt;0,ROW(),0)</f>
        <v>0</v>
      </c>
      <c r="AR599" s="98" t="str">
        <f t="shared" ref="AR599:AR662" si="188">CONCATENATE(F599&amp;"-"&amp;G599&amp;"-"&amp;$D$1)</f>
        <v>1900-1-Aufnahme</v>
      </c>
    </row>
    <row r="600" spans="1:44">
      <c r="A600" s="98">
        <f t="shared" si="179"/>
        <v>0</v>
      </c>
      <c r="B600" s="98" t="str">
        <f>IF(C600=1,SUM($C$23:C600),"")</f>
        <v/>
      </c>
      <c r="C600" s="98">
        <f t="shared" si="180"/>
        <v>0</v>
      </c>
      <c r="D600" s="89" t="str">
        <f t="shared" si="181"/>
        <v>1900-1-Aufnahme-</v>
      </c>
      <c r="E600" s="123" t="str">
        <f t="shared" ref="E600:E663" ca="1" si="189">IFERROR(IF(AI600=1,CONCATENATE(J600&amp;"-"&amp;K600),"-"),"-")</f>
        <v>-</v>
      </c>
      <c r="F600" s="123">
        <f t="shared" si="175"/>
        <v>1900</v>
      </c>
      <c r="G600" s="123">
        <f t="shared" si="176"/>
        <v>1</v>
      </c>
      <c r="H600" s="162">
        <f t="shared" si="177"/>
        <v>578</v>
      </c>
      <c r="I600" s="77"/>
      <c r="J600" s="78"/>
      <c r="K600" s="79"/>
      <c r="L600" s="80"/>
      <c r="M600" s="177"/>
      <c r="N600" s="309" t="str">
        <f t="shared" ca="1" si="174"/>
        <v/>
      </c>
      <c r="O600" s="310" t="str">
        <f ca="1">IFERROR(IF(VLOOKUP($E600,'SD Aufnahme'!$A$33:$N$326,'SD Aufnahme'!$D$29,FALSE)=0,"",VLOOKUP($E600,'SD Aufnahme'!$A$33:$N$326,'SD Aufnahme'!$D$29,FALSE)),"")</f>
        <v/>
      </c>
      <c r="P600" s="313"/>
      <c r="Q600" s="315" t="str">
        <f>IF(K600=0,"",IFERROR(VLOOKUP($E600,'SD Aufnahme'!$A$33:$N$326,'SD Aufnahme'!$E$29,FALSE),""))</f>
        <v/>
      </c>
      <c r="R600" s="87"/>
      <c r="S600" s="131" t="str">
        <f t="shared" si="182"/>
        <v/>
      </c>
      <c r="T600" s="126">
        <f>IF(M600="organische Düngemittel",IF(OR($M600=0,L600&lt;&gt;0,U600&gt;0),0,IFERROR(VLOOKUP($E600,'SD Aufnahme'!$A$33:$N$4042,T$20,FALSE),0)),)</f>
        <v>0</v>
      </c>
      <c r="U600" s="83"/>
      <c r="V600" s="124"/>
      <c r="W600" s="128" t="str">
        <f ca="1">IFERROR(IF(AND(J600&lt;&gt;"eigene Stoffe",VLOOKUP($E600,'SD Aufnahme'!$A$33:$N$326,'SD Aufnahme'!$G$29,FALSE)=0),"",IF($L600&lt;&gt;0,"", IF(AND(P600&gt;0,O600&lt;&gt;"",Q600&lt;&gt;"t TM"),VLOOKUP($E600,'SD Aufnahme'!$A$33:$N$326,'SD Aufnahme'!$G$29,FALSE)/O600*P600,VLOOKUP($E600,'SD Aufnahme'!$A$33:$N$326,'SD Aufnahme'!$G$29,FALSE)))),"")</f>
        <v/>
      </c>
      <c r="X600" s="87"/>
      <c r="Y600" s="128" t="str">
        <f ca="1">IFERROR(IF(AND(J600&lt;&gt;"eigene Stoffe",VLOOKUP($E600,'SD Aufnahme'!$A$33:$N$326,'SD Aufnahme'!$H$29,FALSE)=0),"",IF($L600&lt;&gt;0,"",IFERROR(IF(AND(P600&gt;0,O600&lt;&gt;"",Q600&lt;&gt;"t TM"),VLOOKUP($E600,'SD Aufnahme'!$A$33:$N$326,'SD Aufnahme'!$H$29,FALSE)*P600/O600,VLOOKUP($E600,'SD Aufnahme'!$A$33:$N$326,'SD Aufnahme'!$H$29,FALSE)),""))),"")</f>
        <v/>
      </c>
      <c r="Z600" s="87"/>
      <c r="AA600" s="424" t="s">
        <v>667</v>
      </c>
      <c r="AB600" s="129" t="str">
        <f>IF($M600=0,"",IFERROR(VLOOKUP($E600,'SD Aufnahme'!$A$33:$N$279,AB$20,FALSE),""))</f>
        <v/>
      </c>
      <c r="AC600" s="97">
        <f t="shared" si="183"/>
        <v>0</v>
      </c>
      <c r="AD600" s="89">
        <f t="shared" ca="1" si="184"/>
        <v>0</v>
      </c>
      <c r="AE600" s="89">
        <f t="shared" ref="AE600:AE663" ca="1" si="190">IF(AK600=1,AD600/100*IF(U600&gt;0,U600,T600),0)</f>
        <v>0</v>
      </c>
      <c r="AF600" s="89">
        <f t="shared" ca="1" si="185"/>
        <v>0</v>
      </c>
      <c r="AG600" s="89">
        <f t="shared" ref="AG600:AG663" ca="1" si="191">IF(AK600=1,AF600/100*IF(U600&gt;0,U600,T600),0)</f>
        <v>0</v>
      </c>
      <c r="AH600" s="89">
        <f t="shared" si="178"/>
        <v>0</v>
      </c>
      <c r="AI600" s="130" t="e">
        <f ca="1">COUNTIF(OFFSET('SD Aufnahme'!$C$33,VLOOKUP(J600,Art_Aufnahme,3,FALSE),0,VLOOKUP(J600,Art_Aufnahme,4,FALSE)-VLOOKUP(J600,Art_Aufnahme,3,FALSE)+1,1),K600)</f>
        <v>#N/A</v>
      </c>
      <c r="AJ600" s="138">
        <f ca="1">COUNTIF(OFFSET('SD Aufnahme'!$M$32,VLOOKUP(E600,'SD Aufnahme'!$A$33:$X$376,'SD Aufnahme'!$W$29,FALSE),0,1,VLOOKUP(E600,'SD Aufnahme'!$A$33:$X$376,'SD Aufnahme'!$X$29,FALSE)),M600)</f>
        <v>0</v>
      </c>
      <c r="AK600" s="91">
        <f t="shared" ref="AK600:AK663" ca="1" si="192">IF(AND(I600&gt;0,K600&gt;0,M600&gt;0,R600&gt;0,OR(AND(AA600="Richtwerte ",X600="",Z600=0),AND(OR(AA600="Richtwerte",AND(J600="eigene Stoffe",AA600&gt;0)),OR( W600&gt;0,X600&gt;0),OR(Y600&gt;0,Z600&gt;0)),AND(X600&gt;0,Z600&gt;0,OR(AA600="Richtwerte",AA600="Kennzeichnung",AA600="Analyse")))),1,0)</f>
        <v>0</v>
      </c>
      <c r="AL600" s="98">
        <f t="shared" si="186"/>
        <v>3</v>
      </c>
      <c r="AO600" s="98">
        <f t="shared" si="187"/>
        <v>0</v>
      </c>
      <c r="AR600" s="98" t="str">
        <f t="shared" si="188"/>
        <v>1900-1-Aufnahme</v>
      </c>
    </row>
    <row r="601" spans="1:44">
      <c r="A601" s="98">
        <f t="shared" si="179"/>
        <v>0</v>
      </c>
      <c r="B601" s="98" t="str">
        <f>IF(C601=1,SUM($C$23:C601),"")</f>
        <v/>
      </c>
      <c r="C601" s="98">
        <f t="shared" si="180"/>
        <v>0</v>
      </c>
      <c r="D601" s="89" t="str">
        <f t="shared" si="181"/>
        <v>1900-1-Aufnahme-</v>
      </c>
      <c r="E601" s="123" t="str">
        <f t="shared" ca="1" si="189"/>
        <v>-</v>
      </c>
      <c r="F601" s="123">
        <f t="shared" si="175"/>
        <v>1900</v>
      </c>
      <c r="G601" s="123">
        <f t="shared" si="176"/>
        <v>1</v>
      </c>
      <c r="H601" s="162">
        <f t="shared" si="177"/>
        <v>579</v>
      </c>
      <c r="I601" s="77"/>
      <c r="J601" s="78"/>
      <c r="K601" s="79"/>
      <c r="L601" s="80"/>
      <c r="M601" s="177"/>
      <c r="N601" s="309" t="str">
        <f t="shared" ref="N601:N664" ca="1" si="193">IF(OR(SUM(O601:P601)=0,O601=""),"","%")</f>
        <v/>
      </c>
      <c r="O601" s="310" t="str">
        <f ca="1">IFERROR(IF(VLOOKUP($E601,'SD Aufnahme'!$A$33:$N$326,'SD Aufnahme'!$D$29,FALSE)=0,"",VLOOKUP($E601,'SD Aufnahme'!$A$33:$N$326,'SD Aufnahme'!$D$29,FALSE)),"")</f>
        <v/>
      </c>
      <c r="P601" s="313"/>
      <c r="Q601" s="315" t="str">
        <f>IF(K601=0,"",IFERROR(VLOOKUP($E601,'SD Aufnahme'!$A$33:$N$326,'SD Aufnahme'!$E$29,FALSE),""))</f>
        <v/>
      </c>
      <c r="R601" s="87"/>
      <c r="S601" s="131" t="str">
        <f t="shared" si="182"/>
        <v/>
      </c>
      <c r="T601" s="126">
        <f>IF(M601="organische Düngemittel",IF(OR($M601=0,L601&lt;&gt;0,U601&gt;0),0,IFERROR(VLOOKUP($E601,'SD Aufnahme'!$A$33:$N$4042,T$20,FALSE),0)),)</f>
        <v>0</v>
      </c>
      <c r="U601" s="83"/>
      <c r="V601" s="124"/>
      <c r="W601" s="128" t="str">
        <f ca="1">IFERROR(IF(AND(J601&lt;&gt;"eigene Stoffe",VLOOKUP($E601,'SD Aufnahme'!$A$33:$N$326,'SD Aufnahme'!$G$29,FALSE)=0),"",IF($L601&lt;&gt;0,"", IF(AND(P601&gt;0,O601&lt;&gt;"",Q601&lt;&gt;"t TM"),VLOOKUP($E601,'SD Aufnahme'!$A$33:$N$326,'SD Aufnahme'!$G$29,FALSE)/O601*P601,VLOOKUP($E601,'SD Aufnahme'!$A$33:$N$326,'SD Aufnahme'!$G$29,FALSE)))),"")</f>
        <v/>
      </c>
      <c r="X601" s="87"/>
      <c r="Y601" s="128" t="str">
        <f ca="1">IFERROR(IF(AND(J601&lt;&gt;"eigene Stoffe",VLOOKUP($E601,'SD Aufnahme'!$A$33:$N$326,'SD Aufnahme'!$H$29,FALSE)=0),"",IF($L601&lt;&gt;0,"",IFERROR(IF(AND(P601&gt;0,O601&lt;&gt;"",Q601&lt;&gt;"t TM"),VLOOKUP($E601,'SD Aufnahme'!$A$33:$N$326,'SD Aufnahme'!$H$29,FALSE)*P601/O601,VLOOKUP($E601,'SD Aufnahme'!$A$33:$N$326,'SD Aufnahme'!$H$29,FALSE)),""))),"")</f>
        <v/>
      </c>
      <c r="Z601" s="87"/>
      <c r="AA601" s="424" t="s">
        <v>667</v>
      </c>
      <c r="AB601" s="129" t="str">
        <f>IF($M601=0,"",IFERROR(VLOOKUP($E601,'SD Aufnahme'!$A$33:$N$279,AB$20,FALSE),""))</f>
        <v/>
      </c>
      <c r="AC601" s="97">
        <f t="shared" si="183"/>
        <v>0</v>
      </c>
      <c r="AD601" s="89">
        <f t="shared" ca="1" si="184"/>
        <v>0</v>
      </c>
      <c r="AE601" s="89">
        <f t="shared" ca="1" si="190"/>
        <v>0</v>
      </c>
      <c r="AF601" s="89">
        <f t="shared" ca="1" si="185"/>
        <v>0</v>
      </c>
      <c r="AG601" s="89">
        <f t="shared" ca="1" si="191"/>
        <v>0</v>
      </c>
      <c r="AH601" s="89">
        <f t="shared" si="178"/>
        <v>0</v>
      </c>
      <c r="AI601" s="130" t="e">
        <f ca="1">COUNTIF(OFFSET('SD Aufnahme'!$C$33,VLOOKUP(J601,Art_Aufnahme,3,FALSE),0,VLOOKUP(J601,Art_Aufnahme,4,FALSE)-VLOOKUP(J601,Art_Aufnahme,3,FALSE)+1,1),K601)</f>
        <v>#N/A</v>
      </c>
      <c r="AJ601" s="138">
        <f ca="1">COUNTIF(OFFSET('SD Aufnahme'!$M$32,VLOOKUP(E601,'SD Aufnahme'!$A$33:$X$376,'SD Aufnahme'!$W$29,FALSE),0,1,VLOOKUP(E601,'SD Aufnahme'!$A$33:$X$376,'SD Aufnahme'!$X$29,FALSE)),M601)</f>
        <v>0</v>
      </c>
      <c r="AK601" s="91">
        <f t="shared" ca="1" si="192"/>
        <v>0</v>
      </c>
      <c r="AL601" s="98">
        <f t="shared" si="186"/>
        <v>3</v>
      </c>
      <c r="AO601" s="98">
        <f t="shared" si="187"/>
        <v>0</v>
      </c>
      <c r="AR601" s="98" t="str">
        <f t="shared" si="188"/>
        <v>1900-1-Aufnahme</v>
      </c>
    </row>
    <row r="602" spans="1:44">
      <c r="A602" s="98">
        <f t="shared" si="179"/>
        <v>0</v>
      </c>
      <c r="B602" s="98" t="str">
        <f>IF(C602=1,SUM($C$23:C602),"")</f>
        <v/>
      </c>
      <c r="C602" s="98">
        <f t="shared" si="180"/>
        <v>0</v>
      </c>
      <c r="D602" s="89" t="str">
        <f t="shared" si="181"/>
        <v>1900-1-Aufnahme-</v>
      </c>
      <c r="E602" s="123" t="str">
        <f t="shared" ca="1" si="189"/>
        <v>-</v>
      </c>
      <c r="F602" s="123">
        <f t="shared" si="175"/>
        <v>1900</v>
      </c>
      <c r="G602" s="123">
        <f t="shared" si="176"/>
        <v>1</v>
      </c>
      <c r="H602" s="162">
        <f t="shared" si="177"/>
        <v>580</v>
      </c>
      <c r="I602" s="77"/>
      <c r="J602" s="78"/>
      <c r="K602" s="79"/>
      <c r="L602" s="80"/>
      <c r="M602" s="177"/>
      <c r="N602" s="309" t="str">
        <f t="shared" ca="1" si="193"/>
        <v/>
      </c>
      <c r="O602" s="310" t="str">
        <f ca="1">IFERROR(IF(VLOOKUP($E602,'SD Aufnahme'!$A$33:$N$326,'SD Aufnahme'!$D$29,FALSE)=0,"",VLOOKUP($E602,'SD Aufnahme'!$A$33:$N$326,'SD Aufnahme'!$D$29,FALSE)),"")</f>
        <v/>
      </c>
      <c r="P602" s="313"/>
      <c r="Q602" s="315" t="str">
        <f>IF(K602=0,"",IFERROR(VLOOKUP($E602,'SD Aufnahme'!$A$33:$N$326,'SD Aufnahme'!$E$29,FALSE),""))</f>
        <v/>
      </c>
      <c r="R602" s="87"/>
      <c r="S602" s="131" t="str">
        <f t="shared" si="182"/>
        <v/>
      </c>
      <c r="T602" s="126">
        <f>IF(M602="organische Düngemittel",IF(OR($M602=0,L602&lt;&gt;0,U602&gt;0),0,IFERROR(VLOOKUP($E602,'SD Aufnahme'!$A$33:$N$4042,T$20,FALSE),0)),)</f>
        <v>0</v>
      </c>
      <c r="U602" s="83"/>
      <c r="V602" s="124"/>
      <c r="W602" s="128" t="str">
        <f ca="1">IFERROR(IF(AND(J602&lt;&gt;"eigene Stoffe",VLOOKUP($E602,'SD Aufnahme'!$A$33:$N$326,'SD Aufnahme'!$G$29,FALSE)=0),"",IF($L602&lt;&gt;0,"", IF(AND(P602&gt;0,O602&lt;&gt;"",Q602&lt;&gt;"t TM"),VLOOKUP($E602,'SD Aufnahme'!$A$33:$N$326,'SD Aufnahme'!$G$29,FALSE)/O602*P602,VLOOKUP($E602,'SD Aufnahme'!$A$33:$N$326,'SD Aufnahme'!$G$29,FALSE)))),"")</f>
        <v/>
      </c>
      <c r="X602" s="87"/>
      <c r="Y602" s="128" t="str">
        <f ca="1">IFERROR(IF(AND(J602&lt;&gt;"eigene Stoffe",VLOOKUP($E602,'SD Aufnahme'!$A$33:$N$326,'SD Aufnahme'!$H$29,FALSE)=0),"",IF($L602&lt;&gt;0,"",IFERROR(IF(AND(P602&gt;0,O602&lt;&gt;"",Q602&lt;&gt;"t TM"),VLOOKUP($E602,'SD Aufnahme'!$A$33:$N$326,'SD Aufnahme'!$H$29,FALSE)*P602/O602,VLOOKUP($E602,'SD Aufnahme'!$A$33:$N$326,'SD Aufnahme'!$H$29,FALSE)),""))),"")</f>
        <v/>
      </c>
      <c r="Z602" s="87"/>
      <c r="AA602" s="424" t="s">
        <v>667</v>
      </c>
      <c r="AB602" s="129" t="str">
        <f>IF($M602=0,"",IFERROR(VLOOKUP($E602,'SD Aufnahme'!$A$33:$N$279,AB$20,FALSE),""))</f>
        <v/>
      </c>
      <c r="AC602" s="97">
        <f t="shared" si="183"/>
        <v>0</v>
      </c>
      <c r="AD602" s="89">
        <f t="shared" ca="1" si="184"/>
        <v>0</v>
      </c>
      <c r="AE602" s="89">
        <f t="shared" ca="1" si="190"/>
        <v>0</v>
      </c>
      <c r="AF602" s="89">
        <f t="shared" ca="1" si="185"/>
        <v>0</v>
      </c>
      <c r="AG602" s="89">
        <f t="shared" ca="1" si="191"/>
        <v>0</v>
      </c>
      <c r="AH602" s="89">
        <f t="shared" si="178"/>
        <v>0</v>
      </c>
      <c r="AI602" s="130" t="e">
        <f ca="1">COUNTIF(OFFSET('SD Aufnahme'!$C$33,VLOOKUP(J602,Art_Aufnahme,3,FALSE),0,VLOOKUP(J602,Art_Aufnahme,4,FALSE)-VLOOKUP(J602,Art_Aufnahme,3,FALSE)+1,1),K602)</f>
        <v>#N/A</v>
      </c>
      <c r="AJ602" s="138">
        <f ca="1">COUNTIF(OFFSET('SD Aufnahme'!$M$32,VLOOKUP(E602,'SD Aufnahme'!$A$33:$X$376,'SD Aufnahme'!$W$29,FALSE),0,1,VLOOKUP(E602,'SD Aufnahme'!$A$33:$X$376,'SD Aufnahme'!$X$29,FALSE)),M602)</f>
        <v>0</v>
      </c>
      <c r="AK602" s="91">
        <f t="shared" ca="1" si="192"/>
        <v>0</v>
      </c>
      <c r="AL602" s="98">
        <f t="shared" si="186"/>
        <v>3</v>
      </c>
      <c r="AO602" s="98">
        <f t="shared" si="187"/>
        <v>0</v>
      </c>
      <c r="AR602" s="98" t="str">
        <f t="shared" si="188"/>
        <v>1900-1-Aufnahme</v>
      </c>
    </row>
    <row r="603" spans="1:44">
      <c r="A603" s="98">
        <f t="shared" si="179"/>
        <v>0</v>
      </c>
      <c r="B603" s="98" t="str">
        <f>IF(C603=1,SUM($C$23:C603),"")</f>
        <v/>
      </c>
      <c r="C603" s="98">
        <f t="shared" si="180"/>
        <v>0</v>
      </c>
      <c r="D603" s="89" t="str">
        <f t="shared" si="181"/>
        <v>1900-1-Aufnahme-</v>
      </c>
      <c r="E603" s="123" t="str">
        <f t="shared" ca="1" si="189"/>
        <v>-</v>
      </c>
      <c r="F603" s="123">
        <f t="shared" si="175"/>
        <v>1900</v>
      </c>
      <c r="G603" s="123">
        <f t="shared" si="176"/>
        <v>1</v>
      </c>
      <c r="H603" s="162">
        <f t="shared" si="177"/>
        <v>581</v>
      </c>
      <c r="I603" s="77"/>
      <c r="J603" s="78"/>
      <c r="K603" s="79"/>
      <c r="L603" s="80"/>
      <c r="M603" s="177"/>
      <c r="N603" s="309" t="str">
        <f t="shared" ca="1" si="193"/>
        <v/>
      </c>
      <c r="O603" s="310" t="str">
        <f ca="1">IFERROR(IF(VLOOKUP($E603,'SD Aufnahme'!$A$33:$N$326,'SD Aufnahme'!$D$29,FALSE)=0,"",VLOOKUP($E603,'SD Aufnahme'!$A$33:$N$326,'SD Aufnahme'!$D$29,FALSE)),"")</f>
        <v/>
      </c>
      <c r="P603" s="313"/>
      <c r="Q603" s="315" t="str">
        <f>IF(K603=0,"",IFERROR(VLOOKUP($E603,'SD Aufnahme'!$A$33:$N$326,'SD Aufnahme'!$E$29,FALSE),""))</f>
        <v/>
      </c>
      <c r="R603" s="87"/>
      <c r="S603" s="131" t="str">
        <f t="shared" si="182"/>
        <v/>
      </c>
      <c r="T603" s="126">
        <f>IF(M603="organische Düngemittel",IF(OR($M603=0,L603&lt;&gt;0,U603&gt;0),0,IFERROR(VLOOKUP($E603,'SD Aufnahme'!$A$33:$N$4042,T$20,FALSE),0)),)</f>
        <v>0</v>
      </c>
      <c r="U603" s="83"/>
      <c r="V603" s="124"/>
      <c r="W603" s="128" t="str">
        <f ca="1">IFERROR(IF(AND(J603&lt;&gt;"eigene Stoffe",VLOOKUP($E603,'SD Aufnahme'!$A$33:$N$326,'SD Aufnahme'!$G$29,FALSE)=0),"",IF($L603&lt;&gt;0,"", IF(AND(P603&gt;0,O603&lt;&gt;"",Q603&lt;&gt;"t TM"),VLOOKUP($E603,'SD Aufnahme'!$A$33:$N$326,'SD Aufnahme'!$G$29,FALSE)/O603*P603,VLOOKUP($E603,'SD Aufnahme'!$A$33:$N$326,'SD Aufnahme'!$G$29,FALSE)))),"")</f>
        <v/>
      </c>
      <c r="X603" s="87"/>
      <c r="Y603" s="128" t="str">
        <f ca="1">IFERROR(IF(AND(J603&lt;&gt;"eigene Stoffe",VLOOKUP($E603,'SD Aufnahme'!$A$33:$N$326,'SD Aufnahme'!$H$29,FALSE)=0),"",IF($L603&lt;&gt;0,"",IFERROR(IF(AND(P603&gt;0,O603&lt;&gt;"",Q603&lt;&gt;"t TM"),VLOOKUP($E603,'SD Aufnahme'!$A$33:$N$326,'SD Aufnahme'!$H$29,FALSE)*P603/O603,VLOOKUP($E603,'SD Aufnahme'!$A$33:$N$326,'SD Aufnahme'!$H$29,FALSE)),""))),"")</f>
        <v/>
      </c>
      <c r="Z603" s="87"/>
      <c r="AA603" s="424" t="s">
        <v>667</v>
      </c>
      <c r="AB603" s="129" t="str">
        <f>IF($M603=0,"",IFERROR(VLOOKUP($E603,'SD Aufnahme'!$A$33:$N$279,AB$20,FALSE),""))</f>
        <v/>
      </c>
      <c r="AC603" s="97">
        <f t="shared" si="183"/>
        <v>0</v>
      </c>
      <c r="AD603" s="89">
        <f t="shared" ca="1" si="184"/>
        <v>0</v>
      </c>
      <c r="AE603" s="89">
        <f t="shared" ca="1" si="190"/>
        <v>0</v>
      </c>
      <c r="AF603" s="89">
        <f t="shared" ca="1" si="185"/>
        <v>0</v>
      </c>
      <c r="AG603" s="89">
        <f t="shared" ca="1" si="191"/>
        <v>0</v>
      </c>
      <c r="AH603" s="89">
        <f t="shared" si="178"/>
        <v>0</v>
      </c>
      <c r="AI603" s="130" t="e">
        <f ca="1">COUNTIF(OFFSET('SD Aufnahme'!$C$33,VLOOKUP(J603,Art_Aufnahme,3,FALSE),0,VLOOKUP(J603,Art_Aufnahme,4,FALSE)-VLOOKUP(J603,Art_Aufnahme,3,FALSE)+1,1),K603)</f>
        <v>#N/A</v>
      </c>
      <c r="AJ603" s="138">
        <f ca="1">COUNTIF(OFFSET('SD Aufnahme'!$M$32,VLOOKUP(E603,'SD Aufnahme'!$A$33:$X$376,'SD Aufnahme'!$W$29,FALSE),0,1,VLOOKUP(E603,'SD Aufnahme'!$A$33:$X$376,'SD Aufnahme'!$X$29,FALSE)),M603)</f>
        <v>0</v>
      </c>
      <c r="AK603" s="91">
        <f t="shared" ca="1" si="192"/>
        <v>0</v>
      </c>
      <c r="AL603" s="98">
        <f t="shared" si="186"/>
        <v>3</v>
      </c>
      <c r="AO603" s="98">
        <f t="shared" si="187"/>
        <v>0</v>
      </c>
      <c r="AR603" s="98" t="str">
        <f t="shared" si="188"/>
        <v>1900-1-Aufnahme</v>
      </c>
    </row>
    <row r="604" spans="1:44">
      <c r="A604" s="98">
        <f t="shared" si="179"/>
        <v>0</v>
      </c>
      <c r="B604" s="98" t="str">
        <f>IF(C604=1,SUM($C$23:C604),"")</f>
        <v/>
      </c>
      <c r="C604" s="98">
        <f t="shared" si="180"/>
        <v>0</v>
      </c>
      <c r="D604" s="89" t="str">
        <f t="shared" si="181"/>
        <v>1900-1-Aufnahme-</v>
      </c>
      <c r="E604" s="123" t="str">
        <f t="shared" ca="1" si="189"/>
        <v>-</v>
      </c>
      <c r="F604" s="123">
        <f t="shared" si="175"/>
        <v>1900</v>
      </c>
      <c r="G604" s="123">
        <f t="shared" si="176"/>
        <v>1</v>
      </c>
      <c r="H604" s="162">
        <f t="shared" si="177"/>
        <v>582</v>
      </c>
      <c r="I604" s="77"/>
      <c r="J604" s="78"/>
      <c r="K604" s="79"/>
      <c r="L604" s="80"/>
      <c r="M604" s="177"/>
      <c r="N604" s="309" t="str">
        <f t="shared" ca="1" si="193"/>
        <v/>
      </c>
      <c r="O604" s="310" t="str">
        <f ca="1">IFERROR(IF(VLOOKUP($E604,'SD Aufnahme'!$A$33:$N$326,'SD Aufnahme'!$D$29,FALSE)=0,"",VLOOKUP($E604,'SD Aufnahme'!$A$33:$N$326,'SD Aufnahme'!$D$29,FALSE)),"")</f>
        <v/>
      </c>
      <c r="P604" s="313"/>
      <c r="Q604" s="315" t="str">
        <f>IF(K604=0,"",IFERROR(VLOOKUP($E604,'SD Aufnahme'!$A$33:$N$326,'SD Aufnahme'!$E$29,FALSE),""))</f>
        <v/>
      </c>
      <c r="R604" s="87"/>
      <c r="S604" s="131" t="str">
        <f t="shared" si="182"/>
        <v/>
      </c>
      <c r="T604" s="126">
        <f>IF(M604="organische Düngemittel",IF(OR($M604=0,L604&lt;&gt;0,U604&gt;0),0,IFERROR(VLOOKUP($E604,'SD Aufnahme'!$A$33:$N$4042,T$20,FALSE),0)),)</f>
        <v>0</v>
      </c>
      <c r="U604" s="83"/>
      <c r="V604" s="124"/>
      <c r="W604" s="128" t="str">
        <f ca="1">IFERROR(IF(AND(J604&lt;&gt;"eigene Stoffe",VLOOKUP($E604,'SD Aufnahme'!$A$33:$N$326,'SD Aufnahme'!$G$29,FALSE)=0),"",IF($L604&lt;&gt;0,"", IF(AND(P604&gt;0,O604&lt;&gt;"",Q604&lt;&gt;"t TM"),VLOOKUP($E604,'SD Aufnahme'!$A$33:$N$326,'SD Aufnahme'!$G$29,FALSE)/O604*P604,VLOOKUP($E604,'SD Aufnahme'!$A$33:$N$326,'SD Aufnahme'!$G$29,FALSE)))),"")</f>
        <v/>
      </c>
      <c r="X604" s="87"/>
      <c r="Y604" s="128" t="str">
        <f ca="1">IFERROR(IF(AND(J604&lt;&gt;"eigene Stoffe",VLOOKUP($E604,'SD Aufnahme'!$A$33:$N$326,'SD Aufnahme'!$H$29,FALSE)=0),"",IF($L604&lt;&gt;0,"",IFERROR(IF(AND(P604&gt;0,O604&lt;&gt;"",Q604&lt;&gt;"t TM"),VLOOKUP($E604,'SD Aufnahme'!$A$33:$N$326,'SD Aufnahme'!$H$29,FALSE)*P604/O604,VLOOKUP($E604,'SD Aufnahme'!$A$33:$N$326,'SD Aufnahme'!$H$29,FALSE)),""))),"")</f>
        <v/>
      </c>
      <c r="Z604" s="87"/>
      <c r="AA604" s="424" t="s">
        <v>667</v>
      </c>
      <c r="AB604" s="129" t="str">
        <f>IF($M604=0,"",IFERROR(VLOOKUP($E604,'SD Aufnahme'!$A$33:$N$279,AB$20,FALSE),""))</f>
        <v/>
      </c>
      <c r="AC604" s="97">
        <f t="shared" si="183"/>
        <v>0</v>
      </c>
      <c r="AD604" s="89">
        <f t="shared" ca="1" si="184"/>
        <v>0</v>
      </c>
      <c r="AE604" s="89">
        <f t="shared" ca="1" si="190"/>
        <v>0</v>
      </c>
      <c r="AF604" s="89">
        <f t="shared" ca="1" si="185"/>
        <v>0</v>
      </c>
      <c r="AG604" s="89">
        <f t="shared" ca="1" si="191"/>
        <v>0</v>
      </c>
      <c r="AH604" s="89">
        <f t="shared" si="178"/>
        <v>0</v>
      </c>
      <c r="AI604" s="130" t="e">
        <f ca="1">COUNTIF(OFFSET('SD Aufnahme'!$C$33,VLOOKUP(J604,Art_Aufnahme,3,FALSE),0,VLOOKUP(J604,Art_Aufnahme,4,FALSE)-VLOOKUP(J604,Art_Aufnahme,3,FALSE)+1,1),K604)</f>
        <v>#N/A</v>
      </c>
      <c r="AJ604" s="138">
        <f ca="1">COUNTIF(OFFSET('SD Aufnahme'!$M$32,VLOOKUP(E604,'SD Aufnahme'!$A$33:$X$376,'SD Aufnahme'!$W$29,FALSE),0,1,VLOOKUP(E604,'SD Aufnahme'!$A$33:$X$376,'SD Aufnahme'!$X$29,FALSE)),M604)</f>
        <v>0</v>
      </c>
      <c r="AK604" s="91">
        <f t="shared" ca="1" si="192"/>
        <v>0</v>
      </c>
      <c r="AL604" s="98">
        <f t="shared" si="186"/>
        <v>3</v>
      </c>
      <c r="AO604" s="98">
        <f t="shared" si="187"/>
        <v>0</v>
      </c>
      <c r="AR604" s="98" t="str">
        <f t="shared" si="188"/>
        <v>1900-1-Aufnahme</v>
      </c>
    </row>
    <row r="605" spans="1:44">
      <c r="A605" s="98">
        <f t="shared" si="179"/>
        <v>0</v>
      </c>
      <c r="B605" s="98" t="str">
        <f>IF(C605=1,SUM($C$23:C605),"")</f>
        <v/>
      </c>
      <c r="C605" s="98">
        <f t="shared" si="180"/>
        <v>0</v>
      </c>
      <c r="D605" s="89" t="str">
        <f t="shared" si="181"/>
        <v>1900-1-Aufnahme-</v>
      </c>
      <c r="E605" s="123" t="str">
        <f t="shared" ca="1" si="189"/>
        <v>-</v>
      </c>
      <c r="F605" s="123">
        <f t="shared" si="175"/>
        <v>1900</v>
      </c>
      <c r="G605" s="123">
        <f t="shared" si="176"/>
        <v>1</v>
      </c>
      <c r="H605" s="162">
        <f t="shared" si="177"/>
        <v>583</v>
      </c>
      <c r="I605" s="77"/>
      <c r="J605" s="78"/>
      <c r="K605" s="79"/>
      <c r="L605" s="80"/>
      <c r="M605" s="177"/>
      <c r="N605" s="309" t="str">
        <f t="shared" ca="1" si="193"/>
        <v/>
      </c>
      <c r="O605" s="310" t="str">
        <f ca="1">IFERROR(IF(VLOOKUP($E605,'SD Aufnahme'!$A$33:$N$326,'SD Aufnahme'!$D$29,FALSE)=0,"",VLOOKUP($E605,'SD Aufnahme'!$A$33:$N$326,'SD Aufnahme'!$D$29,FALSE)),"")</f>
        <v/>
      </c>
      <c r="P605" s="313"/>
      <c r="Q605" s="315" t="str">
        <f>IF(K605=0,"",IFERROR(VLOOKUP($E605,'SD Aufnahme'!$A$33:$N$326,'SD Aufnahme'!$E$29,FALSE),""))</f>
        <v/>
      </c>
      <c r="R605" s="87"/>
      <c r="S605" s="131" t="str">
        <f t="shared" si="182"/>
        <v/>
      </c>
      <c r="T605" s="126">
        <f>IF(M605="organische Düngemittel",IF(OR($M605=0,L605&lt;&gt;0,U605&gt;0),0,IFERROR(VLOOKUP($E605,'SD Aufnahme'!$A$33:$N$4042,T$20,FALSE),0)),)</f>
        <v>0</v>
      </c>
      <c r="U605" s="83"/>
      <c r="V605" s="124"/>
      <c r="W605" s="128" t="str">
        <f ca="1">IFERROR(IF(AND(J605&lt;&gt;"eigene Stoffe",VLOOKUP($E605,'SD Aufnahme'!$A$33:$N$326,'SD Aufnahme'!$G$29,FALSE)=0),"",IF($L605&lt;&gt;0,"", IF(AND(P605&gt;0,O605&lt;&gt;"",Q605&lt;&gt;"t TM"),VLOOKUP($E605,'SD Aufnahme'!$A$33:$N$326,'SD Aufnahme'!$G$29,FALSE)/O605*P605,VLOOKUP($E605,'SD Aufnahme'!$A$33:$N$326,'SD Aufnahme'!$G$29,FALSE)))),"")</f>
        <v/>
      </c>
      <c r="X605" s="87"/>
      <c r="Y605" s="128" t="str">
        <f ca="1">IFERROR(IF(AND(J605&lt;&gt;"eigene Stoffe",VLOOKUP($E605,'SD Aufnahme'!$A$33:$N$326,'SD Aufnahme'!$H$29,FALSE)=0),"",IF($L605&lt;&gt;0,"",IFERROR(IF(AND(P605&gt;0,O605&lt;&gt;"",Q605&lt;&gt;"t TM"),VLOOKUP($E605,'SD Aufnahme'!$A$33:$N$326,'SD Aufnahme'!$H$29,FALSE)*P605/O605,VLOOKUP($E605,'SD Aufnahme'!$A$33:$N$326,'SD Aufnahme'!$H$29,FALSE)),""))),"")</f>
        <v/>
      </c>
      <c r="Z605" s="87"/>
      <c r="AA605" s="424" t="s">
        <v>667</v>
      </c>
      <c r="AB605" s="129" t="str">
        <f>IF($M605=0,"",IFERROR(VLOOKUP($E605,'SD Aufnahme'!$A$33:$N$279,AB$20,FALSE),""))</f>
        <v/>
      </c>
      <c r="AC605" s="97">
        <f t="shared" si="183"/>
        <v>0</v>
      </c>
      <c r="AD605" s="89">
        <f t="shared" ca="1" si="184"/>
        <v>0</v>
      </c>
      <c r="AE605" s="89">
        <f t="shared" ca="1" si="190"/>
        <v>0</v>
      </c>
      <c r="AF605" s="89">
        <f t="shared" ca="1" si="185"/>
        <v>0</v>
      </c>
      <c r="AG605" s="89">
        <f t="shared" ca="1" si="191"/>
        <v>0</v>
      </c>
      <c r="AH605" s="89">
        <f t="shared" si="178"/>
        <v>0</v>
      </c>
      <c r="AI605" s="130" t="e">
        <f ca="1">COUNTIF(OFFSET('SD Aufnahme'!$C$33,VLOOKUP(J605,Art_Aufnahme,3,FALSE),0,VLOOKUP(J605,Art_Aufnahme,4,FALSE)-VLOOKUP(J605,Art_Aufnahme,3,FALSE)+1,1),K605)</f>
        <v>#N/A</v>
      </c>
      <c r="AJ605" s="138">
        <f ca="1">COUNTIF(OFFSET('SD Aufnahme'!$M$32,VLOOKUP(E605,'SD Aufnahme'!$A$33:$X$376,'SD Aufnahme'!$W$29,FALSE),0,1,VLOOKUP(E605,'SD Aufnahme'!$A$33:$X$376,'SD Aufnahme'!$X$29,FALSE)),M605)</f>
        <v>0</v>
      </c>
      <c r="AK605" s="91">
        <f t="shared" ca="1" si="192"/>
        <v>0</v>
      </c>
      <c r="AL605" s="98">
        <f t="shared" si="186"/>
        <v>3</v>
      </c>
      <c r="AO605" s="98">
        <f t="shared" si="187"/>
        <v>0</v>
      </c>
      <c r="AR605" s="98" t="str">
        <f t="shared" si="188"/>
        <v>1900-1-Aufnahme</v>
      </c>
    </row>
    <row r="606" spans="1:44">
      <c r="A606" s="98">
        <f t="shared" si="179"/>
        <v>0</v>
      </c>
      <c r="B606" s="98" t="str">
        <f>IF(C606=1,SUM($C$23:C606),"")</f>
        <v/>
      </c>
      <c r="C606" s="98">
        <f t="shared" si="180"/>
        <v>0</v>
      </c>
      <c r="D606" s="89" t="str">
        <f t="shared" si="181"/>
        <v>1900-1-Aufnahme-</v>
      </c>
      <c r="E606" s="123" t="str">
        <f t="shared" ca="1" si="189"/>
        <v>-</v>
      </c>
      <c r="F606" s="123">
        <f t="shared" si="175"/>
        <v>1900</v>
      </c>
      <c r="G606" s="123">
        <f t="shared" si="176"/>
        <v>1</v>
      </c>
      <c r="H606" s="162">
        <f t="shared" si="177"/>
        <v>584</v>
      </c>
      <c r="I606" s="77"/>
      <c r="J606" s="78"/>
      <c r="K606" s="79"/>
      <c r="L606" s="80"/>
      <c r="M606" s="177"/>
      <c r="N606" s="309" t="str">
        <f t="shared" ca="1" si="193"/>
        <v/>
      </c>
      <c r="O606" s="310" t="str">
        <f ca="1">IFERROR(IF(VLOOKUP($E606,'SD Aufnahme'!$A$33:$N$326,'SD Aufnahme'!$D$29,FALSE)=0,"",VLOOKUP($E606,'SD Aufnahme'!$A$33:$N$326,'SD Aufnahme'!$D$29,FALSE)),"")</f>
        <v/>
      </c>
      <c r="P606" s="313"/>
      <c r="Q606" s="315" t="str">
        <f>IF(K606=0,"",IFERROR(VLOOKUP($E606,'SD Aufnahme'!$A$33:$N$326,'SD Aufnahme'!$E$29,FALSE),""))</f>
        <v/>
      </c>
      <c r="R606" s="87"/>
      <c r="S606" s="131" t="str">
        <f t="shared" si="182"/>
        <v/>
      </c>
      <c r="T606" s="126">
        <f>IF(M606="organische Düngemittel",IF(OR($M606=0,L606&lt;&gt;0,U606&gt;0),0,IFERROR(VLOOKUP($E606,'SD Aufnahme'!$A$33:$N$4042,T$20,FALSE),0)),)</f>
        <v>0</v>
      </c>
      <c r="U606" s="83"/>
      <c r="V606" s="124"/>
      <c r="W606" s="128" t="str">
        <f ca="1">IFERROR(IF(AND(J606&lt;&gt;"eigene Stoffe",VLOOKUP($E606,'SD Aufnahme'!$A$33:$N$326,'SD Aufnahme'!$G$29,FALSE)=0),"",IF($L606&lt;&gt;0,"", IF(AND(P606&gt;0,O606&lt;&gt;"",Q606&lt;&gt;"t TM"),VLOOKUP($E606,'SD Aufnahme'!$A$33:$N$326,'SD Aufnahme'!$G$29,FALSE)/O606*P606,VLOOKUP($E606,'SD Aufnahme'!$A$33:$N$326,'SD Aufnahme'!$G$29,FALSE)))),"")</f>
        <v/>
      </c>
      <c r="X606" s="87"/>
      <c r="Y606" s="128" t="str">
        <f ca="1">IFERROR(IF(AND(J606&lt;&gt;"eigene Stoffe",VLOOKUP($E606,'SD Aufnahme'!$A$33:$N$326,'SD Aufnahme'!$H$29,FALSE)=0),"",IF($L606&lt;&gt;0,"",IFERROR(IF(AND(P606&gt;0,O606&lt;&gt;"",Q606&lt;&gt;"t TM"),VLOOKUP($E606,'SD Aufnahme'!$A$33:$N$326,'SD Aufnahme'!$H$29,FALSE)*P606/O606,VLOOKUP($E606,'SD Aufnahme'!$A$33:$N$326,'SD Aufnahme'!$H$29,FALSE)),""))),"")</f>
        <v/>
      </c>
      <c r="Z606" s="87"/>
      <c r="AA606" s="424" t="s">
        <v>667</v>
      </c>
      <c r="AB606" s="129" t="str">
        <f>IF($M606=0,"",IFERROR(VLOOKUP($E606,'SD Aufnahme'!$A$33:$N$279,AB$20,FALSE),""))</f>
        <v/>
      </c>
      <c r="AC606" s="97">
        <f t="shared" si="183"/>
        <v>0</v>
      </c>
      <c r="AD606" s="89">
        <f t="shared" ca="1" si="184"/>
        <v>0</v>
      </c>
      <c r="AE606" s="89">
        <f t="shared" ca="1" si="190"/>
        <v>0</v>
      </c>
      <c r="AF606" s="89">
        <f t="shared" ca="1" si="185"/>
        <v>0</v>
      </c>
      <c r="AG606" s="89">
        <f t="shared" ca="1" si="191"/>
        <v>0</v>
      </c>
      <c r="AH606" s="89">
        <f t="shared" si="178"/>
        <v>0</v>
      </c>
      <c r="AI606" s="130" t="e">
        <f ca="1">COUNTIF(OFFSET('SD Aufnahme'!$C$33,VLOOKUP(J606,Art_Aufnahme,3,FALSE),0,VLOOKUP(J606,Art_Aufnahme,4,FALSE)-VLOOKUP(J606,Art_Aufnahme,3,FALSE)+1,1),K606)</f>
        <v>#N/A</v>
      </c>
      <c r="AJ606" s="138">
        <f ca="1">COUNTIF(OFFSET('SD Aufnahme'!$M$32,VLOOKUP(E606,'SD Aufnahme'!$A$33:$X$376,'SD Aufnahme'!$W$29,FALSE),0,1,VLOOKUP(E606,'SD Aufnahme'!$A$33:$X$376,'SD Aufnahme'!$X$29,FALSE)),M606)</f>
        <v>0</v>
      </c>
      <c r="AK606" s="91">
        <f t="shared" ca="1" si="192"/>
        <v>0</v>
      </c>
      <c r="AL606" s="98">
        <f t="shared" si="186"/>
        <v>3</v>
      </c>
      <c r="AO606" s="98">
        <f t="shared" si="187"/>
        <v>0</v>
      </c>
      <c r="AR606" s="98" t="str">
        <f t="shared" si="188"/>
        <v>1900-1-Aufnahme</v>
      </c>
    </row>
    <row r="607" spans="1:44">
      <c r="A607" s="98">
        <f t="shared" si="179"/>
        <v>0</v>
      </c>
      <c r="B607" s="98" t="str">
        <f>IF(C607=1,SUM($C$23:C607),"")</f>
        <v/>
      </c>
      <c r="C607" s="98">
        <f t="shared" si="180"/>
        <v>0</v>
      </c>
      <c r="D607" s="89" t="str">
        <f t="shared" si="181"/>
        <v>1900-1-Aufnahme-</v>
      </c>
      <c r="E607" s="123" t="str">
        <f t="shared" ca="1" si="189"/>
        <v>-</v>
      </c>
      <c r="F607" s="123">
        <f t="shared" si="175"/>
        <v>1900</v>
      </c>
      <c r="G607" s="123">
        <f t="shared" si="176"/>
        <v>1</v>
      </c>
      <c r="H607" s="162">
        <f t="shared" si="177"/>
        <v>585</v>
      </c>
      <c r="I607" s="77"/>
      <c r="J607" s="78"/>
      <c r="K607" s="79"/>
      <c r="L607" s="80"/>
      <c r="M607" s="177"/>
      <c r="N607" s="309" t="str">
        <f t="shared" ca="1" si="193"/>
        <v/>
      </c>
      <c r="O607" s="310" t="str">
        <f ca="1">IFERROR(IF(VLOOKUP($E607,'SD Aufnahme'!$A$33:$N$326,'SD Aufnahme'!$D$29,FALSE)=0,"",VLOOKUP($E607,'SD Aufnahme'!$A$33:$N$326,'SD Aufnahme'!$D$29,FALSE)),"")</f>
        <v/>
      </c>
      <c r="P607" s="313"/>
      <c r="Q607" s="315" t="str">
        <f>IF(K607=0,"",IFERROR(VLOOKUP($E607,'SD Aufnahme'!$A$33:$N$326,'SD Aufnahme'!$E$29,FALSE),""))</f>
        <v/>
      </c>
      <c r="R607" s="87"/>
      <c r="S607" s="131" t="str">
        <f t="shared" si="182"/>
        <v/>
      </c>
      <c r="T607" s="126">
        <f>IF(M607="organische Düngemittel",IF(OR($M607=0,L607&lt;&gt;0,U607&gt;0),0,IFERROR(VLOOKUP($E607,'SD Aufnahme'!$A$33:$N$4042,T$20,FALSE),0)),)</f>
        <v>0</v>
      </c>
      <c r="U607" s="83"/>
      <c r="V607" s="124"/>
      <c r="W607" s="128" t="str">
        <f ca="1">IFERROR(IF(AND(J607&lt;&gt;"eigene Stoffe",VLOOKUP($E607,'SD Aufnahme'!$A$33:$N$326,'SD Aufnahme'!$G$29,FALSE)=0),"",IF($L607&lt;&gt;0,"", IF(AND(P607&gt;0,O607&lt;&gt;"",Q607&lt;&gt;"t TM"),VLOOKUP($E607,'SD Aufnahme'!$A$33:$N$326,'SD Aufnahme'!$G$29,FALSE)/O607*P607,VLOOKUP($E607,'SD Aufnahme'!$A$33:$N$326,'SD Aufnahme'!$G$29,FALSE)))),"")</f>
        <v/>
      </c>
      <c r="X607" s="87"/>
      <c r="Y607" s="128" t="str">
        <f ca="1">IFERROR(IF(AND(J607&lt;&gt;"eigene Stoffe",VLOOKUP($E607,'SD Aufnahme'!$A$33:$N$326,'SD Aufnahme'!$H$29,FALSE)=0),"",IF($L607&lt;&gt;0,"",IFERROR(IF(AND(P607&gt;0,O607&lt;&gt;"",Q607&lt;&gt;"t TM"),VLOOKUP($E607,'SD Aufnahme'!$A$33:$N$326,'SD Aufnahme'!$H$29,FALSE)*P607/O607,VLOOKUP($E607,'SD Aufnahme'!$A$33:$N$326,'SD Aufnahme'!$H$29,FALSE)),""))),"")</f>
        <v/>
      </c>
      <c r="Z607" s="87"/>
      <c r="AA607" s="424" t="s">
        <v>667</v>
      </c>
      <c r="AB607" s="129" t="str">
        <f>IF($M607=0,"",IFERROR(VLOOKUP($E607,'SD Aufnahme'!$A$33:$N$279,AB$20,FALSE),""))</f>
        <v/>
      </c>
      <c r="AC607" s="97">
        <f t="shared" si="183"/>
        <v>0</v>
      </c>
      <c r="AD607" s="89">
        <f t="shared" ca="1" si="184"/>
        <v>0</v>
      </c>
      <c r="AE607" s="89">
        <f t="shared" ca="1" si="190"/>
        <v>0</v>
      </c>
      <c r="AF607" s="89">
        <f t="shared" ca="1" si="185"/>
        <v>0</v>
      </c>
      <c r="AG607" s="89">
        <f t="shared" ca="1" si="191"/>
        <v>0</v>
      </c>
      <c r="AH607" s="89">
        <f t="shared" si="178"/>
        <v>0</v>
      </c>
      <c r="AI607" s="130" t="e">
        <f ca="1">COUNTIF(OFFSET('SD Aufnahme'!$C$33,VLOOKUP(J607,Art_Aufnahme,3,FALSE),0,VLOOKUP(J607,Art_Aufnahme,4,FALSE)-VLOOKUP(J607,Art_Aufnahme,3,FALSE)+1,1),K607)</f>
        <v>#N/A</v>
      </c>
      <c r="AJ607" s="138">
        <f ca="1">COUNTIF(OFFSET('SD Aufnahme'!$M$32,VLOOKUP(E607,'SD Aufnahme'!$A$33:$X$376,'SD Aufnahme'!$W$29,FALSE),0,1,VLOOKUP(E607,'SD Aufnahme'!$A$33:$X$376,'SD Aufnahme'!$X$29,FALSE)),M607)</f>
        <v>0</v>
      </c>
      <c r="AK607" s="91">
        <f t="shared" ca="1" si="192"/>
        <v>0</v>
      </c>
      <c r="AL607" s="98">
        <f t="shared" si="186"/>
        <v>3</v>
      </c>
      <c r="AO607" s="98">
        <f t="shared" si="187"/>
        <v>0</v>
      </c>
      <c r="AR607" s="98" t="str">
        <f t="shared" si="188"/>
        <v>1900-1-Aufnahme</v>
      </c>
    </row>
    <row r="608" spans="1:44">
      <c r="A608" s="98">
        <f t="shared" si="179"/>
        <v>0</v>
      </c>
      <c r="B608" s="98" t="str">
        <f>IF(C608=1,SUM($C$23:C608),"")</f>
        <v/>
      </c>
      <c r="C608" s="98">
        <f t="shared" si="180"/>
        <v>0</v>
      </c>
      <c r="D608" s="89" t="str">
        <f t="shared" si="181"/>
        <v>1900-1-Aufnahme-</v>
      </c>
      <c r="E608" s="123" t="str">
        <f t="shared" ca="1" si="189"/>
        <v>-</v>
      </c>
      <c r="F608" s="123">
        <f t="shared" ref="F608:F671" si="194">YEAR(I608)</f>
        <v>1900</v>
      </c>
      <c r="G608" s="123">
        <f t="shared" ref="G608:G671" si="195">IF(MONTH(I608)&lt;7,1,2)</f>
        <v>1</v>
      </c>
      <c r="H608" s="162">
        <f t="shared" ref="H608:H671" si="196">H607+1</f>
        <v>586</v>
      </c>
      <c r="I608" s="77"/>
      <c r="J608" s="78"/>
      <c r="K608" s="79"/>
      <c r="L608" s="80"/>
      <c r="M608" s="177"/>
      <c r="N608" s="309" t="str">
        <f t="shared" ca="1" si="193"/>
        <v/>
      </c>
      <c r="O608" s="310" t="str">
        <f ca="1">IFERROR(IF(VLOOKUP($E608,'SD Aufnahme'!$A$33:$N$326,'SD Aufnahme'!$D$29,FALSE)=0,"",VLOOKUP($E608,'SD Aufnahme'!$A$33:$N$326,'SD Aufnahme'!$D$29,FALSE)),"")</f>
        <v/>
      </c>
      <c r="P608" s="313"/>
      <c r="Q608" s="315" t="str">
        <f>IF(K608=0,"",IFERROR(VLOOKUP($E608,'SD Aufnahme'!$A$33:$N$326,'SD Aufnahme'!$E$29,FALSE),""))</f>
        <v/>
      </c>
      <c r="R608" s="87"/>
      <c r="S608" s="131" t="str">
        <f t="shared" si="182"/>
        <v/>
      </c>
      <c r="T608" s="126">
        <f>IF(M608="organische Düngemittel",IF(OR($M608=0,L608&lt;&gt;0,U608&gt;0),0,IFERROR(VLOOKUP($E608,'SD Aufnahme'!$A$33:$N$4042,T$20,FALSE),0)),)</f>
        <v>0</v>
      </c>
      <c r="U608" s="83"/>
      <c r="V608" s="124"/>
      <c r="W608" s="128" t="str">
        <f ca="1">IFERROR(IF(AND(J608&lt;&gt;"eigene Stoffe",VLOOKUP($E608,'SD Aufnahme'!$A$33:$N$326,'SD Aufnahme'!$G$29,FALSE)=0),"",IF($L608&lt;&gt;0,"", IF(AND(P608&gt;0,O608&lt;&gt;"",Q608&lt;&gt;"t TM"),VLOOKUP($E608,'SD Aufnahme'!$A$33:$N$326,'SD Aufnahme'!$G$29,FALSE)/O608*P608,VLOOKUP($E608,'SD Aufnahme'!$A$33:$N$326,'SD Aufnahme'!$G$29,FALSE)))),"")</f>
        <v/>
      </c>
      <c r="X608" s="87"/>
      <c r="Y608" s="128" t="str">
        <f ca="1">IFERROR(IF(AND(J608&lt;&gt;"eigene Stoffe",VLOOKUP($E608,'SD Aufnahme'!$A$33:$N$326,'SD Aufnahme'!$H$29,FALSE)=0),"",IF($L608&lt;&gt;0,"",IFERROR(IF(AND(P608&gt;0,O608&lt;&gt;"",Q608&lt;&gt;"t TM"),VLOOKUP($E608,'SD Aufnahme'!$A$33:$N$326,'SD Aufnahme'!$H$29,FALSE)*P608/O608,VLOOKUP($E608,'SD Aufnahme'!$A$33:$N$326,'SD Aufnahme'!$H$29,FALSE)),""))),"")</f>
        <v/>
      </c>
      <c r="Z608" s="87"/>
      <c r="AA608" s="424" t="s">
        <v>667</v>
      </c>
      <c r="AB608" s="129" t="str">
        <f>IF($M608=0,"",IFERROR(VLOOKUP($E608,'SD Aufnahme'!$A$33:$N$279,AB$20,FALSE),""))</f>
        <v/>
      </c>
      <c r="AC608" s="97">
        <f t="shared" si="183"/>
        <v>0</v>
      </c>
      <c r="AD608" s="89">
        <f t="shared" ca="1" si="184"/>
        <v>0</v>
      </c>
      <c r="AE608" s="89">
        <f t="shared" ca="1" si="190"/>
        <v>0</v>
      </c>
      <c r="AF608" s="89">
        <f t="shared" ca="1" si="185"/>
        <v>0</v>
      </c>
      <c r="AG608" s="89">
        <f t="shared" ca="1" si="191"/>
        <v>0</v>
      </c>
      <c r="AH608" s="89">
        <f t="shared" ref="AH608:AH671" si="197">IFERROR(AB608*$R608,0)</f>
        <v>0</v>
      </c>
      <c r="AI608" s="130" t="e">
        <f ca="1">COUNTIF(OFFSET('SD Aufnahme'!$C$33,VLOOKUP(J608,Art_Aufnahme,3,FALSE),0,VLOOKUP(J608,Art_Aufnahme,4,FALSE)-VLOOKUP(J608,Art_Aufnahme,3,FALSE)+1,1),K608)</f>
        <v>#N/A</v>
      </c>
      <c r="AJ608" s="138">
        <f ca="1">COUNTIF(OFFSET('SD Aufnahme'!$M$32,VLOOKUP(E608,'SD Aufnahme'!$A$33:$X$376,'SD Aufnahme'!$W$29,FALSE),0,1,VLOOKUP(E608,'SD Aufnahme'!$A$33:$X$376,'SD Aufnahme'!$X$29,FALSE)),M608)</f>
        <v>0</v>
      </c>
      <c r="AK608" s="91">
        <f t="shared" ca="1" si="192"/>
        <v>0</v>
      </c>
      <c r="AL608" s="98">
        <f t="shared" si="186"/>
        <v>3</v>
      </c>
      <c r="AO608" s="98">
        <f t="shared" si="187"/>
        <v>0</v>
      </c>
      <c r="AR608" s="98" t="str">
        <f t="shared" si="188"/>
        <v>1900-1-Aufnahme</v>
      </c>
    </row>
    <row r="609" spans="1:44">
      <c r="A609" s="98">
        <f t="shared" si="179"/>
        <v>0</v>
      </c>
      <c r="B609" s="98" t="str">
        <f>IF(C609=1,SUM($C$23:C609),"")</f>
        <v/>
      </c>
      <c r="C609" s="98">
        <f t="shared" si="180"/>
        <v>0</v>
      </c>
      <c r="D609" s="89" t="str">
        <f t="shared" si="181"/>
        <v>1900-1-Aufnahme-</v>
      </c>
      <c r="E609" s="123" t="str">
        <f t="shared" ca="1" si="189"/>
        <v>-</v>
      </c>
      <c r="F609" s="123">
        <f t="shared" si="194"/>
        <v>1900</v>
      </c>
      <c r="G609" s="123">
        <f t="shared" si="195"/>
        <v>1</v>
      </c>
      <c r="H609" s="162">
        <f t="shared" si="196"/>
        <v>587</v>
      </c>
      <c r="I609" s="77"/>
      <c r="J609" s="78"/>
      <c r="K609" s="79"/>
      <c r="L609" s="80"/>
      <c r="M609" s="177"/>
      <c r="N609" s="309" t="str">
        <f t="shared" ca="1" si="193"/>
        <v/>
      </c>
      <c r="O609" s="310" t="str">
        <f ca="1">IFERROR(IF(VLOOKUP($E609,'SD Aufnahme'!$A$33:$N$326,'SD Aufnahme'!$D$29,FALSE)=0,"",VLOOKUP($E609,'SD Aufnahme'!$A$33:$N$326,'SD Aufnahme'!$D$29,FALSE)),"")</f>
        <v/>
      </c>
      <c r="P609" s="313"/>
      <c r="Q609" s="315" t="str">
        <f>IF(K609=0,"",IFERROR(VLOOKUP($E609,'SD Aufnahme'!$A$33:$N$326,'SD Aufnahme'!$E$29,FALSE),""))</f>
        <v/>
      </c>
      <c r="R609" s="87"/>
      <c r="S609" s="131" t="str">
        <f t="shared" si="182"/>
        <v/>
      </c>
      <c r="T609" s="126">
        <f>IF(M609="organische Düngemittel",IF(OR($M609=0,L609&lt;&gt;0,U609&gt;0),0,IFERROR(VLOOKUP($E609,'SD Aufnahme'!$A$33:$N$4042,T$20,FALSE),0)),)</f>
        <v>0</v>
      </c>
      <c r="U609" s="83"/>
      <c r="V609" s="124"/>
      <c r="W609" s="128" t="str">
        <f ca="1">IFERROR(IF(AND(J609&lt;&gt;"eigene Stoffe",VLOOKUP($E609,'SD Aufnahme'!$A$33:$N$326,'SD Aufnahme'!$G$29,FALSE)=0),"",IF($L609&lt;&gt;0,"", IF(AND(P609&gt;0,O609&lt;&gt;"",Q609&lt;&gt;"t TM"),VLOOKUP($E609,'SD Aufnahme'!$A$33:$N$326,'SD Aufnahme'!$G$29,FALSE)/O609*P609,VLOOKUP($E609,'SD Aufnahme'!$A$33:$N$326,'SD Aufnahme'!$G$29,FALSE)))),"")</f>
        <v/>
      </c>
      <c r="X609" s="87"/>
      <c r="Y609" s="128" t="str">
        <f ca="1">IFERROR(IF(AND(J609&lt;&gt;"eigene Stoffe",VLOOKUP($E609,'SD Aufnahme'!$A$33:$N$326,'SD Aufnahme'!$H$29,FALSE)=0),"",IF($L609&lt;&gt;0,"",IFERROR(IF(AND(P609&gt;0,O609&lt;&gt;"",Q609&lt;&gt;"t TM"),VLOOKUP($E609,'SD Aufnahme'!$A$33:$N$326,'SD Aufnahme'!$H$29,FALSE)*P609/O609,VLOOKUP($E609,'SD Aufnahme'!$A$33:$N$326,'SD Aufnahme'!$H$29,FALSE)),""))),"")</f>
        <v/>
      </c>
      <c r="Z609" s="87"/>
      <c r="AA609" s="424" t="s">
        <v>667</v>
      </c>
      <c r="AB609" s="129" t="str">
        <f>IF($M609=0,"",IFERROR(VLOOKUP($E609,'SD Aufnahme'!$A$33:$N$279,AB$20,FALSE),""))</f>
        <v/>
      </c>
      <c r="AC609" s="97">
        <f t="shared" si="183"/>
        <v>0</v>
      </c>
      <c r="AD609" s="89">
        <f t="shared" ca="1" si="184"/>
        <v>0</v>
      </c>
      <c r="AE609" s="89">
        <f t="shared" ca="1" si="190"/>
        <v>0</v>
      </c>
      <c r="AF609" s="89">
        <f t="shared" ca="1" si="185"/>
        <v>0</v>
      </c>
      <c r="AG609" s="89">
        <f t="shared" ca="1" si="191"/>
        <v>0</v>
      </c>
      <c r="AH609" s="89">
        <f t="shared" si="197"/>
        <v>0</v>
      </c>
      <c r="AI609" s="130" t="e">
        <f ca="1">COUNTIF(OFFSET('SD Aufnahme'!$C$33,VLOOKUP(J609,Art_Aufnahme,3,FALSE),0,VLOOKUP(J609,Art_Aufnahme,4,FALSE)-VLOOKUP(J609,Art_Aufnahme,3,FALSE)+1,1),K609)</f>
        <v>#N/A</v>
      </c>
      <c r="AJ609" s="138">
        <f ca="1">COUNTIF(OFFSET('SD Aufnahme'!$M$32,VLOOKUP(E609,'SD Aufnahme'!$A$33:$X$376,'SD Aufnahme'!$W$29,FALSE),0,1,VLOOKUP(E609,'SD Aufnahme'!$A$33:$X$376,'SD Aufnahme'!$X$29,FALSE)),M609)</f>
        <v>0</v>
      </c>
      <c r="AK609" s="91">
        <f t="shared" ca="1" si="192"/>
        <v>0</v>
      </c>
      <c r="AL609" s="98">
        <f t="shared" si="186"/>
        <v>3</v>
      </c>
      <c r="AO609" s="98">
        <f t="shared" si="187"/>
        <v>0</v>
      </c>
      <c r="AR609" s="98" t="str">
        <f t="shared" si="188"/>
        <v>1900-1-Aufnahme</v>
      </c>
    </row>
    <row r="610" spans="1:44">
      <c r="A610" s="98">
        <f t="shared" si="179"/>
        <v>0</v>
      </c>
      <c r="B610" s="98" t="str">
        <f>IF(C610=1,SUM($C$23:C610),"")</f>
        <v/>
      </c>
      <c r="C610" s="98">
        <f t="shared" si="180"/>
        <v>0</v>
      </c>
      <c r="D610" s="89" t="str">
        <f t="shared" si="181"/>
        <v>1900-1-Aufnahme-</v>
      </c>
      <c r="E610" s="123" t="str">
        <f t="shared" ca="1" si="189"/>
        <v>-</v>
      </c>
      <c r="F610" s="123">
        <f t="shared" si="194"/>
        <v>1900</v>
      </c>
      <c r="G610" s="123">
        <f t="shared" si="195"/>
        <v>1</v>
      </c>
      <c r="H610" s="162">
        <f t="shared" si="196"/>
        <v>588</v>
      </c>
      <c r="I610" s="77"/>
      <c r="J610" s="78"/>
      <c r="K610" s="79"/>
      <c r="L610" s="80"/>
      <c r="M610" s="177"/>
      <c r="N610" s="309" t="str">
        <f t="shared" ca="1" si="193"/>
        <v/>
      </c>
      <c r="O610" s="310" t="str">
        <f ca="1">IFERROR(IF(VLOOKUP($E610,'SD Aufnahme'!$A$33:$N$326,'SD Aufnahme'!$D$29,FALSE)=0,"",VLOOKUP($E610,'SD Aufnahme'!$A$33:$N$326,'SD Aufnahme'!$D$29,FALSE)),"")</f>
        <v/>
      </c>
      <c r="P610" s="313"/>
      <c r="Q610" s="315" t="str">
        <f>IF(K610=0,"",IFERROR(VLOOKUP($E610,'SD Aufnahme'!$A$33:$N$326,'SD Aufnahme'!$E$29,FALSE),""))</f>
        <v/>
      </c>
      <c r="R610" s="87"/>
      <c r="S610" s="131" t="str">
        <f t="shared" si="182"/>
        <v/>
      </c>
      <c r="T610" s="126">
        <f>IF(M610="organische Düngemittel",IF(OR($M610=0,L610&lt;&gt;0,U610&gt;0),0,IFERROR(VLOOKUP($E610,'SD Aufnahme'!$A$33:$N$4042,T$20,FALSE),0)),)</f>
        <v>0</v>
      </c>
      <c r="U610" s="83"/>
      <c r="V610" s="124"/>
      <c r="W610" s="128" t="str">
        <f ca="1">IFERROR(IF(AND(J610&lt;&gt;"eigene Stoffe",VLOOKUP($E610,'SD Aufnahme'!$A$33:$N$326,'SD Aufnahme'!$G$29,FALSE)=0),"",IF($L610&lt;&gt;0,"", IF(AND(P610&gt;0,O610&lt;&gt;"",Q610&lt;&gt;"t TM"),VLOOKUP($E610,'SD Aufnahme'!$A$33:$N$326,'SD Aufnahme'!$G$29,FALSE)/O610*P610,VLOOKUP($E610,'SD Aufnahme'!$A$33:$N$326,'SD Aufnahme'!$G$29,FALSE)))),"")</f>
        <v/>
      </c>
      <c r="X610" s="87"/>
      <c r="Y610" s="128" t="str">
        <f ca="1">IFERROR(IF(AND(J610&lt;&gt;"eigene Stoffe",VLOOKUP($E610,'SD Aufnahme'!$A$33:$N$326,'SD Aufnahme'!$H$29,FALSE)=0),"",IF($L610&lt;&gt;0,"",IFERROR(IF(AND(P610&gt;0,O610&lt;&gt;"",Q610&lt;&gt;"t TM"),VLOOKUP($E610,'SD Aufnahme'!$A$33:$N$326,'SD Aufnahme'!$H$29,FALSE)*P610/O610,VLOOKUP($E610,'SD Aufnahme'!$A$33:$N$326,'SD Aufnahme'!$H$29,FALSE)),""))),"")</f>
        <v/>
      </c>
      <c r="Z610" s="87"/>
      <c r="AA610" s="424" t="s">
        <v>667</v>
      </c>
      <c r="AB610" s="129" t="str">
        <f>IF($M610=0,"",IFERROR(VLOOKUP($E610,'SD Aufnahme'!$A$33:$N$279,AB$20,FALSE),""))</f>
        <v/>
      </c>
      <c r="AC610" s="97">
        <f t="shared" si="183"/>
        <v>0</v>
      </c>
      <c r="AD610" s="89">
        <f t="shared" ca="1" si="184"/>
        <v>0</v>
      </c>
      <c r="AE610" s="89">
        <f t="shared" ca="1" si="190"/>
        <v>0</v>
      </c>
      <c r="AF610" s="89">
        <f t="shared" ca="1" si="185"/>
        <v>0</v>
      </c>
      <c r="AG610" s="89">
        <f t="shared" ca="1" si="191"/>
        <v>0</v>
      </c>
      <c r="AH610" s="89">
        <f t="shared" si="197"/>
        <v>0</v>
      </c>
      <c r="AI610" s="130" t="e">
        <f ca="1">COUNTIF(OFFSET('SD Aufnahme'!$C$33,VLOOKUP(J610,Art_Aufnahme,3,FALSE),0,VLOOKUP(J610,Art_Aufnahme,4,FALSE)-VLOOKUP(J610,Art_Aufnahme,3,FALSE)+1,1),K610)</f>
        <v>#N/A</v>
      </c>
      <c r="AJ610" s="138">
        <f ca="1">COUNTIF(OFFSET('SD Aufnahme'!$M$32,VLOOKUP(E610,'SD Aufnahme'!$A$33:$X$376,'SD Aufnahme'!$W$29,FALSE),0,1,VLOOKUP(E610,'SD Aufnahme'!$A$33:$X$376,'SD Aufnahme'!$X$29,FALSE)),M610)</f>
        <v>0</v>
      </c>
      <c r="AK610" s="91">
        <f t="shared" ca="1" si="192"/>
        <v>0</v>
      </c>
      <c r="AL610" s="98">
        <f t="shared" si="186"/>
        <v>3</v>
      </c>
      <c r="AO610" s="98">
        <f t="shared" si="187"/>
        <v>0</v>
      </c>
      <c r="AR610" s="98" t="str">
        <f t="shared" si="188"/>
        <v>1900-1-Aufnahme</v>
      </c>
    </row>
    <row r="611" spans="1:44">
      <c r="A611" s="98">
        <f t="shared" si="179"/>
        <v>0</v>
      </c>
      <c r="B611" s="98" t="str">
        <f>IF(C611=1,SUM($C$23:C611),"")</f>
        <v/>
      </c>
      <c r="C611" s="98">
        <f t="shared" si="180"/>
        <v>0</v>
      </c>
      <c r="D611" s="89" t="str">
        <f t="shared" si="181"/>
        <v>1900-1-Aufnahme-</v>
      </c>
      <c r="E611" s="123" t="str">
        <f t="shared" ca="1" si="189"/>
        <v>-</v>
      </c>
      <c r="F611" s="123">
        <f t="shared" si="194"/>
        <v>1900</v>
      </c>
      <c r="G611" s="123">
        <f t="shared" si="195"/>
        <v>1</v>
      </c>
      <c r="H611" s="162">
        <f t="shared" si="196"/>
        <v>589</v>
      </c>
      <c r="I611" s="77"/>
      <c r="J611" s="78"/>
      <c r="K611" s="79"/>
      <c r="L611" s="80"/>
      <c r="M611" s="177"/>
      <c r="N611" s="309" t="str">
        <f t="shared" ca="1" si="193"/>
        <v/>
      </c>
      <c r="O611" s="310" t="str">
        <f ca="1">IFERROR(IF(VLOOKUP($E611,'SD Aufnahme'!$A$33:$N$326,'SD Aufnahme'!$D$29,FALSE)=0,"",VLOOKUP($E611,'SD Aufnahme'!$A$33:$N$326,'SD Aufnahme'!$D$29,FALSE)),"")</f>
        <v/>
      </c>
      <c r="P611" s="313"/>
      <c r="Q611" s="315" t="str">
        <f>IF(K611=0,"",IFERROR(VLOOKUP($E611,'SD Aufnahme'!$A$33:$N$326,'SD Aufnahme'!$E$29,FALSE),""))</f>
        <v/>
      </c>
      <c r="R611" s="87"/>
      <c r="S611" s="131" t="str">
        <f t="shared" si="182"/>
        <v/>
      </c>
      <c r="T611" s="126">
        <f>IF(M611="organische Düngemittel",IF(OR($M611=0,L611&lt;&gt;0,U611&gt;0),0,IFERROR(VLOOKUP($E611,'SD Aufnahme'!$A$33:$N$4042,T$20,FALSE),0)),)</f>
        <v>0</v>
      </c>
      <c r="U611" s="83"/>
      <c r="V611" s="124"/>
      <c r="W611" s="128" t="str">
        <f ca="1">IFERROR(IF(AND(J611&lt;&gt;"eigene Stoffe",VLOOKUP($E611,'SD Aufnahme'!$A$33:$N$326,'SD Aufnahme'!$G$29,FALSE)=0),"",IF($L611&lt;&gt;0,"", IF(AND(P611&gt;0,O611&lt;&gt;"",Q611&lt;&gt;"t TM"),VLOOKUP($E611,'SD Aufnahme'!$A$33:$N$326,'SD Aufnahme'!$G$29,FALSE)/O611*P611,VLOOKUP($E611,'SD Aufnahme'!$A$33:$N$326,'SD Aufnahme'!$G$29,FALSE)))),"")</f>
        <v/>
      </c>
      <c r="X611" s="87"/>
      <c r="Y611" s="128" t="str">
        <f ca="1">IFERROR(IF(AND(J611&lt;&gt;"eigene Stoffe",VLOOKUP($E611,'SD Aufnahme'!$A$33:$N$326,'SD Aufnahme'!$H$29,FALSE)=0),"",IF($L611&lt;&gt;0,"",IFERROR(IF(AND(P611&gt;0,O611&lt;&gt;"",Q611&lt;&gt;"t TM"),VLOOKUP($E611,'SD Aufnahme'!$A$33:$N$326,'SD Aufnahme'!$H$29,FALSE)*P611/O611,VLOOKUP($E611,'SD Aufnahme'!$A$33:$N$326,'SD Aufnahme'!$H$29,FALSE)),""))),"")</f>
        <v/>
      </c>
      <c r="Z611" s="87"/>
      <c r="AA611" s="424" t="s">
        <v>667</v>
      </c>
      <c r="AB611" s="129" t="str">
        <f>IF($M611=0,"",IFERROR(VLOOKUP($E611,'SD Aufnahme'!$A$33:$N$279,AB$20,FALSE),""))</f>
        <v/>
      </c>
      <c r="AC611" s="97">
        <f t="shared" si="183"/>
        <v>0</v>
      </c>
      <c r="AD611" s="89">
        <f t="shared" ca="1" si="184"/>
        <v>0</v>
      </c>
      <c r="AE611" s="89">
        <f t="shared" ca="1" si="190"/>
        <v>0</v>
      </c>
      <c r="AF611" s="89">
        <f t="shared" ca="1" si="185"/>
        <v>0</v>
      </c>
      <c r="AG611" s="89">
        <f t="shared" ca="1" si="191"/>
        <v>0</v>
      </c>
      <c r="AH611" s="89">
        <f t="shared" si="197"/>
        <v>0</v>
      </c>
      <c r="AI611" s="130" t="e">
        <f ca="1">COUNTIF(OFFSET('SD Aufnahme'!$C$33,VLOOKUP(J611,Art_Aufnahme,3,FALSE),0,VLOOKUP(J611,Art_Aufnahme,4,FALSE)-VLOOKUP(J611,Art_Aufnahme,3,FALSE)+1,1),K611)</f>
        <v>#N/A</v>
      </c>
      <c r="AJ611" s="138">
        <f ca="1">COUNTIF(OFFSET('SD Aufnahme'!$M$32,VLOOKUP(E611,'SD Aufnahme'!$A$33:$X$376,'SD Aufnahme'!$W$29,FALSE),0,1,VLOOKUP(E611,'SD Aufnahme'!$A$33:$X$376,'SD Aufnahme'!$X$29,FALSE)),M611)</f>
        <v>0</v>
      </c>
      <c r="AK611" s="91">
        <f t="shared" ca="1" si="192"/>
        <v>0</v>
      </c>
      <c r="AL611" s="98">
        <f t="shared" si="186"/>
        <v>3</v>
      </c>
      <c r="AO611" s="98">
        <f t="shared" si="187"/>
        <v>0</v>
      </c>
      <c r="AR611" s="98" t="str">
        <f t="shared" si="188"/>
        <v>1900-1-Aufnahme</v>
      </c>
    </row>
    <row r="612" spans="1:44">
      <c r="A612" s="98">
        <f t="shared" si="179"/>
        <v>0</v>
      </c>
      <c r="B612" s="98" t="str">
        <f>IF(C612=1,SUM($C$23:C612),"")</f>
        <v/>
      </c>
      <c r="C612" s="98">
        <f t="shared" si="180"/>
        <v>0</v>
      </c>
      <c r="D612" s="89" t="str">
        <f t="shared" si="181"/>
        <v>1900-1-Aufnahme-</v>
      </c>
      <c r="E612" s="123" t="str">
        <f t="shared" ca="1" si="189"/>
        <v>-</v>
      </c>
      <c r="F612" s="123">
        <f t="shared" si="194"/>
        <v>1900</v>
      </c>
      <c r="G612" s="123">
        <f t="shared" si="195"/>
        <v>1</v>
      </c>
      <c r="H612" s="162">
        <f t="shared" si="196"/>
        <v>590</v>
      </c>
      <c r="I612" s="77"/>
      <c r="J612" s="78"/>
      <c r="K612" s="79"/>
      <c r="L612" s="80"/>
      <c r="M612" s="177"/>
      <c r="N612" s="309" t="str">
        <f t="shared" ca="1" si="193"/>
        <v/>
      </c>
      <c r="O612" s="310" t="str">
        <f ca="1">IFERROR(IF(VLOOKUP($E612,'SD Aufnahme'!$A$33:$N$326,'SD Aufnahme'!$D$29,FALSE)=0,"",VLOOKUP($E612,'SD Aufnahme'!$A$33:$N$326,'SD Aufnahme'!$D$29,FALSE)),"")</f>
        <v/>
      </c>
      <c r="P612" s="313"/>
      <c r="Q612" s="315" t="str">
        <f>IF(K612=0,"",IFERROR(VLOOKUP($E612,'SD Aufnahme'!$A$33:$N$326,'SD Aufnahme'!$E$29,FALSE),""))</f>
        <v/>
      </c>
      <c r="R612" s="87"/>
      <c r="S612" s="131" t="str">
        <f t="shared" si="182"/>
        <v/>
      </c>
      <c r="T612" s="126">
        <f>IF(M612="organische Düngemittel",IF(OR($M612=0,L612&lt;&gt;0,U612&gt;0),0,IFERROR(VLOOKUP($E612,'SD Aufnahme'!$A$33:$N$4042,T$20,FALSE),0)),)</f>
        <v>0</v>
      </c>
      <c r="U612" s="83"/>
      <c r="V612" s="124"/>
      <c r="W612" s="128" t="str">
        <f ca="1">IFERROR(IF(AND(J612&lt;&gt;"eigene Stoffe",VLOOKUP($E612,'SD Aufnahme'!$A$33:$N$326,'SD Aufnahme'!$G$29,FALSE)=0),"",IF($L612&lt;&gt;0,"", IF(AND(P612&gt;0,O612&lt;&gt;"",Q612&lt;&gt;"t TM"),VLOOKUP($E612,'SD Aufnahme'!$A$33:$N$326,'SD Aufnahme'!$G$29,FALSE)/O612*P612,VLOOKUP($E612,'SD Aufnahme'!$A$33:$N$326,'SD Aufnahme'!$G$29,FALSE)))),"")</f>
        <v/>
      </c>
      <c r="X612" s="87"/>
      <c r="Y612" s="128" t="str">
        <f ca="1">IFERROR(IF(AND(J612&lt;&gt;"eigene Stoffe",VLOOKUP($E612,'SD Aufnahme'!$A$33:$N$326,'SD Aufnahme'!$H$29,FALSE)=0),"",IF($L612&lt;&gt;0,"",IFERROR(IF(AND(P612&gt;0,O612&lt;&gt;"",Q612&lt;&gt;"t TM"),VLOOKUP($E612,'SD Aufnahme'!$A$33:$N$326,'SD Aufnahme'!$H$29,FALSE)*P612/O612,VLOOKUP($E612,'SD Aufnahme'!$A$33:$N$326,'SD Aufnahme'!$H$29,FALSE)),""))),"")</f>
        <v/>
      </c>
      <c r="Z612" s="87"/>
      <c r="AA612" s="424" t="s">
        <v>667</v>
      </c>
      <c r="AB612" s="129" t="str">
        <f>IF($M612=0,"",IFERROR(VLOOKUP($E612,'SD Aufnahme'!$A$33:$N$279,AB$20,FALSE),""))</f>
        <v/>
      </c>
      <c r="AC612" s="97">
        <f t="shared" si="183"/>
        <v>0</v>
      </c>
      <c r="AD612" s="89">
        <f t="shared" ca="1" si="184"/>
        <v>0</v>
      </c>
      <c r="AE612" s="89">
        <f t="shared" ca="1" si="190"/>
        <v>0</v>
      </c>
      <c r="AF612" s="89">
        <f t="shared" ca="1" si="185"/>
        <v>0</v>
      </c>
      <c r="AG612" s="89">
        <f t="shared" ca="1" si="191"/>
        <v>0</v>
      </c>
      <c r="AH612" s="89">
        <f t="shared" si="197"/>
        <v>0</v>
      </c>
      <c r="AI612" s="130" t="e">
        <f ca="1">COUNTIF(OFFSET('SD Aufnahme'!$C$33,VLOOKUP(J612,Art_Aufnahme,3,FALSE),0,VLOOKUP(J612,Art_Aufnahme,4,FALSE)-VLOOKUP(J612,Art_Aufnahme,3,FALSE)+1,1),K612)</f>
        <v>#N/A</v>
      </c>
      <c r="AJ612" s="138">
        <f ca="1">COUNTIF(OFFSET('SD Aufnahme'!$M$32,VLOOKUP(E612,'SD Aufnahme'!$A$33:$X$376,'SD Aufnahme'!$W$29,FALSE),0,1,VLOOKUP(E612,'SD Aufnahme'!$A$33:$X$376,'SD Aufnahme'!$X$29,FALSE)),M612)</f>
        <v>0</v>
      </c>
      <c r="AK612" s="91">
        <f t="shared" ca="1" si="192"/>
        <v>0</v>
      </c>
      <c r="AL612" s="98">
        <f t="shared" si="186"/>
        <v>3</v>
      </c>
      <c r="AO612" s="98">
        <f t="shared" si="187"/>
        <v>0</v>
      </c>
      <c r="AR612" s="98" t="str">
        <f t="shared" si="188"/>
        <v>1900-1-Aufnahme</v>
      </c>
    </row>
    <row r="613" spans="1:44">
      <c r="A613" s="98">
        <f t="shared" si="179"/>
        <v>0</v>
      </c>
      <c r="B613" s="98" t="str">
        <f>IF(C613=1,SUM($C$23:C613),"")</f>
        <v/>
      </c>
      <c r="C613" s="98">
        <f t="shared" si="180"/>
        <v>0</v>
      </c>
      <c r="D613" s="89" t="str">
        <f t="shared" si="181"/>
        <v>1900-1-Aufnahme-</v>
      </c>
      <c r="E613" s="123" t="str">
        <f t="shared" ca="1" si="189"/>
        <v>-</v>
      </c>
      <c r="F613" s="123">
        <f t="shared" si="194"/>
        <v>1900</v>
      </c>
      <c r="G613" s="123">
        <f t="shared" si="195"/>
        <v>1</v>
      </c>
      <c r="H613" s="162">
        <f t="shared" si="196"/>
        <v>591</v>
      </c>
      <c r="I613" s="77"/>
      <c r="J613" s="78"/>
      <c r="K613" s="79"/>
      <c r="L613" s="80"/>
      <c r="M613" s="177"/>
      <c r="N613" s="309" t="str">
        <f t="shared" ca="1" si="193"/>
        <v/>
      </c>
      <c r="O613" s="310" t="str">
        <f ca="1">IFERROR(IF(VLOOKUP($E613,'SD Aufnahme'!$A$33:$N$326,'SD Aufnahme'!$D$29,FALSE)=0,"",VLOOKUP($E613,'SD Aufnahme'!$A$33:$N$326,'SD Aufnahme'!$D$29,FALSE)),"")</f>
        <v/>
      </c>
      <c r="P613" s="313"/>
      <c r="Q613" s="315" t="str">
        <f>IF(K613=0,"",IFERROR(VLOOKUP($E613,'SD Aufnahme'!$A$33:$N$326,'SD Aufnahme'!$E$29,FALSE),""))</f>
        <v/>
      </c>
      <c r="R613" s="87"/>
      <c r="S613" s="131" t="str">
        <f t="shared" si="182"/>
        <v/>
      </c>
      <c r="T613" s="126">
        <f>IF(M613="organische Düngemittel",IF(OR($M613=0,L613&lt;&gt;0,U613&gt;0),0,IFERROR(VLOOKUP($E613,'SD Aufnahme'!$A$33:$N$4042,T$20,FALSE),0)),)</f>
        <v>0</v>
      </c>
      <c r="U613" s="83"/>
      <c r="V613" s="124"/>
      <c r="W613" s="128" t="str">
        <f ca="1">IFERROR(IF(AND(J613&lt;&gt;"eigene Stoffe",VLOOKUP($E613,'SD Aufnahme'!$A$33:$N$326,'SD Aufnahme'!$G$29,FALSE)=0),"",IF($L613&lt;&gt;0,"", IF(AND(P613&gt;0,O613&lt;&gt;"",Q613&lt;&gt;"t TM"),VLOOKUP($E613,'SD Aufnahme'!$A$33:$N$326,'SD Aufnahme'!$G$29,FALSE)/O613*P613,VLOOKUP($E613,'SD Aufnahme'!$A$33:$N$326,'SD Aufnahme'!$G$29,FALSE)))),"")</f>
        <v/>
      </c>
      <c r="X613" s="87"/>
      <c r="Y613" s="128" t="str">
        <f ca="1">IFERROR(IF(AND(J613&lt;&gt;"eigene Stoffe",VLOOKUP($E613,'SD Aufnahme'!$A$33:$N$326,'SD Aufnahme'!$H$29,FALSE)=0),"",IF($L613&lt;&gt;0,"",IFERROR(IF(AND(P613&gt;0,O613&lt;&gt;"",Q613&lt;&gt;"t TM"),VLOOKUP($E613,'SD Aufnahme'!$A$33:$N$326,'SD Aufnahme'!$H$29,FALSE)*P613/O613,VLOOKUP($E613,'SD Aufnahme'!$A$33:$N$326,'SD Aufnahme'!$H$29,FALSE)),""))),"")</f>
        <v/>
      </c>
      <c r="Z613" s="87"/>
      <c r="AA613" s="424" t="s">
        <v>667</v>
      </c>
      <c r="AB613" s="129" t="str">
        <f>IF($M613=0,"",IFERROR(VLOOKUP($E613,'SD Aufnahme'!$A$33:$N$279,AB$20,FALSE),""))</f>
        <v/>
      </c>
      <c r="AC613" s="97">
        <f t="shared" si="183"/>
        <v>0</v>
      </c>
      <c r="AD613" s="89">
        <f t="shared" ca="1" si="184"/>
        <v>0</v>
      </c>
      <c r="AE613" s="89">
        <f t="shared" ca="1" si="190"/>
        <v>0</v>
      </c>
      <c r="AF613" s="89">
        <f t="shared" ca="1" si="185"/>
        <v>0</v>
      </c>
      <c r="AG613" s="89">
        <f t="shared" ca="1" si="191"/>
        <v>0</v>
      </c>
      <c r="AH613" s="89">
        <f t="shared" si="197"/>
        <v>0</v>
      </c>
      <c r="AI613" s="130" t="e">
        <f ca="1">COUNTIF(OFFSET('SD Aufnahme'!$C$33,VLOOKUP(J613,Art_Aufnahme,3,FALSE),0,VLOOKUP(J613,Art_Aufnahme,4,FALSE)-VLOOKUP(J613,Art_Aufnahme,3,FALSE)+1,1),K613)</f>
        <v>#N/A</v>
      </c>
      <c r="AJ613" s="138">
        <f ca="1">COUNTIF(OFFSET('SD Aufnahme'!$M$32,VLOOKUP(E613,'SD Aufnahme'!$A$33:$X$376,'SD Aufnahme'!$W$29,FALSE),0,1,VLOOKUP(E613,'SD Aufnahme'!$A$33:$X$376,'SD Aufnahme'!$X$29,FALSE)),M613)</f>
        <v>0</v>
      </c>
      <c r="AK613" s="91">
        <f t="shared" ca="1" si="192"/>
        <v>0</v>
      </c>
      <c r="AL613" s="98">
        <f t="shared" si="186"/>
        <v>3</v>
      </c>
      <c r="AO613" s="98">
        <f t="shared" si="187"/>
        <v>0</v>
      </c>
      <c r="AR613" s="98" t="str">
        <f t="shared" si="188"/>
        <v>1900-1-Aufnahme</v>
      </c>
    </row>
    <row r="614" spans="1:44">
      <c r="A614" s="98">
        <f t="shared" si="179"/>
        <v>0</v>
      </c>
      <c r="B614" s="98" t="str">
        <f>IF(C614=1,SUM($C$23:C614),"")</f>
        <v/>
      </c>
      <c r="C614" s="98">
        <f t="shared" si="180"/>
        <v>0</v>
      </c>
      <c r="D614" s="89" t="str">
        <f t="shared" si="181"/>
        <v>1900-1-Aufnahme-</v>
      </c>
      <c r="E614" s="123" t="str">
        <f t="shared" ca="1" si="189"/>
        <v>-</v>
      </c>
      <c r="F614" s="123">
        <f t="shared" si="194"/>
        <v>1900</v>
      </c>
      <c r="G614" s="123">
        <f t="shared" si="195"/>
        <v>1</v>
      </c>
      <c r="H614" s="162">
        <f t="shared" si="196"/>
        <v>592</v>
      </c>
      <c r="I614" s="77"/>
      <c r="J614" s="78"/>
      <c r="K614" s="79"/>
      <c r="L614" s="80"/>
      <c r="M614" s="177"/>
      <c r="N614" s="309" t="str">
        <f t="shared" ca="1" si="193"/>
        <v/>
      </c>
      <c r="O614" s="310" t="str">
        <f ca="1">IFERROR(IF(VLOOKUP($E614,'SD Aufnahme'!$A$33:$N$326,'SD Aufnahme'!$D$29,FALSE)=0,"",VLOOKUP($E614,'SD Aufnahme'!$A$33:$N$326,'SD Aufnahme'!$D$29,FALSE)),"")</f>
        <v/>
      </c>
      <c r="P614" s="313"/>
      <c r="Q614" s="315" t="str">
        <f>IF(K614=0,"",IFERROR(VLOOKUP($E614,'SD Aufnahme'!$A$33:$N$326,'SD Aufnahme'!$E$29,FALSE),""))</f>
        <v/>
      </c>
      <c r="R614" s="87"/>
      <c r="S614" s="131" t="str">
        <f t="shared" si="182"/>
        <v/>
      </c>
      <c r="T614" s="126">
        <f>IF(M614="organische Düngemittel",IF(OR($M614=0,L614&lt;&gt;0,U614&gt;0),0,IFERROR(VLOOKUP($E614,'SD Aufnahme'!$A$33:$N$4042,T$20,FALSE),0)),)</f>
        <v>0</v>
      </c>
      <c r="U614" s="83"/>
      <c r="V614" s="124"/>
      <c r="W614" s="128" t="str">
        <f ca="1">IFERROR(IF(AND(J614&lt;&gt;"eigene Stoffe",VLOOKUP($E614,'SD Aufnahme'!$A$33:$N$326,'SD Aufnahme'!$G$29,FALSE)=0),"",IF($L614&lt;&gt;0,"", IF(AND(P614&gt;0,O614&lt;&gt;"",Q614&lt;&gt;"t TM"),VLOOKUP($E614,'SD Aufnahme'!$A$33:$N$326,'SD Aufnahme'!$G$29,FALSE)/O614*P614,VLOOKUP($E614,'SD Aufnahme'!$A$33:$N$326,'SD Aufnahme'!$G$29,FALSE)))),"")</f>
        <v/>
      </c>
      <c r="X614" s="87"/>
      <c r="Y614" s="128" t="str">
        <f ca="1">IFERROR(IF(AND(J614&lt;&gt;"eigene Stoffe",VLOOKUP($E614,'SD Aufnahme'!$A$33:$N$326,'SD Aufnahme'!$H$29,FALSE)=0),"",IF($L614&lt;&gt;0,"",IFERROR(IF(AND(P614&gt;0,O614&lt;&gt;"",Q614&lt;&gt;"t TM"),VLOOKUP($E614,'SD Aufnahme'!$A$33:$N$326,'SD Aufnahme'!$H$29,FALSE)*P614/O614,VLOOKUP($E614,'SD Aufnahme'!$A$33:$N$326,'SD Aufnahme'!$H$29,FALSE)),""))),"")</f>
        <v/>
      </c>
      <c r="Z614" s="87"/>
      <c r="AA614" s="424" t="s">
        <v>667</v>
      </c>
      <c r="AB614" s="129" t="str">
        <f>IF($M614=0,"",IFERROR(VLOOKUP($E614,'SD Aufnahme'!$A$33:$N$279,AB$20,FALSE),""))</f>
        <v/>
      </c>
      <c r="AC614" s="97">
        <f t="shared" si="183"/>
        <v>0</v>
      </c>
      <c r="AD614" s="89">
        <f t="shared" ca="1" si="184"/>
        <v>0</v>
      </c>
      <c r="AE614" s="89">
        <f t="shared" ca="1" si="190"/>
        <v>0</v>
      </c>
      <c r="AF614" s="89">
        <f t="shared" ca="1" si="185"/>
        <v>0</v>
      </c>
      <c r="AG614" s="89">
        <f t="shared" ca="1" si="191"/>
        <v>0</v>
      </c>
      <c r="AH614" s="89">
        <f t="shared" si="197"/>
        <v>0</v>
      </c>
      <c r="AI614" s="130" t="e">
        <f ca="1">COUNTIF(OFFSET('SD Aufnahme'!$C$33,VLOOKUP(J614,Art_Aufnahme,3,FALSE),0,VLOOKUP(J614,Art_Aufnahme,4,FALSE)-VLOOKUP(J614,Art_Aufnahme,3,FALSE)+1,1),K614)</f>
        <v>#N/A</v>
      </c>
      <c r="AJ614" s="138">
        <f ca="1">COUNTIF(OFFSET('SD Aufnahme'!$M$32,VLOOKUP(E614,'SD Aufnahme'!$A$33:$X$376,'SD Aufnahme'!$W$29,FALSE),0,1,VLOOKUP(E614,'SD Aufnahme'!$A$33:$X$376,'SD Aufnahme'!$X$29,FALSE)),M614)</f>
        <v>0</v>
      </c>
      <c r="AK614" s="91">
        <f t="shared" ca="1" si="192"/>
        <v>0</v>
      </c>
      <c r="AL614" s="98">
        <f t="shared" si="186"/>
        <v>3</v>
      </c>
      <c r="AO614" s="98">
        <f t="shared" si="187"/>
        <v>0</v>
      </c>
      <c r="AR614" s="98" t="str">
        <f t="shared" si="188"/>
        <v>1900-1-Aufnahme</v>
      </c>
    </row>
    <row r="615" spans="1:44">
      <c r="A615" s="98">
        <f t="shared" si="179"/>
        <v>0</v>
      </c>
      <c r="B615" s="98" t="str">
        <f>IF(C615=1,SUM($C$23:C615),"")</f>
        <v/>
      </c>
      <c r="C615" s="98">
        <f t="shared" si="180"/>
        <v>0</v>
      </c>
      <c r="D615" s="89" t="str">
        <f t="shared" si="181"/>
        <v>1900-1-Aufnahme-</v>
      </c>
      <c r="E615" s="123" t="str">
        <f t="shared" ca="1" si="189"/>
        <v>-</v>
      </c>
      <c r="F615" s="123">
        <f t="shared" si="194"/>
        <v>1900</v>
      </c>
      <c r="G615" s="123">
        <f t="shared" si="195"/>
        <v>1</v>
      </c>
      <c r="H615" s="162">
        <f t="shared" si="196"/>
        <v>593</v>
      </c>
      <c r="I615" s="77"/>
      <c r="J615" s="78"/>
      <c r="K615" s="79"/>
      <c r="L615" s="80"/>
      <c r="M615" s="177"/>
      <c r="N615" s="309" t="str">
        <f t="shared" ca="1" si="193"/>
        <v/>
      </c>
      <c r="O615" s="310" t="str">
        <f ca="1">IFERROR(IF(VLOOKUP($E615,'SD Aufnahme'!$A$33:$N$326,'SD Aufnahme'!$D$29,FALSE)=0,"",VLOOKUP($E615,'SD Aufnahme'!$A$33:$N$326,'SD Aufnahme'!$D$29,FALSE)),"")</f>
        <v/>
      </c>
      <c r="P615" s="313"/>
      <c r="Q615" s="315" t="str">
        <f>IF(K615=0,"",IFERROR(VLOOKUP($E615,'SD Aufnahme'!$A$33:$N$326,'SD Aufnahme'!$E$29,FALSE),""))</f>
        <v/>
      </c>
      <c r="R615" s="87"/>
      <c r="S615" s="131" t="str">
        <f t="shared" si="182"/>
        <v/>
      </c>
      <c r="T615" s="126">
        <f>IF(M615="organische Düngemittel",IF(OR($M615=0,L615&lt;&gt;0,U615&gt;0),0,IFERROR(VLOOKUP($E615,'SD Aufnahme'!$A$33:$N$4042,T$20,FALSE),0)),)</f>
        <v>0</v>
      </c>
      <c r="U615" s="83"/>
      <c r="V615" s="124"/>
      <c r="W615" s="128" t="str">
        <f ca="1">IFERROR(IF(AND(J615&lt;&gt;"eigene Stoffe",VLOOKUP($E615,'SD Aufnahme'!$A$33:$N$326,'SD Aufnahme'!$G$29,FALSE)=0),"",IF($L615&lt;&gt;0,"", IF(AND(P615&gt;0,O615&lt;&gt;"",Q615&lt;&gt;"t TM"),VLOOKUP($E615,'SD Aufnahme'!$A$33:$N$326,'SD Aufnahme'!$G$29,FALSE)/O615*P615,VLOOKUP($E615,'SD Aufnahme'!$A$33:$N$326,'SD Aufnahme'!$G$29,FALSE)))),"")</f>
        <v/>
      </c>
      <c r="X615" s="87"/>
      <c r="Y615" s="128" t="str">
        <f ca="1">IFERROR(IF(AND(J615&lt;&gt;"eigene Stoffe",VLOOKUP($E615,'SD Aufnahme'!$A$33:$N$326,'SD Aufnahme'!$H$29,FALSE)=0),"",IF($L615&lt;&gt;0,"",IFERROR(IF(AND(P615&gt;0,O615&lt;&gt;"",Q615&lt;&gt;"t TM"),VLOOKUP($E615,'SD Aufnahme'!$A$33:$N$326,'SD Aufnahme'!$H$29,FALSE)*P615/O615,VLOOKUP($E615,'SD Aufnahme'!$A$33:$N$326,'SD Aufnahme'!$H$29,FALSE)),""))),"")</f>
        <v/>
      </c>
      <c r="Z615" s="87"/>
      <c r="AA615" s="424" t="s">
        <v>667</v>
      </c>
      <c r="AB615" s="129" t="str">
        <f>IF($M615=0,"",IFERROR(VLOOKUP($E615,'SD Aufnahme'!$A$33:$N$279,AB$20,FALSE),""))</f>
        <v/>
      </c>
      <c r="AC615" s="97">
        <f t="shared" si="183"/>
        <v>0</v>
      </c>
      <c r="AD615" s="89">
        <f t="shared" ca="1" si="184"/>
        <v>0</v>
      </c>
      <c r="AE615" s="89">
        <f t="shared" ca="1" si="190"/>
        <v>0</v>
      </c>
      <c r="AF615" s="89">
        <f t="shared" ca="1" si="185"/>
        <v>0</v>
      </c>
      <c r="AG615" s="89">
        <f t="shared" ca="1" si="191"/>
        <v>0</v>
      </c>
      <c r="AH615" s="89">
        <f t="shared" si="197"/>
        <v>0</v>
      </c>
      <c r="AI615" s="130" t="e">
        <f ca="1">COUNTIF(OFFSET('SD Aufnahme'!$C$33,VLOOKUP(J615,Art_Aufnahme,3,FALSE),0,VLOOKUP(J615,Art_Aufnahme,4,FALSE)-VLOOKUP(J615,Art_Aufnahme,3,FALSE)+1,1),K615)</f>
        <v>#N/A</v>
      </c>
      <c r="AJ615" s="138">
        <f ca="1">COUNTIF(OFFSET('SD Aufnahme'!$M$32,VLOOKUP(E615,'SD Aufnahme'!$A$33:$X$376,'SD Aufnahme'!$W$29,FALSE),0,1,VLOOKUP(E615,'SD Aufnahme'!$A$33:$X$376,'SD Aufnahme'!$X$29,FALSE)),M615)</f>
        <v>0</v>
      </c>
      <c r="AK615" s="91">
        <f t="shared" ca="1" si="192"/>
        <v>0</v>
      </c>
      <c r="AL615" s="98">
        <f t="shared" si="186"/>
        <v>3</v>
      </c>
      <c r="AO615" s="98">
        <f t="shared" si="187"/>
        <v>0</v>
      </c>
      <c r="AR615" s="98" t="str">
        <f t="shared" si="188"/>
        <v>1900-1-Aufnahme</v>
      </c>
    </row>
    <row r="616" spans="1:44">
      <c r="A616" s="98">
        <f t="shared" si="179"/>
        <v>0</v>
      </c>
      <c r="B616" s="98" t="str">
        <f>IF(C616=1,SUM($C$23:C616),"")</f>
        <v/>
      </c>
      <c r="C616" s="98">
        <f t="shared" si="180"/>
        <v>0</v>
      </c>
      <c r="D616" s="89" t="str">
        <f t="shared" si="181"/>
        <v>1900-1-Aufnahme-</v>
      </c>
      <c r="E616" s="123" t="str">
        <f t="shared" ca="1" si="189"/>
        <v>-</v>
      </c>
      <c r="F616" s="123">
        <f t="shared" si="194"/>
        <v>1900</v>
      </c>
      <c r="G616" s="123">
        <f t="shared" si="195"/>
        <v>1</v>
      </c>
      <c r="H616" s="162">
        <f t="shared" si="196"/>
        <v>594</v>
      </c>
      <c r="I616" s="77"/>
      <c r="J616" s="78"/>
      <c r="K616" s="79"/>
      <c r="L616" s="80"/>
      <c r="M616" s="177"/>
      <c r="N616" s="309" t="str">
        <f t="shared" ca="1" si="193"/>
        <v/>
      </c>
      <c r="O616" s="310" t="str">
        <f ca="1">IFERROR(IF(VLOOKUP($E616,'SD Aufnahme'!$A$33:$N$326,'SD Aufnahme'!$D$29,FALSE)=0,"",VLOOKUP($E616,'SD Aufnahme'!$A$33:$N$326,'SD Aufnahme'!$D$29,FALSE)),"")</f>
        <v/>
      </c>
      <c r="P616" s="313"/>
      <c r="Q616" s="315" t="str">
        <f>IF(K616=0,"",IFERROR(VLOOKUP($E616,'SD Aufnahme'!$A$33:$N$326,'SD Aufnahme'!$E$29,FALSE),""))</f>
        <v/>
      </c>
      <c r="R616" s="87"/>
      <c r="S616" s="131" t="str">
        <f t="shared" si="182"/>
        <v/>
      </c>
      <c r="T616" s="126">
        <f>IF(M616="organische Düngemittel",IF(OR($M616=0,L616&lt;&gt;0,U616&gt;0),0,IFERROR(VLOOKUP($E616,'SD Aufnahme'!$A$33:$N$4042,T$20,FALSE),0)),)</f>
        <v>0</v>
      </c>
      <c r="U616" s="83"/>
      <c r="V616" s="124"/>
      <c r="W616" s="128" t="str">
        <f ca="1">IFERROR(IF(AND(J616&lt;&gt;"eigene Stoffe",VLOOKUP($E616,'SD Aufnahme'!$A$33:$N$326,'SD Aufnahme'!$G$29,FALSE)=0),"",IF($L616&lt;&gt;0,"", IF(AND(P616&gt;0,O616&lt;&gt;"",Q616&lt;&gt;"t TM"),VLOOKUP($E616,'SD Aufnahme'!$A$33:$N$326,'SD Aufnahme'!$G$29,FALSE)/O616*P616,VLOOKUP($E616,'SD Aufnahme'!$A$33:$N$326,'SD Aufnahme'!$G$29,FALSE)))),"")</f>
        <v/>
      </c>
      <c r="X616" s="87"/>
      <c r="Y616" s="128" t="str">
        <f ca="1">IFERROR(IF(AND(J616&lt;&gt;"eigene Stoffe",VLOOKUP($E616,'SD Aufnahme'!$A$33:$N$326,'SD Aufnahme'!$H$29,FALSE)=0),"",IF($L616&lt;&gt;0,"",IFERROR(IF(AND(P616&gt;0,O616&lt;&gt;"",Q616&lt;&gt;"t TM"),VLOOKUP($E616,'SD Aufnahme'!$A$33:$N$326,'SD Aufnahme'!$H$29,FALSE)*P616/O616,VLOOKUP($E616,'SD Aufnahme'!$A$33:$N$326,'SD Aufnahme'!$H$29,FALSE)),""))),"")</f>
        <v/>
      </c>
      <c r="Z616" s="87"/>
      <c r="AA616" s="424" t="s">
        <v>667</v>
      </c>
      <c r="AB616" s="129" t="str">
        <f>IF($M616=0,"",IFERROR(VLOOKUP($E616,'SD Aufnahme'!$A$33:$N$279,AB$20,FALSE),""))</f>
        <v/>
      </c>
      <c r="AC616" s="97">
        <f t="shared" si="183"/>
        <v>0</v>
      </c>
      <c r="AD616" s="89">
        <f t="shared" ca="1" si="184"/>
        <v>0</v>
      </c>
      <c r="AE616" s="89">
        <f t="shared" ca="1" si="190"/>
        <v>0</v>
      </c>
      <c r="AF616" s="89">
        <f t="shared" ca="1" si="185"/>
        <v>0</v>
      </c>
      <c r="AG616" s="89">
        <f t="shared" ca="1" si="191"/>
        <v>0</v>
      </c>
      <c r="AH616" s="89">
        <f t="shared" si="197"/>
        <v>0</v>
      </c>
      <c r="AI616" s="130" t="e">
        <f ca="1">COUNTIF(OFFSET('SD Aufnahme'!$C$33,VLOOKUP(J616,Art_Aufnahme,3,FALSE),0,VLOOKUP(J616,Art_Aufnahme,4,FALSE)-VLOOKUP(J616,Art_Aufnahme,3,FALSE)+1,1),K616)</f>
        <v>#N/A</v>
      </c>
      <c r="AJ616" s="138">
        <f ca="1">COUNTIF(OFFSET('SD Aufnahme'!$M$32,VLOOKUP(E616,'SD Aufnahme'!$A$33:$X$376,'SD Aufnahme'!$W$29,FALSE),0,1,VLOOKUP(E616,'SD Aufnahme'!$A$33:$X$376,'SD Aufnahme'!$X$29,FALSE)),M616)</f>
        <v>0</v>
      </c>
      <c r="AK616" s="91">
        <f t="shared" ca="1" si="192"/>
        <v>0</v>
      </c>
      <c r="AL616" s="98">
        <f t="shared" si="186"/>
        <v>3</v>
      </c>
      <c r="AO616" s="98">
        <f t="shared" si="187"/>
        <v>0</v>
      </c>
      <c r="AR616" s="98" t="str">
        <f t="shared" si="188"/>
        <v>1900-1-Aufnahme</v>
      </c>
    </row>
    <row r="617" spans="1:44">
      <c r="A617" s="98">
        <f t="shared" si="179"/>
        <v>0</v>
      </c>
      <c r="B617" s="98" t="str">
        <f>IF(C617=1,SUM($C$23:C617),"")</f>
        <v/>
      </c>
      <c r="C617" s="98">
        <f t="shared" si="180"/>
        <v>0</v>
      </c>
      <c r="D617" s="89" t="str">
        <f t="shared" si="181"/>
        <v>1900-1-Aufnahme-</v>
      </c>
      <c r="E617" s="123" t="str">
        <f t="shared" ca="1" si="189"/>
        <v>-</v>
      </c>
      <c r="F617" s="123">
        <f t="shared" si="194"/>
        <v>1900</v>
      </c>
      <c r="G617" s="123">
        <f t="shared" si="195"/>
        <v>1</v>
      </c>
      <c r="H617" s="162">
        <f t="shared" si="196"/>
        <v>595</v>
      </c>
      <c r="I617" s="77"/>
      <c r="J617" s="78"/>
      <c r="K617" s="79"/>
      <c r="L617" s="80"/>
      <c r="M617" s="177"/>
      <c r="N617" s="309" t="str">
        <f t="shared" ca="1" si="193"/>
        <v/>
      </c>
      <c r="O617" s="310" t="str">
        <f ca="1">IFERROR(IF(VLOOKUP($E617,'SD Aufnahme'!$A$33:$N$326,'SD Aufnahme'!$D$29,FALSE)=0,"",VLOOKUP($E617,'SD Aufnahme'!$A$33:$N$326,'SD Aufnahme'!$D$29,FALSE)),"")</f>
        <v/>
      </c>
      <c r="P617" s="313"/>
      <c r="Q617" s="315" t="str">
        <f>IF(K617=0,"",IFERROR(VLOOKUP($E617,'SD Aufnahme'!$A$33:$N$326,'SD Aufnahme'!$E$29,FALSE),""))</f>
        <v/>
      </c>
      <c r="R617" s="87"/>
      <c r="S617" s="131" t="str">
        <f t="shared" si="182"/>
        <v/>
      </c>
      <c r="T617" s="126">
        <f>IF(M617="organische Düngemittel",IF(OR($M617=0,L617&lt;&gt;0,U617&gt;0),0,IFERROR(VLOOKUP($E617,'SD Aufnahme'!$A$33:$N$4042,T$20,FALSE),0)),)</f>
        <v>0</v>
      </c>
      <c r="U617" s="83"/>
      <c r="V617" s="124"/>
      <c r="W617" s="128" t="str">
        <f ca="1">IFERROR(IF(AND(J617&lt;&gt;"eigene Stoffe",VLOOKUP($E617,'SD Aufnahme'!$A$33:$N$326,'SD Aufnahme'!$G$29,FALSE)=0),"",IF($L617&lt;&gt;0,"", IF(AND(P617&gt;0,O617&lt;&gt;"",Q617&lt;&gt;"t TM"),VLOOKUP($E617,'SD Aufnahme'!$A$33:$N$326,'SD Aufnahme'!$G$29,FALSE)/O617*P617,VLOOKUP($E617,'SD Aufnahme'!$A$33:$N$326,'SD Aufnahme'!$G$29,FALSE)))),"")</f>
        <v/>
      </c>
      <c r="X617" s="87"/>
      <c r="Y617" s="128" t="str">
        <f ca="1">IFERROR(IF(AND(J617&lt;&gt;"eigene Stoffe",VLOOKUP($E617,'SD Aufnahme'!$A$33:$N$326,'SD Aufnahme'!$H$29,FALSE)=0),"",IF($L617&lt;&gt;0,"",IFERROR(IF(AND(P617&gt;0,O617&lt;&gt;"",Q617&lt;&gt;"t TM"),VLOOKUP($E617,'SD Aufnahme'!$A$33:$N$326,'SD Aufnahme'!$H$29,FALSE)*P617/O617,VLOOKUP($E617,'SD Aufnahme'!$A$33:$N$326,'SD Aufnahme'!$H$29,FALSE)),""))),"")</f>
        <v/>
      </c>
      <c r="Z617" s="87"/>
      <c r="AA617" s="424" t="s">
        <v>667</v>
      </c>
      <c r="AB617" s="129" t="str">
        <f>IF($M617=0,"",IFERROR(VLOOKUP($E617,'SD Aufnahme'!$A$33:$N$279,AB$20,FALSE),""))</f>
        <v/>
      </c>
      <c r="AC617" s="97">
        <f t="shared" si="183"/>
        <v>0</v>
      </c>
      <c r="AD617" s="89">
        <f t="shared" ca="1" si="184"/>
        <v>0</v>
      </c>
      <c r="AE617" s="89">
        <f t="shared" ca="1" si="190"/>
        <v>0</v>
      </c>
      <c r="AF617" s="89">
        <f t="shared" ca="1" si="185"/>
        <v>0</v>
      </c>
      <c r="AG617" s="89">
        <f t="shared" ca="1" si="191"/>
        <v>0</v>
      </c>
      <c r="AH617" s="89">
        <f t="shared" si="197"/>
        <v>0</v>
      </c>
      <c r="AI617" s="130" t="e">
        <f ca="1">COUNTIF(OFFSET('SD Aufnahme'!$C$33,VLOOKUP(J617,Art_Aufnahme,3,FALSE),0,VLOOKUP(J617,Art_Aufnahme,4,FALSE)-VLOOKUP(J617,Art_Aufnahme,3,FALSE)+1,1),K617)</f>
        <v>#N/A</v>
      </c>
      <c r="AJ617" s="138">
        <f ca="1">COUNTIF(OFFSET('SD Aufnahme'!$M$32,VLOOKUP(E617,'SD Aufnahme'!$A$33:$X$376,'SD Aufnahme'!$W$29,FALSE),0,1,VLOOKUP(E617,'SD Aufnahme'!$A$33:$X$376,'SD Aufnahme'!$X$29,FALSE)),M617)</f>
        <v>0</v>
      </c>
      <c r="AK617" s="91">
        <f t="shared" ca="1" si="192"/>
        <v>0</v>
      </c>
      <c r="AL617" s="98">
        <f t="shared" si="186"/>
        <v>3</v>
      </c>
      <c r="AO617" s="98">
        <f t="shared" si="187"/>
        <v>0</v>
      </c>
      <c r="AR617" s="98" t="str">
        <f t="shared" si="188"/>
        <v>1900-1-Aufnahme</v>
      </c>
    </row>
    <row r="618" spans="1:44">
      <c r="A618" s="98">
        <f t="shared" si="179"/>
        <v>0</v>
      </c>
      <c r="B618" s="98" t="str">
        <f>IF(C618=1,SUM($C$23:C618),"")</f>
        <v/>
      </c>
      <c r="C618" s="98">
        <f t="shared" si="180"/>
        <v>0</v>
      </c>
      <c r="D618" s="89" t="str">
        <f t="shared" si="181"/>
        <v>1900-1-Aufnahme-</v>
      </c>
      <c r="E618" s="123" t="str">
        <f t="shared" ca="1" si="189"/>
        <v>-</v>
      </c>
      <c r="F618" s="123">
        <f t="shared" si="194"/>
        <v>1900</v>
      </c>
      <c r="G618" s="123">
        <f t="shared" si="195"/>
        <v>1</v>
      </c>
      <c r="H618" s="162">
        <f t="shared" si="196"/>
        <v>596</v>
      </c>
      <c r="I618" s="77"/>
      <c r="J618" s="78"/>
      <c r="K618" s="79"/>
      <c r="L618" s="80"/>
      <c r="M618" s="177"/>
      <c r="N618" s="309" t="str">
        <f t="shared" ca="1" si="193"/>
        <v/>
      </c>
      <c r="O618" s="310" t="str">
        <f ca="1">IFERROR(IF(VLOOKUP($E618,'SD Aufnahme'!$A$33:$N$326,'SD Aufnahme'!$D$29,FALSE)=0,"",VLOOKUP($E618,'SD Aufnahme'!$A$33:$N$326,'SD Aufnahme'!$D$29,FALSE)),"")</f>
        <v/>
      </c>
      <c r="P618" s="313"/>
      <c r="Q618" s="315" t="str">
        <f>IF(K618=0,"",IFERROR(VLOOKUP($E618,'SD Aufnahme'!$A$33:$N$326,'SD Aufnahme'!$E$29,FALSE),""))</f>
        <v/>
      </c>
      <c r="R618" s="87"/>
      <c r="S618" s="131" t="str">
        <f t="shared" si="182"/>
        <v/>
      </c>
      <c r="T618" s="126">
        <f>IF(M618="organische Düngemittel",IF(OR($M618=0,L618&lt;&gt;0,U618&gt;0),0,IFERROR(VLOOKUP($E618,'SD Aufnahme'!$A$33:$N$4042,T$20,FALSE),0)),)</f>
        <v>0</v>
      </c>
      <c r="U618" s="83"/>
      <c r="V618" s="124"/>
      <c r="W618" s="128" t="str">
        <f ca="1">IFERROR(IF(AND(J618&lt;&gt;"eigene Stoffe",VLOOKUP($E618,'SD Aufnahme'!$A$33:$N$326,'SD Aufnahme'!$G$29,FALSE)=0),"",IF($L618&lt;&gt;0,"", IF(AND(P618&gt;0,O618&lt;&gt;"",Q618&lt;&gt;"t TM"),VLOOKUP($E618,'SD Aufnahme'!$A$33:$N$326,'SD Aufnahme'!$G$29,FALSE)/O618*P618,VLOOKUP($E618,'SD Aufnahme'!$A$33:$N$326,'SD Aufnahme'!$G$29,FALSE)))),"")</f>
        <v/>
      </c>
      <c r="X618" s="87"/>
      <c r="Y618" s="128" t="str">
        <f ca="1">IFERROR(IF(AND(J618&lt;&gt;"eigene Stoffe",VLOOKUP($E618,'SD Aufnahme'!$A$33:$N$326,'SD Aufnahme'!$H$29,FALSE)=0),"",IF($L618&lt;&gt;0,"",IFERROR(IF(AND(P618&gt;0,O618&lt;&gt;"",Q618&lt;&gt;"t TM"),VLOOKUP($E618,'SD Aufnahme'!$A$33:$N$326,'SD Aufnahme'!$H$29,FALSE)*P618/O618,VLOOKUP($E618,'SD Aufnahme'!$A$33:$N$326,'SD Aufnahme'!$H$29,FALSE)),""))),"")</f>
        <v/>
      </c>
      <c r="Z618" s="87"/>
      <c r="AA618" s="424" t="s">
        <v>667</v>
      </c>
      <c r="AB618" s="129" t="str">
        <f>IF($M618=0,"",IFERROR(VLOOKUP($E618,'SD Aufnahme'!$A$33:$N$279,AB$20,FALSE),""))</f>
        <v/>
      </c>
      <c r="AC618" s="97">
        <f t="shared" si="183"/>
        <v>0</v>
      </c>
      <c r="AD618" s="89">
        <f t="shared" ca="1" si="184"/>
        <v>0</v>
      </c>
      <c r="AE618" s="89">
        <f t="shared" ca="1" si="190"/>
        <v>0</v>
      </c>
      <c r="AF618" s="89">
        <f t="shared" ca="1" si="185"/>
        <v>0</v>
      </c>
      <c r="AG618" s="89">
        <f t="shared" ca="1" si="191"/>
        <v>0</v>
      </c>
      <c r="AH618" s="89">
        <f t="shared" si="197"/>
        <v>0</v>
      </c>
      <c r="AI618" s="130" t="e">
        <f ca="1">COUNTIF(OFFSET('SD Aufnahme'!$C$33,VLOOKUP(J618,Art_Aufnahme,3,FALSE),0,VLOOKUP(J618,Art_Aufnahme,4,FALSE)-VLOOKUP(J618,Art_Aufnahme,3,FALSE)+1,1),K618)</f>
        <v>#N/A</v>
      </c>
      <c r="AJ618" s="138">
        <f ca="1">COUNTIF(OFFSET('SD Aufnahme'!$M$32,VLOOKUP(E618,'SD Aufnahme'!$A$33:$X$376,'SD Aufnahme'!$W$29,FALSE),0,1,VLOOKUP(E618,'SD Aufnahme'!$A$33:$X$376,'SD Aufnahme'!$X$29,FALSE)),M618)</f>
        <v>0</v>
      </c>
      <c r="AK618" s="91">
        <f t="shared" ca="1" si="192"/>
        <v>0</v>
      </c>
      <c r="AL618" s="98">
        <f t="shared" si="186"/>
        <v>3</v>
      </c>
      <c r="AO618" s="98">
        <f t="shared" si="187"/>
        <v>0</v>
      </c>
      <c r="AR618" s="98" t="str">
        <f t="shared" si="188"/>
        <v>1900-1-Aufnahme</v>
      </c>
    </row>
    <row r="619" spans="1:44">
      <c r="A619" s="98">
        <f t="shared" si="179"/>
        <v>0</v>
      </c>
      <c r="B619" s="98" t="str">
        <f>IF(C619=1,SUM($C$23:C619),"")</f>
        <v/>
      </c>
      <c r="C619" s="98">
        <f t="shared" si="180"/>
        <v>0</v>
      </c>
      <c r="D619" s="89" t="str">
        <f t="shared" si="181"/>
        <v>1900-1-Aufnahme-</v>
      </c>
      <c r="E619" s="123" t="str">
        <f t="shared" ca="1" si="189"/>
        <v>-</v>
      </c>
      <c r="F619" s="123">
        <f t="shared" si="194"/>
        <v>1900</v>
      </c>
      <c r="G619" s="123">
        <f t="shared" si="195"/>
        <v>1</v>
      </c>
      <c r="H619" s="162">
        <f t="shared" si="196"/>
        <v>597</v>
      </c>
      <c r="I619" s="77"/>
      <c r="J619" s="78"/>
      <c r="K619" s="79"/>
      <c r="L619" s="80"/>
      <c r="M619" s="177"/>
      <c r="N619" s="309" t="str">
        <f t="shared" ca="1" si="193"/>
        <v/>
      </c>
      <c r="O619" s="310" t="str">
        <f ca="1">IFERROR(IF(VLOOKUP($E619,'SD Aufnahme'!$A$33:$N$326,'SD Aufnahme'!$D$29,FALSE)=0,"",VLOOKUP($E619,'SD Aufnahme'!$A$33:$N$326,'SD Aufnahme'!$D$29,FALSE)),"")</f>
        <v/>
      </c>
      <c r="P619" s="313"/>
      <c r="Q619" s="315" t="str">
        <f>IF(K619=0,"",IFERROR(VLOOKUP($E619,'SD Aufnahme'!$A$33:$N$326,'SD Aufnahme'!$E$29,FALSE),""))</f>
        <v/>
      </c>
      <c r="R619" s="87"/>
      <c r="S619" s="131" t="str">
        <f t="shared" si="182"/>
        <v/>
      </c>
      <c r="T619" s="126">
        <f>IF(M619="organische Düngemittel",IF(OR($M619=0,L619&lt;&gt;0,U619&gt;0),0,IFERROR(VLOOKUP($E619,'SD Aufnahme'!$A$33:$N$4042,T$20,FALSE),0)),)</f>
        <v>0</v>
      </c>
      <c r="U619" s="83"/>
      <c r="V619" s="124"/>
      <c r="W619" s="128" t="str">
        <f ca="1">IFERROR(IF(AND(J619&lt;&gt;"eigene Stoffe",VLOOKUP($E619,'SD Aufnahme'!$A$33:$N$326,'SD Aufnahme'!$G$29,FALSE)=0),"",IF($L619&lt;&gt;0,"", IF(AND(P619&gt;0,O619&lt;&gt;"",Q619&lt;&gt;"t TM"),VLOOKUP($E619,'SD Aufnahme'!$A$33:$N$326,'SD Aufnahme'!$G$29,FALSE)/O619*P619,VLOOKUP($E619,'SD Aufnahme'!$A$33:$N$326,'SD Aufnahme'!$G$29,FALSE)))),"")</f>
        <v/>
      </c>
      <c r="X619" s="87"/>
      <c r="Y619" s="128" t="str">
        <f ca="1">IFERROR(IF(AND(J619&lt;&gt;"eigene Stoffe",VLOOKUP($E619,'SD Aufnahme'!$A$33:$N$326,'SD Aufnahme'!$H$29,FALSE)=0),"",IF($L619&lt;&gt;0,"",IFERROR(IF(AND(P619&gt;0,O619&lt;&gt;"",Q619&lt;&gt;"t TM"),VLOOKUP($E619,'SD Aufnahme'!$A$33:$N$326,'SD Aufnahme'!$H$29,FALSE)*P619/O619,VLOOKUP($E619,'SD Aufnahme'!$A$33:$N$326,'SD Aufnahme'!$H$29,FALSE)),""))),"")</f>
        <v/>
      </c>
      <c r="Z619" s="87"/>
      <c r="AA619" s="424" t="s">
        <v>667</v>
      </c>
      <c r="AB619" s="129" t="str">
        <f>IF($M619=0,"",IFERROR(VLOOKUP($E619,'SD Aufnahme'!$A$33:$N$279,AB$20,FALSE),""))</f>
        <v/>
      </c>
      <c r="AC619" s="97">
        <f t="shared" si="183"/>
        <v>0</v>
      </c>
      <c r="AD619" s="89">
        <f t="shared" ca="1" si="184"/>
        <v>0</v>
      </c>
      <c r="AE619" s="89">
        <f t="shared" ca="1" si="190"/>
        <v>0</v>
      </c>
      <c r="AF619" s="89">
        <f t="shared" ca="1" si="185"/>
        <v>0</v>
      </c>
      <c r="AG619" s="89">
        <f t="shared" ca="1" si="191"/>
        <v>0</v>
      </c>
      <c r="AH619" s="89">
        <f t="shared" si="197"/>
        <v>0</v>
      </c>
      <c r="AI619" s="130" t="e">
        <f ca="1">COUNTIF(OFFSET('SD Aufnahme'!$C$33,VLOOKUP(J619,Art_Aufnahme,3,FALSE),0,VLOOKUP(J619,Art_Aufnahme,4,FALSE)-VLOOKUP(J619,Art_Aufnahme,3,FALSE)+1,1),K619)</f>
        <v>#N/A</v>
      </c>
      <c r="AJ619" s="138">
        <f ca="1">COUNTIF(OFFSET('SD Aufnahme'!$M$32,VLOOKUP(E619,'SD Aufnahme'!$A$33:$X$376,'SD Aufnahme'!$W$29,FALSE),0,1,VLOOKUP(E619,'SD Aufnahme'!$A$33:$X$376,'SD Aufnahme'!$X$29,FALSE)),M619)</f>
        <v>0</v>
      </c>
      <c r="AK619" s="91">
        <f t="shared" ca="1" si="192"/>
        <v>0</v>
      </c>
      <c r="AL619" s="98">
        <f t="shared" si="186"/>
        <v>3</v>
      </c>
      <c r="AO619" s="98">
        <f t="shared" si="187"/>
        <v>0</v>
      </c>
      <c r="AR619" s="98" t="str">
        <f t="shared" si="188"/>
        <v>1900-1-Aufnahme</v>
      </c>
    </row>
    <row r="620" spans="1:44">
      <c r="A620" s="98">
        <f t="shared" si="179"/>
        <v>0</v>
      </c>
      <c r="B620" s="98" t="str">
        <f>IF(C620=1,SUM($C$23:C620),"")</f>
        <v/>
      </c>
      <c r="C620" s="98">
        <f t="shared" si="180"/>
        <v>0</v>
      </c>
      <c r="D620" s="89" t="str">
        <f t="shared" si="181"/>
        <v>1900-1-Aufnahme-</v>
      </c>
      <c r="E620" s="123" t="str">
        <f t="shared" ca="1" si="189"/>
        <v>-</v>
      </c>
      <c r="F620" s="123">
        <f t="shared" si="194"/>
        <v>1900</v>
      </c>
      <c r="G620" s="123">
        <f t="shared" si="195"/>
        <v>1</v>
      </c>
      <c r="H620" s="162">
        <f t="shared" si="196"/>
        <v>598</v>
      </c>
      <c r="I620" s="77"/>
      <c r="J620" s="78"/>
      <c r="K620" s="79"/>
      <c r="L620" s="80"/>
      <c r="M620" s="177"/>
      <c r="N620" s="309" t="str">
        <f t="shared" ca="1" si="193"/>
        <v/>
      </c>
      <c r="O620" s="310" t="str">
        <f ca="1">IFERROR(IF(VLOOKUP($E620,'SD Aufnahme'!$A$33:$N$326,'SD Aufnahme'!$D$29,FALSE)=0,"",VLOOKUP($E620,'SD Aufnahme'!$A$33:$N$326,'SD Aufnahme'!$D$29,FALSE)),"")</f>
        <v/>
      </c>
      <c r="P620" s="313"/>
      <c r="Q620" s="315" t="str">
        <f>IF(K620=0,"",IFERROR(VLOOKUP($E620,'SD Aufnahme'!$A$33:$N$326,'SD Aufnahme'!$E$29,FALSE),""))</f>
        <v/>
      </c>
      <c r="R620" s="87"/>
      <c r="S620" s="131" t="str">
        <f t="shared" si="182"/>
        <v/>
      </c>
      <c r="T620" s="126">
        <f>IF(M620="organische Düngemittel",IF(OR($M620=0,L620&lt;&gt;0,U620&gt;0),0,IFERROR(VLOOKUP($E620,'SD Aufnahme'!$A$33:$N$4042,T$20,FALSE),0)),)</f>
        <v>0</v>
      </c>
      <c r="U620" s="83"/>
      <c r="V620" s="124"/>
      <c r="W620" s="128" t="str">
        <f ca="1">IFERROR(IF(AND(J620&lt;&gt;"eigene Stoffe",VLOOKUP($E620,'SD Aufnahme'!$A$33:$N$326,'SD Aufnahme'!$G$29,FALSE)=0),"",IF($L620&lt;&gt;0,"", IF(AND(P620&gt;0,O620&lt;&gt;"",Q620&lt;&gt;"t TM"),VLOOKUP($E620,'SD Aufnahme'!$A$33:$N$326,'SD Aufnahme'!$G$29,FALSE)/O620*P620,VLOOKUP($E620,'SD Aufnahme'!$A$33:$N$326,'SD Aufnahme'!$G$29,FALSE)))),"")</f>
        <v/>
      </c>
      <c r="X620" s="87"/>
      <c r="Y620" s="128" t="str">
        <f ca="1">IFERROR(IF(AND(J620&lt;&gt;"eigene Stoffe",VLOOKUP($E620,'SD Aufnahme'!$A$33:$N$326,'SD Aufnahme'!$H$29,FALSE)=0),"",IF($L620&lt;&gt;0,"",IFERROR(IF(AND(P620&gt;0,O620&lt;&gt;"",Q620&lt;&gt;"t TM"),VLOOKUP($E620,'SD Aufnahme'!$A$33:$N$326,'SD Aufnahme'!$H$29,FALSE)*P620/O620,VLOOKUP($E620,'SD Aufnahme'!$A$33:$N$326,'SD Aufnahme'!$H$29,FALSE)),""))),"")</f>
        <v/>
      </c>
      <c r="Z620" s="87"/>
      <c r="AA620" s="424" t="s">
        <v>667</v>
      </c>
      <c r="AB620" s="129" t="str">
        <f>IF($M620=0,"",IFERROR(VLOOKUP($E620,'SD Aufnahme'!$A$33:$N$279,AB$20,FALSE),""))</f>
        <v/>
      </c>
      <c r="AC620" s="97">
        <f t="shared" si="183"/>
        <v>0</v>
      </c>
      <c r="AD620" s="89">
        <f t="shared" ca="1" si="184"/>
        <v>0</v>
      </c>
      <c r="AE620" s="89">
        <f t="shared" ca="1" si="190"/>
        <v>0</v>
      </c>
      <c r="AF620" s="89">
        <f t="shared" ca="1" si="185"/>
        <v>0</v>
      </c>
      <c r="AG620" s="89">
        <f t="shared" ca="1" si="191"/>
        <v>0</v>
      </c>
      <c r="AH620" s="89">
        <f t="shared" si="197"/>
        <v>0</v>
      </c>
      <c r="AI620" s="130" t="e">
        <f ca="1">COUNTIF(OFFSET('SD Aufnahme'!$C$33,VLOOKUP(J620,Art_Aufnahme,3,FALSE),0,VLOOKUP(J620,Art_Aufnahme,4,FALSE)-VLOOKUP(J620,Art_Aufnahme,3,FALSE)+1,1),K620)</f>
        <v>#N/A</v>
      </c>
      <c r="AJ620" s="138">
        <f ca="1">COUNTIF(OFFSET('SD Aufnahme'!$M$32,VLOOKUP(E620,'SD Aufnahme'!$A$33:$X$376,'SD Aufnahme'!$W$29,FALSE),0,1,VLOOKUP(E620,'SD Aufnahme'!$A$33:$X$376,'SD Aufnahme'!$X$29,FALSE)),M620)</f>
        <v>0</v>
      </c>
      <c r="AK620" s="91">
        <f t="shared" ca="1" si="192"/>
        <v>0</v>
      </c>
      <c r="AL620" s="98">
        <f t="shared" si="186"/>
        <v>3</v>
      </c>
      <c r="AO620" s="98">
        <f t="shared" si="187"/>
        <v>0</v>
      </c>
      <c r="AR620" s="98" t="str">
        <f t="shared" si="188"/>
        <v>1900-1-Aufnahme</v>
      </c>
    </row>
    <row r="621" spans="1:44">
      <c r="A621" s="98">
        <f t="shared" si="179"/>
        <v>0</v>
      </c>
      <c r="B621" s="98" t="str">
        <f>IF(C621=1,SUM($C$23:C621),"")</f>
        <v/>
      </c>
      <c r="C621" s="98">
        <f t="shared" si="180"/>
        <v>0</v>
      </c>
      <c r="D621" s="89" t="str">
        <f t="shared" si="181"/>
        <v>1900-1-Aufnahme-</v>
      </c>
      <c r="E621" s="123" t="str">
        <f t="shared" ca="1" si="189"/>
        <v>-</v>
      </c>
      <c r="F621" s="123">
        <f t="shared" si="194"/>
        <v>1900</v>
      </c>
      <c r="G621" s="123">
        <f t="shared" si="195"/>
        <v>1</v>
      </c>
      <c r="H621" s="162">
        <f t="shared" si="196"/>
        <v>599</v>
      </c>
      <c r="I621" s="77"/>
      <c r="J621" s="78"/>
      <c r="K621" s="79"/>
      <c r="L621" s="80"/>
      <c r="M621" s="177"/>
      <c r="N621" s="309" t="str">
        <f t="shared" ca="1" si="193"/>
        <v/>
      </c>
      <c r="O621" s="310" t="str">
        <f ca="1">IFERROR(IF(VLOOKUP($E621,'SD Aufnahme'!$A$33:$N$326,'SD Aufnahme'!$D$29,FALSE)=0,"",VLOOKUP($E621,'SD Aufnahme'!$A$33:$N$326,'SD Aufnahme'!$D$29,FALSE)),"")</f>
        <v/>
      </c>
      <c r="P621" s="313"/>
      <c r="Q621" s="315" t="str">
        <f>IF(K621=0,"",IFERROR(VLOOKUP($E621,'SD Aufnahme'!$A$33:$N$326,'SD Aufnahme'!$E$29,FALSE),""))</f>
        <v/>
      </c>
      <c r="R621" s="87"/>
      <c r="S621" s="131" t="str">
        <f t="shared" si="182"/>
        <v/>
      </c>
      <c r="T621" s="126">
        <f>IF(M621="organische Düngemittel",IF(OR($M621=0,L621&lt;&gt;0,U621&gt;0),0,IFERROR(VLOOKUP($E621,'SD Aufnahme'!$A$33:$N$4042,T$20,FALSE),0)),)</f>
        <v>0</v>
      </c>
      <c r="U621" s="83"/>
      <c r="V621" s="124"/>
      <c r="W621" s="128" t="str">
        <f ca="1">IFERROR(IF(AND(J621&lt;&gt;"eigene Stoffe",VLOOKUP($E621,'SD Aufnahme'!$A$33:$N$326,'SD Aufnahme'!$G$29,FALSE)=0),"",IF($L621&lt;&gt;0,"", IF(AND(P621&gt;0,O621&lt;&gt;"",Q621&lt;&gt;"t TM"),VLOOKUP($E621,'SD Aufnahme'!$A$33:$N$326,'SD Aufnahme'!$G$29,FALSE)/O621*P621,VLOOKUP($E621,'SD Aufnahme'!$A$33:$N$326,'SD Aufnahme'!$G$29,FALSE)))),"")</f>
        <v/>
      </c>
      <c r="X621" s="87"/>
      <c r="Y621" s="128" t="str">
        <f ca="1">IFERROR(IF(AND(J621&lt;&gt;"eigene Stoffe",VLOOKUP($E621,'SD Aufnahme'!$A$33:$N$326,'SD Aufnahme'!$H$29,FALSE)=0),"",IF($L621&lt;&gt;0,"",IFERROR(IF(AND(P621&gt;0,O621&lt;&gt;"",Q621&lt;&gt;"t TM"),VLOOKUP($E621,'SD Aufnahme'!$A$33:$N$326,'SD Aufnahme'!$H$29,FALSE)*P621/O621,VLOOKUP($E621,'SD Aufnahme'!$A$33:$N$326,'SD Aufnahme'!$H$29,FALSE)),""))),"")</f>
        <v/>
      </c>
      <c r="Z621" s="87"/>
      <c r="AA621" s="424" t="s">
        <v>667</v>
      </c>
      <c r="AB621" s="129" t="str">
        <f>IF($M621=0,"",IFERROR(VLOOKUP($E621,'SD Aufnahme'!$A$33:$N$279,AB$20,FALSE),""))</f>
        <v/>
      </c>
      <c r="AC621" s="97">
        <f t="shared" si="183"/>
        <v>0</v>
      </c>
      <c r="AD621" s="89">
        <f t="shared" ca="1" si="184"/>
        <v>0</v>
      </c>
      <c r="AE621" s="89">
        <f t="shared" ca="1" si="190"/>
        <v>0</v>
      </c>
      <c r="AF621" s="89">
        <f t="shared" ca="1" si="185"/>
        <v>0</v>
      </c>
      <c r="AG621" s="89">
        <f t="shared" ca="1" si="191"/>
        <v>0</v>
      </c>
      <c r="AH621" s="89">
        <f t="shared" si="197"/>
        <v>0</v>
      </c>
      <c r="AI621" s="130" t="e">
        <f ca="1">COUNTIF(OFFSET('SD Aufnahme'!$C$33,VLOOKUP(J621,Art_Aufnahme,3,FALSE),0,VLOOKUP(J621,Art_Aufnahme,4,FALSE)-VLOOKUP(J621,Art_Aufnahme,3,FALSE)+1,1),K621)</f>
        <v>#N/A</v>
      </c>
      <c r="AJ621" s="138">
        <f ca="1">COUNTIF(OFFSET('SD Aufnahme'!$M$32,VLOOKUP(E621,'SD Aufnahme'!$A$33:$X$376,'SD Aufnahme'!$W$29,FALSE),0,1,VLOOKUP(E621,'SD Aufnahme'!$A$33:$X$376,'SD Aufnahme'!$X$29,FALSE)),M621)</f>
        <v>0</v>
      </c>
      <c r="AK621" s="91">
        <f t="shared" ca="1" si="192"/>
        <v>0</v>
      </c>
      <c r="AL621" s="98">
        <f t="shared" si="186"/>
        <v>3</v>
      </c>
      <c r="AO621" s="98">
        <f t="shared" si="187"/>
        <v>0</v>
      </c>
      <c r="AR621" s="98" t="str">
        <f t="shared" si="188"/>
        <v>1900-1-Aufnahme</v>
      </c>
    </row>
    <row r="622" spans="1:44">
      <c r="A622" s="98">
        <f t="shared" si="179"/>
        <v>0</v>
      </c>
      <c r="B622" s="98" t="str">
        <f>IF(C622=1,SUM($C$23:C622),"")</f>
        <v/>
      </c>
      <c r="C622" s="98">
        <f t="shared" si="180"/>
        <v>0</v>
      </c>
      <c r="D622" s="89" t="str">
        <f t="shared" si="181"/>
        <v>1900-1-Aufnahme-</v>
      </c>
      <c r="E622" s="123" t="str">
        <f t="shared" ca="1" si="189"/>
        <v>-</v>
      </c>
      <c r="F622" s="123">
        <f t="shared" si="194"/>
        <v>1900</v>
      </c>
      <c r="G622" s="123">
        <f t="shared" si="195"/>
        <v>1</v>
      </c>
      <c r="H622" s="162">
        <f t="shared" si="196"/>
        <v>600</v>
      </c>
      <c r="I622" s="77"/>
      <c r="J622" s="78"/>
      <c r="K622" s="79"/>
      <c r="L622" s="80"/>
      <c r="M622" s="177"/>
      <c r="N622" s="309" t="str">
        <f t="shared" ca="1" si="193"/>
        <v/>
      </c>
      <c r="O622" s="310" t="str">
        <f ca="1">IFERROR(IF(VLOOKUP($E622,'SD Aufnahme'!$A$33:$N$326,'SD Aufnahme'!$D$29,FALSE)=0,"",VLOOKUP($E622,'SD Aufnahme'!$A$33:$N$326,'SD Aufnahme'!$D$29,FALSE)),"")</f>
        <v/>
      </c>
      <c r="P622" s="313"/>
      <c r="Q622" s="315" t="str">
        <f>IF(K622=0,"",IFERROR(VLOOKUP($E622,'SD Aufnahme'!$A$33:$N$326,'SD Aufnahme'!$E$29,FALSE),""))</f>
        <v/>
      </c>
      <c r="R622" s="87"/>
      <c r="S622" s="131" t="str">
        <f t="shared" si="182"/>
        <v/>
      </c>
      <c r="T622" s="126">
        <f>IF(M622="organische Düngemittel",IF(OR($M622=0,L622&lt;&gt;0,U622&gt;0),0,IFERROR(VLOOKUP($E622,'SD Aufnahme'!$A$33:$N$4042,T$20,FALSE),0)),)</f>
        <v>0</v>
      </c>
      <c r="U622" s="83"/>
      <c r="V622" s="124"/>
      <c r="W622" s="128" t="str">
        <f ca="1">IFERROR(IF(AND(J622&lt;&gt;"eigene Stoffe",VLOOKUP($E622,'SD Aufnahme'!$A$33:$N$326,'SD Aufnahme'!$G$29,FALSE)=0),"",IF($L622&lt;&gt;0,"", IF(AND(P622&gt;0,O622&lt;&gt;"",Q622&lt;&gt;"t TM"),VLOOKUP($E622,'SD Aufnahme'!$A$33:$N$326,'SD Aufnahme'!$G$29,FALSE)/O622*P622,VLOOKUP($E622,'SD Aufnahme'!$A$33:$N$326,'SD Aufnahme'!$G$29,FALSE)))),"")</f>
        <v/>
      </c>
      <c r="X622" s="87"/>
      <c r="Y622" s="128" t="str">
        <f ca="1">IFERROR(IF(AND(J622&lt;&gt;"eigene Stoffe",VLOOKUP($E622,'SD Aufnahme'!$A$33:$N$326,'SD Aufnahme'!$H$29,FALSE)=0),"",IF($L622&lt;&gt;0,"",IFERROR(IF(AND(P622&gt;0,O622&lt;&gt;"",Q622&lt;&gt;"t TM"),VLOOKUP($E622,'SD Aufnahme'!$A$33:$N$326,'SD Aufnahme'!$H$29,FALSE)*P622/O622,VLOOKUP($E622,'SD Aufnahme'!$A$33:$N$326,'SD Aufnahme'!$H$29,FALSE)),""))),"")</f>
        <v/>
      </c>
      <c r="Z622" s="87"/>
      <c r="AA622" s="424" t="s">
        <v>667</v>
      </c>
      <c r="AB622" s="129" t="str">
        <f>IF($M622=0,"",IFERROR(VLOOKUP($E622,'SD Aufnahme'!$A$33:$N$279,AB$20,FALSE),""))</f>
        <v/>
      </c>
      <c r="AC622" s="97">
        <f t="shared" si="183"/>
        <v>0</v>
      </c>
      <c r="AD622" s="89">
        <f t="shared" ca="1" si="184"/>
        <v>0</v>
      </c>
      <c r="AE622" s="89">
        <f t="shared" ca="1" si="190"/>
        <v>0</v>
      </c>
      <c r="AF622" s="89">
        <f t="shared" ca="1" si="185"/>
        <v>0</v>
      </c>
      <c r="AG622" s="89">
        <f t="shared" ca="1" si="191"/>
        <v>0</v>
      </c>
      <c r="AH622" s="89">
        <f t="shared" si="197"/>
        <v>0</v>
      </c>
      <c r="AI622" s="130" t="e">
        <f ca="1">COUNTIF(OFFSET('SD Aufnahme'!$C$33,VLOOKUP(J622,Art_Aufnahme,3,FALSE),0,VLOOKUP(J622,Art_Aufnahme,4,FALSE)-VLOOKUP(J622,Art_Aufnahme,3,FALSE)+1,1),K622)</f>
        <v>#N/A</v>
      </c>
      <c r="AJ622" s="138">
        <f ca="1">COUNTIF(OFFSET('SD Aufnahme'!$M$32,VLOOKUP(E622,'SD Aufnahme'!$A$33:$X$376,'SD Aufnahme'!$W$29,FALSE),0,1,VLOOKUP(E622,'SD Aufnahme'!$A$33:$X$376,'SD Aufnahme'!$X$29,FALSE)),M622)</f>
        <v>0</v>
      </c>
      <c r="AK622" s="91">
        <f t="shared" ca="1" si="192"/>
        <v>0</v>
      </c>
      <c r="AL622" s="98">
        <f t="shared" si="186"/>
        <v>3</v>
      </c>
      <c r="AO622" s="98">
        <f t="shared" si="187"/>
        <v>0</v>
      </c>
      <c r="AR622" s="98" t="str">
        <f t="shared" si="188"/>
        <v>1900-1-Aufnahme</v>
      </c>
    </row>
    <row r="623" spans="1:44">
      <c r="A623" s="98">
        <f t="shared" si="179"/>
        <v>0</v>
      </c>
      <c r="B623" s="98" t="str">
        <f>IF(C623=1,SUM($C$23:C623),"")</f>
        <v/>
      </c>
      <c r="C623" s="98">
        <f t="shared" si="180"/>
        <v>0</v>
      </c>
      <c r="D623" s="89" t="str">
        <f t="shared" si="181"/>
        <v>1900-1-Aufnahme-</v>
      </c>
      <c r="E623" s="123" t="str">
        <f t="shared" ca="1" si="189"/>
        <v>-</v>
      </c>
      <c r="F623" s="123">
        <f t="shared" si="194"/>
        <v>1900</v>
      </c>
      <c r="G623" s="123">
        <f t="shared" si="195"/>
        <v>1</v>
      </c>
      <c r="H623" s="162">
        <f t="shared" si="196"/>
        <v>601</v>
      </c>
      <c r="I623" s="77"/>
      <c r="J623" s="78"/>
      <c r="K623" s="79"/>
      <c r="L623" s="80"/>
      <c r="M623" s="177"/>
      <c r="N623" s="309" t="str">
        <f t="shared" ca="1" si="193"/>
        <v/>
      </c>
      <c r="O623" s="310" t="str">
        <f ca="1">IFERROR(IF(VLOOKUP($E623,'SD Aufnahme'!$A$33:$N$326,'SD Aufnahme'!$D$29,FALSE)=0,"",VLOOKUP($E623,'SD Aufnahme'!$A$33:$N$326,'SD Aufnahme'!$D$29,FALSE)),"")</f>
        <v/>
      </c>
      <c r="P623" s="313"/>
      <c r="Q623" s="315" t="str">
        <f>IF(K623=0,"",IFERROR(VLOOKUP($E623,'SD Aufnahme'!$A$33:$N$326,'SD Aufnahme'!$E$29,FALSE),""))</f>
        <v/>
      </c>
      <c r="R623" s="87"/>
      <c r="S623" s="131" t="str">
        <f t="shared" si="182"/>
        <v/>
      </c>
      <c r="T623" s="126">
        <f>IF(M623="organische Düngemittel",IF(OR($M623=0,L623&lt;&gt;0,U623&gt;0),0,IFERROR(VLOOKUP($E623,'SD Aufnahme'!$A$33:$N$4042,T$20,FALSE),0)),)</f>
        <v>0</v>
      </c>
      <c r="U623" s="83"/>
      <c r="V623" s="124"/>
      <c r="W623" s="128" t="str">
        <f ca="1">IFERROR(IF(AND(J623&lt;&gt;"eigene Stoffe",VLOOKUP($E623,'SD Aufnahme'!$A$33:$N$326,'SD Aufnahme'!$G$29,FALSE)=0),"",IF($L623&lt;&gt;0,"", IF(AND(P623&gt;0,O623&lt;&gt;"",Q623&lt;&gt;"t TM"),VLOOKUP($E623,'SD Aufnahme'!$A$33:$N$326,'SD Aufnahme'!$G$29,FALSE)/O623*P623,VLOOKUP($E623,'SD Aufnahme'!$A$33:$N$326,'SD Aufnahme'!$G$29,FALSE)))),"")</f>
        <v/>
      </c>
      <c r="X623" s="87"/>
      <c r="Y623" s="128" t="str">
        <f ca="1">IFERROR(IF(AND(J623&lt;&gt;"eigene Stoffe",VLOOKUP($E623,'SD Aufnahme'!$A$33:$N$326,'SD Aufnahme'!$H$29,FALSE)=0),"",IF($L623&lt;&gt;0,"",IFERROR(IF(AND(P623&gt;0,O623&lt;&gt;"",Q623&lt;&gt;"t TM"),VLOOKUP($E623,'SD Aufnahme'!$A$33:$N$326,'SD Aufnahme'!$H$29,FALSE)*P623/O623,VLOOKUP($E623,'SD Aufnahme'!$A$33:$N$326,'SD Aufnahme'!$H$29,FALSE)),""))),"")</f>
        <v/>
      </c>
      <c r="Z623" s="87"/>
      <c r="AA623" s="424" t="s">
        <v>667</v>
      </c>
      <c r="AB623" s="129" t="str">
        <f>IF($M623=0,"",IFERROR(VLOOKUP($E623,'SD Aufnahme'!$A$33:$N$279,AB$20,FALSE),""))</f>
        <v/>
      </c>
      <c r="AC623" s="97">
        <f t="shared" si="183"/>
        <v>0</v>
      </c>
      <c r="AD623" s="89">
        <f t="shared" ca="1" si="184"/>
        <v>0</v>
      </c>
      <c r="AE623" s="89">
        <f t="shared" ca="1" si="190"/>
        <v>0</v>
      </c>
      <c r="AF623" s="89">
        <f t="shared" ca="1" si="185"/>
        <v>0</v>
      </c>
      <c r="AG623" s="89">
        <f t="shared" ca="1" si="191"/>
        <v>0</v>
      </c>
      <c r="AH623" s="89">
        <f t="shared" si="197"/>
        <v>0</v>
      </c>
      <c r="AI623" s="130" t="e">
        <f ca="1">COUNTIF(OFFSET('SD Aufnahme'!$C$33,VLOOKUP(J623,Art_Aufnahme,3,FALSE),0,VLOOKUP(J623,Art_Aufnahme,4,FALSE)-VLOOKUP(J623,Art_Aufnahme,3,FALSE)+1,1),K623)</f>
        <v>#N/A</v>
      </c>
      <c r="AJ623" s="138">
        <f ca="1">COUNTIF(OFFSET('SD Aufnahme'!$M$32,VLOOKUP(E623,'SD Aufnahme'!$A$33:$X$376,'SD Aufnahme'!$W$29,FALSE),0,1,VLOOKUP(E623,'SD Aufnahme'!$A$33:$X$376,'SD Aufnahme'!$X$29,FALSE)),M623)</f>
        <v>0</v>
      </c>
      <c r="AK623" s="91">
        <f t="shared" ca="1" si="192"/>
        <v>0</v>
      </c>
      <c r="AL623" s="98">
        <f t="shared" si="186"/>
        <v>3</v>
      </c>
      <c r="AO623" s="98">
        <f t="shared" si="187"/>
        <v>0</v>
      </c>
      <c r="AR623" s="98" t="str">
        <f t="shared" si="188"/>
        <v>1900-1-Aufnahme</v>
      </c>
    </row>
    <row r="624" spans="1:44">
      <c r="A624" s="98">
        <f t="shared" si="179"/>
        <v>0</v>
      </c>
      <c r="B624" s="98" t="str">
        <f>IF(C624=1,SUM($C$23:C624),"")</f>
        <v/>
      </c>
      <c r="C624" s="98">
        <f t="shared" si="180"/>
        <v>0</v>
      </c>
      <c r="D624" s="89" t="str">
        <f t="shared" si="181"/>
        <v>1900-1-Aufnahme-</v>
      </c>
      <c r="E624" s="123" t="str">
        <f t="shared" ca="1" si="189"/>
        <v>-</v>
      </c>
      <c r="F624" s="123">
        <f t="shared" si="194"/>
        <v>1900</v>
      </c>
      <c r="G624" s="123">
        <f t="shared" si="195"/>
        <v>1</v>
      </c>
      <c r="H624" s="162">
        <f t="shared" si="196"/>
        <v>602</v>
      </c>
      <c r="I624" s="77"/>
      <c r="J624" s="78"/>
      <c r="K624" s="79"/>
      <c r="L624" s="80"/>
      <c r="M624" s="177"/>
      <c r="N624" s="309" t="str">
        <f t="shared" ca="1" si="193"/>
        <v/>
      </c>
      <c r="O624" s="310" t="str">
        <f ca="1">IFERROR(IF(VLOOKUP($E624,'SD Aufnahme'!$A$33:$N$326,'SD Aufnahme'!$D$29,FALSE)=0,"",VLOOKUP($E624,'SD Aufnahme'!$A$33:$N$326,'SD Aufnahme'!$D$29,FALSE)),"")</f>
        <v/>
      </c>
      <c r="P624" s="313"/>
      <c r="Q624" s="315" t="str">
        <f>IF(K624=0,"",IFERROR(VLOOKUP($E624,'SD Aufnahme'!$A$33:$N$326,'SD Aufnahme'!$E$29,FALSE),""))</f>
        <v/>
      </c>
      <c r="R624" s="87"/>
      <c r="S624" s="131" t="str">
        <f t="shared" si="182"/>
        <v/>
      </c>
      <c r="T624" s="126">
        <f>IF(M624="organische Düngemittel",IF(OR($M624=0,L624&lt;&gt;0,U624&gt;0),0,IFERROR(VLOOKUP($E624,'SD Aufnahme'!$A$33:$N$4042,T$20,FALSE),0)),)</f>
        <v>0</v>
      </c>
      <c r="U624" s="83"/>
      <c r="V624" s="124"/>
      <c r="W624" s="128" t="str">
        <f ca="1">IFERROR(IF(AND(J624&lt;&gt;"eigene Stoffe",VLOOKUP($E624,'SD Aufnahme'!$A$33:$N$326,'SD Aufnahme'!$G$29,FALSE)=0),"",IF($L624&lt;&gt;0,"", IF(AND(P624&gt;0,O624&lt;&gt;"",Q624&lt;&gt;"t TM"),VLOOKUP($E624,'SD Aufnahme'!$A$33:$N$326,'SD Aufnahme'!$G$29,FALSE)/O624*P624,VLOOKUP($E624,'SD Aufnahme'!$A$33:$N$326,'SD Aufnahme'!$G$29,FALSE)))),"")</f>
        <v/>
      </c>
      <c r="X624" s="87"/>
      <c r="Y624" s="128" t="str">
        <f ca="1">IFERROR(IF(AND(J624&lt;&gt;"eigene Stoffe",VLOOKUP($E624,'SD Aufnahme'!$A$33:$N$326,'SD Aufnahme'!$H$29,FALSE)=0),"",IF($L624&lt;&gt;0,"",IFERROR(IF(AND(P624&gt;0,O624&lt;&gt;"",Q624&lt;&gt;"t TM"),VLOOKUP($E624,'SD Aufnahme'!$A$33:$N$326,'SD Aufnahme'!$H$29,FALSE)*P624/O624,VLOOKUP($E624,'SD Aufnahme'!$A$33:$N$326,'SD Aufnahme'!$H$29,FALSE)),""))),"")</f>
        <v/>
      </c>
      <c r="Z624" s="87"/>
      <c r="AA624" s="424" t="s">
        <v>667</v>
      </c>
      <c r="AB624" s="129" t="str">
        <f>IF($M624=0,"",IFERROR(VLOOKUP($E624,'SD Aufnahme'!$A$33:$N$279,AB$20,FALSE),""))</f>
        <v/>
      </c>
      <c r="AC624" s="97">
        <f t="shared" si="183"/>
        <v>0</v>
      </c>
      <c r="AD624" s="89">
        <f t="shared" ca="1" si="184"/>
        <v>0</v>
      </c>
      <c r="AE624" s="89">
        <f t="shared" ca="1" si="190"/>
        <v>0</v>
      </c>
      <c r="AF624" s="89">
        <f t="shared" ca="1" si="185"/>
        <v>0</v>
      </c>
      <c r="AG624" s="89">
        <f t="shared" ca="1" si="191"/>
        <v>0</v>
      </c>
      <c r="AH624" s="89">
        <f t="shared" si="197"/>
        <v>0</v>
      </c>
      <c r="AI624" s="130" t="e">
        <f ca="1">COUNTIF(OFFSET('SD Aufnahme'!$C$33,VLOOKUP(J624,Art_Aufnahme,3,FALSE),0,VLOOKUP(J624,Art_Aufnahme,4,FALSE)-VLOOKUP(J624,Art_Aufnahme,3,FALSE)+1,1),K624)</f>
        <v>#N/A</v>
      </c>
      <c r="AJ624" s="138">
        <f ca="1">COUNTIF(OFFSET('SD Aufnahme'!$M$32,VLOOKUP(E624,'SD Aufnahme'!$A$33:$X$376,'SD Aufnahme'!$W$29,FALSE),0,1,VLOOKUP(E624,'SD Aufnahme'!$A$33:$X$376,'SD Aufnahme'!$X$29,FALSE)),M624)</f>
        <v>0</v>
      </c>
      <c r="AK624" s="91">
        <f t="shared" ca="1" si="192"/>
        <v>0</v>
      </c>
      <c r="AL624" s="98">
        <f t="shared" si="186"/>
        <v>3</v>
      </c>
      <c r="AO624" s="98">
        <f t="shared" si="187"/>
        <v>0</v>
      </c>
      <c r="AR624" s="98" t="str">
        <f t="shared" si="188"/>
        <v>1900-1-Aufnahme</v>
      </c>
    </row>
    <row r="625" spans="1:44">
      <c r="A625" s="98">
        <f t="shared" si="179"/>
        <v>0</v>
      </c>
      <c r="B625" s="98" t="str">
        <f>IF(C625=1,SUM($C$23:C625),"")</f>
        <v/>
      </c>
      <c r="C625" s="98">
        <f t="shared" si="180"/>
        <v>0</v>
      </c>
      <c r="D625" s="89" t="str">
        <f t="shared" si="181"/>
        <v>1900-1-Aufnahme-</v>
      </c>
      <c r="E625" s="123" t="str">
        <f t="shared" ca="1" si="189"/>
        <v>-</v>
      </c>
      <c r="F625" s="123">
        <f t="shared" si="194"/>
        <v>1900</v>
      </c>
      <c r="G625" s="123">
        <f t="shared" si="195"/>
        <v>1</v>
      </c>
      <c r="H625" s="162">
        <f t="shared" si="196"/>
        <v>603</v>
      </c>
      <c r="I625" s="77"/>
      <c r="J625" s="78"/>
      <c r="K625" s="79"/>
      <c r="L625" s="80"/>
      <c r="M625" s="177"/>
      <c r="N625" s="309" t="str">
        <f t="shared" ca="1" si="193"/>
        <v/>
      </c>
      <c r="O625" s="310" t="str">
        <f ca="1">IFERROR(IF(VLOOKUP($E625,'SD Aufnahme'!$A$33:$N$326,'SD Aufnahme'!$D$29,FALSE)=0,"",VLOOKUP($E625,'SD Aufnahme'!$A$33:$N$326,'SD Aufnahme'!$D$29,FALSE)),"")</f>
        <v/>
      </c>
      <c r="P625" s="313"/>
      <c r="Q625" s="315" t="str">
        <f>IF(K625=0,"",IFERROR(VLOOKUP($E625,'SD Aufnahme'!$A$33:$N$326,'SD Aufnahme'!$E$29,FALSE),""))</f>
        <v/>
      </c>
      <c r="R625" s="87"/>
      <c r="S625" s="131" t="str">
        <f t="shared" si="182"/>
        <v/>
      </c>
      <c r="T625" s="126">
        <f>IF(M625="organische Düngemittel",IF(OR($M625=0,L625&lt;&gt;0,U625&gt;0),0,IFERROR(VLOOKUP($E625,'SD Aufnahme'!$A$33:$N$4042,T$20,FALSE),0)),)</f>
        <v>0</v>
      </c>
      <c r="U625" s="83"/>
      <c r="V625" s="124"/>
      <c r="W625" s="128" t="str">
        <f ca="1">IFERROR(IF(AND(J625&lt;&gt;"eigene Stoffe",VLOOKUP($E625,'SD Aufnahme'!$A$33:$N$326,'SD Aufnahme'!$G$29,FALSE)=0),"",IF($L625&lt;&gt;0,"", IF(AND(P625&gt;0,O625&lt;&gt;"",Q625&lt;&gt;"t TM"),VLOOKUP($E625,'SD Aufnahme'!$A$33:$N$326,'SD Aufnahme'!$G$29,FALSE)/O625*P625,VLOOKUP($E625,'SD Aufnahme'!$A$33:$N$326,'SD Aufnahme'!$G$29,FALSE)))),"")</f>
        <v/>
      </c>
      <c r="X625" s="87"/>
      <c r="Y625" s="128" t="str">
        <f ca="1">IFERROR(IF(AND(J625&lt;&gt;"eigene Stoffe",VLOOKUP($E625,'SD Aufnahme'!$A$33:$N$326,'SD Aufnahme'!$H$29,FALSE)=0),"",IF($L625&lt;&gt;0,"",IFERROR(IF(AND(P625&gt;0,O625&lt;&gt;"",Q625&lt;&gt;"t TM"),VLOOKUP($E625,'SD Aufnahme'!$A$33:$N$326,'SD Aufnahme'!$H$29,FALSE)*P625/O625,VLOOKUP($E625,'SD Aufnahme'!$A$33:$N$326,'SD Aufnahme'!$H$29,FALSE)),""))),"")</f>
        <v/>
      </c>
      <c r="Z625" s="87"/>
      <c r="AA625" s="424" t="s">
        <v>667</v>
      </c>
      <c r="AB625" s="129" t="str">
        <f>IF($M625=0,"",IFERROR(VLOOKUP($E625,'SD Aufnahme'!$A$33:$N$279,AB$20,FALSE),""))</f>
        <v/>
      </c>
      <c r="AC625" s="97">
        <f t="shared" si="183"/>
        <v>0</v>
      </c>
      <c r="AD625" s="89">
        <f t="shared" ca="1" si="184"/>
        <v>0</v>
      </c>
      <c r="AE625" s="89">
        <f t="shared" ca="1" si="190"/>
        <v>0</v>
      </c>
      <c r="AF625" s="89">
        <f t="shared" ca="1" si="185"/>
        <v>0</v>
      </c>
      <c r="AG625" s="89">
        <f t="shared" ca="1" si="191"/>
        <v>0</v>
      </c>
      <c r="AH625" s="89">
        <f t="shared" si="197"/>
        <v>0</v>
      </c>
      <c r="AI625" s="130" t="e">
        <f ca="1">COUNTIF(OFFSET('SD Aufnahme'!$C$33,VLOOKUP(J625,Art_Aufnahme,3,FALSE),0,VLOOKUP(J625,Art_Aufnahme,4,FALSE)-VLOOKUP(J625,Art_Aufnahme,3,FALSE)+1,1),K625)</f>
        <v>#N/A</v>
      </c>
      <c r="AJ625" s="138">
        <f ca="1">COUNTIF(OFFSET('SD Aufnahme'!$M$32,VLOOKUP(E625,'SD Aufnahme'!$A$33:$X$376,'SD Aufnahme'!$W$29,FALSE),0,1,VLOOKUP(E625,'SD Aufnahme'!$A$33:$X$376,'SD Aufnahme'!$X$29,FALSE)),M625)</f>
        <v>0</v>
      </c>
      <c r="AK625" s="91">
        <f t="shared" ca="1" si="192"/>
        <v>0</v>
      </c>
      <c r="AL625" s="98">
        <f t="shared" si="186"/>
        <v>3</v>
      </c>
      <c r="AO625" s="98">
        <f t="shared" si="187"/>
        <v>0</v>
      </c>
      <c r="AR625" s="98" t="str">
        <f t="shared" si="188"/>
        <v>1900-1-Aufnahme</v>
      </c>
    </row>
    <row r="626" spans="1:44">
      <c r="A626" s="98">
        <f t="shared" si="179"/>
        <v>0</v>
      </c>
      <c r="B626" s="98" t="str">
        <f>IF(C626=1,SUM($C$23:C626),"")</f>
        <v/>
      </c>
      <c r="C626" s="98">
        <f t="shared" si="180"/>
        <v>0</v>
      </c>
      <c r="D626" s="89" t="str">
        <f t="shared" si="181"/>
        <v>1900-1-Aufnahme-</v>
      </c>
      <c r="E626" s="123" t="str">
        <f t="shared" ca="1" si="189"/>
        <v>-</v>
      </c>
      <c r="F626" s="123">
        <f t="shared" si="194"/>
        <v>1900</v>
      </c>
      <c r="G626" s="123">
        <f t="shared" si="195"/>
        <v>1</v>
      </c>
      <c r="H626" s="162">
        <f t="shared" si="196"/>
        <v>604</v>
      </c>
      <c r="I626" s="77"/>
      <c r="J626" s="78"/>
      <c r="K626" s="79"/>
      <c r="L626" s="80"/>
      <c r="M626" s="177"/>
      <c r="N626" s="309" t="str">
        <f t="shared" ca="1" si="193"/>
        <v/>
      </c>
      <c r="O626" s="310" t="str">
        <f ca="1">IFERROR(IF(VLOOKUP($E626,'SD Aufnahme'!$A$33:$N$326,'SD Aufnahme'!$D$29,FALSE)=0,"",VLOOKUP($E626,'SD Aufnahme'!$A$33:$N$326,'SD Aufnahme'!$D$29,FALSE)),"")</f>
        <v/>
      </c>
      <c r="P626" s="313"/>
      <c r="Q626" s="315" t="str">
        <f>IF(K626=0,"",IFERROR(VLOOKUP($E626,'SD Aufnahme'!$A$33:$N$326,'SD Aufnahme'!$E$29,FALSE),""))</f>
        <v/>
      </c>
      <c r="R626" s="87"/>
      <c r="S626" s="131" t="str">
        <f t="shared" si="182"/>
        <v/>
      </c>
      <c r="T626" s="126">
        <f>IF(M626="organische Düngemittel",IF(OR($M626=0,L626&lt;&gt;0,U626&gt;0),0,IFERROR(VLOOKUP($E626,'SD Aufnahme'!$A$33:$N$4042,T$20,FALSE),0)),)</f>
        <v>0</v>
      </c>
      <c r="U626" s="83"/>
      <c r="V626" s="124"/>
      <c r="W626" s="128" t="str">
        <f ca="1">IFERROR(IF(AND(J626&lt;&gt;"eigene Stoffe",VLOOKUP($E626,'SD Aufnahme'!$A$33:$N$326,'SD Aufnahme'!$G$29,FALSE)=0),"",IF($L626&lt;&gt;0,"", IF(AND(P626&gt;0,O626&lt;&gt;"",Q626&lt;&gt;"t TM"),VLOOKUP($E626,'SD Aufnahme'!$A$33:$N$326,'SD Aufnahme'!$G$29,FALSE)/O626*P626,VLOOKUP($E626,'SD Aufnahme'!$A$33:$N$326,'SD Aufnahme'!$G$29,FALSE)))),"")</f>
        <v/>
      </c>
      <c r="X626" s="87"/>
      <c r="Y626" s="128" t="str">
        <f ca="1">IFERROR(IF(AND(J626&lt;&gt;"eigene Stoffe",VLOOKUP($E626,'SD Aufnahme'!$A$33:$N$326,'SD Aufnahme'!$H$29,FALSE)=0),"",IF($L626&lt;&gt;0,"",IFERROR(IF(AND(P626&gt;0,O626&lt;&gt;"",Q626&lt;&gt;"t TM"),VLOOKUP($E626,'SD Aufnahme'!$A$33:$N$326,'SD Aufnahme'!$H$29,FALSE)*P626/O626,VLOOKUP($E626,'SD Aufnahme'!$A$33:$N$326,'SD Aufnahme'!$H$29,FALSE)),""))),"")</f>
        <v/>
      </c>
      <c r="Z626" s="87"/>
      <c r="AA626" s="424" t="s">
        <v>667</v>
      </c>
      <c r="AB626" s="129" t="str">
        <f>IF($M626=0,"",IFERROR(VLOOKUP($E626,'SD Aufnahme'!$A$33:$N$279,AB$20,FALSE),""))</f>
        <v/>
      </c>
      <c r="AC626" s="97">
        <f t="shared" si="183"/>
        <v>0</v>
      </c>
      <c r="AD626" s="89">
        <f t="shared" ca="1" si="184"/>
        <v>0</v>
      </c>
      <c r="AE626" s="89">
        <f t="shared" ca="1" si="190"/>
        <v>0</v>
      </c>
      <c r="AF626" s="89">
        <f t="shared" ca="1" si="185"/>
        <v>0</v>
      </c>
      <c r="AG626" s="89">
        <f t="shared" ca="1" si="191"/>
        <v>0</v>
      </c>
      <c r="AH626" s="89">
        <f t="shared" si="197"/>
        <v>0</v>
      </c>
      <c r="AI626" s="130" t="e">
        <f ca="1">COUNTIF(OFFSET('SD Aufnahme'!$C$33,VLOOKUP(J626,Art_Aufnahme,3,FALSE),0,VLOOKUP(J626,Art_Aufnahme,4,FALSE)-VLOOKUP(J626,Art_Aufnahme,3,FALSE)+1,1),K626)</f>
        <v>#N/A</v>
      </c>
      <c r="AJ626" s="138">
        <f ca="1">COUNTIF(OFFSET('SD Aufnahme'!$M$32,VLOOKUP(E626,'SD Aufnahme'!$A$33:$X$376,'SD Aufnahme'!$W$29,FALSE),0,1,VLOOKUP(E626,'SD Aufnahme'!$A$33:$X$376,'SD Aufnahme'!$X$29,FALSE)),M626)</f>
        <v>0</v>
      </c>
      <c r="AK626" s="91">
        <f t="shared" ca="1" si="192"/>
        <v>0</v>
      </c>
      <c r="AL626" s="98">
        <f t="shared" si="186"/>
        <v>3</v>
      </c>
      <c r="AO626" s="98">
        <f t="shared" si="187"/>
        <v>0</v>
      </c>
      <c r="AR626" s="98" t="str">
        <f t="shared" si="188"/>
        <v>1900-1-Aufnahme</v>
      </c>
    </row>
    <row r="627" spans="1:44">
      <c r="A627" s="98">
        <f t="shared" si="179"/>
        <v>0</v>
      </c>
      <c r="B627" s="98" t="str">
        <f>IF(C627=1,SUM($C$23:C627),"")</f>
        <v/>
      </c>
      <c r="C627" s="98">
        <f t="shared" si="180"/>
        <v>0</v>
      </c>
      <c r="D627" s="89" t="str">
        <f t="shared" si="181"/>
        <v>1900-1-Aufnahme-</v>
      </c>
      <c r="E627" s="123" t="str">
        <f t="shared" ca="1" si="189"/>
        <v>-</v>
      </c>
      <c r="F627" s="123">
        <f t="shared" si="194"/>
        <v>1900</v>
      </c>
      <c r="G627" s="123">
        <f t="shared" si="195"/>
        <v>1</v>
      </c>
      <c r="H627" s="162">
        <f t="shared" si="196"/>
        <v>605</v>
      </c>
      <c r="I627" s="77"/>
      <c r="J627" s="78"/>
      <c r="K627" s="79"/>
      <c r="L627" s="80"/>
      <c r="M627" s="177"/>
      <c r="N627" s="309" t="str">
        <f t="shared" ca="1" si="193"/>
        <v/>
      </c>
      <c r="O627" s="310" t="str">
        <f ca="1">IFERROR(IF(VLOOKUP($E627,'SD Aufnahme'!$A$33:$N$326,'SD Aufnahme'!$D$29,FALSE)=0,"",VLOOKUP($E627,'SD Aufnahme'!$A$33:$N$326,'SD Aufnahme'!$D$29,FALSE)),"")</f>
        <v/>
      </c>
      <c r="P627" s="313"/>
      <c r="Q627" s="315" t="str">
        <f>IF(K627=0,"",IFERROR(VLOOKUP($E627,'SD Aufnahme'!$A$33:$N$326,'SD Aufnahme'!$E$29,FALSE),""))</f>
        <v/>
      </c>
      <c r="R627" s="87"/>
      <c r="S627" s="131" t="str">
        <f t="shared" si="182"/>
        <v/>
      </c>
      <c r="T627" s="126">
        <f>IF(M627="organische Düngemittel",IF(OR($M627=0,L627&lt;&gt;0,U627&gt;0),0,IFERROR(VLOOKUP($E627,'SD Aufnahme'!$A$33:$N$4042,T$20,FALSE),0)),)</f>
        <v>0</v>
      </c>
      <c r="U627" s="83"/>
      <c r="V627" s="124"/>
      <c r="W627" s="128" t="str">
        <f ca="1">IFERROR(IF(AND(J627&lt;&gt;"eigene Stoffe",VLOOKUP($E627,'SD Aufnahme'!$A$33:$N$326,'SD Aufnahme'!$G$29,FALSE)=0),"",IF($L627&lt;&gt;0,"", IF(AND(P627&gt;0,O627&lt;&gt;"",Q627&lt;&gt;"t TM"),VLOOKUP($E627,'SD Aufnahme'!$A$33:$N$326,'SD Aufnahme'!$G$29,FALSE)/O627*P627,VLOOKUP($E627,'SD Aufnahme'!$A$33:$N$326,'SD Aufnahme'!$G$29,FALSE)))),"")</f>
        <v/>
      </c>
      <c r="X627" s="87"/>
      <c r="Y627" s="128" t="str">
        <f ca="1">IFERROR(IF(AND(J627&lt;&gt;"eigene Stoffe",VLOOKUP($E627,'SD Aufnahme'!$A$33:$N$326,'SD Aufnahme'!$H$29,FALSE)=0),"",IF($L627&lt;&gt;0,"",IFERROR(IF(AND(P627&gt;0,O627&lt;&gt;"",Q627&lt;&gt;"t TM"),VLOOKUP($E627,'SD Aufnahme'!$A$33:$N$326,'SD Aufnahme'!$H$29,FALSE)*P627/O627,VLOOKUP($E627,'SD Aufnahme'!$A$33:$N$326,'SD Aufnahme'!$H$29,FALSE)),""))),"")</f>
        <v/>
      </c>
      <c r="Z627" s="87"/>
      <c r="AA627" s="424" t="s">
        <v>667</v>
      </c>
      <c r="AB627" s="129" t="str">
        <f>IF($M627=0,"",IFERROR(VLOOKUP($E627,'SD Aufnahme'!$A$33:$N$279,AB$20,FALSE),""))</f>
        <v/>
      </c>
      <c r="AC627" s="97">
        <f t="shared" si="183"/>
        <v>0</v>
      </c>
      <c r="AD627" s="89">
        <f t="shared" ca="1" si="184"/>
        <v>0</v>
      </c>
      <c r="AE627" s="89">
        <f t="shared" ca="1" si="190"/>
        <v>0</v>
      </c>
      <c r="AF627" s="89">
        <f t="shared" ca="1" si="185"/>
        <v>0</v>
      </c>
      <c r="AG627" s="89">
        <f t="shared" ca="1" si="191"/>
        <v>0</v>
      </c>
      <c r="AH627" s="89">
        <f t="shared" si="197"/>
        <v>0</v>
      </c>
      <c r="AI627" s="130" t="e">
        <f ca="1">COUNTIF(OFFSET('SD Aufnahme'!$C$33,VLOOKUP(J627,Art_Aufnahme,3,FALSE),0,VLOOKUP(J627,Art_Aufnahme,4,FALSE)-VLOOKUP(J627,Art_Aufnahme,3,FALSE)+1,1),K627)</f>
        <v>#N/A</v>
      </c>
      <c r="AJ627" s="138">
        <f ca="1">COUNTIF(OFFSET('SD Aufnahme'!$M$32,VLOOKUP(E627,'SD Aufnahme'!$A$33:$X$376,'SD Aufnahme'!$W$29,FALSE),0,1,VLOOKUP(E627,'SD Aufnahme'!$A$33:$X$376,'SD Aufnahme'!$X$29,FALSE)),M627)</f>
        <v>0</v>
      </c>
      <c r="AK627" s="91">
        <f t="shared" ca="1" si="192"/>
        <v>0</v>
      </c>
      <c r="AL627" s="98">
        <f t="shared" si="186"/>
        <v>3</v>
      </c>
      <c r="AO627" s="98">
        <f t="shared" si="187"/>
        <v>0</v>
      </c>
      <c r="AR627" s="98" t="str">
        <f t="shared" si="188"/>
        <v>1900-1-Aufnahme</v>
      </c>
    </row>
    <row r="628" spans="1:44">
      <c r="A628" s="98">
        <f t="shared" si="179"/>
        <v>0</v>
      </c>
      <c r="B628" s="98" t="str">
        <f>IF(C628=1,SUM($C$23:C628),"")</f>
        <v/>
      </c>
      <c r="C628" s="98">
        <f t="shared" si="180"/>
        <v>0</v>
      </c>
      <c r="D628" s="89" t="str">
        <f t="shared" si="181"/>
        <v>1900-1-Aufnahme-</v>
      </c>
      <c r="E628" s="123" t="str">
        <f t="shared" ca="1" si="189"/>
        <v>-</v>
      </c>
      <c r="F628" s="123">
        <f t="shared" si="194"/>
        <v>1900</v>
      </c>
      <c r="G628" s="123">
        <f t="shared" si="195"/>
        <v>1</v>
      </c>
      <c r="H628" s="162">
        <f t="shared" si="196"/>
        <v>606</v>
      </c>
      <c r="I628" s="77"/>
      <c r="J628" s="78"/>
      <c r="K628" s="79"/>
      <c r="L628" s="80"/>
      <c r="M628" s="177"/>
      <c r="N628" s="309" t="str">
        <f t="shared" ca="1" si="193"/>
        <v/>
      </c>
      <c r="O628" s="310" t="str">
        <f ca="1">IFERROR(IF(VLOOKUP($E628,'SD Aufnahme'!$A$33:$N$326,'SD Aufnahme'!$D$29,FALSE)=0,"",VLOOKUP($E628,'SD Aufnahme'!$A$33:$N$326,'SD Aufnahme'!$D$29,FALSE)),"")</f>
        <v/>
      </c>
      <c r="P628" s="313"/>
      <c r="Q628" s="315" t="str">
        <f>IF(K628=0,"",IFERROR(VLOOKUP($E628,'SD Aufnahme'!$A$33:$N$326,'SD Aufnahme'!$E$29,FALSE),""))</f>
        <v/>
      </c>
      <c r="R628" s="87"/>
      <c r="S628" s="131" t="str">
        <f t="shared" si="182"/>
        <v/>
      </c>
      <c r="T628" s="126">
        <f>IF(M628="organische Düngemittel",IF(OR($M628=0,L628&lt;&gt;0,U628&gt;0),0,IFERROR(VLOOKUP($E628,'SD Aufnahme'!$A$33:$N$4042,T$20,FALSE),0)),)</f>
        <v>0</v>
      </c>
      <c r="U628" s="83"/>
      <c r="V628" s="124"/>
      <c r="W628" s="128" t="str">
        <f ca="1">IFERROR(IF(AND(J628&lt;&gt;"eigene Stoffe",VLOOKUP($E628,'SD Aufnahme'!$A$33:$N$326,'SD Aufnahme'!$G$29,FALSE)=0),"",IF($L628&lt;&gt;0,"", IF(AND(P628&gt;0,O628&lt;&gt;"",Q628&lt;&gt;"t TM"),VLOOKUP($E628,'SD Aufnahme'!$A$33:$N$326,'SD Aufnahme'!$G$29,FALSE)/O628*P628,VLOOKUP($E628,'SD Aufnahme'!$A$33:$N$326,'SD Aufnahme'!$G$29,FALSE)))),"")</f>
        <v/>
      </c>
      <c r="X628" s="87"/>
      <c r="Y628" s="128" t="str">
        <f ca="1">IFERROR(IF(AND(J628&lt;&gt;"eigene Stoffe",VLOOKUP($E628,'SD Aufnahme'!$A$33:$N$326,'SD Aufnahme'!$H$29,FALSE)=0),"",IF($L628&lt;&gt;0,"",IFERROR(IF(AND(P628&gt;0,O628&lt;&gt;"",Q628&lt;&gt;"t TM"),VLOOKUP($E628,'SD Aufnahme'!$A$33:$N$326,'SD Aufnahme'!$H$29,FALSE)*P628/O628,VLOOKUP($E628,'SD Aufnahme'!$A$33:$N$326,'SD Aufnahme'!$H$29,FALSE)),""))),"")</f>
        <v/>
      </c>
      <c r="Z628" s="87"/>
      <c r="AA628" s="424" t="s">
        <v>667</v>
      </c>
      <c r="AB628" s="129" t="str">
        <f>IF($M628=0,"",IFERROR(VLOOKUP($E628,'SD Aufnahme'!$A$33:$N$279,AB$20,FALSE),""))</f>
        <v/>
      </c>
      <c r="AC628" s="97">
        <f t="shared" si="183"/>
        <v>0</v>
      </c>
      <c r="AD628" s="89">
        <f t="shared" ca="1" si="184"/>
        <v>0</v>
      </c>
      <c r="AE628" s="89">
        <f t="shared" ca="1" si="190"/>
        <v>0</v>
      </c>
      <c r="AF628" s="89">
        <f t="shared" ca="1" si="185"/>
        <v>0</v>
      </c>
      <c r="AG628" s="89">
        <f t="shared" ca="1" si="191"/>
        <v>0</v>
      </c>
      <c r="AH628" s="89">
        <f t="shared" si="197"/>
        <v>0</v>
      </c>
      <c r="AI628" s="130" t="e">
        <f ca="1">COUNTIF(OFFSET('SD Aufnahme'!$C$33,VLOOKUP(J628,Art_Aufnahme,3,FALSE),0,VLOOKUP(J628,Art_Aufnahme,4,FALSE)-VLOOKUP(J628,Art_Aufnahme,3,FALSE)+1,1),K628)</f>
        <v>#N/A</v>
      </c>
      <c r="AJ628" s="138">
        <f ca="1">COUNTIF(OFFSET('SD Aufnahme'!$M$32,VLOOKUP(E628,'SD Aufnahme'!$A$33:$X$376,'SD Aufnahme'!$W$29,FALSE),0,1,VLOOKUP(E628,'SD Aufnahme'!$A$33:$X$376,'SD Aufnahme'!$X$29,FALSE)),M628)</f>
        <v>0</v>
      </c>
      <c r="AK628" s="91">
        <f t="shared" ca="1" si="192"/>
        <v>0</v>
      </c>
      <c r="AL628" s="98">
        <f t="shared" si="186"/>
        <v>3</v>
      </c>
      <c r="AO628" s="98">
        <f t="shared" si="187"/>
        <v>0</v>
      </c>
      <c r="AR628" s="98" t="str">
        <f t="shared" si="188"/>
        <v>1900-1-Aufnahme</v>
      </c>
    </row>
    <row r="629" spans="1:44">
      <c r="A629" s="98">
        <f t="shared" si="179"/>
        <v>0</v>
      </c>
      <c r="B629" s="98" t="str">
        <f>IF(C629=1,SUM($C$23:C629),"")</f>
        <v/>
      </c>
      <c r="C629" s="98">
        <f t="shared" si="180"/>
        <v>0</v>
      </c>
      <c r="D629" s="89" t="str">
        <f t="shared" si="181"/>
        <v>1900-1-Aufnahme-</v>
      </c>
      <c r="E629" s="123" t="str">
        <f t="shared" ca="1" si="189"/>
        <v>-</v>
      </c>
      <c r="F629" s="123">
        <f t="shared" si="194"/>
        <v>1900</v>
      </c>
      <c r="G629" s="123">
        <f t="shared" si="195"/>
        <v>1</v>
      </c>
      <c r="H629" s="162">
        <f t="shared" si="196"/>
        <v>607</v>
      </c>
      <c r="I629" s="77"/>
      <c r="J629" s="78"/>
      <c r="K629" s="79"/>
      <c r="L629" s="80"/>
      <c r="M629" s="177"/>
      <c r="N629" s="309" t="str">
        <f t="shared" ca="1" si="193"/>
        <v/>
      </c>
      <c r="O629" s="310" t="str">
        <f ca="1">IFERROR(IF(VLOOKUP($E629,'SD Aufnahme'!$A$33:$N$326,'SD Aufnahme'!$D$29,FALSE)=0,"",VLOOKUP($E629,'SD Aufnahme'!$A$33:$N$326,'SD Aufnahme'!$D$29,FALSE)),"")</f>
        <v/>
      </c>
      <c r="P629" s="313"/>
      <c r="Q629" s="315" t="str">
        <f>IF(K629=0,"",IFERROR(VLOOKUP($E629,'SD Aufnahme'!$A$33:$N$326,'SD Aufnahme'!$E$29,FALSE),""))</f>
        <v/>
      </c>
      <c r="R629" s="87"/>
      <c r="S629" s="131" t="str">
        <f t="shared" si="182"/>
        <v/>
      </c>
      <c r="T629" s="126">
        <f>IF(M629="organische Düngemittel",IF(OR($M629=0,L629&lt;&gt;0,U629&gt;0),0,IFERROR(VLOOKUP($E629,'SD Aufnahme'!$A$33:$N$4042,T$20,FALSE),0)),)</f>
        <v>0</v>
      </c>
      <c r="U629" s="83"/>
      <c r="V629" s="124"/>
      <c r="W629" s="128" t="str">
        <f ca="1">IFERROR(IF(AND(J629&lt;&gt;"eigene Stoffe",VLOOKUP($E629,'SD Aufnahme'!$A$33:$N$326,'SD Aufnahme'!$G$29,FALSE)=0),"",IF($L629&lt;&gt;0,"", IF(AND(P629&gt;0,O629&lt;&gt;"",Q629&lt;&gt;"t TM"),VLOOKUP($E629,'SD Aufnahme'!$A$33:$N$326,'SD Aufnahme'!$G$29,FALSE)/O629*P629,VLOOKUP($E629,'SD Aufnahme'!$A$33:$N$326,'SD Aufnahme'!$G$29,FALSE)))),"")</f>
        <v/>
      </c>
      <c r="X629" s="87"/>
      <c r="Y629" s="128" t="str">
        <f ca="1">IFERROR(IF(AND(J629&lt;&gt;"eigene Stoffe",VLOOKUP($E629,'SD Aufnahme'!$A$33:$N$326,'SD Aufnahme'!$H$29,FALSE)=0),"",IF($L629&lt;&gt;0,"",IFERROR(IF(AND(P629&gt;0,O629&lt;&gt;"",Q629&lt;&gt;"t TM"),VLOOKUP($E629,'SD Aufnahme'!$A$33:$N$326,'SD Aufnahme'!$H$29,FALSE)*P629/O629,VLOOKUP($E629,'SD Aufnahme'!$A$33:$N$326,'SD Aufnahme'!$H$29,FALSE)),""))),"")</f>
        <v/>
      </c>
      <c r="Z629" s="87"/>
      <c r="AA629" s="424" t="s">
        <v>667</v>
      </c>
      <c r="AB629" s="129" t="str">
        <f>IF($M629=0,"",IFERROR(VLOOKUP($E629,'SD Aufnahme'!$A$33:$N$279,AB$20,FALSE),""))</f>
        <v/>
      </c>
      <c r="AC629" s="97">
        <f t="shared" si="183"/>
        <v>0</v>
      </c>
      <c r="AD629" s="89">
        <f t="shared" ca="1" si="184"/>
        <v>0</v>
      </c>
      <c r="AE629" s="89">
        <f t="shared" ca="1" si="190"/>
        <v>0</v>
      </c>
      <c r="AF629" s="89">
        <f t="shared" ca="1" si="185"/>
        <v>0</v>
      </c>
      <c r="AG629" s="89">
        <f t="shared" ca="1" si="191"/>
        <v>0</v>
      </c>
      <c r="AH629" s="89">
        <f t="shared" si="197"/>
        <v>0</v>
      </c>
      <c r="AI629" s="130" t="e">
        <f ca="1">COUNTIF(OFFSET('SD Aufnahme'!$C$33,VLOOKUP(J629,Art_Aufnahme,3,FALSE),0,VLOOKUP(J629,Art_Aufnahme,4,FALSE)-VLOOKUP(J629,Art_Aufnahme,3,FALSE)+1,1),K629)</f>
        <v>#N/A</v>
      </c>
      <c r="AJ629" s="138">
        <f ca="1">COUNTIF(OFFSET('SD Aufnahme'!$M$32,VLOOKUP(E629,'SD Aufnahme'!$A$33:$X$376,'SD Aufnahme'!$W$29,FALSE),0,1,VLOOKUP(E629,'SD Aufnahme'!$A$33:$X$376,'SD Aufnahme'!$X$29,FALSE)),M629)</f>
        <v>0</v>
      </c>
      <c r="AK629" s="91">
        <f t="shared" ca="1" si="192"/>
        <v>0</v>
      </c>
      <c r="AL629" s="98">
        <f t="shared" si="186"/>
        <v>3</v>
      </c>
      <c r="AO629" s="98">
        <f t="shared" si="187"/>
        <v>0</v>
      </c>
      <c r="AR629" s="98" t="str">
        <f t="shared" si="188"/>
        <v>1900-1-Aufnahme</v>
      </c>
    </row>
    <row r="630" spans="1:44">
      <c r="A630" s="98">
        <f t="shared" si="179"/>
        <v>0</v>
      </c>
      <c r="B630" s="98" t="str">
        <f>IF(C630=1,SUM($C$23:C630),"")</f>
        <v/>
      </c>
      <c r="C630" s="98">
        <f t="shared" si="180"/>
        <v>0</v>
      </c>
      <c r="D630" s="89" t="str">
        <f t="shared" si="181"/>
        <v>1900-1-Aufnahme-</v>
      </c>
      <c r="E630" s="123" t="str">
        <f t="shared" ca="1" si="189"/>
        <v>-</v>
      </c>
      <c r="F630" s="123">
        <f t="shared" si="194"/>
        <v>1900</v>
      </c>
      <c r="G630" s="123">
        <f t="shared" si="195"/>
        <v>1</v>
      </c>
      <c r="H630" s="162">
        <f t="shared" si="196"/>
        <v>608</v>
      </c>
      <c r="I630" s="77"/>
      <c r="J630" s="78"/>
      <c r="K630" s="79"/>
      <c r="L630" s="80"/>
      <c r="M630" s="177"/>
      <c r="N630" s="309" t="str">
        <f t="shared" ca="1" si="193"/>
        <v/>
      </c>
      <c r="O630" s="310" t="str">
        <f ca="1">IFERROR(IF(VLOOKUP($E630,'SD Aufnahme'!$A$33:$N$326,'SD Aufnahme'!$D$29,FALSE)=0,"",VLOOKUP($E630,'SD Aufnahme'!$A$33:$N$326,'SD Aufnahme'!$D$29,FALSE)),"")</f>
        <v/>
      </c>
      <c r="P630" s="313"/>
      <c r="Q630" s="315" t="str">
        <f>IF(K630=0,"",IFERROR(VLOOKUP($E630,'SD Aufnahme'!$A$33:$N$326,'SD Aufnahme'!$E$29,FALSE),""))</f>
        <v/>
      </c>
      <c r="R630" s="87"/>
      <c r="S630" s="131" t="str">
        <f t="shared" si="182"/>
        <v/>
      </c>
      <c r="T630" s="126">
        <f>IF(M630="organische Düngemittel",IF(OR($M630=0,L630&lt;&gt;0,U630&gt;0),0,IFERROR(VLOOKUP($E630,'SD Aufnahme'!$A$33:$N$4042,T$20,FALSE),0)),)</f>
        <v>0</v>
      </c>
      <c r="U630" s="83"/>
      <c r="V630" s="124"/>
      <c r="W630" s="128" t="str">
        <f ca="1">IFERROR(IF(AND(J630&lt;&gt;"eigene Stoffe",VLOOKUP($E630,'SD Aufnahme'!$A$33:$N$326,'SD Aufnahme'!$G$29,FALSE)=0),"",IF($L630&lt;&gt;0,"", IF(AND(P630&gt;0,O630&lt;&gt;"",Q630&lt;&gt;"t TM"),VLOOKUP($E630,'SD Aufnahme'!$A$33:$N$326,'SD Aufnahme'!$G$29,FALSE)/O630*P630,VLOOKUP($E630,'SD Aufnahme'!$A$33:$N$326,'SD Aufnahme'!$G$29,FALSE)))),"")</f>
        <v/>
      </c>
      <c r="X630" s="87"/>
      <c r="Y630" s="128" t="str">
        <f ca="1">IFERROR(IF(AND(J630&lt;&gt;"eigene Stoffe",VLOOKUP($E630,'SD Aufnahme'!$A$33:$N$326,'SD Aufnahme'!$H$29,FALSE)=0),"",IF($L630&lt;&gt;0,"",IFERROR(IF(AND(P630&gt;0,O630&lt;&gt;"",Q630&lt;&gt;"t TM"),VLOOKUP($E630,'SD Aufnahme'!$A$33:$N$326,'SD Aufnahme'!$H$29,FALSE)*P630/O630,VLOOKUP($E630,'SD Aufnahme'!$A$33:$N$326,'SD Aufnahme'!$H$29,FALSE)),""))),"")</f>
        <v/>
      </c>
      <c r="Z630" s="87"/>
      <c r="AA630" s="424" t="s">
        <v>667</v>
      </c>
      <c r="AB630" s="129" t="str">
        <f>IF($M630=0,"",IFERROR(VLOOKUP($E630,'SD Aufnahme'!$A$33:$N$279,AB$20,FALSE),""))</f>
        <v/>
      </c>
      <c r="AC630" s="97">
        <f t="shared" si="183"/>
        <v>0</v>
      </c>
      <c r="AD630" s="89">
        <f t="shared" ca="1" si="184"/>
        <v>0</v>
      </c>
      <c r="AE630" s="89">
        <f t="shared" ca="1" si="190"/>
        <v>0</v>
      </c>
      <c r="AF630" s="89">
        <f t="shared" ca="1" si="185"/>
        <v>0</v>
      </c>
      <c r="AG630" s="89">
        <f t="shared" ca="1" si="191"/>
        <v>0</v>
      </c>
      <c r="AH630" s="89">
        <f t="shared" si="197"/>
        <v>0</v>
      </c>
      <c r="AI630" s="130" t="e">
        <f ca="1">COUNTIF(OFFSET('SD Aufnahme'!$C$33,VLOOKUP(J630,Art_Aufnahme,3,FALSE),0,VLOOKUP(J630,Art_Aufnahme,4,FALSE)-VLOOKUP(J630,Art_Aufnahme,3,FALSE)+1,1),K630)</f>
        <v>#N/A</v>
      </c>
      <c r="AJ630" s="138">
        <f ca="1">COUNTIF(OFFSET('SD Aufnahme'!$M$32,VLOOKUP(E630,'SD Aufnahme'!$A$33:$X$376,'SD Aufnahme'!$W$29,FALSE),0,1,VLOOKUP(E630,'SD Aufnahme'!$A$33:$X$376,'SD Aufnahme'!$X$29,FALSE)),M630)</f>
        <v>0</v>
      </c>
      <c r="AK630" s="91">
        <f t="shared" ca="1" si="192"/>
        <v>0</v>
      </c>
      <c r="AL630" s="98">
        <f t="shared" si="186"/>
        <v>3</v>
      </c>
      <c r="AO630" s="98">
        <f t="shared" si="187"/>
        <v>0</v>
      </c>
      <c r="AR630" s="98" t="str">
        <f t="shared" si="188"/>
        <v>1900-1-Aufnahme</v>
      </c>
    </row>
    <row r="631" spans="1:44">
      <c r="A631" s="98">
        <f t="shared" si="179"/>
        <v>0</v>
      </c>
      <c r="B631" s="98" t="str">
        <f>IF(C631=1,SUM($C$23:C631),"")</f>
        <v/>
      </c>
      <c r="C631" s="98">
        <f t="shared" si="180"/>
        <v>0</v>
      </c>
      <c r="D631" s="89" t="str">
        <f t="shared" si="181"/>
        <v>1900-1-Aufnahme-</v>
      </c>
      <c r="E631" s="123" t="str">
        <f t="shared" ca="1" si="189"/>
        <v>-</v>
      </c>
      <c r="F631" s="123">
        <f t="shared" si="194"/>
        <v>1900</v>
      </c>
      <c r="G631" s="123">
        <f t="shared" si="195"/>
        <v>1</v>
      </c>
      <c r="H631" s="162">
        <f t="shared" si="196"/>
        <v>609</v>
      </c>
      <c r="I631" s="77"/>
      <c r="J631" s="78"/>
      <c r="K631" s="79"/>
      <c r="L631" s="80"/>
      <c r="M631" s="177"/>
      <c r="N631" s="309" t="str">
        <f t="shared" ca="1" si="193"/>
        <v/>
      </c>
      <c r="O631" s="310" t="str">
        <f ca="1">IFERROR(IF(VLOOKUP($E631,'SD Aufnahme'!$A$33:$N$326,'SD Aufnahme'!$D$29,FALSE)=0,"",VLOOKUP($E631,'SD Aufnahme'!$A$33:$N$326,'SD Aufnahme'!$D$29,FALSE)),"")</f>
        <v/>
      </c>
      <c r="P631" s="313"/>
      <c r="Q631" s="315" t="str">
        <f>IF(K631=0,"",IFERROR(VLOOKUP($E631,'SD Aufnahme'!$A$33:$N$326,'SD Aufnahme'!$E$29,FALSE),""))</f>
        <v/>
      </c>
      <c r="R631" s="87"/>
      <c r="S631" s="131" t="str">
        <f t="shared" si="182"/>
        <v/>
      </c>
      <c r="T631" s="126">
        <f>IF(M631="organische Düngemittel",IF(OR($M631=0,L631&lt;&gt;0,U631&gt;0),0,IFERROR(VLOOKUP($E631,'SD Aufnahme'!$A$33:$N$4042,T$20,FALSE),0)),)</f>
        <v>0</v>
      </c>
      <c r="U631" s="83"/>
      <c r="V631" s="124"/>
      <c r="W631" s="128" t="str">
        <f ca="1">IFERROR(IF(AND(J631&lt;&gt;"eigene Stoffe",VLOOKUP($E631,'SD Aufnahme'!$A$33:$N$326,'SD Aufnahme'!$G$29,FALSE)=0),"",IF($L631&lt;&gt;0,"", IF(AND(P631&gt;0,O631&lt;&gt;"",Q631&lt;&gt;"t TM"),VLOOKUP($E631,'SD Aufnahme'!$A$33:$N$326,'SD Aufnahme'!$G$29,FALSE)/O631*P631,VLOOKUP($E631,'SD Aufnahme'!$A$33:$N$326,'SD Aufnahme'!$G$29,FALSE)))),"")</f>
        <v/>
      </c>
      <c r="X631" s="87"/>
      <c r="Y631" s="128" t="str">
        <f ca="1">IFERROR(IF(AND(J631&lt;&gt;"eigene Stoffe",VLOOKUP($E631,'SD Aufnahme'!$A$33:$N$326,'SD Aufnahme'!$H$29,FALSE)=0),"",IF($L631&lt;&gt;0,"",IFERROR(IF(AND(P631&gt;0,O631&lt;&gt;"",Q631&lt;&gt;"t TM"),VLOOKUP($E631,'SD Aufnahme'!$A$33:$N$326,'SD Aufnahme'!$H$29,FALSE)*P631/O631,VLOOKUP($E631,'SD Aufnahme'!$A$33:$N$326,'SD Aufnahme'!$H$29,FALSE)),""))),"")</f>
        <v/>
      </c>
      <c r="Z631" s="87"/>
      <c r="AA631" s="424" t="s">
        <v>667</v>
      </c>
      <c r="AB631" s="129" t="str">
        <f>IF($M631=0,"",IFERROR(VLOOKUP($E631,'SD Aufnahme'!$A$33:$N$279,AB$20,FALSE),""))</f>
        <v/>
      </c>
      <c r="AC631" s="97">
        <f t="shared" si="183"/>
        <v>0</v>
      </c>
      <c r="AD631" s="89">
        <f t="shared" ca="1" si="184"/>
        <v>0</v>
      </c>
      <c r="AE631" s="89">
        <f t="shared" ca="1" si="190"/>
        <v>0</v>
      </c>
      <c r="AF631" s="89">
        <f t="shared" ca="1" si="185"/>
        <v>0</v>
      </c>
      <c r="AG631" s="89">
        <f t="shared" ca="1" si="191"/>
        <v>0</v>
      </c>
      <c r="AH631" s="89">
        <f t="shared" si="197"/>
        <v>0</v>
      </c>
      <c r="AI631" s="130" t="e">
        <f ca="1">COUNTIF(OFFSET('SD Aufnahme'!$C$33,VLOOKUP(J631,Art_Aufnahme,3,FALSE),0,VLOOKUP(J631,Art_Aufnahme,4,FALSE)-VLOOKUP(J631,Art_Aufnahme,3,FALSE)+1,1),K631)</f>
        <v>#N/A</v>
      </c>
      <c r="AJ631" s="138">
        <f ca="1">COUNTIF(OFFSET('SD Aufnahme'!$M$32,VLOOKUP(E631,'SD Aufnahme'!$A$33:$X$376,'SD Aufnahme'!$W$29,FALSE),0,1,VLOOKUP(E631,'SD Aufnahme'!$A$33:$X$376,'SD Aufnahme'!$X$29,FALSE)),M631)</f>
        <v>0</v>
      </c>
      <c r="AK631" s="91">
        <f t="shared" ca="1" si="192"/>
        <v>0</v>
      </c>
      <c r="AL631" s="98">
        <f t="shared" si="186"/>
        <v>3</v>
      </c>
      <c r="AO631" s="98">
        <f t="shared" si="187"/>
        <v>0</v>
      </c>
      <c r="AR631" s="98" t="str">
        <f t="shared" si="188"/>
        <v>1900-1-Aufnahme</v>
      </c>
    </row>
    <row r="632" spans="1:44">
      <c r="A632" s="98">
        <f t="shared" si="179"/>
        <v>0</v>
      </c>
      <c r="B632" s="98" t="str">
        <f>IF(C632=1,SUM($C$23:C632),"")</f>
        <v/>
      </c>
      <c r="C632" s="98">
        <f t="shared" si="180"/>
        <v>0</v>
      </c>
      <c r="D632" s="89" t="str">
        <f t="shared" si="181"/>
        <v>1900-1-Aufnahme-</v>
      </c>
      <c r="E632" s="123" t="str">
        <f t="shared" ca="1" si="189"/>
        <v>-</v>
      </c>
      <c r="F632" s="123">
        <f t="shared" si="194"/>
        <v>1900</v>
      </c>
      <c r="G632" s="123">
        <f t="shared" si="195"/>
        <v>1</v>
      </c>
      <c r="H632" s="162">
        <f t="shared" si="196"/>
        <v>610</v>
      </c>
      <c r="I632" s="77"/>
      <c r="J632" s="78"/>
      <c r="K632" s="79"/>
      <c r="L632" s="80"/>
      <c r="M632" s="177"/>
      <c r="N632" s="309" t="str">
        <f t="shared" ca="1" si="193"/>
        <v/>
      </c>
      <c r="O632" s="310" t="str">
        <f ca="1">IFERROR(IF(VLOOKUP($E632,'SD Aufnahme'!$A$33:$N$326,'SD Aufnahme'!$D$29,FALSE)=0,"",VLOOKUP($E632,'SD Aufnahme'!$A$33:$N$326,'SD Aufnahme'!$D$29,FALSE)),"")</f>
        <v/>
      </c>
      <c r="P632" s="313"/>
      <c r="Q632" s="315" t="str">
        <f>IF(K632=0,"",IFERROR(VLOOKUP($E632,'SD Aufnahme'!$A$33:$N$326,'SD Aufnahme'!$E$29,FALSE),""))</f>
        <v/>
      </c>
      <c r="R632" s="87"/>
      <c r="S632" s="131" t="str">
        <f t="shared" si="182"/>
        <v/>
      </c>
      <c r="T632" s="126">
        <f>IF(M632="organische Düngemittel",IF(OR($M632=0,L632&lt;&gt;0,U632&gt;0),0,IFERROR(VLOOKUP($E632,'SD Aufnahme'!$A$33:$N$4042,T$20,FALSE),0)),)</f>
        <v>0</v>
      </c>
      <c r="U632" s="83"/>
      <c r="V632" s="124"/>
      <c r="W632" s="128" t="str">
        <f ca="1">IFERROR(IF(AND(J632&lt;&gt;"eigene Stoffe",VLOOKUP($E632,'SD Aufnahme'!$A$33:$N$326,'SD Aufnahme'!$G$29,FALSE)=0),"",IF($L632&lt;&gt;0,"", IF(AND(P632&gt;0,O632&lt;&gt;"",Q632&lt;&gt;"t TM"),VLOOKUP($E632,'SD Aufnahme'!$A$33:$N$326,'SD Aufnahme'!$G$29,FALSE)/O632*P632,VLOOKUP($E632,'SD Aufnahme'!$A$33:$N$326,'SD Aufnahme'!$G$29,FALSE)))),"")</f>
        <v/>
      </c>
      <c r="X632" s="87"/>
      <c r="Y632" s="128" t="str">
        <f ca="1">IFERROR(IF(AND(J632&lt;&gt;"eigene Stoffe",VLOOKUP($E632,'SD Aufnahme'!$A$33:$N$326,'SD Aufnahme'!$H$29,FALSE)=0),"",IF($L632&lt;&gt;0,"",IFERROR(IF(AND(P632&gt;0,O632&lt;&gt;"",Q632&lt;&gt;"t TM"),VLOOKUP($E632,'SD Aufnahme'!$A$33:$N$326,'SD Aufnahme'!$H$29,FALSE)*P632/O632,VLOOKUP($E632,'SD Aufnahme'!$A$33:$N$326,'SD Aufnahme'!$H$29,FALSE)),""))),"")</f>
        <v/>
      </c>
      <c r="Z632" s="87"/>
      <c r="AA632" s="424" t="s">
        <v>667</v>
      </c>
      <c r="AB632" s="129" t="str">
        <f>IF($M632=0,"",IFERROR(VLOOKUP($E632,'SD Aufnahme'!$A$33:$N$279,AB$20,FALSE),""))</f>
        <v/>
      </c>
      <c r="AC632" s="97">
        <f t="shared" si="183"/>
        <v>0</v>
      </c>
      <c r="AD632" s="89">
        <f t="shared" ca="1" si="184"/>
        <v>0</v>
      </c>
      <c r="AE632" s="89">
        <f t="shared" ca="1" si="190"/>
        <v>0</v>
      </c>
      <c r="AF632" s="89">
        <f t="shared" ca="1" si="185"/>
        <v>0</v>
      </c>
      <c r="AG632" s="89">
        <f t="shared" ca="1" si="191"/>
        <v>0</v>
      </c>
      <c r="AH632" s="89">
        <f t="shared" si="197"/>
        <v>0</v>
      </c>
      <c r="AI632" s="130" t="e">
        <f ca="1">COUNTIF(OFFSET('SD Aufnahme'!$C$33,VLOOKUP(J632,Art_Aufnahme,3,FALSE),0,VLOOKUP(J632,Art_Aufnahme,4,FALSE)-VLOOKUP(J632,Art_Aufnahme,3,FALSE)+1,1),K632)</f>
        <v>#N/A</v>
      </c>
      <c r="AJ632" s="138">
        <f ca="1">COUNTIF(OFFSET('SD Aufnahme'!$M$32,VLOOKUP(E632,'SD Aufnahme'!$A$33:$X$376,'SD Aufnahme'!$W$29,FALSE),0,1,VLOOKUP(E632,'SD Aufnahme'!$A$33:$X$376,'SD Aufnahme'!$X$29,FALSE)),M632)</f>
        <v>0</v>
      </c>
      <c r="AK632" s="91">
        <f t="shared" ca="1" si="192"/>
        <v>0</v>
      </c>
      <c r="AL632" s="98">
        <f t="shared" si="186"/>
        <v>3</v>
      </c>
      <c r="AO632" s="98">
        <f t="shared" si="187"/>
        <v>0</v>
      </c>
      <c r="AR632" s="98" t="str">
        <f t="shared" si="188"/>
        <v>1900-1-Aufnahme</v>
      </c>
    </row>
    <row r="633" spans="1:44">
      <c r="A633" s="98">
        <f t="shared" si="179"/>
        <v>0</v>
      </c>
      <c r="B633" s="98" t="str">
        <f>IF(C633=1,SUM($C$23:C633),"")</f>
        <v/>
      </c>
      <c r="C633" s="98">
        <f t="shared" si="180"/>
        <v>0</v>
      </c>
      <c r="D633" s="89" t="str">
        <f t="shared" si="181"/>
        <v>1900-1-Aufnahme-</v>
      </c>
      <c r="E633" s="123" t="str">
        <f t="shared" ca="1" si="189"/>
        <v>-</v>
      </c>
      <c r="F633" s="123">
        <f t="shared" si="194"/>
        <v>1900</v>
      </c>
      <c r="G633" s="123">
        <f t="shared" si="195"/>
        <v>1</v>
      </c>
      <c r="H633" s="162">
        <f t="shared" si="196"/>
        <v>611</v>
      </c>
      <c r="I633" s="77"/>
      <c r="J633" s="78"/>
      <c r="K633" s="79"/>
      <c r="L633" s="80"/>
      <c r="M633" s="177"/>
      <c r="N633" s="309" t="str">
        <f t="shared" ca="1" si="193"/>
        <v/>
      </c>
      <c r="O633" s="310" t="str">
        <f ca="1">IFERROR(IF(VLOOKUP($E633,'SD Aufnahme'!$A$33:$N$326,'SD Aufnahme'!$D$29,FALSE)=0,"",VLOOKUP($E633,'SD Aufnahme'!$A$33:$N$326,'SD Aufnahme'!$D$29,FALSE)),"")</f>
        <v/>
      </c>
      <c r="P633" s="313"/>
      <c r="Q633" s="315" t="str">
        <f>IF(K633=0,"",IFERROR(VLOOKUP($E633,'SD Aufnahme'!$A$33:$N$326,'SD Aufnahme'!$E$29,FALSE),""))</f>
        <v/>
      </c>
      <c r="R633" s="87"/>
      <c r="S633" s="131" t="str">
        <f t="shared" si="182"/>
        <v/>
      </c>
      <c r="T633" s="126">
        <f>IF(M633="organische Düngemittel",IF(OR($M633=0,L633&lt;&gt;0,U633&gt;0),0,IFERROR(VLOOKUP($E633,'SD Aufnahme'!$A$33:$N$4042,T$20,FALSE),0)),)</f>
        <v>0</v>
      </c>
      <c r="U633" s="83"/>
      <c r="V633" s="124"/>
      <c r="W633" s="128" t="str">
        <f ca="1">IFERROR(IF(AND(J633&lt;&gt;"eigene Stoffe",VLOOKUP($E633,'SD Aufnahme'!$A$33:$N$326,'SD Aufnahme'!$G$29,FALSE)=0),"",IF($L633&lt;&gt;0,"", IF(AND(P633&gt;0,O633&lt;&gt;"",Q633&lt;&gt;"t TM"),VLOOKUP($E633,'SD Aufnahme'!$A$33:$N$326,'SD Aufnahme'!$G$29,FALSE)/O633*P633,VLOOKUP($E633,'SD Aufnahme'!$A$33:$N$326,'SD Aufnahme'!$G$29,FALSE)))),"")</f>
        <v/>
      </c>
      <c r="X633" s="87"/>
      <c r="Y633" s="128" t="str">
        <f ca="1">IFERROR(IF(AND(J633&lt;&gt;"eigene Stoffe",VLOOKUP($E633,'SD Aufnahme'!$A$33:$N$326,'SD Aufnahme'!$H$29,FALSE)=0),"",IF($L633&lt;&gt;0,"",IFERROR(IF(AND(P633&gt;0,O633&lt;&gt;"",Q633&lt;&gt;"t TM"),VLOOKUP($E633,'SD Aufnahme'!$A$33:$N$326,'SD Aufnahme'!$H$29,FALSE)*P633/O633,VLOOKUP($E633,'SD Aufnahme'!$A$33:$N$326,'SD Aufnahme'!$H$29,FALSE)),""))),"")</f>
        <v/>
      </c>
      <c r="Z633" s="87"/>
      <c r="AA633" s="424" t="s">
        <v>667</v>
      </c>
      <c r="AB633" s="129" t="str">
        <f>IF($M633=0,"",IFERROR(VLOOKUP($E633,'SD Aufnahme'!$A$33:$N$279,AB$20,FALSE),""))</f>
        <v/>
      </c>
      <c r="AC633" s="97">
        <f t="shared" si="183"/>
        <v>0</v>
      </c>
      <c r="AD633" s="89">
        <f t="shared" ca="1" si="184"/>
        <v>0</v>
      </c>
      <c r="AE633" s="89">
        <f t="shared" ca="1" si="190"/>
        <v>0</v>
      </c>
      <c r="AF633" s="89">
        <f t="shared" ca="1" si="185"/>
        <v>0</v>
      </c>
      <c r="AG633" s="89">
        <f t="shared" ca="1" si="191"/>
        <v>0</v>
      </c>
      <c r="AH633" s="89">
        <f t="shared" si="197"/>
        <v>0</v>
      </c>
      <c r="AI633" s="130" t="e">
        <f ca="1">COUNTIF(OFFSET('SD Aufnahme'!$C$33,VLOOKUP(J633,Art_Aufnahme,3,FALSE),0,VLOOKUP(J633,Art_Aufnahme,4,FALSE)-VLOOKUP(J633,Art_Aufnahme,3,FALSE)+1,1),K633)</f>
        <v>#N/A</v>
      </c>
      <c r="AJ633" s="138">
        <f ca="1">COUNTIF(OFFSET('SD Aufnahme'!$M$32,VLOOKUP(E633,'SD Aufnahme'!$A$33:$X$376,'SD Aufnahme'!$W$29,FALSE),0,1,VLOOKUP(E633,'SD Aufnahme'!$A$33:$X$376,'SD Aufnahme'!$X$29,FALSE)),M633)</f>
        <v>0</v>
      </c>
      <c r="AK633" s="91">
        <f t="shared" ca="1" si="192"/>
        <v>0</v>
      </c>
      <c r="AL633" s="98">
        <f t="shared" si="186"/>
        <v>3</v>
      </c>
      <c r="AO633" s="98">
        <f t="shared" si="187"/>
        <v>0</v>
      </c>
      <c r="AR633" s="98" t="str">
        <f t="shared" si="188"/>
        <v>1900-1-Aufnahme</v>
      </c>
    </row>
    <row r="634" spans="1:44">
      <c r="A634" s="98">
        <f t="shared" si="179"/>
        <v>0</v>
      </c>
      <c r="B634" s="98" t="str">
        <f>IF(C634=1,SUM($C$23:C634),"")</f>
        <v/>
      </c>
      <c r="C634" s="98">
        <f t="shared" si="180"/>
        <v>0</v>
      </c>
      <c r="D634" s="89" t="str">
        <f t="shared" si="181"/>
        <v>1900-1-Aufnahme-</v>
      </c>
      <c r="E634" s="123" t="str">
        <f t="shared" ca="1" si="189"/>
        <v>-</v>
      </c>
      <c r="F634" s="123">
        <f t="shared" si="194"/>
        <v>1900</v>
      </c>
      <c r="G634" s="123">
        <f t="shared" si="195"/>
        <v>1</v>
      </c>
      <c r="H634" s="162">
        <f t="shared" si="196"/>
        <v>612</v>
      </c>
      <c r="I634" s="77"/>
      <c r="J634" s="78"/>
      <c r="K634" s="79"/>
      <c r="L634" s="80"/>
      <c r="M634" s="177"/>
      <c r="N634" s="309" t="str">
        <f t="shared" ca="1" si="193"/>
        <v/>
      </c>
      <c r="O634" s="310" t="str">
        <f ca="1">IFERROR(IF(VLOOKUP($E634,'SD Aufnahme'!$A$33:$N$326,'SD Aufnahme'!$D$29,FALSE)=0,"",VLOOKUP($E634,'SD Aufnahme'!$A$33:$N$326,'SD Aufnahme'!$D$29,FALSE)),"")</f>
        <v/>
      </c>
      <c r="P634" s="313"/>
      <c r="Q634" s="315" t="str">
        <f>IF(K634=0,"",IFERROR(VLOOKUP($E634,'SD Aufnahme'!$A$33:$N$326,'SD Aufnahme'!$E$29,FALSE),""))</f>
        <v/>
      </c>
      <c r="R634" s="87"/>
      <c r="S634" s="131" t="str">
        <f t="shared" si="182"/>
        <v/>
      </c>
      <c r="T634" s="126">
        <f>IF(M634="organische Düngemittel",IF(OR($M634=0,L634&lt;&gt;0,U634&gt;0),0,IFERROR(VLOOKUP($E634,'SD Aufnahme'!$A$33:$N$4042,T$20,FALSE),0)),)</f>
        <v>0</v>
      </c>
      <c r="U634" s="83"/>
      <c r="V634" s="124"/>
      <c r="W634" s="128" t="str">
        <f ca="1">IFERROR(IF(AND(J634&lt;&gt;"eigene Stoffe",VLOOKUP($E634,'SD Aufnahme'!$A$33:$N$326,'SD Aufnahme'!$G$29,FALSE)=0),"",IF($L634&lt;&gt;0,"", IF(AND(P634&gt;0,O634&lt;&gt;"",Q634&lt;&gt;"t TM"),VLOOKUP($E634,'SD Aufnahme'!$A$33:$N$326,'SD Aufnahme'!$G$29,FALSE)/O634*P634,VLOOKUP($E634,'SD Aufnahme'!$A$33:$N$326,'SD Aufnahme'!$G$29,FALSE)))),"")</f>
        <v/>
      </c>
      <c r="X634" s="87"/>
      <c r="Y634" s="128" t="str">
        <f ca="1">IFERROR(IF(AND(J634&lt;&gt;"eigene Stoffe",VLOOKUP($E634,'SD Aufnahme'!$A$33:$N$326,'SD Aufnahme'!$H$29,FALSE)=0),"",IF($L634&lt;&gt;0,"",IFERROR(IF(AND(P634&gt;0,O634&lt;&gt;"",Q634&lt;&gt;"t TM"),VLOOKUP($E634,'SD Aufnahme'!$A$33:$N$326,'SD Aufnahme'!$H$29,FALSE)*P634/O634,VLOOKUP($E634,'SD Aufnahme'!$A$33:$N$326,'SD Aufnahme'!$H$29,FALSE)),""))),"")</f>
        <v/>
      </c>
      <c r="Z634" s="87"/>
      <c r="AA634" s="424" t="s">
        <v>667</v>
      </c>
      <c r="AB634" s="129" t="str">
        <f>IF($M634=0,"",IFERROR(VLOOKUP($E634,'SD Aufnahme'!$A$33:$N$279,AB$20,FALSE),""))</f>
        <v/>
      </c>
      <c r="AC634" s="97">
        <f t="shared" si="183"/>
        <v>0</v>
      </c>
      <c r="AD634" s="89">
        <f t="shared" ca="1" si="184"/>
        <v>0</v>
      </c>
      <c r="AE634" s="89">
        <f t="shared" ca="1" si="190"/>
        <v>0</v>
      </c>
      <c r="AF634" s="89">
        <f t="shared" ca="1" si="185"/>
        <v>0</v>
      </c>
      <c r="AG634" s="89">
        <f t="shared" ca="1" si="191"/>
        <v>0</v>
      </c>
      <c r="AH634" s="89">
        <f t="shared" si="197"/>
        <v>0</v>
      </c>
      <c r="AI634" s="130" t="e">
        <f ca="1">COUNTIF(OFFSET('SD Aufnahme'!$C$33,VLOOKUP(J634,Art_Aufnahme,3,FALSE),0,VLOOKUP(J634,Art_Aufnahme,4,FALSE)-VLOOKUP(J634,Art_Aufnahme,3,FALSE)+1,1),K634)</f>
        <v>#N/A</v>
      </c>
      <c r="AJ634" s="138">
        <f ca="1">COUNTIF(OFFSET('SD Aufnahme'!$M$32,VLOOKUP(E634,'SD Aufnahme'!$A$33:$X$376,'SD Aufnahme'!$W$29,FALSE),0,1,VLOOKUP(E634,'SD Aufnahme'!$A$33:$X$376,'SD Aufnahme'!$X$29,FALSE)),M634)</f>
        <v>0</v>
      </c>
      <c r="AK634" s="91">
        <f t="shared" ca="1" si="192"/>
        <v>0</v>
      </c>
      <c r="AL634" s="98">
        <f t="shared" si="186"/>
        <v>3</v>
      </c>
      <c r="AO634" s="98">
        <f t="shared" si="187"/>
        <v>0</v>
      </c>
      <c r="AR634" s="98" t="str">
        <f t="shared" si="188"/>
        <v>1900-1-Aufnahme</v>
      </c>
    </row>
    <row r="635" spans="1:44">
      <c r="A635" s="98">
        <f t="shared" si="179"/>
        <v>0</v>
      </c>
      <c r="B635" s="98" t="str">
        <f>IF(C635=1,SUM($C$23:C635),"")</f>
        <v/>
      </c>
      <c r="C635" s="98">
        <f t="shared" si="180"/>
        <v>0</v>
      </c>
      <c r="D635" s="89" t="str">
        <f t="shared" si="181"/>
        <v>1900-1-Aufnahme-</v>
      </c>
      <c r="E635" s="123" t="str">
        <f t="shared" ca="1" si="189"/>
        <v>-</v>
      </c>
      <c r="F635" s="123">
        <f t="shared" si="194"/>
        <v>1900</v>
      </c>
      <c r="G635" s="123">
        <f t="shared" si="195"/>
        <v>1</v>
      </c>
      <c r="H635" s="162">
        <f t="shared" si="196"/>
        <v>613</v>
      </c>
      <c r="I635" s="77"/>
      <c r="J635" s="78"/>
      <c r="K635" s="79"/>
      <c r="L635" s="80"/>
      <c r="M635" s="177"/>
      <c r="N635" s="309" t="str">
        <f t="shared" ca="1" si="193"/>
        <v/>
      </c>
      <c r="O635" s="310" t="str">
        <f ca="1">IFERROR(IF(VLOOKUP($E635,'SD Aufnahme'!$A$33:$N$326,'SD Aufnahme'!$D$29,FALSE)=0,"",VLOOKUP($E635,'SD Aufnahme'!$A$33:$N$326,'SD Aufnahme'!$D$29,FALSE)),"")</f>
        <v/>
      </c>
      <c r="P635" s="313"/>
      <c r="Q635" s="315" t="str">
        <f>IF(K635=0,"",IFERROR(VLOOKUP($E635,'SD Aufnahme'!$A$33:$N$326,'SD Aufnahme'!$E$29,FALSE),""))</f>
        <v/>
      </c>
      <c r="R635" s="87"/>
      <c r="S635" s="131" t="str">
        <f t="shared" si="182"/>
        <v/>
      </c>
      <c r="T635" s="126">
        <f>IF(M635="organische Düngemittel",IF(OR($M635=0,L635&lt;&gt;0,U635&gt;0),0,IFERROR(VLOOKUP($E635,'SD Aufnahme'!$A$33:$N$4042,T$20,FALSE),0)),)</f>
        <v>0</v>
      </c>
      <c r="U635" s="83"/>
      <c r="V635" s="124"/>
      <c r="W635" s="128" t="str">
        <f ca="1">IFERROR(IF(AND(J635&lt;&gt;"eigene Stoffe",VLOOKUP($E635,'SD Aufnahme'!$A$33:$N$326,'SD Aufnahme'!$G$29,FALSE)=0),"",IF($L635&lt;&gt;0,"", IF(AND(P635&gt;0,O635&lt;&gt;"",Q635&lt;&gt;"t TM"),VLOOKUP($E635,'SD Aufnahme'!$A$33:$N$326,'SD Aufnahme'!$G$29,FALSE)/O635*P635,VLOOKUP($E635,'SD Aufnahme'!$A$33:$N$326,'SD Aufnahme'!$G$29,FALSE)))),"")</f>
        <v/>
      </c>
      <c r="X635" s="87"/>
      <c r="Y635" s="128" t="str">
        <f ca="1">IFERROR(IF(AND(J635&lt;&gt;"eigene Stoffe",VLOOKUP($E635,'SD Aufnahme'!$A$33:$N$326,'SD Aufnahme'!$H$29,FALSE)=0),"",IF($L635&lt;&gt;0,"",IFERROR(IF(AND(P635&gt;0,O635&lt;&gt;"",Q635&lt;&gt;"t TM"),VLOOKUP($E635,'SD Aufnahme'!$A$33:$N$326,'SD Aufnahme'!$H$29,FALSE)*P635/O635,VLOOKUP($E635,'SD Aufnahme'!$A$33:$N$326,'SD Aufnahme'!$H$29,FALSE)),""))),"")</f>
        <v/>
      </c>
      <c r="Z635" s="87"/>
      <c r="AA635" s="424" t="s">
        <v>667</v>
      </c>
      <c r="AB635" s="129" t="str">
        <f>IF($M635=0,"",IFERROR(VLOOKUP($E635,'SD Aufnahme'!$A$33:$N$279,AB$20,FALSE),""))</f>
        <v/>
      </c>
      <c r="AC635" s="97">
        <f t="shared" si="183"/>
        <v>0</v>
      </c>
      <c r="AD635" s="89">
        <f t="shared" ca="1" si="184"/>
        <v>0</v>
      </c>
      <c r="AE635" s="89">
        <f t="shared" ca="1" si="190"/>
        <v>0</v>
      </c>
      <c r="AF635" s="89">
        <f t="shared" ca="1" si="185"/>
        <v>0</v>
      </c>
      <c r="AG635" s="89">
        <f t="shared" ca="1" si="191"/>
        <v>0</v>
      </c>
      <c r="AH635" s="89">
        <f t="shared" si="197"/>
        <v>0</v>
      </c>
      <c r="AI635" s="130" t="e">
        <f ca="1">COUNTIF(OFFSET('SD Aufnahme'!$C$33,VLOOKUP(J635,Art_Aufnahme,3,FALSE),0,VLOOKUP(J635,Art_Aufnahme,4,FALSE)-VLOOKUP(J635,Art_Aufnahme,3,FALSE)+1,1),K635)</f>
        <v>#N/A</v>
      </c>
      <c r="AJ635" s="138">
        <f ca="1">COUNTIF(OFFSET('SD Aufnahme'!$M$32,VLOOKUP(E635,'SD Aufnahme'!$A$33:$X$376,'SD Aufnahme'!$W$29,FALSE),0,1,VLOOKUP(E635,'SD Aufnahme'!$A$33:$X$376,'SD Aufnahme'!$X$29,FALSE)),M635)</f>
        <v>0</v>
      </c>
      <c r="AK635" s="91">
        <f t="shared" ca="1" si="192"/>
        <v>0</v>
      </c>
      <c r="AL635" s="98">
        <f t="shared" si="186"/>
        <v>3</v>
      </c>
      <c r="AO635" s="98">
        <f t="shared" si="187"/>
        <v>0</v>
      </c>
      <c r="AR635" s="98" t="str">
        <f t="shared" si="188"/>
        <v>1900-1-Aufnahme</v>
      </c>
    </row>
    <row r="636" spans="1:44">
      <c r="A636" s="98">
        <f t="shared" si="179"/>
        <v>0</v>
      </c>
      <c r="B636" s="98" t="str">
        <f>IF(C636=1,SUM($C$23:C636),"")</f>
        <v/>
      </c>
      <c r="C636" s="98">
        <f t="shared" si="180"/>
        <v>0</v>
      </c>
      <c r="D636" s="89" t="str">
        <f t="shared" si="181"/>
        <v>1900-1-Aufnahme-</v>
      </c>
      <c r="E636" s="123" t="str">
        <f t="shared" ca="1" si="189"/>
        <v>-</v>
      </c>
      <c r="F636" s="123">
        <f t="shared" si="194"/>
        <v>1900</v>
      </c>
      <c r="G636" s="123">
        <f t="shared" si="195"/>
        <v>1</v>
      </c>
      <c r="H636" s="162">
        <f t="shared" si="196"/>
        <v>614</v>
      </c>
      <c r="I636" s="77"/>
      <c r="J636" s="78"/>
      <c r="K636" s="79"/>
      <c r="L636" s="80"/>
      <c r="M636" s="177"/>
      <c r="N636" s="309" t="str">
        <f t="shared" ca="1" si="193"/>
        <v/>
      </c>
      <c r="O636" s="310" t="str">
        <f ca="1">IFERROR(IF(VLOOKUP($E636,'SD Aufnahme'!$A$33:$N$326,'SD Aufnahme'!$D$29,FALSE)=0,"",VLOOKUP($E636,'SD Aufnahme'!$A$33:$N$326,'SD Aufnahme'!$D$29,FALSE)),"")</f>
        <v/>
      </c>
      <c r="P636" s="313"/>
      <c r="Q636" s="315" t="str">
        <f>IF(K636=0,"",IFERROR(VLOOKUP($E636,'SD Aufnahme'!$A$33:$N$326,'SD Aufnahme'!$E$29,FALSE),""))</f>
        <v/>
      </c>
      <c r="R636" s="87"/>
      <c r="S636" s="131" t="str">
        <f t="shared" si="182"/>
        <v/>
      </c>
      <c r="T636" s="126">
        <f>IF(M636="organische Düngemittel",IF(OR($M636=0,L636&lt;&gt;0,U636&gt;0),0,IFERROR(VLOOKUP($E636,'SD Aufnahme'!$A$33:$N$4042,T$20,FALSE),0)),)</f>
        <v>0</v>
      </c>
      <c r="U636" s="83"/>
      <c r="V636" s="124"/>
      <c r="W636" s="128" t="str">
        <f ca="1">IFERROR(IF(AND(J636&lt;&gt;"eigene Stoffe",VLOOKUP($E636,'SD Aufnahme'!$A$33:$N$326,'SD Aufnahme'!$G$29,FALSE)=0),"",IF($L636&lt;&gt;0,"", IF(AND(P636&gt;0,O636&lt;&gt;"",Q636&lt;&gt;"t TM"),VLOOKUP($E636,'SD Aufnahme'!$A$33:$N$326,'SD Aufnahme'!$G$29,FALSE)/O636*P636,VLOOKUP($E636,'SD Aufnahme'!$A$33:$N$326,'SD Aufnahme'!$G$29,FALSE)))),"")</f>
        <v/>
      </c>
      <c r="X636" s="87"/>
      <c r="Y636" s="128" t="str">
        <f ca="1">IFERROR(IF(AND(J636&lt;&gt;"eigene Stoffe",VLOOKUP($E636,'SD Aufnahme'!$A$33:$N$326,'SD Aufnahme'!$H$29,FALSE)=0),"",IF($L636&lt;&gt;0,"",IFERROR(IF(AND(P636&gt;0,O636&lt;&gt;"",Q636&lt;&gt;"t TM"),VLOOKUP($E636,'SD Aufnahme'!$A$33:$N$326,'SD Aufnahme'!$H$29,FALSE)*P636/O636,VLOOKUP($E636,'SD Aufnahme'!$A$33:$N$326,'SD Aufnahme'!$H$29,FALSE)),""))),"")</f>
        <v/>
      </c>
      <c r="Z636" s="87"/>
      <c r="AA636" s="424" t="s">
        <v>667</v>
      </c>
      <c r="AB636" s="129" t="str">
        <f>IF($M636=0,"",IFERROR(VLOOKUP($E636,'SD Aufnahme'!$A$33:$N$279,AB$20,FALSE),""))</f>
        <v/>
      </c>
      <c r="AC636" s="97">
        <f t="shared" si="183"/>
        <v>0</v>
      </c>
      <c r="AD636" s="89">
        <f t="shared" ca="1" si="184"/>
        <v>0</v>
      </c>
      <c r="AE636" s="89">
        <f t="shared" ca="1" si="190"/>
        <v>0</v>
      </c>
      <c r="AF636" s="89">
        <f t="shared" ca="1" si="185"/>
        <v>0</v>
      </c>
      <c r="AG636" s="89">
        <f t="shared" ca="1" si="191"/>
        <v>0</v>
      </c>
      <c r="AH636" s="89">
        <f t="shared" si="197"/>
        <v>0</v>
      </c>
      <c r="AI636" s="130" t="e">
        <f ca="1">COUNTIF(OFFSET('SD Aufnahme'!$C$33,VLOOKUP(J636,Art_Aufnahme,3,FALSE),0,VLOOKUP(J636,Art_Aufnahme,4,FALSE)-VLOOKUP(J636,Art_Aufnahme,3,FALSE)+1,1),K636)</f>
        <v>#N/A</v>
      </c>
      <c r="AJ636" s="138">
        <f ca="1">COUNTIF(OFFSET('SD Aufnahme'!$M$32,VLOOKUP(E636,'SD Aufnahme'!$A$33:$X$376,'SD Aufnahme'!$W$29,FALSE),0,1,VLOOKUP(E636,'SD Aufnahme'!$A$33:$X$376,'SD Aufnahme'!$X$29,FALSE)),M636)</f>
        <v>0</v>
      </c>
      <c r="AK636" s="91">
        <f t="shared" ca="1" si="192"/>
        <v>0</v>
      </c>
      <c r="AL636" s="98">
        <f t="shared" si="186"/>
        <v>3</v>
      </c>
      <c r="AO636" s="98">
        <f t="shared" si="187"/>
        <v>0</v>
      </c>
      <c r="AR636" s="98" t="str">
        <f t="shared" si="188"/>
        <v>1900-1-Aufnahme</v>
      </c>
    </row>
    <row r="637" spans="1:44">
      <c r="A637" s="98">
        <f t="shared" si="179"/>
        <v>0</v>
      </c>
      <c r="B637" s="98" t="str">
        <f>IF(C637=1,SUM($C$23:C637),"")</f>
        <v/>
      </c>
      <c r="C637" s="98">
        <f t="shared" si="180"/>
        <v>0</v>
      </c>
      <c r="D637" s="89" t="str">
        <f t="shared" si="181"/>
        <v>1900-1-Aufnahme-</v>
      </c>
      <c r="E637" s="123" t="str">
        <f t="shared" ca="1" si="189"/>
        <v>-</v>
      </c>
      <c r="F637" s="123">
        <f t="shared" si="194"/>
        <v>1900</v>
      </c>
      <c r="G637" s="123">
        <f t="shared" si="195"/>
        <v>1</v>
      </c>
      <c r="H637" s="162">
        <f t="shared" si="196"/>
        <v>615</v>
      </c>
      <c r="I637" s="77"/>
      <c r="J637" s="78"/>
      <c r="K637" s="79"/>
      <c r="L637" s="80"/>
      <c r="M637" s="177"/>
      <c r="N637" s="309" t="str">
        <f t="shared" ca="1" si="193"/>
        <v/>
      </c>
      <c r="O637" s="310" t="str">
        <f ca="1">IFERROR(IF(VLOOKUP($E637,'SD Aufnahme'!$A$33:$N$326,'SD Aufnahme'!$D$29,FALSE)=0,"",VLOOKUP($E637,'SD Aufnahme'!$A$33:$N$326,'SD Aufnahme'!$D$29,FALSE)),"")</f>
        <v/>
      </c>
      <c r="P637" s="313"/>
      <c r="Q637" s="315" t="str">
        <f>IF(K637=0,"",IFERROR(VLOOKUP($E637,'SD Aufnahme'!$A$33:$N$326,'SD Aufnahme'!$E$29,FALSE),""))</f>
        <v/>
      </c>
      <c r="R637" s="87"/>
      <c r="S637" s="131" t="str">
        <f t="shared" si="182"/>
        <v/>
      </c>
      <c r="T637" s="126">
        <f>IF(M637="organische Düngemittel",IF(OR($M637=0,L637&lt;&gt;0,U637&gt;0),0,IFERROR(VLOOKUP($E637,'SD Aufnahme'!$A$33:$N$4042,T$20,FALSE),0)),)</f>
        <v>0</v>
      </c>
      <c r="U637" s="83"/>
      <c r="V637" s="124"/>
      <c r="W637" s="128" t="str">
        <f ca="1">IFERROR(IF(AND(J637&lt;&gt;"eigene Stoffe",VLOOKUP($E637,'SD Aufnahme'!$A$33:$N$326,'SD Aufnahme'!$G$29,FALSE)=0),"",IF($L637&lt;&gt;0,"", IF(AND(P637&gt;0,O637&lt;&gt;"",Q637&lt;&gt;"t TM"),VLOOKUP($E637,'SD Aufnahme'!$A$33:$N$326,'SD Aufnahme'!$G$29,FALSE)/O637*P637,VLOOKUP($E637,'SD Aufnahme'!$A$33:$N$326,'SD Aufnahme'!$G$29,FALSE)))),"")</f>
        <v/>
      </c>
      <c r="X637" s="87"/>
      <c r="Y637" s="128" t="str">
        <f ca="1">IFERROR(IF(AND(J637&lt;&gt;"eigene Stoffe",VLOOKUP($E637,'SD Aufnahme'!$A$33:$N$326,'SD Aufnahme'!$H$29,FALSE)=0),"",IF($L637&lt;&gt;0,"",IFERROR(IF(AND(P637&gt;0,O637&lt;&gt;"",Q637&lt;&gt;"t TM"),VLOOKUP($E637,'SD Aufnahme'!$A$33:$N$326,'SD Aufnahme'!$H$29,FALSE)*P637/O637,VLOOKUP($E637,'SD Aufnahme'!$A$33:$N$326,'SD Aufnahme'!$H$29,FALSE)),""))),"")</f>
        <v/>
      </c>
      <c r="Z637" s="87"/>
      <c r="AA637" s="424" t="s">
        <v>667</v>
      </c>
      <c r="AB637" s="129" t="str">
        <f>IF($M637=0,"",IFERROR(VLOOKUP($E637,'SD Aufnahme'!$A$33:$N$279,AB$20,FALSE),""))</f>
        <v/>
      </c>
      <c r="AC637" s="97">
        <f t="shared" si="183"/>
        <v>0</v>
      </c>
      <c r="AD637" s="89">
        <f t="shared" ca="1" si="184"/>
        <v>0</v>
      </c>
      <c r="AE637" s="89">
        <f t="shared" ca="1" si="190"/>
        <v>0</v>
      </c>
      <c r="AF637" s="89">
        <f t="shared" ca="1" si="185"/>
        <v>0</v>
      </c>
      <c r="AG637" s="89">
        <f t="shared" ca="1" si="191"/>
        <v>0</v>
      </c>
      <c r="AH637" s="89">
        <f t="shared" si="197"/>
        <v>0</v>
      </c>
      <c r="AI637" s="130" t="e">
        <f ca="1">COUNTIF(OFFSET('SD Aufnahme'!$C$33,VLOOKUP(J637,Art_Aufnahme,3,FALSE),0,VLOOKUP(J637,Art_Aufnahme,4,FALSE)-VLOOKUP(J637,Art_Aufnahme,3,FALSE)+1,1),K637)</f>
        <v>#N/A</v>
      </c>
      <c r="AJ637" s="138">
        <f ca="1">COUNTIF(OFFSET('SD Aufnahme'!$M$32,VLOOKUP(E637,'SD Aufnahme'!$A$33:$X$376,'SD Aufnahme'!$W$29,FALSE),0,1,VLOOKUP(E637,'SD Aufnahme'!$A$33:$X$376,'SD Aufnahme'!$X$29,FALSE)),M637)</f>
        <v>0</v>
      </c>
      <c r="AK637" s="91">
        <f t="shared" ca="1" si="192"/>
        <v>0</v>
      </c>
      <c r="AL637" s="98">
        <f t="shared" si="186"/>
        <v>3</v>
      </c>
      <c r="AO637" s="98">
        <f t="shared" si="187"/>
        <v>0</v>
      </c>
      <c r="AR637" s="98" t="str">
        <f t="shared" si="188"/>
        <v>1900-1-Aufnahme</v>
      </c>
    </row>
    <row r="638" spans="1:44">
      <c r="A638" s="98">
        <f t="shared" si="179"/>
        <v>0</v>
      </c>
      <c r="B638" s="98" t="str">
        <f>IF(C638=1,SUM($C$23:C638),"")</f>
        <v/>
      </c>
      <c r="C638" s="98">
        <f t="shared" si="180"/>
        <v>0</v>
      </c>
      <c r="D638" s="89" t="str">
        <f t="shared" si="181"/>
        <v>1900-1-Aufnahme-</v>
      </c>
      <c r="E638" s="123" t="str">
        <f t="shared" ca="1" si="189"/>
        <v>-</v>
      </c>
      <c r="F638" s="123">
        <f t="shared" si="194"/>
        <v>1900</v>
      </c>
      <c r="G638" s="123">
        <f t="shared" si="195"/>
        <v>1</v>
      </c>
      <c r="H638" s="162">
        <f t="shared" si="196"/>
        <v>616</v>
      </c>
      <c r="I638" s="77"/>
      <c r="J638" s="78"/>
      <c r="K638" s="79"/>
      <c r="L638" s="80"/>
      <c r="M638" s="177"/>
      <c r="N638" s="309" t="str">
        <f t="shared" ca="1" si="193"/>
        <v/>
      </c>
      <c r="O638" s="310" t="str">
        <f ca="1">IFERROR(IF(VLOOKUP($E638,'SD Aufnahme'!$A$33:$N$326,'SD Aufnahme'!$D$29,FALSE)=0,"",VLOOKUP($E638,'SD Aufnahme'!$A$33:$N$326,'SD Aufnahme'!$D$29,FALSE)),"")</f>
        <v/>
      </c>
      <c r="P638" s="313"/>
      <c r="Q638" s="315" t="str">
        <f>IF(K638=0,"",IFERROR(VLOOKUP($E638,'SD Aufnahme'!$A$33:$N$326,'SD Aufnahme'!$E$29,FALSE),""))</f>
        <v/>
      </c>
      <c r="R638" s="87"/>
      <c r="S638" s="131" t="str">
        <f t="shared" si="182"/>
        <v/>
      </c>
      <c r="T638" s="126">
        <f>IF(M638="organische Düngemittel",IF(OR($M638=0,L638&lt;&gt;0,U638&gt;0),0,IFERROR(VLOOKUP($E638,'SD Aufnahme'!$A$33:$N$4042,T$20,FALSE),0)),)</f>
        <v>0</v>
      </c>
      <c r="U638" s="83"/>
      <c r="V638" s="124"/>
      <c r="W638" s="128" t="str">
        <f ca="1">IFERROR(IF(AND(J638&lt;&gt;"eigene Stoffe",VLOOKUP($E638,'SD Aufnahme'!$A$33:$N$326,'SD Aufnahme'!$G$29,FALSE)=0),"",IF($L638&lt;&gt;0,"", IF(AND(P638&gt;0,O638&lt;&gt;"",Q638&lt;&gt;"t TM"),VLOOKUP($E638,'SD Aufnahme'!$A$33:$N$326,'SD Aufnahme'!$G$29,FALSE)/O638*P638,VLOOKUP($E638,'SD Aufnahme'!$A$33:$N$326,'SD Aufnahme'!$G$29,FALSE)))),"")</f>
        <v/>
      </c>
      <c r="X638" s="87"/>
      <c r="Y638" s="128" t="str">
        <f ca="1">IFERROR(IF(AND(J638&lt;&gt;"eigene Stoffe",VLOOKUP($E638,'SD Aufnahme'!$A$33:$N$326,'SD Aufnahme'!$H$29,FALSE)=0),"",IF($L638&lt;&gt;0,"",IFERROR(IF(AND(P638&gt;0,O638&lt;&gt;"",Q638&lt;&gt;"t TM"),VLOOKUP($E638,'SD Aufnahme'!$A$33:$N$326,'SD Aufnahme'!$H$29,FALSE)*P638/O638,VLOOKUP($E638,'SD Aufnahme'!$A$33:$N$326,'SD Aufnahme'!$H$29,FALSE)),""))),"")</f>
        <v/>
      </c>
      <c r="Z638" s="87"/>
      <c r="AA638" s="424" t="s">
        <v>667</v>
      </c>
      <c r="AB638" s="129" t="str">
        <f>IF($M638=0,"",IFERROR(VLOOKUP($E638,'SD Aufnahme'!$A$33:$N$279,AB$20,FALSE),""))</f>
        <v/>
      </c>
      <c r="AC638" s="97">
        <f t="shared" si="183"/>
        <v>0</v>
      </c>
      <c r="AD638" s="89">
        <f t="shared" ca="1" si="184"/>
        <v>0</v>
      </c>
      <c r="AE638" s="89">
        <f t="shared" ca="1" si="190"/>
        <v>0</v>
      </c>
      <c r="AF638" s="89">
        <f t="shared" ca="1" si="185"/>
        <v>0</v>
      </c>
      <c r="AG638" s="89">
        <f t="shared" ca="1" si="191"/>
        <v>0</v>
      </c>
      <c r="AH638" s="89">
        <f t="shared" si="197"/>
        <v>0</v>
      </c>
      <c r="AI638" s="130" t="e">
        <f ca="1">COUNTIF(OFFSET('SD Aufnahme'!$C$33,VLOOKUP(J638,Art_Aufnahme,3,FALSE),0,VLOOKUP(J638,Art_Aufnahme,4,FALSE)-VLOOKUP(J638,Art_Aufnahme,3,FALSE)+1,1),K638)</f>
        <v>#N/A</v>
      </c>
      <c r="AJ638" s="138">
        <f ca="1">COUNTIF(OFFSET('SD Aufnahme'!$M$32,VLOOKUP(E638,'SD Aufnahme'!$A$33:$X$376,'SD Aufnahme'!$W$29,FALSE),0,1,VLOOKUP(E638,'SD Aufnahme'!$A$33:$X$376,'SD Aufnahme'!$X$29,FALSE)),M638)</f>
        <v>0</v>
      </c>
      <c r="AK638" s="91">
        <f t="shared" ca="1" si="192"/>
        <v>0</v>
      </c>
      <c r="AL638" s="98">
        <f t="shared" si="186"/>
        <v>3</v>
      </c>
      <c r="AO638" s="98">
        <f t="shared" si="187"/>
        <v>0</v>
      </c>
      <c r="AR638" s="98" t="str">
        <f t="shared" si="188"/>
        <v>1900-1-Aufnahme</v>
      </c>
    </row>
    <row r="639" spans="1:44">
      <c r="A639" s="98">
        <f t="shared" si="179"/>
        <v>0</v>
      </c>
      <c r="B639" s="98" t="str">
        <f>IF(C639=1,SUM($C$23:C639),"")</f>
        <v/>
      </c>
      <c r="C639" s="98">
        <f t="shared" si="180"/>
        <v>0</v>
      </c>
      <c r="D639" s="89" t="str">
        <f t="shared" si="181"/>
        <v>1900-1-Aufnahme-</v>
      </c>
      <c r="E639" s="123" t="str">
        <f t="shared" ca="1" si="189"/>
        <v>-</v>
      </c>
      <c r="F639" s="123">
        <f t="shared" si="194"/>
        <v>1900</v>
      </c>
      <c r="G639" s="123">
        <f t="shared" si="195"/>
        <v>1</v>
      </c>
      <c r="H639" s="162">
        <f t="shared" si="196"/>
        <v>617</v>
      </c>
      <c r="I639" s="77"/>
      <c r="J639" s="78"/>
      <c r="K639" s="79"/>
      <c r="L639" s="80"/>
      <c r="M639" s="177"/>
      <c r="N639" s="309" t="str">
        <f t="shared" ca="1" si="193"/>
        <v/>
      </c>
      <c r="O639" s="310" t="str">
        <f ca="1">IFERROR(IF(VLOOKUP($E639,'SD Aufnahme'!$A$33:$N$326,'SD Aufnahme'!$D$29,FALSE)=0,"",VLOOKUP($E639,'SD Aufnahme'!$A$33:$N$326,'SD Aufnahme'!$D$29,FALSE)),"")</f>
        <v/>
      </c>
      <c r="P639" s="313"/>
      <c r="Q639" s="315" t="str">
        <f>IF(K639=0,"",IFERROR(VLOOKUP($E639,'SD Aufnahme'!$A$33:$N$326,'SD Aufnahme'!$E$29,FALSE),""))</f>
        <v/>
      </c>
      <c r="R639" s="87"/>
      <c r="S639" s="131" t="str">
        <f t="shared" si="182"/>
        <v/>
      </c>
      <c r="T639" s="126">
        <f>IF(M639="organische Düngemittel",IF(OR($M639=0,L639&lt;&gt;0,U639&gt;0),0,IFERROR(VLOOKUP($E639,'SD Aufnahme'!$A$33:$N$4042,T$20,FALSE),0)),)</f>
        <v>0</v>
      </c>
      <c r="U639" s="83"/>
      <c r="V639" s="124"/>
      <c r="W639" s="128" t="str">
        <f ca="1">IFERROR(IF(AND(J639&lt;&gt;"eigene Stoffe",VLOOKUP($E639,'SD Aufnahme'!$A$33:$N$326,'SD Aufnahme'!$G$29,FALSE)=0),"",IF($L639&lt;&gt;0,"", IF(AND(P639&gt;0,O639&lt;&gt;"",Q639&lt;&gt;"t TM"),VLOOKUP($E639,'SD Aufnahme'!$A$33:$N$326,'SD Aufnahme'!$G$29,FALSE)/O639*P639,VLOOKUP($E639,'SD Aufnahme'!$A$33:$N$326,'SD Aufnahme'!$G$29,FALSE)))),"")</f>
        <v/>
      </c>
      <c r="X639" s="87"/>
      <c r="Y639" s="128" t="str">
        <f ca="1">IFERROR(IF(AND(J639&lt;&gt;"eigene Stoffe",VLOOKUP($E639,'SD Aufnahme'!$A$33:$N$326,'SD Aufnahme'!$H$29,FALSE)=0),"",IF($L639&lt;&gt;0,"",IFERROR(IF(AND(P639&gt;0,O639&lt;&gt;"",Q639&lt;&gt;"t TM"),VLOOKUP($E639,'SD Aufnahme'!$A$33:$N$326,'SD Aufnahme'!$H$29,FALSE)*P639/O639,VLOOKUP($E639,'SD Aufnahme'!$A$33:$N$326,'SD Aufnahme'!$H$29,FALSE)),""))),"")</f>
        <v/>
      </c>
      <c r="Z639" s="87"/>
      <c r="AA639" s="424" t="s">
        <v>667</v>
      </c>
      <c r="AB639" s="129" t="str">
        <f>IF($M639=0,"",IFERROR(VLOOKUP($E639,'SD Aufnahme'!$A$33:$N$279,AB$20,FALSE),""))</f>
        <v/>
      </c>
      <c r="AC639" s="97">
        <f t="shared" si="183"/>
        <v>0</v>
      </c>
      <c r="AD639" s="89">
        <f t="shared" ca="1" si="184"/>
        <v>0</v>
      </c>
      <c r="AE639" s="89">
        <f t="shared" ca="1" si="190"/>
        <v>0</v>
      </c>
      <c r="AF639" s="89">
        <f t="shared" ca="1" si="185"/>
        <v>0</v>
      </c>
      <c r="AG639" s="89">
        <f t="shared" ca="1" si="191"/>
        <v>0</v>
      </c>
      <c r="AH639" s="89">
        <f t="shared" si="197"/>
        <v>0</v>
      </c>
      <c r="AI639" s="130" t="e">
        <f ca="1">COUNTIF(OFFSET('SD Aufnahme'!$C$33,VLOOKUP(J639,Art_Aufnahme,3,FALSE),0,VLOOKUP(J639,Art_Aufnahme,4,FALSE)-VLOOKUP(J639,Art_Aufnahme,3,FALSE)+1,1),K639)</f>
        <v>#N/A</v>
      </c>
      <c r="AJ639" s="138">
        <f ca="1">COUNTIF(OFFSET('SD Aufnahme'!$M$32,VLOOKUP(E639,'SD Aufnahme'!$A$33:$X$376,'SD Aufnahme'!$W$29,FALSE),0,1,VLOOKUP(E639,'SD Aufnahme'!$A$33:$X$376,'SD Aufnahme'!$X$29,FALSE)),M639)</f>
        <v>0</v>
      </c>
      <c r="AK639" s="91">
        <f t="shared" ca="1" si="192"/>
        <v>0</v>
      </c>
      <c r="AL639" s="98">
        <f t="shared" si="186"/>
        <v>3</v>
      </c>
      <c r="AO639" s="98">
        <f t="shared" si="187"/>
        <v>0</v>
      </c>
      <c r="AR639" s="98" t="str">
        <f t="shared" si="188"/>
        <v>1900-1-Aufnahme</v>
      </c>
    </row>
    <row r="640" spans="1:44">
      <c r="A640" s="98">
        <f t="shared" si="179"/>
        <v>0</v>
      </c>
      <c r="B640" s="98" t="str">
        <f>IF(C640=1,SUM($C$23:C640),"")</f>
        <v/>
      </c>
      <c r="C640" s="98">
        <f t="shared" si="180"/>
        <v>0</v>
      </c>
      <c r="D640" s="89" t="str">
        <f t="shared" si="181"/>
        <v>1900-1-Aufnahme-</v>
      </c>
      <c r="E640" s="123" t="str">
        <f t="shared" ca="1" si="189"/>
        <v>-</v>
      </c>
      <c r="F640" s="123">
        <f t="shared" si="194"/>
        <v>1900</v>
      </c>
      <c r="G640" s="123">
        <f t="shared" si="195"/>
        <v>1</v>
      </c>
      <c r="H640" s="162">
        <f t="shared" si="196"/>
        <v>618</v>
      </c>
      <c r="I640" s="77"/>
      <c r="J640" s="78"/>
      <c r="K640" s="79"/>
      <c r="L640" s="80"/>
      <c r="M640" s="177"/>
      <c r="N640" s="309" t="str">
        <f t="shared" ca="1" si="193"/>
        <v/>
      </c>
      <c r="O640" s="310" t="str">
        <f ca="1">IFERROR(IF(VLOOKUP($E640,'SD Aufnahme'!$A$33:$N$326,'SD Aufnahme'!$D$29,FALSE)=0,"",VLOOKUP($E640,'SD Aufnahme'!$A$33:$N$326,'SD Aufnahme'!$D$29,FALSE)),"")</f>
        <v/>
      </c>
      <c r="P640" s="313"/>
      <c r="Q640" s="315" t="str">
        <f>IF(K640=0,"",IFERROR(VLOOKUP($E640,'SD Aufnahme'!$A$33:$N$326,'SD Aufnahme'!$E$29,FALSE),""))</f>
        <v/>
      </c>
      <c r="R640" s="87"/>
      <c r="S640" s="131" t="str">
        <f t="shared" si="182"/>
        <v/>
      </c>
      <c r="T640" s="126">
        <f>IF(M640="organische Düngemittel",IF(OR($M640=0,L640&lt;&gt;0,U640&gt;0),0,IFERROR(VLOOKUP($E640,'SD Aufnahme'!$A$33:$N$4042,T$20,FALSE),0)),)</f>
        <v>0</v>
      </c>
      <c r="U640" s="83"/>
      <c r="V640" s="124"/>
      <c r="W640" s="128" t="str">
        <f ca="1">IFERROR(IF(AND(J640&lt;&gt;"eigene Stoffe",VLOOKUP($E640,'SD Aufnahme'!$A$33:$N$326,'SD Aufnahme'!$G$29,FALSE)=0),"",IF($L640&lt;&gt;0,"", IF(AND(P640&gt;0,O640&lt;&gt;"",Q640&lt;&gt;"t TM"),VLOOKUP($E640,'SD Aufnahme'!$A$33:$N$326,'SD Aufnahme'!$G$29,FALSE)/O640*P640,VLOOKUP($E640,'SD Aufnahme'!$A$33:$N$326,'SD Aufnahme'!$G$29,FALSE)))),"")</f>
        <v/>
      </c>
      <c r="X640" s="87"/>
      <c r="Y640" s="128" t="str">
        <f ca="1">IFERROR(IF(AND(J640&lt;&gt;"eigene Stoffe",VLOOKUP($E640,'SD Aufnahme'!$A$33:$N$326,'SD Aufnahme'!$H$29,FALSE)=0),"",IF($L640&lt;&gt;0,"",IFERROR(IF(AND(P640&gt;0,O640&lt;&gt;"",Q640&lt;&gt;"t TM"),VLOOKUP($E640,'SD Aufnahme'!$A$33:$N$326,'SD Aufnahme'!$H$29,FALSE)*P640/O640,VLOOKUP($E640,'SD Aufnahme'!$A$33:$N$326,'SD Aufnahme'!$H$29,FALSE)),""))),"")</f>
        <v/>
      </c>
      <c r="Z640" s="87"/>
      <c r="AA640" s="424" t="s">
        <v>667</v>
      </c>
      <c r="AB640" s="129" t="str">
        <f>IF($M640=0,"",IFERROR(VLOOKUP($E640,'SD Aufnahme'!$A$33:$N$279,AB$20,FALSE),""))</f>
        <v/>
      </c>
      <c r="AC640" s="97">
        <f t="shared" si="183"/>
        <v>0</v>
      </c>
      <c r="AD640" s="89">
        <f t="shared" ca="1" si="184"/>
        <v>0</v>
      </c>
      <c r="AE640" s="89">
        <f t="shared" ca="1" si="190"/>
        <v>0</v>
      </c>
      <c r="AF640" s="89">
        <f t="shared" ca="1" si="185"/>
        <v>0</v>
      </c>
      <c r="AG640" s="89">
        <f t="shared" ca="1" si="191"/>
        <v>0</v>
      </c>
      <c r="AH640" s="89">
        <f t="shared" si="197"/>
        <v>0</v>
      </c>
      <c r="AI640" s="130" t="e">
        <f ca="1">COUNTIF(OFFSET('SD Aufnahme'!$C$33,VLOOKUP(J640,Art_Aufnahme,3,FALSE),0,VLOOKUP(J640,Art_Aufnahme,4,FALSE)-VLOOKUP(J640,Art_Aufnahme,3,FALSE)+1,1),K640)</f>
        <v>#N/A</v>
      </c>
      <c r="AJ640" s="138">
        <f ca="1">COUNTIF(OFFSET('SD Aufnahme'!$M$32,VLOOKUP(E640,'SD Aufnahme'!$A$33:$X$376,'SD Aufnahme'!$W$29,FALSE),0,1,VLOOKUP(E640,'SD Aufnahme'!$A$33:$X$376,'SD Aufnahme'!$X$29,FALSE)),M640)</f>
        <v>0</v>
      </c>
      <c r="AK640" s="91">
        <f t="shared" ca="1" si="192"/>
        <v>0</v>
      </c>
      <c r="AL640" s="98">
        <f t="shared" si="186"/>
        <v>3</v>
      </c>
      <c r="AO640" s="98">
        <f t="shared" si="187"/>
        <v>0</v>
      </c>
      <c r="AR640" s="98" t="str">
        <f t="shared" si="188"/>
        <v>1900-1-Aufnahme</v>
      </c>
    </row>
    <row r="641" spans="1:44">
      <c r="A641" s="98">
        <f t="shared" si="179"/>
        <v>0</v>
      </c>
      <c r="B641" s="98" t="str">
        <f>IF(C641=1,SUM($C$23:C641),"")</f>
        <v/>
      </c>
      <c r="C641" s="98">
        <f t="shared" si="180"/>
        <v>0</v>
      </c>
      <c r="D641" s="89" t="str">
        <f t="shared" si="181"/>
        <v>1900-1-Aufnahme-</v>
      </c>
      <c r="E641" s="123" t="str">
        <f t="shared" ca="1" si="189"/>
        <v>-</v>
      </c>
      <c r="F641" s="123">
        <f t="shared" si="194"/>
        <v>1900</v>
      </c>
      <c r="G641" s="123">
        <f t="shared" si="195"/>
        <v>1</v>
      </c>
      <c r="H641" s="162">
        <f t="shared" si="196"/>
        <v>619</v>
      </c>
      <c r="I641" s="77"/>
      <c r="J641" s="78"/>
      <c r="K641" s="79"/>
      <c r="L641" s="80"/>
      <c r="M641" s="177"/>
      <c r="N641" s="309" t="str">
        <f t="shared" ca="1" si="193"/>
        <v/>
      </c>
      <c r="O641" s="310" t="str">
        <f ca="1">IFERROR(IF(VLOOKUP($E641,'SD Aufnahme'!$A$33:$N$326,'SD Aufnahme'!$D$29,FALSE)=0,"",VLOOKUP($E641,'SD Aufnahme'!$A$33:$N$326,'SD Aufnahme'!$D$29,FALSE)),"")</f>
        <v/>
      </c>
      <c r="P641" s="313"/>
      <c r="Q641" s="315" t="str">
        <f>IF(K641=0,"",IFERROR(VLOOKUP($E641,'SD Aufnahme'!$A$33:$N$326,'SD Aufnahme'!$E$29,FALSE),""))</f>
        <v/>
      </c>
      <c r="R641" s="87"/>
      <c r="S641" s="131" t="str">
        <f t="shared" si="182"/>
        <v/>
      </c>
      <c r="T641" s="126">
        <f>IF(M641="organische Düngemittel",IF(OR($M641=0,L641&lt;&gt;0,U641&gt;0),0,IFERROR(VLOOKUP($E641,'SD Aufnahme'!$A$33:$N$4042,T$20,FALSE),0)),)</f>
        <v>0</v>
      </c>
      <c r="U641" s="83"/>
      <c r="V641" s="124"/>
      <c r="W641" s="128" t="str">
        <f ca="1">IFERROR(IF(AND(J641&lt;&gt;"eigene Stoffe",VLOOKUP($E641,'SD Aufnahme'!$A$33:$N$326,'SD Aufnahme'!$G$29,FALSE)=0),"",IF($L641&lt;&gt;0,"", IF(AND(P641&gt;0,O641&lt;&gt;"",Q641&lt;&gt;"t TM"),VLOOKUP($E641,'SD Aufnahme'!$A$33:$N$326,'SD Aufnahme'!$G$29,FALSE)/O641*P641,VLOOKUP($E641,'SD Aufnahme'!$A$33:$N$326,'SD Aufnahme'!$G$29,FALSE)))),"")</f>
        <v/>
      </c>
      <c r="X641" s="87"/>
      <c r="Y641" s="128" t="str">
        <f ca="1">IFERROR(IF(AND(J641&lt;&gt;"eigene Stoffe",VLOOKUP($E641,'SD Aufnahme'!$A$33:$N$326,'SD Aufnahme'!$H$29,FALSE)=0),"",IF($L641&lt;&gt;0,"",IFERROR(IF(AND(P641&gt;0,O641&lt;&gt;"",Q641&lt;&gt;"t TM"),VLOOKUP($E641,'SD Aufnahme'!$A$33:$N$326,'SD Aufnahme'!$H$29,FALSE)*P641/O641,VLOOKUP($E641,'SD Aufnahme'!$A$33:$N$326,'SD Aufnahme'!$H$29,FALSE)),""))),"")</f>
        <v/>
      </c>
      <c r="Z641" s="87"/>
      <c r="AA641" s="424" t="s">
        <v>667</v>
      </c>
      <c r="AB641" s="129" t="str">
        <f>IF($M641=0,"",IFERROR(VLOOKUP($E641,'SD Aufnahme'!$A$33:$N$279,AB$20,FALSE),""))</f>
        <v/>
      </c>
      <c r="AC641" s="97">
        <f t="shared" si="183"/>
        <v>0</v>
      </c>
      <c r="AD641" s="89">
        <f t="shared" ca="1" si="184"/>
        <v>0</v>
      </c>
      <c r="AE641" s="89">
        <f t="shared" ca="1" si="190"/>
        <v>0</v>
      </c>
      <c r="AF641" s="89">
        <f t="shared" ca="1" si="185"/>
        <v>0</v>
      </c>
      <c r="AG641" s="89">
        <f t="shared" ca="1" si="191"/>
        <v>0</v>
      </c>
      <c r="AH641" s="89">
        <f t="shared" si="197"/>
        <v>0</v>
      </c>
      <c r="AI641" s="130" t="e">
        <f ca="1">COUNTIF(OFFSET('SD Aufnahme'!$C$33,VLOOKUP(J641,Art_Aufnahme,3,FALSE),0,VLOOKUP(J641,Art_Aufnahme,4,FALSE)-VLOOKUP(J641,Art_Aufnahme,3,FALSE)+1,1),K641)</f>
        <v>#N/A</v>
      </c>
      <c r="AJ641" s="138">
        <f ca="1">COUNTIF(OFFSET('SD Aufnahme'!$M$32,VLOOKUP(E641,'SD Aufnahme'!$A$33:$X$376,'SD Aufnahme'!$W$29,FALSE),0,1,VLOOKUP(E641,'SD Aufnahme'!$A$33:$X$376,'SD Aufnahme'!$X$29,FALSE)),M641)</f>
        <v>0</v>
      </c>
      <c r="AK641" s="91">
        <f t="shared" ca="1" si="192"/>
        <v>0</v>
      </c>
      <c r="AL641" s="98">
        <f t="shared" si="186"/>
        <v>3</v>
      </c>
      <c r="AO641" s="98">
        <f t="shared" si="187"/>
        <v>0</v>
      </c>
      <c r="AR641" s="98" t="str">
        <f t="shared" si="188"/>
        <v>1900-1-Aufnahme</v>
      </c>
    </row>
    <row r="642" spans="1:44">
      <c r="A642" s="98">
        <f t="shared" si="179"/>
        <v>0</v>
      </c>
      <c r="B642" s="98" t="str">
        <f>IF(C642=1,SUM($C$23:C642),"")</f>
        <v/>
      </c>
      <c r="C642" s="98">
        <f t="shared" si="180"/>
        <v>0</v>
      </c>
      <c r="D642" s="89" t="str">
        <f t="shared" si="181"/>
        <v>1900-1-Aufnahme-</v>
      </c>
      <c r="E642" s="123" t="str">
        <f t="shared" ca="1" si="189"/>
        <v>-</v>
      </c>
      <c r="F642" s="123">
        <f t="shared" si="194"/>
        <v>1900</v>
      </c>
      <c r="G642" s="123">
        <f t="shared" si="195"/>
        <v>1</v>
      </c>
      <c r="H642" s="162">
        <f t="shared" si="196"/>
        <v>620</v>
      </c>
      <c r="I642" s="77"/>
      <c r="J642" s="78"/>
      <c r="K642" s="79"/>
      <c r="L642" s="80"/>
      <c r="M642" s="177"/>
      <c r="N642" s="309" t="str">
        <f t="shared" ca="1" si="193"/>
        <v/>
      </c>
      <c r="O642" s="310" t="str">
        <f ca="1">IFERROR(IF(VLOOKUP($E642,'SD Aufnahme'!$A$33:$N$326,'SD Aufnahme'!$D$29,FALSE)=0,"",VLOOKUP($E642,'SD Aufnahme'!$A$33:$N$326,'SD Aufnahme'!$D$29,FALSE)),"")</f>
        <v/>
      </c>
      <c r="P642" s="313"/>
      <c r="Q642" s="315" t="str">
        <f>IF(K642=0,"",IFERROR(VLOOKUP($E642,'SD Aufnahme'!$A$33:$N$326,'SD Aufnahme'!$E$29,FALSE),""))</f>
        <v/>
      </c>
      <c r="R642" s="87"/>
      <c r="S642" s="131" t="str">
        <f t="shared" si="182"/>
        <v/>
      </c>
      <c r="T642" s="126">
        <f>IF(M642="organische Düngemittel",IF(OR($M642=0,L642&lt;&gt;0,U642&gt;0),0,IFERROR(VLOOKUP($E642,'SD Aufnahme'!$A$33:$N$4042,T$20,FALSE),0)),)</f>
        <v>0</v>
      </c>
      <c r="U642" s="83"/>
      <c r="V642" s="124"/>
      <c r="W642" s="128" t="str">
        <f ca="1">IFERROR(IF(AND(J642&lt;&gt;"eigene Stoffe",VLOOKUP($E642,'SD Aufnahme'!$A$33:$N$326,'SD Aufnahme'!$G$29,FALSE)=0),"",IF($L642&lt;&gt;0,"", IF(AND(P642&gt;0,O642&lt;&gt;"",Q642&lt;&gt;"t TM"),VLOOKUP($E642,'SD Aufnahme'!$A$33:$N$326,'SD Aufnahme'!$G$29,FALSE)/O642*P642,VLOOKUP($E642,'SD Aufnahme'!$A$33:$N$326,'SD Aufnahme'!$G$29,FALSE)))),"")</f>
        <v/>
      </c>
      <c r="X642" s="87"/>
      <c r="Y642" s="128" t="str">
        <f ca="1">IFERROR(IF(AND(J642&lt;&gt;"eigene Stoffe",VLOOKUP($E642,'SD Aufnahme'!$A$33:$N$326,'SD Aufnahme'!$H$29,FALSE)=0),"",IF($L642&lt;&gt;0,"",IFERROR(IF(AND(P642&gt;0,O642&lt;&gt;"",Q642&lt;&gt;"t TM"),VLOOKUP($E642,'SD Aufnahme'!$A$33:$N$326,'SD Aufnahme'!$H$29,FALSE)*P642/O642,VLOOKUP($E642,'SD Aufnahme'!$A$33:$N$326,'SD Aufnahme'!$H$29,FALSE)),""))),"")</f>
        <v/>
      </c>
      <c r="Z642" s="87"/>
      <c r="AA642" s="424" t="s">
        <v>667</v>
      </c>
      <c r="AB642" s="129" t="str">
        <f>IF($M642=0,"",IFERROR(VLOOKUP($E642,'SD Aufnahme'!$A$33:$N$279,AB$20,FALSE),""))</f>
        <v/>
      </c>
      <c r="AC642" s="97">
        <f t="shared" si="183"/>
        <v>0</v>
      </c>
      <c r="AD642" s="89">
        <f t="shared" ca="1" si="184"/>
        <v>0</v>
      </c>
      <c r="AE642" s="89">
        <f t="shared" ca="1" si="190"/>
        <v>0</v>
      </c>
      <c r="AF642" s="89">
        <f t="shared" ca="1" si="185"/>
        <v>0</v>
      </c>
      <c r="AG642" s="89">
        <f t="shared" ca="1" si="191"/>
        <v>0</v>
      </c>
      <c r="AH642" s="89">
        <f t="shared" si="197"/>
        <v>0</v>
      </c>
      <c r="AI642" s="130" t="e">
        <f ca="1">COUNTIF(OFFSET('SD Aufnahme'!$C$33,VLOOKUP(J642,Art_Aufnahme,3,FALSE),0,VLOOKUP(J642,Art_Aufnahme,4,FALSE)-VLOOKUP(J642,Art_Aufnahme,3,FALSE)+1,1),K642)</f>
        <v>#N/A</v>
      </c>
      <c r="AJ642" s="138">
        <f ca="1">COUNTIF(OFFSET('SD Aufnahme'!$M$32,VLOOKUP(E642,'SD Aufnahme'!$A$33:$X$376,'SD Aufnahme'!$W$29,FALSE),0,1,VLOOKUP(E642,'SD Aufnahme'!$A$33:$X$376,'SD Aufnahme'!$X$29,FALSE)),M642)</f>
        <v>0</v>
      </c>
      <c r="AK642" s="91">
        <f t="shared" ca="1" si="192"/>
        <v>0</v>
      </c>
      <c r="AL642" s="98">
        <f t="shared" si="186"/>
        <v>3</v>
      </c>
      <c r="AO642" s="98">
        <f t="shared" si="187"/>
        <v>0</v>
      </c>
      <c r="AR642" s="98" t="str">
        <f t="shared" si="188"/>
        <v>1900-1-Aufnahme</v>
      </c>
    </row>
    <row r="643" spans="1:44">
      <c r="A643" s="98">
        <f t="shared" si="179"/>
        <v>0</v>
      </c>
      <c r="B643" s="98" t="str">
        <f>IF(C643=1,SUM($C$23:C643),"")</f>
        <v/>
      </c>
      <c r="C643" s="98">
        <f t="shared" si="180"/>
        <v>0</v>
      </c>
      <c r="D643" s="89" t="str">
        <f t="shared" si="181"/>
        <v>1900-1-Aufnahme-</v>
      </c>
      <c r="E643" s="123" t="str">
        <f t="shared" ca="1" si="189"/>
        <v>-</v>
      </c>
      <c r="F643" s="123">
        <f t="shared" si="194"/>
        <v>1900</v>
      </c>
      <c r="G643" s="123">
        <f t="shared" si="195"/>
        <v>1</v>
      </c>
      <c r="H643" s="162">
        <f t="shared" si="196"/>
        <v>621</v>
      </c>
      <c r="I643" s="77"/>
      <c r="J643" s="78"/>
      <c r="K643" s="79"/>
      <c r="L643" s="80"/>
      <c r="M643" s="177"/>
      <c r="N643" s="309" t="str">
        <f t="shared" ca="1" si="193"/>
        <v/>
      </c>
      <c r="O643" s="310" t="str">
        <f ca="1">IFERROR(IF(VLOOKUP($E643,'SD Aufnahme'!$A$33:$N$326,'SD Aufnahme'!$D$29,FALSE)=0,"",VLOOKUP($E643,'SD Aufnahme'!$A$33:$N$326,'SD Aufnahme'!$D$29,FALSE)),"")</f>
        <v/>
      </c>
      <c r="P643" s="313"/>
      <c r="Q643" s="315" t="str">
        <f>IF(K643=0,"",IFERROR(VLOOKUP($E643,'SD Aufnahme'!$A$33:$N$326,'SD Aufnahme'!$E$29,FALSE),""))</f>
        <v/>
      </c>
      <c r="R643" s="87"/>
      <c r="S643" s="131" t="str">
        <f t="shared" si="182"/>
        <v/>
      </c>
      <c r="T643" s="126">
        <f>IF(M643="organische Düngemittel",IF(OR($M643=0,L643&lt;&gt;0,U643&gt;0),0,IFERROR(VLOOKUP($E643,'SD Aufnahme'!$A$33:$N$4042,T$20,FALSE),0)),)</f>
        <v>0</v>
      </c>
      <c r="U643" s="83"/>
      <c r="V643" s="124"/>
      <c r="W643" s="128" t="str">
        <f ca="1">IFERROR(IF(AND(J643&lt;&gt;"eigene Stoffe",VLOOKUP($E643,'SD Aufnahme'!$A$33:$N$326,'SD Aufnahme'!$G$29,FALSE)=0),"",IF($L643&lt;&gt;0,"", IF(AND(P643&gt;0,O643&lt;&gt;"",Q643&lt;&gt;"t TM"),VLOOKUP($E643,'SD Aufnahme'!$A$33:$N$326,'SD Aufnahme'!$G$29,FALSE)/O643*P643,VLOOKUP($E643,'SD Aufnahme'!$A$33:$N$326,'SD Aufnahme'!$G$29,FALSE)))),"")</f>
        <v/>
      </c>
      <c r="X643" s="87"/>
      <c r="Y643" s="128" t="str">
        <f ca="1">IFERROR(IF(AND(J643&lt;&gt;"eigene Stoffe",VLOOKUP($E643,'SD Aufnahme'!$A$33:$N$326,'SD Aufnahme'!$H$29,FALSE)=0),"",IF($L643&lt;&gt;0,"",IFERROR(IF(AND(P643&gt;0,O643&lt;&gt;"",Q643&lt;&gt;"t TM"),VLOOKUP($E643,'SD Aufnahme'!$A$33:$N$326,'SD Aufnahme'!$H$29,FALSE)*P643/O643,VLOOKUP($E643,'SD Aufnahme'!$A$33:$N$326,'SD Aufnahme'!$H$29,FALSE)),""))),"")</f>
        <v/>
      </c>
      <c r="Z643" s="87"/>
      <c r="AA643" s="424" t="s">
        <v>667</v>
      </c>
      <c r="AB643" s="129" t="str">
        <f>IF($M643=0,"",IFERROR(VLOOKUP($E643,'SD Aufnahme'!$A$33:$N$279,AB$20,FALSE),""))</f>
        <v/>
      </c>
      <c r="AC643" s="97">
        <f t="shared" si="183"/>
        <v>0</v>
      </c>
      <c r="AD643" s="89">
        <f t="shared" ca="1" si="184"/>
        <v>0</v>
      </c>
      <c r="AE643" s="89">
        <f t="shared" ca="1" si="190"/>
        <v>0</v>
      </c>
      <c r="AF643" s="89">
        <f t="shared" ca="1" si="185"/>
        <v>0</v>
      </c>
      <c r="AG643" s="89">
        <f t="shared" ca="1" si="191"/>
        <v>0</v>
      </c>
      <c r="AH643" s="89">
        <f t="shared" si="197"/>
        <v>0</v>
      </c>
      <c r="AI643" s="130" t="e">
        <f ca="1">COUNTIF(OFFSET('SD Aufnahme'!$C$33,VLOOKUP(J643,Art_Aufnahme,3,FALSE),0,VLOOKUP(J643,Art_Aufnahme,4,FALSE)-VLOOKUP(J643,Art_Aufnahme,3,FALSE)+1,1),K643)</f>
        <v>#N/A</v>
      </c>
      <c r="AJ643" s="138">
        <f ca="1">COUNTIF(OFFSET('SD Aufnahme'!$M$32,VLOOKUP(E643,'SD Aufnahme'!$A$33:$X$376,'SD Aufnahme'!$W$29,FALSE),0,1,VLOOKUP(E643,'SD Aufnahme'!$A$33:$X$376,'SD Aufnahme'!$X$29,FALSE)),M643)</f>
        <v>0</v>
      </c>
      <c r="AK643" s="91">
        <f t="shared" ca="1" si="192"/>
        <v>0</v>
      </c>
      <c r="AL643" s="98">
        <f t="shared" si="186"/>
        <v>3</v>
      </c>
      <c r="AO643" s="98">
        <f t="shared" si="187"/>
        <v>0</v>
      </c>
      <c r="AR643" s="98" t="str">
        <f t="shared" si="188"/>
        <v>1900-1-Aufnahme</v>
      </c>
    </row>
    <row r="644" spans="1:44">
      <c r="A644" s="98">
        <f t="shared" si="179"/>
        <v>0</v>
      </c>
      <c r="B644" s="98" t="str">
        <f>IF(C644=1,SUM($C$23:C644),"")</f>
        <v/>
      </c>
      <c r="C644" s="98">
        <f t="shared" si="180"/>
        <v>0</v>
      </c>
      <c r="D644" s="89" t="str">
        <f t="shared" si="181"/>
        <v>1900-1-Aufnahme-</v>
      </c>
      <c r="E644" s="123" t="str">
        <f t="shared" ca="1" si="189"/>
        <v>-</v>
      </c>
      <c r="F644" s="123">
        <f t="shared" si="194"/>
        <v>1900</v>
      </c>
      <c r="G644" s="123">
        <f t="shared" si="195"/>
        <v>1</v>
      </c>
      <c r="H644" s="162">
        <f t="shared" si="196"/>
        <v>622</v>
      </c>
      <c r="I644" s="77"/>
      <c r="J644" s="78"/>
      <c r="K644" s="79"/>
      <c r="L644" s="80"/>
      <c r="M644" s="177"/>
      <c r="N644" s="309" t="str">
        <f t="shared" ca="1" si="193"/>
        <v/>
      </c>
      <c r="O644" s="310" t="str">
        <f ca="1">IFERROR(IF(VLOOKUP($E644,'SD Aufnahme'!$A$33:$N$326,'SD Aufnahme'!$D$29,FALSE)=0,"",VLOOKUP($E644,'SD Aufnahme'!$A$33:$N$326,'SD Aufnahme'!$D$29,FALSE)),"")</f>
        <v/>
      </c>
      <c r="P644" s="313"/>
      <c r="Q644" s="315" t="str">
        <f>IF(K644=0,"",IFERROR(VLOOKUP($E644,'SD Aufnahme'!$A$33:$N$326,'SD Aufnahme'!$E$29,FALSE),""))</f>
        <v/>
      </c>
      <c r="R644" s="87"/>
      <c r="S644" s="131" t="str">
        <f t="shared" si="182"/>
        <v/>
      </c>
      <c r="T644" s="126">
        <f>IF(M644="organische Düngemittel",IF(OR($M644=0,L644&lt;&gt;0,U644&gt;0),0,IFERROR(VLOOKUP($E644,'SD Aufnahme'!$A$33:$N$4042,T$20,FALSE),0)),)</f>
        <v>0</v>
      </c>
      <c r="U644" s="83"/>
      <c r="V644" s="124"/>
      <c r="W644" s="128" t="str">
        <f ca="1">IFERROR(IF(AND(J644&lt;&gt;"eigene Stoffe",VLOOKUP($E644,'SD Aufnahme'!$A$33:$N$326,'SD Aufnahme'!$G$29,FALSE)=0),"",IF($L644&lt;&gt;0,"", IF(AND(P644&gt;0,O644&lt;&gt;"",Q644&lt;&gt;"t TM"),VLOOKUP($E644,'SD Aufnahme'!$A$33:$N$326,'SD Aufnahme'!$G$29,FALSE)/O644*P644,VLOOKUP($E644,'SD Aufnahme'!$A$33:$N$326,'SD Aufnahme'!$G$29,FALSE)))),"")</f>
        <v/>
      </c>
      <c r="X644" s="87"/>
      <c r="Y644" s="128" t="str">
        <f ca="1">IFERROR(IF(AND(J644&lt;&gt;"eigene Stoffe",VLOOKUP($E644,'SD Aufnahme'!$A$33:$N$326,'SD Aufnahme'!$H$29,FALSE)=0),"",IF($L644&lt;&gt;0,"",IFERROR(IF(AND(P644&gt;0,O644&lt;&gt;"",Q644&lt;&gt;"t TM"),VLOOKUP($E644,'SD Aufnahme'!$A$33:$N$326,'SD Aufnahme'!$H$29,FALSE)*P644/O644,VLOOKUP($E644,'SD Aufnahme'!$A$33:$N$326,'SD Aufnahme'!$H$29,FALSE)),""))),"")</f>
        <v/>
      </c>
      <c r="Z644" s="87"/>
      <c r="AA644" s="424" t="s">
        <v>667</v>
      </c>
      <c r="AB644" s="129" t="str">
        <f>IF($M644=0,"",IFERROR(VLOOKUP($E644,'SD Aufnahme'!$A$33:$N$279,AB$20,FALSE),""))</f>
        <v/>
      </c>
      <c r="AC644" s="97">
        <f t="shared" si="183"/>
        <v>0</v>
      </c>
      <c r="AD644" s="89">
        <f t="shared" ca="1" si="184"/>
        <v>0</v>
      </c>
      <c r="AE644" s="89">
        <f t="shared" ca="1" si="190"/>
        <v>0</v>
      </c>
      <c r="AF644" s="89">
        <f t="shared" ca="1" si="185"/>
        <v>0</v>
      </c>
      <c r="AG644" s="89">
        <f t="shared" ca="1" si="191"/>
        <v>0</v>
      </c>
      <c r="AH644" s="89">
        <f t="shared" si="197"/>
        <v>0</v>
      </c>
      <c r="AI644" s="130" t="e">
        <f ca="1">COUNTIF(OFFSET('SD Aufnahme'!$C$33,VLOOKUP(J644,Art_Aufnahme,3,FALSE),0,VLOOKUP(J644,Art_Aufnahme,4,FALSE)-VLOOKUP(J644,Art_Aufnahme,3,FALSE)+1,1),K644)</f>
        <v>#N/A</v>
      </c>
      <c r="AJ644" s="138">
        <f ca="1">COUNTIF(OFFSET('SD Aufnahme'!$M$32,VLOOKUP(E644,'SD Aufnahme'!$A$33:$X$376,'SD Aufnahme'!$W$29,FALSE),0,1,VLOOKUP(E644,'SD Aufnahme'!$A$33:$X$376,'SD Aufnahme'!$X$29,FALSE)),M644)</f>
        <v>0</v>
      </c>
      <c r="AK644" s="91">
        <f t="shared" ca="1" si="192"/>
        <v>0</v>
      </c>
      <c r="AL644" s="98">
        <f t="shared" si="186"/>
        <v>3</v>
      </c>
      <c r="AO644" s="98">
        <f t="shared" si="187"/>
        <v>0</v>
      </c>
      <c r="AR644" s="98" t="str">
        <f t="shared" si="188"/>
        <v>1900-1-Aufnahme</v>
      </c>
    </row>
    <row r="645" spans="1:44">
      <c r="A645" s="98">
        <f t="shared" si="179"/>
        <v>0</v>
      </c>
      <c r="B645" s="98" t="str">
        <f>IF(C645=1,SUM($C$23:C645),"")</f>
        <v/>
      </c>
      <c r="C645" s="98">
        <f t="shared" si="180"/>
        <v>0</v>
      </c>
      <c r="D645" s="89" t="str">
        <f t="shared" si="181"/>
        <v>1900-1-Aufnahme-</v>
      </c>
      <c r="E645" s="123" t="str">
        <f t="shared" ca="1" si="189"/>
        <v>-</v>
      </c>
      <c r="F645" s="123">
        <f t="shared" si="194"/>
        <v>1900</v>
      </c>
      <c r="G645" s="123">
        <f t="shared" si="195"/>
        <v>1</v>
      </c>
      <c r="H645" s="162">
        <f t="shared" si="196"/>
        <v>623</v>
      </c>
      <c r="I645" s="77"/>
      <c r="J645" s="78"/>
      <c r="K645" s="79"/>
      <c r="L645" s="80"/>
      <c r="M645" s="177"/>
      <c r="N645" s="309" t="str">
        <f t="shared" ca="1" si="193"/>
        <v/>
      </c>
      <c r="O645" s="310" t="str">
        <f ca="1">IFERROR(IF(VLOOKUP($E645,'SD Aufnahme'!$A$33:$N$326,'SD Aufnahme'!$D$29,FALSE)=0,"",VLOOKUP($E645,'SD Aufnahme'!$A$33:$N$326,'SD Aufnahme'!$D$29,FALSE)),"")</f>
        <v/>
      </c>
      <c r="P645" s="313"/>
      <c r="Q645" s="315" t="str">
        <f>IF(K645=0,"",IFERROR(VLOOKUP($E645,'SD Aufnahme'!$A$33:$N$326,'SD Aufnahme'!$E$29,FALSE),""))</f>
        <v/>
      </c>
      <c r="R645" s="87"/>
      <c r="S645" s="131" t="str">
        <f t="shared" si="182"/>
        <v/>
      </c>
      <c r="T645" s="126">
        <f>IF(M645="organische Düngemittel",IF(OR($M645=0,L645&lt;&gt;0,U645&gt;0),0,IFERROR(VLOOKUP($E645,'SD Aufnahme'!$A$33:$N$4042,T$20,FALSE),0)),)</f>
        <v>0</v>
      </c>
      <c r="U645" s="83"/>
      <c r="V645" s="124"/>
      <c r="W645" s="128" t="str">
        <f ca="1">IFERROR(IF(AND(J645&lt;&gt;"eigene Stoffe",VLOOKUP($E645,'SD Aufnahme'!$A$33:$N$326,'SD Aufnahme'!$G$29,FALSE)=0),"",IF($L645&lt;&gt;0,"", IF(AND(P645&gt;0,O645&lt;&gt;"",Q645&lt;&gt;"t TM"),VLOOKUP($E645,'SD Aufnahme'!$A$33:$N$326,'SD Aufnahme'!$G$29,FALSE)/O645*P645,VLOOKUP($E645,'SD Aufnahme'!$A$33:$N$326,'SD Aufnahme'!$G$29,FALSE)))),"")</f>
        <v/>
      </c>
      <c r="X645" s="87"/>
      <c r="Y645" s="128" t="str">
        <f ca="1">IFERROR(IF(AND(J645&lt;&gt;"eigene Stoffe",VLOOKUP($E645,'SD Aufnahme'!$A$33:$N$326,'SD Aufnahme'!$H$29,FALSE)=0),"",IF($L645&lt;&gt;0,"",IFERROR(IF(AND(P645&gt;0,O645&lt;&gt;"",Q645&lt;&gt;"t TM"),VLOOKUP($E645,'SD Aufnahme'!$A$33:$N$326,'SD Aufnahme'!$H$29,FALSE)*P645/O645,VLOOKUP($E645,'SD Aufnahme'!$A$33:$N$326,'SD Aufnahme'!$H$29,FALSE)),""))),"")</f>
        <v/>
      </c>
      <c r="Z645" s="87"/>
      <c r="AA645" s="424" t="s">
        <v>667</v>
      </c>
      <c r="AB645" s="129" t="str">
        <f>IF($M645=0,"",IFERROR(VLOOKUP($E645,'SD Aufnahme'!$A$33:$N$279,AB$20,FALSE),""))</f>
        <v/>
      </c>
      <c r="AC645" s="97">
        <f t="shared" si="183"/>
        <v>0</v>
      </c>
      <c r="AD645" s="89">
        <f t="shared" ca="1" si="184"/>
        <v>0</v>
      </c>
      <c r="AE645" s="89">
        <f t="shared" ca="1" si="190"/>
        <v>0</v>
      </c>
      <c r="AF645" s="89">
        <f t="shared" ca="1" si="185"/>
        <v>0</v>
      </c>
      <c r="AG645" s="89">
        <f t="shared" ca="1" si="191"/>
        <v>0</v>
      </c>
      <c r="AH645" s="89">
        <f t="shared" si="197"/>
        <v>0</v>
      </c>
      <c r="AI645" s="130" t="e">
        <f ca="1">COUNTIF(OFFSET('SD Aufnahme'!$C$33,VLOOKUP(J645,Art_Aufnahme,3,FALSE),0,VLOOKUP(J645,Art_Aufnahme,4,FALSE)-VLOOKUP(J645,Art_Aufnahme,3,FALSE)+1,1),K645)</f>
        <v>#N/A</v>
      </c>
      <c r="AJ645" s="138">
        <f ca="1">COUNTIF(OFFSET('SD Aufnahme'!$M$32,VLOOKUP(E645,'SD Aufnahme'!$A$33:$X$376,'SD Aufnahme'!$W$29,FALSE),0,1,VLOOKUP(E645,'SD Aufnahme'!$A$33:$X$376,'SD Aufnahme'!$X$29,FALSE)),M645)</f>
        <v>0</v>
      </c>
      <c r="AK645" s="91">
        <f t="shared" ca="1" si="192"/>
        <v>0</v>
      </c>
      <c r="AL645" s="98">
        <f t="shared" si="186"/>
        <v>3</v>
      </c>
      <c r="AO645" s="98">
        <f t="shared" si="187"/>
        <v>0</v>
      </c>
      <c r="AR645" s="98" t="str">
        <f t="shared" si="188"/>
        <v>1900-1-Aufnahme</v>
      </c>
    </row>
    <row r="646" spans="1:44">
      <c r="A646" s="98">
        <f t="shared" si="179"/>
        <v>0</v>
      </c>
      <c r="B646" s="98" t="str">
        <f>IF(C646=1,SUM($C$23:C646),"")</f>
        <v/>
      </c>
      <c r="C646" s="98">
        <f t="shared" si="180"/>
        <v>0</v>
      </c>
      <c r="D646" s="89" t="str">
        <f t="shared" si="181"/>
        <v>1900-1-Aufnahme-</v>
      </c>
      <c r="E646" s="123" t="str">
        <f t="shared" ca="1" si="189"/>
        <v>-</v>
      </c>
      <c r="F646" s="123">
        <f t="shared" si="194"/>
        <v>1900</v>
      </c>
      <c r="G646" s="123">
        <f t="shared" si="195"/>
        <v>1</v>
      </c>
      <c r="H646" s="162">
        <f t="shared" si="196"/>
        <v>624</v>
      </c>
      <c r="I646" s="77"/>
      <c r="J646" s="78"/>
      <c r="K646" s="79"/>
      <c r="L646" s="80"/>
      <c r="M646" s="177"/>
      <c r="N646" s="309" t="str">
        <f t="shared" ca="1" si="193"/>
        <v/>
      </c>
      <c r="O646" s="310" t="str">
        <f ca="1">IFERROR(IF(VLOOKUP($E646,'SD Aufnahme'!$A$33:$N$326,'SD Aufnahme'!$D$29,FALSE)=0,"",VLOOKUP($E646,'SD Aufnahme'!$A$33:$N$326,'SD Aufnahme'!$D$29,FALSE)),"")</f>
        <v/>
      </c>
      <c r="P646" s="313"/>
      <c r="Q646" s="315" t="str">
        <f>IF(K646=0,"",IFERROR(VLOOKUP($E646,'SD Aufnahme'!$A$33:$N$326,'SD Aufnahme'!$E$29,FALSE),""))</f>
        <v/>
      </c>
      <c r="R646" s="87"/>
      <c r="S646" s="131" t="str">
        <f t="shared" si="182"/>
        <v/>
      </c>
      <c r="T646" s="126">
        <f>IF(M646="organische Düngemittel",IF(OR($M646=0,L646&lt;&gt;0,U646&gt;0),0,IFERROR(VLOOKUP($E646,'SD Aufnahme'!$A$33:$N$4042,T$20,FALSE),0)),)</f>
        <v>0</v>
      </c>
      <c r="U646" s="83"/>
      <c r="V646" s="124"/>
      <c r="W646" s="128" t="str">
        <f ca="1">IFERROR(IF(AND(J646&lt;&gt;"eigene Stoffe",VLOOKUP($E646,'SD Aufnahme'!$A$33:$N$326,'SD Aufnahme'!$G$29,FALSE)=0),"",IF($L646&lt;&gt;0,"", IF(AND(P646&gt;0,O646&lt;&gt;"",Q646&lt;&gt;"t TM"),VLOOKUP($E646,'SD Aufnahme'!$A$33:$N$326,'SD Aufnahme'!$G$29,FALSE)/O646*P646,VLOOKUP($E646,'SD Aufnahme'!$A$33:$N$326,'SD Aufnahme'!$G$29,FALSE)))),"")</f>
        <v/>
      </c>
      <c r="X646" s="87"/>
      <c r="Y646" s="128" t="str">
        <f ca="1">IFERROR(IF(AND(J646&lt;&gt;"eigene Stoffe",VLOOKUP($E646,'SD Aufnahme'!$A$33:$N$326,'SD Aufnahme'!$H$29,FALSE)=0),"",IF($L646&lt;&gt;0,"",IFERROR(IF(AND(P646&gt;0,O646&lt;&gt;"",Q646&lt;&gt;"t TM"),VLOOKUP($E646,'SD Aufnahme'!$A$33:$N$326,'SD Aufnahme'!$H$29,FALSE)*P646/O646,VLOOKUP($E646,'SD Aufnahme'!$A$33:$N$326,'SD Aufnahme'!$H$29,FALSE)),""))),"")</f>
        <v/>
      </c>
      <c r="Z646" s="87"/>
      <c r="AA646" s="424" t="s">
        <v>667</v>
      </c>
      <c r="AB646" s="129" t="str">
        <f>IF($M646=0,"",IFERROR(VLOOKUP($E646,'SD Aufnahme'!$A$33:$N$279,AB$20,FALSE),""))</f>
        <v/>
      </c>
      <c r="AC646" s="97">
        <f t="shared" si="183"/>
        <v>0</v>
      </c>
      <c r="AD646" s="89">
        <f t="shared" ca="1" si="184"/>
        <v>0</v>
      </c>
      <c r="AE646" s="89">
        <f t="shared" ca="1" si="190"/>
        <v>0</v>
      </c>
      <c r="AF646" s="89">
        <f t="shared" ca="1" si="185"/>
        <v>0</v>
      </c>
      <c r="AG646" s="89">
        <f t="shared" ca="1" si="191"/>
        <v>0</v>
      </c>
      <c r="AH646" s="89">
        <f t="shared" si="197"/>
        <v>0</v>
      </c>
      <c r="AI646" s="130" t="e">
        <f ca="1">COUNTIF(OFFSET('SD Aufnahme'!$C$33,VLOOKUP(J646,Art_Aufnahme,3,FALSE),0,VLOOKUP(J646,Art_Aufnahme,4,FALSE)-VLOOKUP(J646,Art_Aufnahme,3,FALSE)+1,1),K646)</f>
        <v>#N/A</v>
      </c>
      <c r="AJ646" s="138">
        <f ca="1">COUNTIF(OFFSET('SD Aufnahme'!$M$32,VLOOKUP(E646,'SD Aufnahme'!$A$33:$X$376,'SD Aufnahme'!$W$29,FALSE),0,1,VLOOKUP(E646,'SD Aufnahme'!$A$33:$X$376,'SD Aufnahme'!$X$29,FALSE)),M646)</f>
        <v>0</v>
      </c>
      <c r="AK646" s="91">
        <f t="shared" ca="1" si="192"/>
        <v>0</v>
      </c>
      <c r="AL646" s="98">
        <f t="shared" si="186"/>
        <v>3</v>
      </c>
      <c r="AO646" s="98">
        <f t="shared" si="187"/>
        <v>0</v>
      </c>
      <c r="AR646" s="98" t="str">
        <f t="shared" si="188"/>
        <v>1900-1-Aufnahme</v>
      </c>
    </row>
    <row r="647" spans="1:44">
      <c r="A647" s="98">
        <f t="shared" si="179"/>
        <v>0</v>
      </c>
      <c r="B647" s="98" t="str">
        <f>IF(C647=1,SUM($C$23:C647),"")</f>
        <v/>
      </c>
      <c r="C647" s="98">
        <f t="shared" si="180"/>
        <v>0</v>
      </c>
      <c r="D647" s="89" t="str">
        <f t="shared" si="181"/>
        <v>1900-1-Aufnahme-</v>
      </c>
      <c r="E647" s="123" t="str">
        <f t="shared" ca="1" si="189"/>
        <v>-</v>
      </c>
      <c r="F647" s="123">
        <f t="shared" si="194"/>
        <v>1900</v>
      </c>
      <c r="G647" s="123">
        <f t="shared" si="195"/>
        <v>1</v>
      </c>
      <c r="H647" s="162">
        <f t="shared" si="196"/>
        <v>625</v>
      </c>
      <c r="I647" s="77"/>
      <c r="J647" s="78"/>
      <c r="K647" s="79"/>
      <c r="L647" s="80"/>
      <c r="M647" s="177"/>
      <c r="N647" s="309" t="str">
        <f t="shared" ca="1" si="193"/>
        <v/>
      </c>
      <c r="O647" s="310" t="str">
        <f ca="1">IFERROR(IF(VLOOKUP($E647,'SD Aufnahme'!$A$33:$N$326,'SD Aufnahme'!$D$29,FALSE)=0,"",VLOOKUP($E647,'SD Aufnahme'!$A$33:$N$326,'SD Aufnahme'!$D$29,FALSE)),"")</f>
        <v/>
      </c>
      <c r="P647" s="313"/>
      <c r="Q647" s="315" t="str">
        <f>IF(K647=0,"",IFERROR(VLOOKUP($E647,'SD Aufnahme'!$A$33:$N$326,'SD Aufnahme'!$E$29,FALSE),""))</f>
        <v/>
      </c>
      <c r="R647" s="87"/>
      <c r="S647" s="131" t="str">
        <f t="shared" si="182"/>
        <v/>
      </c>
      <c r="T647" s="126">
        <f>IF(M647="organische Düngemittel",IF(OR($M647=0,L647&lt;&gt;0,U647&gt;0),0,IFERROR(VLOOKUP($E647,'SD Aufnahme'!$A$33:$N$4042,T$20,FALSE),0)),)</f>
        <v>0</v>
      </c>
      <c r="U647" s="83"/>
      <c r="V647" s="124"/>
      <c r="W647" s="128" t="str">
        <f ca="1">IFERROR(IF(AND(J647&lt;&gt;"eigene Stoffe",VLOOKUP($E647,'SD Aufnahme'!$A$33:$N$326,'SD Aufnahme'!$G$29,FALSE)=0),"",IF($L647&lt;&gt;0,"", IF(AND(P647&gt;0,O647&lt;&gt;"",Q647&lt;&gt;"t TM"),VLOOKUP($E647,'SD Aufnahme'!$A$33:$N$326,'SD Aufnahme'!$G$29,FALSE)/O647*P647,VLOOKUP($E647,'SD Aufnahme'!$A$33:$N$326,'SD Aufnahme'!$G$29,FALSE)))),"")</f>
        <v/>
      </c>
      <c r="X647" s="87"/>
      <c r="Y647" s="128" t="str">
        <f ca="1">IFERROR(IF(AND(J647&lt;&gt;"eigene Stoffe",VLOOKUP($E647,'SD Aufnahme'!$A$33:$N$326,'SD Aufnahme'!$H$29,FALSE)=0),"",IF($L647&lt;&gt;0,"",IFERROR(IF(AND(P647&gt;0,O647&lt;&gt;"",Q647&lt;&gt;"t TM"),VLOOKUP($E647,'SD Aufnahme'!$A$33:$N$326,'SD Aufnahme'!$H$29,FALSE)*P647/O647,VLOOKUP($E647,'SD Aufnahme'!$A$33:$N$326,'SD Aufnahme'!$H$29,FALSE)),""))),"")</f>
        <v/>
      </c>
      <c r="Z647" s="87"/>
      <c r="AA647" s="424" t="s">
        <v>667</v>
      </c>
      <c r="AB647" s="129" t="str">
        <f>IF($M647=0,"",IFERROR(VLOOKUP($E647,'SD Aufnahme'!$A$33:$N$279,AB$20,FALSE),""))</f>
        <v/>
      </c>
      <c r="AC647" s="97">
        <f t="shared" si="183"/>
        <v>0</v>
      </c>
      <c r="AD647" s="89">
        <f t="shared" ca="1" si="184"/>
        <v>0</v>
      </c>
      <c r="AE647" s="89">
        <f t="shared" ca="1" si="190"/>
        <v>0</v>
      </c>
      <c r="AF647" s="89">
        <f t="shared" ca="1" si="185"/>
        <v>0</v>
      </c>
      <c r="AG647" s="89">
        <f t="shared" ca="1" si="191"/>
        <v>0</v>
      </c>
      <c r="AH647" s="89">
        <f t="shared" si="197"/>
        <v>0</v>
      </c>
      <c r="AI647" s="130" t="e">
        <f ca="1">COUNTIF(OFFSET('SD Aufnahme'!$C$33,VLOOKUP(J647,Art_Aufnahme,3,FALSE),0,VLOOKUP(J647,Art_Aufnahme,4,FALSE)-VLOOKUP(J647,Art_Aufnahme,3,FALSE)+1,1),K647)</f>
        <v>#N/A</v>
      </c>
      <c r="AJ647" s="138">
        <f ca="1">COUNTIF(OFFSET('SD Aufnahme'!$M$32,VLOOKUP(E647,'SD Aufnahme'!$A$33:$X$376,'SD Aufnahme'!$W$29,FALSE),0,1,VLOOKUP(E647,'SD Aufnahme'!$A$33:$X$376,'SD Aufnahme'!$X$29,FALSE)),M647)</f>
        <v>0</v>
      </c>
      <c r="AK647" s="91">
        <f t="shared" ca="1" si="192"/>
        <v>0</v>
      </c>
      <c r="AL647" s="98">
        <f t="shared" si="186"/>
        <v>3</v>
      </c>
      <c r="AO647" s="98">
        <f t="shared" si="187"/>
        <v>0</v>
      </c>
      <c r="AR647" s="98" t="str">
        <f t="shared" si="188"/>
        <v>1900-1-Aufnahme</v>
      </c>
    </row>
    <row r="648" spans="1:44">
      <c r="A648" s="98">
        <f t="shared" si="179"/>
        <v>0</v>
      </c>
      <c r="B648" s="98" t="str">
        <f>IF(C648=1,SUM($C$23:C648),"")</f>
        <v/>
      </c>
      <c r="C648" s="98">
        <f t="shared" si="180"/>
        <v>0</v>
      </c>
      <c r="D648" s="89" t="str">
        <f t="shared" si="181"/>
        <v>1900-1-Aufnahme-</v>
      </c>
      <c r="E648" s="123" t="str">
        <f t="shared" ca="1" si="189"/>
        <v>-</v>
      </c>
      <c r="F648" s="123">
        <f t="shared" si="194"/>
        <v>1900</v>
      </c>
      <c r="G648" s="123">
        <f t="shared" si="195"/>
        <v>1</v>
      </c>
      <c r="H648" s="162">
        <f t="shared" si="196"/>
        <v>626</v>
      </c>
      <c r="I648" s="77"/>
      <c r="J648" s="78"/>
      <c r="K648" s="79"/>
      <c r="L648" s="80"/>
      <c r="M648" s="177"/>
      <c r="N648" s="309" t="str">
        <f t="shared" ca="1" si="193"/>
        <v/>
      </c>
      <c r="O648" s="310" t="str">
        <f ca="1">IFERROR(IF(VLOOKUP($E648,'SD Aufnahme'!$A$33:$N$326,'SD Aufnahme'!$D$29,FALSE)=0,"",VLOOKUP($E648,'SD Aufnahme'!$A$33:$N$326,'SD Aufnahme'!$D$29,FALSE)),"")</f>
        <v/>
      </c>
      <c r="P648" s="313"/>
      <c r="Q648" s="315" t="str">
        <f>IF(K648=0,"",IFERROR(VLOOKUP($E648,'SD Aufnahme'!$A$33:$N$326,'SD Aufnahme'!$E$29,FALSE),""))</f>
        <v/>
      </c>
      <c r="R648" s="87"/>
      <c r="S648" s="131" t="str">
        <f t="shared" si="182"/>
        <v/>
      </c>
      <c r="T648" s="126">
        <f>IF(M648="organische Düngemittel",IF(OR($M648=0,L648&lt;&gt;0,U648&gt;0),0,IFERROR(VLOOKUP($E648,'SD Aufnahme'!$A$33:$N$4042,T$20,FALSE),0)),)</f>
        <v>0</v>
      </c>
      <c r="U648" s="83"/>
      <c r="V648" s="124"/>
      <c r="W648" s="128" t="str">
        <f ca="1">IFERROR(IF(AND(J648&lt;&gt;"eigene Stoffe",VLOOKUP($E648,'SD Aufnahme'!$A$33:$N$326,'SD Aufnahme'!$G$29,FALSE)=0),"",IF($L648&lt;&gt;0,"", IF(AND(P648&gt;0,O648&lt;&gt;"",Q648&lt;&gt;"t TM"),VLOOKUP($E648,'SD Aufnahme'!$A$33:$N$326,'SD Aufnahme'!$G$29,FALSE)/O648*P648,VLOOKUP($E648,'SD Aufnahme'!$A$33:$N$326,'SD Aufnahme'!$G$29,FALSE)))),"")</f>
        <v/>
      </c>
      <c r="X648" s="87"/>
      <c r="Y648" s="128" t="str">
        <f ca="1">IFERROR(IF(AND(J648&lt;&gt;"eigene Stoffe",VLOOKUP($E648,'SD Aufnahme'!$A$33:$N$326,'SD Aufnahme'!$H$29,FALSE)=0),"",IF($L648&lt;&gt;0,"",IFERROR(IF(AND(P648&gt;0,O648&lt;&gt;"",Q648&lt;&gt;"t TM"),VLOOKUP($E648,'SD Aufnahme'!$A$33:$N$326,'SD Aufnahme'!$H$29,FALSE)*P648/O648,VLOOKUP($E648,'SD Aufnahme'!$A$33:$N$326,'SD Aufnahme'!$H$29,FALSE)),""))),"")</f>
        <v/>
      </c>
      <c r="Z648" s="87"/>
      <c r="AA648" s="424" t="s">
        <v>667</v>
      </c>
      <c r="AB648" s="129" t="str">
        <f>IF($M648=0,"",IFERROR(VLOOKUP($E648,'SD Aufnahme'!$A$33:$N$279,AB$20,FALSE),""))</f>
        <v/>
      </c>
      <c r="AC648" s="97">
        <f t="shared" si="183"/>
        <v>0</v>
      </c>
      <c r="AD648" s="89">
        <f t="shared" ca="1" si="184"/>
        <v>0</v>
      </c>
      <c r="AE648" s="89">
        <f t="shared" ca="1" si="190"/>
        <v>0</v>
      </c>
      <c r="AF648" s="89">
        <f t="shared" ca="1" si="185"/>
        <v>0</v>
      </c>
      <c r="AG648" s="89">
        <f t="shared" ca="1" si="191"/>
        <v>0</v>
      </c>
      <c r="AH648" s="89">
        <f t="shared" si="197"/>
        <v>0</v>
      </c>
      <c r="AI648" s="130" t="e">
        <f ca="1">COUNTIF(OFFSET('SD Aufnahme'!$C$33,VLOOKUP(J648,Art_Aufnahme,3,FALSE),0,VLOOKUP(J648,Art_Aufnahme,4,FALSE)-VLOOKUP(J648,Art_Aufnahme,3,FALSE)+1,1),K648)</f>
        <v>#N/A</v>
      </c>
      <c r="AJ648" s="138">
        <f ca="1">COUNTIF(OFFSET('SD Aufnahme'!$M$32,VLOOKUP(E648,'SD Aufnahme'!$A$33:$X$376,'SD Aufnahme'!$W$29,FALSE),0,1,VLOOKUP(E648,'SD Aufnahme'!$A$33:$X$376,'SD Aufnahme'!$X$29,FALSE)),M648)</f>
        <v>0</v>
      </c>
      <c r="AK648" s="91">
        <f t="shared" ca="1" si="192"/>
        <v>0</v>
      </c>
      <c r="AL648" s="98">
        <f t="shared" si="186"/>
        <v>3</v>
      </c>
      <c r="AO648" s="98">
        <f t="shared" si="187"/>
        <v>0</v>
      </c>
      <c r="AR648" s="98" t="str">
        <f t="shared" si="188"/>
        <v>1900-1-Aufnahme</v>
      </c>
    </row>
    <row r="649" spans="1:44">
      <c r="A649" s="98">
        <f t="shared" si="179"/>
        <v>0</v>
      </c>
      <c r="B649" s="98" t="str">
        <f>IF(C649=1,SUM($C$23:C649),"")</f>
        <v/>
      </c>
      <c r="C649" s="98">
        <f t="shared" si="180"/>
        <v>0</v>
      </c>
      <c r="D649" s="89" t="str">
        <f t="shared" si="181"/>
        <v>1900-1-Aufnahme-</v>
      </c>
      <c r="E649" s="123" t="str">
        <f t="shared" ca="1" si="189"/>
        <v>-</v>
      </c>
      <c r="F649" s="123">
        <f t="shared" si="194"/>
        <v>1900</v>
      </c>
      <c r="G649" s="123">
        <f t="shared" si="195"/>
        <v>1</v>
      </c>
      <c r="H649" s="162">
        <f t="shared" si="196"/>
        <v>627</v>
      </c>
      <c r="I649" s="77"/>
      <c r="J649" s="78"/>
      <c r="K649" s="79"/>
      <c r="L649" s="80"/>
      <c r="M649" s="177"/>
      <c r="N649" s="309" t="str">
        <f t="shared" ca="1" si="193"/>
        <v/>
      </c>
      <c r="O649" s="310" t="str">
        <f ca="1">IFERROR(IF(VLOOKUP($E649,'SD Aufnahme'!$A$33:$N$326,'SD Aufnahme'!$D$29,FALSE)=0,"",VLOOKUP($E649,'SD Aufnahme'!$A$33:$N$326,'SD Aufnahme'!$D$29,FALSE)),"")</f>
        <v/>
      </c>
      <c r="P649" s="313"/>
      <c r="Q649" s="315" t="str">
        <f>IF(K649=0,"",IFERROR(VLOOKUP($E649,'SD Aufnahme'!$A$33:$N$326,'SD Aufnahme'!$E$29,FALSE),""))</f>
        <v/>
      </c>
      <c r="R649" s="87"/>
      <c r="S649" s="131" t="str">
        <f t="shared" si="182"/>
        <v/>
      </c>
      <c r="T649" s="126">
        <f>IF(M649="organische Düngemittel",IF(OR($M649=0,L649&lt;&gt;0,U649&gt;0),0,IFERROR(VLOOKUP($E649,'SD Aufnahme'!$A$33:$N$4042,T$20,FALSE),0)),)</f>
        <v>0</v>
      </c>
      <c r="U649" s="83"/>
      <c r="V649" s="124"/>
      <c r="W649" s="128" t="str">
        <f ca="1">IFERROR(IF(AND(J649&lt;&gt;"eigene Stoffe",VLOOKUP($E649,'SD Aufnahme'!$A$33:$N$326,'SD Aufnahme'!$G$29,FALSE)=0),"",IF($L649&lt;&gt;0,"", IF(AND(P649&gt;0,O649&lt;&gt;"",Q649&lt;&gt;"t TM"),VLOOKUP($E649,'SD Aufnahme'!$A$33:$N$326,'SD Aufnahme'!$G$29,FALSE)/O649*P649,VLOOKUP($E649,'SD Aufnahme'!$A$33:$N$326,'SD Aufnahme'!$G$29,FALSE)))),"")</f>
        <v/>
      </c>
      <c r="X649" s="87"/>
      <c r="Y649" s="128" t="str">
        <f ca="1">IFERROR(IF(AND(J649&lt;&gt;"eigene Stoffe",VLOOKUP($E649,'SD Aufnahme'!$A$33:$N$326,'SD Aufnahme'!$H$29,FALSE)=0),"",IF($L649&lt;&gt;0,"",IFERROR(IF(AND(P649&gt;0,O649&lt;&gt;"",Q649&lt;&gt;"t TM"),VLOOKUP($E649,'SD Aufnahme'!$A$33:$N$326,'SD Aufnahme'!$H$29,FALSE)*P649/O649,VLOOKUP($E649,'SD Aufnahme'!$A$33:$N$326,'SD Aufnahme'!$H$29,FALSE)),""))),"")</f>
        <v/>
      </c>
      <c r="Z649" s="87"/>
      <c r="AA649" s="424" t="s">
        <v>667</v>
      </c>
      <c r="AB649" s="129" t="str">
        <f>IF($M649=0,"",IFERROR(VLOOKUP($E649,'SD Aufnahme'!$A$33:$N$279,AB$20,FALSE),""))</f>
        <v/>
      </c>
      <c r="AC649" s="97">
        <f t="shared" si="183"/>
        <v>0</v>
      </c>
      <c r="AD649" s="89">
        <f t="shared" ca="1" si="184"/>
        <v>0</v>
      </c>
      <c r="AE649" s="89">
        <f t="shared" ca="1" si="190"/>
        <v>0</v>
      </c>
      <c r="AF649" s="89">
        <f t="shared" ca="1" si="185"/>
        <v>0</v>
      </c>
      <c r="AG649" s="89">
        <f t="shared" ca="1" si="191"/>
        <v>0</v>
      </c>
      <c r="AH649" s="89">
        <f t="shared" si="197"/>
        <v>0</v>
      </c>
      <c r="AI649" s="130" t="e">
        <f ca="1">COUNTIF(OFFSET('SD Aufnahme'!$C$33,VLOOKUP(J649,Art_Aufnahme,3,FALSE),0,VLOOKUP(J649,Art_Aufnahme,4,FALSE)-VLOOKUP(J649,Art_Aufnahme,3,FALSE)+1,1),K649)</f>
        <v>#N/A</v>
      </c>
      <c r="AJ649" s="138">
        <f ca="1">COUNTIF(OFFSET('SD Aufnahme'!$M$32,VLOOKUP(E649,'SD Aufnahme'!$A$33:$X$376,'SD Aufnahme'!$W$29,FALSE),0,1,VLOOKUP(E649,'SD Aufnahme'!$A$33:$X$376,'SD Aufnahme'!$X$29,FALSE)),M649)</f>
        <v>0</v>
      </c>
      <c r="AK649" s="91">
        <f t="shared" ca="1" si="192"/>
        <v>0</v>
      </c>
      <c r="AL649" s="98">
        <f t="shared" si="186"/>
        <v>3</v>
      </c>
      <c r="AO649" s="98">
        <f t="shared" si="187"/>
        <v>0</v>
      </c>
      <c r="AR649" s="98" t="str">
        <f t="shared" si="188"/>
        <v>1900-1-Aufnahme</v>
      </c>
    </row>
    <row r="650" spans="1:44">
      <c r="A650" s="98">
        <f t="shared" si="179"/>
        <v>0</v>
      </c>
      <c r="B650" s="98" t="str">
        <f>IF(C650=1,SUM($C$23:C650),"")</f>
        <v/>
      </c>
      <c r="C650" s="98">
        <f t="shared" si="180"/>
        <v>0</v>
      </c>
      <c r="D650" s="89" t="str">
        <f t="shared" si="181"/>
        <v>1900-1-Aufnahme-</v>
      </c>
      <c r="E650" s="123" t="str">
        <f t="shared" ca="1" si="189"/>
        <v>-</v>
      </c>
      <c r="F650" s="123">
        <f t="shared" si="194"/>
        <v>1900</v>
      </c>
      <c r="G650" s="123">
        <f t="shared" si="195"/>
        <v>1</v>
      </c>
      <c r="H650" s="162">
        <f t="shared" si="196"/>
        <v>628</v>
      </c>
      <c r="I650" s="77"/>
      <c r="J650" s="78"/>
      <c r="K650" s="79"/>
      <c r="L650" s="80"/>
      <c r="M650" s="177"/>
      <c r="N650" s="309" t="str">
        <f t="shared" ca="1" si="193"/>
        <v/>
      </c>
      <c r="O650" s="310" t="str">
        <f ca="1">IFERROR(IF(VLOOKUP($E650,'SD Aufnahme'!$A$33:$N$326,'SD Aufnahme'!$D$29,FALSE)=0,"",VLOOKUP($E650,'SD Aufnahme'!$A$33:$N$326,'SD Aufnahme'!$D$29,FALSE)),"")</f>
        <v/>
      </c>
      <c r="P650" s="313"/>
      <c r="Q650" s="315" t="str">
        <f>IF(K650=0,"",IFERROR(VLOOKUP($E650,'SD Aufnahme'!$A$33:$N$326,'SD Aufnahme'!$E$29,FALSE),""))</f>
        <v/>
      </c>
      <c r="R650" s="87"/>
      <c r="S650" s="131" t="str">
        <f t="shared" si="182"/>
        <v/>
      </c>
      <c r="T650" s="126">
        <f>IF(M650="organische Düngemittel",IF(OR($M650=0,L650&lt;&gt;0,U650&gt;0),0,IFERROR(VLOOKUP($E650,'SD Aufnahme'!$A$33:$N$4042,T$20,FALSE),0)),)</f>
        <v>0</v>
      </c>
      <c r="U650" s="83"/>
      <c r="V650" s="124"/>
      <c r="W650" s="128" t="str">
        <f ca="1">IFERROR(IF(AND(J650&lt;&gt;"eigene Stoffe",VLOOKUP($E650,'SD Aufnahme'!$A$33:$N$326,'SD Aufnahme'!$G$29,FALSE)=0),"",IF($L650&lt;&gt;0,"", IF(AND(P650&gt;0,O650&lt;&gt;"",Q650&lt;&gt;"t TM"),VLOOKUP($E650,'SD Aufnahme'!$A$33:$N$326,'SD Aufnahme'!$G$29,FALSE)/O650*P650,VLOOKUP($E650,'SD Aufnahme'!$A$33:$N$326,'SD Aufnahme'!$G$29,FALSE)))),"")</f>
        <v/>
      </c>
      <c r="X650" s="87"/>
      <c r="Y650" s="128" t="str">
        <f ca="1">IFERROR(IF(AND(J650&lt;&gt;"eigene Stoffe",VLOOKUP($E650,'SD Aufnahme'!$A$33:$N$326,'SD Aufnahme'!$H$29,FALSE)=0),"",IF($L650&lt;&gt;0,"",IFERROR(IF(AND(P650&gt;0,O650&lt;&gt;"",Q650&lt;&gt;"t TM"),VLOOKUP($E650,'SD Aufnahme'!$A$33:$N$326,'SD Aufnahme'!$H$29,FALSE)*P650/O650,VLOOKUP($E650,'SD Aufnahme'!$A$33:$N$326,'SD Aufnahme'!$H$29,FALSE)),""))),"")</f>
        <v/>
      </c>
      <c r="Z650" s="87"/>
      <c r="AA650" s="424" t="s">
        <v>667</v>
      </c>
      <c r="AB650" s="129" t="str">
        <f>IF($M650=0,"",IFERROR(VLOOKUP($E650,'SD Aufnahme'!$A$33:$N$279,AB$20,FALSE),""))</f>
        <v/>
      </c>
      <c r="AC650" s="97">
        <f t="shared" si="183"/>
        <v>0</v>
      </c>
      <c r="AD650" s="89">
        <f t="shared" ca="1" si="184"/>
        <v>0</v>
      </c>
      <c r="AE650" s="89">
        <f t="shared" ca="1" si="190"/>
        <v>0</v>
      </c>
      <c r="AF650" s="89">
        <f t="shared" ca="1" si="185"/>
        <v>0</v>
      </c>
      <c r="AG650" s="89">
        <f t="shared" ca="1" si="191"/>
        <v>0</v>
      </c>
      <c r="AH650" s="89">
        <f t="shared" si="197"/>
        <v>0</v>
      </c>
      <c r="AI650" s="130" t="e">
        <f ca="1">COUNTIF(OFFSET('SD Aufnahme'!$C$33,VLOOKUP(J650,Art_Aufnahme,3,FALSE),0,VLOOKUP(J650,Art_Aufnahme,4,FALSE)-VLOOKUP(J650,Art_Aufnahme,3,FALSE)+1,1),K650)</f>
        <v>#N/A</v>
      </c>
      <c r="AJ650" s="138">
        <f ca="1">COUNTIF(OFFSET('SD Aufnahme'!$M$32,VLOOKUP(E650,'SD Aufnahme'!$A$33:$X$376,'SD Aufnahme'!$W$29,FALSE),0,1,VLOOKUP(E650,'SD Aufnahme'!$A$33:$X$376,'SD Aufnahme'!$X$29,FALSE)),M650)</f>
        <v>0</v>
      </c>
      <c r="AK650" s="91">
        <f t="shared" ca="1" si="192"/>
        <v>0</v>
      </c>
      <c r="AL650" s="98">
        <f t="shared" si="186"/>
        <v>3</v>
      </c>
      <c r="AO650" s="98">
        <f t="shared" si="187"/>
        <v>0</v>
      </c>
      <c r="AR650" s="98" t="str">
        <f t="shared" si="188"/>
        <v>1900-1-Aufnahme</v>
      </c>
    </row>
    <row r="651" spans="1:44">
      <c r="A651" s="98">
        <f t="shared" si="179"/>
        <v>0</v>
      </c>
      <c r="B651" s="98" t="str">
        <f>IF(C651=1,SUM($C$23:C651),"")</f>
        <v/>
      </c>
      <c r="C651" s="98">
        <f t="shared" si="180"/>
        <v>0</v>
      </c>
      <c r="D651" s="89" t="str">
        <f t="shared" si="181"/>
        <v>1900-1-Aufnahme-</v>
      </c>
      <c r="E651" s="123" t="str">
        <f t="shared" ca="1" si="189"/>
        <v>-</v>
      </c>
      <c r="F651" s="123">
        <f t="shared" si="194"/>
        <v>1900</v>
      </c>
      <c r="G651" s="123">
        <f t="shared" si="195"/>
        <v>1</v>
      </c>
      <c r="H651" s="162">
        <f t="shared" si="196"/>
        <v>629</v>
      </c>
      <c r="I651" s="77"/>
      <c r="J651" s="78"/>
      <c r="K651" s="79"/>
      <c r="L651" s="80"/>
      <c r="M651" s="177"/>
      <c r="N651" s="309" t="str">
        <f t="shared" ca="1" si="193"/>
        <v/>
      </c>
      <c r="O651" s="310" t="str">
        <f ca="1">IFERROR(IF(VLOOKUP($E651,'SD Aufnahme'!$A$33:$N$326,'SD Aufnahme'!$D$29,FALSE)=0,"",VLOOKUP($E651,'SD Aufnahme'!$A$33:$N$326,'SD Aufnahme'!$D$29,FALSE)),"")</f>
        <v/>
      </c>
      <c r="P651" s="313"/>
      <c r="Q651" s="315" t="str">
        <f>IF(K651=0,"",IFERROR(VLOOKUP($E651,'SD Aufnahme'!$A$33:$N$326,'SD Aufnahme'!$E$29,FALSE),""))</f>
        <v/>
      </c>
      <c r="R651" s="87"/>
      <c r="S651" s="131" t="str">
        <f t="shared" si="182"/>
        <v/>
      </c>
      <c r="T651" s="126">
        <f>IF(M651="organische Düngemittel",IF(OR($M651=0,L651&lt;&gt;0,U651&gt;0),0,IFERROR(VLOOKUP($E651,'SD Aufnahme'!$A$33:$N$4042,T$20,FALSE),0)),)</f>
        <v>0</v>
      </c>
      <c r="U651" s="83"/>
      <c r="V651" s="124"/>
      <c r="W651" s="128" t="str">
        <f ca="1">IFERROR(IF(AND(J651&lt;&gt;"eigene Stoffe",VLOOKUP($E651,'SD Aufnahme'!$A$33:$N$326,'SD Aufnahme'!$G$29,FALSE)=0),"",IF($L651&lt;&gt;0,"", IF(AND(P651&gt;0,O651&lt;&gt;"",Q651&lt;&gt;"t TM"),VLOOKUP($E651,'SD Aufnahme'!$A$33:$N$326,'SD Aufnahme'!$G$29,FALSE)/O651*P651,VLOOKUP($E651,'SD Aufnahme'!$A$33:$N$326,'SD Aufnahme'!$G$29,FALSE)))),"")</f>
        <v/>
      </c>
      <c r="X651" s="87"/>
      <c r="Y651" s="128" t="str">
        <f ca="1">IFERROR(IF(AND(J651&lt;&gt;"eigene Stoffe",VLOOKUP($E651,'SD Aufnahme'!$A$33:$N$326,'SD Aufnahme'!$H$29,FALSE)=0),"",IF($L651&lt;&gt;0,"",IFERROR(IF(AND(P651&gt;0,O651&lt;&gt;"",Q651&lt;&gt;"t TM"),VLOOKUP($E651,'SD Aufnahme'!$A$33:$N$326,'SD Aufnahme'!$H$29,FALSE)*P651/O651,VLOOKUP($E651,'SD Aufnahme'!$A$33:$N$326,'SD Aufnahme'!$H$29,FALSE)),""))),"")</f>
        <v/>
      </c>
      <c r="Z651" s="87"/>
      <c r="AA651" s="424" t="s">
        <v>667</v>
      </c>
      <c r="AB651" s="129" t="str">
        <f>IF($M651=0,"",IFERROR(VLOOKUP($E651,'SD Aufnahme'!$A$33:$N$279,AB$20,FALSE),""))</f>
        <v/>
      </c>
      <c r="AC651" s="97">
        <f t="shared" si="183"/>
        <v>0</v>
      </c>
      <c r="AD651" s="89">
        <f t="shared" ca="1" si="184"/>
        <v>0</v>
      </c>
      <c r="AE651" s="89">
        <f t="shared" ca="1" si="190"/>
        <v>0</v>
      </c>
      <c r="AF651" s="89">
        <f t="shared" ca="1" si="185"/>
        <v>0</v>
      </c>
      <c r="AG651" s="89">
        <f t="shared" ca="1" si="191"/>
        <v>0</v>
      </c>
      <c r="AH651" s="89">
        <f t="shared" si="197"/>
        <v>0</v>
      </c>
      <c r="AI651" s="130" t="e">
        <f ca="1">COUNTIF(OFFSET('SD Aufnahme'!$C$33,VLOOKUP(J651,Art_Aufnahme,3,FALSE),0,VLOOKUP(J651,Art_Aufnahme,4,FALSE)-VLOOKUP(J651,Art_Aufnahme,3,FALSE)+1,1),K651)</f>
        <v>#N/A</v>
      </c>
      <c r="AJ651" s="138">
        <f ca="1">COUNTIF(OFFSET('SD Aufnahme'!$M$32,VLOOKUP(E651,'SD Aufnahme'!$A$33:$X$376,'SD Aufnahme'!$W$29,FALSE),0,1,VLOOKUP(E651,'SD Aufnahme'!$A$33:$X$376,'SD Aufnahme'!$X$29,FALSE)),M651)</f>
        <v>0</v>
      </c>
      <c r="AK651" s="91">
        <f t="shared" ca="1" si="192"/>
        <v>0</v>
      </c>
      <c r="AL651" s="98">
        <f t="shared" si="186"/>
        <v>3</v>
      </c>
      <c r="AO651" s="98">
        <f t="shared" si="187"/>
        <v>0</v>
      </c>
      <c r="AR651" s="98" t="str">
        <f t="shared" si="188"/>
        <v>1900-1-Aufnahme</v>
      </c>
    </row>
    <row r="652" spans="1:44">
      <c r="A652" s="98">
        <f t="shared" si="179"/>
        <v>0</v>
      </c>
      <c r="B652" s="98" t="str">
        <f>IF(C652=1,SUM($C$23:C652),"")</f>
        <v/>
      </c>
      <c r="C652" s="98">
        <f t="shared" si="180"/>
        <v>0</v>
      </c>
      <c r="D652" s="89" t="str">
        <f t="shared" si="181"/>
        <v>1900-1-Aufnahme-</v>
      </c>
      <c r="E652" s="123" t="str">
        <f t="shared" ca="1" si="189"/>
        <v>-</v>
      </c>
      <c r="F652" s="123">
        <f t="shared" si="194"/>
        <v>1900</v>
      </c>
      <c r="G652" s="123">
        <f t="shared" si="195"/>
        <v>1</v>
      </c>
      <c r="H652" s="162">
        <f t="shared" si="196"/>
        <v>630</v>
      </c>
      <c r="I652" s="77"/>
      <c r="J652" s="78"/>
      <c r="K652" s="79"/>
      <c r="L652" s="80"/>
      <c r="M652" s="177"/>
      <c r="N652" s="309" t="str">
        <f t="shared" ca="1" si="193"/>
        <v/>
      </c>
      <c r="O652" s="310" t="str">
        <f ca="1">IFERROR(IF(VLOOKUP($E652,'SD Aufnahme'!$A$33:$N$326,'SD Aufnahme'!$D$29,FALSE)=0,"",VLOOKUP($E652,'SD Aufnahme'!$A$33:$N$326,'SD Aufnahme'!$D$29,FALSE)),"")</f>
        <v/>
      </c>
      <c r="P652" s="313"/>
      <c r="Q652" s="315" t="str">
        <f>IF(K652=0,"",IFERROR(VLOOKUP($E652,'SD Aufnahme'!$A$33:$N$326,'SD Aufnahme'!$E$29,FALSE),""))</f>
        <v/>
      </c>
      <c r="R652" s="87"/>
      <c r="S652" s="131" t="str">
        <f t="shared" si="182"/>
        <v/>
      </c>
      <c r="T652" s="126">
        <f>IF(M652="organische Düngemittel",IF(OR($M652=0,L652&lt;&gt;0,U652&gt;0),0,IFERROR(VLOOKUP($E652,'SD Aufnahme'!$A$33:$N$4042,T$20,FALSE),0)),)</f>
        <v>0</v>
      </c>
      <c r="U652" s="83"/>
      <c r="V652" s="124"/>
      <c r="W652" s="128" t="str">
        <f ca="1">IFERROR(IF(AND(J652&lt;&gt;"eigene Stoffe",VLOOKUP($E652,'SD Aufnahme'!$A$33:$N$326,'SD Aufnahme'!$G$29,FALSE)=0),"",IF($L652&lt;&gt;0,"", IF(AND(P652&gt;0,O652&lt;&gt;"",Q652&lt;&gt;"t TM"),VLOOKUP($E652,'SD Aufnahme'!$A$33:$N$326,'SD Aufnahme'!$G$29,FALSE)/O652*P652,VLOOKUP($E652,'SD Aufnahme'!$A$33:$N$326,'SD Aufnahme'!$G$29,FALSE)))),"")</f>
        <v/>
      </c>
      <c r="X652" s="87"/>
      <c r="Y652" s="128" t="str">
        <f ca="1">IFERROR(IF(AND(J652&lt;&gt;"eigene Stoffe",VLOOKUP($E652,'SD Aufnahme'!$A$33:$N$326,'SD Aufnahme'!$H$29,FALSE)=0),"",IF($L652&lt;&gt;0,"",IFERROR(IF(AND(P652&gt;0,O652&lt;&gt;"",Q652&lt;&gt;"t TM"),VLOOKUP($E652,'SD Aufnahme'!$A$33:$N$326,'SD Aufnahme'!$H$29,FALSE)*P652/O652,VLOOKUP($E652,'SD Aufnahme'!$A$33:$N$326,'SD Aufnahme'!$H$29,FALSE)),""))),"")</f>
        <v/>
      </c>
      <c r="Z652" s="87"/>
      <c r="AA652" s="424" t="s">
        <v>667</v>
      </c>
      <c r="AB652" s="129" t="str">
        <f>IF($M652=0,"",IFERROR(VLOOKUP($E652,'SD Aufnahme'!$A$33:$N$279,AB$20,FALSE),""))</f>
        <v/>
      </c>
      <c r="AC652" s="97">
        <f t="shared" si="183"/>
        <v>0</v>
      </c>
      <c r="AD652" s="89">
        <f t="shared" ca="1" si="184"/>
        <v>0</v>
      </c>
      <c r="AE652" s="89">
        <f t="shared" ca="1" si="190"/>
        <v>0</v>
      </c>
      <c r="AF652" s="89">
        <f t="shared" ca="1" si="185"/>
        <v>0</v>
      </c>
      <c r="AG652" s="89">
        <f t="shared" ca="1" si="191"/>
        <v>0</v>
      </c>
      <c r="AH652" s="89">
        <f t="shared" si="197"/>
        <v>0</v>
      </c>
      <c r="AI652" s="130" t="e">
        <f ca="1">COUNTIF(OFFSET('SD Aufnahme'!$C$33,VLOOKUP(J652,Art_Aufnahme,3,FALSE),0,VLOOKUP(J652,Art_Aufnahme,4,FALSE)-VLOOKUP(J652,Art_Aufnahme,3,FALSE)+1,1),K652)</f>
        <v>#N/A</v>
      </c>
      <c r="AJ652" s="138">
        <f ca="1">COUNTIF(OFFSET('SD Aufnahme'!$M$32,VLOOKUP(E652,'SD Aufnahme'!$A$33:$X$376,'SD Aufnahme'!$W$29,FALSE),0,1,VLOOKUP(E652,'SD Aufnahme'!$A$33:$X$376,'SD Aufnahme'!$X$29,FALSE)),M652)</f>
        <v>0</v>
      </c>
      <c r="AK652" s="91">
        <f t="shared" ca="1" si="192"/>
        <v>0</v>
      </c>
      <c r="AL652" s="98">
        <f t="shared" si="186"/>
        <v>3</v>
      </c>
      <c r="AO652" s="98">
        <f t="shared" si="187"/>
        <v>0</v>
      </c>
      <c r="AR652" s="98" t="str">
        <f t="shared" si="188"/>
        <v>1900-1-Aufnahme</v>
      </c>
    </row>
    <row r="653" spans="1:44">
      <c r="A653" s="98">
        <f t="shared" si="179"/>
        <v>0</v>
      </c>
      <c r="B653" s="98" t="str">
        <f>IF(C653=1,SUM($C$23:C653),"")</f>
        <v/>
      </c>
      <c r="C653" s="98">
        <f t="shared" si="180"/>
        <v>0</v>
      </c>
      <c r="D653" s="89" t="str">
        <f t="shared" si="181"/>
        <v>1900-1-Aufnahme-</v>
      </c>
      <c r="E653" s="123" t="str">
        <f t="shared" ca="1" si="189"/>
        <v>-</v>
      </c>
      <c r="F653" s="123">
        <f t="shared" si="194"/>
        <v>1900</v>
      </c>
      <c r="G653" s="123">
        <f t="shared" si="195"/>
        <v>1</v>
      </c>
      <c r="H653" s="162">
        <f t="shared" si="196"/>
        <v>631</v>
      </c>
      <c r="I653" s="77"/>
      <c r="J653" s="78"/>
      <c r="K653" s="79"/>
      <c r="L653" s="80"/>
      <c r="M653" s="177"/>
      <c r="N653" s="309" t="str">
        <f t="shared" ca="1" si="193"/>
        <v/>
      </c>
      <c r="O653" s="310" t="str">
        <f ca="1">IFERROR(IF(VLOOKUP($E653,'SD Aufnahme'!$A$33:$N$326,'SD Aufnahme'!$D$29,FALSE)=0,"",VLOOKUP($E653,'SD Aufnahme'!$A$33:$N$326,'SD Aufnahme'!$D$29,FALSE)),"")</f>
        <v/>
      </c>
      <c r="P653" s="313"/>
      <c r="Q653" s="315" t="str">
        <f>IF(K653=0,"",IFERROR(VLOOKUP($E653,'SD Aufnahme'!$A$33:$N$326,'SD Aufnahme'!$E$29,FALSE),""))</f>
        <v/>
      </c>
      <c r="R653" s="87"/>
      <c r="S653" s="131" t="str">
        <f t="shared" si="182"/>
        <v/>
      </c>
      <c r="T653" s="126">
        <f>IF(M653="organische Düngemittel",IF(OR($M653=0,L653&lt;&gt;0,U653&gt;0),0,IFERROR(VLOOKUP($E653,'SD Aufnahme'!$A$33:$N$4042,T$20,FALSE),0)),)</f>
        <v>0</v>
      </c>
      <c r="U653" s="83"/>
      <c r="V653" s="124"/>
      <c r="W653" s="128" t="str">
        <f ca="1">IFERROR(IF(AND(J653&lt;&gt;"eigene Stoffe",VLOOKUP($E653,'SD Aufnahme'!$A$33:$N$326,'SD Aufnahme'!$G$29,FALSE)=0),"",IF($L653&lt;&gt;0,"", IF(AND(P653&gt;0,O653&lt;&gt;"",Q653&lt;&gt;"t TM"),VLOOKUP($E653,'SD Aufnahme'!$A$33:$N$326,'SD Aufnahme'!$G$29,FALSE)/O653*P653,VLOOKUP($E653,'SD Aufnahme'!$A$33:$N$326,'SD Aufnahme'!$G$29,FALSE)))),"")</f>
        <v/>
      </c>
      <c r="X653" s="87"/>
      <c r="Y653" s="128" t="str">
        <f ca="1">IFERROR(IF(AND(J653&lt;&gt;"eigene Stoffe",VLOOKUP($E653,'SD Aufnahme'!$A$33:$N$326,'SD Aufnahme'!$H$29,FALSE)=0),"",IF($L653&lt;&gt;0,"",IFERROR(IF(AND(P653&gt;0,O653&lt;&gt;"",Q653&lt;&gt;"t TM"),VLOOKUP($E653,'SD Aufnahme'!$A$33:$N$326,'SD Aufnahme'!$H$29,FALSE)*P653/O653,VLOOKUP($E653,'SD Aufnahme'!$A$33:$N$326,'SD Aufnahme'!$H$29,FALSE)),""))),"")</f>
        <v/>
      </c>
      <c r="Z653" s="87"/>
      <c r="AA653" s="424" t="s">
        <v>667</v>
      </c>
      <c r="AB653" s="129" t="str">
        <f>IF($M653=0,"",IFERROR(VLOOKUP($E653,'SD Aufnahme'!$A$33:$N$279,AB$20,FALSE),""))</f>
        <v/>
      </c>
      <c r="AC653" s="97">
        <f t="shared" si="183"/>
        <v>0</v>
      </c>
      <c r="AD653" s="89">
        <f t="shared" ca="1" si="184"/>
        <v>0</v>
      </c>
      <c r="AE653" s="89">
        <f t="shared" ca="1" si="190"/>
        <v>0</v>
      </c>
      <c r="AF653" s="89">
        <f t="shared" ca="1" si="185"/>
        <v>0</v>
      </c>
      <c r="AG653" s="89">
        <f t="shared" ca="1" si="191"/>
        <v>0</v>
      </c>
      <c r="AH653" s="89">
        <f t="shared" si="197"/>
        <v>0</v>
      </c>
      <c r="AI653" s="130" t="e">
        <f ca="1">COUNTIF(OFFSET('SD Aufnahme'!$C$33,VLOOKUP(J653,Art_Aufnahme,3,FALSE),0,VLOOKUP(J653,Art_Aufnahme,4,FALSE)-VLOOKUP(J653,Art_Aufnahme,3,FALSE)+1,1),K653)</f>
        <v>#N/A</v>
      </c>
      <c r="AJ653" s="138">
        <f ca="1">COUNTIF(OFFSET('SD Aufnahme'!$M$32,VLOOKUP(E653,'SD Aufnahme'!$A$33:$X$376,'SD Aufnahme'!$W$29,FALSE),0,1,VLOOKUP(E653,'SD Aufnahme'!$A$33:$X$376,'SD Aufnahme'!$X$29,FALSE)),M653)</f>
        <v>0</v>
      </c>
      <c r="AK653" s="91">
        <f t="shared" ca="1" si="192"/>
        <v>0</v>
      </c>
      <c r="AL653" s="98">
        <f t="shared" si="186"/>
        <v>3</v>
      </c>
      <c r="AO653" s="98">
        <f t="shared" si="187"/>
        <v>0</v>
      </c>
      <c r="AR653" s="98" t="str">
        <f t="shared" si="188"/>
        <v>1900-1-Aufnahme</v>
      </c>
    </row>
    <row r="654" spans="1:44">
      <c r="A654" s="98">
        <f t="shared" si="179"/>
        <v>0</v>
      </c>
      <c r="B654" s="98" t="str">
        <f>IF(C654=1,SUM($C$23:C654),"")</f>
        <v/>
      </c>
      <c r="C654" s="98">
        <f t="shared" si="180"/>
        <v>0</v>
      </c>
      <c r="D654" s="89" t="str">
        <f t="shared" si="181"/>
        <v>1900-1-Aufnahme-</v>
      </c>
      <c r="E654" s="123" t="str">
        <f t="shared" ca="1" si="189"/>
        <v>-</v>
      </c>
      <c r="F654" s="123">
        <f t="shared" si="194"/>
        <v>1900</v>
      </c>
      <c r="G654" s="123">
        <f t="shared" si="195"/>
        <v>1</v>
      </c>
      <c r="H654" s="162">
        <f t="shared" si="196"/>
        <v>632</v>
      </c>
      <c r="I654" s="77"/>
      <c r="J654" s="78"/>
      <c r="K654" s="79"/>
      <c r="L654" s="80"/>
      <c r="M654" s="177"/>
      <c r="N654" s="309" t="str">
        <f t="shared" ca="1" si="193"/>
        <v/>
      </c>
      <c r="O654" s="310" t="str">
        <f ca="1">IFERROR(IF(VLOOKUP($E654,'SD Aufnahme'!$A$33:$N$326,'SD Aufnahme'!$D$29,FALSE)=0,"",VLOOKUP($E654,'SD Aufnahme'!$A$33:$N$326,'SD Aufnahme'!$D$29,FALSE)),"")</f>
        <v/>
      </c>
      <c r="P654" s="313"/>
      <c r="Q654" s="315" t="str">
        <f>IF(K654=0,"",IFERROR(VLOOKUP($E654,'SD Aufnahme'!$A$33:$N$326,'SD Aufnahme'!$E$29,FALSE),""))</f>
        <v/>
      </c>
      <c r="R654" s="87"/>
      <c r="S654" s="131" t="str">
        <f t="shared" si="182"/>
        <v/>
      </c>
      <c r="T654" s="126">
        <f>IF(M654="organische Düngemittel",IF(OR($M654=0,L654&lt;&gt;0,U654&gt;0),0,IFERROR(VLOOKUP($E654,'SD Aufnahme'!$A$33:$N$4042,T$20,FALSE),0)),)</f>
        <v>0</v>
      </c>
      <c r="U654" s="83"/>
      <c r="V654" s="124"/>
      <c r="W654" s="128" t="str">
        <f ca="1">IFERROR(IF(AND(J654&lt;&gt;"eigene Stoffe",VLOOKUP($E654,'SD Aufnahme'!$A$33:$N$326,'SD Aufnahme'!$G$29,FALSE)=0),"",IF($L654&lt;&gt;0,"", IF(AND(P654&gt;0,O654&lt;&gt;"",Q654&lt;&gt;"t TM"),VLOOKUP($E654,'SD Aufnahme'!$A$33:$N$326,'SD Aufnahme'!$G$29,FALSE)/O654*P654,VLOOKUP($E654,'SD Aufnahme'!$A$33:$N$326,'SD Aufnahme'!$G$29,FALSE)))),"")</f>
        <v/>
      </c>
      <c r="X654" s="87"/>
      <c r="Y654" s="128" t="str">
        <f ca="1">IFERROR(IF(AND(J654&lt;&gt;"eigene Stoffe",VLOOKUP($E654,'SD Aufnahme'!$A$33:$N$326,'SD Aufnahme'!$H$29,FALSE)=0),"",IF($L654&lt;&gt;0,"",IFERROR(IF(AND(P654&gt;0,O654&lt;&gt;"",Q654&lt;&gt;"t TM"),VLOOKUP($E654,'SD Aufnahme'!$A$33:$N$326,'SD Aufnahme'!$H$29,FALSE)*P654/O654,VLOOKUP($E654,'SD Aufnahme'!$A$33:$N$326,'SD Aufnahme'!$H$29,FALSE)),""))),"")</f>
        <v/>
      </c>
      <c r="Z654" s="87"/>
      <c r="AA654" s="424" t="s">
        <v>667</v>
      </c>
      <c r="AB654" s="129" t="str">
        <f>IF($M654=0,"",IFERROR(VLOOKUP($E654,'SD Aufnahme'!$A$33:$N$279,AB$20,FALSE),""))</f>
        <v/>
      </c>
      <c r="AC654" s="97">
        <f t="shared" si="183"/>
        <v>0</v>
      </c>
      <c r="AD654" s="89">
        <f t="shared" ca="1" si="184"/>
        <v>0</v>
      </c>
      <c r="AE654" s="89">
        <f t="shared" ca="1" si="190"/>
        <v>0</v>
      </c>
      <c r="AF654" s="89">
        <f t="shared" ca="1" si="185"/>
        <v>0</v>
      </c>
      <c r="AG654" s="89">
        <f t="shared" ca="1" si="191"/>
        <v>0</v>
      </c>
      <c r="AH654" s="89">
        <f t="shared" si="197"/>
        <v>0</v>
      </c>
      <c r="AI654" s="130" t="e">
        <f ca="1">COUNTIF(OFFSET('SD Aufnahme'!$C$33,VLOOKUP(J654,Art_Aufnahme,3,FALSE),0,VLOOKUP(J654,Art_Aufnahme,4,FALSE)-VLOOKUP(J654,Art_Aufnahme,3,FALSE)+1,1),K654)</f>
        <v>#N/A</v>
      </c>
      <c r="AJ654" s="138">
        <f ca="1">COUNTIF(OFFSET('SD Aufnahme'!$M$32,VLOOKUP(E654,'SD Aufnahme'!$A$33:$X$376,'SD Aufnahme'!$W$29,FALSE),0,1,VLOOKUP(E654,'SD Aufnahme'!$A$33:$X$376,'SD Aufnahme'!$X$29,FALSE)),M654)</f>
        <v>0</v>
      </c>
      <c r="AK654" s="91">
        <f t="shared" ca="1" si="192"/>
        <v>0</v>
      </c>
      <c r="AL654" s="98">
        <f t="shared" si="186"/>
        <v>3</v>
      </c>
      <c r="AO654" s="98">
        <f t="shared" si="187"/>
        <v>0</v>
      </c>
      <c r="AR654" s="98" t="str">
        <f t="shared" si="188"/>
        <v>1900-1-Aufnahme</v>
      </c>
    </row>
    <row r="655" spans="1:44">
      <c r="A655" s="98">
        <f t="shared" si="179"/>
        <v>0</v>
      </c>
      <c r="B655" s="98" t="str">
        <f>IF(C655=1,SUM($C$23:C655),"")</f>
        <v/>
      </c>
      <c r="C655" s="98">
        <f t="shared" si="180"/>
        <v>0</v>
      </c>
      <c r="D655" s="89" t="str">
        <f t="shared" si="181"/>
        <v>1900-1-Aufnahme-</v>
      </c>
      <c r="E655" s="123" t="str">
        <f t="shared" ca="1" si="189"/>
        <v>-</v>
      </c>
      <c r="F655" s="123">
        <f t="shared" si="194"/>
        <v>1900</v>
      </c>
      <c r="G655" s="123">
        <f t="shared" si="195"/>
        <v>1</v>
      </c>
      <c r="H655" s="162">
        <f t="shared" si="196"/>
        <v>633</v>
      </c>
      <c r="I655" s="77"/>
      <c r="J655" s="78"/>
      <c r="K655" s="79"/>
      <c r="L655" s="80"/>
      <c r="M655" s="177"/>
      <c r="N655" s="309" t="str">
        <f t="shared" ca="1" si="193"/>
        <v/>
      </c>
      <c r="O655" s="310" t="str">
        <f ca="1">IFERROR(IF(VLOOKUP($E655,'SD Aufnahme'!$A$33:$N$326,'SD Aufnahme'!$D$29,FALSE)=0,"",VLOOKUP($E655,'SD Aufnahme'!$A$33:$N$326,'SD Aufnahme'!$D$29,FALSE)),"")</f>
        <v/>
      </c>
      <c r="P655" s="313"/>
      <c r="Q655" s="315" t="str">
        <f>IF(K655=0,"",IFERROR(VLOOKUP($E655,'SD Aufnahme'!$A$33:$N$326,'SD Aufnahme'!$E$29,FALSE),""))</f>
        <v/>
      </c>
      <c r="R655" s="87"/>
      <c r="S655" s="131" t="str">
        <f t="shared" si="182"/>
        <v/>
      </c>
      <c r="T655" s="126">
        <f>IF(M655="organische Düngemittel",IF(OR($M655=0,L655&lt;&gt;0,U655&gt;0),0,IFERROR(VLOOKUP($E655,'SD Aufnahme'!$A$33:$N$4042,T$20,FALSE),0)),)</f>
        <v>0</v>
      </c>
      <c r="U655" s="83"/>
      <c r="V655" s="124"/>
      <c r="W655" s="128" t="str">
        <f ca="1">IFERROR(IF(AND(J655&lt;&gt;"eigene Stoffe",VLOOKUP($E655,'SD Aufnahme'!$A$33:$N$326,'SD Aufnahme'!$G$29,FALSE)=0),"",IF($L655&lt;&gt;0,"", IF(AND(P655&gt;0,O655&lt;&gt;"",Q655&lt;&gt;"t TM"),VLOOKUP($E655,'SD Aufnahme'!$A$33:$N$326,'SD Aufnahme'!$G$29,FALSE)/O655*P655,VLOOKUP($E655,'SD Aufnahme'!$A$33:$N$326,'SD Aufnahme'!$G$29,FALSE)))),"")</f>
        <v/>
      </c>
      <c r="X655" s="87"/>
      <c r="Y655" s="128" t="str">
        <f ca="1">IFERROR(IF(AND(J655&lt;&gt;"eigene Stoffe",VLOOKUP($E655,'SD Aufnahme'!$A$33:$N$326,'SD Aufnahme'!$H$29,FALSE)=0),"",IF($L655&lt;&gt;0,"",IFERROR(IF(AND(P655&gt;0,O655&lt;&gt;"",Q655&lt;&gt;"t TM"),VLOOKUP($E655,'SD Aufnahme'!$A$33:$N$326,'SD Aufnahme'!$H$29,FALSE)*P655/O655,VLOOKUP($E655,'SD Aufnahme'!$A$33:$N$326,'SD Aufnahme'!$H$29,FALSE)),""))),"")</f>
        <v/>
      </c>
      <c r="Z655" s="87"/>
      <c r="AA655" s="424" t="s">
        <v>667</v>
      </c>
      <c r="AB655" s="129" t="str">
        <f>IF($M655=0,"",IFERROR(VLOOKUP($E655,'SD Aufnahme'!$A$33:$N$279,AB$20,FALSE),""))</f>
        <v/>
      </c>
      <c r="AC655" s="97">
        <f t="shared" si="183"/>
        <v>0</v>
      </c>
      <c r="AD655" s="89">
        <f t="shared" ca="1" si="184"/>
        <v>0</v>
      </c>
      <c r="AE655" s="89">
        <f t="shared" ca="1" si="190"/>
        <v>0</v>
      </c>
      <c r="AF655" s="89">
        <f t="shared" ca="1" si="185"/>
        <v>0</v>
      </c>
      <c r="AG655" s="89">
        <f t="shared" ca="1" si="191"/>
        <v>0</v>
      </c>
      <c r="AH655" s="89">
        <f t="shared" si="197"/>
        <v>0</v>
      </c>
      <c r="AI655" s="130" t="e">
        <f ca="1">COUNTIF(OFFSET('SD Aufnahme'!$C$33,VLOOKUP(J655,Art_Aufnahme,3,FALSE),0,VLOOKUP(J655,Art_Aufnahme,4,FALSE)-VLOOKUP(J655,Art_Aufnahme,3,FALSE)+1,1),K655)</f>
        <v>#N/A</v>
      </c>
      <c r="AJ655" s="138">
        <f ca="1">COUNTIF(OFFSET('SD Aufnahme'!$M$32,VLOOKUP(E655,'SD Aufnahme'!$A$33:$X$376,'SD Aufnahme'!$W$29,FALSE),0,1,VLOOKUP(E655,'SD Aufnahme'!$A$33:$X$376,'SD Aufnahme'!$X$29,FALSE)),M655)</f>
        <v>0</v>
      </c>
      <c r="AK655" s="91">
        <f t="shared" ca="1" si="192"/>
        <v>0</v>
      </c>
      <c r="AL655" s="98">
        <f t="shared" si="186"/>
        <v>3</v>
      </c>
      <c r="AO655" s="98">
        <f t="shared" si="187"/>
        <v>0</v>
      </c>
      <c r="AR655" s="98" t="str">
        <f t="shared" si="188"/>
        <v>1900-1-Aufnahme</v>
      </c>
    </row>
    <row r="656" spans="1:44">
      <c r="A656" s="98">
        <f t="shared" si="179"/>
        <v>0</v>
      </c>
      <c r="B656" s="98" t="str">
        <f>IF(C656=1,SUM($C$23:C656),"")</f>
        <v/>
      </c>
      <c r="C656" s="98">
        <f t="shared" si="180"/>
        <v>0</v>
      </c>
      <c r="D656" s="89" t="str">
        <f t="shared" si="181"/>
        <v>1900-1-Aufnahme-</v>
      </c>
      <c r="E656" s="123" t="str">
        <f t="shared" ca="1" si="189"/>
        <v>-</v>
      </c>
      <c r="F656" s="123">
        <f t="shared" si="194"/>
        <v>1900</v>
      </c>
      <c r="G656" s="123">
        <f t="shared" si="195"/>
        <v>1</v>
      </c>
      <c r="H656" s="162">
        <f t="shared" si="196"/>
        <v>634</v>
      </c>
      <c r="I656" s="77"/>
      <c r="J656" s="78"/>
      <c r="K656" s="79"/>
      <c r="L656" s="80"/>
      <c r="M656" s="177"/>
      <c r="N656" s="309" t="str">
        <f t="shared" ca="1" si="193"/>
        <v/>
      </c>
      <c r="O656" s="310" t="str">
        <f ca="1">IFERROR(IF(VLOOKUP($E656,'SD Aufnahme'!$A$33:$N$326,'SD Aufnahme'!$D$29,FALSE)=0,"",VLOOKUP($E656,'SD Aufnahme'!$A$33:$N$326,'SD Aufnahme'!$D$29,FALSE)),"")</f>
        <v/>
      </c>
      <c r="P656" s="313"/>
      <c r="Q656" s="315" t="str">
        <f>IF(K656=0,"",IFERROR(VLOOKUP($E656,'SD Aufnahme'!$A$33:$N$326,'SD Aufnahme'!$E$29,FALSE),""))</f>
        <v/>
      </c>
      <c r="R656" s="87"/>
      <c r="S656" s="131" t="str">
        <f t="shared" si="182"/>
        <v/>
      </c>
      <c r="T656" s="126">
        <f>IF(M656="organische Düngemittel",IF(OR($M656=0,L656&lt;&gt;0,U656&gt;0),0,IFERROR(VLOOKUP($E656,'SD Aufnahme'!$A$33:$N$4042,T$20,FALSE),0)),)</f>
        <v>0</v>
      </c>
      <c r="U656" s="83"/>
      <c r="V656" s="124"/>
      <c r="W656" s="128" t="str">
        <f ca="1">IFERROR(IF(AND(J656&lt;&gt;"eigene Stoffe",VLOOKUP($E656,'SD Aufnahme'!$A$33:$N$326,'SD Aufnahme'!$G$29,FALSE)=0),"",IF($L656&lt;&gt;0,"", IF(AND(P656&gt;0,O656&lt;&gt;"",Q656&lt;&gt;"t TM"),VLOOKUP($E656,'SD Aufnahme'!$A$33:$N$326,'SD Aufnahme'!$G$29,FALSE)/O656*P656,VLOOKUP($E656,'SD Aufnahme'!$A$33:$N$326,'SD Aufnahme'!$G$29,FALSE)))),"")</f>
        <v/>
      </c>
      <c r="X656" s="87"/>
      <c r="Y656" s="128" t="str">
        <f ca="1">IFERROR(IF(AND(J656&lt;&gt;"eigene Stoffe",VLOOKUP($E656,'SD Aufnahme'!$A$33:$N$326,'SD Aufnahme'!$H$29,FALSE)=0),"",IF($L656&lt;&gt;0,"",IFERROR(IF(AND(P656&gt;0,O656&lt;&gt;"",Q656&lt;&gt;"t TM"),VLOOKUP($E656,'SD Aufnahme'!$A$33:$N$326,'SD Aufnahme'!$H$29,FALSE)*P656/O656,VLOOKUP($E656,'SD Aufnahme'!$A$33:$N$326,'SD Aufnahme'!$H$29,FALSE)),""))),"")</f>
        <v/>
      </c>
      <c r="Z656" s="87"/>
      <c r="AA656" s="424" t="s">
        <v>667</v>
      </c>
      <c r="AB656" s="129" t="str">
        <f>IF($M656=0,"",IFERROR(VLOOKUP($E656,'SD Aufnahme'!$A$33:$N$279,AB$20,FALSE),""))</f>
        <v/>
      </c>
      <c r="AC656" s="97">
        <f t="shared" si="183"/>
        <v>0</v>
      </c>
      <c r="AD656" s="89">
        <f t="shared" ca="1" si="184"/>
        <v>0</v>
      </c>
      <c r="AE656" s="89">
        <f t="shared" ca="1" si="190"/>
        <v>0</v>
      </c>
      <c r="AF656" s="89">
        <f t="shared" ca="1" si="185"/>
        <v>0</v>
      </c>
      <c r="AG656" s="89">
        <f t="shared" ca="1" si="191"/>
        <v>0</v>
      </c>
      <c r="AH656" s="89">
        <f t="shared" si="197"/>
        <v>0</v>
      </c>
      <c r="AI656" s="130" t="e">
        <f ca="1">COUNTIF(OFFSET('SD Aufnahme'!$C$33,VLOOKUP(J656,Art_Aufnahme,3,FALSE),0,VLOOKUP(J656,Art_Aufnahme,4,FALSE)-VLOOKUP(J656,Art_Aufnahme,3,FALSE)+1,1),K656)</f>
        <v>#N/A</v>
      </c>
      <c r="AJ656" s="138">
        <f ca="1">COUNTIF(OFFSET('SD Aufnahme'!$M$32,VLOOKUP(E656,'SD Aufnahme'!$A$33:$X$376,'SD Aufnahme'!$W$29,FALSE),0,1,VLOOKUP(E656,'SD Aufnahme'!$A$33:$X$376,'SD Aufnahme'!$X$29,FALSE)),M656)</f>
        <v>0</v>
      </c>
      <c r="AK656" s="91">
        <f t="shared" ca="1" si="192"/>
        <v>0</v>
      </c>
      <c r="AL656" s="98">
        <f t="shared" si="186"/>
        <v>3</v>
      </c>
      <c r="AO656" s="98">
        <f t="shared" si="187"/>
        <v>0</v>
      </c>
      <c r="AR656" s="98" t="str">
        <f t="shared" si="188"/>
        <v>1900-1-Aufnahme</v>
      </c>
    </row>
    <row r="657" spans="1:44">
      <c r="A657" s="98">
        <f t="shared" si="179"/>
        <v>0</v>
      </c>
      <c r="B657" s="98" t="str">
        <f>IF(C657=1,SUM($C$23:C657),"")</f>
        <v/>
      </c>
      <c r="C657" s="98">
        <f t="shared" si="180"/>
        <v>0</v>
      </c>
      <c r="D657" s="89" t="str">
        <f t="shared" si="181"/>
        <v>1900-1-Aufnahme-</v>
      </c>
      <c r="E657" s="123" t="str">
        <f t="shared" ca="1" si="189"/>
        <v>-</v>
      </c>
      <c r="F657" s="123">
        <f t="shared" si="194"/>
        <v>1900</v>
      </c>
      <c r="G657" s="123">
        <f t="shared" si="195"/>
        <v>1</v>
      </c>
      <c r="H657" s="162">
        <f t="shared" si="196"/>
        <v>635</v>
      </c>
      <c r="I657" s="77"/>
      <c r="J657" s="78"/>
      <c r="K657" s="79"/>
      <c r="L657" s="80"/>
      <c r="M657" s="177"/>
      <c r="N657" s="309" t="str">
        <f t="shared" ca="1" si="193"/>
        <v/>
      </c>
      <c r="O657" s="310" t="str">
        <f ca="1">IFERROR(IF(VLOOKUP($E657,'SD Aufnahme'!$A$33:$N$326,'SD Aufnahme'!$D$29,FALSE)=0,"",VLOOKUP($E657,'SD Aufnahme'!$A$33:$N$326,'SD Aufnahme'!$D$29,FALSE)),"")</f>
        <v/>
      </c>
      <c r="P657" s="313"/>
      <c r="Q657" s="315" t="str">
        <f>IF(K657=0,"",IFERROR(VLOOKUP($E657,'SD Aufnahme'!$A$33:$N$326,'SD Aufnahme'!$E$29,FALSE),""))</f>
        <v/>
      </c>
      <c r="R657" s="87"/>
      <c r="S657" s="131" t="str">
        <f t="shared" si="182"/>
        <v/>
      </c>
      <c r="T657" s="126">
        <f>IF(M657="organische Düngemittel",IF(OR($M657=0,L657&lt;&gt;0,U657&gt;0),0,IFERROR(VLOOKUP($E657,'SD Aufnahme'!$A$33:$N$4042,T$20,FALSE),0)),)</f>
        <v>0</v>
      </c>
      <c r="U657" s="83"/>
      <c r="V657" s="124"/>
      <c r="W657" s="128" t="str">
        <f ca="1">IFERROR(IF(AND(J657&lt;&gt;"eigene Stoffe",VLOOKUP($E657,'SD Aufnahme'!$A$33:$N$326,'SD Aufnahme'!$G$29,FALSE)=0),"",IF($L657&lt;&gt;0,"", IF(AND(P657&gt;0,O657&lt;&gt;"",Q657&lt;&gt;"t TM"),VLOOKUP($E657,'SD Aufnahme'!$A$33:$N$326,'SD Aufnahme'!$G$29,FALSE)/O657*P657,VLOOKUP($E657,'SD Aufnahme'!$A$33:$N$326,'SD Aufnahme'!$G$29,FALSE)))),"")</f>
        <v/>
      </c>
      <c r="X657" s="87"/>
      <c r="Y657" s="128" t="str">
        <f ca="1">IFERROR(IF(AND(J657&lt;&gt;"eigene Stoffe",VLOOKUP($E657,'SD Aufnahme'!$A$33:$N$326,'SD Aufnahme'!$H$29,FALSE)=0),"",IF($L657&lt;&gt;0,"",IFERROR(IF(AND(P657&gt;0,O657&lt;&gt;"",Q657&lt;&gt;"t TM"),VLOOKUP($E657,'SD Aufnahme'!$A$33:$N$326,'SD Aufnahme'!$H$29,FALSE)*P657/O657,VLOOKUP($E657,'SD Aufnahme'!$A$33:$N$326,'SD Aufnahme'!$H$29,FALSE)),""))),"")</f>
        <v/>
      </c>
      <c r="Z657" s="87"/>
      <c r="AA657" s="424" t="s">
        <v>667</v>
      </c>
      <c r="AB657" s="129" t="str">
        <f>IF($M657=0,"",IFERROR(VLOOKUP($E657,'SD Aufnahme'!$A$33:$N$279,AB$20,FALSE),""))</f>
        <v/>
      </c>
      <c r="AC657" s="97">
        <f t="shared" si="183"/>
        <v>0</v>
      </c>
      <c r="AD657" s="89">
        <f t="shared" ca="1" si="184"/>
        <v>0</v>
      </c>
      <c r="AE657" s="89">
        <f t="shared" ca="1" si="190"/>
        <v>0</v>
      </c>
      <c r="AF657" s="89">
        <f t="shared" ca="1" si="185"/>
        <v>0</v>
      </c>
      <c r="AG657" s="89">
        <f t="shared" ca="1" si="191"/>
        <v>0</v>
      </c>
      <c r="AH657" s="89">
        <f t="shared" si="197"/>
        <v>0</v>
      </c>
      <c r="AI657" s="130" t="e">
        <f ca="1">COUNTIF(OFFSET('SD Aufnahme'!$C$33,VLOOKUP(J657,Art_Aufnahme,3,FALSE),0,VLOOKUP(J657,Art_Aufnahme,4,FALSE)-VLOOKUP(J657,Art_Aufnahme,3,FALSE)+1,1),K657)</f>
        <v>#N/A</v>
      </c>
      <c r="AJ657" s="138">
        <f ca="1">COUNTIF(OFFSET('SD Aufnahme'!$M$32,VLOOKUP(E657,'SD Aufnahme'!$A$33:$X$376,'SD Aufnahme'!$W$29,FALSE),0,1,VLOOKUP(E657,'SD Aufnahme'!$A$33:$X$376,'SD Aufnahme'!$X$29,FALSE)),M657)</f>
        <v>0</v>
      </c>
      <c r="AK657" s="91">
        <f t="shared" ca="1" si="192"/>
        <v>0</v>
      </c>
      <c r="AL657" s="98">
        <f t="shared" si="186"/>
        <v>3</v>
      </c>
      <c r="AO657" s="98">
        <f t="shared" si="187"/>
        <v>0</v>
      </c>
      <c r="AR657" s="98" t="str">
        <f t="shared" si="188"/>
        <v>1900-1-Aufnahme</v>
      </c>
    </row>
    <row r="658" spans="1:44">
      <c r="A658" s="98">
        <f t="shared" si="179"/>
        <v>0</v>
      </c>
      <c r="B658" s="98" t="str">
        <f>IF(C658=1,SUM($C$23:C658),"")</f>
        <v/>
      </c>
      <c r="C658" s="98">
        <f t="shared" si="180"/>
        <v>0</v>
      </c>
      <c r="D658" s="89" t="str">
        <f t="shared" si="181"/>
        <v>1900-1-Aufnahme-</v>
      </c>
      <c r="E658" s="123" t="str">
        <f t="shared" ca="1" si="189"/>
        <v>-</v>
      </c>
      <c r="F658" s="123">
        <f t="shared" si="194"/>
        <v>1900</v>
      </c>
      <c r="G658" s="123">
        <f t="shared" si="195"/>
        <v>1</v>
      </c>
      <c r="H658" s="162">
        <f t="shared" si="196"/>
        <v>636</v>
      </c>
      <c r="I658" s="77"/>
      <c r="J658" s="78"/>
      <c r="K658" s="79"/>
      <c r="L658" s="80"/>
      <c r="M658" s="177"/>
      <c r="N658" s="309" t="str">
        <f t="shared" ca="1" si="193"/>
        <v/>
      </c>
      <c r="O658" s="310" t="str">
        <f ca="1">IFERROR(IF(VLOOKUP($E658,'SD Aufnahme'!$A$33:$N$326,'SD Aufnahme'!$D$29,FALSE)=0,"",VLOOKUP($E658,'SD Aufnahme'!$A$33:$N$326,'SD Aufnahme'!$D$29,FALSE)),"")</f>
        <v/>
      </c>
      <c r="P658" s="313"/>
      <c r="Q658" s="315" t="str">
        <f>IF(K658=0,"",IFERROR(VLOOKUP($E658,'SD Aufnahme'!$A$33:$N$326,'SD Aufnahme'!$E$29,FALSE),""))</f>
        <v/>
      </c>
      <c r="R658" s="87"/>
      <c r="S658" s="131" t="str">
        <f t="shared" si="182"/>
        <v/>
      </c>
      <c r="T658" s="126">
        <f>IF(M658="organische Düngemittel",IF(OR($M658=0,L658&lt;&gt;0,U658&gt;0),0,IFERROR(VLOOKUP($E658,'SD Aufnahme'!$A$33:$N$4042,T$20,FALSE),0)),)</f>
        <v>0</v>
      </c>
      <c r="U658" s="83"/>
      <c r="V658" s="124"/>
      <c r="W658" s="128" t="str">
        <f ca="1">IFERROR(IF(AND(J658&lt;&gt;"eigene Stoffe",VLOOKUP($E658,'SD Aufnahme'!$A$33:$N$326,'SD Aufnahme'!$G$29,FALSE)=0),"",IF($L658&lt;&gt;0,"", IF(AND(P658&gt;0,O658&lt;&gt;"",Q658&lt;&gt;"t TM"),VLOOKUP($E658,'SD Aufnahme'!$A$33:$N$326,'SD Aufnahme'!$G$29,FALSE)/O658*P658,VLOOKUP($E658,'SD Aufnahme'!$A$33:$N$326,'SD Aufnahme'!$G$29,FALSE)))),"")</f>
        <v/>
      </c>
      <c r="X658" s="87"/>
      <c r="Y658" s="128" t="str">
        <f ca="1">IFERROR(IF(AND(J658&lt;&gt;"eigene Stoffe",VLOOKUP($E658,'SD Aufnahme'!$A$33:$N$326,'SD Aufnahme'!$H$29,FALSE)=0),"",IF($L658&lt;&gt;0,"",IFERROR(IF(AND(P658&gt;0,O658&lt;&gt;"",Q658&lt;&gt;"t TM"),VLOOKUP($E658,'SD Aufnahme'!$A$33:$N$326,'SD Aufnahme'!$H$29,FALSE)*P658/O658,VLOOKUP($E658,'SD Aufnahme'!$A$33:$N$326,'SD Aufnahme'!$H$29,FALSE)),""))),"")</f>
        <v/>
      </c>
      <c r="Z658" s="87"/>
      <c r="AA658" s="424" t="s">
        <v>667</v>
      </c>
      <c r="AB658" s="129" t="str">
        <f>IF($M658=0,"",IFERROR(VLOOKUP($E658,'SD Aufnahme'!$A$33:$N$279,AB$20,FALSE),""))</f>
        <v/>
      </c>
      <c r="AC658" s="97">
        <f t="shared" si="183"/>
        <v>0</v>
      </c>
      <c r="AD658" s="89">
        <f t="shared" ca="1" si="184"/>
        <v>0</v>
      </c>
      <c r="AE658" s="89">
        <f t="shared" ca="1" si="190"/>
        <v>0</v>
      </c>
      <c r="AF658" s="89">
        <f t="shared" ca="1" si="185"/>
        <v>0</v>
      </c>
      <c r="AG658" s="89">
        <f t="shared" ca="1" si="191"/>
        <v>0</v>
      </c>
      <c r="AH658" s="89">
        <f t="shared" si="197"/>
        <v>0</v>
      </c>
      <c r="AI658" s="130" t="e">
        <f ca="1">COUNTIF(OFFSET('SD Aufnahme'!$C$33,VLOOKUP(J658,Art_Aufnahme,3,FALSE),0,VLOOKUP(J658,Art_Aufnahme,4,FALSE)-VLOOKUP(J658,Art_Aufnahme,3,FALSE)+1,1),K658)</f>
        <v>#N/A</v>
      </c>
      <c r="AJ658" s="138">
        <f ca="1">COUNTIF(OFFSET('SD Aufnahme'!$M$32,VLOOKUP(E658,'SD Aufnahme'!$A$33:$X$376,'SD Aufnahme'!$W$29,FALSE),0,1,VLOOKUP(E658,'SD Aufnahme'!$A$33:$X$376,'SD Aufnahme'!$X$29,FALSE)),M658)</f>
        <v>0</v>
      </c>
      <c r="AK658" s="91">
        <f t="shared" ca="1" si="192"/>
        <v>0</v>
      </c>
      <c r="AL658" s="98">
        <f t="shared" si="186"/>
        <v>3</v>
      </c>
      <c r="AO658" s="98">
        <f t="shared" si="187"/>
        <v>0</v>
      </c>
      <c r="AR658" s="98" t="str">
        <f t="shared" si="188"/>
        <v>1900-1-Aufnahme</v>
      </c>
    </row>
    <row r="659" spans="1:44">
      <c r="A659" s="98">
        <f t="shared" si="179"/>
        <v>0</v>
      </c>
      <c r="B659" s="98" t="str">
        <f>IF(C659=1,SUM($C$23:C659),"")</f>
        <v/>
      </c>
      <c r="C659" s="98">
        <f t="shared" si="180"/>
        <v>0</v>
      </c>
      <c r="D659" s="89" t="str">
        <f t="shared" si="181"/>
        <v>1900-1-Aufnahme-</v>
      </c>
      <c r="E659" s="123" t="str">
        <f t="shared" ca="1" si="189"/>
        <v>-</v>
      </c>
      <c r="F659" s="123">
        <f t="shared" si="194"/>
        <v>1900</v>
      </c>
      <c r="G659" s="123">
        <f t="shared" si="195"/>
        <v>1</v>
      </c>
      <c r="H659" s="162">
        <f t="shared" si="196"/>
        <v>637</v>
      </c>
      <c r="I659" s="77"/>
      <c r="J659" s="78"/>
      <c r="K659" s="79"/>
      <c r="L659" s="80"/>
      <c r="M659" s="177"/>
      <c r="N659" s="309" t="str">
        <f t="shared" ca="1" si="193"/>
        <v/>
      </c>
      <c r="O659" s="310" t="str">
        <f ca="1">IFERROR(IF(VLOOKUP($E659,'SD Aufnahme'!$A$33:$N$326,'SD Aufnahme'!$D$29,FALSE)=0,"",VLOOKUP($E659,'SD Aufnahme'!$A$33:$N$326,'SD Aufnahme'!$D$29,FALSE)),"")</f>
        <v/>
      </c>
      <c r="P659" s="313"/>
      <c r="Q659" s="315" t="str">
        <f>IF(K659=0,"",IFERROR(VLOOKUP($E659,'SD Aufnahme'!$A$33:$N$326,'SD Aufnahme'!$E$29,FALSE),""))</f>
        <v/>
      </c>
      <c r="R659" s="87"/>
      <c r="S659" s="131" t="str">
        <f t="shared" si="182"/>
        <v/>
      </c>
      <c r="T659" s="126">
        <f>IF(M659="organische Düngemittel",IF(OR($M659=0,L659&lt;&gt;0,U659&gt;0),0,IFERROR(VLOOKUP($E659,'SD Aufnahme'!$A$33:$N$4042,T$20,FALSE),0)),)</f>
        <v>0</v>
      </c>
      <c r="U659" s="83"/>
      <c r="V659" s="124"/>
      <c r="W659" s="128" t="str">
        <f ca="1">IFERROR(IF(AND(J659&lt;&gt;"eigene Stoffe",VLOOKUP($E659,'SD Aufnahme'!$A$33:$N$326,'SD Aufnahme'!$G$29,FALSE)=0),"",IF($L659&lt;&gt;0,"", IF(AND(P659&gt;0,O659&lt;&gt;"",Q659&lt;&gt;"t TM"),VLOOKUP($E659,'SD Aufnahme'!$A$33:$N$326,'SD Aufnahme'!$G$29,FALSE)/O659*P659,VLOOKUP($E659,'SD Aufnahme'!$A$33:$N$326,'SD Aufnahme'!$G$29,FALSE)))),"")</f>
        <v/>
      </c>
      <c r="X659" s="87"/>
      <c r="Y659" s="128" t="str">
        <f ca="1">IFERROR(IF(AND(J659&lt;&gt;"eigene Stoffe",VLOOKUP($E659,'SD Aufnahme'!$A$33:$N$326,'SD Aufnahme'!$H$29,FALSE)=0),"",IF($L659&lt;&gt;0,"",IFERROR(IF(AND(P659&gt;0,O659&lt;&gt;"",Q659&lt;&gt;"t TM"),VLOOKUP($E659,'SD Aufnahme'!$A$33:$N$326,'SD Aufnahme'!$H$29,FALSE)*P659/O659,VLOOKUP($E659,'SD Aufnahme'!$A$33:$N$326,'SD Aufnahme'!$H$29,FALSE)),""))),"")</f>
        <v/>
      </c>
      <c r="Z659" s="87"/>
      <c r="AA659" s="424" t="s">
        <v>667</v>
      </c>
      <c r="AB659" s="129" t="str">
        <f>IF($M659=0,"",IFERROR(VLOOKUP($E659,'SD Aufnahme'!$A$33:$N$279,AB$20,FALSE),""))</f>
        <v/>
      </c>
      <c r="AC659" s="97">
        <f t="shared" si="183"/>
        <v>0</v>
      </c>
      <c r="AD659" s="89">
        <f t="shared" ca="1" si="184"/>
        <v>0</v>
      </c>
      <c r="AE659" s="89">
        <f t="shared" ca="1" si="190"/>
        <v>0</v>
      </c>
      <c r="AF659" s="89">
        <f t="shared" ca="1" si="185"/>
        <v>0</v>
      </c>
      <c r="AG659" s="89">
        <f t="shared" ca="1" si="191"/>
        <v>0</v>
      </c>
      <c r="AH659" s="89">
        <f t="shared" si="197"/>
        <v>0</v>
      </c>
      <c r="AI659" s="130" t="e">
        <f ca="1">COUNTIF(OFFSET('SD Aufnahme'!$C$33,VLOOKUP(J659,Art_Aufnahme,3,FALSE),0,VLOOKUP(J659,Art_Aufnahme,4,FALSE)-VLOOKUP(J659,Art_Aufnahme,3,FALSE)+1,1),K659)</f>
        <v>#N/A</v>
      </c>
      <c r="AJ659" s="138">
        <f ca="1">COUNTIF(OFFSET('SD Aufnahme'!$M$32,VLOOKUP(E659,'SD Aufnahme'!$A$33:$X$376,'SD Aufnahme'!$W$29,FALSE),0,1,VLOOKUP(E659,'SD Aufnahme'!$A$33:$X$376,'SD Aufnahme'!$X$29,FALSE)),M659)</f>
        <v>0</v>
      </c>
      <c r="AK659" s="91">
        <f t="shared" ca="1" si="192"/>
        <v>0</v>
      </c>
      <c r="AL659" s="98">
        <f t="shared" si="186"/>
        <v>3</v>
      </c>
      <c r="AO659" s="98">
        <f t="shared" si="187"/>
        <v>0</v>
      </c>
      <c r="AR659" s="98" t="str">
        <f t="shared" si="188"/>
        <v>1900-1-Aufnahme</v>
      </c>
    </row>
    <row r="660" spans="1:44">
      <c r="A660" s="98">
        <f t="shared" si="179"/>
        <v>0</v>
      </c>
      <c r="B660" s="98" t="str">
        <f>IF(C660=1,SUM($C$23:C660),"")</f>
        <v/>
      </c>
      <c r="C660" s="98">
        <f t="shared" si="180"/>
        <v>0</v>
      </c>
      <c r="D660" s="89" t="str">
        <f t="shared" si="181"/>
        <v>1900-1-Aufnahme-</v>
      </c>
      <c r="E660" s="123" t="str">
        <f t="shared" ca="1" si="189"/>
        <v>-</v>
      </c>
      <c r="F660" s="123">
        <f t="shared" si="194"/>
        <v>1900</v>
      </c>
      <c r="G660" s="123">
        <f t="shared" si="195"/>
        <v>1</v>
      </c>
      <c r="H660" s="162">
        <f t="shared" si="196"/>
        <v>638</v>
      </c>
      <c r="I660" s="77"/>
      <c r="J660" s="78"/>
      <c r="K660" s="79"/>
      <c r="L660" s="80"/>
      <c r="M660" s="177"/>
      <c r="N660" s="309" t="str">
        <f t="shared" ca="1" si="193"/>
        <v/>
      </c>
      <c r="O660" s="310" t="str">
        <f ca="1">IFERROR(IF(VLOOKUP($E660,'SD Aufnahme'!$A$33:$N$326,'SD Aufnahme'!$D$29,FALSE)=0,"",VLOOKUP($E660,'SD Aufnahme'!$A$33:$N$326,'SD Aufnahme'!$D$29,FALSE)),"")</f>
        <v/>
      </c>
      <c r="P660" s="313"/>
      <c r="Q660" s="315" t="str">
        <f>IF(K660=0,"",IFERROR(VLOOKUP($E660,'SD Aufnahme'!$A$33:$N$326,'SD Aufnahme'!$E$29,FALSE),""))</f>
        <v/>
      </c>
      <c r="R660" s="87"/>
      <c r="S660" s="131" t="str">
        <f t="shared" si="182"/>
        <v/>
      </c>
      <c r="T660" s="126">
        <f>IF(M660="organische Düngemittel",IF(OR($M660=0,L660&lt;&gt;0,U660&gt;0),0,IFERROR(VLOOKUP($E660,'SD Aufnahme'!$A$33:$N$4042,T$20,FALSE),0)),)</f>
        <v>0</v>
      </c>
      <c r="U660" s="83"/>
      <c r="V660" s="124"/>
      <c r="W660" s="128" t="str">
        <f ca="1">IFERROR(IF(AND(J660&lt;&gt;"eigene Stoffe",VLOOKUP($E660,'SD Aufnahme'!$A$33:$N$326,'SD Aufnahme'!$G$29,FALSE)=0),"",IF($L660&lt;&gt;0,"", IF(AND(P660&gt;0,O660&lt;&gt;"",Q660&lt;&gt;"t TM"),VLOOKUP($E660,'SD Aufnahme'!$A$33:$N$326,'SD Aufnahme'!$G$29,FALSE)/O660*P660,VLOOKUP($E660,'SD Aufnahme'!$A$33:$N$326,'SD Aufnahme'!$G$29,FALSE)))),"")</f>
        <v/>
      </c>
      <c r="X660" s="87"/>
      <c r="Y660" s="128" t="str">
        <f ca="1">IFERROR(IF(AND(J660&lt;&gt;"eigene Stoffe",VLOOKUP($E660,'SD Aufnahme'!$A$33:$N$326,'SD Aufnahme'!$H$29,FALSE)=0),"",IF($L660&lt;&gt;0,"",IFERROR(IF(AND(P660&gt;0,O660&lt;&gt;"",Q660&lt;&gt;"t TM"),VLOOKUP($E660,'SD Aufnahme'!$A$33:$N$326,'SD Aufnahme'!$H$29,FALSE)*P660/O660,VLOOKUP($E660,'SD Aufnahme'!$A$33:$N$326,'SD Aufnahme'!$H$29,FALSE)),""))),"")</f>
        <v/>
      </c>
      <c r="Z660" s="87"/>
      <c r="AA660" s="424" t="s">
        <v>667</v>
      </c>
      <c r="AB660" s="129" t="str">
        <f>IF($M660=0,"",IFERROR(VLOOKUP($E660,'SD Aufnahme'!$A$33:$N$279,AB$20,FALSE),""))</f>
        <v/>
      </c>
      <c r="AC660" s="97">
        <f t="shared" si="183"/>
        <v>0</v>
      </c>
      <c r="AD660" s="89">
        <f t="shared" ca="1" si="184"/>
        <v>0</v>
      </c>
      <c r="AE660" s="89">
        <f t="shared" ca="1" si="190"/>
        <v>0</v>
      </c>
      <c r="AF660" s="89">
        <f t="shared" ca="1" si="185"/>
        <v>0</v>
      </c>
      <c r="AG660" s="89">
        <f t="shared" ca="1" si="191"/>
        <v>0</v>
      </c>
      <c r="AH660" s="89">
        <f t="shared" si="197"/>
        <v>0</v>
      </c>
      <c r="AI660" s="130" t="e">
        <f ca="1">COUNTIF(OFFSET('SD Aufnahme'!$C$33,VLOOKUP(J660,Art_Aufnahme,3,FALSE),0,VLOOKUP(J660,Art_Aufnahme,4,FALSE)-VLOOKUP(J660,Art_Aufnahme,3,FALSE)+1,1),K660)</f>
        <v>#N/A</v>
      </c>
      <c r="AJ660" s="138">
        <f ca="1">COUNTIF(OFFSET('SD Aufnahme'!$M$32,VLOOKUP(E660,'SD Aufnahme'!$A$33:$X$376,'SD Aufnahme'!$W$29,FALSE),0,1,VLOOKUP(E660,'SD Aufnahme'!$A$33:$X$376,'SD Aufnahme'!$X$29,FALSE)),M660)</f>
        <v>0</v>
      </c>
      <c r="AK660" s="91">
        <f t="shared" ca="1" si="192"/>
        <v>0</v>
      </c>
      <c r="AL660" s="98">
        <f t="shared" si="186"/>
        <v>3</v>
      </c>
      <c r="AO660" s="98">
        <f t="shared" si="187"/>
        <v>0</v>
      </c>
      <c r="AR660" s="98" t="str">
        <f t="shared" si="188"/>
        <v>1900-1-Aufnahme</v>
      </c>
    </row>
    <row r="661" spans="1:44">
      <c r="A661" s="98">
        <f t="shared" si="179"/>
        <v>0</v>
      </c>
      <c r="B661" s="98" t="str">
        <f>IF(C661=1,SUM($C$23:C661),"")</f>
        <v/>
      </c>
      <c r="C661" s="98">
        <f t="shared" si="180"/>
        <v>0</v>
      </c>
      <c r="D661" s="89" t="str">
        <f t="shared" si="181"/>
        <v>1900-1-Aufnahme-</v>
      </c>
      <c r="E661" s="123" t="str">
        <f t="shared" ca="1" si="189"/>
        <v>-</v>
      </c>
      <c r="F661" s="123">
        <f t="shared" si="194"/>
        <v>1900</v>
      </c>
      <c r="G661" s="123">
        <f t="shared" si="195"/>
        <v>1</v>
      </c>
      <c r="H661" s="162">
        <f t="shared" si="196"/>
        <v>639</v>
      </c>
      <c r="I661" s="77"/>
      <c r="J661" s="78"/>
      <c r="K661" s="79"/>
      <c r="L661" s="80"/>
      <c r="M661" s="177"/>
      <c r="N661" s="309" t="str">
        <f t="shared" ca="1" si="193"/>
        <v/>
      </c>
      <c r="O661" s="310" t="str">
        <f ca="1">IFERROR(IF(VLOOKUP($E661,'SD Aufnahme'!$A$33:$N$326,'SD Aufnahme'!$D$29,FALSE)=0,"",VLOOKUP($E661,'SD Aufnahme'!$A$33:$N$326,'SD Aufnahme'!$D$29,FALSE)),"")</f>
        <v/>
      </c>
      <c r="P661" s="313"/>
      <c r="Q661" s="315" t="str">
        <f>IF(K661=0,"",IFERROR(VLOOKUP($E661,'SD Aufnahme'!$A$33:$N$326,'SD Aufnahme'!$E$29,FALSE),""))</f>
        <v/>
      </c>
      <c r="R661" s="87"/>
      <c r="S661" s="131" t="str">
        <f t="shared" si="182"/>
        <v/>
      </c>
      <c r="T661" s="126">
        <f>IF(M661="organische Düngemittel",IF(OR($M661=0,L661&lt;&gt;0,U661&gt;0),0,IFERROR(VLOOKUP($E661,'SD Aufnahme'!$A$33:$N$4042,T$20,FALSE),0)),)</f>
        <v>0</v>
      </c>
      <c r="U661" s="83"/>
      <c r="V661" s="124"/>
      <c r="W661" s="128" t="str">
        <f ca="1">IFERROR(IF(AND(J661&lt;&gt;"eigene Stoffe",VLOOKUP($E661,'SD Aufnahme'!$A$33:$N$326,'SD Aufnahme'!$G$29,FALSE)=0),"",IF($L661&lt;&gt;0,"", IF(AND(P661&gt;0,O661&lt;&gt;"",Q661&lt;&gt;"t TM"),VLOOKUP($E661,'SD Aufnahme'!$A$33:$N$326,'SD Aufnahme'!$G$29,FALSE)/O661*P661,VLOOKUP($E661,'SD Aufnahme'!$A$33:$N$326,'SD Aufnahme'!$G$29,FALSE)))),"")</f>
        <v/>
      </c>
      <c r="X661" s="87"/>
      <c r="Y661" s="128" t="str">
        <f ca="1">IFERROR(IF(AND(J661&lt;&gt;"eigene Stoffe",VLOOKUP($E661,'SD Aufnahme'!$A$33:$N$326,'SD Aufnahme'!$H$29,FALSE)=0),"",IF($L661&lt;&gt;0,"",IFERROR(IF(AND(P661&gt;0,O661&lt;&gt;"",Q661&lt;&gt;"t TM"),VLOOKUP($E661,'SD Aufnahme'!$A$33:$N$326,'SD Aufnahme'!$H$29,FALSE)*P661/O661,VLOOKUP($E661,'SD Aufnahme'!$A$33:$N$326,'SD Aufnahme'!$H$29,FALSE)),""))),"")</f>
        <v/>
      </c>
      <c r="Z661" s="87"/>
      <c r="AA661" s="424" t="s">
        <v>667</v>
      </c>
      <c r="AB661" s="129" t="str">
        <f>IF($M661=0,"",IFERROR(VLOOKUP($E661,'SD Aufnahme'!$A$33:$N$279,AB$20,FALSE),""))</f>
        <v/>
      </c>
      <c r="AC661" s="97">
        <f t="shared" si="183"/>
        <v>0</v>
      </c>
      <c r="AD661" s="89">
        <f t="shared" ca="1" si="184"/>
        <v>0</v>
      </c>
      <c r="AE661" s="89">
        <f t="shared" ca="1" si="190"/>
        <v>0</v>
      </c>
      <c r="AF661" s="89">
        <f t="shared" ca="1" si="185"/>
        <v>0</v>
      </c>
      <c r="AG661" s="89">
        <f t="shared" ca="1" si="191"/>
        <v>0</v>
      </c>
      <c r="AH661" s="89">
        <f t="shared" si="197"/>
        <v>0</v>
      </c>
      <c r="AI661" s="130" t="e">
        <f ca="1">COUNTIF(OFFSET('SD Aufnahme'!$C$33,VLOOKUP(J661,Art_Aufnahme,3,FALSE),0,VLOOKUP(J661,Art_Aufnahme,4,FALSE)-VLOOKUP(J661,Art_Aufnahme,3,FALSE)+1,1),K661)</f>
        <v>#N/A</v>
      </c>
      <c r="AJ661" s="138">
        <f ca="1">COUNTIF(OFFSET('SD Aufnahme'!$M$32,VLOOKUP(E661,'SD Aufnahme'!$A$33:$X$376,'SD Aufnahme'!$W$29,FALSE),0,1,VLOOKUP(E661,'SD Aufnahme'!$A$33:$X$376,'SD Aufnahme'!$X$29,FALSE)),M661)</f>
        <v>0</v>
      </c>
      <c r="AK661" s="91">
        <f t="shared" ca="1" si="192"/>
        <v>0</v>
      </c>
      <c r="AL661" s="98">
        <f t="shared" si="186"/>
        <v>3</v>
      </c>
      <c r="AO661" s="98">
        <f t="shared" si="187"/>
        <v>0</v>
      </c>
      <c r="AR661" s="98" t="str">
        <f t="shared" si="188"/>
        <v>1900-1-Aufnahme</v>
      </c>
    </row>
    <row r="662" spans="1:44">
      <c r="A662" s="98">
        <f t="shared" si="179"/>
        <v>0</v>
      </c>
      <c r="B662" s="98" t="str">
        <f>IF(C662=1,SUM($C$23:C662),"")</f>
        <v/>
      </c>
      <c r="C662" s="98">
        <f t="shared" si="180"/>
        <v>0</v>
      </c>
      <c r="D662" s="89" t="str">
        <f t="shared" si="181"/>
        <v>1900-1-Aufnahme-</v>
      </c>
      <c r="E662" s="123" t="str">
        <f t="shared" ca="1" si="189"/>
        <v>-</v>
      </c>
      <c r="F662" s="123">
        <f t="shared" si="194"/>
        <v>1900</v>
      </c>
      <c r="G662" s="123">
        <f t="shared" si="195"/>
        <v>1</v>
      </c>
      <c r="H662" s="162">
        <f t="shared" si="196"/>
        <v>640</v>
      </c>
      <c r="I662" s="77"/>
      <c r="J662" s="78"/>
      <c r="K662" s="79"/>
      <c r="L662" s="80"/>
      <c r="M662" s="177"/>
      <c r="N662" s="309" t="str">
        <f t="shared" ca="1" si="193"/>
        <v/>
      </c>
      <c r="O662" s="310" t="str">
        <f ca="1">IFERROR(IF(VLOOKUP($E662,'SD Aufnahme'!$A$33:$N$326,'SD Aufnahme'!$D$29,FALSE)=0,"",VLOOKUP($E662,'SD Aufnahme'!$A$33:$N$326,'SD Aufnahme'!$D$29,FALSE)),"")</f>
        <v/>
      </c>
      <c r="P662" s="313"/>
      <c r="Q662" s="315" t="str">
        <f>IF(K662=0,"",IFERROR(VLOOKUP($E662,'SD Aufnahme'!$A$33:$N$326,'SD Aufnahme'!$E$29,FALSE),""))</f>
        <v/>
      </c>
      <c r="R662" s="87"/>
      <c r="S662" s="131" t="str">
        <f t="shared" si="182"/>
        <v/>
      </c>
      <c r="T662" s="126">
        <f>IF(M662="organische Düngemittel",IF(OR($M662=0,L662&lt;&gt;0,U662&gt;0),0,IFERROR(VLOOKUP($E662,'SD Aufnahme'!$A$33:$N$4042,T$20,FALSE),0)),)</f>
        <v>0</v>
      </c>
      <c r="U662" s="83"/>
      <c r="V662" s="124"/>
      <c r="W662" s="128" t="str">
        <f ca="1">IFERROR(IF(AND(J662&lt;&gt;"eigene Stoffe",VLOOKUP($E662,'SD Aufnahme'!$A$33:$N$326,'SD Aufnahme'!$G$29,FALSE)=0),"",IF($L662&lt;&gt;0,"", IF(AND(P662&gt;0,O662&lt;&gt;"",Q662&lt;&gt;"t TM"),VLOOKUP($E662,'SD Aufnahme'!$A$33:$N$326,'SD Aufnahme'!$G$29,FALSE)/O662*P662,VLOOKUP($E662,'SD Aufnahme'!$A$33:$N$326,'SD Aufnahme'!$G$29,FALSE)))),"")</f>
        <v/>
      </c>
      <c r="X662" s="87"/>
      <c r="Y662" s="128" t="str">
        <f ca="1">IFERROR(IF(AND(J662&lt;&gt;"eigene Stoffe",VLOOKUP($E662,'SD Aufnahme'!$A$33:$N$326,'SD Aufnahme'!$H$29,FALSE)=0),"",IF($L662&lt;&gt;0,"",IFERROR(IF(AND(P662&gt;0,O662&lt;&gt;"",Q662&lt;&gt;"t TM"),VLOOKUP($E662,'SD Aufnahme'!$A$33:$N$326,'SD Aufnahme'!$H$29,FALSE)*P662/O662,VLOOKUP($E662,'SD Aufnahme'!$A$33:$N$326,'SD Aufnahme'!$H$29,FALSE)),""))),"")</f>
        <v/>
      </c>
      <c r="Z662" s="87"/>
      <c r="AA662" s="424" t="s">
        <v>667</v>
      </c>
      <c r="AB662" s="129" t="str">
        <f>IF($M662=0,"",IFERROR(VLOOKUP($E662,'SD Aufnahme'!$A$33:$N$279,AB$20,FALSE),""))</f>
        <v/>
      </c>
      <c r="AC662" s="97">
        <f t="shared" si="183"/>
        <v>0</v>
      </c>
      <c r="AD662" s="89">
        <f t="shared" ca="1" si="184"/>
        <v>0</v>
      </c>
      <c r="AE662" s="89">
        <f t="shared" ca="1" si="190"/>
        <v>0</v>
      </c>
      <c r="AF662" s="89">
        <f t="shared" ca="1" si="185"/>
        <v>0</v>
      </c>
      <c r="AG662" s="89">
        <f t="shared" ca="1" si="191"/>
        <v>0</v>
      </c>
      <c r="AH662" s="89">
        <f t="shared" si="197"/>
        <v>0</v>
      </c>
      <c r="AI662" s="130" t="e">
        <f ca="1">COUNTIF(OFFSET('SD Aufnahme'!$C$33,VLOOKUP(J662,Art_Aufnahme,3,FALSE),0,VLOOKUP(J662,Art_Aufnahme,4,FALSE)-VLOOKUP(J662,Art_Aufnahme,3,FALSE)+1,1),K662)</f>
        <v>#N/A</v>
      </c>
      <c r="AJ662" s="138">
        <f ca="1">COUNTIF(OFFSET('SD Aufnahme'!$M$32,VLOOKUP(E662,'SD Aufnahme'!$A$33:$X$376,'SD Aufnahme'!$W$29,FALSE),0,1,VLOOKUP(E662,'SD Aufnahme'!$A$33:$X$376,'SD Aufnahme'!$X$29,FALSE)),M662)</f>
        <v>0</v>
      </c>
      <c r="AK662" s="91">
        <f t="shared" ca="1" si="192"/>
        <v>0</v>
      </c>
      <c r="AL662" s="98">
        <f t="shared" si="186"/>
        <v>3</v>
      </c>
      <c r="AO662" s="98">
        <f t="shared" si="187"/>
        <v>0</v>
      </c>
      <c r="AR662" s="98" t="str">
        <f t="shared" si="188"/>
        <v>1900-1-Aufnahme</v>
      </c>
    </row>
    <row r="663" spans="1:44">
      <c r="A663" s="98">
        <f t="shared" ref="A663:A726" si="198">COUNTIF($K$23:$K$1022,L663)</f>
        <v>0</v>
      </c>
      <c r="B663" s="98" t="str">
        <f>IF(C663=1,SUM($C$23:C663),"")</f>
        <v/>
      </c>
      <c r="C663" s="98">
        <f t="shared" ref="C663:C726" si="199">IF(AND(L663&gt;0,X663&gt;0,Z663&gt;0),1,0)</f>
        <v>0</v>
      </c>
      <c r="D663" s="89" t="str">
        <f t="shared" ref="D663:D726" si="200">CONCATENATE(F663&amp;"-"&amp;G663&amp;"-"&amp;$D$1&amp;"-"&amp;M663)</f>
        <v>1900-1-Aufnahme-</v>
      </c>
      <c r="E663" s="123" t="str">
        <f t="shared" ca="1" si="189"/>
        <v>-</v>
      </c>
      <c r="F663" s="123">
        <f t="shared" si="194"/>
        <v>1900</v>
      </c>
      <c r="G663" s="123">
        <f t="shared" si="195"/>
        <v>1</v>
      </c>
      <c r="H663" s="162">
        <f t="shared" si="196"/>
        <v>641</v>
      </c>
      <c r="I663" s="77"/>
      <c r="J663" s="78"/>
      <c r="K663" s="79"/>
      <c r="L663" s="80"/>
      <c r="M663" s="177"/>
      <c r="N663" s="309" t="str">
        <f t="shared" ca="1" si="193"/>
        <v/>
      </c>
      <c r="O663" s="310" t="str">
        <f ca="1">IFERROR(IF(VLOOKUP($E663,'SD Aufnahme'!$A$33:$N$326,'SD Aufnahme'!$D$29,FALSE)=0,"",VLOOKUP($E663,'SD Aufnahme'!$A$33:$N$326,'SD Aufnahme'!$D$29,FALSE)),"")</f>
        <v/>
      </c>
      <c r="P663" s="313"/>
      <c r="Q663" s="315" t="str">
        <f>IF(K663=0,"",IFERROR(VLOOKUP($E663,'SD Aufnahme'!$A$33:$N$326,'SD Aufnahme'!$E$29,FALSE),""))</f>
        <v/>
      </c>
      <c r="R663" s="87"/>
      <c r="S663" s="131" t="str">
        <f t="shared" ref="S663:S726" si="201">IF(M663="organische Düngemittel", "%","")</f>
        <v/>
      </c>
      <c r="T663" s="126">
        <f>IF(M663="organische Düngemittel",IF(OR($M663=0,L663&lt;&gt;0,U663&gt;0),0,IFERROR(VLOOKUP($E663,'SD Aufnahme'!$A$33:$N$4042,T$20,FALSE),0)),)</f>
        <v>0</v>
      </c>
      <c r="U663" s="83"/>
      <c r="V663" s="124"/>
      <c r="W663" s="128" t="str">
        <f ca="1">IFERROR(IF(AND(J663&lt;&gt;"eigene Stoffe",VLOOKUP($E663,'SD Aufnahme'!$A$33:$N$326,'SD Aufnahme'!$G$29,FALSE)=0),"",IF($L663&lt;&gt;0,"", IF(AND(P663&gt;0,O663&lt;&gt;"",Q663&lt;&gt;"t TM"),VLOOKUP($E663,'SD Aufnahme'!$A$33:$N$326,'SD Aufnahme'!$G$29,FALSE)/O663*P663,VLOOKUP($E663,'SD Aufnahme'!$A$33:$N$326,'SD Aufnahme'!$G$29,FALSE)))),"")</f>
        <v/>
      </c>
      <c r="X663" s="87"/>
      <c r="Y663" s="128" t="str">
        <f ca="1">IFERROR(IF(AND(J663&lt;&gt;"eigene Stoffe",VLOOKUP($E663,'SD Aufnahme'!$A$33:$N$326,'SD Aufnahme'!$H$29,FALSE)=0),"",IF($L663&lt;&gt;0,"",IFERROR(IF(AND(P663&gt;0,O663&lt;&gt;"",Q663&lt;&gt;"t TM"),VLOOKUP($E663,'SD Aufnahme'!$A$33:$N$326,'SD Aufnahme'!$H$29,FALSE)*P663/O663,VLOOKUP($E663,'SD Aufnahme'!$A$33:$N$326,'SD Aufnahme'!$H$29,FALSE)),""))),"")</f>
        <v/>
      </c>
      <c r="Z663" s="87"/>
      <c r="AA663" s="424" t="s">
        <v>667</v>
      </c>
      <c r="AB663" s="129" t="str">
        <f>IF($M663=0,"",IFERROR(VLOOKUP($E663,'SD Aufnahme'!$A$33:$N$279,AB$20,FALSE),""))</f>
        <v/>
      </c>
      <c r="AC663" s="97">
        <f t="shared" ref="AC663:AC726" si="202">IFERROR(P663*R663/100,0)</f>
        <v>0</v>
      </c>
      <c r="AD663" s="89">
        <f t="shared" ref="AD663:AD726" ca="1" si="203">IF(AK663=1,IFERROR(IF(L663&gt;0,R663*X663,IF(X663&gt;0,X663*R663,W663*R663)),0),0)</f>
        <v>0</v>
      </c>
      <c r="AE663" s="89">
        <f t="shared" ca="1" si="190"/>
        <v>0</v>
      </c>
      <c r="AF663" s="89">
        <f t="shared" ref="AF663:AF726" ca="1" si="204">IF(AK663=1,IF(J663="Stickstofffixierung durch Leguminosen",0,IFERROR(IF(L663&gt;0,R663*Z663,IF(Z663&gt;0,Z663*R663,Y663*R663)),0)),0)</f>
        <v>0</v>
      </c>
      <c r="AG663" s="89">
        <f t="shared" ca="1" si="191"/>
        <v>0</v>
      </c>
      <c r="AH663" s="89">
        <f t="shared" si="197"/>
        <v>0</v>
      </c>
      <c r="AI663" s="130" t="e">
        <f ca="1">COUNTIF(OFFSET('SD Aufnahme'!$C$33,VLOOKUP(J663,Art_Aufnahme,3,FALSE),0,VLOOKUP(J663,Art_Aufnahme,4,FALSE)-VLOOKUP(J663,Art_Aufnahme,3,FALSE)+1,1),K663)</f>
        <v>#N/A</v>
      </c>
      <c r="AJ663" s="138">
        <f ca="1">COUNTIF(OFFSET('SD Aufnahme'!$M$32,VLOOKUP(E663,'SD Aufnahme'!$A$33:$X$376,'SD Aufnahme'!$W$29,FALSE),0,1,VLOOKUP(E663,'SD Aufnahme'!$A$33:$X$376,'SD Aufnahme'!$X$29,FALSE)),M663)</f>
        <v>0</v>
      </c>
      <c r="AK663" s="91">
        <f t="shared" ca="1" si="192"/>
        <v>0</v>
      </c>
      <c r="AL663" s="98">
        <f t="shared" ref="AL663:AL726" si="205">IF(OR(X663&gt;0,Z663&gt;0),2,3)</f>
        <v>3</v>
      </c>
      <c r="AO663" s="98">
        <f t="shared" ref="AO663:AO726" si="206">IF(I663&gt;0,ROW(),0)</f>
        <v>0</v>
      </c>
      <c r="AR663" s="98" t="str">
        <f t="shared" ref="AR663:AR726" si="207">CONCATENATE(F663&amp;"-"&amp;G663&amp;"-"&amp;$D$1)</f>
        <v>1900-1-Aufnahme</v>
      </c>
    </row>
    <row r="664" spans="1:44">
      <c r="A664" s="98">
        <f t="shared" si="198"/>
        <v>0</v>
      </c>
      <c r="B664" s="98" t="str">
        <f>IF(C664=1,SUM($C$23:C664),"")</f>
        <v/>
      </c>
      <c r="C664" s="98">
        <f t="shared" si="199"/>
        <v>0</v>
      </c>
      <c r="D664" s="89" t="str">
        <f t="shared" si="200"/>
        <v>1900-1-Aufnahme-</v>
      </c>
      <c r="E664" s="123" t="str">
        <f t="shared" ref="E664:E727" ca="1" si="208">IFERROR(IF(AI664=1,CONCATENATE(J664&amp;"-"&amp;K664),"-"),"-")</f>
        <v>-</v>
      </c>
      <c r="F664" s="123">
        <f t="shared" si="194"/>
        <v>1900</v>
      </c>
      <c r="G664" s="123">
        <f t="shared" si="195"/>
        <v>1</v>
      </c>
      <c r="H664" s="162">
        <f t="shared" si="196"/>
        <v>642</v>
      </c>
      <c r="I664" s="77"/>
      <c r="J664" s="78"/>
      <c r="K664" s="79"/>
      <c r="L664" s="80"/>
      <c r="M664" s="177"/>
      <c r="N664" s="309" t="str">
        <f t="shared" ca="1" si="193"/>
        <v/>
      </c>
      <c r="O664" s="310" t="str">
        <f ca="1">IFERROR(IF(VLOOKUP($E664,'SD Aufnahme'!$A$33:$N$326,'SD Aufnahme'!$D$29,FALSE)=0,"",VLOOKUP($E664,'SD Aufnahme'!$A$33:$N$326,'SD Aufnahme'!$D$29,FALSE)),"")</f>
        <v/>
      </c>
      <c r="P664" s="313"/>
      <c r="Q664" s="315" t="str">
        <f>IF(K664=0,"",IFERROR(VLOOKUP($E664,'SD Aufnahme'!$A$33:$N$326,'SD Aufnahme'!$E$29,FALSE),""))</f>
        <v/>
      </c>
      <c r="R664" s="87"/>
      <c r="S664" s="131" t="str">
        <f t="shared" si="201"/>
        <v/>
      </c>
      <c r="T664" s="126">
        <f>IF(M664="organische Düngemittel",IF(OR($M664=0,L664&lt;&gt;0,U664&gt;0),0,IFERROR(VLOOKUP($E664,'SD Aufnahme'!$A$33:$N$4042,T$20,FALSE),0)),)</f>
        <v>0</v>
      </c>
      <c r="U664" s="83"/>
      <c r="V664" s="124"/>
      <c r="W664" s="128" t="str">
        <f ca="1">IFERROR(IF(AND(J664&lt;&gt;"eigene Stoffe",VLOOKUP($E664,'SD Aufnahme'!$A$33:$N$326,'SD Aufnahme'!$G$29,FALSE)=0),"",IF($L664&lt;&gt;0,"", IF(AND(P664&gt;0,O664&lt;&gt;"",Q664&lt;&gt;"t TM"),VLOOKUP($E664,'SD Aufnahme'!$A$33:$N$326,'SD Aufnahme'!$G$29,FALSE)/O664*P664,VLOOKUP($E664,'SD Aufnahme'!$A$33:$N$326,'SD Aufnahme'!$G$29,FALSE)))),"")</f>
        <v/>
      </c>
      <c r="X664" s="87"/>
      <c r="Y664" s="128" t="str">
        <f ca="1">IFERROR(IF(AND(J664&lt;&gt;"eigene Stoffe",VLOOKUP($E664,'SD Aufnahme'!$A$33:$N$326,'SD Aufnahme'!$H$29,FALSE)=0),"",IF($L664&lt;&gt;0,"",IFERROR(IF(AND(P664&gt;0,O664&lt;&gt;"",Q664&lt;&gt;"t TM"),VLOOKUP($E664,'SD Aufnahme'!$A$33:$N$326,'SD Aufnahme'!$H$29,FALSE)*P664/O664,VLOOKUP($E664,'SD Aufnahme'!$A$33:$N$326,'SD Aufnahme'!$H$29,FALSE)),""))),"")</f>
        <v/>
      </c>
      <c r="Z664" s="87"/>
      <c r="AA664" s="424" t="s">
        <v>667</v>
      </c>
      <c r="AB664" s="129" t="str">
        <f>IF($M664=0,"",IFERROR(VLOOKUP($E664,'SD Aufnahme'!$A$33:$N$279,AB$20,FALSE),""))</f>
        <v/>
      </c>
      <c r="AC664" s="97">
        <f t="shared" si="202"/>
        <v>0</v>
      </c>
      <c r="AD664" s="89">
        <f t="shared" ca="1" si="203"/>
        <v>0</v>
      </c>
      <c r="AE664" s="89">
        <f t="shared" ref="AE664:AE727" ca="1" si="209">IF(AK664=1,AD664/100*IF(U664&gt;0,U664,T664),0)</f>
        <v>0</v>
      </c>
      <c r="AF664" s="89">
        <f t="shared" ca="1" si="204"/>
        <v>0</v>
      </c>
      <c r="AG664" s="89">
        <f t="shared" ref="AG664:AG727" ca="1" si="210">IF(AK664=1,AF664/100*IF(U664&gt;0,U664,T664),0)</f>
        <v>0</v>
      </c>
      <c r="AH664" s="89">
        <f t="shared" si="197"/>
        <v>0</v>
      </c>
      <c r="AI664" s="130" t="e">
        <f ca="1">COUNTIF(OFFSET('SD Aufnahme'!$C$33,VLOOKUP(J664,Art_Aufnahme,3,FALSE),0,VLOOKUP(J664,Art_Aufnahme,4,FALSE)-VLOOKUP(J664,Art_Aufnahme,3,FALSE)+1,1),K664)</f>
        <v>#N/A</v>
      </c>
      <c r="AJ664" s="138">
        <f ca="1">COUNTIF(OFFSET('SD Aufnahme'!$M$32,VLOOKUP(E664,'SD Aufnahme'!$A$33:$X$376,'SD Aufnahme'!$W$29,FALSE),0,1,VLOOKUP(E664,'SD Aufnahme'!$A$33:$X$376,'SD Aufnahme'!$X$29,FALSE)),M664)</f>
        <v>0</v>
      </c>
      <c r="AK664" s="91">
        <f t="shared" ref="AK664:AK727" ca="1" si="211">IF(AND(I664&gt;0,K664&gt;0,M664&gt;0,R664&gt;0,OR(AND(AA664="Richtwerte ",X664="",Z664=0),AND(OR(AA664="Richtwerte",AND(J664="eigene Stoffe",AA664&gt;0)),OR( W664&gt;0,X664&gt;0),OR(Y664&gt;0,Z664&gt;0)),AND(X664&gt;0,Z664&gt;0,OR(AA664="Richtwerte",AA664="Kennzeichnung",AA664="Analyse")))),1,0)</f>
        <v>0</v>
      </c>
      <c r="AL664" s="98">
        <f t="shared" si="205"/>
        <v>3</v>
      </c>
      <c r="AO664" s="98">
        <f t="shared" si="206"/>
        <v>0</v>
      </c>
      <c r="AR664" s="98" t="str">
        <f t="shared" si="207"/>
        <v>1900-1-Aufnahme</v>
      </c>
    </row>
    <row r="665" spans="1:44">
      <c r="A665" s="98">
        <f t="shared" si="198"/>
        <v>0</v>
      </c>
      <c r="B665" s="98" t="str">
        <f>IF(C665=1,SUM($C$23:C665),"")</f>
        <v/>
      </c>
      <c r="C665" s="98">
        <f t="shared" si="199"/>
        <v>0</v>
      </c>
      <c r="D665" s="89" t="str">
        <f t="shared" si="200"/>
        <v>1900-1-Aufnahme-</v>
      </c>
      <c r="E665" s="123" t="str">
        <f t="shared" ca="1" si="208"/>
        <v>-</v>
      </c>
      <c r="F665" s="123">
        <f t="shared" si="194"/>
        <v>1900</v>
      </c>
      <c r="G665" s="123">
        <f t="shared" si="195"/>
        <v>1</v>
      </c>
      <c r="H665" s="162">
        <f t="shared" si="196"/>
        <v>643</v>
      </c>
      <c r="I665" s="77"/>
      <c r="J665" s="78"/>
      <c r="K665" s="79"/>
      <c r="L665" s="80"/>
      <c r="M665" s="177"/>
      <c r="N665" s="309" t="str">
        <f t="shared" ref="N665:N728" ca="1" si="212">IF(OR(SUM(O665:P665)=0,O665=""),"","%")</f>
        <v/>
      </c>
      <c r="O665" s="310" t="str">
        <f ca="1">IFERROR(IF(VLOOKUP($E665,'SD Aufnahme'!$A$33:$N$326,'SD Aufnahme'!$D$29,FALSE)=0,"",VLOOKUP($E665,'SD Aufnahme'!$A$33:$N$326,'SD Aufnahme'!$D$29,FALSE)),"")</f>
        <v/>
      </c>
      <c r="P665" s="313"/>
      <c r="Q665" s="315" t="str">
        <f>IF(K665=0,"",IFERROR(VLOOKUP($E665,'SD Aufnahme'!$A$33:$N$326,'SD Aufnahme'!$E$29,FALSE),""))</f>
        <v/>
      </c>
      <c r="R665" s="87"/>
      <c r="S665" s="131" t="str">
        <f t="shared" si="201"/>
        <v/>
      </c>
      <c r="T665" s="126">
        <f>IF(M665="organische Düngemittel",IF(OR($M665=0,L665&lt;&gt;0,U665&gt;0),0,IFERROR(VLOOKUP($E665,'SD Aufnahme'!$A$33:$N$4042,T$20,FALSE),0)),)</f>
        <v>0</v>
      </c>
      <c r="U665" s="83"/>
      <c r="V665" s="124"/>
      <c r="W665" s="128" t="str">
        <f ca="1">IFERROR(IF(AND(J665&lt;&gt;"eigene Stoffe",VLOOKUP($E665,'SD Aufnahme'!$A$33:$N$326,'SD Aufnahme'!$G$29,FALSE)=0),"",IF($L665&lt;&gt;0,"", IF(AND(P665&gt;0,O665&lt;&gt;"",Q665&lt;&gt;"t TM"),VLOOKUP($E665,'SD Aufnahme'!$A$33:$N$326,'SD Aufnahme'!$G$29,FALSE)/O665*P665,VLOOKUP($E665,'SD Aufnahme'!$A$33:$N$326,'SD Aufnahme'!$G$29,FALSE)))),"")</f>
        <v/>
      </c>
      <c r="X665" s="87"/>
      <c r="Y665" s="128" t="str">
        <f ca="1">IFERROR(IF(AND(J665&lt;&gt;"eigene Stoffe",VLOOKUP($E665,'SD Aufnahme'!$A$33:$N$326,'SD Aufnahme'!$H$29,FALSE)=0),"",IF($L665&lt;&gt;0,"",IFERROR(IF(AND(P665&gt;0,O665&lt;&gt;"",Q665&lt;&gt;"t TM"),VLOOKUP($E665,'SD Aufnahme'!$A$33:$N$326,'SD Aufnahme'!$H$29,FALSE)*P665/O665,VLOOKUP($E665,'SD Aufnahme'!$A$33:$N$326,'SD Aufnahme'!$H$29,FALSE)),""))),"")</f>
        <v/>
      </c>
      <c r="Z665" s="87"/>
      <c r="AA665" s="424" t="s">
        <v>667</v>
      </c>
      <c r="AB665" s="129" t="str">
        <f>IF($M665=0,"",IFERROR(VLOOKUP($E665,'SD Aufnahme'!$A$33:$N$279,AB$20,FALSE),""))</f>
        <v/>
      </c>
      <c r="AC665" s="97">
        <f t="shared" si="202"/>
        <v>0</v>
      </c>
      <c r="AD665" s="89">
        <f t="shared" ca="1" si="203"/>
        <v>0</v>
      </c>
      <c r="AE665" s="89">
        <f t="shared" ca="1" si="209"/>
        <v>0</v>
      </c>
      <c r="AF665" s="89">
        <f t="shared" ca="1" si="204"/>
        <v>0</v>
      </c>
      <c r="AG665" s="89">
        <f t="shared" ca="1" si="210"/>
        <v>0</v>
      </c>
      <c r="AH665" s="89">
        <f t="shared" si="197"/>
        <v>0</v>
      </c>
      <c r="AI665" s="130" t="e">
        <f ca="1">COUNTIF(OFFSET('SD Aufnahme'!$C$33,VLOOKUP(J665,Art_Aufnahme,3,FALSE),0,VLOOKUP(J665,Art_Aufnahme,4,FALSE)-VLOOKUP(J665,Art_Aufnahme,3,FALSE)+1,1),K665)</f>
        <v>#N/A</v>
      </c>
      <c r="AJ665" s="138">
        <f ca="1">COUNTIF(OFFSET('SD Aufnahme'!$M$32,VLOOKUP(E665,'SD Aufnahme'!$A$33:$X$376,'SD Aufnahme'!$W$29,FALSE),0,1,VLOOKUP(E665,'SD Aufnahme'!$A$33:$X$376,'SD Aufnahme'!$X$29,FALSE)),M665)</f>
        <v>0</v>
      </c>
      <c r="AK665" s="91">
        <f t="shared" ca="1" si="211"/>
        <v>0</v>
      </c>
      <c r="AL665" s="98">
        <f t="shared" si="205"/>
        <v>3</v>
      </c>
      <c r="AO665" s="98">
        <f t="shared" si="206"/>
        <v>0</v>
      </c>
      <c r="AR665" s="98" t="str">
        <f t="shared" si="207"/>
        <v>1900-1-Aufnahme</v>
      </c>
    </row>
    <row r="666" spans="1:44">
      <c r="A666" s="98">
        <f t="shared" si="198"/>
        <v>0</v>
      </c>
      <c r="B666" s="98" t="str">
        <f>IF(C666=1,SUM($C$23:C666),"")</f>
        <v/>
      </c>
      <c r="C666" s="98">
        <f t="shared" si="199"/>
        <v>0</v>
      </c>
      <c r="D666" s="89" t="str">
        <f t="shared" si="200"/>
        <v>1900-1-Aufnahme-</v>
      </c>
      <c r="E666" s="123" t="str">
        <f t="shared" ca="1" si="208"/>
        <v>-</v>
      </c>
      <c r="F666" s="123">
        <f t="shared" si="194"/>
        <v>1900</v>
      </c>
      <c r="G666" s="123">
        <f t="shared" si="195"/>
        <v>1</v>
      </c>
      <c r="H666" s="162">
        <f t="shared" si="196"/>
        <v>644</v>
      </c>
      <c r="I666" s="77"/>
      <c r="J666" s="78"/>
      <c r="K666" s="79"/>
      <c r="L666" s="80"/>
      <c r="M666" s="177"/>
      <c r="N666" s="309" t="str">
        <f t="shared" ca="1" si="212"/>
        <v/>
      </c>
      <c r="O666" s="310" t="str">
        <f ca="1">IFERROR(IF(VLOOKUP($E666,'SD Aufnahme'!$A$33:$N$326,'SD Aufnahme'!$D$29,FALSE)=0,"",VLOOKUP($E666,'SD Aufnahme'!$A$33:$N$326,'SD Aufnahme'!$D$29,FALSE)),"")</f>
        <v/>
      </c>
      <c r="P666" s="313"/>
      <c r="Q666" s="315" t="str">
        <f>IF(K666=0,"",IFERROR(VLOOKUP($E666,'SD Aufnahme'!$A$33:$N$326,'SD Aufnahme'!$E$29,FALSE),""))</f>
        <v/>
      </c>
      <c r="R666" s="87"/>
      <c r="S666" s="131" t="str">
        <f t="shared" si="201"/>
        <v/>
      </c>
      <c r="T666" s="126">
        <f>IF(M666="organische Düngemittel",IF(OR($M666=0,L666&lt;&gt;0,U666&gt;0),0,IFERROR(VLOOKUP($E666,'SD Aufnahme'!$A$33:$N$4042,T$20,FALSE),0)),)</f>
        <v>0</v>
      </c>
      <c r="U666" s="83"/>
      <c r="V666" s="124"/>
      <c r="W666" s="128" t="str">
        <f ca="1">IFERROR(IF(AND(J666&lt;&gt;"eigene Stoffe",VLOOKUP($E666,'SD Aufnahme'!$A$33:$N$326,'SD Aufnahme'!$G$29,FALSE)=0),"",IF($L666&lt;&gt;0,"", IF(AND(P666&gt;0,O666&lt;&gt;"",Q666&lt;&gt;"t TM"),VLOOKUP($E666,'SD Aufnahme'!$A$33:$N$326,'SD Aufnahme'!$G$29,FALSE)/O666*P666,VLOOKUP($E666,'SD Aufnahme'!$A$33:$N$326,'SD Aufnahme'!$G$29,FALSE)))),"")</f>
        <v/>
      </c>
      <c r="X666" s="87"/>
      <c r="Y666" s="128" t="str">
        <f ca="1">IFERROR(IF(AND(J666&lt;&gt;"eigene Stoffe",VLOOKUP($E666,'SD Aufnahme'!$A$33:$N$326,'SD Aufnahme'!$H$29,FALSE)=0),"",IF($L666&lt;&gt;0,"",IFERROR(IF(AND(P666&gt;0,O666&lt;&gt;"",Q666&lt;&gt;"t TM"),VLOOKUP($E666,'SD Aufnahme'!$A$33:$N$326,'SD Aufnahme'!$H$29,FALSE)*P666/O666,VLOOKUP($E666,'SD Aufnahme'!$A$33:$N$326,'SD Aufnahme'!$H$29,FALSE)),""))),"")</f>
        <v/>
      </c>
      <c r="Z666" s="87"/>
      <c r="AA666" s="424" t="s">
        <v>667</v>
      </c>
      <c r="AB666" s="129" t="str">
        <f>IF($M666=0,"",IFERROR(VLOOKUP($E666,'SD Aufnahme'!$A$33:$N$279,AB$20,FALSE),""))</f>
        <v/>
      </c>
      <c r="AC666" s="97">
        <f t="shared" si="202"/>
        <v>0</v>
      </c>
      <c r="AD666" s="89">
        <f t="shared" ca="1" si="203"/>
        <v>0</v>
      </c>
      <c r="AE666" s="89">
        <f t="shared" ca="1" si="209"/>
        <v>0</v>
      </c>
      <c r="AF666" s="89">
        <f t="shared" ca="1" si="204"/>
        <v>0</v>
      </c>
      <c r="AG666" s="89">
        <f t="shared" ca="1" si="210"/>
        <v>0</v>
      </c>
      <c r="AH666" s="89">
        <f t="shared" si="197"/>
        <v>0</v>
      </c>
      <c r="AI666" s="130" t="e">
        <f ca="1">COUNTIF(OFFSET('SD Aufnahme'!$C$33,VLOOKUP(J666,Art_Aufnahme,3,FALSE),0,VLOOKUP(J666,Art_Aufnahme,4,FALSE)-VLOOKUP(J666,Art_Aufnahme,3,FALSE)+1,1),K666)</f>
        <v>#N/A</v>
      </c>
      <c r="AJ666" s="138">
        <f ca="1">COUNTIF(OFFSET('SD Aufnahme'!$M$32,VLOOKUP(E666,'SD Aufnahme'!$A$33:$X$376,'SD Aufnahme'!$W$29,FALSE),0,1,VLOOKUP(E666,'SD Aufnahme'!$A$33:$X$376,'SD Aufnahme'!$X$29,FALSE)),M666)</f>
        <v>0</v>
      </c>
      <c r="AK666" s="91">
        <f t="shared" ca="1" si="211"/>
        <v>0</v>
      </c>
      <c r="AL666" s="98">
        <f t="shared" si="205"/>
        <v>3</v>
      </c>
      <c r="AO666" s="98">
        <f t="shared" si="206"/>
        <v>0</v>
      </c>
      <c r="AR666" s="98" t="str">
        <f t="shared" si="207"/>
        <v>1900-1-Aufnahme</v>
      </c>
    </row>
    <row r="667" spans="1:44">
      <c r="A667" s="98">
        <f t="shared" si="198"/>
        <v>0</v>
      </c>
      <c r="B667" s="98" t="str">
        <f>IF(C667=1,SUM($C$23:C667),"")</f>
        <v/>
      </c>
      <c r="C667" s="98">
        <f t="shared" si="199"/>
        <v>0</v>
      </c>
      <c r="D667" s="89" t="str">
        <f t="shared" si="200"/>
        <v>1900-1-Aufnahme-</v>
      </c>
      <c r="E667" s="123" t="str">
        <f t="shared" ca="1" si="208"/>
        <v>-</v>
      </c>
      <c r="F667" s="123">
        <f t="shared" si="194"/>
        <v>1900</v>
      </c>
      <c r="G667" s="123">
        <f t="shared" si="195"/>
        <v>1</v>
      </c>
      <c r="H667" s="162">
        <f t="shared" si="196"/>
        <v>645</v>
      </c>
      <c r="I667" s="77"/>
      <c r="J667" s="78"/>
      <c r="K667" s="79"/>
      <c r="L667" s="80"/>
      <c r="M667" s="177"/>
      <c r="N667" s="309" t="str">
        <f t="shared" ca="1" si="212"/>
        <v/>
      </c>
      <c r="O667" s="310" t="str">
        <f ca="1">IFERROR(IF(VLOOKUP($E667,'SD Aufnahme'!$A$33:$N$326,'SD Aufnahme'!$D$29,FALSE)=0,"",VLOOKUP($E667,'SD Aufnahme'!$A$33:$N$326,'SD Aufnahme'!$D$29,FALSE)),"")</f>
        <v/>
      </c>
      <c r="P667" s="313"/>
      <c r="Q667" s="315" t="str">
        <f>IF(K667=0,"",IFERROR(VLOOKUP($E667,'SD Aufnahme'!$A$33:$N$326,'SD Aufnahme'!$E$29,FALSE),""))</f>
        <v/>
      </c>
      <c r="R667" s="87"/>
      <c r="S667" s="131" t="str">
        <f t="shared" si="201"/>
        <v/>
      </c>
      <c r="T667" s="126">
        <f>IF(M667="organische Düngemittel",IF(OR($M667=0,L667&lt;&gt;0,U667&gt;0),0,IFERROR(VLOOKUP($E667,'SD Aufnahme'!$A$33:$N$4042,T$20,FALSE),0)),)</f>
        <v>0</v>
      </c>
      <c r="U667" s="83"/>
      <c r="V667" s="124"/>
      <c r="W667" s="128" t="str">
        <f ca="1">IFERROR(IF(AND(J667&lt;&gt;"eigene Stoffe",VLOOKUP($E667,'SD Aufnahme'!$A$33:$N$326,'SD Aufnahme'!$G$29,FALSE)=0),"",IF($L667&lt;&gt;0,"", IF(AND(P667&gt;0,O667&lt;&gt;"",Q667&lt;&gt;"t TM"),VLOOKUP($E667,'SD Aufnahme'!$A$33:$N$326,'SD Aufnahme'!$G$29,FALSE)/O667*P667,VLOOKUP($E667,'SD Aufnahme'!$A$33:$N$326,'SD Aufnahme'!$G$29,FALSE)))),"")</f>
        <v/>
      </c>
      <c r="X667" s="87"/>
      <c r="Y667" s="128" t="str">
        <f ca="1">IFERROR(IF(AND(J667&lt;&gt;"eigene Stoffe",VLOOKUP($E667,'SD Aufnahme'!$A$33:$N$326,'SD Aufnahme'!$H$29,FALSE)=0),"",IF($L667&lt;&gt;0,"",IFERROR(IF(AND(P667&gt;0,O667&lt;&gt;"",Q667&lt;&gt;"t TM"),VLOOKUP($E667,'SD Aufnahme'!$A$33:$N$326,'SD Aufnahme'!$H$29,FALSE)*P667/O667,VLOOKUP($E667,'SD Aufnahme'!$A$33:$N$326,'SD Aufnahme'!$H$29,FALSE)),""))),"")</f>
        <v/>
      </c>
      <c r="Z667" s="87"/>
      <c r="AA667" s="424" t="s">
        <v>667</v>
      </c>
      <c r="AB667" s="129" t="str">
        <f>IF($M667=0,"",IFERROR(VLOOKUP($E667,'SD Aufnahme'!$A$33:$N$279,AB$20,FALSE),""))</f>
        <v/>
      </c>
      <c r="AC667" s="97">
        <f t="shared" si="202"/>
        <v>0</v>
      </c>
      <c r="AD667" s="89">
        <f t="shared" ca="1" si="203"/>
        <v>0</v>
      </c>
      <c r="AE667" s="89">
        <f t="shared" ca="1" si="209"/>
        <v>0</v>
      </c>
      <c r="AF667" s="89">
        <f t="shared" ca="1" si="204"/>
        <v>0</v>
      </c>
      <c r="AG667" s="89">
        <f t="shared" ca="1" si="210"/>
        <v>0</v>
      </c>
      <c r="AH667" s="89">
        <f t="shared" si="197"/>
        <v>0</v>
      </c>
      <c r="AI667" s="130" t="e">
        <f ca="1">COUNTIF(OFFSET('SD Aufnahme'!$C$33,VLOOKUP(J667,Art_Aufnahme,3,FALSE),0,VLOOKUP(J667,Art_Aufnahme,4,FALSE)-VLOOKUP(J667,Art_Aufnahme,3,FALSE)+1,1),K667)</f>
        <v>#N/A</v>
      </c>
      <c r="AJ667" s="138">
        <f ca="1">COUNTIF(OFFSET('SD Aufnahme'!$M$32,VLOOKUP(E667,'SD Aufnahme'!$A$33:$X$376,'SD Aufnahme'!$W$29,FALSE),0,1,VLOOKUP(E667,'SD Aufnahme'!$A$33:$X$376,'SD Aufnahme'!$X$29,FALSE)),M667)</f>
        <v>0</v>
      </c>
      <c r="AK667" s="91">
        <f t="shared" ca="1" si="211"/>
        <v>0</v>
      </c>
      <c r="AL667" s="98">
        <f t="shared" si="205"/>
        <v>3</v>
      </c>
      <c r="AO667" s="98">
        <f t="shared" si="206"/>
        <v>0</v>
      </c>
      <c r="AR667" s="98" t="str">
        <f t="shared" si="207"/>
        <v>1900-1-Aufnahme</v>
      </c>
    </row>
    <row r="668" spans="1:44">
      <c r="A668" s="98">
        <f t="shared" si="198"/>
        <v>0</v>
      </c>
      <c r="B668" s="98" t="str">
        <f>IF(C668=1,SUM($C$23:C668),"")</f>
        <v/>
      </c>
      <c r="C668" s="98">
        <f t="shared" si="199"/>
        <v>0</v>
      </c>
      <c r="D668" s="89" t="str">
        <f t="shared" si="200"/>
        <v>1900-1-Aufnahme-</v>
      </c>
      <c r="E668" s="123" t="str">
        <f t="shared" ca="1" si="208"/>
        <v>-</v>
      </c>
      <c r="F668" s="123">
        <f t="shared" si="194"/>
        <v>1900</v>
      </c>
      <c r="G668" s="123">
        <f t="shared" si="195"/>
        <v>1</v>
      </c>
      <c r="H668" s="162">
        <f t="shared" si="196"/>
        <v>646</v>
      </c>
      <c r="I668" s="77"/>
      <c r="J668" s="78"/>
      <c r="K668" s="79"/>
      <c r="L668" s="80"/>
      <c r="M668" s="177"/>
      <c r="N668" s="309" t="str">
        <f t="shared" ca="1" si="212"/>
        <v/>
      </c>
      <c r="O668" s="310" t="str">
        <f ca="1">IFERROR(IF(VLOOKUP($E668,'SD Aufnahme'!$A$33:$N$326,'SD Aufnahme'!$D$29,FALSE)=0,"",VLOOKUP($E668,'SD Aufnahme'!$A$33:$N$326,'SD Aufnahme'!$D$29,FALSE)),"")</f>
        <v/>
      </c>
      <c r="P668" s="313"/>
      <c r="Q668" s="315" t="str">
        <f>IF(K668=0,"",IFERROR(VLOOKUP($E668,'SD Aufnahme'!$A$33:$N$326,'SD Aufnahme'!$E$29,FALSE),""))</f>
        <v/>
      </c>
      <c r="R668" s="87"/>
      <c r="S668" s="131" t="str">
        <f t="shared" si="201"/>
        <v/>
      </c>
      <c r="T668" s="126">
        <f>IF(M668="organische Düngemittel",IF(OR($M668=0,L668&lt;&gt;0,U668&gt;0),0,IFERROR(VLOOKUP($E668,'SD Aufnahme'!$A$33:$N$4042,T$20,FALSE),0)),)</f>
        <v>0</v>
      </c>
      <c r="U668" s="83"/>
      <c r="V668" s="124"/>
      <c r="W668" s="128" t="str">
        <f ca="1">IFERROR(IF(AND(J668&lt;&gt;"eigene Stoffe",VLOOKUP($E668,'SD Aufnahme'!$A$33:$N$326,'SD Aufnahme'!$G$29,FALSE)=0),"",IF($L668&lt;&gt;0,"", IF(AND(P668&gt;0,O668&lt;&gt;"",Q668&lt;&gt;"t TM"),VLOOKUP($E668,'SD Aufnahme'!$A$33:$N$326,'SD Aufnahme'!$G$29,FALSE)/O668*P668,VLOOKUP($E668,'SD Aufnahme'!$A$33:$N$326,'SD Aufnahme'!$G$29,FALSE)))),"")</f>
        <v/>
      </c>
      <c r="X668" s="87"/>
      <c r="Y668" s="128" t="str">
        <f ca="1">IFERROR(IF(AND(J668&lt;&gt;"eigene Stoffe",VLOOKUP($E668,'SD Aufnahme'!$A$33:$N$326,'SD Aufnahme'!$H$29,FALSE)=0),"",IF($L668&lt;&gt;0,"",IFERROR(IF(AND(P668&gt;0,O668&lt;&gt;"",Q668&lt;&gt;"t TM"),VLOOKUP($E668,'SD Aufnahme'!$A$33:$N$326,'SD Aufnahme'!$H$29,FALSE)*P668/O668,VLOOKUP($E668,'SD Aufnahme'!$A$33:$N$326,'SD Aufnahme'!$H$29,FALSE)),""))),"")</f>
        <v/>
      </c>
      <c r="Z668" s="87"/>
      <c r="AA668" s="424" t="s">
        <v>667</v>
      </c>
      <c r="AB668" s="129" t="str">
        <f>IF($M668=0,"",IFERROR(VLOOKUP($E668,'SD Aufnahme'!$A$33:$N$279,AB$20,FALSE),""))</f>
        <v/>
      </c>
      <c r="AC668" s="97">
        <f t="shared" si="202"/>
        <v>0</v>
      </c>
      <c r="AD668" s="89">
        <f t="shared" ca="1" si="203"/>
        <v>0</v>
      </c>
      <c r="AE668" s="89">
        <f t="shared" ca="1" si="209"/>
        <v>0</v>
      </c>
      <c r="AF668" s="89">
        <f t="shared" ca="1" si="204"/>
        <v>0</v>
      </c>
      <c r="AG668" s="89">
        <f t="shared" ca="1" si="210"/>
        <v>0</v>
      </c>
      <c r="AH668" s="89">
        <f t="shared" si="197"/>
        <v>0</v>
      </c>
      <c r="AI668" s="130" t="e">
        <f ca="1">COUNTIF(OFFSET('SD Aufnahme'!$C$33,VLOOKUP(J668,Art_Aufnahme,3,FALSE),0,VLOOKUP(J668,Art_Aufnahme,4,FALSE)-VLOOKUP(J668,Art_Aufnahme,3,FALSE)+1,1),K668)</f>
        <v>#N/A</v>
      </c>
      <c r="AJ668" s="138">
        <f ca="1">COUNTIF(OFFSET('SD Aufnahme'!$M$32,VLOOKUP(E668,'SD Aufnahme'!$A$33:$X$376,'SD Aufnahme'!$W$29,FALSE),0,1,VLOOKUP(E668,'SD Aufnahme'!$A$33:$X$376,'SD Aufnahme'!$X$29,FALSE)),M668)</f>
        <v>0</v>
      </c>
      <c r="AK668" s="91">
        <f t="shared" ca="1" si="211"/>
        <v>0</v>
      </c>
      <c r="AL668" s="98">
        <f t="shared" si="205"/>
        <v>3</v>
      </c>
      <c r="AO668" s="98">
        <f t="shared" si="206"/>
        <v>0</v>
      </c>
      <c r="AR668" s="98" t="str">
        <f t="shared" si="207"/>
        <v>1900-1-Aufnahme</v>
      </c>
    </row>
    <row r="669" spans="1:44">
      <c r="A669" s="98">
        <f t="shared" si="198"/>
        <v>0</v>
      </c>
      <c r="B669" s="98" t="str">
        <f>IF(C669=1,SUM($C$23:C669),"")</f>
        <v/>
      </c>
      <c r="C669" s="98">
        <f t="shared" si="199"/>
        <v>0</v>
      </c>
      <c r="D669" s="89" t="str">
        <f t="shared" si="200"/>
        <v>1900-1-Aufnahme-</v>
      </c>
      <c r="E669" s="123" t="str">
        <f t="shared" ca="1" si="208"/>
        <v>-</v>
      </c>
      <c r="F669" s="123">
        <f t="shared" si="194"/>
        <v>1900</v>
      </c>
      <c r="G669" s="123">
        <f t="shared" si="195"/>
        <v>1</v>
      </c>
      <c r="H669" s="162">
        <f t="shared" si="196"/>
        <v>647</v>
      </c>
      <c r="I669" s="77"/>
      <c r="J669" s="78"/>
      <c r="K669" s="79"/>
      <c r="L669" s="80"/>
      <c r="M669" s="177"/>
      <c r="N669" s="309" t="str">
        <f t="shared" ca="1" si="212"/>
        <v/>
      </c>
      <c r="O669" s="310" t="str">
        <f ca="1">IFERROR(IF(VLOOKUP($E669,'SD Aufnahme'!$A$33:$N$326,'SD Aufnahme'!$D$29,FALSE)=0,"",VLOOKUP($E669,'SD Aufnahme'!$A$33:$N$326,'SD Aufnahme'!$D$29,FALSE)),"")</f>
        <v/>
      </c>
      <c r="P669" s="313"/>
      <c r="Q669" s="315" t="str">
        <f>IF(K669=0,"",IFERROR(VLOOKUP($E669,'SD Aufnahme'!$A$33:$N$326,'SD Aufnahme'!$E$29,FALSE),""))</f>
        <v/>
      </c>
      <c r="R669" s="87"/>
      <c r="S669" s="131" t="str">
        <f t="shared" si="201"/>
        <v/>
      </c>
      <c r="T669" s="126">
        <f>IF(M669="organische Düngemittel",IF(OR($M669=0,L669&lt;&gt;0,U669&gt;0),0,IFERROR(VLOOKUP($E669,'SD Aufnahme'!$A$33:$N$4042,T$20,FALSE),0)),)</f>
        <v>0</v>
      </c>
      <c r="U669" s="83"/>
      <c r="V669" s="124"/>
      <c r="W669" s="128" t="str">
        <f ca="1">IFERROR(IF(AND(J669&lt;&gt;"eigene Stoffe",VLOOKUP($E669,'SD Aufnahme'!$A$33:$N$326,'SD Aufnahme'!$G$29,FALSE)=0),"",IF($L669&lt;&gt;0,"", IF(AND(P669&gt;0,O669&lt;&gt;"",Q669&lt;&gt;"t TM"),VLOOKUP($E669,'SD Aufnahme'!$A$33:$N$326,'SD Aufnahme'!$G$29,FALSE)/O669*P669,VLOOKUP($E669,'SD Aufnahme'!$A$33:$N$326,'SD Aufnahme'!$G$29,FALSE)))),"")</f>
        <v/>
      </c>
      <c r="X669" s="87"/>
      <c r="Y669" s="128" t="str">
        <f ca="1">IFERROR(IF(AND(J669&lt;&gt;"eigene Stoffe",VLOOKUP($E669,'SD Aufnahme'!$A$33:$N$326,'SD Aufnahme'!$H$29,FALSE)=0),"",IF($L669&lt;&gt;0,"",IFERROR(IF(AND(P669&gt;0,O669&lt;&gt;"",Q669&lt;&gt;"t TM"),VLOOKUP($E669,'SD Aufnahme'!$A$33:$N$326,'SD Aufnahme'!$H$29,FALSE)*P669/O669,VLOOKUP($E669,'SD Aufnahme'!$A$33:$N$326,'SD Aufnahme'!$H$29,FALSE)),""))),"")</f>
        <v/>
      </c>
      <c r="Z669" s="87"/>
      <c r="AA669" s="424" t="s">
        <v>667</v>
      </c>
      <c r="AB669" s="129" t="str">
        <f>IF($M669=0,"",IFERROR(VLOOKUP($E669,'SD Aufnahme'!$A$33:$N$279,AB$20,FALSE),""))</f>
        <v/>
      </c>
      <c r="AC669" s="97">
        <f t="shared" si="202"/>
        <v>0</v>
      </c>
      <c r="AD669" s="89">
        <f t="shared" ca="1" si="203"/>
        <v>0</v>
      </c>
      <c r="AE669" s="89">
        <f t="shared" ca="1" si="209"/>
        <v>0</v>
      </c>
      <c r="AF669" s="89">
        <f t="shared" ca="1" si="204"/>
        <v>0</v>
      </c>
      <c r="AG669" s="89">
        <f t="shared" ca="1" si="210"/>
        <v>0</v>
      </c>
      <c r="AH669" s="89">
        <f t="shared" si="197"/>
        <v>0</v>
      </c>
      <c r="AI669" s="130" t="e">
        <f ca="1">COUNTIF(OFFSET('SD Aufnahme'!$C$33,VLOOKUP(J669,Art_Aufnahme,3,FALSE),0,VLOOKUP(J669,Art_Aufnahme,4,FALSE)-VLOOKUP(J669,Art_Aufnahme,3,FALSE)+1,1),K669)</f>
        <v>#N/A</v>
      </c>
      <c r="AJ669" s="138">
        <f ca="1">COUNTIF(OFFSET('SD Aufnahme'!$M$32,VLOOKUP(E669,'SD Aufnahme'!$A$33:$X$376,'SD Aufnahme'!$W$29,FALSE),0,1,VLOOKUP(E669,'SD Aufnahme'!$A$33:$X$376,'SD Aufnahme'!$X$29,FALSE)),M669)</f>
        <v>0</v>
      </c>
      <c r="AK669" s="91">
        <f t="shared" ca="1" si="211"/>
        <v>0</v>
      </c>
      <c r="AL669" s="98">
        <f t="shared" si="205"/>
        <v>3</v>
      </c>
      <c r="AO669" s="98">
        <f t="shared" si="206"/>
        <v>0</v>
      </c>
      <c r="AR669" s="98" t="str">
        <f t="shared" si="207"/>
        <v>1900-1-Aufnahme</v>
      </c>
    </row>
    <row r="670" spans="1:44">
      <c r="A670" s="98">
        <f t="shared" si="198"/>
        <v>0</v>
      </c>
      <c r="B670" s="98" t="str">
        <f>IF(C670=1,SUM($C$23:C670),"")</f>
        <v/>
      </c>
      <c r="C670" s="98">
        <f t="shared" si="199"/>
        <v>0</v>
      </c>
      <c r="D670" s="89" t="str">
        <f t="shared" si="200"/>
        <v>1900-1-Aufnahme-</v>
      </c>
      <c r="E670" s="123" t="str">
        <f t="shared" ca="1" si="208"/>
        <v>-</v>
      </c>
      <c r="F670" s="123">
        <f t="shared" si="194"/>
        <v>1900</v>
      </c>
      <c r="G670" s="123">
        <f t="shared" si="195"/>
        <v>1</v>
      </c>
      <c r="H670" s="162">
        <f t="shared" si="196"/>
        <v>648</v>
      </c>
      <c r="I670" s="77"/>
      <c r="J670" s="78"/>
      <c r="K670" s="79"/>
      <c r="L670" s="80"/>
      <c r="M670" s="177"/>
      <c r="N670" s="309" t="str">
        <f t="shared" ca="1" si="212"/>
        <v/>
      </c>
      <c r="O670" s="310" t="str">
        <f ca="1">IFERROR(IF(VLOOKUP($E670,'SD Aufnahme'!$A$33:$N$326,'SD Aufnahme'!$D$29,FALSE)=0,"",VLOOKUP($E670,'SD Aufnahme'!$A$33:$N$326,'SD Aufnahme'!$D$29,FALSE)),"")</f>
        <v/>
      </c>
      <c r="P670" s="313"/>
      <c r="Q670" s="315" t="str">
        <f>IF(K670=0,"",IFERROR(VLOOKUP($E670,'SD Aufnahme'!$A$33:$N$326,'SD Aufnahme'!$E$29,FALSE),""))</f>
        <v/>
      </c>
      <c r="R670" s="87"/>
      <c r="S670" s="131" t="str">
        <f t="shared" si="201"/>
        <v/>
      </c>
      <c r="T670" s="126">
        <f>IF(M670="organische Düngemittel",IF(OR($M670=0,L670&lt;&gt;0,U670&gt;0),0,IFERROR(VLOOKUP($E670,'SD Aufnahme'!$A$33:$N$4042,T$20,FALSE),0)),)</f>
        <v>0</v>
      </c>
      <c r="U670" s="83"/>
      <c r="V670" s="124"/>
      <c r="W670" s="128" t="str">
        <f ca="1">IFERROR(IF(AND(J670&lt;&gt;"eigene Stoffe",VLOOKUP($E670,'SD Aufnahme'!$A$33:$N$326,'SD Aufnahme'!$G$29,FALSE)=0),"",IF($L670&lt;&gt;0,"", IF(AND(P670&gt;0,O670&lt;&gt;"",Q670&lt;&gt;"t TM"),VLOOKUP($E670,'SD Aufnahme'!$A$33:$N$326,'SD Aufnahme'!$G$29,FALSE)/O670*P670,VLOOKUP($E670,'SD Aufnahme'!$A$33:$N$326,'SD Aufnahme'!$G$29,FALSE)))),"")</f>
        <v/>
      </c>
      <c r="X670" s="87"/>
      <c r="Y670" s="128" t="str">
        <f ca="1">IFERROR(IF(AND(J670&lt;&gt;"eigene Stoffe",VLOOKUP($E670,'SD Aufnahme'!$A$33:$N$326,'SD Aufnahme'!$H$29,FALSE)=0),"",IF($L670&lt;&gt;0,"",IFERROR(IF(AND(P670&gt;0,O670&lt;&gt;"",Q670&lt;&gt;"t TM"),VLOOKUP($E670,'SD Aufnahme'!$A$33:$N$326,'SD Aufnahme'!$H$29,FALSE)*P670/O670,VLOOKUP($E670,'SD Aufnahme'!$A$33:$N$326,'SD Aufnahme'!$H$29,FALSE)),""))),"")</f>
        <v/>
      </c>
      <c r="Z670" s="87"/>
      <c r="AA670" s="424" t="s">
        <v>667</v>
      </c>
      <c r="AB670" s="129" t="str">
        <f>IF($M670=0,"",IFERROR(VLOOKUP($E670,'SD Aufnahme'!$A$33:$N$279,AB$20,FALSE),""))</f>
        <v/>
      </c>
      <c r="AC670" s="97">
        <f t="shared" si="202"/>
        <v>0</v>
      </c>
      <c r="AD670" s="89">
        <f t="shared" ca="1" si="203"/>
        <v>0</v>
      </c>
      <c r="AE670" s="89">
        <f t="shared" ca="1" si="209"/>
        <v>0</v>
      </c>
      <c r="AF670" s="89">
        <f t="shared" ca="1" si="204"/>
        <v>0</v>
      </c>
      <c r="AG670" s="89">
        <f t="shared" ca="1" si="210"/>
        <v>0</v>
      </c>
      <c r="AH670" s="89">
        <f t="shared" si="197"/>
        <v>0</v>
      </c>
      <c r="AI670" s="130" t="e">
        <f ca="1">COUNTIF(OFFSET('SD Aufnahme'!$C$33,VLOOKUP(J670,Art_Aufnahme,3,FALSE),0,VLOOKUP(J670,Art_Aufnahme,4,FALSE)-VLOOKUP(J670,Art_Aufnahme,3,FALSE)+1,1),K670)</f>
        <v>#N/A</v>
      </c>
      <c r="AJ670" s="138">
        <f ca="1">COUNTIF(OFFSET('SD Aufnahme'!$M$32,VLOOKUP(E670,'SD Aufnahme'!$A$33:$X$376,'SD Aufnahme'!$W$29,FALSE),0,1,VLOOKUP(E670,'SD Aufnahme'!$A$33:$X$376,'SD Aufnahme'!$X$29,FALSE)),M670)</f>
        <v>0</v>
      </c>
      <c r="AK670" s="91">
        <f t="shared" ca="1" si="211"/>
        <v>0</v>
      </c>
      <c r="AL670" s="98">
        <f t="shared" si="205"/>
        <v>3</v>
      </c>
      <c r="AO670" s="98">
        <f t="shared" si="206"/>
        <v>0</v>
      </c>
      <c r="AR670" s="98" t="str">
        <f t="shared" si="207"/>
        <v>1900-1-Aufnahme</v>
      </c>
    </row>
    <row r="671" spans="1:44">
      <c r="A671" s="98">
        <f t="shared" si="198"/>
        <v>0</v>
      </c>
      <c r="B671" s="98" t="str">
        <f>IF(C671=1,SUM($C$23:C671),"")</f>
        <v/>
      </c>
      <c r="C671" s="98">
        <f t="shared" si="199"/>
        <v>0</v>
      </c>
      <c r="D671" s="89" t="str">
        <f t="shared" si="200"/>
        <v>1900-1-Aufnahme-</v>
      </c>
      <c r="E671" s="123" t="str">
        <f t="shared" ca="1" si="208"/>
        <v>-</v>
      </c>
      <c r="F671" s="123">
        <f t="shared" si="194"/>
        <v>1900</v>
      </c>
      <c r="G671" s="123">
        <f t="shared" si="195"/>
        <v>1</v>
      </c>
      <c r="H671" s="162">
        <f t="shared" si="196"/>
        <v>649</v>
      </c>
      <c r="I671" s="77"/>
      <c r="J671" s="78"/>
      <c r="K671" s="79"/>
      <c r="L671" s="80"/>
      <c r="M671" s="177"/>
      <c r="N671" s="309" t="str">
        <f t="shared" ca="1" si="212"/>
        <v/>
      </c>
      <c r="O671" s="310" t="str">
        <f ca="1">IFERROR(IF(VLOOKUP($E671,'SD Aufnahme'!$A$33:$N$326,'SD Aufnahme'!$D$29,FALSE)=0,"",VLOOKUP($E671,'SD Aufnahme'!$A$33:$N$326,'SD Aufnahme'!$D$29,FALSE)),"")</f>
        <v/>
      </c>
      <c r="P671" s="313"/>
      <c r="Q671" s="315" t="str">
        <f>IF(K671=0,"",IFERROR(VLOOKUP($E671,'SD Aufnahme'!$A$33:$N$326,'SD Aufnahme'!$E$29,FALSE),""))</f>
        <v/>
      </c>
      <c r="R671" s="87"/>
      <c r="S671" s="131" t="str">
        <f t="shared" si="201"/>
        <v/>
      </c>
      <c r="T671" s="126">
        <f>IF(M671="organische Düngemittel",IF(OR($M671=0,L671&lt;&gt;0,U671&gt;0),0,IFERROR(VLOOKUP($E671,'SD Aufnahme'!$A$33:$N$4042,T$20,FALSE),0)),)</f>
        <v>0</v>
      </c>
      <c r="U671" s="83"/>
      <c r="V671" s="124"/>
      <c r="W671" s="128" t="str">
        <f ca="1">IFERROR(IF(AND(J671&lt;&gt;"eigene Stoffe",VLOOKUP($E671,'SD Aufnahme'!$A$33:$N$326,'SD Aufnahme'!$G$29,FALSE)=0),"",IF($L671&lt;&gt;0,"", IF(AND(P671&gt;0,O671&lt;&gt;"",Q671&lt;&gt;"t TM"),VLOOKUP($E671,'SD Aufnahme'!$A$33:$N$326,'SD Aufnahme'!$G$29,FALSE)/O671*P671,VLOOKUP($E671,'SD Aufnahme'!$A$33:$N$326,'SD Aufnahme'!$G$29,FALSE)))),"")</f>
        <v/>
      </c>
      <c r="X671" s="87"/>
      <c r="Y671" s="128" t="str">
        <f ca="1">IFERROR(IF(AND(J671&lt;&gt;"eigene Stoffe",VLOOKUP($E671,'SD Aufnahme'!$A$33:$N$326,'SD Aufnahme'!$H$29,FALSE)=0),"",IF($L671&lt;&gt;0,"",IFERROR(IF(AND(P671&gt;0,O671&lt;&gt;"",Q671&lt;&gt;"t TM"),VLOOKUP($E671,'SD Aufnahme'!$A$33:$N$326,'SD Aufnahme'!$H$29,FALSE)*P671/O671,VLOOKUP($E671,'SD Aufnahme'!$A$33:$N$326,'SD Aufnahme'!$H$29,FALSE)),""))),"")</f>
        <v/>
      </c>
      <c r="Z671" s="87"/>
      <c r="AA671" s="424" t="s">
        <v>667</v>
      </c>
      <c r="AB671" s="129" t="str">
        <f>IF($M671=0,"",IFERROR(VLOOKUP($E671,'SD Aufnahme'!$A$33:$N$279,AB$20,FALSE),""))</f>
        <v/>
      </c>
      <c r="AC671" s="97">
        <f t="shared" si="202"/>
        <v>0</v>
      </c>
      <c r="AD671" s="89">
        <f t="shared" ca="1" si="203"/>
        <v>0</v>
      </c>
      <c r="AE671" s="89">
        <f t="shared" ca="1" si="209"/>
        <v>0</v>
      </c>
      <c r="AF671" s="89">
        <f t="shared" ca="1" si="204"/>
        <v>0</v>
      </c>
      <c r="AG671" s="89">
        <f t="shared" ca="1" si="210"/>
        <v>0</v>
      </c>
      <c r="AH671" s="89">
        <f t="shared" si="197"/>
        <v>0</v>
      </c>
      <c r="AI671" s="130" t="e">
        <f ca="1">COUNTIF(OFFSET('SD Aufnahme'!$C$33,VLOOKUP(J671,Art_Aufnahme,3,FALSE),0,VLOOKUP(J671,Art_Aufnahme,4,FALSE)-VLOOKUP(J671,Art_Aufnahme,3,FALSE)+1,1),K671)</f>
        <v>#N/A</v>
      </c>
      <c r="AJ671" s="138">
        <f ca="1">COUNTIF(OFFSET('SD Aufnahme'!$M$32,VLOOKUP(E671,'SD Aufnahme'!$A$33:$X$376,'SD Aufnahme'!$W$29,FALSE),0,1,VLOOKUP(E671,'SD Aufnahme'!$A$33:$X$376,'SD Aufnahme'!$X$29,FALSE)),M671)</f>
        <v>0</v>
      </c>
      <c r="AK671" s="91">
        <f t="shared" ca="1" si="211"/>
        <v>0</v>
      </c>
      <c r="AL671" s="98">
        <f t="shared" si="205"/>
        <v>3</v>
      </c>
      <c r="AO671" s="98">
        <f t="shared" si="206"/>
        <v>0</v>
      </c>
      <c r="AR671" s="98" t="str">
        <f t="shared" si="207"/>
        <v>1900-1-Aufnahme</v>
      </c>
    </row>
    <row r="672" spans="1:44">
      <c r="A672" s="98">
        <f t="shared" si="198"/>
        <v>0</v>
      </c>
      <c r="B672" s="98" t="str">
        <f>IF(C672=1,SUM($C$23:C672),"")</f>
        <v/>
      </c>
      <c r="C672" s="98">
        <f t="shared" si="199"/>
        <v>0</v>
      </c>
      <c r="D672" s="89" t="str">
        <f t="shared" si="200"/>
        <v>1900-1-Aufnahme-</v>
      </c>
      <c r="E672" s="123" t="str">
        <f t="shared" ca="1" si="208"/>
        <v>-</v>
      </c>
      <c r="F672" s="123">
        <f t="shared" ref="F672:F735" si="213">YEAR(I672)</f>
        <v>1900</v>
      </c>
      <c r="G672" s="123">
        <f t="shared" ref="G672:G735" si="214">IF(MONTH(I672)&lt;7,1,2)</f>
        <v>1</v>
      </c>
      <c r="H672" s="162">
        <f t="shared" ref="H672:H735" si="215">H671+1</f>
        <v>650</v>
      </c>
      <c r="I672" s="77"/>
      <c r="J672" s="78"/>
      <c r="K672" s="79"/>
      <c r="L672" s="80"/>
      <c r="M672" s="177"/>
      <c r="N672" s="309" t="str">
        <f t="shared" ca="1" si="212"/>
        <v/>
      </c>
      <c r="O672" s="310" t="str">
        <f ca="1">IFERROR(IF(VLOOKUP($E672,'SD Aufnahme'!$A$33:$N$326,'SD Aufnahme'!$D$29,FALSE)=0,"",VLOOKUP($E672,'SD Aufnahme'!$A$33:$N$326,'SD Aufnahme'!$D$29,FALSE)),"")</f>
        <v/>
      </c>
      <c r="P672" s="313"/>
      <c r="Q672" s="315" t="str">
        <f>IF(K672=0,"",IFERROR(VLOOKUP($E672,'SD Aufnahme'!$A$33:$N$326,'SD Aufnahme'!$E$29,FALSE),""))</f>
        <v/>
      </c>
      <c r="R672" s="87"/>
      <c r="S672" s="131" t="str">
        <f t="shared" si="201"/>
        <v/>
      </c>
      <c r="T672" s="126">
        <f>IF(M672="organische Düngemittel",IF(OR($M672=0,L672&lt;&gt;0,U672&gt;0),0,IFERROR(VLOOKUP($E672,'SD Aufnahme'!$A$33:$N$4042,T$20,FALSE),0)),)</f>
        <v>0</v>
      </c>
      <c r="U672" s="83"/>
      <c r="V672" s="124"/>
      <c r="W672" s="128" t="str">
        <f ca="1">IFERROR(IF(AND(J672&lt;&gt;"eigene Stoffe",VLOOKUP($E672,'SD Aufnahme'!$A$33:$N$326,'SD Aufnahme'!$G$29,FALSE)=0),"",IF($L672&lt;&gt;0,"", IF(AND(P672&gt;0,O672&lt;&gt;"",Q672&lt;&gt;"t TM"),VLOOKUP($E672,'SD Aufnahme'!$A$33:$N$326,'SD Aufnahme'!$G$29,FALSE)/O672*P672,VLOOKUP($E672,'SD Aufnahme'!$A$33:$N$326,'SD Aufnahme'!$G$29,FALSE)))),"")</f>
        <v/>
      </c>
      <c r="X672" s="87"/>
      <c r="Y672" s="128" t="str">
        <f ca="1">IFERROR(IF(AND(J672&lt;&gt;"eigene Stoffe",VLOOKUP($E672,'SD Aufnahme'!$A$33:$N$326,'SD Aufnahme'!$H$29,FALSE)=0),"",IF($L672&lt;&gt;0,"",IFERROR(IF(AND(P672&gt;0,O672&lt;&gt;"",Q672&lt;&gt;"t TM"),VLOOKUP($E672,'SD Aufnahme'!$A$33:$N$326,'SD Aufnahme'!$H$29,FALSE)*P672/O672,VLOOKUP($E672,'SD Aufnahme'!$A$33:$N$326,'SD Aufnahme'!$H$29,FALSE)),""))),"")</f>
        <v/>
      </c>
      <c r="Z672" s="87"/>
      <c r="AA672" s="424" t="s">
        <v>667</v>
      </c>
      <c r="AB672" s="129" t="str">
        <f>IF($M672=0,"",IFERROR(VLOOKUP($E672,'SD Aufnahme'!$A$33:$N$279,AB$20,FALSE),""))</f>
        <v/>
      </c>
      <c r="AC672" s="97">
        <f t="shared" si="202"/>
        <v>0</v>
      </c>
      <c r="AD672" s="89">
        <f t="shared" ca="1" si="203"/>
        <v>0</v>
      </c>
      <c r="AE672" s="89">
        <f t="shared" ca="1" si="209"/>
        <v>0</v>
      </c>
      <c r="AF672" s="89">
        <f t="shared" ca="1" si="204"/>
        <v>0</v>
      </c>
      <c r="AG672" s="89">
        <f t="shared" ca="1" si="210"/>
        <v>0</v>
      </c>
      <c r="AH672" s="89">
        <f t="shared" ref="AH672:AH735" si="216">IFERROR(AB672*$R672,0)</f>
        <v>0</v>
      </c>
      <c r="AI672" s="130" t="e">
        <f ca="1">COUNTIF(OFFSET('SD Aufnahme'!$C$33,VLOOKUP(J672,Art_Aufnahme,3,FALSE),0,VLOOKUP(J672,Art_Aufnahme,4,FALSE)-VLOOKUP(J672,Art_Aufnahme,3,FALSE)+1,1),K672)</f>
        <v>#N/A</v>
      </c>
      <c r="AJ672" s="138">
        <f ca="1">COUNTIF(OFFSET('SD Aufnahme'!$M$32,VLOOKUP(E672,'SD Aufnahme'!$A$33:$X$376,'SD Aufnahme'!$W$29,FALSE),0,1,VLOOKUP(E672,'SD Aufnahme'!$A$33:$X$376,'SD Aufnahme'!$X$29,FALSE)),M672)</f>
        <v>0</v>
      </c>
      <c r="AK672" s="91">
        <f t="shared" ca="1" si="211"/>
        <v>0</v>
      </c>
      <c r="AL672" s="98">
        <f t="shared" si="205"/>
        <v>3</v>
      </c>
      <c r="AO672" s="98">
        <f t="shared" si="206"/>
        <v>0</v>
      </c>
      <c r="AR672" s="98" t="str">
        <f t="shared" si="207"/>
        <v>1900-1-Aufnahme</v>
      </c>
    </row>
    <row r="673" spans="1:44">
      <c r="A673" s="98">
        <f t="shared" si="198"/>
        <v>0</v>
      </c>
      <c r="B673" s="98" t="str">
        <f>IF(C673=1,SUM($C$23:C673),"")</f>
        <v/>
      </c>
      <c r="C673" s="98">
        <f t="shared" si="199"/>
        <v>0</v>
      </c>
      <c r="D673" s="89" t="str">
        <f t="shared" si="200"/>
        <v>1900-1-Aufnahme-</v>
      </c>
      <c r="E673" s="123" t="str">
        <f t="shared" ca="1" si="208"/>
        <v>-</v>
      </c>
      <c r="F673" s="123">
        <f t="shared" si="213"/>
        <v>1900</v>
      </c>
      <c r="G673" s="123">
        <f t="shared" si="214"/>
        <v>1</v>
      </c>
      <c r="H673" s="162">
        <f t="shared" si="215"/>
        <v>651</v>
      </c>
      <c r="I673" s="77"/>
      <c r="J673" s="78"/>
      <c r="K673" s="79"/>
      <c r="L673" s="80"/>
      <c r="M673" s="177"/>
      <c r="N673" s="309" t="str">
        <f t="shared" ca="1" si="212"/>
        <v/>
      </c>
      <c r="O673" s="310" t="str">
        <f ca="1">IFERROR(IF(VLOOKUP($E673,'SD Aufnahme'!$A$33:$N$326,'SD Aufnahme'!$D$29,FALSE)=0,"",VLOOKUP($E673,'SD Aufnahme'!$A$33:$N$326,'SD Aufnahme'!$D$29,FALSE)),"")</f>
        <v/>
      </c>
      <c r="P673" s="313"/>
      <c r="Q673" s="315" t="str">
        <f>IF(K673=0,"",IFERROR(VLOOKUP($E673,'SD Aufnahme'!$A$33:$N$326,'SD Aufnahme'!$E$29,FALSE),""))</f>
        <v/>
      </c>
      <c r="R673" s="87"/>
      <c r="S673" s="131" t="str">
        <f t="shared" si="201"/>
        <v/>
      </c>
      <c r="T673" s="126">
        <f>IF(M673="organische Düngemittel",IF(OR($M673=0,L673&lt;&gt;0,U673&gt;0),0,IFERROR(VLOOKUP($E673,'SD Aufnahme'!$A$33:$N$4042,T$20,FALSE),0)),)</f>
        <v>0</v>
      </c>
      <c r="U673" s="83"/>
      <c r="V673" s="124"/>
      <c r="W673" s="128" t="str">
        <f ca="1">IFERROR(IF(AND(J673&lt;&gt;"eigene Stoffe",VLOOKUP($E673,'SD Aufnahme'!$A$33:$N$326,'SD Aufnahme'!$G$29,FALSE)=0),"",IF($L673&lt;&gt;0,"", IF(AND(P673&gt;0,O673&lt;&gt;"",Q673&lt;&gt;"t TM"),VLOOKUP($E673,'SD Aufnahme'!$A$33:$N$326,'SD Aufnahme'!$G$29,FALSE)/O673*P673,VLOOKUP($E673,'SD Aufnahme'!$A$33:$N$326,'SD Aufnahme'!$G$29,FALSE)))),"")</f>
        <v/>
      </c>
      <c r="X673" s="87"/>
      <c r="Y673" s="128" t="str">
        <f ca="1">IFERROR(IF(AND(J673&lt;&gt;"eigene Stoffe",VLOOKUP($E673,'SD Aufnahme'!$A$33:$N$326,'SD Aufnahme'!$H$29,FALSE)=0),"",IF($L673&lt;&gt;0,"",IFERROR(IF(AND(P673&gt;0,O673&lt;&gt;"",Q673&lt;&gt;"t TM"),VLOOKUP($E673,'SD Aufnahme'!$A$33:$N$326,'SD Aufnahme'!$H$29,FALSE)*P673/O673,VLOOKUP($E673,'SD Aufnahme'!$A$33:$N$326,'SD Aufnahme'!$H$29,FALSE)),""))),"")</f>
        <v/>
      </c>
      <c r="Z673" s="87"/>
      <c r="AA673" s="424" t="s">
        <v>667</v>
      </c>
      <c r="AB673" s="129" t="str">
        <f>IF($M673=0,"",IFERROR(VLOOKUP($E673,'SD Aufnahme'!$A$33:$N$279,AB$20,FALSE),""))</f>
        <v/>
      </c>
      <c r="AC673" s="97">
        <f t="shared" si="202"/>
        <v>0</v>
      </c>
      <c r="AD673" s="89">
        <f t="shared" ca="1" si="203"/>
        <v>0</v>
      </c>
      <c r="AE673" s="89">
        <f t="shared" ca="1" si="209"/>
        <v>0</v>
      </c>
      <c r="AF673" s="89">
        <f t="shared" ca="1" si="204"/>
        <v>0</v>
      </c>
      <c r="AG673" s="89">
        <f t="shared" ca="1" si="210"/>
        <v>0</v>
      </c>
      <c r="AH673" s="89">
        <f t="shared" si="216"/>
        <v>0</v>
      </c>
      <c r="AI673" s="130" t="e">
        <f ca="1">COUNTIF(OFFSET('SD Aufnahme'!$C$33,VLOOKUP(J673,Art_Aufnahme,3,FALSE),0,VLOOKUP(J673,Art_Aufnahme,4,FALSE)-VLOOKUP(J673,Art_Aufnahme,3,FALSE)+1,1),K673)</f>
        <v>#N/A</v>
      </c>
      <c r="AJ673" s="138">
        <f ca="1">COUNTIF(OFFSET('SD Aufnahme'!$M$32,VLOOKUP(E673,'SD Aufnahme'!$A$33:$X$376,'SD Aufnahme'!$W$29,FALSE),0,1,VLOOKUP(E673,'SD Aufnahme'!$A$33:$X$376,'SD Aufnahme'!$X$29,FALSE)),M673)</f>
        <v>0</v>
      </c>
      <c r="AK673" s="91">
        <f t="shared" ca="1" si="211"/>
        <v>0</v>
      </c>
      <c r="AL673" s="98">
        <f t="shared" si="205"/>
        <v>3</v>
      </c>
      <c r="AO673" s="98">
        <f t="shared" si="206"/>
        <v>0</v>
      </c>
      <c r="AR673" s="98" t="str">
        <f t="shared" si="207"/>
        <v>1900-1-Aufnahme</v>
      </c>
    </row>
    <row r="674" spans="1:44">
      <c r="A674" s="98">
        <f t="shared" si="198"/>
        <v>0</v>
      </c>
      <c r="B674" s="98" t="str">
        <f>IF(C674=1,SUM($C$23:C674),"")</f>
        <v/>
      </c>
      <c r="C674" s="98">
        <f t="shared" si="199"/>
        <v>0</v>
      </c>
      <c r="D674" s="89" t="str">
        <f t="shared" si="200"/>
        <v>1900-1-Aufnahme-</v>
      </c>
      <c r="E674" s="123" t="str">
        <f t="shared" ca="1" si="208"/>
        <v>-</v>
      </c>
      <c r="F674" s="123">
        <f t="shared" si="213"/>
        <v>1900</v>
      </c>
      <c r="G674" s="123">
        <f t="shared" si="214"/>
        <v>1</v>
      </c>
      <c r="H674" s="162">
        <f t="shared" si="215"/>
        <v>652</v>
      </c>
      <c r="I674" s="77"/>
      <c r="J674" s="78"/>
      <c r="K674" s="79"/>
      <c r="L674" s="80"/>
      <c r="M674" s="177"/>
      <c r="N674" s="309" t="str">
        <f t="shared" ca="1" si="212"/>
        <v/>
      </c>
      <c r="O674" s="310" t="str">
        <f ca="1">IFERROR(IF(VLOOKUP($E674,'SD Aufnahme'!$A$33:$N$326,'SD Aufnahme'!$D$29,FALSE)=0,"",VLOOKUP($E674,'SD Aufnahme'!$A$33:$N$326,'SD Aufnahme'!$D$29,FALSE)),"")</f>
        <v/>
      </c>
      <c r="P674" s="313"/>
      <c r="Q674" s="315" t="str">
        <f>IF(K674=0,"",IFERROR(VLOOKUP($E674,'SD Aufnahme'!$A$33:$N$326,'SD Aufnahme'!$E$29,FALSE),""))</f>
        <v/>
      </c>
      <c r="R674" s="87"/>
      <c r="S674" s="131" t="str">
        <f t="shared" si="201"/>
        <v/>
      </c>
      <c r="T674" s="126">
        <f>IF(M674="organische Düngemittel",IF(OR($M674=0,L674&lt;&gt;0,U674&gt;0),0,IFERROR(VLOOKUP($E674,'SD Aufnahme'!$A$33:$N$4042,T$20,FALSE),0)),)</f>
        <v>0</v>
      </c>
      <c r="U674" s="83"/>
      <c r="V674" s="124"/>
      <c r="W674" s="128" t="str">
        <f ca="1">IFERROR(IF(AND(J674&lt;&gt;"eigene Stoffe",VLOOKUP($E674,'SD Aufnahme'!$A$33:$N$326,'SD Aufnahme'!$G$29,FALSE)=0),"",IF($L674&lt;&gt;0,"", IF(AND(P674&gt;0,O674&lt;&gt;"",Q674&lt;&gt;"t TM"),VLOOKUP($E674,'SD Aufnahme'!$A$33:$N$326,'SD Aufnahme'!$G$29,FALSE)/O674*P674,VLOOKUP($E674,'SD Aufnahme'!$A$33:$N$326,'SD Aufnahme'!$G$29,FALSE)))),"")</f>
        <v/>
      </c>
      <c r="X674" s="87"/>
      <c r="Y674" s="128" t="str">
        <f ca="1">IFERROR(IF(AND(J674&lt;&gt;"eigene Stoffe",VLOOKUP($E674,'SD Aufnahme'!$A$33:$N$326,'SD Aufnahme'!$H$29,FALSE)=0),"",IF($L674&lt;&gt;0,"",IFERROR(IF(AND(P674&gt;0,O674&lt;&gt;"",Q674&lt;&gt;"t TM"),VLOOKUP($E674,'SD Aufnahme'!$A$33:$N$326,'SD Aufnahme'!$H$29,FALSE)*P674/O674,VLOOKUP($E674,'SD Aufnahme'!$A$33:$N$326,'SD Aufnahme'!$H$29,FALSE)),""))),"")</f>
        <v/>
      </c>
      <c r="Z674" s="87"/>
      <c r="AA674" s="424" t="s">
        <v>667</v>
      </c>
      <c r="AB674" s="129" t="str">
        <f>IF($M674=0,"",IFERROR(VLOOKUP($E674,'SD Aufnahme'!$A$33:$N$279,AB$20,FALSE),""))</f>
        <v/>
      </c>
      <c r="AC674" s="97">
        <f t="shared" si="202"/>
        <v>0</v>
      </c>
      <c r="AD674" s="89">
        <f t="shared" ca="1" si="203"/>
        <v>0</v>
      </c>
      <c r="AE674" s="89">
        <f t="shared" ca="1" si="209"/>
        <v>0</v>
      </c>
      <c r="AF674" s="89">
        <f t="shared" ca="1" si="204"/>
        <v>0</v>
      </c>
      <c r="AG674" s="89">
        <f t="shared" ca="1" si="210"/>
        <v>0</v>
      </c>
      <c r="AH674" s="89">
        <f t="shared" si="216"/>
        <v>0</v>
      </c>
      <c r="AI674" s="130" t="e">
        <f ca="1">COUNTIF(OFFSET('SD Aufnahme'!$C$33,VLOOKUP(J674,Art_Aufnahme,3,FALSE),0,VLOOKUP(J674,Art_Aufnahme,4,FALSE)-VLOOKUP(J674,Art_Aufnahme,3,FALSE)+1,1),K674)</f>
        <v>#N/A</v>
      </c>
      <c r="AJ674" s="138">
        <f ca="1">COUNTIF(OFFSET('SD Aufnahme'!$M$32,VLOOKUP(E674,'SD Aufnahme'!$A$33:$X$376,'SD Aufnahme'!$W$29,FALSE),0,1,VLOOKUP(E674,'SD Aufnahme'!$A$33:$X$376,'SD Aufnahme'!$X$29,FALSE)),M674)</f>
        <v>0</v>
      </c>
      <c r="AK674" s="91">
        <f t="shared" ca="1" si="211"/>
        <v>0</v>
      </c>
      <c r="AL674" s="98">
        <f t="shared" si="205"/>
        <v>3</v>
      </c>
      <c r="AO674" s="98">
        <f t="shared" si="206"/>
        <v>0</v>
      </c>
      <c r="AR674" s="98" t="str">
        <f t="shared" si="207"/>
        <v>1900-1-Aufnahme</v>
      </c>
    </row>
    <row r="675" spans="1:44">
      <c r="A675" s="98">
        <f t="shared" si="198"/>
        <v>0</v>
      </c>
      <c r="B675" s="98" t="str">
        <f>IF(C675=1,SUM($C$23:C675),"")</f>
        <v/>
      </c>
      <c r="C675" s="98">
        <f t="shared" si="199"/>
        <v>0</v>
      </c>
      <c r="D675" s="89" t="str">
        <f t="shared" si="200"/>
        <v>1900-1-Aufnahme-</v>
      </c>
      <c r="E675" s="123" t="str">
        <f t="shared" ca="1" si="208"/>
        <v>-</v>
      </c>
      <c r="F675" s="123">
        <f t="shared" si="213"/>
        <v>1900</v>
      </c>
      <c r="G675" s="123">
        <f t="shared" si="214"/>
        <v>1</v>
      </c>
      <c r="H675" s="162">
        <f t="shared" si="215"/>
        <v>653</v>
      </c>
      <c r="I675" s="77"/>
      <c r="J675" s="78"/>
      <c r="K675" s="79"/>
      <c r="L675" s="80"/>
      <c r="M675" s="177"/>
      <c r="N675" s="309" t="str">
        <f t="shared" ca="1" si="212"/>
        <v/>
      </c>
      <c r="O675" s="310" t="str">
        <f ca="1">IFERROR(IF(VLOOKUP($E675,'SD Aufnahme'!$A$33:$N$326,'SD Aufnahme'!$D$29,FALSE)=0,"",VLOOKUP($E675,'SD Aufnahme'!$A$33:$N$326,'SD Aufnahme'!$D$29,FALSE)),"")</f>
        <v/>
      </c>
      <c r="P675" s="313"/>
      <c r="Q675" s="315" t="str">
        <f>IF(K675=0,"",IFERROR(VLOOKUP($E675,'SD Aufnahme'!$A$33:$N$326,'SD Aufnahme'!$E$29,FALSE),""))</f>
        <v/>
      </c>
      <c r="R675" s="87"/>
      <c r="S675" s="131" t="str">
        <f t="shared" si="201"/>
        <v/>
      </c>
      <c r="T675" s="126">
        <f>IF(M675="organische Düngemittel",IF(OR($M675=0,L675&lt;&gt;0,U675&gt;0),0,IFERROR(VLOOKUP($E675,'SD Aufnahme'!$A$33:$N$4042,T$20,FALSE),0)),)</f>
        <v>0</v>
      </c>
      <c r="U675" s="83"/>
      <c r="V675" s="124"/>
      <c r="W675" s="128" t="str">
        <f ca="1">IFERROR(IF(AND(J675&lt;&gt;"eigene Stoffe",VLOOKUP($E675,'SD Aufnahme'!$A$33:$N$326,'SD Aufnahme'!$G$29,FALSE)=0),"",IF($L675&lt;&gt;0,"", IF(AND(P675&gt;0,O675&lt;&gt;"",Q675&lt;&gt;"t TM"),VLOOKUP($E675,'SD Aufnahme'!$A$33:$N$326,'SD Aufnahme'!$G$29,FALSE)/O675*P675,VLOOKUP($E675,'SD Aufnahme'!$A$33:$N$326,'SD Aufnahme'!$G$29,FALSE)))),"")</f>
        <v/>
      </c>
      <c r="X675" s="87"/>
      <c r="Y675" s="128" t="str">
        <f ca="1">IFERROR(IF(AND(J675&lt;&gt;"eigene Stoffe",VLOOKUP($E675,'SD Aufnahme'!$A$33:$N$326,'SD Aufnahme'!$H$29,FALSE)=0),"",IF($L675&lt;&gt;0,"",IFERROR(IF(AND(P675&gt;0,O675&lt;&gt;"",Q675&lt;&gt;"t TM"),VLOOKUP($E675,'SD Aufnahme'!$A$33:$N$326,'SD Aufnahme'!$H$29,FALSE)*P675/O675,VLOOKUP($E675,'SD Aufnahme'!$A$33:$N$326,'SD Aufnahme'!$H$29,FALSE)),""))),"")</f>
        <v/>
      </c>
      <c r="Z675" s="87"/>
      <c r="AA675" s="424" t="s">
        <v>667</v>
      </c>
      <c r="AB675" s="129" t="str">
        <f>IF($M675=0,"",IFERROR(VLOOKUP($E675,'SD Aufnahme'!$A$33:$N$279,AB$20,FALSE),""))</f>
        <v/>
      </c>
      <c r="AC675" s="97">
        <f t="shared" si="202"/>
        <v>0</v>
      </c>
      <c r="AD675" s="89">
        <f t="shared" ca="1" si="203"/>
        <v>0</v>
      </c>
      <c r="AE675" s="89">
        <f t="shared" ca="1" si="209"/>
        <v>0</v>
      </c>
      <c r="AF675" s="89">
        <f t="shared" ca="1" si="204"/>
        <v>0</v>
      </c>
      <c r="AG675" s="89">
        <f t="shared" ca="1" si="210"/>
        <v>0</v>
      </c>
      <c r="AH675" s="89">
        <f t="shared" si="216"/>
        <v>0</v>
      </c>
      <c r="AI675" s="130" t="e">
        <f ca="1">COUNTIF(OFFSET('SD Aufnahme'!$C$33,VLOOKUP(J675,Art_Aufnahme,3,FALSE),0,VLOOKUP(J675,Art_Aufnahme,4,FALSE)-VLOOKUP(J675,Art_Aufnahme,3,FALSE)+1,1),K675)</f>
        <v>#N/A</v>
      </c>
      <c r="AJ675" s="138">
        <f ca="1">COUNTIF(OFFSET('SD Aufnahme'!$M$32,VLOOKUP(E675,'SD Aufnahme'!$A$33:$X$376,'SD Aufnahme'!$W$29,FALSE),0,1,VLOOKUP(E675,'SD Aufnahme'!$A$33:$X$376,'SD Aufnahme'!$X$29,FALSE)),M675)</f>
        <v>0</v>
      </c>
      <c r="AK675" s="91">
        <f t="shared" ca="1" si="211"/>
        <v>0</v>
      </c>
      <c r="AL675" s="98">
        <f t="shared" si="205"/>
        <v>3</v>
      </c>
      <c r="AO675" s="98">
        <f t="shared" si="206"/>
        <v>0</v>
      </c>
      <c r="AR675" s="98" t="str">
        <f t="shared" si="207"/>
        <v>1900-1-Aufnahme</v>
      </c>
    </row>
    <row r="676" spans="1:44">
      <c r="A676" s="98">
        <f t="shared" si="198"/>
        <v>0</v>
      </c>
      <c r="B676" s="98" t="str">
        <f>IF(C676=1,SUM($C$23:C676),"")</f>
        <v/>
      </c>
      <c r="C676" s="98">
        <f t="shared" si="199"/>
        <v>0</v>
      </c>
      <c r="D676" s="89" t="str">
        <f t="shared" si="200"/>
        <v>1900-1-Aufnahme-</v>
      </c>
      <c r="E676" s="123" t="str">
        <f t="shared" ca="1" si="208"/>
        <v>-</v>
      </c>
      <c r="F676" s="123">
        <f t="shared" si="213"/>
        <v>1900</v>
      </c>
      <c r="G676" s="123">
        <f t="shared" si="214"/>
        <v>1</v>
      </c>
      <c r="H676" s="162">
        <f t="shared" si="215"/>
        <v>654</v>
      </c>
      <c r="I676" s="77"/>
      <c r="J676" s="78"/>
      <c r="K676" s="79"/>
      <c r="L676" s="80"/>
      <c r="M676" s="177"/>
      <c r="N676" s="309" t="str">
        <f t="shared" ca="1" si="212"/>
        <v/>
      </c>
      <c r="O676" s="310" t="str">
        <f ca="1">IFERROR(IF(VLOOKUP($E676,'SD Aufnahme'!$A$33:$N$326,'SD Aufnahme'!$D$29,FALSE)=0,"",VLOOKUP($E676,'SD Aufnahme'!$A$33:$N$326,'SD Aufnahme'!$D$29,FALSE)),"")</f>
        <v/>
      </c>
      <c r="P676" s="313"/>
      <c r="Q676" s="315" t="str">
        <f>IF(K676=0,"",IFERROR(VLOOKUP($E676,'SD Aufnahme'!$A$33:$N$326,'SD Aufnahme'!$E$29,FALSE),""))</f>
        <v/>
      </c>
      <c r="R676" s="87"/>
      <c r="S676" s="131" t="str">
        <f t="shared" si="201"/>
        <v/>
      </c>
      <c r="T676" s="126">
        <f>IF(M676="organische Düngemittel",IF(OR($M676=0,L676&lt;&gt;0,U676&gt;0),0,IFERROR(VLOOKUP($E676,'SD Aufnahme'!$A$33:$N$4042,T$20,FALSE),0)),)</f>
        <v>0</v>
      </c>
      <c r="U676" s="83"/>
      <c r="V676" s="124"/>
      <c r="W676" s="128" t="str">
        <f ca="1">IFERROR(IF(AND(J676&lt;&gt;"eigene Stoffe",VLOOKUP($E676,'SD Aufnahme'!$A$33:$N$326,'SD Aufnahme'!$G$29,FALSE)=0),"",IF($L676&lt;&gt;0,"", IF(AND(P676&gt;0,O676&lt;&gt;"",Q676&lt;&gt;"t TM"),VLOOKUP($E676,'SD Aufnahme'!$A$33:$N$326,'SD Aufnahme'!$G$29,FALSE)/O676*P676,VLOOKUP($E676,'SD Aufnahme'!$A$33:$N$326,'SD Aufnahme'!$G$29,FALSE)))),"")</f>
        <v/>
      </c>
      <c r="X676" s="87"/>
      <c r="Y676" s="128" t="str">
        <f ca="1">IFERROR(IF(AND(J676&lt;&gt;"eigene Stoffe",VLOOKUP($E676,'SD Aufnahme'!$A$33:$N$326,'SD Aufnahme'!$H$29,FALSE)=0),"",IF($L676&lt;&gt;0,"",IFERROR(IF(AND(P676&gt;0,O676&lt;&gt;"",Q676&lt;&gt;"t TM"),VLOOKUP($E676,'SD Aufnahme'!$A$33:$N$326,'SD Aufnahme'!$H$29,FALSE)*P676/O676,VLOOKUP($E676,'SD Aufnahme'!$A$33:$N$326,'SD Aufnahme'!$H$29,FALSE)),""))),"")</f>
        <v/>
      </c>
      <c r="Z676" s="87"/>
      <c r="AA676" s="424" t="s">
        <v>667</v>
      </c>
      <c r="AB676" s="129" t="str">
        <f>IF($M676=0,"",IFERROR(VLOOKUP($E676,'SD Aufnahme'!$A$33:$N$279,AB$20,FALSE),""))</f>
        <v/>
      </c>
      <c r="AC676" s="97">
        <f t="shared" si="202"/>
        <v>0</v>
      </c>
      <c r="AD676" s="89">
        <f t="shared" ca="1" si="203"/>
        <v>0</v>
      </c>
      <c r="AE676" s="89">
        <f t="shared" ca="1" si="209"/>
        <v>0</v>
      </c>
      <c r="AF676" s="89">
        <f t="shared" ca="1" si="204"/>
        <v>0</v>
      </c>
      <c r="AG676" s="89">
        <f t="shared" ca="1" si="210"/>
        <v>0</v>
      </c>
      <c r="AH676" s="89">
        <f t="shared" si="216"/>
        <v>0</v>
      </c>
      <c r="AI676" s="130" t="e">
        <f ca="1">COUNTIF(OFFSET('SD Aufnahme'!$C$33,VLOOKUP(J676,Art_Aufnahme,3,FALSE),0,VLOOKUP(J676,Art_Aufnahme,4,FALSE)-VLOOKUP(J676,Art_Aufnahme,3,FALSE)+1,1),K676)</f>
        <v>#N/A</v>
      </c>
      <c r="AJ676" s="138">
        <f ca="1">COUNTIF(OFFSET('SD Aufnahme'!$M$32,VLOOKUP(E676,'SD Aufnahme'!$A$33:$X$376,'SD Aufnahme'!$W$29,FALSE),0,1,VLOOKUP(E676,'SD Aufnahme'!$A$33:$X$376,'SD Aufnahme'!$X$29,FALSE)),M676)</f>
        <v>0</v>
      </c>
      <c r="AK676" s="91">
        <f t="shared" ca="1" si="211"/>
        <v>0</v>
      </c>
      <c r="AL676" s="98">
        <f t="shared" si="205"/>
        <v>3</v>
      </c>
      <c r="AO676" s="98">
        <f t="shared" si="206"/>
        <v>0</v>
      </c>
      <c r="AR676" s="98" t="str">
        <f t="shared" si="207"/>
        <v>1900-1-Aufnahme</v>
      </c>
    </row>
    <row r="677" spans="1:44">
      <c r="A677" s="98">
        <f t="shared" si="198"/>
        <v>0</v>
      </c>
      <c r="B677" s="98" t="str">
        <f>IF(C677=1,SUM($C$23:C677),"")</f>
        <v/>
      </c>
      <c r="C677" s="98">
        <f t="shared" si="199"/>
        <v>0</v>
      </c>
      <c r="D677" s="89" t="str">
        <f t="shared" si="200"/>
        <v>1900-1-Aufnahme-</v>
      </c>
      <c r="E677" s="123" t="str">
        <f t="shared" ca="1" si="208"/>
        <v>-</v>
      </c>
      <c r="F677" s="123">
        <f t="shared" si="213"/>
        <v>1900</v>
      </c>
      <c r="G677" s="123">
        <f t="shared" si="214"/>
        <v>1</v>
      </c>
      <c r="H677" s="162">
        <f t="shared" si="215"/>
        <v>655</v>
      </c>
      <c r="I677" s="77"/>
      <c r="J677" s="78"/>
      <c r="K677" s="79"/>
      <c r="L677" s="80"/>
      <c r="M677" s="177"/>
      <c r="N677" s="309" t="str">
        <f t="shared" ca="1" si="212"/>
        <v/>
      </c>
      <c r="O677" s="310" t="str">
        <f ca="1">IFERROR(IF(VLOOKUP($E677,'SD Aufnahme'!$A$33:$N$326,'SD Aufnahme'!$D$29,FALSE)=0,"",VLOOKUP($E677,'SD Aufnahme'!$A$33:$N$326,'SD Aufnahme'!$D$29,FALSE)),"")</f>
        <v/>
      </c>
      <c r="P677" s="313"/>
      <c r="Q677" s="315" t="str">
        <f>IF(K677=0,"",IFERROR(VLOOKUP($E677,'SD Aufnahme'!$A$33:$N$326,'SD Aufnahme'!$E$29,FALSE),""))</f>
        <v/>
      </c>
      <c r="R677" s="87"/>
      <c r="S677" s="131" t="str">
        <f t="shared" si="201"/>
        <v/>
      </c>
      <c r="T677" s="126">
        <f>IF(M677="organische Düngemittel",IF(OR($M677=0,L677&lt;&gt;0,U677&gt;0),0,IFERROR(VLOOKUP($E677,'SD Aufnahme'!$A$33:$N$4042,T$20,FALSE),0)),)</f>
        <v>0</v>
      </c>
      <c r="U677" s="83"/>
      <c r="V677" s="124"/>
      <c r="W677" s="128" t="str">
        <f ca="1">IFERROR(IF(AND(J677&lt;&gt;"eigene Stoffe",VLOOKUP($E677,'SD Aufnahme'!$A$33:$N$326,'SD Aufnahme'!$G$29,FALSE)=0),"",IF($L677&lt;&gt;0,"", IF(AND(P677&gt;0,O677&lt;&gt;"",Q677&lt;&gt;"t TM"),VLOOKUP($E677,'SD Aufnahme'!$A$33:$N$326,'SD Aufnahme'!$G$29,FALSE)/O677*P677,VLOOKUP($E677,'SD Aufnahme'!$A$33:$N$326,'SD Aufnahme'!$G$29,FALSE)))),"")</f>
        <v/>
      </c>
      <c r="X677" s="87"/>
      <c r="Y677" s="128" t="str">
        <f ca="1">IFERROR(IF(AND(J677&lt;&gt;"eigene Stoffe",VLOOKUP($E677,'SD Aufnahme'!$A$33:$N$326,'SD Aufnahme'!$H$29,FALSE)=0),"",IF($L677&lt;&gt;0,"",IFERROR(IF(AND(P677&gt;0,O677&lt;&gt;"",Q677&lt;&gt;"t TM"),VLOOKUP($E677,'SD Aufnahme'!$A$33:$N$326,'SD Aufnahme'!$H$29,FALSE)*P677/O677,VLOOKUP($E677,'SD Aufnahme'!$A$33:$N$326,'SD Aufnahme'!$H$29,FALSE)),""))),"")</f>
        <v/>
      </c>
      <c r="Z677" s="87"/>
      <c r="AA677" s="424" t="s">
        <v>667</v>
      </c>
      <c r="AB677" s="129" t="str">
        <f>IF($M677=0,"",IFERROR(VLOOKUP($E677,'SD Aufnahme'!$A$33:$N$279,AB$20,FALSE),""))</f>
        <v/>
      </c>
      <c r="AC677" s="97">
        <f t="shared" si="202"/>
        <v>0</v>
      </c>
      <c r="AD677" s="89">
        <f t="shared" ca="1" si="203"/>
        <v>0</v>
      </c>
      <c r="AE677" s="89">
        <f t="shared" ca="1" si="209"/>
        <v>0</v>
      </c>
      <c r="AF677" s="89">
        <f t="shared" ca="1" si="204"/>
        <v>0</v>
      </c>
      <c r="AG677" s="89">
        <f t="shared" ca="1" si="210"/>
        <v>0</v>
      </c>
      <c r="AH677" s="89">
        <f t="shared" si="216"/>
        <v>0</v>
      </c>
      <c r="AI677" s="130" t="e">
        <f ca="1">COUNTIF(OFFSET('SD Aufnahme'!$C$33,VLOOKUP(J677,Art_Aufnahme,3,FALSE),0,VLOOKUP(J677,Art_Aufnahme,4,FALSE)-VLOOKUP(J677,Art_Aufnahme,3,FALSE)+1,1),K677)</f>
        <v>#N/A</v>
      </c>
      <c r="AJ677" s="138">
        <f ca="1">COUNTIF(OFFSET('SD Aufnahme'!$M$32,VLOOKUP(E677,'SD Aufnahme'!$A$33:$X$376,'SD Aufnahme'!$W$29,FALSE),0,1,VLOOKUP(E677,'SD Aufnahme'!$A$33:$X$376,'SD Aufnahme'!$X$29,FALSE)),M677)</f>
        <v>0</v>
      </c>
      <c r="AK677" s="91">
        <f t="shared" ca="1" si="211"/>
        <v>0</v>
      </c>
      <c r="AL677" s="98">
        <f t="shared" si="205"/>
        <v>3</v>
      </c>
      <c r="AO677" s="98">
        <f t="shared" si="206"/>
        <v>0</v>
      </c>
      <c r="AR677" s="98" t="str">
        <f t="shared" si="207"/>
        <v>1900-1-Aufnahme</v>
      </c>
    </row>
    <row r="678" spans="1:44">
      <c r="A678" s="98">
        <f t="shared" si="198"/>
        <v>0</v>
      </c>
      <c r="B678" s="98" t="str">
        <f>IF(C678=1,SUM($C$23:C678),"")</f>
        <v/>
      </c>
      <c r="C678" s="98">
        <f t="shared" si="199"/>
        <v>0</v>
      </c>
      <c r="D678" s="89" t="str">
        <f t="shared" si="200"/>
        <v>1900-1-Aufnahme-</v>
      </c>
      <c r="E678" s="123" t="str">
        <f t="shared" ca="1" si="208"/>
        <v>-</v>
      </c>
      <c r="F678" s="123">
        <f t="shared" si="213"/>
        <v>1900</v>
      </c>
      <c r="G678" s="123">
        <f t="shared" si="214"/>
        <v>1</v>
      </c>
      <c r="H678" s="162">
        <f t="shared" si="215"/>
        <v>656</v>
      </c>
      <c r="I678" s="77"/>
      <c r="J678" s="78"/>
      <c r="K678" s="79"/>
      <c r="L678" s="80"/>
      <c r="M678" s="177"/>
      <c r="N678" s="309" t="str">
        <f t="shared" ca="1" si="212"/>
        <v/>
      </c>
      <c r="O678" s="310" t="str">
        <f ca="1">IFERROR(IF(VLOOKUP($E678,'SD Aufnahme'!$A$33:$N$326,'SD Aufnahme'!$D$29,FALSE)=0,"",VLOOKUP($E678,'SD Aufnahme'!$A$33:$N$326,'SD Aufnahme'!$D$29,FALSE)),"")</f>
        <v/>
      </c>
      <c r="P678" s="313"/>
      <c r="Q678" s="315" t="str">
        <f>IF(K678=0,"",IFERROR(VLOOKUP($E678,'SD Aufnahme'!$A$33:$N$326,'SD Aufnahme'!$E$29,FALSE),""))</f>
        <v/>
      </c>
      <c r="R678" s="87"/>
      <c r="S678" s="131" t="str">
        <f t="shared" si="201"/>
        <v/>
      </c>
      <c r="T678" s="126">
        <f>IF(M678="organische Düngemittel",IF(OR($M678=0,L678&lt;&gt;0,U678&gt;0),0,IFERROR(VLOOKUP($E678,'SD Aufnahme'!$A$33:$N$4042,T$20,FALSE),0)),)</f>
        <v>0</v>
      </c>
      <c r="U678" s="83"/>
      <c r="V678" s="124"/>
      <c r="W678" s="128" t="str">
        <f ca="1">IFERROR(IF(AND(J678&lt;&gt;"eigene Stoffe",VLOOKUP($E678,'SD Aufnahme'!$A$33:$N$326,'SD Aufnahme'!$G$29,FALSE)=0),"",IF($L678&lt;&gt;0,"", IF(AND(P678&gt;0,O678&lt;&gt;"",Q678&lt;&gt;"t TM"),VLOOKUP($E678,'SD Aufnahme'!$A$33:$N$326,'SD Aufnahme'!$G$29,FALSE)/O678*P678,VLOOKUP($E678,'SD Aufnahme'!$A$33:$N$326,'SD Aufnahme'!$G$29,FALSE)))),"")</f>
        <v/>
      </c>
      <c r="X678" s="87"/>
      <c r="Y678" s="128" t="str">
        <f ca="1">IFERROR(IF(AND(J678&lt;&gt;"eigene Stoffe",VLOOKUP($E678,'SD Aufnahme'!$A$33:$N$326,'SD Aufnahme'!$H$29,FALSE)=0),"",IF($L678&lt;&gt;0,"",IFERROR(IF(AND(P678&gt;0,O678&lt;&gt;"",Q678&lt;&gt;"t TM"),VLOOKUP($E678,'SD Aufnahme'!$A$33:$N$326,'SD Aufnahme'!$H$29,FALSE)*P678/O678,VLOOKUP($E678,'SD Aufnahme'!$A$33:$N$326,'SD Aufnahme'!$H$29,FALSE)),""))),"")</f>
        <v/>
      </c>
      <c r="Z678" s="87"/>
      <c r="AA678" s="424" t="s">
        <v>667</v>
      </c>
      <c r="AB678" s="129" t="str">
        <f>IF($M678=0,"",IFERROR(VLOOKUP($E678,'SD Aufnahme'!$A$33:$N$279,AB$20,FALSE),""))</f>
        <v/>
      </c>
      <c r="AC678" s="97">
        <f t="shared" si="202"/>
        <v>0</v>
      </c>
      <c r="AD678" s="89">
        <f t="shared" ca="1" si="203"/>
        <v>0</v>
      </c>
      <c r="AE678" s="89">
        <f t="shared" ca="1" si="209"/>
        <v>0</v>
      </c>
      <c r="AF678" s="89">
        <f t="shared" ca="1" si="204"/>
        <v>0</v>
      </c>
      <c r="AG678" s="89">
        <f t="shared" ca="1" si="210"/>
        <v>0</v>
      </c>
      <c r="AH678" s="89">
        <f t="shared" si="216"/>
        <v>0</v>
      </c>
      <c r="AI678" s="130" t="e">
        <f ca="1">COUNTIF(OFFSET('SD Aufnahme'!$C$33,VLOOKUP(J678,Art_Aufnahme,3,FALSE),0,VLOOKUP(J678,Art_Aufnahme,4,FALSE)-VLOOKUP(J678,Art_Aufnahme,3,FALSE)+1,1),K678)</f>
        <v>#N/A</v>
      </c>
      <c r="AJ678" s="138">
        <f ca="1">COUNTIF(OFFSET('SD Aufnahme'!$M$32,VLOOKUP(E678,'SD Aufnahme'!$A$33:$X$376,'SD Aufnahme'!$W$29,FALSE),0,1,VLOOKUP(E678,'SD Aufnahme'!$A$33:$X$376,'SD Aufnahme'!$X$29,FALSE)),M678)</f>
        <v>0</v>
      </c>
      <c r="AK678" s="91">
        <f t="shared" ca="1" si="211"/>
        <v>0</v>
      </c>
      <c r="AL678" s="98">
        <f t="shared" si="205"/>
        <v>3</v>
      </c>
      <c r="AO678" s="98">
        <f t="shared" si="206"/>
        <v>0</v>
      </c>
      <c r="AR678" s="98" t="str">
        <f t="shared" si="207"/>
        <v>1900-1-Aufnahme</v>
      </c>
    </row>
    <row r="679" spans="1:44">
      <c r="A679" s="98">
        <f t="shared" si="198"/>
        <v>0</v>
      </c>
      <c r="B679" s="98" t="str">
        <f>IF(C679=1,SUM($C$23:C679),"")</f>
        <v/>
      </c>
      <c r="C679" s="98">
        <f t="shared" si="199"/>
        <v>0</v>
      </c>
      <c r="D679" s="89" t="str">
        <f t="shared" si="200"/>
        <v>1900-1-Aufnahme-</v>
      </c>
      <c r="E679" s="123" t="str">
        <f t="shared" ca="1" si="208"/>
        <v>-</v>
      </c>
      <c r="F679" s="123">
        <f t="shared" si="213"/>
        <v>1900</v>
      </c>
      <c r="G679" s="123">
        <f t="shared" si="214"/>
        <v>1</v>
      </c>
      <c r="H679" s="162">
        <f t="shared" si="215"/>
        <v>657</v>
      </c>
      <c r="I679" s="77"/>
      <c r="J679" s="78"/>
      <c r="K679" s="79"/>
      <c r="L679" s="80"/>
      <c r="M679" s="177"/>
      <c r="N679" s="309" t="str">
        <f t="shared" ca="1" si="212"/>
        <v/>
      </c>
      <c r="O679" s="310" t="str">
        <f ca="1">IFERROR(IF(VLOOKUP($E679,'SD Aufnahme'!$A$33:$N$326,'SD Aufnahme'!$D$29,FALSE)=0,"",VLOOKUP($E679,'SD Aufnahme'!$A$33:$N$326,'SD Aufnahme'!$D$29,FALSE)),"")</f>
        <v/>
      </c>
      <c r="P679" s="313"/>
      <c r="Q679" s="315" t="str">
        <f>IF(K679=0,"",IFERROR(VLOOKUP($E679,'SD Aufnahme'!$A$33:$N$326,'SD Aufnahme'!$E$29,FALSE),""))</f>
        <v/>
      </c>
      <c r="R679" s="87"/>
      <c r="S679" s="131" t="str">
        <f t="shared" si="201"/>
        <v/>
      </c>
      <c r="T679" s="126">
        <f>IF(M679="organische Düngemittel",IF(OR($M679=0,L679&lt;&gt;0,U679&gt;0),0,IFERROR(VLOOKUP($E679,'SD Aufnahme'!$A$33:$N$4042,T$20,FALSE),0)),)</f>
        <v>0</v>
      </c>
      <c r="U679" s="83"/>
      <c r="V679" s="124"/>
      <c r="W679" s="128" t="str">
        <f ca="1">IFERROR(IF(AND(J679&lt;&gt;"eigene Stoffe",VLOOKUP($E679,'SD Aufnahme'!$A$33:$N$326,'SD Aufnahme'!$G$29,FALSE)=0),"",IF($L679&lt;&gt;0,"", IF(AND(P679&gt;0,O679&lt;&gt;"",Q679&lt;&gt;"t TM"),VLOOKUP($E679,'SD Aufnahme'!$A$33:$N$326,'SD Aufnahme'!$G$29,FALSE)/O679*P679,VLOOKUP($E679,'SD Aufnahme'!$A$33:$N$326,'SD Aufnahme'!$G$29,FALSE)))),"")</f>
        <v/>
      </c>
      <c r="X679" s="87"/>
      <c r="Y679" s="128" t="str">
        <f ca="1">IFERROR(IF(AND(J679&lt;&gt;"eigene Stoffe",VLOOKUP($E679,'SD Aufnahme'!$A$33:$N$326,'SD Aufnahme'!$H$29,FALSE)=0),"",IF($L679&lt;&gt;0,"",IFERROR(IF(AND(P679&gt;0,O679&lt;&gt;"",Q679&lt;&gt;"t TM"),VLOOKUP($E679,'SD Aufnahme'!$A$33:$N$326,'SD Aufnahme'!$H$29,FALSE)*P679/O679,VLOOKUP($E679,'SD Aufnahme'!$A$33:$N$326,'SD Aufnahme'!$H$29,FALSE)),""))),"")</f>
        <v/>
      </c>
      <c r="Z679" s="87"/>
      <c r="AA679" s="424" t="s">
        <v>667</v>
      </c>
      <c r="AB679" s="129" t="str">
        <f>IF($M679=0,"",IFERROR(VLOOKUP($E679,'SD Aufnahme'!$A$33:$N$279,AB$20,FALSE),""))</f>
        <v/>
      </c>
      <c r="AC679" s="97">
        <f t="shared" si="202"/>
        <v>0</v>
      </c>
      <c r="AD679" s="89">
        <f t="shared" ca="1" si="203"/>
        <v>0</v>
      </c>
      <c r="AE679" s="89">
        <f t="shared" ca="1" si="209"/>
        <v>0</v>
      </c>
      <c r="AF679" s="89">
        <f t="shared" ca="1" si="204"/>
        <v>0</v>
      </c>
      <c r="AG679" s="89">
        <f t="shared" ca="1" si="210"/>
        <v>0</v>
      </c>
      <c r="AH679" s="89">
        <f t="shared" si="216"/>
        <v>0</v>
      </c>
      <c r="AI679" s="130" t="e">
        <f ca="1">COUNTIF(OFFSET('SD Aufnahme'!$C$33,VLOOKUP(J679,Art_Aufnahme,3,FALSE),0,VLOOKUP(J679,Art_Aufnahme,4,FALSE)-VLOOKUP(J679,Art_Aufnahme,3,FALSE)+1,1),K679)</f>
        <v>#N/A</v>
      </c>
      <c r="AJ679" s="138">
        <f ca="1">COUNTIF(OFFSET('SD Aufnahme'!$M$32,VLOOKUP(E679,'SD Aufnahme'!$A$33:$X$376,'SD Aufnahme'!$W$29,FALSE),0,1,VLOOKUP(E679,'SD Aufnahme'!$A$33:$X$376,'SD Aufnahme'!$X$29,FALSE)),M679)</f>
        <v>0</v>
      </c>
      <c r="AK679" s="91">
        <f t="shared" ca="1" si="211"/>
        <v>0</v>
      </c>
      <c r="AL679" s="98">
        <f t="shared" si="205"/>
        <v>3</v>
      </c>
      <c r="AO679" s="98">
        <f t="shared" si="206"/>
        <v>0</v>
      </c>
      <c r="AR679" s="98" t="str">
        <f t="shared" si="207"/>
        <v>1900-1-Aufnahme</v>
      </c>
    </row>
    <row r="680" spans="1:44">
      <c r="A680" s="98">
        <f t="shared" si="198"/>
        <v>0</v>
      </c>
      <c r="B680" s="98" t="str">
        <f>IF(C680=1,SUM($C$23:C680),"")</f>
        <v/>
      </c>
      <c r="C680" s="98">
        <f t="shared" si="199"/>
        <v>0</v>
      </c>
      <c r="D680" s="89" t="str">
        <f t="shared" si="200"/>
        <v>1900-1-Aufnahme-</v>
      </c>
      <c r="E680" s="123" t="str">
        <f t="shared" ca="1" si="208"/>
        <v>-</v>
      </c>
      <c r="F680" s="123">
        <f t="shared" si="213"/>
        <v>1900</v>
      </c>
      <c r="G680" s="123">
        <f t="shared" si="214"/>
        <v>1</v>
      </c>
      <c r="H680" s="162">
        <f t="shared" si="215"/>
        <v>658</v>
      </c>
      <c r="I680" s="77"/>
      <c r="J680" s="78"/>
      <c r="K680" s="79"/>
      <c r="L680" s="80"/>
      <c r="M680" s="177"/>
      <c r="N680" s="309" t="str">
        <f t="shared" ca="1" si="212"/>
        <v/>
      </c>
      <c r="O680" s="310" t="str">
        <f ca="1">IFERROR(IF(VLOOKUP($E680,'SD Aufnahme'!$A$33:$N$326,'SD Aufnahme'!$D$29,FALSE)=0,"",VLOOKUP($E680,'SD Aufnahme'!$A$33:$N$326,'SD Aufnahme'!$D$29,FALSE)),"")</f>
        <v/>
      </c>
      <c r="P680" s="313"/>
      <c r="Q680" s="315" t="str">
        <f>IF(K680=0,"",IFERROR(VLOOKUP($E680,'SD Aufnahme'!$A$33:$N$326,'SD Aufnahme'!$E$29,FALSE),""))</f>
        <v/>
      </c>
      <c r="R680" s="87"/>
      <c r="S680" s="131" t="str">
        <f t="shared" si="201"/>
        <v/>
      </c>
      <c r="T680" s="126">
        <f>IF(M680="organische Düngemittel",IF(OR($M680=0,L680&lt;&gt;0,U680&gt;0),0,IFERROR(VLOOKUP($E680,'SD Aufnahme'!$A$33:$N$4042,T$20,FALSE),0)),)</f>
        <v>0</v>
      </c>
      <c r="U680" s="83"/>
      <c r="V680" s="124"/>
      <c r="W680" s="128" t="str">
        <f ca="1">IFERROR(IF(AND(J680&lt;&gt;"eigene Stoffe",VLOOKUP($E680,'SD Aufnahme'!$A$33:$N$326,'SD Aufnahme'!$G$29,FALSE)=0),"",IF($L680&lt;&gt;0,"", IF(AND(P680&gt;0,O680&lt;&gt;"",Q680&lt;&gt;"t TM"),VLOOKUP($E680,'SD Aufnahme'!$A$33:$N$326,'SD Aufnahme'!$G$29,FALSE)/O680*P680,VLOOKUP($E680,'SD Aufnahme'!$A$33:$N$326,'SD Aufnahme'!$G$29,FALSE)))),"")</f>
        <v/>
      </c>
      <c r="X680" s="87"/>
      <c r="Y680" s="128" t="str">
        <f ca="1">IFERROR(IF(AND(J680&lt;&gt;"eigene Stoffe",VLOOKUP($E680,'SD Aufnahme'!$A$33:$N$326,'SD Aufnahme'!$H$29,FALSE)=0),"",IF($L680&lt;&gt;0,"",IFERROR(IF(AND(P680&gt;0,O680&lt;&gt;"",Q680&lt;&gt;"t TM"),VLOOKUP($E680,'SD Aufnahme'!$A$33:$N$326,'SD Aufnahme'!$H$29,FALSE)*P680/O680,VLOOKUP($E680,'SD Aufnahme'!$A$33:$N$326,'SD Aufnahme'!$H$29,FALSE)),""))),"")</f>
        <v/>
      </c>
      <c r="Z680" s="87"/>
      <c r="AA680" s="424" t="s">
        <v>667</v>
      </c>
      <c r="AB680" s="129" t="str">
        <f>IF($M680=0,"",IFERROR(VLOOKUP($E680,'SD Aufnahme'!$A$33:$N$279,AB$20,FALSE),""))</f>
        <v/>
      </c>
      <c r="AC680" s="97">
        <f t="shared" si="202"/>
        <v>0</v>
      </c>
      <c r="AD680" s="89">
        <f t="shared" ca="1" si="203"/>
        <v>0</v>
      </c>
      <c r="AE680" s="89">
        <f t="shared" ca="1" si="209"/>
        <v>0</v>
      </c>
      <c r="AF680" s="89">
        <f t="shared" ca="1" si="204"/>
        <v>0</v>
      </c>
      <c r="AG680" s="89">
        <f t="shared" ca="1" si="210"/>
        <v>0</v>
      </c>
      <c r="AH680" s="89">
        <f t="shared" si="216"/>
        <v>0</v>
      </c>
      <c r="AI680" s="130" t="e">
        <f ca="1">COUNTIF(OFFSET('SD Aufnahme'!$C$33,VLOOKUP(J680,Art_Aufnahme,3,FALSE),0,VLOOKUP(J680,Art_Aufnahme,4,FALSE)-VLOOKUP(J680,Art_Aufnahme,3,FALSE)+1,1),K680)</f>
        <v>#N/A</v>
      </c>
      <c r="AJ680" s="138">
        <f ca="1">COUNTIF(OFFSET('SD Aufnahme'!$M$32,VLOOKUP(E680,'SD Aufnahme'!$A$33:$X$376,'SD Aufnahme'!$W$29,FALSE),0,1,VLOOKUP(E680,'SD Aufnahme'!$A$33:$X$376,'SD Aufnahme'!$X$29,FALSE)),M680)</f>
        <v>0</v>
      </c>
      <c r="AK680" s="91">
        <f t="shared" ca="1" si="211"/>
        <v>0</v>
      </c>
      <c r="AL680" s="98">
        <f t="shared" si="205"/>
        <v>3</v>
      </c>
      <c r="AO680" s="98">
        <f t="shared" si="206"/>
        <v>0</v>
      </c>
      <c r="AR680" s="98" t="str">
        <f t="shared" si="207"/>
        <v>1900-1-Aufnahme</v>
      </c>
    </row>
    <row r="681" spans="1:44">
      <c r="A681" s="98">
        <f t="shared" si="198"/>
        <v>0</v>
      </c>
      <c r="B681" s="98" t="str">
        <f>IF(C681=1,SUM($C$23:C681),"")</f>
        <v/>
      </c>
      <c r="C681" s="98">
        <f t="shared" si="199"/>
        <v>0</v>
      </c>
      <c r="D681" s="89" t="str">
        <f t="shared" si="200"/>
        <v>1900-1-Aufnahme-</v>
      </c>
      <c r="E681" s="123" t="str">
        <f t="shared" ca="1" si="208"/>
        <v>-</v>
      </c>
      <c r="F681" s="123">
        <f t="shared" si="213"/>
        <v>1900</v>
      </c>
      <c r="G681" s="123">
        <f t="shared" si="214"/>
        <v>1</v>
      </c>
      <c r="H681" s="162">
        <f t="shared" si="215"/>
        <v>659</v>
      </c>
      <c r="I681" s="77"/>
      <c r="J681" s="78"/>
      <c r="K681" s="79"/>
      <c r="L681" s="80"/>
      <c r="M681" s="177"/>
      <c r="N681" s="309" t="str">
        <f t="shared" ca="1" si="212"/>
        <v/>
      </c>
      <c r="O681" s="310" t="str">
        <f ca="1">IFERROR(IF(VLOOKUP($E681,'SD Aufnahme'!$A$33:$N$326,'SD Aufnahme'!$D$29,FALSE)=0,"",VLOOKUP($E681,'SD Aufnahme'!$A$33:$N$326,'SD Aufnahme'!$D$29,FALSE)),"")</f>
        <v/>
      </c>
      <c r="P681" s="313"/>
      <c r="Q681" s="315" t="str">
        <f>IF(K681=0,"",IFERROR(VLOOKUP($E681,'SD Aufnahme'!$A$33:$N$326,'SD Aufnahme'!$E$29,FALSE),""))</f>
        <v/>
      </c>
      <c r="R681" s="87"/>
      <c r="S681" s="131" t="str">
        <f t="shared" si="201"/>
        <v/>
      </c>
      <c r="T681" s="126">
        <f>IF(M681="organische Düngemittel",IF(OR($M681=0,L681&lt;&gt;0,U681&gt;0),0,IFERROR(VLOOKUP($E681,'SD Aufnahme'!$A$33:$N$4042,T$20,FALSE),0)),)</f>
        <v>0</v>
      </c>
      <c r="U681" s="83"/>
      <c r="V681" s="124"/>
      <c r="W681" s="128" t="str">
        <f ca="1">IFERROR(IF(AND(J681&lt;&gt;"eigene Stoffe",VLOOKUP($E681,'SD Aufnahme'!$A$33:$N$326,'SD Aufnahme'!$G$29,FALSE)=0),"",IF($L681&lt;&gt;0,"", IF(AND(P681&gt;0,O681&lt;&gt;"",Q681&lt;&gt;"t TM"),VLOOKUP($E681,'SD Aufnahme'!$A$33:$N$326,'SD Aufnahme'!$G$29,FALSE)/O681*P681,VLOOKUP($E681,'SD Aufnahme'!$A$33:$N$326,'SD Aufnahme'!$G$29,FALSE)))),"")</f>
        <v/>
      </c>
      <c r="X681" s="87"/>
      <c r="Y681" s="128" t="str">
        <f ca="1">IFERROR(IF(AND(J681&lt;&gt;"eigene Stoffe",VLOOKUP($E681,'SD Aufnahme'!$A$33:$N$326,'SD Aufnahme'!$H$29,FALSE)=0),"",IF($L681&lt;&gt;0,"",IFERROR(IF(AND(P681&gt;0,O681&lt;&gt;"",Q681&lt;&gt;"t TM"),VLOOKUP($E681,'SD Aufnahme'!$A$33:$N$326,'SD Aufnahme'!$H$29,FALSE)*P681/O681,VLOOKUP($E681,'SD Aufnahme'!$A$33:$N$326,'SD Aufnahme'!$H$29,FALSE)),""))),"")</f>
        <v/>
      </c>
      <c r="Z681" s="87"/>
      <c r="AA681" s="424" t="s">
        <v>667</v>
      </c>
      <c r="AB681" s="129" t="str">
        <f>IF($M681=0,"",IFERROR(VLOOKUP($E681,'SD Aufnahme'!$A$33:$N$279,AB$20,FALSE),""))</f>
        <v/>
      </c>
      <c r="AC681" s="97">
        <f t="shared" si="202"/>
        <v>0</v>
      </c>
      <c r="AD681" s="89">
        <f t="shared" ca="1" si="203"/>
        <v>0</v>
      </c>
      <c r="AE681" s="89">
        <f t="shared" ca="1" si="209"/>
        <v>0</v>
      </c>
      <c r="AF681" s="89">
        <f t="shared" ca="1" si="204"/>
        <v>0</v>
      </c>
      <c r="AG681" s="89">
        <f t="shared" ca="1" si="210"/>
        <v>0</v>
      </c>
      <c r="AH681" s="89">
        <f t="shared" si="216"/>
        <v>0</v>
      </c>
      <c r="AI681" s="130" t="e">
        <f ca="1">COUNTIF(OFFSET('SD Aufnahme'!$C$33,VLOOKUP(J681,Art_Aufnahme,3,FALSE),0,VLOOKUP(J681,Art_Aufnahme,4,FALSE)-VLOOKUP(J681,Art_Aufnahme,3,FALSE)+1,1),K681)</f>
        <v>#N/A</v>
      </c>
      <c r="AJ681" s="138">
        <f ca="1">COUNTIF(OFFSET('SD Aufnahme'!$M$32,VLOOKUP(E681,'SD Aufnahme'!$A$33:$X$376,'SD Aufnahme'!$W$29,FALSE),0,1,VLOOKUP(E681,'SD Aufnahme'!$A$33:$X$376,'SD Aufnahme'!$X$29,FALSE)),M681)</f>
        <v>0</v>
      </c>
      <c r="AK681" s="91">
        <f t="shared" ca="1" si="211"/>
        <v>0</v>
      </c>
      <c r="AL681" s="98">
        <f t="shared" si="205"/>
        <v>3</v>
      </c>
      <c r="AO681" s="98">
        <f t="shared" si="206"/>
        <v>0</v>
      </c>
      <c r="AR681" s="98" t="str">
        <f t="shared" si="207"/>
        <v>1900-1-Aufnahme</v>
      </c>
    </row>
    <row r="682" spans="1:44">
      <c r="A682" s="98">
        <f t="shared" si="198"/>
        <v>0</v>
      </c>
      <c r="B682" s="98" t="str">
        <f>IF(C682=1,SUM($C$23:C682),"")</f>
        <v/>
      </c>
      <c r="C682" s="98">
        <f t="shared" si="199"/>
        <v>0</v>
      </c>
      <c r="D682" s="89" t="str">
        <f t="shared" si="200"/>
        <v>1900-1-Aufnahme-</v>
      </c>
      <c r="E682" s="123" t="str">
        <f t="shared" ca="1" si="208"/>
        <v>-</v>
      </c>
      <c r="F682" s="123">
        <f t="shared" si="213"/>
        <v>1900</v>
      </c>
      <c r="G682" s="123">
        <f t="shared" si="214"/>
        <v>1</v>
      </c>
      <c r="H682" s="162">
        <f t="shared" si="215"/>
        <v>660</v>
      </c>
      <c r="I682" s="77"/>
      <c r="J682" s="78"/>
      <c r="K682" s="79"/>
      <c r="L682" s="80"/>
      <c r="M682" s="177"/>
      <c r="N682" s="309" t="str">
        <f t="shared" ca="1" si="212"/>
        <v/>
      </c>
      <c r="O682" s="310" t="str">
        <f ca="1">IFERROR(IF(VLOOKUP($E682,'SD Aufnahme'!$A$33:$N$326,'SD Aufnahme'!$D$29,FALSE)=0,"",VLOOKUP($E682,'SD Aufnahme'!$A$33:$N$326,'SD Aufnahme'!$D$29,FALSE)),"")</f>
        <v/>
      </c>
      <c r="P682" s="313"/>
      <c r="Q682" s="315" t="str">
        <f>IF(K682=0,"",IFERROR(VLOOKUP($E682,'SD Aufnahme'!$A$33:$N$326,'SD Aufnahme'!$E$29,FALSE),""))</f>
        <v/>
      </c>
      <c r="R682" s="87"/>
      <c r="S682" s="131" t="str">
        <f t="shared" si="201"/>
        <v/>
      </c>
      <c r="T682" s="126">
        <f>IF(M682="organische Düngemittel",IF(OR($M682=0,L682&lt;&gt;0,U682&gt;0),0,IFERROR(VLOOKUP($E682,'SD Aufnahme'!$A$33:$N$4042,T$20,FALSE),0)),)</f>
        <v>0</v>
      </c>
      <c r="U682" s="83"/>
      <c r="V682" s="124"/>
      <c r="W682" s="128" t="str">
        <f ca="1">IFERROR(IF(AND(J682&lt;&gt;"eigene Stoffe",VLOOKUP($E682,'SD Aufnahme'!$A$33:$N$326,'SD Aufnahme'!$G$29,FALSE)=0),"",IF($L682&lt;&gt;0,"", IF(AND(P682&gt;0,O682&lt;&gt;"",Q682&lt;&gt;"t TM"),VLOOKUP($E682,'SD Aufnahme'!$A$33:$N$326,'SD Aufnahme'!$G$29,FALSE)/O682*P682,VLOOKUP($E682,'SD Aufnahme'!$A$33:$N$326,'SD Aufnahme'!$G$29,FALSE)))),"")</f>
        <v/>
      </c>
      <c r="X682" s="87"/>
      <c r="Y682" s="128" t="str">
        <f ca="1">IFERROR(IF(AND(J682&lt;&gt;"eigene Stoffe",VLOOKUP($E682,'SD Aufnahme'!$A$33:$N$326,'SD Aufnahme'!$H$29,FALSE)=0),"",IF($L682&lt;&gt;0,"",IFERROR(IF(AND(P682&gt;0,O682&lt;&gt;"",Q682&lt;&gt;"t TM"),VLOOKUP($E682,'SD Aufnahme'!$A$33:$N$326,'SD Aufnahme'!$H$29,FALSE)*P682/O682,VLOOKUP($E682,'SD Aufnahme'!$A$33:$N$326,'SD Aufnahme'!$H$29,FALSE)),""))),"")</f>
        <v/>
      </c>
      <c r="Z682" s="87"/>
      <c r="AA682" s="424" t="s">
        <v>667</v>
      </c>
      <c r="AB682" s="129" t="str">
        <f>IF($M682=0,"",IFERROR(VLOOKUP($E682,'SD Aufnahme'!$A$33:$N$279,AB$20,FALSE),""))</f>
        <v/>
      </c>
      <c r="AC682" s="97">
        <f t="shared" si="202"/>
        <v>0</v>
      </c>
      <c r="AD682" s="89">
        <f t="shared" ca="1" si="203"/>
        <v>0</v>
      </c>
      <c r="AE682" s="89">
        <f t="shared" ca="1" si="209"/>
        <v>0</v>
      </c>
      <c r="AF682" s="89">
        <f t="shared" ca="1" si="204"/>
        <v>0</v>
      </c>
      <c r="AG682" s="89">
        <f t="shared" ca="1" si="210"/>
        <v>0</v>
      </c>
      <c r="AH682" s="89">
        <f t="shared" si="216"/>
        <v>0</v>
      </c>
      <c r="AI682" s="130" t="e">
        <f ca="1">COUNTIF(OFFSET('SD Aufnahme'!$C$33,VLOOKUP(J682,Art_Aufnahme,3,FALSE),0,VLOOKUP(J682,Art_Aufnahme,4,FALSE)-VLOOKUP(J682,Art_Aufnahme,3,FALSE)+1,1),K682)</f>
        <v>#N/A</v>
      </c>
      <c r="AJ682" s="138">
        <f ca="1">COUNTIF(OFFSET('SD Aufnahme'!$M$32,VLOOKUP(E682,'SD Aufnahme'!$A$33:$X$376,'SD Aufnahme'!$W$29,FALSE),0,1,VLOOKUP(E682,'SD Aufnahme'!$A$33:$X$376,'SD Aufnahme'!$X$29,FALSE)),M682)</f>
        <v>0</v>
      </c>
      <c r="AK682" s="91">
        <f t="shared" ca="1" si="211"/>
        <v>0</v>
      </c>
      <c r="AL682" s="98">
        <f t="shared" si="205"/>
        <v>3</v>
      </c>
      <c r="AO682" s="98">
        <f t="shared" si="206"/>
        <v>0</v>
      </c>
      <c r="AR682" s="98" t="str">
        <f t="shared" si="207"/>
        <v>1900-1-Aufnahme</v>
      </c>
    </row>
    <row r="683" spans="1:44">
      <c r="A683" s="98">
        <f t="shared" si="198"/>
        <v>0</v>
      </c>
      <c r="B683" s="98" t="str">
        <f>IF(C683=1,SUM($C$23:C683),"")</f>
        <v/>
      </c>
      <c r="C683" s="98">
        <f t="shared" si="199"/>
        <v>0</v>
      </c>
      <c r="D683" s="89" t="str">
        <f t="shared" si="200"/>
        <v>1900-1-Aufnahme-</v>
      </c>
      <c r="E683" s="123" t="str">
        <f t="shared" ca="1" si="208"/>
        <v>-</v>
      </c>
      <c r="F683" s="123">
        <f t="shared" si="213"/>
        <v>1900</v>
      </c>
      <c r="G683" s="123">
        <f t="shared" si="214"/>
        <v>1</v>
      </c>
      <c r="H683" s="162">
        <f t="shared" si="215"/>
        <v>661</v>
      </c>
      <c r="I683" s="77"/>
      <c r="J683" s="78"/>
      <c r="K683" s="79"/>
      <c r="L683" s="80"/>
      <c r="M683" s="177"/>
      <c r="N683" s="309" t="str">
        <f t="shared" ca="1" si="212"/>
        <v/>
      </c>
      <c r="O683" s="310" t="str">
        <f ca="1">IFERROR(IF(VLOOKUP($E683,'SD Aufnahme'!$A$33:$N$326,'SD Aufnahme'!$D$29,FALSE)=0,"",VLOOKUP($E683,'SD Aufnahme'!$A$33:$N$326,'SD Aufnahme'!$D$29,FALSE)),"")</f>
        <v/>
      </c>
      <c r="P683" s="313"/>
      <c r="Q683" s="315" t="str">
        <f>IF(K683=0,"",IFERROR(VLOOKUP($E683,'SD Aufnahme'!$A$33:$N$326,'SD Aufnahme'!$E$29,FALSE),""))</f>
        <v/>
      </c>
      <c r="R683" s="87"/>
      <c r="S683" s="131" t="str">
        <f t="shared" si="201"/>
        <v/>
      </c>
      <c r="T683" s="126">
        <f>IF(M683="organische Düngemittel",IF(OR($M683=0,L683&lt;&gt;0,U683&gt;0),0,IFERROR(VLOOKUP($E683,'SD Aufnahme'!$A$33:$N$4042,T$20,FALSE),0)),)</f>
        <v>0</v>
      </c>
      <c r="U683" s="83"/>
      <c r="V683" s="124"/>
      <c r="W683" s="128" t="str">
        <f ca="1">IFERROR(IF(AND(J683&lt;&gt;"eigene Stoffe",VLOOKUP($E683,'SD Aufnahme'!$A$33:$N$326,'SD Aufnahme'!$G$29,FALSE)=0),"",IF($L683&lt;&gt;0,"", IF(AND(P683&gt;0,O683&lt;&gt;"",Q683&lt;&gt;"t TM"),VLOOKUP($E683,'SD Aufnahme'!$A$33:$N$326,'SD Aufnahme'!$G$29,FALSE)/O683*P683,VLOOKUP($E683,'SD Aufnahme'!$A$33:$N$326,'SD Aufnahme'!$G$29,FALSE)))),"")</f>
        <v/>
      </c>
      <c r="X683" s="87"/>
      <c r="Y683" s="128" t="str">
        <f ca="1">IFERROR(IF(AND(J683&lt;&gt;"eigene Stoffe",VLOOKUP($E683,'SD Aufnahme'!$A$33:$N$326,'SD Aufnahme'!$H$29,FALSE)=0),"",IF($L683&lt;&gt;0,"",IFERROR(IF(AND(P683&gt;0,O683&lt;&gt;"",Q683&lt;&gt;"t TM"),VLOOKUP($E683,'SD Aufnahme'!$A$33:$N$326,'SD Aufnahme'!$H$29,FALSE)*P683/O683,VLOOKUP($E683,'SD Aufnahme'!$A$33:$N$326,'SD Aufnahme'!$H$29,FALSE)),""))),"")</f>
        <v/>
      </c>
      <c r="Z683" s="87"/>
      <c r="AA683" s="424" t="s">
        <v>667</v>
      </c>
      <c r="AB683" s="129" t="str">
        <f>IF($M683=0,"",IFERROR(VLOOKUP($E683,'SD Aufnahme'!$A$33:$N$279,AB$20,FALSE),""))</f>
        <v/>
      </c>
      <c r="AC683" s="97">
        <f t="shared" si="202"/>
        <v>0</v>
      </c>
      <c r="AD683" s="89">
        <f t="shared" ca="1" si="203"/>
        <v>0</v>
      </c>
      <c r="AE683" s="89">
        <f t="shared" ca="1" si="209"/>
        <v>0</v>
      </c>
      <c r="AF683" s="89">
        <f t="shared" ca="1" si="204"/>
        <v>0</v>
      </c>
      <c r="AG683" s="89">
        <f t="shared" ca="1" si="210"/>
        <v>0</v>
      </c>
      <c r="AH683" s="89">
        <f t="shared" si="216"/>
        <v>0</v>
      </c>
      <c r="AI683" s="130" t="e">
        <f ca="1">COUNTIF(OFFSET('SD Aufnahme'!$C$33,VLOOKUP(J683,Art_Aufnahme,3,FALSE),0,VLOOKUP(J683,Art_Aufnahme,4,FALSE)-VLOOKUP(J683,Art_Aufnahme,3,FALSE)+1,1),K683)</f>
        <v>#N/A</v>
      </c>
      <c r="AJ683" s="138">
        <f ca="1">COUNTIF(OFFSET('SD Aufnahme'!$M$32,VLOOKUP(E683,'SD Aufnahme'!$A$33:$X$376,'SD Aufnahme'!$W$29,FALSE),0,1,VLOOKUP(E683,'SD Aufnahme'!$A$33:$X$376,'SD Aufnahme'!$X$29,FALSE)),M683)</f>
        <v>0</v>
      </c>
      <c r="AK683" s="91">
        <f t="shared" ca="1" si="211"/>
        <v>0</v>
      </c>
      <c r="AL683" s="98">
        <f t="shared" si="205"/>
        <v>3</v>
      </c>
      <c r="AO683" s="98">
        <f t="shared" si="206"/>
        <v>0</v>
      </c>
      <c r="AR683" s="98" t="str">
        <f t="shared" si="207"/>
        <v>1900-1-Aufnahme</v>
      </c>
    </row>
    <row r="684" spans="1:44">
      <c r="A684" s="98">
        <f t="shared" si="198"/>
        <v>0</v>
      </c>
      <c r="B684" s="98" t="str">
        <f>IF(C684=1,SUM($C$23:C684),"")</f>
        <v/>
      </c>
      <c r="C684" s="98">
        <f t="shared" si="199"/>
        <v>0</v>
      </c>
      <c r="D684" s="89" t="str">
        <f t="shared" si="200"/>
        <v>1900-1-Aufnahme-</v>
      </c>
      <c r="E684" s="123" t="str">
        <f t="shared" ca="1" si="208"/>
        <v>-</v>
      </c>
      <c r="F684" s="123">
        <f t="shared" si="213"/>
        <v>1900</v>
      </c>
      <c r="G684" s="123">
        <f t="shared" si="214"/>
        <v>1</v>
      </c>
      <c r="H684" s="162">
        <f t="shared" si="215"/>
        <v>662</v>
      </c>
      <c r="I684" s="77"/>
      <c r="J684" s="78"/>
      <c r="K684" s="79"/>
      <c r="L684" s="80"/>
      <c r="M684" s="177"/>
      <c r="N684" s="309" t="str">
        <f t="shared" ca="1" si="212"/>
        <v/>
      </c>
      <c r="O684" s="310" t="str">
        <f ca="1">IFERROR(IF(VLOOKUP($E684,'SD Aufnahme'!$A$33:$N$326,'SD Aufnahme'!$D$29,FALSE)=0,"",VLOOKUP($E684,'SD Aufnahme'!$A$33:$N$326,'SD Aufnahme'!$D$29,FALSE)),"")</f>
        <v/>
      </c>
      <c r="P684" s="313"/>
      <c r="Q684" s="315" t="str">
        <f>IF(K684=0,"",IFERROR(VLOOKUP($E684,'SD Aufnahme'!$A$33:$N$326,'SD Aufnahme'!$E$29,FALSE),""))</f>
        <v/>
      </c>
      <c r="R684" s="87"/>
      <c r="S684" s="131" t="str">
        <f t="shared" si="201"/>
        <v/>
      </c>
      <c r="T684" s="126">
        <f>IF(M684="organische Düngemittel",IF(OR($M684=0,L684&lt;&gt;0,U684&gt;0),0,IFERROR(VLOOKUP($E684,'SD Aufnahme'!$A$33:$N$4042,T$20,FALSE),0)),)</f>
        <v>0</v>
      </c>
      <c r="U684" s="83"/>
      <c r="V684" s="124"/>
      <c r="W684" s="128" t="str">
        <f ca="1">IFERROR(IF(AND(J684&lt;&gt;"eigene Stoffe",VLOOKUP($E684,'SD Aufnahme'!$A$33:$N$326,'SD Aufnahme'!$G$29,FALSE)=0),"",IF($L684&lt;&gt;0,"", IF(AND(P684&gt;0,O684&lt;&gt;"",Q684&lt;&gt;"t TM"),VLOOKUP($E684,'SD Aufnahme'!$A$33:$N$326,'SD Aufnahme'!$G$29,FALSE)/O684*P684,VLOOKUP($E684,'SD Aufnahme'!$A$33:$N$326,'SD Aufnahme'!$G$29,FALSE)))),"")</f>
        <v/>
      </c>
      <c r="X684" s="87"/>
      <c r="Y684" s="128" t="str">
        <f ca="1">IFERROR(IF(AND(J684&lt;&gt;"eigene Stoffe",VLOOKUP($E684,'SD Aufnahme'!$A$33:$N$326,'SD Aufnahme'!$H$29,FALSE)=0),"",IF($L684&lt;&gt;0,"",IFERROR(IF(AND(P684&gt;0,O684&lt;&gt;"",Q684&lt;&gt;"t TM"),VLOOKUP($E684,'SD Aufnahme'!$A$33:$N$326,'SD Aufnahme'!$H$29,FALSE)*P684/O684,VLOOKUP($E684,'SD Aufnahme'!$A$33:$N$326,'SD Aufnahme'!$H$29,FALSE)),""))),"")</f>
        <v/>
      </c>
      <c r="Z684" s="87"/>
      <c r="AA684" s="424" t="s">
        <v>667</v>
      </c>
      <c r="AB684" s="129" t="str">
        <f>IF($M684=0,"",IFERROR(VLOOKUP($E684,'SD Aufnahme'!$A$33:$N$279,AB$20,FALSE),""))</f>
        <v/>
      </c>
      <c r="AC684" s="97">
        <f t="shared" si="202"/>
        <v>0</v>
      </c>
      <c r="AD684" s="89">
        <f t="shared" ca="1" si="203"/>
        <v>0</v>
      </c>
      <c r="AE684" s="89">
        <f t="shared" ca="1" si="209"/>
        <v>0</v>
      </c>
      <c r="AF684" s="89">
        <f t="shared" ca="1" si="204"/>
        <v>0</v>
      </c>
      <c r="AG684" s="89">
        <f t="shared" ca="1" si="210"/>
        <v>0</v>
      </c>
      <c r="AH684" s="89">
        <f t="shared" si="216"/>
        <v>0</v>
      </c>
      <c r="AI684" s="130" t="e">
        <f ca="1">COUNTIF(OFFSET('SD Aufnahme'!$C$33,VLOOKUP(J684,Art_Aufnahme,3,FALSE),0,VLOOKUP(J684,Art_Aufnahme,4,FALSE)-VLOOKUP(J684,Art_Aufnahme,3,FALSE)+1,1),K684)</f>
        <v>#N/A</v>
      </c>
      <c r="AJ684" s="138">
        <f ca="1">COUNTIF(OFFSET('SD Aufnahme'!$M$32,VLOOKUP(E684,'SD Aufnahme'!$A$33:$X$376,'SD Aufnahme'!$W$29,FALSE),0,1,VLOOKUP(E684,'SD Aufnahme'!$A$33:$X$376,'SD Aufnahme'!$X$29,FALSE)),M684)</f>
        <v>0</v>
      </c>
      <c r="AK684" s="91">
        <f t="shared" ca="1" si="211"/>
        <v>0</v>
      </c>
      <c r="AL684" s="98">
        <f t="shared" si="205"/>
        <v>3</v>
      </c>
      <c r="AO684" s="98">
        <f t="shared" si="206"/>
        <v>0</v>
      </c>
      <c r="AR684" s="98" t="str">
        <f t="shared" si="207"/>
        <v>1900-1-Aufnahme</v>
      </c>
    </row>
    <row r="685" spans="1:44">
      <c r="A685" s="98">
        <f t="shared" si="198"/>
        <v>0</v>
      </c>
      <c r="B685" s="98" t="str">
        <f>IF(C685=1,SUM($C$23:C685),"")</f>
        <v/>
      </c>
      <c r="C685" s="98">
        <f t="shared" si="199"/>
        <v>0</v>
      </c>
      <c r="D685" s="89" t="str">
        <f t="shared" si="200"/>
        <v>1900-1-Aufnahme-</v>
      </c>
      <c r="E685" s="123" t="str">
        <f t="shared" ca="1" si="208"/>
        <v>-</v>
      </c>
      <c r="F685" s="123">
        <f t="shared" si="213"/>
        <v>1900</v>
      </c>
      <c r="G685" s="123">
        <f t="shared" si="214"/>
        <v>1</v>
      </c>
      <c r="H685" s="162">
        <f t="shared" si="215"/>
        <v>663</v>
      </c>
      <c r="I685" s="77"/>
      <c r="J685" s="78"/>
      <c r="K685" s="79"/>
      <c r="L685" s="80"/>
      <c r="M685" s="177"/>
      <c r="N685" s="309" t="str">
        <f t="shared" ca="1" si="212"/>
        <v/>
      </c>
      <c r="O685" s="310" t="str">
        <f ca="1">IFERROR(IF(VLOOKUP($E685,'SD Aufnahme'!$A$33:$N$326,'SD Aufnahme'!$D$29,FALSE)=0,"",VLOOKUP($E685,'SD Aufnahme'!$A$33:$N$326,'SD Aufnahme'!$D$29,FALSE)),"")</f>
        <v/>
      </c>
      <c r="P685" s="313"/>
      <c r="Q685" s="315" t="str">
        <f>IF(K685=0,"",IFERROR(VLOOKUP($E685,'SD Aufnahme'!$A$33:$N$326,'SD Aufnahme'!$E$29,FALSE),""))</f>
        <v/>
      </c>
      <c r="R685" s="87"/>
      <c r="S685" s="131" t="str">
        <f t="shared" si="201"/>
        <v/>
      </c>
      <c r="T685" s="126">
        <f>IF(M685="organische Düngemittel",IF(OR($M685=0,L685&lt;&gt;0,U685&gt;0),0,IFERROR(VLOOKUP($E685,'SD Aufnahme'!$A$33:$N$4042,T$20,FALSE),0)),)</f>
        <v>0</v>
      </c>
      <c r="U685" s="83"/>
      <c r="V685" s="124"/>
      <c r="W685" s="128" t="str">
        <f ca="1">IFERROR(IF(AND(J685&lt;&gt;"eigene Stoffe",VLOOKUP($E685,'SD Aufnahme'!$A$33:$N$326,'SD Aufnahme'!$G$29,FALSE)=0),"",IF($L685&lt;&gt;0,"", IF(AND(P685&gt;0,O685&lt;&gt;"",Q685&lt;&gt;"t TM"),VLOOKUP($E685,'SD Aufnahme'!$A$33:$N$326,'SD Aufnahme'!$G$29,FALSE)/O685*P685,VLOOKUP($E685,'SD Aufnahme'!$A$33:$N$326,'SD Aufnahme'!$G$29,FALSE)))),"")</f>
        <v/>
      </c>
      <c r="X685" s="87"/>
      <c r="Y685" s="128" t="str">
        <f ca="1">IFERROR(IF(AND(J685&lt;&gt;"eigene Stoffe",VLOOKUP($E685,'SD Aufnahme'!$A$33:$N$326,'SD Aufnahme'!$H$29,FALSE)=0),"",IF($L685&lt;&gt;0,"",IFERROR(IF(AND(P685&gt;0,O685&lt;&gt;"",Q685&lt;&gt;"t TM"),VLOOKUP($E685,'SD Aufnahme'!$A$33:$N$326,'SD Aufnahme'!$H$29,FALSE)*P685/O685,VLOOKUP($E685,'SD Aufnahme'!$A$33:$N$326,'SD Aufnahme'!$H$29,FALSE)),""))),"")</f>
        <v/>
      </c>
      <c r="Z685" s="87"/>
      <c r="AA685" s="424" t="s">
        <v>667</v>
      </c>
      <c r="AB685" s="129" t="str">
        <f>IF($M685=0,"",IFERROR(VLOOKUP($E685,'SD Aufnahme'!$A$33:$N$279,AB$20,FALSE),""))</f>
        <v/>
      </c>
      <c r="AC685" s="97">
        <f t="shared" si="202"/>
        <v>0</v>
      </c>
      <c r="AD685" s="89">
        <f t="shared" ca="1" si="203"/>
        <v>0</v>
      </c>
      <c r="AE685" s="89">
        <f t="shared" ca="1" si="209"/>
        <v>0</v>
      </c>
      <c r="AF685" s="89">
        <f t="shared" ca="1" si="204"/>
        <v>0</v>
      </c>
      <c r="AG685" s="89">
        <f t="shared" ca="1" si="210"/>
        <v>0</v>
      </c>
      <c r="AH685" s="89">
        <f t="shared" si="216"/>
        <v>0</v>
      </c>
      <c r="AI685" s="130" t="e">
        <f ca="1">COUNTIF(OFFSET('SD Aufnahme'!$C$33,VLOOKUP(J685,Art_Aufnahme,3,FALSE),0,VLOOKUP(J685,Art_Aufnahme,4,FALSE)-VLOOKUP(J685,Art_Aufnahme,3,FALSE)+1,1),K685)</f>
        <v>#N/A</v>
      </c>
      <c r="AJ685" s="138">
        <f ca="1">COUNTIF(OFFSET('SD Aufnahme'!$M$32,VLOOKUP(E685,'SD Aufnahme'!$A$33:$X$376,'SD Aufnahme'!$W$29,FALSE),0,1,VLOOKUP(E685,'SD Aufnahme'!$A$33:$X$376,'SD Aufnahme'!$X$29,FALSE)),M685)</f>
        <v>0</v>
      </c>
      <c r="AK685" s="91">
        <f t="shared" ca="1" si="211"/>
        <v>0</v>
      </c>
      <c r="AL685" s="98">
        <f t="shared" si="205"/>
        <v>3</v>
      </c>
      <c r="AO685" s="98">
        <f t="shared" si="206"/>
        <v>0</v>
      </c>
      <c r="AR685" s="98" t="str">
        <f t="shared" si="207"/>
        <v>1900-1-Aufnahme</v>
      </c>
    </row>
    <row r="686" spans="1:44">
      <c r="A686" s="98">
        <f t="shared" si="198"/>
        <v>0</v>
      </c>
      <c r="B686" s="98" t="str">
        <f>IF(C686=1,SUM($C$23:C686),"")</f>
        <v/>
      </c>
      <c r="C686" s="98">
        <f t="shared" si="199"/>
        <v>0</v>
      </c>
      <c r="D686" s="89" t="str">
        <f t="shared" si="200"/>
        <v>1900-1-Aufnahme-</v>
      </c>
      <c r="E686" s="123" t="str">
        <f t="shared" ca="1" si="208"/>
        <v>-</v>
      </c>
      <c r="F686" s="123">
        <f t="shared" si="213"/>
        <v>1900</v>
      </c>
      <c r="G686" s="123">
        <f t="shared" si="214"/>
        <v>1</v>
      </c>
      <c r="H686" s="162">
        <f t="shared" si="215"/>
        <v>664</v>
      </c>
      <c r="I686" s="77"/>
      <c r="J686" s="78"/>
      <c r="K686" s="79"/>
      <c r="L686" s="80"/>
      <c r="M686" s="177"/>
      <c r="N686" s="309" t="str">
        <f t="shared" ca="1" si="212"/>
        <v/>
      </c>
      <c r="O686" s="310" t="str">
        <f ca="1">IFERROR(IF(VLOOKUP($E686,'SD Aufnahme'!$A$33:$N$326,'SD Aufnahme'!$D$29,FALSE)=0,"",VLOOKUP($E686,'SD Aufnahme'!$A$33:$N$326,'SD Aufnahme'!$D$29,FALSE)),"")</f>
        <v/>
      </c>
      <c r="P686" s="313"/>
      <c r="Q686" s="315" t="str">
        <f>IF(K686=0,"",IFERROR(VLOOKUP($E686,'SD Aufnahme'!$A$33:$N$326,'SD Aufnahme'!$E$29,FALSE),""))</f>
        <v/>
      </c>
      <c r="R686" s="87"/>
      <c r="S686" s="131" t="str">
        <f t="shared" si="201"/>
        <v/>
      </c>
      <c r="T686" s="126">
        <f>IF(M686="organische Düngemittel",IF(OR($M686=0,L686&lt;&gt;0,U686&gt;0),0,IFERROR(VLOOKUP($E686,'SD Aufnahme'!$A$33:$N$4042,T$20,FALSE),0)),)</f>
        <v>0</v>
      </c>
      <c r="U686" s="83"/>
      <c r="V686" s="124"/>
      <c r="W686" s="128" t="str">
        <f ca="1">IFERROR(IF(AND(J686&lt;&gt;"eigene Stoffe",VLOOKUP($E686,'SD Aufnahme'!$A$33:$N$326,'SD Aufnahme'!$G$29,FALSE)=0),"",IF($L686&lt;&gt;0,"", IF(AND(P686&gt;0,O686&lt;&gt;"",Q686&lt;&gt;"t TM"),VLOOKUP($E686,'SD Aufnahme'!$A$33:$N$326,'SD Aufnahme'!$G$29,FALSE)/O686*P686,VLOOKUP($E686,'SD Aufnahme'!$A$33:$N$326,'SD Aufnahme'!$G$29,FALSE)))),"")</f>
        <v/>
      </c>
      <c r="X686" s="87"/>
      <c r="Y686" s="128" t="str">
        <f ca="1">IFERROR(IF(AND(J686&lt;&gt;"eigene Stoffe",VLOOKUP($E686,'SD Aufnahme'!$A$33:$N$326,'SD Aufnahme'!$H$29,FALSE)=0),"",IF($L686&lt;&gt;0,"",IFERROR(IF(AND(P686&gt;0,O686&lt;&gt;"",Q686&lt;&gt;"t TM"),VLOOKUP($E686,'SD Aufnahme'!$A$33:$N$326,'SD Aufnahme'!$H$29,FALSE)*P686/O686,VLOOKUP($E686,'SD Aufnahme'!$A$33:$N$326,'SD Aufnahme'!$H$29,FALSE)),""))),"")</f>
        <v/>
      </c>
      <c r="Z686" s="87"/>
      <c r="AA686" s="424" t="s">
        <v>667</v>
      </c>
      <c r="AB686" s="129" t="str">
        <f>IF($M686=0,"",IFERROR(VLOOKUP($E686,'SD Aufnahme'!$A$33:$N$279,AB$20,FALSE),""))</f>
        <v/>
      </c>
      <c r="AC686" s="97">
        <f t="shared" si="202"/>
        <v>0</v>
      </c>
      <c r="AD686" s="89">
        <f t="shared" ca="1" si="203"/>
        <v>0</v>
      </c>
      <c r="AE686" s="89">
        <f t="shared" ca="1" si="209"/>
        <v>0</v>
      </c>
      <c r="AF686" s="89">
        <f t="shared" ca="1" si="204"/>
        <v>0</v>
      </c>
      <c r="AG686" s="89">
        <f t="shared" ca="1" si="210"/>
        <v>0</v>
      </c>
      <c r="AH686" s="89">
        <f t="shared" si="216"/>
        <v>0</v>
      </c>
      <c r="AI686" s="130" t="e">
        <f ca="1">COUNTIF(OFFSET('SD Aufnahme'!$C$33,VLOOKUP(J686,Art_Aufnahme,3,FALSE),0,VLOOKUP(J686,Art_Aufnahme,4,FALSE)-VLOOKUP(J686,Art_Aufnahme,3,FALSE)+1,1),K686)</f>
        <v>#N/A</v>
      </c>
      <c r="AJ686" s="138">
        <f ca="1">COUNTIF(OFFSET('SD Aufnahme'!$M$32,VLOOKUP(E686,'SD Aufnahme'!$A$33:$X$376,'SD Aufnahme'!$W$29,FALSE),0,1,VLOOKUP(E686,'SD Aufnahme'!$A$33:$X$376,'SD Aufnahme'!$X$29,FALSE)),M686)</f>
        <v>0</v>
      </c>
      <c r="AK686" s="91">
        <f t="shared" ca="1" si="211"/>
        <v>0</v>
      </c>
      <c r="AL686" s="98">
        <f t="shared" si="205"/>
        <v>3</v>
      </c>
      <c r="AO686" s="98">
        <f t="shared" si="206"/>
        <v>0</v>
      </c>
      <c r="AR686" s="98" t="str">
        <f t="shared" si="207"/>
        <v>1900-1-Aufnahme</v>
      </c>
    </row>
    <row r="687" spans="1:44">
      <c r="A687" s="98">
        <f t="shared" si="198"/>
        <v>0</v>
      </c>
      <c r="B687" s="98" t="str">
        <f>IF(C687=1,SUM($C$23:C687),"")</f>
        <v/>
      </c>
      <c r="C687" s="98">
        <f t="shared" si="199"/>
        <v>0</v>
      </c>
      <c r="D687" s="89" t="str">
        <f t="shared" si="200"/>
        <v>1900-1-Aufnahme-</v>
      </c>
      <c r="E687" s="123" t="str">
        <f t="shared" ca="1" si="208"/>
        <v>-</v>
      </c>
      <c r="F687" s="123">
        <f t="shared" si="213"/>
        <v>1900</v>
      </c>
      <c r="G687" s="123">
        <f t="shared" si="214"/>
        <v>1</v>
      </c>
      <c r="H687" s="162">
        <f t="shared" si="215"/>
        <v>665</v>
      </c>
      <c r="I687" s="77"/>
      <c r="J687" s="78"/>
      <c r="K687" s="79"/>
      <c r="L687" s="80"/>
      <c r="M687" s="177"/>
      <c r="N687" s="309" t="str">
        <f t="shared" ca="1" si="212"/>
        <v/>
      </c>
      <c r="O687" s="310" t="str">
        <f ca="1">IFERROR(IF(VLOOKUP($E687,'SD Aufnahme'!$A$33:$N$326,'SD Aufnahme'!$D$29,FALSE)=0,"",VLOOKUP($E687,'SD Aufnahme'!$A$33:$N$326,'SD Aufnahme'!$D$29,FALSE)),"")</f>
        <v/>
      </c>
      <c r="P687" s="313"/>
      <c r="Q687" s="315" t="str">
        <f>IF(K687=0,"",IFERROR(VLOOKUP($E687,'SD Aufnahme'!$A$33:$N$326,'SD Aufnahme'!$E$29,FALSE),""))</f>
        <v/>
      </c>
      <c r="R687" s="87"/>
      <c r="S687" s="131" t="str">
        <f t="shared" si="201"/>
        <v/>
      </c>
      <c r="T687" s="126">
        <f>IF(M687="organische Düngemittel",IF(OR($M687=0,L687&lt;&gt;0,U687&gt;0),0,IFERROR(VLOOKUP($E687,'SD Aufnahme'!$A$33:$N$4042,T$20,FALSE),0)),)</f>
        <v>0</v>
      </c>
      <c r="U687" s="83"/>
      <c r="V687" s="124"/>
      <c r="W687" s="128" t="str">
        <f ca="1">IFERROR(IF(AND(J687&lt;&gt;"eigene Stoffe",VLOOKUP($E687,'SD Aufnahme'!$A$33:$N$326,'SD Aufnahme'!$G$29,FALSE)=0),"",IF($L687&lt;&gt;0,"", IF(AND(P687&gt;0,O687&lt;&gt;"",Q687&lt;&gt;"t TM"),VLOOKUP($E687,'SD Aufnahme'!$A$33:$N$326,'SD Aufnahme'!$G$29,FALSE)/O687*P687,VLOOKUP($E687,'SD Aufnahme'!$A$33:$N$326,'SD Aufnahme'!$G$29,FALSE)))),"")</f>
        <v/>
      </c>
      <c r="X687" s="87"/>
      <c r="Y687" s="128" t="str">
        <f ca="1">IFERROR(IF(AND(J687&lt;&gt;"eigene Stoffe",VLOOKUP($E687,'SD Aufnahme'!$A$33:$N$326,'SD Aufnahme'!$H$29,FALSE)=0),"",IF($L687&lt;&gt;0,"",IFERROR(IF(AND(P687&gt;0,O687&lt;&gt;"",Q687&lt;&gt;"t TM"),VLOOKUP($E687,'SD Aufnahme'!$A$33:$N$326,'SD Aufnahme'!$H$29,FALSE)*P687/O687,VLOOKUP($E687,'SD Aufnahme'!$A$33:$N$326,'SD Aufnahme'!$H$29,FALSE)),""))),"")</f>
        <v/>
      </c>
      <c r="Z687" s="87"/>
      <c r="AA687" s="424" t="s">
        <v>667</v>
      </c>
      <c r="AB687" s="129" t="str">
        <f>IF($M687=0,"",IFERROR(VLOOKUP($E687,'SD Aufnahme'!$A$33:$N$279,AB$20,FALSE),""))</f>
        <v/>
      </c>
      <c r="AC687" s="97">
        <f t="shared" si="202"/>
        <v>0</v>
      </c>
      <c r="AD687" s="89">
        <f t="shared" ca="1" si="203"/>
        <v>0</v>
      </c>
      <c r="AE687" s="89">
        <f t="shared" ca="1" si="209"/>
        <v>0</v>
      </c>
      <c r="AF687" s="89">
        <f t="shared" ca="1" si="204"/>
        <v>0</v>
      </c>
      <c r="AG687" s="89">
        <f t="shared" ca="1" si="210"/>
        <v>0</v>
      </c>
      <c r="AH687" s="89">
        <f t="shared" si="216"/>
        <v>0</v>
      </c>
      <c r="AI687" s="130" t="e">
        <f ca="1">COUNTIF(OFFSET('SD Aufnahme'!$C$33,VLOOKUP(J687,Art_Aufnahme,3,FALSE),0,VLOOKUP(J687,Art_Aufnahme,4,FALSE)-VLOOKUP(J687,Art_Aufnahme,3,FALSE)+1,1),K687)</f>
        <v>#N/A</v>
      </c>
      <c r="AJ687" s="138">
        <f ca="1">COUNTIF(OFFSET('SD Aufnahme'!$M$32,VLOOKUP(E687,'SD Aufnahme'!$A$33:$X$376,'SD Aufnahme'!$W$29,FALSE),0,1,VLOOKUP(E687,'SD Aufnahme'!$A$33:$X$376,'SD Aufnahme'!$X$29,FALSE)),M687)</f>
        <v>0</v>
      </c>
      <c r="AK687" s="91">
        <f t="shared" ca="1" si="211"/>
        <v>0</v>
      </c>
      <c r="AL687" s="98">
        <f t="shared" si="205"/>
        <v>3</v>
      </c>
      <c r="AO687" s="98">
        <f t="shared" si="206"/>
        <v>0</v>
      </c>
      <c r="AR687" s="98" t="str">
        <f t="shared" si="207"/>
        <v>1900-1-Aufnahme</v>
      </c>
    </row>
    <row r="688" spans="1:44">
      <c r="A688" s="98">
        <f t="shared" si="198"/>
        <v>0</v>
      </c>
      <c r="B688" s="98" t="str">
        <f>IF(C688=1,SUM($C$23:C688),"")</f>
        <v/>
      </c>
      <c r="C688" s="98">
        <f t="shared" si="199"/>
        <v>0</v>
      </c>
      <c r="D688" s="89" t="str">
        <f t="shared" si="200"/>
        <v>1900-1-Aufnahme-</v>
      </c>
      <c r="E688" s="123" t="str">
        <f t="shared" ca="1" si="208"/>
        <v>-</v>
      </c>
      <c r="F688" s="123">
        <f t="shared" si="213"/>
        <v>1900</v>
      </c>
      <c r="G688" s="123">
        <f t="shared" si="214"/>
        <v>1</v>
      </c>
      <c r="H688" s="162">
        <f t="shared" si="215"/>
        <v>666</v>
      </c>
      <c r="I688" s="77"/>
      <c r="J688" s="78"/>
      <c r="K688" s="79"/>
      <c r="L688" s="80"/>
      <c r="M688" s="177"/>
      <c r="N688" s="309" t="str">
        <f t="shared" ca="1" si="212"/>
        <v/>
      </c>
      <c r="O688" s="310" t="str">
        <f ca="1">IFERROR(IF(VLOOKUP($E688,'SD Aufnahme'!$A$33:$N$326,'SD Aufnahme'!$D$29,FALSE)=0,"",VLOOKUP($E688,'SD Aufnahme'!$A$33:$N$326,'SD Aufnahme'!$D$29,FALSE)),"")</f>
        <v/>
      </c>
      <c r="P688" s="313"/>
      <c r="Q688" s="315" t="str">
        <f>IF(K688=0,"",IFERROR(VLOOKUP($E688,'SD Aufnahme'!$A$33:$N$326,'SD Aufnahme'!$E$29,FALSE),""))</f>
        <v/>
      </c>
      <c r="R688" s="87"/>
      <c r="S688" s="131" t="str">
        <f t="shared" si="201"/>
        <v/>
      </c>
      <c r="T688" s="126">
        <f>IF(M688="organische Düngemittel",IF(OR($M688=0,L688&lt;&gt;0,U688&gt;0),0,IFERROR(VLOOKUP($E688,'SD Aufnahme'!$A$33:$N$4042,T$20,FALSE),0)),)</f>
        <v>0</v>
      </c>
      <c r="U688" s="83"/>
      <c r="V688" s="124"/>
      <c r="W688" s="128" t="str">
        <f ca="1">IFERROR(IF(AND(J688&lt;&gt;"eigene Stoffe",VLOOKUP($E688,'SD Aufnahme'!$A$33:$N$326,'SD Aufnahme'!$G$29,FALSE)=0),"",IF($L688&lt;&gt;0,"", IF(AND(P688&gt;0,O688&lt;&gt;"",Q688&lt;&gt;"t TM"),VLOOKUP($E688,'SD Aufnahme'!$A$33:$N$326,'SD Aufnahme'!$G$29,FALSE)/O688*P688,VLOOKUP($E688,'SD Aufnahme'!$A$33:$N$326,'SD Aufnahme'!$G$29,FALSE)))),"")</f>
        <v/>
      </c>
      <c r="X688" s="87"/>
      <c r="Y688" s="128" t="str">
        <f ca="1">IFERROR(IF(AND(J688&lt;&gt;"eigene Stoffe",VLOOKUP($E688,'SD Aufnahme'!$A$33:$N$326,'SD Aufnahme'!$H$29,FALSE)=0),"",IF($L688&lt;&gt;0,"",IFERROR(IF(AND(P688&gt;0,O688&lt;&gt;"",Q688&lt;&gt;"t TM"),VLOOKUP($E688,'SD Aufnahme'!$A$33:$N$326,'SD Aufnahme'!$H$29,FALSE)*P688/O688,VLOOKUP($E688,'SD Aufnahme'!$A$33:$N$326,'SD Aufnahme'!$H$29,FALSE)),""))),"")</f>
        <v/>
      </c>
      <c r="Z688" s="87"/>
      <c r="AA688" s="424" t="s">
        <v>667</v>
      </c>
      <c r="AB688" s="129" t="str">
        <f>IF($M688=0,"",IFERROR(VLOOKUP($E688,'SD Aufnahme'!$A$33:$N$279,AB$20,FALSE),""))</f>
        <v/>
      </c>
      <c r="AC688" s="97">
        <f t="shared" si="202"/>
        <v>0</v>
      </c>
      <c r="AD688" s="89">
        <f t="shared" ca="1" si="203"/>
        <v>0</v>
      </c>
      <c r="AE688" s="89">
        <f t="shared" ca="1" si="209"/>
        <v>0</v>
      </c>
      <c r="AF688" s="89">
        <f t="shared" ca="1" si="204"/>
        <v>0</v>
      </c>
      <c r="AG688" s="89">
        <f t="shared" ca="1" si="210"/>
        <v>0</v>
      </c>
      <c r="AH688" s="89">
        <f t="shared" si="216"/>
        <v>0</v>
      </c>
      <c r="AI688" s="130" t="e">
        <f ca="1">COUNTIF(OFFSET('SD Aufnahme'!$C$33,VLOOKUP(J688,Art_Aufnahme,3,FALSE),0,VLOOKUP(J688,Art_Aufnahme,4,FALSE)-VLOOKUP(J688,Art_Aufnahme,3,FALSE)+1,1),K688)</f>
        <v>#N/A</v>
      </c>
      <c r="AJ688" s="138">
        <f ca="1">COUNTIF(OFFSET('SD Aufnahme'!$M$32,VLOOKUP(E688,'SD Aufnahme'!$A$33:$X$376,'SD Aufnahme'!$W$29,FALSE),0,1,VLOOKUP(E688,'SD Aufnahme'!$A$33:$X$376,'SD Aufnahme'!$X$29,FALSE)),M688)</f>
        <v>0</v>
      </c>
      <c r="AK688" s="91">
        <f t="shared" ca="1" si="211"/>
        <v>0</v>
      </c>
      <c r="AL688" s="98">
        <f t="shared" si="205"/>
        <v>3</v>
      </c>
      <c r="AO688" s="98">
        <f t="shared" si="206"/>
        <v>0</v>
      </c>
      <c r="AR688" s="98" t="str">
        <f t="shared" si="207"/>
        <v>1900-1-Aufnahme</v>
      </c>
    </row>
    <row r="689" spans="1:44">
      <c r="A689" s="98">
        <f t="shared" si="198"/>
        <v>0</v>
      </c>
      <c r="B689" s="98" t="str">
        <f>IF(C689=1,SUM($C$23:C689),"")</f>
        <v/>
      </c>
      <c r="C689" s="98">
        <f t="shared" si="199"/>
        <v>0</v>
      </c>
      <c r="D689" s="89" t="str">
        <f t="shared" si="200"/>
        <v>1900-1-Aufnahme-</v>
      </c>
      <c r="E689" s="123" t="str">
        <f t="shared" ca="1" si="208"/>
        <v>-</v>
      </c>
      <c r="F689" s="123">
        <f t="shared" si="213"/>
        <v>1900</v>
      </c>
      <c r="G689" s="123">
        <f t="shared" si="214"/>
        <v>1</v>
      </c>
      <c r="H689" s="162">
        <f t="shared" si="215"/>
        <v>667</v>
      </c>
      <c r="I689" s="77"/>
      <c r="J689" s="78"/>
      <c r="K689" s="79"/>
      <c r="L689" s="80"/>
      <c r="M689" s="177"/>
      <c r="N689" s="309" t="str">
        <f t="shared" ca="1" si="212"/>
        <v/>
      </c>
      <c r="O689" s="310" t="str">
        <f ca="1">IFERROR(IF(VLOOKUP($E689,'SD Aufnahme'!$A$33:$N$326,'SD Aufnahme'!$D$29,FALSE)=0,"",VLOOKUP($E689,'SD Aufnahme'!$A$33:$N$326,'SD Aufnahme'!$D$29,FALSE)),"")</f>
        <v/>
      </c>
      <c r="P689" s="313"/>
      <c r="Q689" s="315" t="str">
        <f>IF(K689=0,"",IFERROR(VLOOKUP($E689,'SD Aufnahme'!$A$33:$N$326,'SD Aufnahme'!$E$29,FALSE),""))</f>
        <v/>
      </c>
      <c r="R689" s="87"/>
      <c r="S689" s="131" t="str">
        <f t="shared" si="201"/>
        <v/>
      </c>
      <c r="T689" s="126">
        <f>IF(M689="organische Düngemittel",IF(OR($M689=0,L689&lt;&gt;0,U689&gt;0),0,IFERROR(VLOOKUP($E689,'SD Aufnahme'!$A$33:$N$4042,T$20,FALSE),0)),)</f>
        <v>0</v>
      </c>
      <c r="U689" s="83"/>
      <c r="V689" s="124"/>
      <c r="W689" s="128" t="str">
        <f ca="1">IFERROR(IF(AND(J689&lt;&gt;"eigene Stoffe",VLOOKUP($E689,'SD Aufnahme'!$A$33:$N$326,'SD Aufnahme'!$G$29,FALSE)=0),"",IF($L689&lt;&gt;0,"", IF(AND(P689&gt;0,O689&lt;&gt;"",Q689&lt;&gt;"t TM"),VLOOKUP($E689,'SD Aufnahme'!$A$33:$N$326,'SD Aufnahme'!$G$29,FALSE)/O689*P689,VLOOKUP($E689,'SD Aufnahme'!$A$33:$N$326,'SD Aufnahme'!$G$29,FALSE)))),"")</f>
        <v/>
      </c>
      <c r="X689" s="87"/>
      <c r="Y689" s="128" t="str">
        <f ca="1">IFERROR(IF(AND(J689&lt;&gt;"eigene Stoffe",VLOOKUP($E689,'SD Aufnahme'!$A$33:$N$326,'SD Aufnahme'!$H$29,FALSE)=0),"",IF($L689&lt;&gt;0,"",IFERROR(IF(AND(P689&gt;0,O689&lt;&gt;"",Q689&lt;&gt;"t TM"),VLOOKUP($E689,'SD Aufnahme'!$A$33:$N$326,'SD Aufnahme'!$H$29,FALSE)*P689/O689,VLOOKUP($E689,'SD Aufnahme'!$A$33:$N$326,'SD Aufnahme'!$H$29,FALSE)),""))),"")</f>
        <v/>
      </c>
      <c r="Z689" s="87"/>
      <c r="AA689" s="424" t="s">
        <v>667</v>
      </c>
      <c r="AB689" s="129" t="str">
        <f>IF($M689=0,"",IFERROR(VLOOKUP($E689,'SD Aufnahme'!$A$33:$N$279,AB$20,FALSE),""))</f>
        <v/>
      </c>
      <c r="AC689" s="97">
        <f t="shared" si="202"/>
        <v>0</v>
      </c>
      <c r="AD689" s="89">
        <f t="shared" ca="1" si="203"/>
        <v>0</v>
      </c>
      <c r="AE689" s="89">
        <f t="shared" ca="1" si="209"/>
        <v>0</v>
      </c>
      <c r="AF689" s="89">
        <f t="shared" ca="1" si="204"/>
        <v>0</v>
      </c>
      <c r="AG689" s="89">
        <f t="shared" ca="1" si="210"/>
        <v>0</v>
      </c>
      <c r="AH689" s="89">
        <f t="shared" si="216"/>
        <v>0</v>
      </c>
      <c r="AI689" s="130" t="e">
        <f ca="1">COUNTIF(OFFSET('SD Aufnahme'!$C$33,VLOOKUP(J689,Art_Aufnahme,3,FALSE),0,VLOOKUP(J689,Art_Aufnahme,4,FALSE)-VLOOKUP(J689,Art_Aufnahme,3,FALSE)+1,1),K689)</f>
        <v>#N/A</v>
      </c>
      <c r="AJ689" s="138">
        <f ca="1">COUNTIF(OFFSET('SD Aufnahme'!$M$32,VLOOKUP(E689,'SD Aufnahme'!$A$33:$X$376,'SD Aufnahme'!$W$29,FALSE),0,1,VLOOKUP(E689,'SD Aufnahme'!$A$33:$X$376,'SD Aufnahme'!$X$29,FALSE)),M689)</f>
        <v>0</v>
      </c>
      <c r="AK689" s="91">
        <f t="shared" ca="1" si="211"/>
        <v>0</v>
      </c>
      <c r="AL689" s="98">
        <f t="shared" si="205"/>
        <v>3</v>
      </c>
      <c r="AO689" s="98">
        <f t="shared" si="206"/>
        <v>0</v>
      </c>
      <c r="AR689" s="98" t="str">
        <f t="shared" si="207"/>
        <v>1900-1-Aufnahme</v>
      </c>
    </row>
    <row r="690" spans="1:44">
      <c r="A690" s="98">
        <f t="shared" si="198"/>
        <v>0</v>
      </c>
      <c r="B690" s="98" t="str">
        <f>IF(C690=1,SUM($C$23:C690),"")</f>
        <v/>
      </c>
      <c r="C690" s="98">
        <f t="shared" si="199"/>
        <v>0</v>
      </c>
      <c r="D690" s="89" t="str">
        <f t="shared" si="200"/>
        <v>1900-1-Aufnahme-</v>
      </c>
      <c r="E690" s="123" t="str">
        <f t="shared" ca="1" si="208"/>
        <v>-</v>
      </c>
      <c r="F690" s="123">
        <f t="shared" si="213"/>
        <v>1900</v>
      </c>
      <c r="G690" s="123">
        <f t="shared" si="214"/>
        <v>1</v>
      </c>
      <c r="H690" s="162">
        <f t="shared" si="215"/>
        <v>668</v>
      </c>
      <c r="I690" s="77"/>
      <c r="J690" s="78"/>
      <c r="K690" s="79"/>
      <c r="L690" s="80"/>
      <c r="M690" s="177"/>
      <c r="N690" s="309" t="str">
        <f t="shared" ca="1" si="212"/>
        <v/>
      </c>
      <c r="O690" s="310" t="str">
        <f ca="1">IFERROR(IF(VLOOKUP($E690,'SD Aufnahme'!$A$33:$N$326,'SD Aufnahme'!$D$29,FALSE)=0,"",VLOOKUP($E690,'SD Aufnahme'!$A$33:$N$326,'SD Aufnahme'!$D$29,FALSE)),"")</f>
        <v/>
      </c>
      <c r="P690" s="313"/>
      <c r="Q690" s="315" t="str">
        <f>IF(K690=0,"",IFERROR(VLOOKUP($E690,'SD Aufnahme'!$A$33:$N$326,'SD Aufnahme'!$E$29,FALSE),""))</f>
        <v/>
      </c>
      <c r="R690" s="87"/>
      <c r="S690" s="131" t="str">
        <f t="shared" si="201"/>
        <v/>
      </c>
      <c r="T690" s="126">
        <f>IF(M690="organische Düngemittel",IF(OR($M690=0,L690&lt;&gt;0,U690&gt;0),0,IFERROR(VLOOKUP($E690,'SD Aufnahme'!$A$33:$N$4042,T$20,FALSE),0)),)</f>
        <v>0</v>
      </c>
      <c r="U690" s="83"/>
      <c r="V690" s="124"/>
      <c r="W690" s="128" t="str">
        <f ca="1">IFERROR(IF(AND(J690&lt;&gt;"eigene Stoffe",VLOOKUP($E690,'SD Aufnahme'!$A$33:$N$326,'SD Aufnahme'!$G$29,FALSE)=0),"",IF($L690&lt;&gt;0,"", IF(AND(P690&gt;0,O690&lt;&gt;"",Q690&lt;&gt;"t TM"),VLOOKUP($E690,'SD Aufnahme'!$A$33:$N$326,'SD Aufnahme'!$G$29,FALSE)/O690*P690,VLOOKUP($E690,'SD Aufnahme'!$A$33:$N$326,'SD Aufnahme'!$G$29,FALSE)))),"")</f>
        <v/>
      </c>
      <c r="X690" s="87"/>
      <c r="Y690" s="128" t="str">
        <f ca="1">IFERROR(IF(AND(J690&lt;&gt;"eigene Stoffe",VLOOKUP($E690,'SD Aufnahme'!$A$33:$N$326,'SD Aufnahme'!$H$29,FALSE)=0),"",IF($L690&lt;&gt;0,"",IFERROR(IF(AND(P690&gt;0,O690&lt;&gt;"",Q690&lt;&gt;"t TM"),VLOOKUP($E690,'SD Aufnahme'!$A$33:$N$326,'SD Aufnahme'!$H$29,FALSE)*P690/O690,VLOOKUP($E690,'SD Aufnahme'!$A$33:$N$326,'SD Aufnahme'!$H$29,FALSE)),""))),"")</f>
        <v/>
      </c>
      <c r="Z690" s="87"/>
      <c r="AA690" s="424" t="s">
        <v>667</v>
      </c>
      <c r="AB690" s="129" t="str">
        <f>IF($M690=0,"",IFERROR(VLOOKUP($E690,'SD Aufnahme'!$A$33:$N$279,AB$20,FALSE),""))</f>
        <v/>
      </c>
      <c r="AC690" s="97">
        <f t="shared" si="202"/>
        <v>0</v>
      </c>
      <c r="AD690" s="89">
        <f t="shared" ca="1" si="203"/>
        <v>0</v>
      </c>
      <c r="AE690" s="89">
        <f t="shared" ca="1" si="209"/>
        <v>0</v>
      </c>
      <c r="AF690" s="89">
        <f t="shared" ca="1" si="204"/>
        <v>0</v>
      </c>
      <c r="AG690" s="89">
        <f t="shared" ca="1" si="210"/>
        <v>0</v>
      </c>
      <c r="AH690" s="89">
        <f t="shared" si="216"/>
        <v>0</v>
      </c>
      <c r="AI690" s="130" t="e">
        <f ca="1">COUNTIF(OFFSET('SD Aufnahme'!$C$33,VLOOKUP(J690,Art_Aufnahme,3,FALSE),0,VLOOKUP(J690,Art_Aufnahme,4,FALSE)-VLOOKUP(J690,Art_Aufnahme,3,FALSE)+1,1),K690)</f>
        <v>#N/A</v>
      </c>
      <c r="AJ690" s="138">
        <f ca="1">COUNTIF(OFFSET('SD Aufnahme'!$M$32,VLOOKUP(E690,'SD Aufnahme'!$A$33:$X$376,'SD Aufnahme'!$W$29,FALSE),0,1,VLOOKUP(E690,'SD Aufnahme'!$A$33:$X$376,'SD Aufnahme'!$X$29,FALSE)),M690)</f>
        <v>0</v>
      </c>
      <c r="AK690" s="91">
        <f t="shared" ca="1" si="211"/>
        <v>0</v>
      </c>
      <c r="AL690" s="98">
        <f t="shared" si="205"/>
        <v>3</v>
      </c>
      <c r="AO690" s="98">
        <f t="shared" si="206"/>
        <v>0</v>
      </c>
      <c r="AR690" s="98" t="str">
        <f t="shared" si="207"/>
        <v>1900-1-Aufnahme</v>
      </c>
    </row>
    <row r="691" spans="1:44">
      <c r="A691" s="98">
        <f t="shared" si="198"/>
        <v>0</v>
      </c>
      <c r="B691" s="98" t="str">
        <f>IF(C691=1,SUM($C$23:C691),"")</f>
        <v/>
      </c>
      <c r="C691" s="98">
        <f t="shared" si="199"/>
        <v>0</v>
      </c>
      <c r="D691" s="89" t="str">
        <f t="shared" si="200"/>
        <v>1900-1-Aufnahme-</v>
      </c>
      <c r="E691" s="123" t="str">
        <f t="shared" ca="1" si="208"/>
        <v>-</v>
      </c>
      <c r="F691" s="123">
        <f t="shared" si="213"/>
        <v>1900</v>
      </c>
      <c r="G691" s="123">
        <f t="shared" si="214"/>
        <v>1</v>
      </c>
      <c r="H691" s="162">
        <f t="shared" si="215"/>
        <v>669</v>
      </c>
      <c r="I691" s="77"/>
      <c r="J691" s="78"/>
      <c r="K691" s="79"/>
      <c r="L691" s="80"/>
      <c r="M691" s="177"/>
      <c r="N691" s="309" t="str">
        <f t="shared" ca="1" si="212"/>
        <v/>
      </c>
      <c r="O691" s="310" t="str">
        <f ca="1">IFERROR(IF(VLOOKUP($E691,'SD Aufnahme'!$A$33:$N$326,'SD Aufnahme'!$D$29,FALSE)=0,"",VLOOKUP($E691,'SD Aufnahme'!$A$33:$N$326,'SD Aufnahme'!$D$29,FALSE)),"")</f>
        <v/>
      </c>
      <c r="P691" s="313"/>
      <c r="Q691" s="315" t="str">
        <f>IF(K691=0,"",IFERROR(VLOOKUP($E691,'SD Aufnahme'!$A$33:$N$326,'SD Aufnahme'!$E$29,FALSE),""))</f>
        <v/>
      </c>
      <c r="R691" s="87"/>
      <c r="S691" s="131" t="str">
        <f t="shared" si="201"/>
        <v/>
      </c>
      <c r="T691" s="126">
        <f>IF(M691="organische Düngemittel",IF(OR($M691=0,L691&lt;&gt;0,U691&gt;0),0,IFERROR(VLOOKUP($E691,'SD Aufnahme'!$A$33:$N$4042,T$20,FALSE),0)),)</f>
        <v>0</v>
      </c>
      <c r="U691" s="83"/>
      <c r="V691" s="124"/>
      <c r="W691" s="128" t="str">
        <f ca="1">IFERROR(IF(AND(J691&lt;&gt;"eigene Stoffe",VLOOKUP($E691,'SD Aufnahme'!$A$33:$N$326,'SD Aufnahme'!$G$29,FALSE)=0),"",IF($L691&lt;&gt;0,"", IF(AND(P691&gt;0,O691&lt;&gt;"",Q691&lt;&gt;"t TM"),VLOOKUP($E691,'SD Aufnahme'!$A$33:$N$326,'SD Aufnahme'!$G$29,FALSE)/O691*P691,VLOOKUP($E691,'SD Aufnahme'!$A$33:$N$326,'SD Aufnahme'!$G$29,FALSE)))),"")</f>
        <v/>
      </c>
      <c r="X691" s="87"/>
      <c r="Y691" s="128" t="str">
        <f ca="1">IFERROR(IF(AND(J691&lt;&gt;"eigene Stoffe",VLOOKUP($E691,'SD Aufnahme'!$A$33:$N$326,'SD Aufnahme'!$H$29,FALSE)=0),"",IF($L691&lt;&gt;0,"",IFERROR(IF(AND(P691&gt;0,O691&lt;&gt;"",Q691&lt;&gt;"t TM"),VLOOKUP($E691,'SD Aufnahme'!$A$33:$N$326,'SD Aufnahme'!$H$29,FALSE)*P691/O691,VLOOKUP($E691,'SD Aufnahme'!$A$33:$N$326,'SD Aufnahme'!$H$29,FALSE)),""))),"")</f>
        <v/>
      </c>
      <c r="Z691" s="87"/>
      <c r="AA691" s="424" t="s">
        <v>667</v>
      </c>
      <c r="AB691" s="129" t="str">
        <f>IF($M691=0,"",IFERROR(VLOOKUP($E691,'SD Aufnahme'!$A$33:$N$279,AB$20,FALSE),""))</f>
        <v/>
      </c>
      <c r="AC691" s="97">
        <f t="shared" si="202"/>
        <v>0</v>
      </c>
      <c r="AD691" s="89">
        <f t="shared" ca="1" si="203"/>
        <v>0</v>
      </c>
      <c r="AE691" s="89">
        <f t="shared" ca="1" si="209"/>
        <v>0</v>
      </c>
      <c r="AF691" s="89">
        <f t="shared" ca="1" si="204"/>
        <v>0</v>
      </c>
      <c r="AG691" s="89">
        <f t="shared" ca="1" si="210"/>
        <v>0</v>
      </c>
      <c r="AH691" s="89">
        <f t="shared" si="216"/>
        <v>0</v>
      </c>
      <c r="AI691" s="130" t="e">
        <f ca="1">COUNTIF(OFFSET('SD Aufnahme'!$C$33,VLOOKUP(J691,Art_Aufnahme,3,FALSE),0,VLOOKUP(J691,Art_Aufnahme,4,FALSE)-VLOOKUP(J691,Art_Aufnahme,3,FALSE)+1,1),K691)</f>
        <v>#N/A</v>
      </c>
      <c r="AJ691" s="138">
        <f ca="1">COUNTIF(OFFSET('SD Aufnahme'!$M$32,VLOOKUP(E691,'SD Aufnahme'!$A$33:$X$376,'SD Aufnahme'!$W$29,FALSE),0,1,VLOOKUP(E691,'SD Aufnahme'!$A$33:$X$376,'SD Aufnahme'!$X$29,FALSE)),M691)</f>
        <v>0</v>
      </c>
      <c r="AK691" s="91">
        <f t="shared" ca="1" si="211"/>
        <v>0</v>
      </c>
      <c r="AL691" s="98">
        <f t="shared" si="205"/>
        <v>3</v>
      </c>
      <c r="AO691" s="98">
        <f t="shared" si="206"/>
        <v>0</v>
      </c>
      <c r="AR691" s="98" t="str">
        <f t="shared" si="207"/>
        <v>1900-1-Aufnahme</v>
      </c>
    </row>
    <row r="692" spans="1:44">
      <c r="A692" s="98">
        <f t="shared" si="198"/>
        <v>0</v>
      </c>
      <c r="B692" s="98" t="str">
        <f>IF(C692=1,SUM($C$23:C692),"")</f>
        <v/>
      </c>
      <c r="C692" s="98">
        <f t="shared" si="199"/>
        <v>0</v>
      </c>
      <c r="D692" s="89" t="str">
        <f t="shared" si="200"/>
        <v>1900-1-Aufnahme-</v>
      </c>
      <c r="E692" s="123" t="str">
        <f t="shared" ca="1" si="208"/>
        <v>-</v>
      </c>
      <c r="F692" s="123">
        <f t="shared" si="213"/>
        <v>1900</v>
      </c>
      <c r="G692" s="123">
        <f t="shared" si="214"/>
        <v>1</v>
      </c>
      <c r="H692" s="162">
        <f t="shared" si="215"/>
        <v>670</v>
      </c>
      <c r="I692" s="77"/>
      <c r="J692" s="78"/>
      <c r="K692" s="79"/>
      <c r="L692" s="80"/>
      <c r="M692" s="177"/>
      <c r="N692" s="309" t="str">
        <f t="shared" ca="1" si="212"/>
        <v/>
      </c>
      <c r="O692" s="310" t="str">
        <f ca="1">IFERROR(IF(VLOOKUP($E692,'SD Aufnahme'!$A$33:$N$326,'SD Aufnahme'!$D$29,FALSE)=0,"",VLOOKUP($E692,'SD Aufnahme'!$A$33:$N$326,'SD Aufnahme'!$D$29,FALSE)),"")</f>
        <v/>
      </c>
      <c r="P692" s="313"/>
      <c r="Q692" s="315" t="str">
        <f>IF(K692=0,"",IFERROR(VLOOKUP($E692,'SD Aufnahme'!$A$33:$N$326,'SD Aufnahme'!$E$29,FALSE),""))</f>
        <v/>
      </c>
      <c r="R692" s="87"/>
      <c r="S692" s="131" t="str">
        <f t="shared" si="201"/>
        <v/>
      </c>
      <c r="T692" s="126">
        <f>IF(M692="organische Düngemittel",IF(OR($M692=0,L692&lt;&gt;0,U692&gt;0),0,IFERROR(VLOOKUP($E692,'SD Aufnahme'!$A$33:$N$4042,T$20,FALSE),0)),)</f>
        <v>0</v>
      </c>
      <c r="U692" s="83"/>
      <c r="V692" s="124"/>
      <c r="W692" s="128" t="str">
        <f ca="1">IFERROR(IF(AND(J692&lt;&gt;"eigene Stoffe",VLOOKUP($E692,'SD Aufnahme'!$A$33:$N$326,'SD Aufnahme'!$G$29,FALSE)=0),"",IF($L692&lt;&gt;0,"", IF(AND(P692&gt;0,O692&lt;&gt;"",Q692&lt;&gt;"t TM"),VLOOKUP($E692,'SD Aufnahme'!$A$33:$N$326,'SD Aufnahme'!$G$29,FALSE)/O692*P692,VLOOKUP($E692,'SD Aufnahme'!$A$33:$N$326,'SD Aufnahme'!$G$29,FALSE)))),"")</f>
        <v/>
      </c>
      <c r="X692" s="87"/>
      <c r="Y692" s="128" t="str">
        <f ca="1">IFERROR(IF(AND(J692&lt;&gt;"eigene Stoffe",VLOOKUP($E692,'SD Aufnahme'!$A$33:$N$326,'SD Aufnahme'!$H$29,FALSE)=0),"",IF($L692&lt;&gt;0,"",IFERROR(IF(AND(P692&gt;0,O692&lt;&gt;"",Q692&lt;&gt;"t TM"),VLOOKUP($E692,'SD Aufnahme'!$A$33:$N$326,'SD Aufnahme'!$H$29,FALSE)*P692/O692,VLOOKUP($E692,'SD Aufnahme'!$A$33:$N$326,'SD Aufnahme'!$H$29,FALSE)),""))),"")</f>
        <v/>
      </c>
      <c r="Z692" s="87"/>
      <c r="AA692" s="424" t="s">
        <v>667</v>
      </c>
      <c r="AB692" s="129" t="str">
        <f>IF($M692=0,"",IFERROR(VLOOKUP($E692,'SD Aufnahme'!$A$33:$N$279,AB$20,FALSE),""))</f>
        <v/>
      </c>
      <c r="AC692" s="97">
        <f t="shared" si="202"/>
        <v>0</v>
      </c>
      <c r="AD692" s="89">
        <f t="shared" ca="1" si="203"/>
        <v>0</v>
      </c>
      <c r="AE692" s="89">
        <f t="shared" ca="1" si="209"/>
        <v>0</v>
      </c>
      <c r="AF692" s="89">
        <f t="shared" ca="1" si="204"/>
        <v>0</v>
      </c>
      <c r="AG692" s="89">
        <f t="shared" ca="1" si="210"/>
        <v>0</v>
      </c>
      <c r="AH692" s="89">
        <f t="shared" si="216"/>
        <v>0</v>
      </c>
      <c r="AI692" s="130" t="e">
        <f ca="1">COUNTIF(OFFSET('SD Aufnahme'!$C$33,VLOOKUP(J692,Art_Aufnahme,3,FALSE),0,VLOOKUP(J692,Art_Aufnahme,4,FALSE)-VLOOKUP(J692,Art_Aufnahme,3,FALSE)+1,1),K692)</f>
        <v>#N/A</v>
      </c>
      <c r="AJ692" s="138">
        <f ca="1">COUNTIF(OFFSET('SD Aufnahme'!$M$32,VLOOKUP(E692,'SD Aufnahme'!$A$33:$X$376,'SD Aufnahme'!$W$29,FALSE),0,1,VLOOKUP(E692,'SD Aufnahme'!$A$33:$X$376,'SD Aufnahme'!$X$29,FALSE)),M692)</f>
        <v>0</v>
      </c>
      <c r="AK692" s="91">
        <f t="shared" ca="1" si="211"/>
        <v>0</v>
      </c>
      <c r="AL692" s="98">
        <f t="shared" si="205"/>
        <v>3</v>
      </c>
      <c r="AO692" s="98">
        <f t="shared" si="206"/>
        <v>0</v>
      </c>
      <c r="AR692" s="98" t="str">
        <f t="shared" si="207"/>
        <v>1900-1-Aufnahme</v>
      </c>
    </row>
    <row r="693" spans="1:44">
      <c r="A693" s="98">
        <f t="shared" si="198"/>
        <v>0</v>
      </c>
      <c r="B693" s="98" t="str">
        <f>IF(C693=1,SUM($C$23:C693),"")</f>
        <v/>
      </c>
      <c r="C693" s="98">
        <f t="shared" si="199"/>
        <v>0</v>
      </c>
      <c r="D693" s="89" t="str">
        <f t="shared" si="200"/>
        <v>1900-1-Aufnahme-</v>
      </c>
      <c r="E693" s="123" t="str">
        <f t="shared" ca="1" si="208"/>
        <v>-</v>
      </c>
      <c r="F693" s="123">
        <f t="shared" si="213"/>
        <v>1900</v>
      </c>
      <c r="G693" s="123">
        <f t="shared" si="214"/>
        <v>1</v>
      </c>
      <c r="H693" s="162">
        <f t="shared" si="215"/>
        <v>671</v>
      </c>
      <c r="I693" s="77"/>
      <c r="J693" s="78"/>
      <c r="K693" s="79"/>
      <c r="L693" s="80"/>
      <c r="M693" s="177"/>
      <c r="N693" s="309" t="str">
        <f t="shared" ca="1" si="212"/>
        <v/>
      </c>
      <c r="O693" s="310" t="str">
        <f ca="1">IFERROR(IF(VLOOKUP($E693,'SD Aufnahme'!$A$33:$N$326,'SD Aufnahme'!$D$29,FALSE)=0,"",VLOOKUP($E693,'SD Aufnahme'!$A$33:$N$326,'SD Aufnahme'!$D$29,FALSE)),"")</f>
        <v/>
      </c>
      <c r="P693" s="313"/>
      <c r="Q693" s="315" t="str">
        <f>IF(K693=0,"",IFERROR(VLOOKUP($E693,'SD Aufnahme'!$A$33:$N$326,'SD Aufnahme'!$E$29,FALSE),""))</f>
        <v/>
      </c>
      <c r="R693" s="87"/>
      <c r="S693" s="131" t="str">
        <f t="shared" si="201"/>
        <v/>
      </c>
      <c r="T693" s="126">
        <f>IF(M693="organische Düngemittel",IF(OR($M693=0,L693&lt;&gt;0,U693&gt;0),0,IFERROR(VLOOKUP($E693,'SD Aufnahme'!$A$33:$N$4042,T$20,FALSE),0)),)</f>
        <v>0</v>
      </c>
      <c r="U693" s="83"/>
      <c r="V693" s="124"/>
      <c r="W693" s="128" t="str">
        <f ca="1">IFERROR(IF(AND(J693&lt;&gt;"eigene Stoffe",VLOOKUP($E693,'SD Aufnahme'!$A$33:$N$326,'SD Aufnahme'!$G$29,FALSE)=0),"",IF($L693&lt;&gt;0,"", IF(AND(P693&gt;0,O693&lt;&gt;"",Q693&lt;&gt;"t TM"),VLOOKUP($E693,'SD Aufnahme'!$A$33:$N$326,'SD Aufnahme'!$G$29,FALSE)/O693*P693,VLOOKUP($E693,'SD Aufnahme'!$A$33:$N$326,'SD Aufnahme'!$G$29,FALSE)))),"")</f>
        <v/>
      </c>
      <c r="X693" s="87"/>
      <c r="Y693" s="128" t="str">
        <f ca="1">IFERROR(IF(AND(J693&lt;&gt;"eigene Stoffe",VLOOKUP($E693,'SD Aufnahme'!$A$33:$N$326,'SD Aufnahme'!$H$29,FALSE)=0),"",IF($L693&lt;&gt;0,"",IFERROR(IF(AND(P693&gt;0,O693&lt;&gt;"",Q693&lt;&gt;"t TM"),VLOOKUP($E693,'SD Aufnahme'!$A$33:$N$326,'SD Aufnahme'!$H$29,FALSE)*P693/O693,VLOOKUP($E693,'SD Aufnahme'!$A$33:$N$326,'SD Aufnahme'!$H$29,FALSE)),""))),"")</f>
        <v/>
      </c>
      <c r="Z693" s="87"/>
      <c r="AA693" s="424" t="s">
        <v>667</v>
      </c>
      <c r="AB693" s="129" t="str">
        <f>IF($M693=0,"",IFERROR(VLOOKUP($E693,'SD Aufnahme'!$A$33:$N$279,AB$20,FALSE),""))</f>
        <v/>
      </c>
      <c r="AC693" s="97">
        <f t="shared" si="202"/>
        <v>0</v>
      </c>
      <c r="AD693" s="89">
        <f t="shared" ca="1" si="203"/>
        <v>0</v>
      </c>
      <c r="AE693" s="89">
        <f t="shared" ca="1" si="209"/>
        <v>0</v>
      </c>
      <c r="AF693" s="89">
        <f t="shared" ca="1" si="204"/>
        <v>0</v>
      </c>
      <c r="AG693" s="89">
        <f t="shared" ca="1" si="210"/>
        <v>0</v>
      </c>
      <c r="AH693" s="89">
        <f t="shared" si="216"/>
        <v>0</v>
      </c>
      <c r="AI693" s="130" t="e">
        <f ca="1">COUNTIF(OFFSET('SD Aufnahme'!$C$33,VLOOKUP(J693,Art_Aufnahme,3,FALSE),0,VLOOKUP(J693,Art_Aufnahme,4,FALSE)-VLOOKUP(J693,Art_Aufnahme,3,FALSE)+1,1),K693)</f>
        <v>#N/A</v>
      </c>
      <c r="AJ693" s="138">
        <f ca="1">COUNTIF(OFFSET('SD Aufnahme'!$M$32,VLOOKUP(E693,'SD Aufnahme'!$A$33:$X$376,'SD Aufnahme'!$W$29,FALSE),0,1,VLOOKUP(E693,'SD Aufnahme'!$A$33:$X$376,'SD Aufnahme'!$X$29,FALSE)),M693)</f>
        <v>0</v>
      </c>
      <c r="AK693" s="91">
        <f t="shared" ca="1" si="211"/>
        <v>0</v>
      </c>
      <c r="AL693" s="98">
        <f t="shared" si="205"/>
        <v>3</v>
      </c>
      <c r="AO693" s="98">
        <f t="shared" si="206"/>
        <v>0</v>
      </c>
      <c r="AR693" s="98" t="str">
        <f t="shared" si="207"/>
        <v>1900-1-Aufnahme</v>
      </c>
    </row>
    <row r="694" spans="1:44">
      <c r="A694" s="98">
        <f t="shared" si="198"/>
        <v>0</v>
      </c>
      <c r="B694" s="98" t="str">
        <f>IF(C694=1,SUM($C$23:C694),"")</f>
        <v/>
      </c>
      <c r="C694" s="98">
        <f t="shared" si="199"/>
        <v>0</v>
      </c>
      <c r="D694" s="89" t="str">
        <f t="shared" si="200"/>
        <v>1900-1-Aufnahme-</v>
      </c>
      <c r="E694" s="123" t="str">
        <f t="shared" ca="1" si="208"/>
        <v>-</v>
      </c>
      <c r="F694" s="123">
        <f t="shared" si="213"/>
        <v>1900</v>
      </c>
      <c r="G694" s="123">
        <f t="shared" si="214"/>
        <v>1</v>
      </c>
      <c r="H694" s="162">
        <f t="shared" si="215"/>
        <v>672</v>
      </c>
      <c r="I694" s="77"/>
      <c r="J694" s="78"/>
      <c r="K694" s="79"/>
      <c r="L694" s="80"/>
      <c r="M694" s="177"/>
      <c r="N694" s="309" t="str">
        <f t="shared" ca="1" si="212"/>
        <v/>
      </c>
      <c r="O694" s="310" t="str">
        <f ca="1">IFERROR(IF(VLOOKUP($E694,'SD Aufnahme'!$A$33:$N$326,'SD Aufnahme'!$D$29,FALSE)=0,"",VLOOKUP($E694,'SD Aufnahme'!$A$33:$N$326,'SD Aufnahme'!$D$29,FALSE)),"")</f>
        <v/>
      </c>
      <c r="P694" s="313"/>
      <c r="Q694" s="315" t="str">
        <f>IF(K694=0,"",IFERROR(VLOOKUP($E694,'SD Aufnahme'!$A$33:$N$326,'SD Aufnahme'!$E$29,FALSE),""))</f>
        <v/>
      </c>
      <c r="R694" s="87"/>
      <c r="S694" s="131" t="str">
        <f t="shared" si="201"/>
        <v/>
      </c>
      <c r="T694" s="126">
        <f>IF(M694="organische Düngemittel",IF(OR($M694=0,L694&lt;&gt;0,U694&gt;0),0,IFERROR(VLOOKUP($E694,'SD Aufnahme'!$A$33:$N$4042,T$20,FALSE),0)),)</f>
        <v>0</v>
      </c>
      <c r="U694" s="83"/>
      <c r="V694" s="124"/>
      <c r="W694" s="128" t="str">
        <f ca="1">IFERROR(IF(AND(J694&lt;&gt;"eigene Stoffe",VLOOKUP($E694,'SD Aufnahme'!$A$33:$N$326,'SD Aufnahme'!$G$29,FALSE)=0),"",IF($L694&lt;&gt;0,"", IF(AND(P694&gt;0,O694&lt;&gt;"",Q694&lt;&gt;"t TM"),VLOOKUP($E694,'SD Aufnahme'!$A$33:$N$326,'SD Aufnahme'!$G$29,FALSE)/O694*P694,VLOOKUP($E694,'SD Aufnahme'!$A$33:$N$326,'SD Aufnahme'!$G$29,FALSE)))),"")</f>
        <v/>
      </c>
      <c r="X694" s="87"/>
      <c r="Y694" s="128" t="str">
        <f ca="1">IFERROR(IF(AND(J694&lt;&gt;"eigene Stoffe",VLOOKUP($E694,'SD Aufnahme'!$A$33:$N$326,'SD Aufnahme'!$H$29,FALSE)=0),"",IF($L694&lt;&gt;0,"",IFERROR(IF(AND(P694&gt;0,O694&lt;&gt;"",Q694&lt;&gt;"t TM"),VLOOKUP($E694,'SD Aufnahme'!$A$33:$N$326,'SD Aufnahme'!$H$29,FALSE)*P694/O694,VLOOKUP($E694,'SD Aufnahme'!$A$33:$N$326,'SD Aufnahme'!$H$29,FALSE)),""))),"")</f>
        <v/>
      </c>
      <c r="Z694" s="87"/>
      <c r="AA694" s="424" t="s">
        <v>667</v>
      </c>
      <c r="AB694" s="129" t="str">
        <f>IF($M694=0,"",IFERROR(VLOOKUP($E694,'SD Aufnahme'!$A$33:$N$279,AB$20,FALSE),""))</f>
        <v/>
      </c>
      <c r="AC694" s="97">
        <f t="shared" si="202"/>
        <v>0</v>
      </c>
      <c r="AD694" s="89">
        <f t="shared" ca="1" si="203"/>
        <v>0</v>
      </c>
      <c r="AE694" s="89">
        <f t="shared" ca="1" si="209"/>
        <v>0</v>
      </c>
      <c r="AF694" s="89">
        <f t="shared" ca="1" si="204"/>
        <v>0</v>
      </c>
      <c r="AG694" s="89">
        <f t="shared" ca="1" si="210"/>
        <v>0</v>
      </c>
      <c r="AH694" s="89">
        <f t="shared" si="216"/>
        <v>0</v>
      </c>
      <c r="AI694" s="130" t="e">
        <f ca="1">COUNTIF(OFFSET('SD Aufnahme'!$C$33,VLOOKUP(J694,Art_Aufnahme,3,FALSE),0,VLOOKUP(J694,Art_Aufnahme,4,FALSE)-VLOOKUP(J694,Art_Aufnahme,3,FALSE)+1,1),K694)</f>
        <v>#N/A</v>
      </c>
      <c r="AJ694" s="138">
        <f ca="1">COUNTIF(OFFSET('SD Aufnahme'!$M$32,VLOOKUP(E694,'SD Aufnahme'!$A$33:$X$376,'SD Aufnahme'!$W$29,FALSE),0,1,VLOOKUP(E694,'SD Aufnahme'!$A$33:$X$376,'SD Aufnahme'!$X$29,FALSE)),M694)</f>
        <v>0</v>
      </c>
      <c r="AK694" s="91">
        <f t="shared" ca="1" si="211"/>
        <v>0</v>
      </c>
      <c r="AL694" s="98">
        <f t="shared" si="205"/>
        <v>3</v>
      </c>
      <c r="AO694" s="98">
        <f t="shared" si="206"/>
        <v>0</v>
      </c>
      <c r="AR694" s="98" t="str">
        <f t="shared" si="207"/>
        <v>1900-1-Aufnahme</v>
      </c>
    </row>
    <row r="695" spans="1:44">
      <c r="A695" s="98">
        <f t="shared" si="198"/>
        <v>0</v>
      </c>
      <c r="B695" s="98" t="str">
        <f>IF(C695=1,SUM($C$23:C695),"")</f>
        <v/>
      </c>
      <c r="C695" s="98">
        <f t="shared" si="199"/>
        <v>0</v>
      </c>
      <c r="D695" s="89" t="str">
        <f t="shared" si="200"/>
        <v>1900-1-Aufnahme-</v>
      </c>
      <c r="E695" s="123" t="str">
        <f t="shared" ca="1" si="208"/>
        <v>-</v>
      </c>
      <c r="F695" s="123">
        <f t="shared" si="213"/>
        <v>1900</v>
      </c>
      <c r="G695" s="123">
        <f t="shared" si="214"/>
        <v>1</v>
      </c>
      <c r="H695" s="162">
        <f t="shared" si="215"/>
        <v>673</v>
      </c>
      <c r="I695" s="77"/>
      <c r="J695" s="78"/>
      <c r="K695" s="79"/>
      <c r="L695" s="80"/>
      <c r="M695" s="177"/>
      <c r="N695" s="309" t="str">
        <f t="shared" ca="1" si="212"/>
        <v/>
      </c>
      <c r="O695" s="310" t="str">
        <f ca="1">IFERROR(IF(VLOOKUP($E695,'SD Aufnahme'!$A$33:$N$326,'SD Aufnahme'!$D$29,FALSE)=0,"",VLOOKUP($E695,'SD Aufnahme'!$A$33:$N$326,'SD Aufnahme'!$D$29,FALSE)),"")</f>
        <v/>
      </c>
      <c r="P695" s="313"/>
      <c r="Q695" s="315" t="str">
        <f>IF(K695=0,"",IFERROR(VLOOKUP($E695,'SD Aufnahme'!$A$33:$N$326,'SD Aufnahme'!$E$29,FALSE),""))</f>
        <v/>
      </c>
      <c r="R695" s="87"/>
      <c r="S695" s="131" t="str">
        <f t="shared" si="201"/>
        <v/>
      </c>
      <c r="T695" s="126">
        <f>IF(M695="organische Düngemittel",IF(OR($M695=0,L695&lt;&gt;0,U695&gt;0),0,IFERROR(VLOOKUP($E695,'SD Aufnahme'!$A$33:$N$4042,T$20,FALSE),0)),)</f>
        <v>0</v>
      </c>
      <c r="U695" s="83"/>
      <c r="V695" s="124"/>
      <c r="W695" s="128" t="str">
        <f ca="1">IFERROR(IF(AND(J695&lt;&gt;"eigene Stoffe",VLOOKUP($E695,'SD Aufnahme'!$A$33:$N$326,'SD Aufnahme'!$G$29,FALSE)=0),"",IF($L695&lt;&gt;0,"", IF(AND(P695&gt;0,O695&lt;&gt;"",Q695&lt;&gt;"t TM"),VLOOKUP($E695,'SD Aufnahme'!$A$33:$N$326,'SD Aufnahme'!$G$29,FALSE)/O695*P695,VLOOKUP($E695,'SD Aufnahme'!$A$33:$N$326,'SD Aufnahme'!$G$29,FALSE)))),"")</f>
        <v/>
      </c>
      <c r="X695" s="87"/>
      <c r="Y695" s="128" t="str">
        <f ca="1">IFERROR(IF(AND(J695&lt;&gt;"eigene Stoffe",VLOOKUP($E695,'SD Aufnahme'!$A$33:$N$326,'SD Aufnahme'!$H$29,FALSE)=0),"",IF($L695&lt;&gt;0,"",IFERROR(IF(AND(P695&gt;0,O695&lt;&gt;"",Q695&lt;&gt;"t TM"),VLOOKUP($E695,'SD Aufnahme'!$A$33:$N$326,'SD Aufnahme'!$H$29,FALSE)*P695/O695,VLOOKUP($E695,'SD Aufnahme'!$A$33:$N$326,'SD Aufnahme'!$H$29,FALSE)),""))),"")</f>
        <v/>
      </c>
      <c r="Z695" s="87"/>
      <c r="AA695" s="424" t="s">
        <v>667</v>
      </c>
      <c r="AB695" s="129" t="str">
        <f>IF($M695=0,"",IFERROR(VLOOKUP($E695,'SD Aufnahme'!$A$33:$N$279,AB$20,FALSE),""))</f>
        <v/>
      </c>
      <c r="AC695" s="97">
        <f t="shared" si="202"/>
        <v>0</v>
      </c>
      <c r="AD695" s="89">
        <f t="shared" ca="1" si="203"/>
        <v>0</v>
      </c>
      <c r="AE695" s="89">
        <f t="shared" ca="1" si="209"/>
        <v>0</v>
      </c>
      <c r="AF695" s="89">
        <f t="shared" ca="1" si="204"/>
        <v>0</v>
      </c>
      <c r="AG695" s="89">
        <f t="shared" ca="1" si="210"/>
        <v>0</v>
      </c>
      <c r="AH695" s="89">
        <f t="shared" si="216"/>
        <v>0</v>
      </c>
      <c r="AI695" s="130" t="e">
        <f ca="1">COUNTIF(OFFSET('SD Aufnahme'!$C$33,VLOOKUP(J695,Art_Aufnahme,3,FALSE),0,VLOOKUP(J695,Art_Aufnahme,4,FALSE)-VLOOKUP(J695,Art_Aufnahme,3,FALSE)+1,1),K695)</f>
        <v>#N/A</v>
      </c>
      <c r="AJ695" s="138">
        <f ca="1">COUNTIF(OFFSET('SD Aufnahme'!$M$32,VLOOKUP(E695,'SD Aufnahme'!$A$33:$X$376,'SD Aufnahme'!$W$29,FALSE),0,1,VLOOKUP(E695,'SD Aufnahme'!$A$33:$X$376,'SD Aufnahme'!$X$29,FALSE)),M695)</f>
        <v>0</v>
      </c>
      <c r="AK695" s="91">
        <f t="shared" ca="1" si="211"/>
        <v>0</v>
      </c>
      <c r="AL695" s="98">
        <f t="shared" si="205"/>
        <v>3</v>
      </c>
      <c r="AO695" s="98">
        <f t="shared" si="206"/>
        <v>0</v>
      </c>
      <c r="AR695" s="98" t="str">
        <f t="shared" si="207"/>
        <v>1900-1-Aufnahme</v>
      </c>
    </row>
    <row r="696" spans="1:44">
      <c r="A696" s="98">
        <f t="shared" si="198"/>
        <v>0</v>
      </c>
      <c r="B696" s="98" t="str">
        <f>IF(C696=1,SUM($C$23:C696),"")</f>
        <v/>
      </c>
      <c r="C696" s="98">
        <f t="shared" si="199"/>
        <v>0</v>
      </c>
      <c r="D696" s="89" t="str">
        <f t="shared" si="200"/>
        <v>1900-1-Aufnahme-</v>
      </c>
      <c r="E696" s="123" t="str">
        <f t="shared" ca="1" si="208"/>
        <v>-</v>
      </c>
      <c r="F696" s="123">
        <f t="shared" si="213"/>
        <v>1900</v>
      </c>
      <c r="G696" s="123">
        <f t="shared" si="214"/>
        <v>1</v>
      </c>
      <c r="H696" s="162">
        <f t="shared" si="215"/>
        <v>674</v>
      </c>
      <c r="I696" s="77"/>
      <c r="J696" s="78"/>
      <c r="K696" s="79"/>
      <c r="L696" s="80"/>
      <c r="M696" s="177"/>
      <c r="N696" s="309" t="str">
        <f t="shared" ca="1" si="212"/>
        <v/>
      </c>
      <c r="O696" s="310" t="str">
        <f ca="1">IFERROR(IF(VLOOKUP($E696,'SD Aufnahme'!$A$33:$N$326,'SD Aufnahme'!$D$29,FALSE)=0,"",VLOOKUP($E696,'SD Aufnahme'!$A$33:$N$326,'SD Aufnahme'!$D$29,FALSE)),"")</f>
        <v/>
      </c>
      <c r="P696" s="313"/>
      <c r="Q696" s="315" t="str">
        <f>IF(K696=0,"",IFERROR(VLOOKUP($E696,'SD Aufnahme'!$A$33:$N$326,'SD Aufnahme'!$E$29,FALSE),""))</f>
        <v/>
      </c>
      <c r="R696" s="87"/>
      <c r="S696" s="131" t="str">
        <f t="shared" si="201"/>
        <v/>
      </c>
      <c r="T696" s="126">
        <f>IF(M696="organische Düngemittel",IF(OR($M696=0,L696&lt;&gt;0,U696&gt;0),0,IFERROR(VLOOKUP($E696,'SD Aufnahme'!$A$33:$N$4042,T$20,FALSE),0)),)</f>
        <v>0</v>
      </c>
      <c r="U696" s="83"/>
      <c r="V696" s="124"/>
      <c r="W696" s="128" t="str">
        <f ca="1">IFERROR(IF(AND(J696&lt;&gt;"eigene Stoffe",VLOOKUP($E696,'SD Aufnahme'!$A$33:$N$326,'SD Aufnahme'!$G$29,FALSE)=0),"",IF($L696&lt;&gt;0,"", IF(AND(P696&gt;0,O696&lt;&gt;"",Q696&lt;&gt;"t TM"),VLOOKUP($E696,'SD Aufnahme'!$A$33:$N$326,'SD Aufnahme'!$G$29,FALSE)/O696*P696,VLOOKUP($E696,'SD Aufnahme'!$A$33:$N$326,'SD Aufnahme'!$G$29,FALSE)))),"")</f>
        <v/>
      </c>
      <c r="X696" s="87"/>
      <c r="Y696" s="128" t="str">
        <f ca="1">IFERROR(IF(AND(J696&lt;&gt;"eigene Stoffe",VLOOKUP($E696,'SD Aufnahme'!$A$33:$N$326,'SD Aufnahme'!$H$29,FALSE)=0),"",IF($L696&lt;&gt;0,"",IFERROR(IF(AND(P696&gt;0,O696&lt;&gt;"",Q696&lt;&gt;"t TM"),VLOOKUP($E696,'SD Aufnahme'!$A$33:$N$326,'SD Aufnahme'!$H$29,FALSE)*P696/O696,VLOOKUP($E696,'SD Aufnahme'!$A$33:$N$326,'SD Aufnahme'!$H$29,FALSE)),""))),"")</f>
        <v/>
      </c>
      <c r="Z696" s="87"/>
      <c r="AA696" s="424" t="s">
        <v>667</v>
      </c>
      <c r="AB696" s="129" t="str">
        <f>IF($M696=0,"",IFERROR(VLOOKUP($E696,'SD Aufnahme'!$A$33:$N$279,AB$20,FALSE),""))</f>
        <v/>
      </c>
      <c r="AC696" s="97">
        <f t="shared" si="202"/>
        <v>0</v>
      </c>
      <c r="AD696" s="89">
        <f t="shared" ca="1" si="203"/>
        <v>0</v>
      </c>
      <c r="AE696" s="89">
        <f t="shared" ca="1" si="209"/>
        <v>0</v>
      </c>
      <c r="AF696" s="89">
        <f t="shared" ca="1" si="204"/>
        <v>0</v>
      </c>
      <c r="AG696" s="89">
        <f t="shared" ca="1" si="210"/>
        <v>0</v>
      </c>
      <c r="AH696" s="89">
        <f t="shared" si="216"/>
        <v>0</v>
      </c>
      <c r="AI696" s="130" t="e">
        <f ca="1">COUNTIF(OFFSET('SD Aufnahme'!$C$33,VLOOKUP(J696,Art_Aufnahme,3,FALSE),0,VLOOKUP(J696,Art_Aufnahme,4,FALSE)-VLOOKUP(J696,Art_Aufnahme,3,FALSE)+1,1),K696)</f>
        <v>#N/A</v>
      </c>
      <c r="AJ696" s="138">
        <f ca="1">COUNTIF(OFFSET('SD Aufnahme'!$M$32,VLOOKUP(E696,'SD Aufnahme'!$A$33:$X$376,'SD Aufnahme'!$W$29,FALSE),0,1,VLOOKUP(E696,'SD Aufnahme'!$A$33:$X$376,'SD Aufnahme'!$X$29,FALSE)),M696)</f>
        <v>0</v>
      </c>
      <c r="AK696" s="91">
        <f t="shared" ca="1" si="211"/>
        <v>0</v>
      </c>
      <c r="AL696" s="98">
        <f t="shared" si="205"/>
        <v>3</v>
      </c>
      <c r="AO696" s="98">
        <f t="shared" si="206"/>
        <v>0</v>
      </c>
      <c r="AR696" s="98" t="str">
        <f t="shared" si="207"/>
        <v>1900-1-Aufnahme</v>
      </c>
    </row>
    <row r="697" spans="1:44">
      <c r="A697" s="98">
        <f t="shared" si="198"/>
        <v>0</v>
      </c>
      <c r="B697" s="98" t="str">
        <f>IF(C697=1,SUM($C$23:C697),"")</f>
        <v/>
      </c>
      <c r="C697" s="98">
        <f t="shared" si="199"/>
        <v>0</v>
      </c>
      <c r="D697" s="89" t="str">
        <f t="shared" si="200"/>
        <v>1900-1-Aufnahme-</v>
      </c>
      <c r="E697" s="123" t="str">
        <f t="shared" ca="1" si="208"/>
        <v>-</v>
      </c>
      <c r="F697" s="123">
        <f t="shared" si="213"/>
        <v>1900</v>
      </c>
      <c r="G697" s="123">
        <f t="shared" si="214"/>
        <v>1</v>
      </c>
      <c r="H697" s="162">
        <f t="shared" si="215"/>
        <v>675</v>
      </c>
      <c r="I697" s="77"/>
      <c r="J697" s="78"/>
      <c r="K697" s="79"/>
      <c r="L697" s="80"/>
      <c r="M697" s="177"/>
      <c r="N697" s="309" t="str">
        <f t="shared" ca="1" si="212"/>
        <v/>
      </c>
      <c r="O697" s="310" t="str">
        <f ca="1">IFERROR(IF(VLOOKUP($E697,'SD Aufnahme'!$A$33:$N$326,'SD Aufnahme'!$D$29,FALSE)=0,"",VLOOKUP($E697,'SD Aufnahme'!$A$33:$N$326,'SD Aufnahme'!$D$29,FALSE)),"")</f>
        <v/>
      </c>
      <c r="P697" s="313"/>
      <c r="Q697" s="315" t="str">
        <f>IF(K697=0,"",IFERROR(VLOOKUP($E697,'SD Aufnahme'!$A$33:$N$326,'SD Aufnahme'!$E$29,FALSE),""))</f>
        <v/>
      </c>
      <c r="R697" s="87"/>
      <c r="S697" s="131" t="str">
        <f t="shared" si="201"/>
        <v/>
      </c>
      <c r="T697" s="126">
        <f>IF(M697="organische Düngemittel",IF(OR($M697=0,L697&lt;&gt;0,U697&gt;0),0,IFERROR(VLOOKUP($E697,'SD Aufnahme'!$A$33:$N$4042,T$20,FALSE),0)),)</f>
        <v>0</v>
      </c>
      <c r="U697" s="83"/>
      <c r="V697" s="124"/>
      <c r="W697" s="128" t="str">
        <f ca="1">IFERROR(IF(AND(J697&lt;&gt;"eigene Stoffe",VLOOKUP($E697,'SD Aufnahme'!$A$33:$N$326,'SD Aufnahme'!$G$29,FALSE)=0),"",IF($L697&lt;&gt;0,"", IF(AND(P697&gt;0,O697&lt;&gt;"",Q697&lt;&gt;"t TM"),VLOOKUP($E697,'SD Aufnahme'!$A$33:$N$326,'SD Aufnahme'!$G$29,FALSE)/O697*P697,VLOOKUP($E697,'SD Aufnahme'!$A$33:$N$326,'SD Aufnahme'!$G$29,FALSE)))),"")</f>
        <v/>
      </c>
      <c r="X697" s="87"/>
      <c r="Y697" s="128" t="str">
        <f ca="1">IFERROR(IF(AND(J697&lt;&gt;"eigene Stoffe",VLOOKUP($E697,'SD Aufnahme'!$A$33:$N$326,'SD Aufnahme'!$H$29,FALSE)=0),"",IF($L697&lt;&gt;0,"",IFERROR(IF(AND(P697&gt;0,O697&lt;&gt;"",Q697&lt;&gt;"t TM"),VLOOKUP($E697,'SD Aufnahme'!$A$33:$N$326,'SD Aufnahme'!$H$29,FALSE)*P697/O697,VLOOKUP($E697,'SD Aufnahme'!$A$33:$N$326,'SD Aufnahme'!$H$29,FALSE)),""))),"")</f>
        <v/>
      </c>
      <c r="Z697" s="87"/>
      <c r="AA697" s="424" t="s">
        <v>667</v>
      </c>
      <c r="AB697" s="129" t="str">
        <f>IF($M697=0,"",IFERROR(VLOOKUP($E697,'SD Aufnahme'!$A$33:$N$279,AB$20,FALSE),""))</f>
        <v/>
      </c>
      <c r="AC697" s="97">
        <f t="shared" si="202"/>
        <v>0</v>
      </c>
      <c r="AD697" s="89">
        <f t="shared" ca="1" si="203"/>
        <v>0</v>
      </c>
      <c r="AE697" s="89">
        <f t="shared" ca="1" si="209"/>
        <v>0</v>
      </c>
      <c r="AF697" s="89">
        <f t="shared" ca="1" si="204"/>
        <v>0</v>
      </c>
      <c r="AG697" s="89">
        <f t="shared" ca="1" si="210"/>
        <v>0</v>
      </c>
      <c r="AH697" s="89">
        <f t="shared" si="216"/>
        <v>0</v>
      </c>
      <c r="AI697" s="130" t="e">
        <f ca="1">COUNTIF(OFFSET('SD Aufnahme'!$C$33,VLOOKUP(J697,Art_Aufnahme,3,FALSE),0,VLOOKUP(J697,Art_Aufnahme,4,FALSE)-VLOOKUP(J697,Art_Aufnahme,3,FALSE)+1,1),K697)</f>
        <v>#N/A</v>
      </c>
      <c r="AJ697" s="138">
        <f ca="1">COUNTIF(OFFSET('SD Aufnahme'!$M$32,VLOOKUP(E697,'SD Aufnahme'!$A$33:$X$376,'SD Aufnahme'!$W$29,FALSE),0,1,VLOOKUP(E697,'SD Aufnahme'!$A$33:$X$376,'SD Aufnahme'!$X$29,FALSE)),M697)</f>
        <v>0</v>
      </c>
      <c r="AK697" s="91">
        <f t="shared" ca="1" si="211"/>
        <v>0</v>
      </c>
      <c r="AL697" s="98">
        <f t="shared" si="205"/>
        <v>3</v>
      </c>
      <c r="AO697" s="98">
        <f t="shared" si="206"/>
        <v>0</v>
      </c>
      <c r="AR697" s="98" t="str">
        <f t="shared" si="207"/>
        <v>1900-1-Aufnahme</v>
      </c>
    </row>
    <row r="698" spans="1:44">
      <c r="A698" s="98">
        <f t="shared" si="198"/>
        <v>0</v>
      </c>
      <c r="B698" s="98" t="str">
        <f>IF(C698=1,SUM($C$23:C698),"")</f>
        <v/>
      </c>
      <c r="C698" s="98">
        <f t="shared" si="199"/>
        <v>0</v>
      </c>
      <c r="D698" s="89" t="str">
        <f t="shared" si="200"/>
        <v>1900-1-Aufnahme-</v>
      </c>
      <c r="E698" s="123" t="str">
        <f t="shared" ca="1" si="208"/>
        <v>-</v>
      </c>
      <c r="F698" s="123">
        <f t="shared" si="213"/>
        <v>1900</v>
      </c>
      <c r="G698" s="123">
        <f t="shared" si="214"/>
        <v>1</v>
      </c>
      <c r="H698" s="162">
        <f t="shared" si="215"/>
        <v>676</v>
      </c>
      <c r="I698" s="77"/>
      <c r="J698" s="78"/>
      <c r="K698" s="79"/>
      <c r="L698" s="80"/>
      <c r="M698" s="177"/>
      <c r="N698" s="309" t="str">
        <f t="shared" ca="1" si="212"/>
        <v/>
      </c>
      <c r="O698" s="310" t="str">
        <f ca="1">IFERROR(IF(VLOOKUP($E698,'SD Aufnahme'!$A$33:$N$326,'SD Aufnahme'!$D$29,FALSE)=0,"",VLOOKUP($E698,'SD Aufnahme'!$A$33:$N$326,'SD Aufnahme'!$D$29,FALSE)),"")</f>
        <v/>
      </c>
      <c r="P698" s="313"/>
      <c r="Q698" s="315" t="str">
        <f>IF(K698=0,"",IFERROR(VLOOKUP($E698,'SD Aufnahme'!$A$33:$N$326,'SD Aufnahme'!$E$29,FALSE),""))</f>
        <v/>
      </c>
      <c r="R698" s="87"/>
      <c r="S698" s="131" t="str">
        <f t="shared" si="201"/>
        <v/>
      </c>
      <c r="T698" s="126">
        <f>IF(M698="organische Düngemittel",IF(OR($M698=0,L698&lt;&gt;0,U698&gt;0),0,IFERROR(VLOOKUP($E698,'SD Aufnahme'!$A$33:$N$4042,T$20,FALSE),0)),)</f>
        <v>0</v>
      </c>
      <c r="U698" s="83"/>
      <c r="V698" s="124"/>
      <c r="W698" s="128" t="str">
        <f ca="1">IFERROR(IF(AND(J698&lt;&gt;"eigene Stoffe",VLOOKUP($E698,'SD Aufnahme'!$A$33:$N$326,'SD Aufnahme'!$G$29,FALSE)=0),"",IF($L698&lt;&gt;0,"", IF(AND(P698&gt;0,O698&lt;&gt;"",Q698&lt;&gt;"t TM"),VLOOKUP($E698,'SD Aufnahme'!$A$33:$N$326,'SD Aufnahme'!$G$29,FALSE)/O698*P698,VLOOKUP($E698,'SD Aufnahme'!$A$33:$N$326,'SD Aufnahme'!$G$29,FALSE)))),"")</f>
        <v/>
      </c>
      <c r="X698" s="87"/>
      <c r="Y698" s="128" t="str">
        <f ca="1">IFERROR(IF(AND(J698&lt;&gt;"eigene Stoffe",VLOOKUP($E698,'SD Aufnahme'!$A$33:$N$326,'SD Aufnahme'!$H$29,FALSE)=0),"",IF($L698&lt;&gt;0,"",IFERROR(IF(AND(P698&gt;0,O698&lt;&gt;"",Q698&lt;&gt;"t TM"),VLOOKUP($E698,'SD Aufnahme'!$A$33:$N$326,'SD Aufnahme'!$H$29,FALSE)*P698/O698,VLOOKUP($E698,'SD Aufnahme'!$A$33:$N$326,'SD Aufnahme'!$H$29,FALSE)),""))),"")</f>
        <v/>
      </c>
      <c r="Z698" s="87"/>
      <c r="AA698" s="424" t="s">
        <v>667</v>
      </c>
      <c r="AB698" s="129" t="str">
        <f>IF($M698=0,"",IFERROR(VLOOKUP($E698,'SD Aufnahme'!$A$33:$N$279,AB$20,FALSE),""))</f>
        <v/>
      </c>
      <c r="AC698" s="97">
        <f t="shared" si="202"/>
        <v>0</v>
      </c>
      <c r="AD698" s="89">
        <f t="shared" ca="1" si="203"/>
        <v>0</v>
      </c>
      <c r="AE698" s="89">
        <f t="shared" ca="1" si="209"/>
        <v>0</v>
      </c>
      <c r="AF698" s="89">
        <f t="shared" ca="1" si="204"/>
        <v>0</v>
      </c>
      <c r="AG698" s="89">
        <f t="shared" ca="1" si="210"/>
        <v>0</v>
      </c>
      <c r="AH698" s="89">
        <f t="shared" si="216"/>
        <v>0</v>
      </c>
      <c r="AI698" s="130" t="e">
        <f ca="1">COUNTIF(OFFSET('SD Aufnahme'!$C$33,VLOOKUP(J698,Art_Aufnahme,3,FALSE),0,VLOOKUP(J698,Art_Aufnahme,4,FALSE)-VLOOKUP(J698,Art_Aufnahme,3,FALSE)+1,1),K698)</f>
        <v>#N/A</v>
      </c>
      <c r="AJ698" s="138">
        <f ca="1">COUNTIF(OFFSET('SD Aufnahme'!$M$32,VLOOKUP(E698,'SD Aufnahme'!$A$33:$X$376,'SD Aufnahme'!$W$29,FALSE),0,1,VLOOKUP(E698,'SD Aufnahme'!$A$33:$X$376,'SD Aufnahme'!$X$29,FALSE)),M698)</f>
        <v>0</v>
      </c>
      <c r="AK698" s="91">
        <f t="shared" ca="1" si="211"/>
        <v>0</v>
      </c>
      <c r="AL698" s="98">
        <f t="shared" si="205"/>
        <v>3</v>
      </c>
      <c r="AO698" s="98">
        <f t="shared" si="206"/>
        <v>0</v>
      </c>
      <c r="AR698" s="98" t="str">
        <f t="shared" si="207"/>
        <v>1900-1-Aufnahme</v>
      </c>
    </row>
    <row r="699" spans="1:44">
      <c r="A699" s="98">
        <f t="shared" si="198"/>
        <v>0</v>
      </c>
      <c r="B699" s="98" t="str">
        <f>IF(C699=1,SUM($C$23:C699),"")</f>
        <v/>
      </c>
      <c r="C699" s="98">
        <f t="shared" si="199"/>
        <v>0</v>
      </c>
      <c r="D699" s="89" t="str">
        <f t="shared" si="200"/>
        <v>1900-1-Aufnahme-</v>
      </c>
      <c r="E699" s="123" t="str">
        <f t="shared" ca="1" si="208"/>
        <v>-</v>
      </c>
      <c r="F699" s="123">
        <f t="shared" si="213"/>
        <v>1900</v>
      </c>
      <c r="G699" s="123">
        <f t="shared" si="214"/>
        <v>1</v>
      </c>
      <c r="H699" s="162">
        <f t="shared" si="215"/>
        <v>677</v>
      </c>
      <c r="I699" s="77"/>
      <c r="J699" s="78"/>
      <c r="K699" s="79"/>
      <c r="L699" s="80"/>
      <c r="M699" s="177"/>
      <c r="N699" s="309" t="str">
        <f t="shared" ca="1" si="212"/>
        <v/>
      </c>
      <c r="O699" s="310" t="str">
        <f ca="1">IFERROR(IF(VLOOKUP($E699,'SD Aufnahme'!$A$33:$N$326,'SD Aufnahme'!$D$29,FALSE)=0,"",VLOOKUP($E699,'SD Aufnahme'!$A$33:$N$326,'SD Aufnahme'!$D$29,FALSE)),"")</f>
        <v/>
      </c>
      <c r="P699" s="313"/>
      <c r="Q699" s="315" t="str">
        <f>IF(K699=0,"",IFERROR(VLOOKUP($E699,'SD Aufnahme'!$A$33:$N$326,'SD Aufnahme'!$E$29,FALSE),""))</f>
        <v/>
      </c>
      <c r="R699" s="87"/>
      <c r="S699" s="131" t="str">
        <f t="shared" si="201"/>
        <v/>
      </c>
      <c r="T699" s="126">
        <f>IF(M699="organische Düngemittel",IF(OR($M699=0,L699&lt;&gt;0,U699&gt;0),0,IFERROR(VLOOKUP($E699,'SD Aufnahme'!$A$33:$N$4042,T$20,FALSE),0)),)</f>
        <v>0</v>
      </c>
      <c r="U699" s="83"/>
      <c r="V699" s="124"/>
      <c r="W699" s="128" t="str">
        <f ca="1">IFERROR(IF(AND(J699&lt;&gt;"eigene Stoffe",VLOOKUP($E699,'SD Aufnahme'!$A$33:$N$326,'SD Aufnahme'!$G$29,FALSE)=0),"",IF($L699&lt;&gt;0,"", IF(AND(P699&gt;0,O699&lt;&gt;"",Q699&lt;&gt;"t TM"),VLOOKUP($E699,'SD Aufnahme'!$A$33:$N$326,'SD Aufnahme'!$G$29,FALSE)/O699*P699,VLOOKUP($E699,'SD Aufnahme'!$A$33:$N$326,'SD Aufnahme'!$G$29,FALSE)))),"")</f>
        <v/>
      </c>
      <c r="X699" s="87"/>
      <c r="Y699" s="128" t="str">
        <f ca="1">IFERROR(IF(AND(J699&lt;&gt;"eigene Stoffe",VLOOKUP($E699,'SD Aufnahme'!$A$33:$N$326,'SD Aufnahme'!$H$29,FALSE)=0),"",IF($L699&lt;&gt;0,"",IFERROR(IF(AND(P699&gt;0,O699&lt;&gt;"",Q699&lt;&gt;"t TM"),VLOOKUP($E699,'SD Aufnahme'!$A$33:$N$326,'SD Aufnahme'!$H$29,FALSE)*P699/O699,VLOOKUP($E699,'SD Aufnahme'!$A$33:$N$326,'SD Aufnahme'!$H$29,FALSE)),""))),"")</f>
        <v/>
      </c>
      <c r="Z699" s="87"/>
      <c r="AA699" s="424" t="s">
        <v>667</v>
      </c>
      <c r="AB699" s="129" t="str">
        <f>IF($M699=0,"",IFERROR(VLOOKUP($E699,'SD Aufnahme'!$A$33:$N$279,AB$20,FALSE),""))</f>
        <v/>
      </c>
      <c r="AC699" s="97">
        <f t="shared" si="202"/>
        <v>0</v>
      </c>
      <c r="AD699" s="89">
        <f t="shared" ca="1" si="203"/>
        <v>0</v>
      </c>
      <c r="AE699" s="89">
        <f t="shared" ca="1" si="209"/>
        <v>0</v>
      </c>
      <c r="AF699" s="89">
        <f t="shared" ca="1" si="204"/>
        <v>0</v>
      </c>
      <c r="AG699" s="89">
        <f t="shared" ca="1" si="210"/>
        <v>0</v>
      </c>
      <c r="AH699" s="89">
        <f t="shared" si="216"/>
        <v>0</v>
      </c>
      <c r="AI699" s="130" t="e">
        <f ca="1">COUNTIF(OFFSET('SD Aufnahme'!$C$33,VLOOKUP(J699,Art_Aufnahme,3,FALSE),0,VLOOKUP(J699,Art_Aufnahme,4,FALSE)-VLOOKUP(J699,Art_Aufnahme,3,FALSE)+1,1),K699)</f>
        <v>#N/A</v>
      </c>
      <c r="AJ699" s="138">
        <f ca="1">COUNTIF(OFFSET('SD Aufnahme'!$M$32,VLOOKUP(E699,'SD Aufnahme'!$A$33:$X$376,'SD Aufnahme'!$W$29,FALSE),0,1,VLOOKUP(E699,'SD Aufnahme'!$A$33:$X$376,'SD Aufnahme'!$X$29,FALSE)),M699)</f>
        <v>0</v>
      </c>
      <c r="AK699" s="91">
        <f t="shared" ca="1" si="211"/>
        <v>0</v>
      </c>
      <c r="AL699" s="98">
        <f t="shared" si="205"/>
        <v>3</v>
      </c>
      <c r="AO699" s="98">
        <f t="shared" si="206"/>
        <v>0</v>
      </c>
      <c r="AR699" s="98" t="str">
        <f t="shared" si="207"/>
        <v>1900-1-Aufnahme</v>
      </c>
    </row>
    <row r="700" spans="1:44">
      <c r="A700" s="98">
        <f t="shared" si="198"/>
        <v>0</v>
      </c>
      <c r="B700" s="98" t="str">
        <f>IF(C700=1,SUM($C$23:C700),"")</f>
        <v/>
      </c>
      <c r="C700" s="98">
        <f t="shared" si="199"/>
        <v>0</v>
      </c>
      <c r="D700" s="89" t="str">
        <f t="shared" si="200"/>
        <v>1900-1-Aufnahme-</v>
      </c>
      <c r="E700" s="123" t="str">
        <f t="shared" ca="1" si="208"/>
        <v>-</v>
      </c>
      <c r="F700" s="123">
        <f t="shared" si="213"/>
        <v>1900</v>
      </c>
      <c r="G700" s="123">
        <f t="shared" si="214"/>
        <v>1</v>
      </c>
      <c r="H700" s="162">
        <f t="shared" si="215"/>
        <v>678</v>
      </c>
      <c r="I700" s="77"/>
      <c r="J700" s="78"/>
      <c r="K700" s="79"/>
      <c r="L700" s="80"/>
      <c r="M700" s="177"/>
      <c r="N700" s="309" t="str">
        <f t="shared" ca="1" si="212"/>
        <v/>
      </c>
      <c r="O700" s="310" t="str">
        <f ca="1">IFERROR(IF(VLOOKUP($E700,'SD Aufnahme'!$A$33:$N$326,'SD Aufnahme'!$D$29,FALSE)=0,"",VLOOKUP($E700,'SD Aufnahme'!$A$33:$N$326,'SD Aufnahme'!$D$29,FALSE)),"")</f>
        <v/>
      </c>
      <c r="P700" s="313"/>
      <c r="Q700" s="315" t="str">
        <f>IF(K700=0,"",IFERROR(VLOOKUP($E700,'SD Aufnahme'!$A$33:$N$326,'SD Aufnahme'!$E$29,FALSE),""))</f>
        <v/>
      </c>
      <c r="R700" s="87"/>
      <c r="S700" s="131" t="str">
        <f t="shared" si="201"/>
        <v/>
      </c>
      <c r="T700" s="126">
        <f>IF(M700="organische Düngemittel",IF(OR($M700=0,L700&lt;&gt;0,U700&gt;0),0,IFERROR(VLOOKUP($E700,'SD Aufnahme'!$A$33:$N$4042,T$20,FALSE),0)),)</f>
        <v>0</v>
      </c>
      <c r="U700" s="83"/>
      <c r="V700" s="124"/>
      <c r="W700" s="128" t="str">
        <f ca="1">IFERROR(IF(AND(J700&lt;&gt;"eigene Stoffe",VLOOKUP($E700,'SD Aufnahme'!$A$33:$N$326,'SD Aufnahme'!$G$29,FALSE)=0),"",IF($L700&lt;&gt;0,"", IF(AND(P700&gt;0,O700&lt;&gt;"",Q700&lt;&gt;"t TM"),VLOOKUP($E700,'SD Aufnahme'!$A$33:$N$326,'SD Aufnahme'!$G$29,FALSE)/O700*P700,VLOOKUP($E700,'SD Aufnahme'!$A$33:$N$326,'SD Aufnahme'!$G$29,FALSE)))),"")</f>
        <v/>
      </c>
      <c r="X700" s="87"/>
      <c r="Y700" s="128" t="str">
        <f ca="1">IFERROR(IF(AND(J700&lt;&gt;"eigene Stoffe",VLOOKUP($E700,'SD Aufnahme'!$A$33:$N$326,'SD Aufnahme'!$H$29,FALSE)=0),"",IF($L700&lt;&gt;0,"",IFERROR(IF(AND(P700&gt;0,O700&lt;&gt;"",Q700&lt;&gt;"t TM"),VLOOKUP($E700,'SD Aufnahme'!$A$33:$N$326,'SD Aufnahme'!$H$29,FALSE)*P700/O700,VLOOKUP($E700,'SD Aufnahme'!$A$33:$N$326,'SD Aufnahme'!$H$29,FALSE)),""))),"")</f>
        <v/>
      </c>
      <c r="Z700" s="87"/>
      <c r="AA700" s="424" t="s">
        <v>667</v>
      </c>
      <c r="AB700" s="129" t="str">
        <f>IF($M700=0,"",IFERROR(VLOOKUP($E700,'SD Aufnahme'!$A$33:$N$279,AB$20,FALSE),""))</f>
        <v/>
      </c>
      <c r="AC700" s="97">
        <f t="shared" si="202"/>
        <v>0</v>
      </c>
      <c r="AD700" s="89">
        <f t="shared" ca="1" si="203"/>
        <v>0</v>
      </c>
      <c r="AE700" s="89">
        <f t="shared" ca="1" si="209"/>
        <v>0</v>
      </c>
      <c r="AF700" s="89">
        <f t="shared" ca="1" si="204"/>
        <v>0</v>
      </c>
      <c r="AG700" s="89">
        <f t="shared" ca="1" si="210"/>
        <v>0</v>
      </c>
      <c r="AH700" s="89">
        <f t="shared" si="216"/>
        <v>0</v>
      </c>
      <c r="AI700" s="130" t="e">
        <f ca="1">COUNTIF(OFFSET('SD Aufnahme'!$C$33,VLOOKUP(J700,Art_Aufnahme,3,FALSE),0,VLOOKUP(J700,Art_Aufnahme,4,FALSE)-VLOOKUP(J700,Art_Aufnahme,3,FALSE)+1,1),K700)</f>
        <v>#N/A</v>
      </c>
      <c r="AJ700" s="138">
        <f ca="1">COUNTIF(OFFSET('SD Aufnahme'!$M$32,VLOOKUP(E700,'SD Aufnahme'!$A$33:$X$376,'SD Aufnahme'!$W$29,FALSE),0,1,VLOOKUP(E700,'SD Aufnahme'!$A$33:$X$376,'SD Aufnahme'!$X$29,FALSE)),M700)</f>
        <v>0</v>
      </c>
      <c r="AK700" s="91">
        <f t="shared" ca="1" si="211"/>
        <v>0</v>
      </c>
      <c r="AL700" s="98">
        <f t="shared" si="205"/>
        <v>3</v>
      </c>
      <c r="AO700" s="98">
        <f t="shared" si="206"/>
        <v>0</v>
      </c>
      <c r="AR700" s="98" t="str">
        <f t="shared" si="207"/>
        <v>1900-1-Aufnahme</v>
      </c>
    </row>
    <row r="701" spans="1:44">
      <c r="A701" s="98">
        <f t="shared" si="198"/>
        <v>0</v>
      </c>
      <c r="B701" s="98" t="str">
        <f>IF(C701=1,SUM($C$23:C701),"")</f>
        <v/>
      </c>
      <c r="C701" s="98">
        <f t="shared" si="199"/>
        <v>0</v>
      </c>
      <c r="D701" s="89" t="str">
        <f t="shared" si="200"/>
        <v>1900-1-Aufnahme-</v>
      </c>
      <c r="E701" s="123" t="str">
        <f t="shared" ca="1" si="208"/>
        <v>-</v>
      </c>
      <c r="F701" s="123">
        <f t="shared" si="213"/>
        <v>1900</v>
      </c>
      <c r="G701" s="123">
        <f t="shared" si="214"/>
        <v>1</v>
      </c>
      <c r="H701" s="162">
        <f t="shared" si="215"/>
        <v>679</v>
      </c>
      <c r="I701" s="77"/>
      <c r="J701" s="78"/>
      <c r="K701" s="79"/>
      <c r="L701" s="80"/>
      <c r="M701" s="177"/>
      <c r="N701" s="309" t="str">
        <f t="shared" ca="1" si="212"/>
        <v/>
      </c>
      <c r="O701" s="310" t="str">
        <f ca="1">IFERROR(IF(VLOOKUP($E701,'SD Aufnahme'!$A$33:$N$326,'SD Aufnahme'!$D$29,FALSE)=0,"",VLOOKUP($E701,'SD Aufnahme'!$A$33:$N$326,'SD Aufnahme'!$D$29,FALSE)),"")</f>
        <v/>
      </c>
      <c r="P701" s="313"/>
      <c r="Q701" s="315" t="str">
        <f>IF(K701=0,"",IFERROR(VLOOKUP($E701,'SD Aufnahme'!$A$33:$N$326,'SD Aufnahme'!$E$29,FALSE),""))</f>
        <v/>
      </c>
      <c r="R701" s="87"/>
      <c r="S701" s="131" t="str">
        <f t="shared" si="201"/>
        <v/>
      </c>
      <c r="T701" s="126">
        <f>IF(M701="organische Düngemittel",IF(OR($M701=0,L701&lt;&gt;0,U701&gt;0),0,IFERROR(VLOOKUP($E701,'SD Aufnahme'!$A$33:$N$4042,T$20,FALSE),0)),)</f>
        <v>0</v>
      </c>
      <c r="U701" s="83"/>
      <c r="V701" s="124"/>
      <c r="W701" s="128" t="str">
        <f ca="1">IFERROR(IF(AND(J701&lt;&gt;"eigene Stoffe",VLOOKUP($E701,'SD Aufnahme'!$A$33:$N$326,'SD Aufnahme'!$G$29,FALSE)=0),"",IF($L701&lt;&gt;0,"", IF(AND(P701&gt;0,O701&lt;&gt;"",Q701&lt;&gt;"t TM"),VLOOKUP($E701,'SD Aufnahme'!$A$33:$N$326,'SD Aufnahme'!$G$29,FALSE)/O701*P701,VLOOKUP($E701,'SD Aufnahme'!$A$33:$N$326,'SD Aufnahme'!$G$29,FALSE)))),"")</f>
        <v/>
      </c>
      <c r="X701" s="87"/>
      <c r="Y701" s="128" t="str">
        <f ca="1">IFERROR(IF(AND(J701&lt;&gt;"eigene Stoffe",VLOOKUP($E701,'SD Aufnahme'!$A$33:$N$326,'SD Aufnahme'!$H$29,FALSE)=0),"",IF($L701&lt;&gt;0,"",IFERROR(IF(AND(P701&gt;0,O701&lt;&gt;"",Q701&lt;&gt;"t TM"),VLOOKUP($E701,'SD Aufnahme'!$A$33:$N$326,'SD Aufnahme'!$H$29,FALSE)*P701/O701,VLOOKUP($E701,'SD Aufnahme'!$A$33:$N$326,'SD Aufnahme'!$H$29,FALSE)),""))),"")</f>
        <v/>
      </c>
      <c r="Z701" s="87"/>
      <c r="AA701" s="424" t="s">
        <v>667</v>
      </c>
      <c r="AB701" s="129" t="str">
        <f>IF($M701=0,"",IFERROR(VLOOKUP($E701,'SD Aufnahme'!$A$33:$N$279,AB$20,FALSE),""))</f>
        <v/>
      </c>
      <c r="AC701" s="97">
        <f t="shared" si="202"/>
        <v>0</v>
      </c>
      <c r="AD701" s="89">
        <f t="shared" ca="1" si="203"/>
        <v>0</v>
      </c>
      <c r="AE701" s="89">
        <f t="shared" ca="1" si="209"/>
        <v>0</v>
      </c>
      <c r="AF701" s="89">
        <f t="shared" ca="1" si="204"/>
        <v>0</v>
      </c>
      <c r="AG701" s="89">
        <f t="shared" ca="1" si="210"/>
        <v>0</v>
      </c>
      <c r="AH701" s="89">
        <f t="shared" si="216"/>
        <v>0</v>
      </c>
      <c r="AI701" s="130" t="e">
        <f ca="1">COUNTIF(OFFSET('SD Aufnahme'!$C$33,VLOOKUP(J701,Art_Aufnahme,3,FALSE),0,VLOOKUP(J701,Art_Aufnahme,4,FALSE)-VLOOKUP(J701,Art_Aufnahme,3,FALSE)+1,1),K701)</f>
        <v>#N/A</v>
      </c>
      <c r="AJ701" s="138">
        <f ca="1">COUNTIF(OFFSET('SD Aufnahme'!$M$32,VLOOKUP(E701,'SD Aufnahme'!$A$33:$X$376,'SD Aufnahme'!$W$29,FALSE),0,1,VLOOKUP(E701,'SD Aufnahme'!$A$33:$X$376,'SD Aufnahme'!$X$29,FALSE)),M701)</f>
        <v>0</v>
      </c>
      <c r="AK701" s="91">
        <f t="shared" ca="1" si="211"/>
        <v>0</v>
      </c>
      <c r="AL701" s="98">
        <f t="shared" si="205"/>
        <v>3</v>
      </c>
      <c r="AO701" s="98">
        <f t="shared" si="206"/>
        <v>0</v>
      </c>
      <c r="AR701" s="98" t="str">
        <f t="shared" si="207"/>
        <v>1900-1-Aufnahme</v>
      </c>
    </row>
    <row r="702" spans="1:44">
      <c r="A702" s="98">
        <f t="shared" si="198"/>
        <v>0</v>
      </c>
      <c r="B702" s="98" t="str">
        <f>IF(C702=1,SUM($C$23:C702),"")</f>
        <v/>
      </c>
      <c r="C702" s="98">
        <f t="shared" si="199"/>
        <v>0</v>
      </c>
      <c r="D702" s="89" t="str">
        <f t="shared" si="200"/>
        <v>1900-1-Aufnahme-</v>
      </c>
      <c r="E702" s="123" t="str">
        <f t="shared" ca="1" si="208"/>
        <v>-</v>
      </c>
      <c r="F702" s="123">
        <f t="shared" si="213"/>
        <v>1900</v>
      </c>
      <c r="G702" s="123">
        <f t="shared" si="214"/>
        <v>1</v>
      </c>
      <c r="H702" s="162">
        <f t="shared" si="215"/>
        <v>680</v>
      </c>
      <c r="I702" s="77"/>
      <c r="J702" s="78"/>
      <c r="K702" s="79"/>
      <c r="L702" s="80"/>
      <c r="M702" s="177"/>
      <c r="N702" s="309" t="str">
        <f t="shared" ca="1" si="212"/>
        <v/>
      </c>
      <c r="O702" s="310" t="str">
        <f ca="1">IFERROR(IF(VLOOKUP($E702,'SD Aufnahme'!$A$33:$N$326,'SD Aufnahme'!$D$29,FALSE)=0,"",VLOOKUP($E702,'SD Aufnahme'!$A$33:$N$326,'SD Aufnahme'!$D$29,FALSE)),"")</f>
        <v/>
      </c>
      <c r="P702" s="313"/>
      <c r="Q702" s="315" t="str">
        <f>IF(K702=0,"",IFERROR(VLOOKUP($E702,'SD Aufnahme'!$A$33:$N$326,'SD Aufnahme'!$E$29,FALSE),""))</f>
        <v/>
      </c>
      <c r="R702" s="87"/>
      <c r="S702" s="131" t="str">
        <f t="shared" si="201"/>
        <v/>
      </c>
      <c r="T702" s="126">
        <f>IF(M702="organische Düngemittel",IF(OR($M702=0,L702&lt;&gt;0,U702&gt;0),0,IFERROR(VLOOKUP($E702,'SD Aufnahme'!$A$33:$N$4042,T$20,FALSE),0)),)</f>
        <v>0</v>
      </c>
      <c r="U702" s="83"/>
      <c r="V702" s="124"/>
      <c r="W702" s="128" t="str">
        <f ca="1">IFERROR(IF(AND(J702&lt;&gt;"eigene Stoffe",VLOOKUP($E702,'SD Aufnahme'!$A$33:$N$326,'SD Aufnahme'!$G$29,FALSE)=0),"",IF($L702&lt;&gt;0,"", IF(AND(P702&gt;0,O702&lt;&gt;"",Q702&lt;&gt;"t TM"),VLOOKUP($E702,'SD Aufnahme'!$A$33:$N$326,'SD Aufnahme'!$G$29,FALSE)/O702*P702,VLOOKUP($E702,'SD Aufnahme'!$A$33:$N$326,'SD Aufnahme'!$G$29,FALSE)))),"")</f>
        <v/>
      </c>
      <c r="X702" s="87"/>
      <c r="Y702" s="128" t="str">
        <f ca="1">IFERROR(IF(AND(J702&lt;&gt;"eigene Stoffe",VLOOKUP($E702,'SD Aufnahme'!$A$33:$N$326,'SD Aufnahme'!$H$29,FALSE)=0),"",IF($L702&lt;&gt;0,"",IFERROR(IF(AND(P702&gt;0,O702&lt;&gt;"",Q702&lt;&gt;"t TM"),VLOOKUP($E702,'SD Aufnahme'!$A$33:$N$326,'SD Aufnahme'!$H$29,FALSE)*P702/O702,VLOOKUP($E702,'SD Aufnahme'!$A$33:$N$326,'SD Aufnahme'!$H$29,FALSE)),""))),"")</f>
        <v/>
      </c>
      <c r="Z702" s="87"/>
      <c r="AA702" s="424" t="s">
        <v>667</v>
      </c>
      <c r="AB702" s="129" t="str">
        <f>IF($M702=0,"",IFERROR(VLOOKUP($E702,'SD Aufnahme'!$A$33:$N$279,AB$20,FALSE),""))</f>
        <v/>
      </c>
      <c r="AC702" s="97">
        <f t="shared" si="202"/>
        <v>0</v>
      </c>
      <c r="AD702" s="89">
        <f t="shared" ca="1" si="203"/>
        <v>0</v>
      </c>
      <c r="AE702" s="89">
        <f t="shared" ca="1" si="209"/>
        <v>0</v>
      </c>
      <c r="AF702" s="89">
        <f t="shared" ca="1" si="204"/>
        <v>0</v>
      </c>
      <c r="AG702" s="89">
        <f t="shared" ca="1" si="210"/>
        <v>0</v>
      </c>
      <c r="AH702" s="89">
        <f t="shared" si="216"/>
        <v>0</v>
      </c>
      <c r="AI702" s="130" t="e">
        <f ca="1">COUNTIF(OFFSET('SD Aufnahme'!$C$33,VLOOKUP(J702,Art_Aufnahme,3,FALSE),0,VLOOKUP(J702,Art_Aufnahme,4,FALSE)-VLOOKUP(J702,Art_Aufnahme,3,FALSE)+1,1),K702)</f>
        <v>#N/A</v>
      </c>
      <c r="AJ702" s="138">
        <f ca="1">COUNTIF(OFFSET('SD Aufnahme'!$M$32,VLOOKUP(E702,'SD Aufnahme'!$A$33:$X$376,'SD Aufnahme'!$W$29,FALSE),0,1,VLOOKUP(E702,'SD Aufnahme'!$A$33:$X$376,'SD Aufnahme'!$X$29,FALSE)),M702)</f>
        <v>0</v>
      </c>
      <c r="AK702" s="91">
        <f t="shared" ca="1" si="211"/>
        <v>0</v>
      </c>
      <c r="AL702" s="98">
        <f t="shared" si="205"/>
        <v>3</v>
      </c>
      <c r="AO702" s="98">
        <f t="shared" si="206"/>
        <v>0</v>
      </c>
      <c r="AR702" s="98" t="str">
        <f t="shared" si="207"/>
        <v>1900-1-Aufnahme</v>
      </c>
    </row>
    <row r="703" spans="1:44">
      <c r="A703" s="98">
        <f t="shared" si="198"/>
        <v>0</v>
      </c>
      <c r="B703" s="98" t="str">
        <f>IF(C703=1,SUM($C$23:C703),"")</f>
        <v/>
      </c>
      <c r="C703" s="98">
        <f t="shared" si="199"/>
        <v>0</v>
      </c>
      <c r="D703" s="89" t="str">
        <f t="shared" si="200"/>
        <v>1900-1-Aufnahme-</v>
      </c>
      <c r="E703" s="123" t="str">
        <f t="shared" ca="1" si="208"/>
        <v>-</v>
      </c>
      <c r="F703" s="123">
        <f t="shared" si="213"/>
        <v>1900</v>
      </c>
      <c r="G703" s="123">
        <f t="shared" si="214"/>
        <v>1</v>
      </c>
      <c r="H703" s="162">
        <f t="shared" si="215"/>
        <v>681</v>
      </c>
      <c r="I703" s="77"/>
      <c r="J703" s="78"/>
      <c r="K703" s="79"/>
      <c r="L703" s="80"/>
      <c r="M703" s="177"/>
      <c r="N703" s="309" t="str">
        <f t="shared" ca="1" si="212"/>
        <v/>
      </c>
      <c r="O703" s="310" t="str">
        <f ca="1">IFERROR(IF(VLOOKUP($E703,'SD Aufnahme'!$A$33:$N$326,'SD Aufnahme'!$D$29,FALSE)=0,"",VLOOKUP($E703,'SD Aufnahme'!$A$33:$N$326,'SD Aufnahme'!$D$29,FALSE)),"")</f>
        <v/>
      </c>
      <c r="P703" s="313"/>
      <c r="Q703" s="315" t="str">
        <f>IF(K703=0,"",IFERROR(VLOOKUP($E703,'SD Aufnahme'!$A$33:$N$326,'SD Aufnahme'!$E$29,FALSE),""))</f>
        <v/>
      </c>
      <c r="R703" s="87"/>
      <c r="S703" s="131" t="str">
        <f t="shared" si="201"/>
        <v/>
      </c>
      <c r="T703" s="126">
        <f>IF(M703="organische Düngemittel",IF(OR($M703=0,L703&lt;&gt;0,U703&gt;0),0,IFERROR(VLOOKUP($E703,'SD Aufnahme'!$A$33:$N$4042,T$20,FALSE),0)),)</f>
        <v>0</v>
      </c>
      <c r="U703" s="83"/>
      <c r="V703" s="124"/>
      <c r="W703" s="128" t="str">
        <f ca="1">IFERROR(IF(AND(J703&lt;&gt;"eigene Stoffe",VLOOKUP($E703,'SD Aufnahme'!$A$33:$N$326,'SD Aufnahme'!$G$29,FALSE)=0),"",IF($L703&lt;&gt;0,"", IF(AND(P703&gt;0,O703&lt;&gt;"",Q703&lt;&gt;"t TM"),VLOOKUP($E703,'SD Aufnahme'!$A$33:$N$326,'SD Aufnahme'!$G$29,FALSE)/O703*P703,VLOOKUP($E703,'SD Aufnahme'!$A$33:$N$326,'SD Aufnahme'!$G$29,FALSE)))),"")</f>
        <v/>
      </c>
      <c r="X703" s="87"/>
      <c r="Y703" s="128" t="str">
        <f ca="1">IFERROR(IF(AND(J703&lt;&gt;"eigene Stoffe",VLOOKUP($E703,'SD Aufnahme'!$A$33:$N$326,'SD Aufnahme'!$H$29,FALSE)=0),"",IF($L703&lt;&gt;0,"",IFERROR(IF(AND(P703&gt;0,O703&lt;&gt;"",Q703&lt;&gt;"t TM"),VLOOKUP($E703,'SD Aufnahme'!$A$33:$N$326,'SD Aufnahme'!$H$29,FALSE)*P703/O703,VLOOKUP($E703,'SD Aufnahme'!$A$33:$N$326,'SD Aufnahme'!$H$29,FALSE)),""))),"")</f>
        <v/>
      </c>
      <c r="Z703" s="87"/>
      <c r="AA703" s="424" t="s">
        <v>667</v>
      </c>
      <c r="AB703" s="129" t="str">
        <f>IF($M703=0,"",IFERROR(VLOOKUP($E703,'SD Aufnahme'!$A$33:$N$279,AB$20,FALSE),""))</f>
        <v/>
      </c>
      <c r="AC703" s="97">
        <f t="shared" si="202"/>
        <v>0</v>
      </c>
      <c r="AD703" s="89">
        <f t="shared" ca="1" si="203"/>
        <v>0</v>
      </c>
      <c r="AE703" s="89">
        <f t="shared" ca="1" si="209"/>
        <v>0</v>
      </c>
      <c r="AF703" s="89">
        <f t="shared" ca="1" si="204"/>
        <v>0</v>
      </c>
      <c r="AG703" s="89">
        <f t="shared" ca="1" si="210"/>
        <v>0</v>
      </c>
      <c r="AH703" s="89">
        <f t="shared" si="216"/>
        <v>0</v>
      </c>
      <c r="AI703" s="130" t="e">
        <f ca="1">COUNTIF(OFFSET('SD Aufnahme'!$C$33,VLOOKUP(J703,Art_Aufnahme,3,FALSE),0,VLOOKUP(J703,Art_Aufnahme,4,FALSE)-VLOOKUP(J703,Art_Aufnahme,3,FALSE)+1,1),K703)</f>
        <v>#N/A</v>
      </c>
      <c r="AJ703" s="138">
        <f ca="1">COUNTIF(OFFSET('SD Aufnahme'!$M$32,VLOOKUP(E703,'SD Aufnahme'!$A$33:$X$376,'SD Aufnahme'!$W$29,FALSE),0,1,VLOOKUP(E703,'SD Aufnahme'!$A$33:$X$376,'SD Aufnahme'!$X$29,FALSE)),M703)</f>
        <v>0</v>
      </c>
      <c r="AK703" s="91">
        <f t="shared" ca="1" si="211"/>
        <v>0</v>
      </c>
      <c r="AL703" s="98">
        <f t="shared" si="205"/>
        <v>3</v>
      </c>
      <c r="AO703" s="98">
        <f t="shared" si="206"/>
        <v>0</v>
      </c>
      <c r="AR703" s="98" t="str">
        <f t="shared" si="207"/>
        <v>1900-1-Aufnahme</v>
      </c>
    </row>
    <row r="704" spans="1:44">
      <c r="A704" s="98">
        <f t="shared" si="198"/>
        <v>0</v>
      </c>
      <c r="B704" s="98" t="str">
        <f>IF(C704=1,SUM($C$23:C704),"")</f>
        <v/>
      </c>
      <c r="C704" s="98">
        <f t="shared" si="199"/>
        <v>0</v>
      </c>
      <c r="D704" s="89" t="str">
        <f t="shared" si="200"/>
        <v>1900-1-Aufnahme-</v>
      </c>
      <c r="E704" s="123" t="str">
        <f t="shared" ca="1" si="208"/>
        <v>-</v>
      </c>
      <c r="F704" s="123">
        <f t="shared" si="213"/>
        <v>1900</v>
      </c>
      <c r="G704" s="123">
        <f t="shared" si="214"/>
        <v>1</v>
      </c>
      <c r="H704" s="162">
        <f t="shared" si="215"/>
        <v>682</v>
      </c>
      <c r="I704" s="77"/>
      <c r="J704" s="78"/>
      <c r="K704" s="79"/>
      <c r="L704" s="80"/>
      <c r="M704" s="177"/>
      <c r="N704" s="309" t="str">
        <f t="shared" ca="1" si="212"/>
        <v/>
      </c>
      <c r="O704" s="310" t="str">
        <f ca="1">IFERROR(IF(VLOOKUP($E704,'SD Aufnahme'!$A$33:$N$326,'SD Aufnahme'!$D$29,FALSE)=0,"",VLOOKUP($E704,'SD Aufnahme'!$A$33:$N$326,'SD Aufnahme'!$D$29,FALSE)),"")</f>
        <v/>
      </c>
      <c r="P704" s="313"/>
      <c r="Q704" s="315" t="str">
        <f>IF(K704=0,"",IFERROR(VLOOKUP($E704,'SD Aufnahme'!$A$33:$N$326,'SD Aufnahme'!$E$29,FALSE),""))</f>
        <v/>
      </c>
      <c r="R704" s="87"/>
      <c r="S704" s="131" t="str">
        <f t="shared" si="201"/>
        <v/>
      </c>
      <c r="T704" s="126">
        <f>IF(M704="organische Düngemittel",IF(OR($M704=0,L704&lt;&gt;0,U704&gt;0),0,IFERROR(VLOOKUP($E704,'SD Aufnahme'!$A$33:$N$4042,T$20,FALSE),0)),)</f>
        <v>0</v>
      </c>
      <c r="U704" s="83"/>
      <c r="V704" s="124"/>
      <c r="W704" s="128" t="str">
        <f ca="1">IFERROR(IF(AND(J704&lt;&gt;"eigene Stoffe",VLOOKUP($E704,'SD Aufnahme'!$A$33:$N$326,'SD Aufnahme'!$G$29,FALSE)=0),"",IF($L704&lt;&gt;0,"", IF(AND(P704&gt;0,O704&lt;&gt;"",Q704&lt;&gt;"t TM"),VLOOKUP($E704,'SD Aufnahme'!$A$33:$N$326,'SD Aufnahme'!$G$29,FALSE)/O704*P704,VLOOKUP($E704,'SD Aufnahme'!$A$33:$N$326,'SD Aufnahme'!$G$29,FALSE)))),"")</f>
        <v/>
      </c>
      <c r="X704" s="87"/>
      <c r="Y704" s="128" t="str">
        <f ca="1">IFERROR(IF(AND(J704&lt;&gt;"eigene Stoffe",VLOOKUP($E704,'SD Aufnahme'!$A$33:$N$326,'SD Aufnahme'!$H$29,FALSE)=0),"",IF($L704&lt;&gt;0,"",IFERROR(IF(AND(P704&gt;0,O704&lt;&gt;"",Q704&lt;&gt;"t TM"),VLOOKUP($E704,'SD Aufnahme'!$A$33:$N$326,'SD Aufnahme'!$H$29,FALSE)*P704/O704,VLOOKUP($E704,'SD Aufnahme'!$A$33:$N$326,'SD Aufnahme'!$H$29,FALSE)),""))),"")</f>
        <v/>
      </c>
      <c r="Z704" s="87"/>
      <c r="AA704" s="424" t="s">
        <v>667</v>
      </c>
      <c r="AB704" s="129" t="str">
        <f>IF($M704=0,"",IFERROR(VLOOKUP($E704,'SD Aufnahme'!$A$33:$N$279,AB$20,FALSE),""))</f>
        <v/>
      </c>
      <c r="AC704" s="97">
        <f t="shared" si="202"/>
        <v>0</v>
      </c>
      <c r="AD704" s="89">
        <f t="shared" ca="1" si="203"/>
        <v>0</v>
      </c>
      <c r="AE704" s="89">
        <f t="shared" ca="1" si="209"/>
        <v>0</v>
      </c>
      <c r="AF704" s="89">
        <f t="shared" ca="1" si="204"/>
        <v>0</v>
      </c>
      <c r="AG704" s="89">
        <f t="shared" ca="1" si="210"/>
        <v>0</v>
      </c>
      <c r="AH704" s="89">
        <f t="shared" si="216"/>
        <v>0</v>
      </c>
      <c r="AI704" s="130" t="e">
        <f ca="1">COUNTIF(OFFSET('SD Aufnahme'!$C$33,VLOOKUP(J704,Art_Aufnahme,3,FALSE),0,VLOOKUP(J704,Art_Aufnahme,4,FALSE)-VLOOKUP(J704,Art_Aufnahme,3,FALSE)+1,1),K704)</f>
        <v>#N/A</v>
      </c>
      <c r="AJ704" s="138">
        <f ca="1">COUNTIF(OFFSET('SD Aufnahme'!$M$32,VLOOKUP(E704,'SD Aufnahme'!$A$33:$X$376,'SD Aufnahme'!$W$29,FALSE),0,1,VLOOKUP(E704,'SD Aufnahme'!$A$33:$X$376,'SD Aufnahme'!$X$29,FALSE)),M704)</f>
        <v>0</v>
      </c>
      <c r="AK704" s="91">
        <f t="shared" ca="1" si="211"/>
        <v>0</v>
      </c>
      <c r="AL704" s="98">
        <f t="shared" si="205"/>
        <v>3</v>
      </c>
      <c r="AO704" s="98">
        <f t="shared" si="206"/>
        <v>0</v>
      </c>
      <c r="AR704" s="98" t="str">
        <f t="shared" si="207"/>
        <v>1900-1-Aufnahme</v>
      </c>
    </row>
    <row r="705" spans="1:44">
      <c r="A705" s="98">
        <f t="shared" si="198"/>
        <v>0</v>
      </c>
      <c r="B705" s="98" t="str">
        <f>IF(C705=1,SUM($C$23:C705),"")</f>
        <v/>
      </c>
      <c r="C705" s="98">
        <f t="shared" si="199"/>
        <v>0</v>
      </c>
      <c r="D705" s="89" t="str">
        <f t="shared" si="200"/>
        <v>1900-1-Aufnahme-</v>
      </c>
      <c r="E705" s="123" t="str">
        <f t="shared" ca="1" si="208"/>
        <v>-</v>
      </c>
      <c r="F705" s="123">
        <f t="shared" si="213"/>
        <v>1900</v>
      </c>
      <c r="G705" s="123">
        <f t="shared" si="214"/>
        <v>1</v>
      </c>
      <c r="H705" s="162">
        <f t="shared" si="215"/>
        <v>683</v>
      </c>
      <c r="I705" s="77"/>
      <c r="J705" s="78"/>
      <c r="K705" s="79"/>
      <c r="L705" s="80"/>
      <c r="M705" s="177"/>
      <c r="N705" s="309" t="str">
        <f t="shared" ca="1" si="212"/>
        <v/>
      </c>
      <c r="O705" s="310" t="str">
        <f ca="1">IFERROR(IF(VLOOKUP($E705,'SD Aufnahme'!$A$33:$N$326,'SD Aufnahme'!$D$29,FALSE)=0,"",VLOOKUP($E705,'SD Aufnahme'!$A$33:$N$326,'SD Aufnahme'!$D$29,FALSE)),"")</f>
        <v/>
      </c>
      <c r="P705" s="313"/>
      <c r="Q705" s="315" t="str">
        <f>IF(K705=0,"",IFERROR(VLOOKUP($E705,'SD Aufnahme'!$A$33:$N$326,'SD Aufnahme'!$E$29,FALSE),""))</f>
        <v/>
      </c>
      <c r="R705" s="87"/>
      <c r="S705" s="131" t="str">
        <f t="shared" si="201"/>
        <v/>
      </c>
      <c r="T705" s="126">
        <f>IF(M705="organische Düngemittel",IF(OR($M705=0,L705&lt;&gt;0,U705&gt;0),0,IFERROR(VLOOKUP($E705,'SD Aufnahme'!$A$33:$N$4042,T$20,FALSE),0)),)</f>
        <v>0</v>
      </c>
      <c r="U705" s="83"/>
      <c r="V705" s="124"/>
      <c r="W705" s="128" t="str">
        <f ca="1">IFERROR(IF(AND(J705&lt;&gt;"eigene Stoffe",VLOOKUP($E705,'SD Aufnahme'!$A$33:$N$326,'SD Aufnahme'!$G$29,FALSE)=0),"",IF($L705&lt;&gt;0,"", IF(AND(P705&gt;0,O705&lt;&gt;"",Q705&lt;&gt;"t TM"),VLOOKUP($E705,'SD Aufnahme'!$A$33:$N$326,'SD Aufnahme'!$G$29,FALSE)/O705*P705,VLOOKUP($E705,'SD Aufnahme'!$A$33:$N$326,'SD Aufnahme'!$G$29,FALSE)))),"")</f>
        <v/>
      </c>
      <c r="X705" s="87"/>
      <c r="Y705" s="128" t="str">
        <f ca="1">IFERROR(IF(AND(J705&lt;&gt;"eigene Stoffe",VLOOKUP($E705,'SD Aufnahme'!$A$33:$N$326,'SD Aufnahme'!$H$29,FALSE)=0),"",IF($L705&lt;&gt;0,"",IFERROR(IF(AND(P705&gt;0,O705&lt;&gt;"",Q705&lt;&gt;"t TM"),VLOOKUP($E705,'SD Aufnahme'!$A$33:$N$326,'SD Aufnahme'!$H$29,FALSE)*P705/O705,VLOOKUP($E705,'SD Aufnahme'!$A$33:$N$326,'SD Aufnahme'!$H$29,FALSE)),""))),"")</f>
        <v/>
      </c>
      <c r="Z705" s="87"/>
      <c r="AA705" s="424" t="s">
        <v>667</v>
      </c>
      <c r="AB705" s="129" t="str">
        <f>IF($M705=0,"",IFERROR(VLOOKUP($E705,'SD Aufnahme'!$A$33:$N$279,AB$20,FALSE),""))</f>
        <v/>
      </c>
      <c r="AC705" s="97">
        <f t="shared" si="202"/>
        <v>0</v>
      </c>
      <c r="AD705" s="89">
        <f t="shared" ca="1" si="203"/>
        <v>0</v>
      </c>
      <c r="AE705" s="89">
        <f t="shared" ca="1" si="209"/>
        <v>0</v>
      </c>
      <c r="AF705" s="89">
        <f t="shared" ca="1" si="204"/>
        <v>0</v>
      </c>
      <c r="AG705" s="89">
        <f t="shared" ca="1" si="210"/>
        <v>0</v>
      </c>
      <c r="AH705" s="89">
        <f t="shared" si="216"/>
        <v>0</v>
      </c>
      <c r="AI705" s="130" t="e">
        <f ca="1">COUNTIF(OFFSET('SD Aufnahme'!$C$33,VLOOKUP(J705,Art_Aufnahme,3,FALSE),0,VLOOKUP(J705,Art_Aufnahme,4,FALSE)-VLOOKUP(J705,Art_Aufnahme,3,FALSE)+1,1),K705)</f>
        <v>#N/A</v>
      </c>
      <c r="AJ705" s="138">
        <f ca="1">COUNTIF(OFFSET('SD Aufnahme'!$M$32,VLOOKUP(E705,'SD Aufnahme'!$A$33:$X$376,'SD Aufnahme'!$W$29,FALSE),0,1,VLOOKUP(E705,'SD Aufnahme'!$A$33:$X$376,'SD Aufnahme'!$X$29,FALSE)),M705)</f>
        <v>0</v>
      </c>
      <c r="AK705" s="91">
        <f t="shared" ca="1" si="211"/>
        <v>0</v>
      </c>
      <c r="AL705" s="98">
        <f t="shared" si="205"/>
        <v>3</v>
      </c>
      <c r="AO705" s="98">
        <f t="shared" si="206"/>
        <v>0</v>
      </c>
      <c r="AR705" s="98" t="str">
        <f t="shared" si="207"/>
        <v>1900-1-Aufnahme</v>
      </c>
    </row>
    <row r="706" spans="1:44">
      <c r="A706" s="98">
        <f t="shared" si="198"/>
        <v>0</v>
      </c>
      <c r="B706" s="98" t="str">
        <f>IF(C706=1,SUM($C$23:C706),"")</f>
        <v/>
      </c>
      <c r="C706" s="98">
        <f t="shared" si="199"/>
        <v>0</v>
      </c>
      <c r="D706" s="89" t="str">
        <f t="shared" si="200"/>
        <v>1900-1-Aufnahme-</v>
      </c>
      <c r="E706" s="123" t="str">
        <f t="shared" ca="1" si="208"/>
        <v>-</v>
      </c>
      <c r="F706" s="123">
        <f t="shared" si="213"/>
        <v>1900</v>
      </c>
      <c r="G706" s="123">
        <f t="shared" si="214"/>
        <v>1</v>
      </c>
      <c r="H706" s="162">
        <f t="shared" si="215"/>
        <v>684</v>
      </c>
      <c r="I706" s="77"/>
      <c r="J706" s="78"/>
      <c r="K706" s="79"/>
      <c r="L706" s="80"/>
      <c r="M706" s="177"/>
      <c r="N706" s="309" t="str">
        <f t="shared" ca="1" si="212"/>
        <v/>
      </c>
      <c r="O706" s="310" t="str">
        <f ca="1">IFERROR(IF(VLOOKUP($E706,'SD Aufnahme'!$A$33:$N$326,'SD Aufnahme'!$D$29,FALSE)=0,"",VLOOKUP($E706,'SD Aufnahme'!$A$33:$N$326,'SD Aufnahme'!$D$29,FALSE)),"")</f>
        <v/>
      </c>
      <c r="P706" s="313"/>
      <c r="Q706" s="315" t="str">
        <f>IF(K706=0,"",IFERROR(VLOOKUP($E706,'SD Aufnahme'!$A$33:$N$326,'SD Aufnahme'!$E$29,FALSE),""))</f>
        <v/>
      </c>
      <c r="R706" s="87"/>
      <c r="S706" s="131" t="str">
        <f t="shared" si="201"/>
        <v/>
      </c>
      <c r="T706" s="126">
        <f>IF(M706="organische Düngemittel",IF(OR($M706=0,L706&lt;&gt;0,U706&gt;0),0,IFERROR(VLOOKUP($E706,'SD Aufnahme'!$A$33:$N$4042,T$20,FALSE),0)),)</f>
        <v>0</v>
      </c>
      <c r="U706" s="83"/>
      <c r="V706" s="124"/>
      <c r="W706" s="128" t="str">
        <f ca="1">IFERROR(IF(AND(J706&lt;&gt;"eigene Stoffe",VLOOKUP($E706,'SD Aufnahme'!$A$33:$N$326,'SD Aufnahme'!$G$29,FALSE)=0),"",IF($L706&lt;&gt;0,"", IF(AND(P706&gt;0,O706&lt;&gt;"",Q706&lt;&gt;"t TM"),VLOOKUP($E706,'SD Aufnahme'!$A$33:$N$326,'SD Aufnahme'!$G$29,FALSE)/O706*P706,VLOOKUP($E706,'SD Aufnahme'!$A$33:$N$326,'SD Aufnahme'!$G$29,FALSE)))),"")</f>
        <v/>
      </c>
      <c r="X706" s="87"/>
      <c r="Y706" s="128" t="str">
        <f ca="1">IFERROR(IF(AND(J706&lt;&gt;"eigene Stoffe",VLOOKUP($E706,'SD Aufnahme'!$A$33:$N$326,'SD Aufnahme'!$H$29,FALSE)=0),"",IF($L706&lt;&gt;0,"",IFERROR(IF(AND(P706&gt;0,O706&lt;&gt;"",Q706&lt;&gt;"t TM"),VLOOKUP($E706,'SD Aufnahme'!$A$33:$N$326,'SD Aufnahme'!$H$29,FALSE)*P706/O706,VLOOKUP($E706,'SD Aufnahme'!$A$33:$N$326,'SD Aufnahme'!$H$29,FALSE)),""))),"")</f>
        <v/>
      </c>
      <c r="Z706" s="87"/>
      <c r="AA706" s="424" t="s">
        <v>667</v>
      </c>
      <c r="AB706" s="129" t="str">
        <f>IF($M706=0,"",IFERROR(VLOOKUP($E706,'SD Aufnahme'!$A$33:$N$279,AB$20,FALSE),""))</f>
        <v/>
      </c>
      <c r="AC706" s="97">
        <f t="shared" si="202"/>
        <v>0</v>
      </c>
      <c r="AD706" s="89">
        <f t="shared" ca="1" si="203"/>
        <v>0</v>
      </c>
      <c r="AE706" s="89">
        <f t="shared" ca="1" si="209"/>
        <v>0</v>
      </c>
      <c r="AF706" s="89">
        <f t="shared" ca="1" si="204"/>
        <v>0</v>
      </c>
      <c r="AG706" s="89">
        <f t="shared" ca="1" si="210"/>
        <v>0</v>
      </c>
      <c r="AH706" s="89">
        <f t="shared" si="216"/>
        <v>0</v>
      </c>
      <c r="AI706" s="130" t="e">
        <f ca="1">COUNTIF(OFFSET('SD Aufnahme'!$C$33,VLOOKUP(J706,Art_Aufnahme,3,FALSE),0,VLOOKUP(J706,Art_Aufnahme,4,FALSE)-VLOOKUP(J706,Art_Aufnahme,3,FALSE)+1,1),K706)</f>
        <v>#N/A</v>
      </c>
      <c r="AJ706" s="138">
        <f ca="1">COUNTIF(OFFSET('SD Aufnahme'!$M$32,VLOOKUP(E706,'SD Aufnahme'!$A$33:$X$376,'SD Aufnahme'!$W$29,FALSE),0,1,VLOOKUP(E706,'SD Aufnahme'!$A$33:$X$376,'SD Aufnahme'!$X$29,FALSE)),M706)</f>
        <v>0</v>
      </c>
      <c r="AK706" s="91">
        <f t="shared" ca="1" si="211"/>
        <v>0</v>
      </c>
      <c r="AL706" s="98">
        <f t="shared" si="205"/>
        <v>3</v>
      </c>
      <c r="AO706" s="98">
        <f t="shared" si="206"/>
        <v>0</v>
      </c>
      <c r="AR706" s="98" t="str">
        <f t="shared" si="207"/>
        <v>1900-1-Aufnahme</v>
      </c>
    </row>
    <row r="707" spans="1:44">
      <c r="A707" s="98">
        <f t="shared" si="198"/>
        <v>0</v>
      </c>
      <c r="B707" s="98" t="str">
        <f>IF(C707=1,SUM($C$23:C707),"")</f>
        <v/>
      </c>
      <c r="C707" s="98">
        <f t="shared" si="199"/>
        <v>0</v>
      </c>
      <c r="D707" s="89" t="str">
        <f t="shared" si="200"/>
        <v>1900-1-Aufnahme-</v>
      </c>
      <c r="E707" s="123" t="str">
        <f t="shared" ca="1" si="208"/>
        <v>-</v>
      </c>
      <c r="F707" s="123">
        <f t="shared" si="213"/>
        <v>1900</v>
      </c>
      <c r="G707" s="123">
        <f t="shared" si="214"/>
        <v>1</v>
      </c>
      <c r="H707" s="162">
        <f t="shared" si="215"/>
        <v>685</v>
      </c>
      <c r="I707" s="77"/>
      <c r="J707" s="78"/>
      <c r="K707" s="79"/>
      <c r="L707" s="80"/>
      <c r="M707" s="177"/>
      <c r="N707" s="309" t="str">
        <f t="shared" ca="1" si="212"/>
        <v/>
      </c>
      <c r="O707" s="310" t="str">
        <f ca="1">IFERROR(IF(VLOOKUP($E707,'SD Aufnahme'!$A$33:$N$326,'SD Aufnahme'!$D$29,FALSE)=0,"",VLOOKUP($E707,'SD Aufnahme'!$A$33:$N$326,'SD Aufnahme'!$D$29,FALSE)),"")</f>
        <v/>
      </c>
      <c r="P707" s="313"/>
      <c r="Q707" s="315" t="str">
        <f>IF(K707=0,"",IFERROR(VLOOKUP($E707,'SD Aufnahme'!$A$33:$N$326,'SD Aufnahme'!$E$29,FALSE),""))</f>
        <v/>
      </c>
      <c r="R707" s="87"/>
      <c r="S707" s="131" t="str">
        <f t="shared" si="201"/>
        <v/>
      </c>
      <c r="T707" s="126">
        <f>IF(M707="organische Düngemittel",IF(OR($M707=0,L707&lt;&gt;0,U707&gt;0),0,IFERROR(VLOOKUP($E707,'SD Aufnahme'!$A$33:$N$4042,T$20,FALSE),0)),)</f>
        <v>0</v>
      </c>
      <c r="U707" s="83"/>
      <c r="V707" s="124"/>
      <c r="W707" s="128" t="str">
        <f ca="1">IFERROR(IF(AND(J707&lt;&gt;"eigene Stoffe",VLOOKUP($E707,'SD Aufnahme'!$A$33:$N$326,'SD Aufnahme'!$G$29,FALSE)=0),"",IF($L707&lt;&gt;0,"", IF(AND(P707&gt;0,O707&lt;&gt;"",Q707&lt;&gt;"t TM"),VLOOKUP($E707,'SD Aufnahme'!$A$33:$N$326,'SD Aufnahme'!$G$29,FALSE)/O707*P707,VLOOKUP($E707,'SD Aufnahme'!$A$33:$N$326,'SD Aufnahme'!$G$29,FALSE)))),"")</f>
        <v/>
      </c>
      <c r="X707" s="87"/>
      <c r="Y707" s="128" t="str">
        <f ca="1">IFERROR(IF(AND(J707&lt;&gt;"eigene Stoffe",VLOOKUP($E707,'SD Aufnahme'!$A$33:$N$326,'SD Aufnahme'!$H$29,FALSE)=0),"",IF($L707&lt;&gt;0,"",IFERROR(IF(AND(P707&gt;0,O707&lt;&gt;"",Q707&lt;&gt;"t TM"),VLOOKUP($E707,'SD Aufnahme'!$A$33:$N$326,'SD Aufnahme'!$H$29,FALSE)*P707/O707,VLOOKUP($E707,'SD Aufnahme'!$A$33:$N$326,'SD Aufnahme'!$H$29,FALSE)),""))),"")</f>
        <v/>
      </c>
      <c r="Z707" s="87"/>
      <c r="AA707" s="424" t="s">
        <v>667</v>
      </c>
      <c r="AB707" s="129" t="str">
        <f>IF($M707=0,"",IFERROR(VLOOKUP($E707,'SD Aufnahme'!$A$33:$N$279,AB$20,FALSE),""))</f>
        <v/>
      </c>
      <c r="AC707" s="97">
        <f t="shared" si="202"/>
        <v>0</v>
      </c>
      <c r="AD707" s="89">
        <f t="shared" ca="1" si="203"/>
        <v>0</v>
      </c>
      <c r="AE707" s="89">
        <f t="shared" ca="1" si="209"/>
        <v>0</v>
      </c>
      <c r="AF707" s="89">
        <f t="shared" ca="1" si="204"/>
        <v>0</v>
      </c>
      <c r="AG707" s="89">
        <f t="shared" ca="1" si="210"/>
        <v>0</v>
      </c>
      <c r="AH707" s="89">
        <f t="shared" si="216"/>
        <v>0</v>
      </c>
      <c r="AI707" s="130" t="e">
        <f ca="1">COUNTIF(OFFSET('SD Aufnahme'!$C$33,VLOOKUP(J707,Art_Aufnahme,3,FALSE),0,VLOOKUP(J707,Art_Aufnahme,4,FALSE)-VLOOKUP(J707,Art_Aufnahme,3,FALSE)+1,1),K707)</f>
        <v>#N/A</v>
      </c>
      <c r="AJ707" s="138">
        <f ca="1">COUNTIF(OFFSET('SD Aufnahme'!$M$32,VLOOKUP(E707,'SD Aufnahme'!$A$33:$X$376,'SD Aufnahme'!$W$29,FALSE),0,1,VLOOKUP(E707,'SD Aufnahme'!$A$33:$X$376,'SD Aufnahme'!$X$29,FALSE)),M707)</f>
        <v>0</v>
      </c>
      <c r="AK707" s="91">
        <f t="shared" ca="1" si="211"/>
        <v>0</v>
      </c>
      <c r="AL707" s="98">
        <f t="shared" si="205"/>
        <v>3</v>
      </c>
      <c r="AO707" s="98">
        <f t="shared" si="206"/>
        <v>0</v>
      </c>
      <c r="AR707" s="98" t="str">
        <f t="shared" si="207"/>
        <v>1900-1-Aufnahme</v>
      </c>
    </row>
    <row r="708" spans="1:44">
      <c r="A708" s="98">
        <f t="shared" si="198"/>
        <v>0</v>
      </c>
      <c r="B708" s="98" t="str">
        <f>IF(C708=1,SUM($C$23:C708),"")</f>
        <v/>
      </c>
      <c r="C708" s="98">
        <f t="shared" si="199"/>
        <v>0</v>
      </c>
      <c r="D708" s="89" t="str">
        <f t="shared" si="200"/>
        <v>1900-1-Aufnahme-</v>
      </c>
      <c r="E708" s="123" t="str">
        <f t="shared" ca="1" si="208"/>
        <v>-</v>
      </c>
      <c r="F708" s="123">
        <f t="shared" si="213"/>
        <v>1900</v>
      </c>
      <c r="G708" s="123">
        <f t="shared" si="214"/>
        <v>1</v>
      </c>
      <c r="H708" s="162">
        <f t="shared" si="215"/>
        <v>686</v>
      </c>
      <c r="I708" s="77"/>
      <c r="J708" s="78"/>
      <c r="K708" s="79"/>
      <c r="L708" s="80"/>
      <c r="M708" s="177"/>
      <c r="N708" s="309" t="str">
        <f t="shared" ca="1" si="212"/>
        <v/>
      </c>
      <c r="O708" s="310" t="str">
        <f ca="1">IFERROR(IF(VLOOKUP($E708,'SD Aufnahme'!$A$33:$N$326,'SD Aufnahme'!$D$29,FALSE)=0,"",VLOOKUP($E708,'SD Aufnahme'!$A$33:$N$326,'SD Aufnahme'!$D$29,FALSE)),"")</f>
        <v/>
      </c>
      <c r="P708" s="313"/>
      <c r="Q708" s="315" t="str">
        <f>IF(K708=0,"",IFERROR(VLOOKUP($E708,'SD Aufnahme'!$A$33:$N$326,'SD Aufnahme'!$E$29,FALSE),""))</f>
        <v/>
      </c>
      <c r="R708" s="87"/>
      <c r="S708" s="131" t="str">
        <f t="shared" si="201"/>
        <v/>
      </c>
      <c r="T708" s="126">
        <f>IF(M708="organische Düngemittel",IF(OR($M708=0,L708&lt;&gt;0,U708&gt;0),0,IFERROR(VLOOKUP($E708,'SD Aufnahme'!$A$33:$N$4042,T$20,FALSE),0)),)</f>
        <v>0</v>
      </c>
      <c r="U708" s="83"/>
      <c r="V708" s="124"/>
      <c r="W708" s="128" t="str">
        <f ca="1">IFERROR(IF(AND(J708&lt;&gt;"eigene Stoffe",VLOOKUP($E708,'SD Aufnahme'!$A$33:$N$326,'SD Aufnahme'!$G$29,FALSE)=0),"",IF($L708&lt;&gt;0,"", IF(AND(P708&gt;0,O708&lt;&gt;"",Q708&lt;&gt;"t TM"),VLOOKUP($E708,'SD Aufnahme'!$A$33:$N$326,'SD Aufnahme'!$G$29,FALSE)/O708*P708,VLOOKUP($E708,'SD Aufnahme'!$A$33:$N$326,'SD Aufnahme'!$G$29,FALSE)))),"")</f>
        <v/>
      </c>
      <c r="X708" s="87"/>
      <c r="Y708" s="128" t="str">
        <f ca="1">IFERROR(IF(AND(J708&lt;&gt;"eigene Stoffe",VLOOKUP($E708,'SD Aufnahme'!$A$33:$N$326,'SD Aufnahme'!$H$29,FALSE)=0),"",IF($L708&lt;&gt;0,"",IFERROR(IF(AND(P708&gt;0,O708&lt;&gt;"",Q708&lt;&gt;"t TM"),VLOOKUP($E708,'SD Aufnahme'!$A$33:$N$326,'SD Aufnahme'!$H$29,FALSE)*P708/O708,VLOOKUP($E708,'SD Aufnahme'!$A$33:$N$326,'SD Aufnahme'!$H$29,FALSE)),""))),"")</f>
        <v/>
      </c>
      <c r="Z708" s="87"/>
      <c r="AA708" s="424" t="s">
        <v>667</v>
      </c>
      <c r="AB708" s="129" t="str">
        <f>IF($M708=0,"",IFERROR(VLOOKUP($E708,'SD Aufnahme'!$A$33:$N$279,AB$20,FALSE),""))</f>
        <v/>
      </c>
      <c r="AC708" s="97">
        <f t="shared" si="202"/>
        <v>0</v>
      </c>
      <c r="AD708" s="89">
        <f t="shared" ca="1" si="203"/>
        <v>0</v>
      </c>
      <c r="AE708" s="89">
        <f t="shared" ca="1" si="209"/>
        <v>0</v>
      </c>
      <c r="AF708" s="89">
        <f t="shared" ca="1" si="204"/>
        <v>0</v>
      </c>
      <c r="AG708" s="89">
        <f t="shared" ca="1" si="210"/>
        <v>0</v>
      </c>
      <c r="AH708" s="89">
        <f t="shared" si="216"/>
        <v>0</v>
      </c>
      <c r="AI708" s="130" t="e">
        <f ca="1">COUNTIF(OFFSET('SD Aufnahme'!$C$33,VLOOKUP(J708,Art_Aufnahme,3,FALSE),0,VLOOKUP(J708,Art_Aufnahme,4,FALSE)-VLOOKUP(J708,Art_Aufnahme,3,FALSE)+1,1),K708)</f>
        <v>#N/A</v>
      </c>
      <c r="AJ708" s="138">
        <f ca="1">COUNTIF(OFFSET('SD Aufnahme'!$M$32,VLOOKUP(E708,'SD Aufnahme'!$A$33:$X$376,'SD Aufnahme'!$W$29,FALSE),0,1,VLOOKUP(E708,'SD Aufnahme'!$A$33:$X$376,'SD Aufnahme'!$X$29,FALSE)),M708)</f>
        <v>0</v>
      </c>
      <c r="AK708" s="91">
        <f t="shared" ca="1" si="211"/>
        <v>0</v>
      </c>
      <c r="AL708" s="98">
        <f t="shared" si="205"/>
        <v>3</v>
      </c>
      <c r="AO708" s="98">
        <f t="shared" si="206"/>
        <v>0</v>
      </c>
      <c r="AR708" s="98" t="str">
        <f t="shared" si="207"/>
        <v>1900-1-Aufnahme</v>
      </c>
    </row>
    <row r="709" spans="1:44">
      <c r="A709" s="98">
        <f t="shared" si="198"/>
        <v>0</v>
      </c>
      <c r="B709" s="98" t="str">
        <f>IF(C709=1,SUM($C$23:C709),"")</f>
        <v/>
      </c>
      <c r="C709" s="98">
        <f t="shared" si="199"/>
        <v>0</v>
      </c>
      <c r="D709" s="89" t="str">
        <f t="shared" si="200"/>
        <v>1900-1-Aufnahme-</v>
      </c>
      <c r="E709" s="123" t="str">
        <f t="shared" ca="1" si="208"/>
        <v>-</v>
      </c>
      <c r="F709" s="123">
        <f t="shared" si="213"/>
        <v>1900</v>
      </c>
      <c r="G709" s="123">
        <f t="shared" si="214"/>
        <v>1</v>
      </c>
      <c r="H709" s="162">
        <f t="shared" si="215"/>
        <v>687</v>
      </c>
      <c r="I709" s="77"/>
      <c r="J709" s="78"/>
      <c r="K709" s="79"/>
      <c r="L709" s="80"/>
      <c r="M709" s="177"/>
      <c r="N709" s="309" t="str">
        <f t="shared" ca="1" si="212"/>
        <v/>
      </c>
      <c r="O709" s="310" t="str">
        <f ca="1">IFERROR(IF(VLOOKUP($E709,'SD Aufnahme'!$A$33:$N$326,'SD Aufnahme'!$D$29,FALSE)=0,"",VLOOKUP($E709,'SD Aufnahme'!$A$33:$N$326,'SD Aufnahme'!$D$29,FALSE)),"")</f>
        <v/>
      </c>
      <c r="P709" s="313"/>
      <c r="Q709" s="315" t="str">
        <f>IF(K709=0,"",IFERROR(VLOOKUP($E709,'SD Aufnahme'!$A$33:$N$326,'SD Aufnahme'!$E$29,FALSE),""))</f>
        <v/>
      </c>
      <c r="R709" s="87"/>
      <c r="S709" s="131" t="str">
        <f t="shared" si="201"/>
        <v/>
      </c>
      <c r="T709" s="126">
        <f>IF(M709="organische Düngemittel",IF(OR($M709=0,L709&lt;&gt;0,U709&gt;0),0,IFERROR(VLOOKUP($E709,'SD Aufnahme'!$A$33:$N$4042,T$20,FALSE),0)),)</f>
        <v>0</v>
      </c>
      <c r="U709" s="83"/>
      <c r="V709" s="124"/>
      <c r="W709" s="128" t="str">
        <f ca="1">IFERROR(IF(AND(J709&lt;&gt;"eigene Stoffe",VLOOKUP($E709,'SD Aufnahme'!$A$33:$N$326,'SD Aufnahme'!$G$29,FALSE)=0),"",IF($L709&lt;&gt;0,"", IF(AND(P709&gt;0,O709&lt;&gt;"",Q709&lt;&gt;"t TM"),VLOOKUP($E709,'SD Aufnahme'!$A$33:$N$326,'SD Aufnahme'!$G$29,FALSE)/O709*P709,VLOOKUP($E709,'SD Aufnahme'!$A$33:$N$326,'SD Aufnahme'!$G$29,FALSE)))),"")</f>
        <v/>
      </c>
      <c r="X709" s="87"/>
      <c r="Y709" s="128" t="str">
        <f ca="1">IFERROR(IF(AND(J709&lt;&gt;"eigene Stoffe",VLOOKUP($E709,'SD Aufnahme'!$A$33:$N$326,'SD Aufnahme'!$H$29,FALSE)=0),"",IF($L709&lt;&gt;0,"",IFERROR(IF(AND(P709&gt;0,O709&lt;&gt;"",Q709&lt;&gt;"t TM"),VLOOKUP($E709,'SD Aufnahme'!$A$33:$N$326,'SD Aufnahme'!$H$29,FALSE)*P709/O709,VLOOKUP($E709,'SD Aufnahme'!$A$33:$N$326,'SD Aufnahme'!$H$29,FALSE)),""))),"")</f>
        <v/>
      </c>
      <c r="Z709" s="87"/>
      <c r="AA709" s="424" t="s">
        <v>667</v>
      </c>
      <c r="AB709" s="129" t="str">
        <f>IF($M709=0,"",IFERROR(VLOOKUP($E709,'SD Aufnahme'!$A$33:$N$279,AB$20,FALSE),""))</f>
        <v/>
      </c>
      <c r="AC709" s="97">
        <f t="shared" si="202"/>
        <v>0</v>
      </c>
      <c r="AD709" s="89">
        <f t="shared" ca="1" si="203"/>
        <v>0</v>
      </c>
      <c r="AE709" s="89">
        <f t="shared" ca="1" si="209"/>
        <v>0</v>
      </c>
      <c r="AF709" s="89">
        <f t="shared" ca="1" si="204"/>
        <v>0</v>
      </c>
      <c r="AG709" s="89">
        <f t="shared" ca="1" si="210"/>
        <v>0</v>
      </c>
      <c r="AH709" s="89">
        <f t="shared" si="216"/>
        <v>0</v>
      </c>
      <c r="AI709" s="130" t="e">
        <f ca="1">COUNTIF(OFFSET('SD Aufnahme'!$C$33,VLOOKUP(J709,Art_Aufnahme,3,FALSE),0,VLOOKUP(J709,Art_Aufnahme,4,FALSE)-VLOOKUP(J709,Art_Aufnahme,3,FALSE)+1,1),K709)</f>
        <v>#N/A</v>
      </c>
      <c r="AJ709" s="138">
        <f ca="1">COUNTIF(OFFSET('SD Aufnahme'!$M$32,VLOOKUP(E709,'SD Aufnahme'!$A$33:$X$376,'SD Aufnahme'!$W$29,FALSE),0,1,VLOOKUP(E709,'SD Aufnahme'!$A$33:$X$376,'SD Aufnahme'!$X$29,FALSE)),M709)</f>
        <v>0</v>
      </c>
      <c r="AK709" s="91">
        <f t="shared" ca="1" si="211"/>
        <v>0</v>
      </c>
      <c r="AL709" s="98">
        <f t="shared" si="205"/>
        <v>3</v>
      </c>
      <c r="AO709" s="98">
        <f t="shared" si="206"/>
        <v>0</v>
      </c>
      <c r="AR709" s="98" t="str">
        <f t="shared" si="207"/>
        <v>1900-1-Aufnahme</v>
      </c>
    </row>
    <row r="710" spans="1:44">
      <c r="A710" s="98">
        <f t="shared" si="198"/>
        <v>0</v>
      </c>
      <c r="B710" s="98" t="str">
        <f>IF(C710=1,SUM($C$23:C710),"")</f>
        <v/>
      </c>
      <c r="C710" s="98">
        <f t="shared" si="199"/>
        <v>0</v>
      </c>
      <c r="D710" s="89" t="str">
        <f t="shared" si="200"/>
        <v>1900-1-Aufnahme-</v>
      </c>
      <c r="E710" s="123" t="str">
        <f t="shared" ca="1" si="208"/>
        <v>-</v>
      </c>
      <c r="F710" s="123">
        <f t="shared" si="213"/>
        <v>1900</v>
      </c>
      <c r="G710" s="123">
        <f t="shared" si="214"/>
        <v>1</v>
      </c>
      <c r="H710" s="162">
        <f t="shared" si="215"/>
        <v>688</v>
      </c>
      <c r="I710" s="77"/>
      <c r="J710" s="78"/>
      <c r="K710" s="79"/>
      <c r="L710" s="80"/>
      <c r="M710" s="177"/>
      <c r="N710" s="309" t="str">
        <f t="shared" ca="1" si="212"/>
        <v/>
      </c>
      <c r="O710" s="310" t="str">
        <f ca="1">IFERROR(IF(VLOOKUP($E710,'SD Aufnahme'!$A$33:$N$326,'SD Aufnahme'!$D$29,FALSE)=0,"",VLOOKUP($E710,'SD Aufnahme'!$A$33:$N$326,'SD Aufnahme'!$D$29,FALSE)),"")</f>
        <v/>
      </c>
      <c r="P710" s="313"/>
      <c r="Q710" s="315" t="str">
        <f>IF(K710=0,"",IFERROR(VLOOKUP($E710,'SD Aufnahme'!$A$33:$N$326,'SD Aufnahme'!$E$29,FALSE),""))</f>
        <v/>
      </c>
      <c r="R710" s="87"/>
      <c r="S710" s="131" t="str">
        <f t="shared" si="201"/>
        <v/>
      </c>
      <c r="T710" s="126">
        <f>IF(M710="organische Düngemittel",IF(OR($M710=0,L710&lt;&gt;0,U710&gt;0),0,IFERROR(VLOOKUP($E710,'SD Aufnahme'!$A$33:$N$4042,T$20,FALSE),0)),)</f>
        <v>0</v>
      </c>
      <c r="U710" s="83"/>
      <c r="V710" s="124"/>
      <c r="W710" s="128" t="str">
        <f ca="1">IFERROR(IF(AND(J710&lt;&gt;"eigene Stoffe",VLOOKUP($E710,'SD Aufnahme'!$A$33:$N$326,'SD Aufnahme'!$G$29,FALSE)=0),"",IF($L710&lt;&gt;0,"", IF(AND(P710&gt;0,O710&lt;&gt;"",Q710&lt;&gt;"t TM"),VLOOKUP($E710,'SD Aufnahme'!$A$33:$N$326,'SD Aufnahme'!$G$29,FALSE)/O710*P710,VLOOKUP($E710,'SD Aufnahme'!$A$33:$N$326,'SD Aufnahme'!$G$29,FALSE)))),"")</f>
        <v/>
      </c>
      <c r="X710" s="87"/>
      <c r="Y710" s="128" t="str">
        <f ca="1">IFERROR(IF(AND(J710&lt;&gt;"eigene Stoffe",VLOOKUP($E710,'SD Aufnahme'!$A$33:$N$326,'SD Aufnahme'!$H$29,FALSE)=0),"",IF($L710&lt;&gt;0,"",IFERROR(IF(AND(P710&gt;0,O710&lt;&gt;"",Q710&lt;&gt;"t TM"),VLOOKUP($E710,'SD Aufnahme'!$A$33:$N$326,'SD Aufnahme'!$H$29,FALSE)*P710/O710,VLOOKUP($E710,'SD Aufnahme'!$A$33:$N$326,'SD Aufnahme'!$H$29,FALSE)),""))),"")</f>
        <v/>
      </c>
      <c r="Z710" s="87"/>
      <c r="AA710" s="424" t="s">
        <v>667</v>
      </c>
      <c r="AB710" s="129" t="str">
        <f>IF($M710=0,"",IFERROR(VLOOKUP($E710,'SD Aufnahme'!$A$33:$N$279,AB$20,FALSE),""))</f>
        <v/>
      </c>
      <c r="AC710" s="97">
        <f t="shared" si="202"/>
        <v>0</v>
      </c>
      <c r="AD710" s="89">
        <f t="shared" ca="1" si="203"/>
        <v>0</v>
      </c>
      <c r="AE710" s="89">
        <f t="shared" ca="1" si="209"/>
        <v>0</v>
      </c>
      <c r="AF710" s="89">
        <f t="shared" ca="1" si="204"/>
        <v>0</v>
      </c>
      <c r="AG710" s="89">
        <f t="shared" ca="1" si="210"/>
        <v>0</v>
      </c>
      <c r="AH710" s="89">
        <f t="shared" si="216"/>
        <v>0</v>
      </c>
      <c r="AI710" s="130" t="e">
        <f ca="1">COUNTIF(OFFSET('SD Aufnahme'!$C$33,VLOOKUP(J710,Art_Aufnahme,3,FALSE),0,VLOOKUP(J710,Art_Aufnahme,4,FALSE)-VLOOKUP(J710,Art_Aufnahme,3,FALSE)+1,1),K710)</f>
        <v>#N/A</v>
      </c>
      <c r="AJ710" s="138">
        <f ca="1">COUNTIF(OFFSET('SD Aufnahme'!$M$32,VLOOKUP(E710,'SD Aufnahme'!$A$33:$X$376,'SD Aufnahme'!$W$29,FALSE),0,1,VLOOKUP(E710,'SD Aufnahme'!$A$33:$X$376,'SD Aufnahme'!$X$29,FALSE)),M710)</f>
        <v>0</v>
      </c>
      <c r="AK710" s="91">
        <f t="shared" ca="1" si="211"/>
        <v>0</v>
      </c>
      <c r="AL710" s="98">
        <f t="shared" si="205"/>
        <v>3</v>
      </c>
      <c r="AO710" s="98">
        <f t="shared" si="206"/>
        <v>0</v>
      </c>
      <c r="AR710" s="98" t="str">
        <f t="shared" si="207"/>
        <v>1900-1-Aufnahme</v>
      </c>
    </row>
    <row r="711" spans="1:44">
      <c r="A711" s="98">
        <f t="shared" si="198"/>
        <v>0</v>
      </c>
      <c r="B711" s="98" t="str">
        <f>IF(C711=1,SUM($C$23:C711),"")</f>
        <v/>
      </c>
      <c r="C711" s="98">
        <f t="shared" si="199"/>
        <v>0</v>
      </c>
      <c r="D711" s="89" t="str">
        <f t="shared" si="200"/>
        <v>1900-1-Aufnahme-</v>
      </c>
      <c r="E711" s="123" t="str">
        <f t="shared" ca="1" si="208"/>
        <v>-</v>
      </c>
      <c r="F711" s="123">
        <f t="shared" si="213"/>
        <v>1900</v>
      </c>
      <c r="G711" s="123">
        <f t="shared" si="214"/>
        <v>1</v>
      </c>
      <c r="H711" s="162">
        <f t="shared" si="215"/>
        <v>689</v>
      </c>
      <c r="I711" s="77"/>
      <c r="J711" s="78"/>
      <c r="K711" s="79"/>
      <c r="L711" s="80"/>
      <c r="M711" s="177"/>
      <c r="N711" s="309" t="str">
        <f t="shared" ca="1" si="212"/>
        <v/>
      </c>
      <c r="O711" s="310" t="str">
        <f ca="1">IFERROR(IF(VLOOKUP($E711,'SD Aufnahme'!$A$33:$N$326,'SD Aufnahme'!$D$29,FALSE)=0,"",VLOOKUP($E711,'SD Aufnahme'!$A$33:$N$326,'SD Aufnahme'!$D$29,FALSE)),"")</f>
        <v/>
      </c>
      <c r="P711" s="313"/>
      <c r="Q711" s="315" t="str">
        <f>IF(K711=0,"",IFERROR(VLOOKUP($E711,'SD Aufnahme'!$A$33:$N$326,'SD Aufnahme'!$E$29,FALSE),""))</f>
        <v/>
      </c>
      <c r="R711" s="87"/>
      <c r="S711" s="131" t="str">
        <f t="shared" si="201"/>
        <v/>
      </c>
      <c r="T711" s="126">
        <f>IF(M711="organische Düngemittel",IF(OR($M711=0,L711&lt;&gt;0,U711&gt;0),0,IFERROR(VLOOKUP($E711,'SD Aufnahme'!$A$33:$N$4042,T$20,FALSE),0)),)</f>
        <v>0</v>
      </c>
      <c r="U711" s="83"/>
      <c r="V711" s="124"/>
      <c r="W711" s="128" t="str">
        <f ca="1">IFERROR(IF(AND(J711&lt;&gt;"eigene Stoffe",VLOOKUP($E711,'SD Aufnahme'!$A$33:$N$326,'SD Aufnahme'!$G$29,FALSE)=0),"",IF($L711&lt;&gt;0,"", IF(AND(P711&gt;0,O711&lt;&gt;"",Q711&lt;&gt;"t TM"),VLOOKUP($E711,'SD Aufnahme'!$A$33:$N$326,'SD Aufnahme'!$G$29,FALSE)/O711*P711,VLOOKUP($E711,'SD Aufnahme'!$A$33:$N$326,'SD Aufnahme'!$G$29,FALSE)))),"")</f>
        <v/>
      </c>
      <c r="X711" s="87"/>
      <c r="Y711" s="128" t="str">
        <f ca="1">IFERROR(IF(AND(J711&lt;&gt;"eigene Stoffe",VLOOKUP($E711,'SD Aufnahme'!$A$33:$N$326,'SD Aufnahme'!$H$29,FALSE)=0),"",IF($L711&lt;&gt;0,"",IFERROR(IF(AND(P711&gt;0,O711&lt;&gt;"",Q711&lt;&gt;"t TM"),VLOOKUP($E711,'SD Aufnahme'!$A$33:$N$326,'SD Aufnahme'!$H$29,FALSE)*P711/O711,VLOOKUP($E711,'SD Aufnahme'!$A$33:$N$326,'SD Aufnahme'!$H$29,FALSE)),""))),"")</f>
        <v/>
      </c>
      <c r="Z711" s="87"/>
      <c r="AA711" s="424" t="s">
        <v>667</v>
      </c>
      <c r="AB711" s="129" t="str">
        <f>IF($M711=0,"",IFERROR(VLOOKUP($E711,'SD Aufnahme'!$A$33:$N$279,AB$20,FALSE),""))</f>
        <v/>
      </c>
      <c r="AC711" s="97">
        <f t="shared" si="202"/>
        <v>0</v>
      </c>
      <c r="AD711" s="89">
        <f t="shared" ca="1" si="203"/>
        <v>0</v>
      </c>
      <c r="AE711" s="89">
        <f t="shared" ca="1" si="209"/>
        <v>0</v>
      </c>
      <c r="AF711" s="89">
        <f t="shared" ca="1" si="204"/>
        <v>0</v>
      </c>
      <c r="AG711" s="89">
        <f t="shared" ca="1" si="210"/>
        <v>0</v>
      </c>
      <c r="AH711" s="89">
        <f t="shared" si="216"/>
        <v>0</v>
      </c>
      <c r="AI711" s="130" t="e">
        <f ca="1">COUNTIF(OFFSET('SD Aufnahme'!$C$33,VLOOKUP(J711,Art_Aufnahme,3,FALSE),0,VLOOKUP(J711,Art_Aufnahme,4,FALSE)-VLOOKUP(J711,Art_Aufnahme,3,FALSE)+1,1),K711)</f>
        <v>#N/A</v>
      </c>
      <c r="AJ711" s="138">
        <f ca="1">COUNTIF(OFFSET('SD Aufnahme'!$M$32,VLOOKUP(E711,'SD Aufnahme'!$A$33:$X$376,'SD Aufnahme'!$W$29,FALSE),0,1,VLOOKUP(E711,'SD Aufnahme'!$A$33:$X$376,'SD Aufnahme'!$X$29,FALSE)),M711)</f>
        <v>0</v>
      </c>
      <c r="AK711" s="91">
        <f t="shared" ca="1" si="211"/>
        <v>0</v>
      </c>
      <c r="AL711" s="98">
        <f t="shared" si="205"/>
        <v>3</v>
      </c>
      <c r="AO711" s="98">
        <f t="shared" si="206"/>
        <v>0</v>
      </c>
      <c r="AR711" s="98" t="str">
        <f t="shared" si="207"/>
        <v>1900-1-Aufnahme</v>
      </c>
    </row>
    <row r="712" spans="1:44">
      <c r="A712" s="98">
        <f t="shared" si="198"/>
        <v>0</v>
      </c>
      <c r="B712" s="98" t="str">
        <f>IF(C712=1,SUM($C$23:C712),"")</f>
        <v/>
      </c>
      <c r="C712" s="98">
        <f t="shared" si="199"/>
        <v>0</v>
      </c>
      <c r="D712" s="89" t="str">
        <f t="shared" si="200"/>
        <v>1900-1-Aufnahme-</v>
      </c>
      <c r="E712" s="123" t="str">
        <f t="shared" ca="1" si="208"/>
        <v>-</v>
      </c>
      <c r="F712" s="123">
        <f t="shared" si="213"/>
        <v>1900</v>
      </c>
      <c r="G712" s="123">
        <f t="shared" si="214"/>
        <v>1</v>
      </c>
      <c r="H712" s="162">
        <f t="shared" si="215"/>
        <v>690</v>
      </c>
      <c r="I712" s="77"/>
      <c r="J712" s="78"/>
      <c r="K712" s="79"/>
      <c r="L712" s="80"/>
      <c r="M712" s="177"/>
      <c r="N712" s="309" t="str">
        <f t="shared" ca="1" si="212"/>
        <v/>
      </c>
      <c r="O712" s="310" t="str">
        <f ca="1">IFERROR(IF(VLOOKUP($E712,'SD Aufnahme'!$A$33:$N$326,'SD Aufnahme'!$D$29,FALSE)=0,"",VLOOKUP($E712,'SD Aufnahme'!$A$33:$N$326,'SD Aufnahme'!$D$29,FALSE)),"")</f>
        <v/>
      </c>
      <c r="P712" s="313"/>
      <c r="Q712" s="315" t="str">
        <f>IF(K712=0,"",IFERROR(VLOOKUP($E712,'SD Aufnahme'!$A$33:$N$326,'SD Aufnahme'!$E$29,FALSE),""))</f>
        <v/>
      </c>
      <c r="R712" s="87"/>
      <c r="S712" s="131" t="str">
        <f t="shared" si="201"/>
        <v/>
      </c>
      <c r="T712" s="126">
        <f>IF(M712="organische Düngemittel",IF(OR($M712=0,L712&lt;&gt;0,U712&gt;0),0,IFERROR(VLOOKUP($E712,'SD Aufnahme'!$A$33:$N$4042,T$20,FALSE),0)),)</f>
        <v>0</v>
      </c>
      <c r="U712" s="83"/>
      <c r="V712" s="124"/>
      <c r="W712" s="128" t="str">
        <f ca="1">IFERROR(IF(AND(J712&lt;&gt;"eigene Stoffe",VLOOKUP($E712,'SD Aufnahme'!$A$33:$N$326,'SD Aufnahme'!$G$29,FALSE)=0),"",IF($L712&lt;&gt;0,"", IF(AND(P712&gt;0,O712&lt;&gt;"",Q712&lt;&gt;"t TM"),VLOOKUP($E712,'SD Aufnahme'!$A$33:$N$326,'SD Aufnahme'!$G$29,FALSE)/O712*P712,VLOOKUP($E712,'SD Aufnahme'!$A$33:$N$326,'SD Aufnahme'!$G$29,FALSE)))),"")</f>
        <v/>
      </c>
      <c r="X712" s="87"/>
      <c r="Y712" s="128" t="str">
        <f ca="1">IFERROR(IF(AND(J712&lt;&gt;"eigene Stoffe",VLOOKUP($E712,'SD Aufnahme'!$A$33:$N$326,'SD Aufnahme'!$H$29,FALSE)=0),"",IF($L712&lt;&gt;0,"",IFERROR(IF(AND(P712&gt;0,O712&lt;&gt;"",Q712&lt;&gt;"t TM"),VLOOKUP($E712,'SD Aufnahme'!$A$33:$N$326,'SD Aufnahme'!$H$29,FALSE)*P712/O712,VLOOKUP($E712,'SD Aufnahme'!$A$33:$N$326,'SD Aufnahme'!$H$29,FALSE)),""))),"")</f>
        <v/>
      </c>
      <c r="Z712" s="87"/>
      <c r="AA712" s="424" t="s">
        <v>667</v>
      </c>
      <c r="AB712" s="129" t="str">
        <f>IF($M712=0,"",IFERROR(VLOOKUP($E712,'SD Aufnahme'!$A$33:$N$279,AB$20,FALSE),""))</f>
        <v/>
      </c>
      <c r="AC712" s="97">
        <f t="shared" si="202"/>
        <v>0</v>
      </c>
      <c r="AD712" s="89">
        <f t="shared" ca="1" si="203"/>
        <v>0</v>
      </c>
      <c r="AE712" s="89">
        <f t="shared" ca="1" si="209"/>
        <v>0</v>
      </c>
      <c r="AF712" s="89">
        <f t="shared" ca="1" si="204"/>
        <v>0</v>
      </c>
      <c r="AG712" s="89">
        <f t="shared" ca="1" si="210"/>
        <v>0</v>
      </c>
      <c r="AH712" s="89">
        <f t="shared" si="216"/>
        <v>0</v>
      </c>
      <c r="AI712" s="130" t="e">
        <f ca="1">COUNTIF(OFFSET('SD Aufnahme'!$C$33,VLOOKUP(J712,Art_Aufnahme,3,FALSE),0,VLOOKUP(J712,Art_Aufnahme,4,FALSE)-VLOOKUP(J712,Art_Aufnahme,3,FALSE)+1,1),K712)</f>
        <v>#N/A</v>
      </c>
      <c r="AJ712" s="138">
        <f ca="1">COUNTIF(OFFSET('SD Aufnahme'!$M$32,VLOOKUP(E712,'SD Aufnahme'!$A$33:$X$376,'SD Aufnahme'!$W$29,FALSE),0,1,VLOOKUP(E712,'SD Aufnahme'!$A$33:$X$376,'SD Aufnahme'!$X$29,FALSE)),M712)</f>
        <v>0</v>
      </c>
      <c r="AK712" s="91">
        <f t="shared" ca="1" si="211"/>
        <v>0</v>
      </c>
      <c r="AL712" s="98">
        <f t="shared" si="205"/>
        <v>3</v>
      </c>
      <c r="AO712" s="98">
        <f t="shared" si="206"/>
        <v>0</v>
      </c>
      <c r="AR712" s="98" t="str">
        <f t="shared" si="207"/>
        <v>1900-1-Aufnahme</v>
      </c>
    </row>
    <row r="713" spans="1:44">
      <c r="A713" s="98">
        <f t="shared" si="198"/>
        <v>0</v>
      </c>
      <c r="B713" s="98" t="str">
        <f>IF(C713=1,SUM($C$23:C713),"")</f>
        <v/>
      </c>
      <c r="C713" s="98">
        <f t="shared" si="199"/>
        <v>0</v>
      </c>
      <c r="D713" s="89" t="str">
        <f t="shared" si="200"/>
        <v>1900-1-Aufnahme-</v>
      </c>
      <c r="E713" s="123" t="str">
        <f t="shared" ca="1" si="208"/>
        <v>-</v>
      </c>
      <c r="F713" s="123">
        <f t="shared" si="213"/>
        <v>1900</v>
      </c>
      <c r="G713" s="123">
        <f t="shared" si="214"/>
        <v>1</v>
      </c>
      <c r="H713" s="162">
        <f t="shared" si="215"/>
        <v>691</v>
      </c>
      <c r="I713" s="77"/>
      <c r="J713" s="78"/>
      <c r="K713" s="79"/>
      <c r="L713" s="80"/>
      <c r="M713" s="177"/>
      <c r="N713" s="309" t="str">
        <f t="shared" ca="1" si="212"/>
        <v/>
      </c>
      <c r="O713" s="310" t="str">
        <f ca="1">IFERROR(IF(VLOOKUP($E713,'SD Aufnahme'!$A$33:$N$326,'SD Aufnahme'!$D$29,FALSE)=0,"",VLOOKUP($E713,'SD Aufnahme'!$A$33:$N$326,'SD Aufnahme'!$D$29,FALSE)),"")</f>
        <v/>
      </c>
      <c r="P713" s="313"/>
      <c r="Q713" s="315" t="str">
        <f>IF(K713=0,"",IFERROR(VLOOKUP($E713,'SD Aufnahme'!$A$33:$N$326,'SD Aufnahme'!$E$29,FALSE),""))</f>
        <v/>
      </c>
      <c r="R713" s="87"/>
      <c r="S713" s="131" t="str">
        <f t="shared" si="201"/>
        <v/>
      </c>
      <c r="T713" s="126">
        <f>IF(M713="organische Düngemittel",IF(OR($M713=0,L713&lt;&gt;0,U713&gt;0),0,IFERROR(VLOOKUP($E713,'SD Aufnahme'!$A$33:$N$4042,T$20,FALSE),0)),)</f>
        <v>0</v>
      </c>
      <c r="U713" s="83"/>
      <c r="V713" s="124"/>
      <c r="W713" s="128" t="str">
        <f ca="1">IFERROR(IF(AND(J713&lt;&gt;"eigene Stoffe",VLOOKUP($E713,'SD Aufnahme'!$A$33:$N$326,'SD Aufnahme'!$G$29,FALSE)=0),"",IF($L713&lt;&gt;0,"", IF(AND(P713&gt;0,O713&lt;&gt;"",Q713&lt;&gt;"t TM"),VLOOKUP($E713,'SD Aufnahme'!$A$33:$N$326,'SD Aufnahme'!$G$29,FALSE)/O713*P713,VLOOKUP($E713,'SD Aufnahme'!$A$33:$N$326,'SD Aufnahme'!$G$29,FALSE)))),"")</f>
        <v/>
      </c>
      <c r="X713" s="87"/>
      <c r="Y713" s="128" t="str">
        <f ca="1">IFERROR(IF(AND(J713&lt;&gt;"eigene Stoffe",VLOOKUP($E713,'SD Aufnahme'!$A$33:$N$326,'SD Aufnahme'!$H$29,FALSE)=0),"",IF($L713&lt;&gt;0,"",IFERROR(IF(AND(P713&gt;0,O713&lt;&gt;"",Q713&lt;&gt;"t TM"),VLOOKUP($E713,'SD Aufnahme'!$A$33:$N$326,'SD Aufnahme'!$H$29,FALSE)*P713/O713,VLOOKUP($E713,'SD Aufnahme'!$A$33:$N$326,'SD Aufnahme'!$H$29,FALSE)),""))),"")</f>
        <v/>
      </c>
      <c r="Z713" s="87"/>
      <c r="AA713" s="424" t="s">
        <v>667</v>
      </c>
      <c r="AB713" s="129" t="str">
        <f>IF($M713=0,"",IFERROR(VLOOKUP($E713,'SD Aufnahme'!$A$33:$N$279,AB$20,FALSE),""))</f>
        <v/>
      </c>
      <c r="AC713" s="97">
        <f t="shared" si="202"/>
        <v>0</v>
      </c>
      <c r="AD713" s="89">
        <f t="shared" ca="1" si="203"/>
        <v>0</v>
      </c>
      <c r="AE713" s="89">
        <f t="shared" ca="1" si="209"/>
        <v>0</v>
      </c>
      <c r="AF713" s="89">
        <f t="shared" ca="1" si="204"/>
        <v>0</v>
      </c>
      <c r="AG713" s="89">
        <f t="shared" ca="1" si="210"/>
        <v>0</v>
      </c>
      <c r="AH713" s="89">
        <f t="shared" si="216"/>
        <v>0</v>
      </c>
      <c r="AI713" s="130" t="e">
        <f ca="1">COUNTIF(OFFSET('SD Aufnahme'!$C$33,VLOOKUP(J713,Art_Aufnahme,3,FALSE),0,VLOOKUP(J713,Art_Aufnahme,4,FALSE)-VLOOKUP(J713,Art_Aufnahme,3,FALSE)+1,1),K713)</f>
        <v>#N/A</v>
      </c>
      <c r="AJ713" s="138">
        <f ca="1">COUNTIF(OFFSET('SD Aufnahme'!$M$32,VLOOKUP(E713,'SD Aufnahme'!$A$33:$X$376,'SD Aufnahme'!$W$29,FALSE),0,1,VLOOKUP(E713,'SD Aufnahme'!$A$33:$X$376,'SD Aufnahme'!$X$29,FALSE)),M713)</f>
        <v>0</v>
      </c>
      <c r="AK713" s="91">
        <f t="shared" ca="1" si="211"/>
        <v>0</v>
      </c>
      <c r="AL713" s="98">
        <f t="shared" si="205"/>
        <v>3</v>
      </c>
      <c r="AO713" s="98">
        <f t="shared" si="206"/>
        <v>0</v>
      </c>
      <c r="AR713" s="98" t="str">
        <f t="shared" si="207"/>
        <v>1900-1-Aufnahme</v>
      </c>
    </row>
    <row r="714" spans="1:44">
      <c r="A714" s="98">
        <f t="shared" si="198"/>
        <v>0</v>
      </c>
      <c r="B714" s="98" t="str">
        <f>IF(C714=1,SUM($C$23:C714),"")</f>
        <v/>
      </c>
      <c r="C714" s="98">
        <f t="shared" si="199"/>
        <v>0</v>
      </c>
      <c r="D714" s="89" t="str">
        <f t="shared" si="200"/>
        <v>1900-1-Aufnahme-</v>
      </c>
      <c r="E714" s="123" t="str">
        <f t="shared" ca="1" si="208"/>
        <v>-</v>
      </c>
      <c r="F714" s="123">
        <f t="shared" si="213"/>
        <v>1900</v>
      </c>
      <c r="G714" s="123">
        <f t="shared" si="214"/>
        <v>1</v>
      </c>
      <c r="H714" s="162">
        <f t="shared" si="215"/>
        <v>692</v>
      </c>
      <c r="I714" s="77"/>
      <c r="J714" s="78"/>
      <c r="K714" s="79"/>
      <c r="L714" s="80"/>
      <c r="M714" s="177"/>
      <c r="N714" s="309" t="str">
        <f t="shared" ca="1" si="212"/>
        <v/>
      </c>
      <c r="O714" s="310" t="str">
        <f ca="1">IFERROR(IF(VLOOKUP($E714,'SD Aufnahme'!$A$33:$N$326,'SD Aufnahme'!$D$29,FALSE)=0,"",VLOOKUP($E714,'SD Aufnahme'!$A$33:$N$326,'SD Aufnahme'!$D$29,FALSE)),"")</f>
        <v/>
      </c>
      <c r="P714" s="313"/>
      <c r="Q714" s="315" t="str">
        <f>IF(K714=0,"",IFERROR(VLOOKUP($E714,'SD Aufnahme'!$A$33:$N$326,'SD Aufnahme'!$E$29,FALSE),""))</f>
        <v/>
      </c>
      <c r="R714" s="87"/>
      <c r="S714" s="131" t="str">
        <f t="shared" si="201"/>
        <v/>
      </c>
      <c r="T714" s="126">
        <f>IF(M714="organische Düngemittel",IF(OR($M714=0,L714&lt;&gt;0,U714&gt;0),0,IFERROR(VLOOKUP($E714,'SD Aufnahme'!$A$33:$N$4042,T$20,FALSE),0)),)</f>
        <v>0</v>
      </c>
      <c r="U714" s="83"/>
      <c r="V714" s="124"/>
      <c r="W714" s="128" t="str">
        <f ca="1">IFERROR(IF(AND(J714&lt;&gt;"eigene Stoffe",VLOOKUP($E714,'SD Aufnahme'!$A$33:$N$326,'SD Aufnahme'!$G$29,FALSE)=0),"",IF($L714&lt;&gt;0,"", IF(AND(P714&gt;0,O714&lt;&gt;"",Q714&lt;&gt;"t TM"),VLOOKUP($E714,'SD Aufnahme'!$A$33:$N$326,'SD Aufnahme'!$G$29,FALSE)/O714*P714,VLOOKUP($E714,'SD Aufnahme'!$A$33:$N$326,'SD Aufnahme'!$G$29,FALSE)))),"")</f>
        <v/>
      </c>
      <c r="X714" s="87"/>
      <c r="Y714" s="128" t="str">
        <f ca="1">IFERROR(IF(AND(J714&lt;&gt;"eigene Stoffe",VLOOKUP($E714,'SD Aufnahme'!$A$33:$N$326,'SD Aufnahme'!$H$29,FALSE)=0),"",IF($L714&lt;&gt;0,"",IFERROR(IF(AND(P714&gt;0,O714&lt;&gt;"",Q714&lt;&gt;"t TM"),VLOOKUP($E714,'SD Aufnahme'!$A$33:$N$326,'SD Aufnahme'!$H$29,FALSE)*P714/O714,VLOOKUP($E714,'SD Aufnahme'!$A$33:$N$326,'SD Aufnahme'!$H$29,FALSE)),""))),"")</f>
        <v/>
      </c>
      <c r="Z714" s="87"/>
      <c r="AA714" s="424" t="s">
        <v>667</v>
      </c>
      <c r="AB714" s="129" t="str">
        <f>IF($M714=0,"",IFERROR(VLOOKUP($E714,'SD Aufnahme'!$A$33:$N$279,AB$20,FALSE),""))</f>
        <v/>
      </c>
      <c r="AC714" s="97">
        <f t="shared" si="202"/>
        <v>0</v>
      </c>
      <c r="AD714" s="89">
        <f t="shared" ca="1" si="203"/>
        <v>0</v>
      </c>
      <c r="AE714" s="89">
        <f t="shared" ca="1" si="209"/>
        <v>0</v>
      </c>
      <c r="AF714" s="89">
        <f t="shared" ca="1" si="204"/>
        <v>0</v>
      </c>
      <c r="AG714" s="89">
        <f t="shared" ca="1" si="210"/>
        <v>0</v>
      </c>
      <c r="AH714" s="89">
        <f t="shared" si="216"/>
        <v>0</v>
      </c>
      <c r="AI714" s="130" t="e">
        <f ca="1">COUNTIF(OFFSET('SD Aufnahme'!$C$33,VLOOKUP(J714,Art_Aufnahme,3,FALSE),0,VLOOKUP(J714,Art_Aufnahme,4,FALSE)-VLOOKUP(J714,Art_Aufnahme,3,FALSE)+1,1),K714)</f>
        <v>#N/A</v>
      </c>
      <c r="AJ714" s="138">
        <f ca="1">COUNTIF(OFFSET('SD Aufnahme'!$M$32,VLOOKUP(E714,'SD Aufnahme'!$A$33:$X$376,'SD Aufnahme'!$W$29,FALSE),0,1,VLOOKUP(E714,'SD Aufnahme'!$A$33:$X$376,'SD Aufnahme'!$X$29,FALSE)),M714)</f>
        <v>0</v>
      </c>
      <c r="AK714" s="91">
        <f t="shared" ca="1" si="211"/>
        <v>0</v>
      </c>
      <c r="AL714" s="98">
        <f t="shared" si="205"/>
        <v>3</v>
      </c>
      <c r="AO714" s="98">
        <f t="shared" si="206"/>
        <v>0</v>
      </c>
      <c r="AR714" s="98" t="str">
        <f t="shared" si="207"/>
        <v>1900-1-Aufnahme</v>
      </c>
    </row>
    <row r="715" spans="1:44">
      <c r="A715" s="98">
        <f t="shared" si="198"/>
        <v>0</v>
      </c>
      <c r="B715" s="98" t="str">
        <f>IF(C715=1,SUM($C$23:C715),"")</f>
        <v/>
      </c>
      <c r="C715" s="98">
        <f t="shared" si="199"/>
        <v>0</v>
      </c>
      <c r="D715" s="89" t="str">
        <f t="shared" si="200"/>
        <v>1900-1-Aufnahme-</v>
      </c>
      <c r="E715" s="123" t="str">
        <f t="shared" ca="1" si="208"/>
        <v>-</v>
      </c>
      <c r="F715" s="123">
        <f t="shared" si="213"/>
        <v>1900</v>
      </c>
      <c r="G715" s="123">
        <f t="shared" si="214"/>
        <v>1</v>
      </c>
      <c r="H715" s="162">
        <f t="shared" si="215"/>
        <v>693</v>
      </c>
      <c r="I715" s="77"/>
      <c r="J715" s="78"/>
      <c r="K715" s="79"/>
      <c r="L715" s="80"/>
      <c r="M715" s="177"/>
      <c r="N715" s="309" t="str">
        <f t="shared" ca="1" si="212"/>
        <v/>
      </c>
      <c r="O715" s="310" t="str">
        <f ca="1">IFERROR(IF(VLOOKUP($E715,'SD Aufnahme'!$A$33:$N$326,'SD Aufnahme'!$D$29,FALSE)=0,"",VLOOKUP($E715,'SD Aufnahme'!$A$33:$N$326,'SD Aufnahme'!$D$29,FALSE)),"")</f>
        <v/>
      </c>
      <c r="P715" s="313"/>
      <c r="Q715" s="315" t="str">
        <f>IF(K715=0,"",IFERROR(VLOOKUP($E715,'SD Aufnahme'!$A$33:$N$326,'SD Aufnahme'!$E$29,FALSE),""))</f>
        <v/>
      </c>
      <c r="R715" s="87"/>
      <c r="S715" s="131" t="str">
        <f t="shared" si="201"/>
        <v/>
      </c>
      <c r="T715" s="126">
        <f>IF(M715="organische Düngemittel",IF(OR($M715=0,L715&lt;&gt;0,U715&gt;0),0,IFERROR(VLOOKUP($E715,'SD Aufnahme'!$A$33:$N$4042,T$20,FALSE),0)),)</f>
        <v>0</v>
      </c>
      <c r="U715" s="83"/>
      <c r="V715" s="124"/>
      <c r="W715" s="128" t="str">
        <f ca="1">IFERROR(IF(AND(J715&lt;&gt;"eigene Stoffe",VLOOKUP($E715,'SD Aufnahme'!$A$33:$N$326,'SD Aufnahme'!$G$29,FALSE)=0),"",IF($L715&lt;&gt;0,"", IF(AND(P715&gt;0,O715&lt;&gt;"",Q715&lt;&gt;"t TM"),VLOOKUP($E715,'SD Aufnahme'!$A$33:$N$326,'SD Aufnahme'!$G$29,FALSE)/O715*P715,VLOOKUP($E715,'SD Aufnahme'!$A$33:$N$326,'SD Aufnahme'!$G$29,FALSE)))),"")</f>
        <v/>
      </c>
      <c r="X715" s="87"/>
      <c r="Y715" s="128" t="str">
        <f ca="1">IFERROR(IF(AND(J715&lt;&gt;"eigene Stoffe",VLOOKUP($E715,'SD Aufnahme'!$A$33:$N$326,'SD Aufnahme'!$H$29,FALSE)=0),"",IF($L715&lt;&gt;0,"",IFERROR(IF(AND(P715&gt;0,O715&lt;&gt;"",Q715&lt;&gt;"t TM"),VLOOKUP($E715,'SD Aufnahme'!$A$33:$N$326,'SD Aufnahme'!$H$29,FALSE)*P715/O715,VLOOKUP($E715,'SD Aufnahme'!$A$33:$N$326,'SD Aufnahme'!$H$29,FALSE)),""))),"")</f>
        <v/>
      </c>
      <c r="Z715" s="87"/>
      <c r="AA715" s="424" t="s">
        <v>667</v>
      </c>
      <c r="AB715" s="129" t="str">
        <f>IF($M715=0,"",IFERROR(VLOOKUP($E715,'SD Aufnahme'!$A$33:$N$279,AB$20,FALSE),""))</f>
        <v/>
      </c>
      <c r="AC715" s="97">
        <f t="shared" si="202"/>
        <v>0</v>
      </c>
      <c r="AD715" s="89">
        <f t="shared" ca="1" si="203"/>
        <v>0</v>
      </c>
      <c r="AE715" s="89">
        <f t="shared" ca="1" si="209"/>
        <v>0</v>
      </c>
      <c r="AF715" s="89">
        <f t="shared" ca="1" si="204"/>
        <v>0</v>
      </c>
      <c r="AG715" s="89">
        <f t="shared" ca="1" si="210"/>
        <v>0</v>
      </c>
      <c r="AH715" s="89">
        <f t="shared" si="216"/>
        <v>0</v>
      </c>
      <c r="AI715" s="130" t="e">
        <f ca="1">COUNTIF(OFFSET('SD Aufnahme'!$C$33,VLOOKUP(J715,Art_Aufnahme,3,FALSE),0,VLOOKUP(J715,Art_Aufnahme,4,FALSE)-VLOOKUP(J715,Art_Aufnahme,3,FALSE)+1,1),K715)</f>
        <v>#N/A</v>
      </c>
      <c r="AJ715" s="138">
        <f ca="1">COUNTIF(OFFSET('SD Aufnahme'!$M$32,VLOOKUP(E715,'SD Aufnahme'!$A$33:$X$376,'SD Aufnahme'!$W$29,FALSE),0,1,VLOOKUP(E715,'SD Aufnahme'!$A$33:$X$376,'SD Aufnahme'!$X$29,FALSE)),M715)</f>
        <v>0</v>
      </c>
      <c r="AK715" s="91">
        <f t="shared" ca="1" si="211"/>
        <v>0</v>
      </c>
      <c r="AL715" s="98">
        <f t="shared" si="205"/>
        <v>3</v>
      </c>
      <c r="AO715" s="98">
        <f t="shared" si="206"/>
        <v>0</v>
      </c>
      <c r="AR715" s="98" t="str">
        <f t="shared" si="207"/>
        <v>1900-1-Aufnahme</v>
      </c>
    </row>
    <row r="716" spans="1:44">
      <c r="A716" s="98">
        <f t="shared" si="198"/>
        <v>0</v>
      </c>
      <c r="B716" s="98" t="str">
        <f>IF(C716=1,SUM($C$23:C716),"")</f>
        <v/>
      </c>
      <c r="C716" s="98">
        <f t="shared" si="199"/>
        <v>0</v>
      </c>
      <c r="D716" s="89" t="str">
        <f t="shared" si="200"/>
        <v>1900-1-Aufnahme-</v>
      </c>
      <c r="E716" s="123" t="str">
        <f t="shared" ca="1" si="208"/>
        <v>-</v>
      </c>
      <c r="F716" s="123">
        <f t="shared" si="213"/>
        <v>1900</v>
      </c>
      <c r="G716" s="123">
        <f t="shared" si="214"/>
        <v>1</v>
      </c>
      <c r="H716" s="162">
        <f t="shared" si="215"/>
        <v>694</v>
      </c>
      <c r="I716" s="77"/>
      <c r="J716" s="78"/>
      <c r="K716" s="79"/>
      <c r="L716" s="80"/>
      <c r="M716" s="177"/>
      <c r="N716" s="309" t="str">
        <f t="shared" ca="1" si="212"/>
        <v/>
      </c>
      <c r="O716" s="310" t="str">
        <f ca="1">IFERROR(IF(VLOOKUP($E716,'SD Aufnahme'!$A$33:$N$326,'SD Aufnahme'!$D$29,FALSE)=0,"",VLOOKUP($E716,'SD Aufnahme'!$A$33:$N$326,'SD Aufnahme'!$D$29,FALSE)),"")</f>
        <v/>
      </c>
      <c r="P716" s="313"/>
      <c r="Q716" s="315" t="str">
        <f>IF(K716=0,"",IFERROR(VLOOKUP($E716,'SD Aufnahme'!$A$33:$N$326,'SD Aufnahme'!$E$29,FALSE),""))</f>
        <v/>
      </c>
      <c r="R716" s="87"/>
      <c r="S716" s="131" t="str">
        <f t="shared" si="201"/>
        <v/>
      </c>
      <c r="T716" s="126">
        <f>IF(M716="organische Düngemittel",IF(OR($M716=0,L716&lt;&gt;0,U716&gt;0),0,IFERROR(VLOOKUP($E716,'SD Aufnahme'!$A$33:$N$4042,T$20,FALSE),0)),)</f>
        <v>0</v>
      </c>
      <c r="U716" s="83"/>
      <c r="V716" s="124"/>
      <c r="W716" s="128" t="str">
        <f ca="1">IFERROR(IF(AND(J716&lt;&gt;"eigene Stoffe",VLOOKUP($E716,'SD Aufnahme'!$A$33:$N$326,'SD Aufnahme'!$G$29,FALSE)=0),"",IF($L716&lt;&gt;0,"", IF(AND(P716&gt;0,O716&lt;&gt;"",Q716&lt;&gt;"t TM"),VLOOKUP($E716,'SD Aufnahme'!$A$33:$N$326,'SD Aufnahme'!$G$29,FALSE)/O716*P716,VLOOKUP($E716,'SD Aufnahme'!$A$33:$N$326,'SD Aufnahme'!$G$29,FALSE)))),"")</f>
        <v/>
      </c>
      <c r="X716" s="87"/>
      <c r="Y716" s="128" t="str">
        <f ca="1">IFERROR(IF(AND(J716&lt;&gt;"eigene Stoffe",VLOOKUP($E716,'SD Aufnahme'!$A$33:$N$326,'SD Aufnahme'!$H$29,FALSE)=0),"",IF($L716&lt;&gt;0,"",IFERROR(IF(AND(P716&gt;0,O716&lt;&gt;"",Q716&lt;&gt;"t TM"),VLOOKUP($E716,'SD Aufnahme'!$A$33:$N$326,'SD Aufnahme'!$H$29,FALSE)*P716/O716,VLOOKUP($E716,'SD Aufnahme'!$A$33:$N$326,'SD Aufnahme'!$H$29,FALSE)),""))),"")</f>
        <v/>
      </c>
      <c r="Z716" s="87"/>
      <c r="AA716" s="424" t="s">
        <v>667</v>
      </c>
      <c r="AB716" s="129" t="str">
        <f>IF($M716=0,"",IFERROR(VLOOKUP($E716,'SD Aufnahme'!$A$33:$N$279,AB$20,FALSE),""))</f>
        <v/>
      </c>
      <c r="AC716" s="97">
        <f t="shared" si="202"/>
        <v>0</v>
      </c>
      <c r="AD716" s="89">
        <f t="shared" ca="1" si="203"/>
        <v>0</v>
      </c>
      <c r="AE716" s="89">
        <f t="shared" ca="1" si="209"/>
        <v>0</v>
      </c>
      <c r="AF716" s="89">
        <f t="shared" ca="1" si="204"/>
        <v>0</v>
      </c>
      <c r="AG716" s="89">
        <f t="shared" ca="1" si="210"/>
        <v>0</v>
      </c>
      <c r="AH716" s="89">
        <f t="shared" si="216"/>
        <v>0</v>
      </c>
      <c r="AI716" s="130" t="e">
        <f ca="1">COUNTIF(OFFSET('SD Aufnahme'!$C$33,VLOOKUP(J716,Art_Aufnahme,3,FALSE),0,VLOOKUP(J716,Art_Aufnahme,4,FALSE)-VLOOKUP(J716,Art_Aufnahme,3,FALSE)+1,1),K716)</f>
        <v>#N/A</v>
      </c>
      <c r="AJ716" s="138">
        <f ca="1">COUNTIF(OFFSET('SD Aufnahme'!$M$32,VLOOKUP(E716,'SD Aufnahme'!$A$33:$X$376,'SD Aufnahme'!$W$29,FALSE),0,1,VLOOKUP(E716,'SD Aufnahme'!$A$33:$X$376,'SD Aufnahme'!$X$29,FALSE)),M716)</f>
        <v>0</v>
      </c>
      <c r="AK716" s="91">
        <f t="shared" ca="1" si="211"/>
        <v>0</v>
      </c>
      <c r="AL716" s="98">
        <f t="shared" si="205"/>
        <v>3</v>
      </c>
      <c r="AO716" s="98">
        <f t="shared" si="206"/>
        <v>0</v>
      </c>
      <c r="AR716" s="98" t="str">
        <f t="shared" si="207"/>
        <v>1900-1-Aufnahme</v>
      </c>
    </row>
    <row r="717" spans="1:44">
      <c r="A717" s="98">
        <f t="shared" si="198"/>
        <v>0</v>
      </c>
      <c r="B717" s="98" t="str">
        <f>IF(C717=1,SUM($C$23:C717),"")</f>
        <v/>
      </c>
      <c r="C717" s="98">
        <f t="shared" si="199"/>
        <v>0</v>
      </c>
      <c r="D717" s="89" t="str">
        <f t="shared" si="200"/>
        <v>1900-1-Aufnahme-</v>
      </c>
      <c r="E717" s="123" t="str">
        <f t="shared" ca="1" si="208"/>
        <v>-</v>
      </c>
      <c r="F717" s="123">
        <f t="shared" si="213"/>
        <v>1900</v>
      </c>
      <c r="G717" s="123">
        <f t="shared" si="214"/>
        <v>1</v>
      </c>
      <c r="H717" s="162">
        <f t="shared" si="215"/>
        <v>695</v>
      </c>
      <c r="I717" s="77"/>
      <c r="J717" s="78"/>
      <c r="K717" s="79"/>
      <c r="L717" s="80"/>
      <c r="M717" s="177"/>
      <c r="N717" s="309" t="str">
        <f t="shared" ca="1" si="212"/>
        <v/>
      </c>
      <c r="O717" s="310" t="str">
        <f ca="1">IFERROR(IF(VLOOKUP($E717,'SD Aufnahme'!$A$33:$N$326,'SD Aufnahme'!$D$29,FALSE)=0,"",VLOOKUP($E717,'SD Aufnahme'!$A$33:$N$326,'SD Aufnahme'!$D$29,FALSE)),"")</f>
        <v/>
      </c>
      <c r="P717" s="313"/>
      <c r="Q717" s="315" t="str">
        <f>IF(K717=0,"",IFERROR(VLOOKUP($E717,'SD Aufnahme'!$A$33:$N$326,'SD Aufnahme'!$E$29,FALSE),""))</f>
        <v/>
      </c>
      <c r="R717" s="87"/>
      <c r="S717" s="131" t="str">
        <f t="shared" si="201"/>
        <v/>
      </c>
      <c r="T717" s="126">
        <f>IF(M717="organische Düngemittel",IF(OR($M717=0,L717&lt;&gt;0,U717&gt;0),0,IFERROR(VLOOKUP($E717,'SD Aufnahme'!$A$33:$N$4042,T$20,FALSE),0)),)</f>
        <v>0</v>
      </c>
      <c r="U717" s="83"/>
      <c r="V717" s="124"/>
      <c r="W717" s="128" t="str">
        <f ca="1">IFERROR(IF(AND(J717&lt;&gt;"eigene Stoffe",VLOOKUP($E717,'SD Aufnahme'!$A$33:$N$326,'SD Aufnahme'!$G$29,FALSE)=0),"",IF($L717&lt;&gt;0,"", IF(AND(P717&gt;0,O717&lt;&gt;"",Q717&lt;&gt;"t TM"),VLOOKUP($E717,'SD Aufnahme'!$A$33:$N$326,'SD Aufnahme'!$G$29,FALSE)/O717*P717,VLOOKUP($E717,'SD Aufnahme'!$A$33:$N$326,'SD Aufnahme'!$G$29,FALSE)))),"")</f>
        <v/>
      </c>
      <c r="X717" s="87"/>
      <c r="Y717" s="128" t="str">
        <f ca="1">IFERROR(IF(AND(J717&lt;&gt;"eigene Stoffe",VLOOKUP($E717,'SD Aufnahme'!$A$33:$N$326,'SD Aufnahme'!$H$29,FALSE)=0),"",IF($L717&lt;&gt;0,"",IFERROR(IF(AND(P717&gt;0,O717&lt;&gt;"",Q717&lt;&gt;"t TM"),VLOOKUP($E717,'SD Aufnahme'!$A$33:$N$326,'SD Aufnahme'!$H$29,FALSE)*P717/O717,VLOOKUP($E717,'SD Aufnahme'!$A$33:$N$326,'SD Aufnahme'!$H$29,FALSE)),""))),"")</f>
        <v/>
      </c>
      <c r="Z717" s="87"/>
      <c r="AA717" s="424" t="s">
        <v>667</v>
      </c>
      <c r="AB717" s="129" t="str">
        <f>IF($M717=0,"",IFERROR(VLOOKUP($E717,'SD Aufnahme'!$A$33:$N$279,AB$20,FALSE),""))</f>
        <v/>
      </c>
      <c r="AC717" s="97">
        <f t="shared" si="202"/>
        <v>0</v>
      </c>
      <c r="AD717" s="89">
        <f t="shared" ca="1" si="203"/>
        <v>0</v>
      </c>
      <c r="AE717" s="89">
        <f t="shared" ca="1" si="209"/>
        <v>0</v>
      </c>
      <c r="AF717" s="89">
        <f t="shared" ca="1" si="204"/>
        <v>0</v>
      </c>
      <c r="AG717" s="89">
        <f t="shared" ca="1" si="210"/>
        <v>0</v>
      </c>
      <c r="AH717" s="89">
        <f t="shared" si="216"/>
        <v>0</v>
      </c>
      <c r="AI717" s="130" t="e">
        <f ca="1">COUNTIF(OFFSET('SD Aufnahme'!$C$33,VLOOKUP(J717,Art_Aufnahme,3,FALSE),0,VLOOKUP(J717,Art_Aufnahme,4,FALSE)-VLOOKUP(J717,Art_Aufnahme,3,FALSE)+1,1),K717)</f>
        <v>#N/A</v>
      </c>
      <c r="AJ717" s="138">
        <f ca="1">COUNTIF(OFFSET('SD Aufnahme'!$M$32,VLOOKUP(E717,'SD Aufnahme'!$A$33:$X$376,'SD Aufnahme'!$W$29,FALSE),0,1,VLOOKUP(E717,'SD Aufnahme'!$A$33:$X$376,'SD Aufnahme'!$X$29,FALSE)),M717)</f>
        <v>0</v>
      </c>
      <c r="AK717" s="91">
        <f t="shared" ca="1" si="211"/>
        <v>0</v>
      </c>
      <c r="AL717" s="98">
        <f t="shared" si="205"/>
        <v>3</v>
      </c>
      <c r="AO717" s="98">
        <f t="shared" si="206"/>
        <v>0</v>
      </c>
      <c r="AR717" s="98" t="str">
        <f t="shared" si="207"/>
        <v>1900-1-Aufnahme</v>
      </c>
    </row>
    <row r="718" spans="1:44">
      <c r="A718" s="98">
        <f t="shared" si="198"/>
        <v>0</v>
      </c>
      <c r="B718" s="98" t="str">
        <f>IF(C718=1,SUM($C$23:C718),"")</f>
        <v/>
      </c>
      <c r="C718" s="98">
        <f t="shared" si="199"/>
        <v>0</v>
      </c>
      <c r="D718" s="89" t="str">
        <f t="shared" si="200"/>
        <v>1900-1-Aufnahme-</v>
      </c>
      <c r="E718" s="123" t="str">
        <f t="shared" ca="1" si="208"/>
        <v>-</v>
      </c>
      <c r="F718" s="123">
        <f t="shared" si="213"/>
        <v>1900</v>
      </c>
      <c r="G718" s="123">
        <f t="shared" si="214"/>
        <v>1</v>
      </c>
      <c r="H718" s="162">
        <f t="shared" si="215"/>
        <v>696</v>
      </c>
      <c r="I718" s="77"/>
      <c r="J718" s="78"/>
      <c r="K718" s="79"/>
      <c r="L718" s="80"/>
      <c r="M718" s="177"/>
      <c r="N718" s="309" t="str">
        <f t="shared" ca="1" si="212"/>
        <v/>
      </c>
      <c r="O718" s="310" t="str">
        <f ca="1">IFERROR(IF(VLOOKUP($E718,'SD Aufnahme'!$A$33:$N$326,'SD Aufnahme'!$D$29,FALSE)=0,"",VLOOKUP($E718,'SD Aufnahme'!$A$33:$N$326,'SD Aufnahme'!$D$29,FALSE)),"")</f>
        <v/>
      </c>
      <c r="P718" s="313"/>
      <c r="Q718" s="315" t="str">
        <f>IF(K718=0,"",IFERROR(VLOOKUP($E718,'SD Aufnahme'!$A$33:$N$326,'SD Aufnahme'!$E$29,FALSE),""))</f>
        <v/>
      </c>
      <c r="R718" s="87"/>
      <c r="S718" s="131" t="str">
        <f t="shared" si="201"/>
        <v/>
      </c>
      <c r="T718" s="126">
        <f>IF(M718="organische Düngemittel",IF(OR($M718=0,L718&lt;&gt;0,U718&gt;0),0,IFERROR(VLOOKUP($E718,'SD Aufnahme'!$A$33:$N$4042,T$20,FALSE),0)),)</f>
        <v>0</v>
      </c>
      <c r="U718" s="83"/>
      <c r="V718" s="124"/>
      <c r="W718" s="128" t="str">
        <f ca="1">IFERROR(IF(AND(J718&lt;&gt;"eigene Stoffe",VLOOKUP($E718,'SD Aufnahme'!$A$33:$N$326,'SD Aufnahme'!$G$29,FALSE)=0),"",IF($L718&lt;&gt;0,"", IF(AND(P718&gt;0,O718&lt;&gt;"",Q718&lt;&gt;"t TM"),VLOOKUP($E718,'SD Aufnahme'!$A$33:$N$326,'SD Aufnahme'!$G$29,FALSE)/O718*P718,VLOOKUP($E718,'SD Aufnahme'!$A$33:$N$326,'SD Aufnahme'!$G$29,FALSE)))),"")</f>
        <v/>
      </c>
      <c r="X718" s="87"/>
      <c r="Y718" s="128" t="str">
        <f ca="1">IFERROR(IF(AND(J718&lt;&gt;"eigene Stoffe",VLOOKUP($E718,'SD Aufnahme'!$A$33:$N$326,'SD Aufnahme'!$H$29,FALSE)=0),"",IF($L718&lt;&gt;0,"",IFERROR(IF(AND(P718&gt;0,O718&lt;&gt;"",Q718&lt;&gt;"t TM"),VLOOKUP($E718,'SD Aufnahme'!$A$33:$N$326,'SD Aufnahme'!$H$29,FALSE)*P718/O718,VLOOKUP($E718,'SD Aufnahme'!$A$33:$N$326,'SD Aufnahme'!$H$29,FALSE)),""))),"")</f>
        <v/>
      </c>
      <c r="Z718" s="87"/>
      <c r="AA718" s="424" t="s">
        <v>667</v>
      </c>
      <c r="AB718" s="129" t="str">
        <f>IF($M718=0,"",IFERROR(VLOOKUP($E718,'SD Aufnahme'!$A$33:$N$279,AB$20,FALSE),""))</f>
        <v/>
      </c>
      <c r="AC718" s="97">
        <f t="shared" si="202"/>
        <v>0</v>
      </c>
      <c r="AD718" s="89">
        <f t="shared" ca="1" si="203"/>
        <v>0</v>
      </c>
      <c r="AE718" s="89">
        <f t="shared" ca="1" si="209"/>
        <v>0</v>
      </c>
      <c r="AF718" s="89">
        <f t="shared" ca="1" si="204"/>
        <v>0</v>
      </c>
      <c r="AG718" s="89">
        <f t="shared" ca="1" si="210"/>
        <v>0</v>
      </c>
      <c r="AH718" s="89">
        <f t="shared" si="216"/>
        <v>0</v>
      </c>
      <c r="AI718" s="130" t="e">
        <f ca="1">COUNTIF(OFFSET('SD Aufnahme'!$C$33,VLOOKUP(J718,Art_Aufnahme,3,FALSE),0,VLOOKUP(J718,Art_Aufnahme,4,FALSE)-VLOOKUP(J718,Art_Aufnahme,3,FALSE)+1,1),K718)</f>
        <v>#N/A</v>
      </c>
      <c r="AJ718" s="138">
        <f ca="1">COUNTIF(OFFSET('SD Aufnahme'!$M$32,VLOOKUP(E718,'SD Aufnahme'!$A$33:$X$376,'SD Aufnahme'!$W$29,FALSE),0,1,VLOOKUP(E718,'SD Aufnahme'!$A$33:$X$376,'SD Aufnahme'!$X$29,FALSE)),M718)</f>
        <v>0</v>
      </c>
      <c r="AK718" s="91">
        <f t="shared" ca="1" si="211"/>
        <v>0</v>
      </c>
      <c r="AL718" s="98">
        <f t="shared" si="205"/>
        <v>3</v>
      </c>
      <c r="AO718" s="98">
        <f t="shared" si="206"/>
        <v>0</v>
      </c>
      <c r="AR718" s="98" t="str">
        <f t="shared" si="207"/>
        <v>1900-1-Aufnahme</v>
      </c>
    </row>
    <row r="719" spans="1:44">
      <c r="A719" s="98">
        <f t="shared" si="198"/>
        <v>0</v>
      </c>
      <c r="B719" s="98" t="str">
        <f>IF(C719=1,SUM($C$23:C719),"")</f>
        <v/>
      </c>
      <c r="C719" s="98">
        <f t="shared" si="199"/>
        <v>0</v>
      </c>
      <c r="D719" s="89" t="str">
        <f t="shared" si="200"/>
        <v>1900-1-Aufnahme-</v>
      </c>
      <c r="E719" s="123" t="str">
        <f t="shared" ca="1" si="208"/>
        <v>-</v>
      </c>
      <c r="F719" s="123">
        <f t="shared" si="213"/>
        <v>1900</v>
      </c>
      <c r="G719" s="123">
        <f t="shared" si="214"/>
        <v>1</v>
      </c>
      <c r="H719" s="162">
        <f t="shared" si="215"/>
        <v>697</v>
      </c>
      <c r="I719" s="77"/>
      <c r="J719" s="78"/>
      <c r="K719" s="79"/>
      <c r="L719" s="80"/>
      <c r="M719" s="177"/>
      <c r="N719" s="309" t="str">
        <f t="shared" ca="1" si="212"/>
        <v/>
      </c>
      <c r="O719" s="310" t="str">
        <f ca="1">IFERROR(IF(VLOOKUP($E719,'SD Aufnahme'!$A$33:$N$326,'SD Aufnahme'!$D$29,FALSE)=0,"",VLOOKUP($E719,'SD Aufnahme'!$A$33:$N$326,'SD Aufnahme'!$D$29,FALSE)),"")</f>
        <v/>
      </c>
      <c r="P719" s="313"/>
      <c r="Q719" s="315" t="str">
        <f>IF(K719=0,"",IFERROR(VLOOKUP($E719,'SD Aufnahme'!$A$33:$N$326,'SD Aufnahme'!$E$29,FALSE),""))</f>
        <v/>
      </c>
      <c r="R719" s="87"/>
      <c r="S719" s="131" t="str">
        <f t="shared" si="201"/>
        <v/>
      </c>
      <c r="T719" s="126">
        <f>IF(M719="organische Düngemittel",IF(OR($M719=0,L719&lt;&gt;0,U719&gt;0),0,IFERROR(VLOOKUP($E719,'SD Aufnahme'!$A$33:$N$4042,T$20,FALSE),0)),)</f>
        <v>0</v>
      </c>
      <c r="U719" s="83"/>
      <c r="V719" s="124"/>
      <c r="W719" s="128" t="str">
        <f ca="1">IFERROR(IF(AND(J719&lt;&gt;"eigene Stoffe",VLOOKUP($E719,'SD Aufnahme'!$A$33:$N$326,'SD Aufnahme'!$G$29,FALSE)=0),"",IF($L719&lt;&gt;0,"", IF(AND(P719&gt;0,O719&lt;&gt;"",Q719&lt;&gt;"t TM"),VLOOKUP($E719,'SD Aufnahme'!$A$33:$N$326,'SD Aufnahme'!$G$29,FALSE)/O719*P719,VLOOKUP($E719,'SD Aufnahme'!$A$33:$N$326,'SD Aufnahme'!$G$29,FALSE)))),"")</f>
        <v/>
      </c>
      <c r="X719" s="87"/>
      <c r="Y719" s="128" t="str">
        <f ca="1">IFERROR(IF(AND(J719&lt;&gt;"eigene Stoffe",VLOOKUP($E719,'SD Aufnahme'!$A$33:$N$326,'SD Aufnahme'!$H$29,FALSE)=0),"",IF($L719&lt;&gt;0,"",IFERROR(IF(AND(P719&gt;0,O719&lt;&gt;"",Q719&lt;&gt;"t TM"),VLOOKUP($E719,'SD Aufnahme'!$A$33:$N$326,'SD Aufnahme'!$H$29,FALSE)*P719/O719,VLOOKUP($E719,'SD Aufnahme'!$A$33:$N$326,'SD Aufnahme'!$H$29,FALSE)),""))),"")</f>
        <v/>
      </c>
      <c r="Z719" s="87"/>
      <c r="AA719" s="424" t="s">
        <v>667</v>
      </c>
      <c r="AB719" s="129" t="str">
        <f>IF($M719=0,"",IFERROR(VLOOKUP($E719,'SD Aufnahme'!$A$33:$N$279,AB$20,FALSE),""))</f>
        <v/>
      </c>
      <c r="AC719" s="97">
        <f t="shared" si="202"/>
        <v>0</v>
      </c>
      <c r="AD719" s="89">
        <f t="shared" ca="1" si="203"/>
        <v>0</v>
      </c>
      <c r="AE719" s="89">
        <f t="shared" ca="1" si="209"/>
        <v>0</v>
      </c>
      <c r="AF719" s="89">
        <f t="shared" ca="1" si="204"/>
        <v>0</v>
      </c>
      <c r="AG719" s="89">
        <f t="shared" ca="1" si="210"/>
        <v>0</v>
      </c>
      <c r="AH719" s="89">
        <f t="shared" si="216"/>
        <v>0</v>
      </c>
      <c r="AI719" s="130" t="e">
        <f ca="1">COUNTIF(OFFSET('SD Aufnahme'!$C$33,VLOOKUP(J719,Art_Aufnahme,3,FALSE),0,VLOOKUP(J719,Art_Aufnahme,4,FALSE)-VLOOKUP(J719,Art_Aufnahme,3,FALSE)+1,1),K719)</f>
        <v>#N/A</v>
      </c>
      <c r="AJ719" s="138">
        <f ca="1">COUNTIF(OFFSET('SD Aufnahme'!$M$32,VLOOKUP(E719,'SD Aufnahme'!$A$33:$X$376,'SD Aufnahme'!$W$29,FALSE),0,1,VLOOKUP(E719,'SD Aufnahme'!$A$33:$X$376,'SD Aufnahme'!$X$29,FALSE)),M719)</f>
        <v>0</v>
      </c>
      <c r="AK719" s="91">
        <f t="shared" ca="1" si="211"/>
        <v>0</v>
      </c>
      <c r="AL719" s="98">
        <f t="shared" si="205"/>
        <v>3</v>
      </c>
      <c r="AO719" s="98">
        <f t="shared" si="206"/>
        <v>0</v>
      </c>
      <c r="AR719" s="98" t="str">
        <f t="shared" si="207"/>
        <v>1900-1-Aufnahme</v>
      </c>
    </row>
    <row r="720" spans="1:44">
      <c r="A720" s="98">
        <f t="shared" si="198"/>
        <v>0</v>
      </c>
      <c r="B720" s="98" t="str">
        <f>IF(C720=1,SUM($C$23:C720),"")</f>
        <v/>
      </c>
      <c r="C720" s="98">
        <f t="shared" si="199"/>
        <v>0</v>
      </c>
      <c r="D720" s="89" t="str">
        <f t="shared" si="200"/>
        <v>1900-1-Aufnahme-</v>
      </c>
      <c r="E720" s="123" t="str">
        <f t="shared" ca="1" si="208"/>
        <v>-</v>
      </c>
      <c r="F720" s="123">
        <f t="shared" si="213"/>
        <v>1900</v>
      </c>
      <c r="G720" s="123">
        <f t="shared" si="214"/>
        <v>1</v>
      </c>
      <c r="H720" s="162">
        <f t="shared" si="215"/>
        <v>698</v>
      </c>
      <c r="I720" s="77"/>
      <c r="J720" s="78"/>
      <c r="K720" s="79"/>
      <c r="L720" s="80"/>
      <c r="M720" s="177"/>
      <c r="N720" s="309" t="str">
        <f t="shared" ca="1" si="212"/>
        <v/>
      </c>
      <c r="O720" s="310" t="str">
        <f ca="1">IFERROR(IF(VLOOKUP($E720,'SD Aufnahme'!$A$33:$N$326,'SD Aufnahme'!$D$29,FALSE)=0,"",VLOOKUP($E720,'SD Aufnahme'!$A$33:$N$326,'SD Aufnahme'!$D$29,FALSE)),"")</f>
        <v/>
      </c>
      <c r="P720" s="313"/>
      <c r="Q720" s="315" t="str">
        <f>IF(K720=0,"",IFERROR(VLOOKUP($E720,'SD Aufnahme'!$A$33:$N$326,'SD Aufnahme'!$E$29,FALSE),""))</f>
        <v/>
      </c>
      <c r="R720" s="87"/>
      <c r="S720" s="131" t="str">
        <f t="shared" si="201"/>
        <v/>
      </c>
      <c r="T720" s="126">
        <f>IF(M720="organische Düngemittel",IF(OR($M720=0,L720&lt;&gt;0,U720&gt;0),0,IFERROR(VLOOKUP($E720,'SD Aufnahme'!$A$33:$N$4042,T$20,FALSE),0)),)</f>
        <v>0</v>
      </c>
      <c r="U720" s="83"/>
      <c r="V720" s="124"/>
      <c r="W720" s="128" t="str">
        <f ca="1">IFERROR(IF(AND(J720&lt;&gt;"eigene Stoffe",VLOOKUP($E720,'SD Aufnahme'!$A$33:$N$326,'SD Aufnahme'!$G$29,FALSE)=0),"",IF($L720&lt;&gt;0,"", IF(AND(P720&gt;0,O720&lt;&gt;"",Q720&lt;&gt;"t TM"),VLOOKUP($E720,'SD Aufnahme'!$A$33:$N$326,'SD Aufnahme'!$G$29,FALSE)/O720*P720,VLOOKUP($E720,'SD Aufnahme'!$A$33:$N$326,'SD Aufnahme'!$G$29,FALSE)))),"")</f>
        <v/>
      </c>
      <c r="X720" s="87"/>
      <c r="Y720" s="128" t="str">
        <f ca="1">IFERROR(IF(AND(J720&lt;&gt;"eigene Stoffe",VLOOKUP($E720,'SD Aufnahme'!$A$33:$N$326,'SD Aufnahme'!$H$29,FALSE)=0),"",IF($L720&lt;&gt;0,"",IFERROR(IF(AND(P720&gt;0,O720&lt;&gt;"",Q720&lt;&gt;"t TM"),VLOOKUP($E720,'SD Aufnahme'!$A$33:$N$326,'SD Aufnahme'!$H$29,FALSE)*P720/O720,VLOOKUP($E720,'SD Aufnahme'!$A$33:$N$326,'SD Aufnahme'!$H$29,FALSE)),""))),"")</f>
        <v/>
      </c>
      <c r="Z720" s="87"/>
      <c r="AA720" s="424" t="s">
        <v>667</v>
      </c>
      <c r="AB720" s="129" t="str">
        <f>IF($M720=0,"",IFERROR(VLOOKUP($E720,'SD Aufnahme'!$A$33:$N$279,AB$20,FALSE),""))</f>
        <v/>
      </c>
      <c r="AC720" s="97">
        <f t="shared" si="202"/>
        <v>0</v>
      </c>
      <c r="AD720" s="89">
        <f t="shared" ca="1" si="203"/>
        <v>0</v>
      </c>
      <c r="AE720" s="89">
        <f t="shared" ca="1" si="209"/>
        <v>0</v>
      </c>
      <c r="AF720" s="89">
        <f t="shared" ca="1" si="204"/>
        <v>0</v>
      </c>
      <c r="AG720" s="89">
        <f t="shared" ca="1" si="210"/>
        <v>0</v>
      </c>
      <c r="AH720" s="89">
        <f t="shared" si="216"/>
        <v>0</v>
      </c>
      <c r="AI720" s="130" t="e">
        <f ca="1">COUNTIF(OFFSET('SD Aufnahme'!$C$33,VLOOKUP(J720,Art_Aufnahme,3,FALSE),0,VLOOKUP(J720,Art_Aufnahme,4,FALSE)-VLOOKUP(J720,Art_Aufnahme,3,FALSE)+1,1),K720)</f>
        <v>#N/A</v>
      </c>
      <c r="AJ720" s="138">
        <f ca="1">COUNTIF(OFFSET('SD Aufnahme'!$M$32,VLOOKUP(E720,'SD Aufnahme'!$A$33:$X$376,'SD Aufnahme'!$W$29,FALSE),0,1,VLOOKUP(E720,'SD Aufnahme'!$A$33:$X$376,'SD Aufnahme'!$X$29,FALSE)),M720)</f>
        <v>0</v>
      </c>
      <c r="AK720" s="91">
        <f t="shared" ca="1" si="211"/>
        <v>0</v>
      </c>
      <c r="AL720" s="98">
        <f t="shared" si="205"/>
        <v>3</v>
      </c>
      <c r="AO720" s="98">
        <f t="shared" si="206"/>
        <v>0</v>
      </c>
      <c r="AR720" s="98" t="str">
        <f t="shared" si="207"/>
        <v>1900-1-Aufnahme</v>
      </c>
    </row>
    <row r="721" spans="1:44">
      <c r="A721" s="98">
        <f t="shared" si="198"/>
        <v>0</v>
      </c>
      <c r="B721" s="98" t="str">
        <f>IF(C721=1,SUM($C$23:C721),"")</f>
        <v/>
      </c>
      <c r="C721" s="98">
        <f t="shared" si="199"/>
        <v>0</v>
      </c>
      <c r="D721" s="89" t="str">
        <f t="shared" si="200"/>
        <v>1900-1-Aufnahme-</v>
      </c>
      <c r="E721" s="123" t="str">
        <f t="shared" ca="1" si="208"/>
        <v>-</v>
      </c>
      <c r="F721" s="123">
        <f t="shared" si="213"/>
        <v>1900</v>
      </c>
      <c r="G721" s="123">
        <f t="shared" si="214"/>
        <v>1</v>
      </c>
      <c r="H721" s="162">
        <f t="shared" si="215"/>
        <v>699</v>
      </c>
      <c r="I721" s="77"/>
      <c r="J721" s="78"/>
      <c r="K721" s="79"/>
      <c r="L721" s="80"/>
      <c r="M721" s="177"/>
      <c r="N721" s="309" t="str">
        <f t="shared" ca="1" si="212"/>
        <v/>
      </c>
      <c r="O721" s="310" t="str">
        <f ca="1">IFERROR(IF(VLOOKUP($E721,'SD Aufnahme'!$A$33:$N$326,'SD Aufnahme'!$D$29,FALSE)=0,"",VLOOKUP($E721,'SD Aufnahme'!$A$33:$N$326,'SD Aufnahme'!$D$29,FALSE)),"")</f>
        <v/>
      </c>
      <c r="P721" s="313"/>
      <c r="Q721" s="315" t="str">
        <f>IF(K721=0,"",IFERROR(VLOOKUP($E721,'SD Aufnahme'!$A$33:$N$326,'SD Aufnahme'!$E$29,FALSE),""))</f>
        <v/>
      </c>
      <c r="R721" s="87"/>
      <c r="S721" s="131" t="str">
        <f t="shared" si="201"/>
        <v/>
      </c>
      <c r="T721" s="126">
        <f>IF(M721="organische Düngemittel",IF(OR($M721=0,L721&lt;&gt;0,U721&gt;0),0,IFERROR(VLOOKUP($E721,'SD Aufnahme'!$A$33:$N$4042,T$20,FALSE),0)),)</f>
        <v>0</v>
      </c>
      <c r="U721" s="83"/>
      <c r="V721" s="124"/>
      <c r="W721" s="128" t="str">
        <f ca="1">IFERROR(IF(AND(J721&lt;&gt;"eigene Stoffe",VLOOKUP($E721,'SD Aufnahme'!$A$33:$N$326,'SD Aufnahme'!$G$29,FALSE)=0),"",IF($L721&lt;&gt;0,"", IF(AND(P721&gt;0,O721&lt;&gt;"",Q721&lt;&gt;"t TM"),VLOOKUP($E721,'SD Aufnahme'!$A$33:$N$326,'SD Aufnahme'!$G$29,FALSE)/O721*P721,VLOOKUP($E721,'SD Aufnahme'!$A$33:$N$326,'SD Aufnahme'!$G$29,FALSE)))),"")</f>
        <v/>
      </c>
      <c r="X721" s="87"/>
      <c r="Y721" s="128" t="str">
        <f ca="1">IFERROR(IF(AND(J721&lt;&gt;"eigene Stoffe",VLOOKUP($E721,'SD Aufnahme'!$A$33:$N$326,'SD Aufnahme'!$H$29,FALSE)=0),"",IF($L721&lt;&gt;0,"",IFERROR(IF(AND(P721&gt;0,O721&lt;&gt;"",Q721&lt;&gt;"t TM"),VLOOKUP($E721,'SD Aufnahme'!$A$33:$N$326,'SD Aufnahme'!$H$29,FALSE)*P721/O721,VLOOKUP($E721,'SD Aufnahme'!$A$33:$N$326,'SD Aufnahme'!$H$29,FALSE)),""))),"")</f>
        <v/>
      </c>
      <c r="Z721" s="87"/>
      <c r="AA721" s="424" t="s">
        <v>667</v>
      </c>
      <c r="AB721" s="129" t="str">
        <f>IF($M721=0,"",IFERROR(VLOOKUP($E721,'SD Aufnahme'!$A$33:$N$279,AB$20,FALSE),""))</f>
        <v/>
      </c>
      <c r="AC721" s="97">
        <f t="shared" si="202"/>
        <v>0</v>
      </c>
      <c r="AD721" s="89">
        <f t="shared" ca="1" si="203"/>
        <v>0</v>
      </c>
      <c r="AE721" s="89">
        <f t="shared" ca="1" si="209"/>
        <v>0</v>
      </c>
      <c r="AF721" s="89">
        <f t="shared" ca="1" si="204"/>
        <v>0</v>
      </c>
      <c r="AG721" s="89">
        <f t="shared" ca="1" si="210"/>
        <v>0</v>
      </c>
      <c r="AH721" s="89">
        <f t="shared" si="216"/>
        <v>0</v>
      </c>
      <c r="AI721" s="130" t="e">
        <f ca="1">COUNTIF(OFFSET('SD Aufnahme'!$C$33,VLOOKUP(J721,Art_Aufnahme,3,FALSE),0,VLOOKUP(J721,Art_Aufnahme,4,FALSE)-VLOOKUP(J721,Art_Aufnahme,3,FALSE)+1,1),K721)</f>
        <v>#N/A</v>
      </c>
      <c r="AJ721" s="138">
        <f ca="1">COUNTIF(OFFSET('SD Aufnahme'!$M$32,VLOOKUP(E721,'SD Aufnahme'!$A$33:$X$376,'SD Aufnahme'!$W$29,FALSE),0,1,VLOOKUP(E721,'SD Aufnahme'!$A$33:$X$376,'SD Aufnahme'!$X$29,FALSE)),M721)</f>
        <v>0</v>
      </c>
      <c r="AK721" s="91">
        <f t="shared" ca="1" si="211"/>
        <v>0</v>
      </c>
      <c r="AL721" s="98">
        <f t="shared" si="205"/>
        <v>3</v>
      </c>
      <c r="AO721" s="98">
        <f t="shared" si="206"/>
        <v>0</v>
      </c>
      <c r="AR721" s="98" t="str">
        <f t="shared" si="207"/>
        <v>1900-1-Aufnahme</v>
      </c>
    </row>
    <row r="722" spans="1:44">
      <c r="A722" s="98">
        <f t="shared" si="198"/>
        <v>0</v>
      </c>
      <c r="B722" s="98" t="str">
        <f>IF(C722=1,SUM($C$23:C722),"")</f>
        <v/>
      </c>
      <c r="C722" s="98">
        <f t="shared" si="199"/>
        <v>0</v>
      </c>
      <c r="D722" s="89" t="str">
        <f t="shared" si="200"/>
        <v>1900-1-Aufnahme-</v>
      </c>
      <c r="E722" s="123" t="str">
        <f t="shared" ca="1" si="208"/>
        <v>-</v>
      </c>
      <c r="F722" s="123">
        <f t="shared" si="213"/>
        <v>1900</v>
      </c>
      <c r="G722" s="123">
        <f t="shared" si="214"/>
        <v>1</v>
      </c>
      <c r="H722" s="162">
        <f t="shared" si="215"/>
        <v>700</v>
      </c>
      <c r="I722" s="77"/>
      <c r="J722" s="78"/>
      <c r="K722" s="79"/>
      <c r="L722" s="80"/>
      <c r="M722" s="177"/>
      <c r="N722" s="309" t="str">
        <f t="shared" ca="1" si="212"/>
        <v/>
      </c>
      <c r="O722" s="310" t="str">
        <f ca="1">IFERROR(IF(VLOOKUP($E722,'SD Aufnahme'!$A$33:$N$326,'SD Aufnahme'!$D$29,FALSE)=0,"",VLOOKUP($E722,'SD Aufnahme'!$A$33:$N$326,'SD Aufnahme'!$D$29,FALSE)),"")</f>
        <v/>
      </c>
      <c r="P722" s="313"/>
      <c r="Q722" s="315" t="str">
        <f>IF(K722=0,"",IFERROR(VLOOKUP($E722,'SD Aufnahme'!$A$33:$N$326,'SD Aufnahme'!$E$29,FALSE),""))</f>
        <v/>
      </c>
      <c r="R722" s="87"/>
      <c r="S722" s="131" t="str">
        <f t="shared" si="201"/>
        <v/>
      </c>
      <c r="T722" s="126">
        <f>IF(M722="organische Düngemittel",IF(OR($M722=0,L722&lt;&gt;0,U722&gt;0),0,IFERROR(VLOOKUP($E722,'SD Aufnahme'!$A$33:$N$4042,T$20,FALSE),0)),)</f>
        <v>0</v>
      </c>
      <c r="U722" s="83"/>
      <c r="V722" s="124"/>
      <c r="W722" s="128" t="str">
        <f ca="1">IFERROR(IF(AND(J722&lt;&gt;"eigene Stoffe",VLOOKUP($E722,'SD Aufnahme'!$A$33:$N$326,'SD Aufnahme'!$G$29,FALSE)=0),"",IF($L722&lt;&gt;0,"", IF(AND(P722&gt;0,O722&lt;&gt;"",Q722&lt;&gt;"t TM"),VLOOKUP($E722,'SD Aufnahme'!$A$33:$N$326,'SD Aufnahme'!$G$29,FALSE)/O722*P722,VLOOKUP($E722,'SD Aufnahme'!$A$33:$N$326,'SD Aufnahme'!$G$29,FALSE)))),"")</f>
        <v/>
      </c>
      <c r="X722" s="87"/>
      <c r="Y722" s="128" t="str">
        <f ca="1">IFERROR(IF(AND(J722&lt;&gt;"eigene Stoffe",VLOOKUP($E722,'SD Aufnahme'!$A$33:$N$326,'SD Aufnahme'!$H$29,FALSE)=0),"",IF($L722&lt;&gt;0,"",IFERROR(IF(AND(P722&gt;0,O722&lt;&gt;"",Q722&lt;&gt;"t TM"),VLOOKUP($E722,'SD Aufnahme'!$A$33:$N$326,'SD Aufnahme'!$H$29,FALSE)*P722/O722,VLOOKUP($E722,'SD Aufnahme'!$A$33:$N$326,'SD Aufnahme'!$H$29,FALSE)),""))),"")</f>
        <v/>
      </c>
      <c r="Z722" s="87"/>
      <c r="AA722" s="424" t="s">
        <v>667</v>
      </c>
      <c r="AB722" s="129" t="str">
        <f>IF($M722=0,"",IFERROR(VLOOKUP($E722,'SD Aufnahme'!$A$33:$N$279,AB$20,FALSE),""))</f>
        <v/>
      </c>
      <c r="AC722" s="97">
        <f t="shared" si="202"/>
        <v>0</v>
      </c>
      <c r="AD722" s="89">
        <f t="shared" ca="1" si="203"/>
        <v>0</v>
      </c>
      <c r="AE722" s="89">
        <f t="shared" ca="1" si="209"/>
        <v>0</v>
      </c>
      <c r="AF722" s="89">
        <f t="shared" ca="1" si="204"/>
        <v>0</v>
      </c>
      <c r="AG722" s="89">
        <f t="shared" ca="1" si="210"/>
        <v>0</v>
      </c>
      <c r="AH722" s="89">
        <f t="shared" si="216"/>
        <v>0</v>
      </c>
      <c r="AI722" s="130" t="e">
        <f ca="1">COUNTIF(OFFSET('SD Aufnahme'!$C$33,VLOOKUP(J722,Art_Aufnahme,3,FALSE),0,VLOOKUP(J722,Art_Aufnahme,4,FALSE)-VLOOKUP(J722,Art_Aufnahme,3,FALSE)+1,1),K722)</f>
        <v>#N/A</v>
      </c>
      <c r="AJ722" s="138">
        <f ca="1">COUNTIF(OFFSET('SD Aufnahme'!$M$32,VLOOKUP(E722,'SD Aufnahme'!$A$33:$X$376,'SD Aufnahme'!$W$29,FALSE),0,1,VLOOKUP(E722,'SD Aufnahme'!$A$33:$X$376,'SD Aufnahme'!$X$29,FALSE)),M722)</f>
        <v>0</v>
      </c>
      <c r="AK722" s="91">
        <f t="shared" ca="1" si="211"/>
        <v>0</v>
      </c>
      <c r="AL722" s="98">
        <f t="shared" si="205"/>
        <v>3</v>
      </c>
      <c r="AO722" s="98">
        <f t="shared" si="206"/>
        <v>0</v>
      </c>
      <c r="AR722" s="98" t="str">
        <f t="shared" si="207"/>
        <v>1900-1-Aufnahme</v>
      </c>
    </row>
    <row r="723" spans="1:44">
      <c r="A723" s="98">
        <f t="shared" si="198"/>
        <v>0</v>
      </c>
      <c r="B723" s="98" t="str">
        <f>IF(C723=1,SUM($C$23:C723),"")</f>
        <v/>
      </c>
      <c r="C723" s="98">
        <f t="shared" si="199"/>
        <v>0</v>
      </c>
      <c r="D723" s="89" t="str">
        <f t="shared" si="200"/>
        <v>1900-1-Aufnahme-</v>
      </c>
      <c r="E723" s="123" t="str">
        <f t="shared" ca="1" si="208"/>
        <v>-</v>
      </c>
      <c r="F723" s="123">
        <f t="shared" si="213"/>
        <v>1900</v>
      </c>
      <c r="G723" s="123">
        <f t="shared" si="214"/>
        <v>1</v>
      </c>
      <c r="H723" s="162">
        <f t="shared" si="215"/>
        <v>701</v>
      </c>
      <c r="I723" s="77"/>
      <c r="J723" s="78"/>
      <c r="K723" s="79"/>
      <c r="L723" s="80"/>
      <c r="M723" s="177"/>
      <c r="N723" s="309" t="str">
        <f t="shared" ca="1" si="212"/>
        <v/>
      </c>
      <c r="O723" s="310" t="str">
        <f ca="1">IFERROR(IF(VLOOKUP($E723,'SD Aufnahme'!$A$33:$N$326,'SD Aufnahme'!$D$29,FALSE)=0,"",VLOOKUP($E723,'SD Aufnahme'!$A$33:$N$326,'SD Aufnahme'!$D$29,FALSE)),"")</f>
        <v/>
      </c>
      <c r="P723" s="313"/>
      <c r="Q723" s="315" t="str">
        <f>IF(K723=0,"",IFERROR(VLOOKUP($E723,'SD Aufnahme'!$A$33:$N$326,'SD Aufnahme'!$E$29,FALSE),""))</f>
        <v/>
      </c>
      <c r="R723" s="87"/>
      <c r="S723" s="131" t="str">
        <f t="shared" si="201"/>
        <v/>
      </c>
      <c r="T723" s="126">
        <f>IF(M723="organische Düngemittel",IF(OR($M723=0,L723&lt;&gt;0,U723&gt;0),0,IFERROR(VLOOKUP($E723,'SD Aufnahme'!$A$33:$N$4042,T$20,FALSE),0)),)</f>
        <v>0</v>
      </c>
      <c r="U723" s="83"/>
      <c r="V723" s="124"/>
      <c r="W723" s="128" t="str">
        <f ca="1">IFERROR(IF(AND(J723&lt;&gt;"eigene Stoffe",VLOOKUP($E723,'SD Aufnahme'!$A$33:$N$326,'SD Aufnahme'!$G$29,FALSE)=0),"",IF($L723&lt;&gt;0,"", IF(AND(P723&gt;0,O723&lt;&gt;"",Q723&lt;&gt;"t TM"),VLOOKUP($E723,'SD Aufnahme'!$A$33:$N$326,'SD Aufnahme'!$G$29,FALSE)/O723*P723,VLOOKUP($E723,'SD Aufnahme'!$A$33:$N$326,'SD Aufnahme'!$G$29,FALSE)))),"")</f>
        <v/>
      </c>
      <c r="X723" s="87"/>
      <c r="Y723" s="128" t="str">
        <f ca="1">IFERROR(IF(AND(J723&lt;&gt;"eigene Stoffe",VLOOKUP($E723,'SD Aufnahme'!$A$33:$N$326,'SD Aufnahme'!$H$29,FALSE)=0),"",IF($L723&lt;&gt;0,"",IFERROR(IF(AND(P723&gt;0,O723&lt;&gt;"",Q723&lt;&gt;"t TM"),VLOOKUP($E723,'SD Aufnahme'!$A$33:$N$326,'SD Aufnahme'!$H$29,FALSE)*P723/O723,VLOOKUP($E723,'SD Aufnahme'!$A$33:$N$326,'SD Aufnahme'!$H$29,FALSE)),""))),"")</f>
        <v/>
      </c>
      <c r="Z723" s="87"/>
      <c r="AA723" s="424" t="s">
        <v>667</v>
      </c>
      <c r="AB723" s="129" t="str">
        <f>IF($M723=0,"",IFERROR(VLOOKUP($E723,'SD Aufnahme'!$A$33:$N$279,AB$20,FALSE),""))</f>
        <v/>
      </c>
      <c r="AC723" s="97">
        <f t="shared" si="202"/>
        <v>0</v>
      </c>
      <c r="AD723" s="89">
        <f t="shared" ca="1" si="203"/>
        <v>0</v>
      </c>
      <c r="AE723" s="89">
        <f t="shared" ca="1" si="209"/>
        <v>0</v>
      </c>
      <c r="AF723" s="89">
        <f t="shared" ca="1" si="204"/>
        <v>0</v>
      </c>
      <c r="AG723" s="89">
        <f t="shared" ca="1" si="210"/>
        <v>0</v>
      </c>
      <c r="AH723" s="89">
        <f t="shared" si="216"/>
        <v>0</v>
      </c>
      <c r="AI723" s="130" t="e">
        <f ca="1">COUNTIF(OFFSET('SD Aufnahme'!$C$33,VLOOKUP(J723,Art_Aufnahme,3,FALSE),0,VLOOKUP(J723,Art_Aufnahme,4,FALSE)-VLOOKUP(J723,Art_Aufnahme,3,FALSE)+1,1),K723)</f>
        <v>#N/A</v>
      </c>
      <c r="AJ723" s="138">
        <f ca="1">COUNTIF(OFFSET('SD Aufnahme'!$M$32,VLOOKUP(E723,'SD Aufnahme'!$A$33:$X$376,'SD Aufnahme'!$W$29,FALSE),0,1,VLOOKUP(E723,'SD Aufnahme'!$A$33:$X$376,'SD Aufnahme'!$X$29,FALSE)),M723)</f>
        <v>0</v>
      </c>
      <c r="AK723" s="91">
        <f t="shared" ca="1" si="211"/>
        <v>0</v>
      </c>
      <c r="AL723" s="98">
        <f t="shared" si="205"/>
        <v>3</v>
      </c>
      <c r="AO723" s="98">
        <f t="shared" si="206"/>
        <v>0</v>
      </c>
      <c r="AR723" s="98" t="str">
        <f t="shared" si="207"/>
        <v>1900-1-Aufnahme</v>
      </c>
    </row>
    <row r="724" spans="1:44">
      <c r="A724" s="98">
        <f t="shared" si="198"/>
        <v>0</v>
      </c>
      <c r="B724" s="98" t="str">
        <f>IF(C724=1,SUM($C$23:C724),"")</f>
        <v/>
      </c>
      <c r="C724" s="98">
        <f t="shared" si="199"/>
        <v>0</v>
      </c>
      <c r="D724" s="89" t="str">
        <f t="shared" si="200"/>
        <v>1900-1-Aufnahme-</v>
      </c>
      <c r="E724" s="123" t="str">
        <f t="shared" ca="1" si="208"/>
        <v>-</v>
      </c>
      <c r="F724" s="123">
        <f t="shared" si="213"/>
        <v>1900</v>
      </c>
      <c r="G724" s="123">
        <f t="shared" si="214"/>
        <v>1</v>
      </c>
      <c r="H724" s="162">
        <f t="shared" si="215"/>
        <v>702</v>
      </c>
      <c r="I724" s="77"/>
      <c r="J724" s="78"/>
      <c r="K724" s="79"/>
      <c r="L724" s="80"/>
      <c r="M724" s="177"/>
      <c r="N724" s="309" t="str">
        <f t="shared" ca="1" si="212"/>
        <v/>
      </c>
      <c r="O724" s="310" t="str">
        <f ca="1">IFERROR(IF(VLOOKUP($E724,'SD Aufnahme'!$A$33:$N$326,'SD Aufnahme'!$D$29,FALSE)=0,"",VLOOKUP($E724,'SD Aufnahme'!$A$33:$N$326,'SD Aufnahme'!$D$29,FALSE)),"")</f>
        <v/>
      </c>
      <c r="P724" s="313"/>
      <c r="Q724" s="315" t="str">
        <f>IF(K724=0,"",IFERROR(VLOOKUP($E724,'SD Aufnahme'!$A$33:$N$326,'SD Aufnahme'!$E$29,FALSE),""))</f>
        <v/>
      </c>
      <c r="R724" s="87"/>
      <c r="S724" s="131" t="str">
        <f t="shared" si="201"/>
        <v/>
      </c>
      <c r="T724" s="126">
        <f>IF(M724="organische Düngemittel",IF(OR($M724=0,L724&lt;&gt;0,U724&gt;0),0,IFERROR(VLOOKUP($E724,'SD Aufnahme'!$A$33:$N$4042,T$20,FALSE),0)),)</f>
        <v>0</v>
      </c>
      <c r="U724" s="83"/>
      <c r="V724" s="124"/>
      <c r="W724" s="128" t="str">
        <f ca="1">IFERROR(IF(AND(J724&lt;&gt;"eigene Stoffe",VLOOKUP($E724,'SD Aufnahme'!$A$33:$N$326,'SD Aufnahme'!$G$29,FALSE)=0),"",IF($L724&lt;&gt;0,"", IF(AND(P724&gt;0,O724&lt;&gt;"",Q724&lt;&gt;"t TM"),VLOOKUP($E724,'SD Aufnahme'!$A$33:$N$326,'SD Aufnahme'!$G$29,FALSE)/O724*P724,VLOOKUP($E724,'SD Aufnahme'!$A$33:$N$326,'SD Aufnahme'!$G$29,FALSE)))),"")</f>
        <v/>
      </c>
      <c r="X724" s="87"/>
      <c r="Y724" s="128" t="str">
        <f ca="1">IFERROR(IF(AND(J724&lt;&gt;"eigene Stoffe",VLOOKUP($E724,'SD Aufnahme'!$A$33:$N$326,'SD Aufnahme'!$H$29,FALSE)=0),"",IF($L724&lt;&gt;0,"",IFERROR(IF(AND(P724&gt;0,O724&lt;&gt;"",Q724&lt;&gt;"t TM"),VLOOKUP($E724,'SD Aufnahme'!$A$33:$N$326,'SD Aufnahme'!$H$29,FALSE)*P724/O724,VLOOKUP($E724,'SD Aufnahme'!$A$33:$N$326,'SD Aufnahme'!$H$29,FALSE)),""))),"")</f>
        <v/>
      </c>
      <c r="Z724" s="87"/>
      <c r="AA724" s="424" t="s">
        <v>667</v>
      </c>
      <c r="AB724" s="129" t="str">
        <f>IF($M724=0,"",IFERROR(VLOOKUP($E724,'SD Aufnahme'!$A$33:$N$279,AB$20,FALSE),""))</f>
        <v/>
      </c>
      <c r="AC724" s="97">
        <f t="shared" si="202"/>
        <v>0</v>
      </c>
      <c r="AD724" s="89">
        <f t="shared" ca="1" si="203"/>
        <v>0</v>
      </c>
      <c r="AE724" s="89">
        <f t="shared" ca="1" si="209"/>
        <v>0</v>
      </c>
      <c r="AF724" s="89">
        <f t="shared" ca="1" si="204"/>
        <v>0</v>
      </c>
      <c r="AG724" s="89">
        <f t="shared" ca="1" si="210"/>
        <v>0</v>
      </c>
      <c r="AH724" s="89">
        <f t="shared" si="216"/>
        <v>0</v>
      </c>
      <c r="AI724" s="130" t="e">
        <f ca="1">COUNTIF(OFFSET('SD Aufnahme'!$C$33,VLOOKUP(J724,Art_Aufnahme,3,FALSE),0,VLOOKUP(J724,Art_Aufnahme,4,FALSE)-VLOOKUP(J724,Art_Aufnahme,3,FALSE)+1,1),K724)</f>
        <v>#N/A</v>
      </c>
      <c r="AJ724" s="138">
        <f ca="1">COUNTIF(OFFSET('SD Aufnahme'!$M$32,VLOOKUP(E724,'SD Aufnahme'!$A$33:$X$376,'SD Aufnahme'!$W$29,FALSE),0,1,VLOOKUP(E724,'SD Aufnahme'!$A$33:$X$376,'SD Aufnahme'!$X$29,FALSE)),M724)</f>
        <v>0</v>
      </c>
      <c r="AK724" s="91">
        <f t="shared" ca="1" si="211"/>
        <v>0</v>
      </c>
      <c r="AL724" s="98">
        <f t="shared" si="205"/>
        <v>3</v>
      </c>
      <c r="AO724" s="98">
        <f t="shared" si="206"/>
        <v>0</v>
      </c>
      <c r="AR724" s="98" t="str">
        <f t="shared" si="207"/>
        <v>1900-1-Aufnahme</v>
      </c>
    </row>
    <row r="725" spans="1:44">
      <c r="A725" s="98">
        <f t="shared" si="198"/>
        <v>0</v>
      </c>
      <c r="B725" s="98" t="str">
        <f>IF(C725=1,SUM($C$23:C725),"")</f>
        <v/>
      </c>
      <c r="C725" s="98">
        <f t="shared" si="199"/>
        <v>0</v>
      </c>
      <c r="D725" s="89" t="str">
        <f t="shared" si="200"/>
        <v>1900-1-Aufnahme-</v>
      </c>
      <c r="E725" s="123" t="str">
        <f t="shared" ca="1" si="208"/>
        <v>-</v>
      </c>
      <c r="F725" s="123">
        <f t="shared" si="213"/>
        <v>1900</v>
      </c>
      <c r="G725" s="123">
        <f t="shared" si="214"/>
        <v>1</v>
      </c>
      <c r="H725" s="162">
        <f t="shared" si="215"/>
        <v>703</v>
      </c>
      <c r="I725" s="77"/>
      <c r="J725" s="78"/>
      <c r="K725" s="79"/>
      <c r="L725" s="80"/>
      <c r="M725" s="177"/>
      <c r="N725" s="309" t="str">
        <f t="shared" ca="1" si="212"/>
        <v/>
      </c>
      <c r="O725" s="310" t="str">
        <f ca="1">IFERROR(IF(VLOOKUP($E725,'SD Aufnahme'!$A$33:$N$326,'SD Aufnahme'!$D$29,FALSE)=0,"",VLOOKUP($E725,'SD Aufnahme'!$A$33:$N$326,'SD Aufnahme'!$D$29,FALSE)),"")</f>
        <v/>
      </c>
      <c r="P725" s="313"/>
      <c r="Q725" s="315" t="str">
        <f>IF(K725=0,"",IFERROR(VLOOKUP($E725,'SD Aufnahme'!$A$33:$N$326,'SD Aufnahme'!$E$29,FALSE),""))</f>
        <v/>
      </c>
      <c r="R725" s="87"/>
      <c r="S725" s="131" t="str">
        <f t="shared" si="201"/>
        <v/>
      </c>
      <c r="T725" s="126">
        <f>IF(M725="organische Düngemittel",IF(OR($M725=0,L725&lt;&gt;0,U725&gt;0),0,IFERROR(VLOOKUP($E725,'SD Aufnahme'!$A$33:$N$4042,T$20,FALSE),0)),)</f>
        <v>0</v>
      </c>
      <c r="U725" s="83"/>
      <c r="V725" s="124"/>
      <c r="W725" s="128" t="str">
        <f ca="1">IFERROR(IF(AND(J725&lt;&gt;"eigene Stoffe",VLOOKUP($E725,'SD Aufnahme'!$A$33:$N$326,'SD Aufnahme'!$G$29,FALSE)=0),"",IF($L725&lt;&gt;0,"", IF(AND(P725&gt;0,O725&lt;&gt;"",Q725&lt;&gt;"t TM"),VLOOKUP($E725,'SD Aufnahme'!$A$33:$N$326,'SD Aufnahme'!$G$29,FALSE)/O725*P725,VLOOKUP($E725,'SD Aufnahme'!$A$33:$N$326,'SD Aufnahme'!$G$29,FALSE)))),"")</f>
        <v/>
      </c>
      <c r="X725" s="87"/>
      <c r="Y725" s="128" t="str">
        <f ca="1">IFERROR(IF(AND(J725&lt;&gt;"eigene Stoffe",VLOOKUP($E725,'SD Aufnahme'!$A$33:$N$326,'SD Aufnahme'!$H$29,FALSE)=0),"",IF($L725&lt;&gt;0,"",IFERROR(IF(AND(P725&gt;0,O725&lt;&gt;"",Q725&lt;&gt;"t TM"),VLOOKUP($E725,'SD Aufnahme'!$A$33:$N$326,'SD Aufnahme'!$H$29,FALSE)*P725/O725,VLOOKUP($E725,'SD Aufnahme'!$A$33:$N$326,'SD Aufnahme'!$H$29,FALSE)),""))),"")</f>
        <v/>
      </c>
      <c r="Z725" s="87"/>
      <c r="AA725" s="424" t="s">
        <v>667</v>
      </c>
      <c r="AB725" s="129" t="str">
        <f>IF($M725=0,"",IFERROR(VLOOKUP($E725,'SD Aufnahme'!$A$33:$N$279,AB$20,FALSE),""))</f>
        <v/>
      </c>
      <c r="AC725" s="97">
        <f t="shared" si="202"/>
        <v>0</v>
      </c>
      <c r="AD725" s="89">
        <f t="shared" ca="1" si="203"/>
        <v>0</v>
      </c>
      <c r="AE725" s="89">
        <f t="shared" ca="1" si="209"/>
        <v>0</v>
      </c>
      <c r="AF725" s="89">
        <f t="shared" ca="1" si="204"/>
        <v>0</v>
      </c>
      <c r="AG725" s="89">
        <f t="shared" ca="1" si="210"/>
        <v>0</v>
      </c>
      <c r="AH725" s="89">
        <f t="shared" si="216"/>
        <v>0</v>
      </c>
      <c r="AI725" s="130" t="e">
        <f ca="1">COUNTIF(OFFSET('SD Aufnahme'!$C$33,VLOOKUP(J725,Art_Aufnahme,3,FALSE),0,VLOOKUP(J725,Art_Aufnahme,4,FALSE)-VLOOKUP(J725,Art_Aufnahme,3,FALSE)+1,1),K725)</f>
        <v>#N/A</v>
      </c>
      <c r="AJ725" s="138">
        <f ca="1">COUNTIF(OFFSET('SD Aufnahme'!$M$32,VLOOKUP(E725,'SD Aufnahme'!$A$33:$X$376,'SD Aufnahme'!$W$29,FALSE),0,1,VLOOKUP(E725,'SD Aufnahme'!$A$33:$X$376,'SD Aufnahme'!$X$29,FALSE)),M725)</f>
        <v>0</v>
      </c>
      <c r="AK725" s="91">
        <f t="shared" ca="1" si="211"/>
        <v>0</v>
      </c>
      <c r="AL725" s="98">
        <f t="shared" si="205"/>
        <v>3</v>
      </c>
      <c r="AO725" s="98">
        <f t="shared" si="206"/>
        <v>0</v>
      </c>
      <c r="AR725" s="98" t="str">
        <f t="shared" si="207"/>
        <v>1900-1-Aufnahme</v>
      </c>
    </row>
    <row r="726" spans="1:44">
      <c r="A726" s="98">
        <f t="shared" si="198"/>
        <v>0</v>
      </c>
      <c r="B726" s="98" t="str">
        <f>IF(C726=1,SUM($C$23:C726),"")</f>
        <v/>
      </c>
      <c r="C726" s="98">
        <f t="shared" si="199"/>
        <v>0</v>
      </c>
      <c r="D726" s="89" t="str">
        <f t="shared" si="200"/>
        <v>1900-1-Aufnahme-</v>
      </c>
      <c r="E726" s="123" t="str">
        <f t="shared" ca="1" si="208"/>
        <v>-</v>
      </c>
      <c r="F726" s="123">
        <f t="shared" si="213"/>
        <v>1900</v>
      </c>
      <c r="G726" s="123">
        <f t="shared" si="214"/>
        <v>1</v>
      </c>
      <c r="H726" s="162">
        <f t="shared" si="215"/>
        <v>704</v>
      </c>
      <c r="I726" s="77"/>
      <c r="J726" s="78"/>
      <c r="K726" s="79"/>
      <c r="L726" s="80"/>
      <c r="M726" s="177"/>
      <c r="N726" s="309" t="str">
        <f t="shared" ca="1" si="212"/>
        <v/>
      </c>
      <c r="O726" s="310" t="str">
        <f ca="1">IFERROR(IF(VLOOKUP($E726,'SD Aufnahme'!$A$33:$N$326,'SD Aufnahme'!$D$29,FALSE)=0,"",VLOOKUP($E726,'SD Aufnahme'!$A$33:$N$326,'SD Aufnahme'!$D$29,FALSE)),"")</f>
        <v/>
      </c>
      <c r="P726" s="313"/>
      <c r="Q726" s="315" t="str">
        <f>IF(K726=0,"",IFERROR(VLOOKUP($E726,'SD Aufnahme'!$A$33:$N$326,'SD Aufnahme'!$E$29,FALSE),""))</f>
        <v/>
      </c>
      <c r="R726" s="87"/>
      <c r="S726" s="131" t="str">
        <f t="shared" si="201"/>
        <v/>
      </c>
      <c r="T726" s="126">
        <f>IF(M726="organische Düngemittel",IF(OR($M726=0,L726&lt;&gt;0,U726&gt;0),0,IFERROR(VLOOKUP($E726,'SD Aufnahme'!$A$33:$N$4042,T$20,FALSE),0)),)</f>
        <v>0</v>
      </c>
      <c r="U726" s="83"/>
      <c r="V726" s="124"/>
      <c r="W726" s="128" t="str">
        <f ca="1">IFERROR(IF(AND(J726&lt;&gt;"eigene Stoffe",VLOOKUP($E726,'SD Aufnahme'!$A$33:$N$326,'SD Aufnahme'!$G$29,FALSE)=0),"",IF($L726&lt;&gt;0,"", IF(AND(P726&gt;0,O726&lt;&gt;"",Q726&lt;&gt;"t TM"),VLOOKUP($E726,'SD Aufnahme'!$A$33:$N$326,'SD Aufnahme'!$G$29,FALSE)/O726*P726,VLOOKUP($E726,'SD Aufnahme'!$A$33:$N$326,'SD Aufnahme'!$G$29,FALSE)))),"")</f>
        <v/>
      </c>
      <c r="X726" s="87"/>
      <c r="Y726" s="128" t="str">
        <f ca="1">IFERROR(IF(AND(J726&lt;&gt;"eigene Stoffe",VLOOKUP($E726,'SD Aufnahme'!$A$33:$N$326,'SD Aufnahme'!$H$29,FALSE)=0),"",IF($L726&lt;&gt;0,"",IFERROR(IF(AND(P726&gt;0,O726&lt;&gt;"",Q726&lt;&gt;"t TM"),VLOOKUP($E726,'SD Aufnahme'!$A$33:$N$326,'SD Aufnahme'!$H$29,FALSE)*P726/O726,VLOOKUP($E726,'SD Aufnahme'!$A$33:$N$326,'SD Aufnahme'!$H$29,FALSE)),""))),"")</f>
        <v/>
      </c>
      <c r="Z726" s="87"/>
      <c r="AA726" s="424" t="s">
        <v>667</v>
      </c>
      <c r="AB726" s="129" t="str">
        <f>IF($M726=0,"",IFERROR(VLOOKUP($E726,'SD Aufnahme'!$A$33:$N$279,AB$20,FALSE),""))</f>
        <v/>
      </c>
      <c r="AC726" s="97">
        <f t="shared" si="202"/>
        <v>0</v>
      </c>
      <c r="AD726" s="89">
        <f t="shared" ca="1" si="203"/>
        <v>0</v>
      </c>
      <c r="AE726" s="89">
        <f t="shared" ca="1" si="209"/>
        <v>0</v>
      </c>
      <c r="AF726" s="89">
        <f t="shared" ca="1" si="204"/>
        <v>0</v>
      </c>
      <c r="AG726" s="89">
        <f t="shared" ca="1" si="210"/>
        <v>0</v>
      </c>
      <c r="AH726" s="89">
        <f t="shared" si="216"/>
        <v>0</v>
      </c>
      <c r="AI726" s="130" t="e">
        <f ca="1">COUNTIF(OFFSET('SD Aufnahme'!$C$33,VLOOKUP(J726,Art_Aufnahme,3,FALSE),0,VLOOKUP(J726,Art_Aufnahme,4,FALSE)-VLOOKUP(J726,Art_Aufnahme,3,FALSE)+1,1),K726)</f>
        <v>#N/A</v>
      </c>
      <c r="AJ726" s="138">
        <f ca="1">COUNTIF(OFFSET('SD Aufnahme'!$M$32,VLOOKUP(E726,'SD Aufnahme'!$A$33:$X$376,'SD Aufnahme'!$W$29,FALSE),0,1,VLOOKUP(E726,'SD Aufnahme'!$A$33:$X$376,'SD Aufnahme'!$X$29,FALSE)),M726)</f>
        <v>0</v>
      </c>
      <c r="AK726" s="91">
        <f t="shared" ca="1" si="211"/>
        <v>0</v>
      </c>
      <c r="AL726" s="98">
        <f t="shared" si="205"/>
        <v>3</v>
      </c>
      <c r="AO726" s="98">
        <f t="shared" si="206"/>
        <v>0</v>
      </c>
      <c r="AR726" s="98" t="str">
        <f t="shared" si="207"/>
        <v>1900-1-Aufnahme</v>
      </c>
    </row>
    <row r="727" spans="1:44">
      <c r="A727" s="98">
        <f t="shared" ref="A727:A790" si="217">COUNTIF($K$23:$K$1022,L727)</f>
        <v>0</v>
      </c>
      <c r="B727" s="98" t="str">
        <f>IF(C727=1,SUM($C$23:C727),"")</f>
        <v/>
      </c>
      <c r="C727" s="98">
        <f t="shared" ref="C727:C790" si="218">IF(AND(L727&gt;0,X727&gt;0,Z727&gt;0),1,0)</f>
        <v>0</v>
      </c>
      <c r="D727" s="89" t="str">
        <f t="shared" ref="D727:D790" si="219">CONCATENATE(F727&amp;"-"&amp;G727&amp;"-"&amp;$D$1&amp;"-"&amp;M727)</f>
        <v>1900-1-Aufnahme-</v>
      </c>
      <c r="E727" s="123" t="str">
        <f t="shared" ca="1" si="208"/>
        <v>-</v>
      </c>
      <c r="F727" s="123">
        <f t="shared" si="213"/>
        <v>1900</v>
      </c>
      <c r="G727" s="123">
        <f t="shared" si="214"/>
        <v>1</v>
      </c>
      <c r="H727" s="162">
        <f t="shared" si="215"/>
        <v>705</v>
      </c>
      <c r="I727" s="77"/>
      <c r="J727" s="78"/>
      <c r="K727" s="79"/>
      <c r="L727" s="80"/>
      <c r="M727" s="177"/>
      <c r="N727" s="309" t="str">
        <f t="shared" ca="1" si="212"/>
        <v/>
      </c>
      <c r="O727" s="310" t="str">
        <f ca="1">IFERROR(IF(VLOOKUP($E727,'SD Aufnahme'!$A$33:$N$326,'SD Aufnahme'!$D$29,FALSE)=0,"",VLOOKUP($E727,'SD Aufnahme'!$A$33:$N$326,'SD Aufnahme'!$D$29,FALSE)),"")</f>
        <v/>
      </c>
      <c r="P727" s="313"/>
      <c r="Q727" s="315" t="str">
        <f>IF(K727=0,"",IFERROR(VLOOKUP($E727,'SD Aufnahme'!$A$33:$N$326,'SD Aufnahme'!$E$29,FALSE),""))</f>
        <v/>
      </c>
      <c r="R727" s="87"/>
      <c r="S727" s="131" t="str">
        <f t="shared" ref="S727:S790" si="220">IF(M727="organische Düngemittel", "%","")</f>
        <v/>
      </c>
      <c r="T727" s="126">
        <f>IF(M727="organische Düngemittel",IF(OR($M727=0,L727&lt;&gt;0,U727&gt;0),0,IFERROR(VLOOKUP($E727,'SD Aufnahme'!$A$33:$N$4042,T$20,FALSE),0)),)</f>
        <v>0</v>
      </c>
      <c r="U727" s="83"/>
      <c r="V727" s="124"/>
      <c r="W727" s="128" t="str">
        <f ca="1">IFERROR(IF(AND(J727&lt;&gt;"eigene Stoffe",VLOOKUP($E727,'SD Aufnahme'!$A$33:$N$326,'SD Aufnahme'!$G$29,FALSE)=0),"",IF($L727&lt;&gt;0,"", IF(AND(P727&gt;0,O727&lt;&gt;"",Q727&lt;&gt;"t TM"),VLOOKUP($E727,'SD Aufnahme'!$A$33:$N$326,'SD Aufnahme'!$G$29,FALSE)/O727*P727,VLOOKUP($E727,'SD Aufnahme'!$A$33:$N$326,'SD Aufnahme'!$G$29,FALSE)))),"")</f>
        <v/>
      </c>
      <c r="X727" s="87"/>
      <c r="Y727" s="128" t="str">
        <f ca="1">IFERROR(IF(AND(J727&lt;&gt;"eigene Stoffe",VLOOKUP($E727,'SD Aufnahme'!$A$33:$N$326,'SD Aufnahme'!$H$29,FALSE)=0),"",IF($L727&lt;&gt;0,"",IFERROR(IF(AND(P727&gt;0,O727&lt;&gt;"",Q727&lt;&gt;"t TM"),VLOOKUP($E727,'SD Aufnahme'!$A$33:$N$326,'SD Aufnahme'!$H$29,FALSE)*P727/O727,VLOOKUP($E727,'SD Aufnahme'!$A$33:$N$326,'SD Aufnahme'!$H$29,FALSE)),""))),"")</f>
        <v/>
      </c>
      <c r="Z727" s="87"/>
      <c r="AA727" s="424" t="s">
        <v>667</v>
      </c>
      <c r="AB727" s="129" t="str">
        <f>IF($M727=0,"",IFERROR(VLOOKUP($E727,'SD Aufnahme'!$A$33:$N$279,AB$20,FALSE),""))</f>
        <v/>
      </c>
      <c r="AC727" s="97">
        <f t="shared" ref="AC727:AC790" si="221">IFERROR(P727*R727/100,0)</f>
        <v>0</v>
      </c>
      <c r="AD727" s="89">
        <f t="shared" ref="AD727:AD790" ca="1" si="222">IF(AK727=1,IFERROR(IF(L727&gt;0,R727*X727,IF(X727&gt;0,X727*R727,W727*R727)),0),0)</f>
        <v>0</v>
      </c>
      <c r="AE727" s="89">
        <f t="shared" ca="1" si="209"/>
        <v>0</v>
      </c>
      <c r="AF727" s="89">
        <f t="shared" ref="AF727:AF790" ca="1" si="223">IF(AK727=1,IF(J727="Stickstofffixierung durch Leguminosen",0,IFERROR(IF(L727&gt;0,R727*Z727,IF(Z727&gt;0,Z727*R727,Y727*R727)),0)),0)</f>
        <v>0</v>
      </c>
      <c r="AG727" s="89">
        <f t="shared" ca="1" si="210"/>
        <v>0</v>
      </c>
      <c r="AH727" s="89">
        <f t="shared" si="216"/>
        <v>0</v>
      </c>
      <c r="AI727" s="130" t="e">
        <f ca="1">COUNTIF(OFFSET('SD Aufnahme'!$C$33,VLOOKUP(J727,Art_Aufnahme,3,FALSE),0,VLOOKUP(J727,Art_Aufnahme,4,FALSE)-VLOOKUP(J727,Art_Aufnahme,3,FALSE)+1,1),K727)</f>
        <v>#N/A</v>
      </c>
      <c r="AJ727" s="138">
        <f ca="1">COUNTIF(OFFSET('SD Aufnahme'!$M$32,VLOOKUP(E727,'SD Aufnahme'!$A$33:$X$376,'SD Aufnahme'!$W$29,FALSE),0,1,VLOOKUP(E727,'SD Aufnahme'!$A$33:$X$376,'SD Aufnahme'!$X$29,FALSE)),M727)</f>
        <v>0</v>
      </c>
      <c r="AK727" s="91">
        <f t="shared" ca="1" si="211"/>
        <v>0</v>
      </c>
      <c r="AL727" s="98">
        <f t="shared" ref="AL727:AL790" si="224">IF(OR(X727&gt;0,Z727&gt;0),2,3)</f>
        <v>3</v>
      </c>
      <c r="AO727" s="98">
        <f t="shared" ref="AO727:AO790" si="225">IF(I727&gt;0,ROW(),0)</f>
        <v>0</v>
      </c>
      <c r="AR727" s="98" t="str">
        <f t="shared" ref="AR727:AR790" si="226">CONCATENATE(F727&amp;"-"&amp;G727&amp;"-"&amp;$D$1)</f>
        <v>1900-1-Aufnahme</v>
      </c>
    </row>
    <row r="728" spans="1:44">
      <c r="A728" s="98">
        <f t="shared" si="217"/>
        <v>0</v>
      </c>
      <c r="B728" s="98" t="str">
        <f>IF(C728=1,SUM($C$23:C728),"")</f>
        <v/>
      </c>
      <c r="C728" s="98">
        <f t="shared" si="218"/>
        <v>0</v>
      </c>
      <c r="D728" s="89" t="str">
        <f t="shared" si="219"/>
        <v>1900-1-Aufnahme-</v>
      </c>
      <c r="E728" s="123" t="str">
        <f t="shared" ref="E728:E791" ca="1" si="227">IFERROR(IF(AI728=1,CONCATENATE(J728&amp;"-"&amp;K728),"-"),"-")</f>
        <v>-</v>
      </c>
      <c r="F728" s="123">
        <f t="shared" si="213"/>
        <v>1900</v>
      </c>
      <c r="G728" s="123">
        <f t="shared" si="214"/>
        <v>1</v>
      </c>
      <c r="H728" s="162">
        <f t="shared" si="215"/>
        <v>706</v>
      </c>
      <c r="I728" s="77"/>
      <c r="J728" s="78"/>
      <c r="K728" s="79"/>
      <c r="L728" s="80"/>
      <c r="M728" s="177"/>
      <c r="N728" s="309" t="str">
        <f t="shared" ca="1" si="212"/>
        <v/>
      </c>
      <c r="O728" s="310" t="str">
        <f ca="1">IFERROR(IF(VLOOKUP($E728,'SD Aufnahme'!$A$33:$N$326,'SD Aufnahme'!$D$29,FALSE)=0,"",VLOOKUP($E728,'SD Aufnahme'!$A$33:$N$326,'SD Aufnahme'!$D$29,FALSE)),"")</f>
        <v/>
      </c>
      <c r="P728" s="313"/>
      <c r="Q728" s="315" t="str">
        <f>IF(K728=0,"",IFERROR(VLOOKUP($E728,'SD Aufnahme'!$A$33:$N$326,'SD Aufnahme'!$E$29,FALSE),""))</f>
        <v/>
      </c>
      <c r="R728" s="87"/>
      <c r="S728" s="131" t="str">
        <f t="shared" si="220"/>
        <v/>
      </c>
      <c r="T728" s="126">
        <f>IF(M728="organische Düngemittel",IF(OR($M728=0,L728&lt;&gt;0,U728&gt;0),0,IFERROR(VLOOKUP($E728,'SD Aufnahme'!$A$33:$N$4042,T$20,FALSE),0)),)</f>
        <v>0</v>
      </c>
      <c r="U728" s="83"/>
      <c r="V728" s="124"/>
      <c r="W728" s="128" t="str">
        <f ca="1">IFERROR(IF(AND(J728&lt;&gt;"eigene Stoffe",VLOOKUP($E728,'SD Aufnahme'!$A$33:$N$326,'SD Aufnahme'!$G$29,FALSE)=0),"",IF($L728&lt;&gt;0,"", IF(AND(P728&gt;0,O728&lt;&gt;"",Q728&lt;&gt;"t TM"),VLOOKUP($E728,'SD Aufnahme'!$A$33:$N$326,'SD Aufnahme'!$G$29,FALSE)/O728*P728,VLOOKUP($E728,'SD Aufnahme'!$A$33:$N$326,'SD Aufnahme'!$G$29,FALSE)))),"")</f>
        <v/>
      </c>
      <c r="X728" s="87"/>
      <c r="Y728" s="128" t="str">
        <f ca="1">IFERROR(IF(AND(J728&lt;&gt;"eigene Stoffe",VLOOKUP($E728,'SD Aufnahme'!$A$33:$N$326,'SD Aufnahme'!$H$29,FALSE)=0),"",IF($L728&lt;&gt;0,"",IFERROR(IF(AND(P728&gt;0,O728&lt;&gt;"",Q728&lt;&gt;"t TM"),VLOOKUP($E728,'SD Aufnahme'!$A$33:$N$326,'SD Aufnahme'!$H$29,FALSE)*P728/O728,VLOOKUP($E728,'SD Aufnahme'!$A$33:$N$326,'SD Aufnahme'!$H$29,FALSE)),""))),"")</f>
        <v/>
      </c>
      <c r="Z728" s="87"/>
      <c r="AA728" s="424" t="s">
        <v>667</v>
      </c>
      <c r="AB728" s="129" t="str">
        <f>IF($M728=0,"",IFERROR(VLOOKUP($E728,'SD Aufnahme'!$A$33:$N$279,AB$20,FALSE),""))</f>
        <v/>
      </c>
      <c r="AC728" s="97">
        <f t="shared" si="221"/>
        <v>0</v>
      </c>
      <c r="AD728" s="89">
        <f t="shared" ca="1" si="222"/>
        <v>0</v>
      </c>
      <c r="AE728" s="89">
        <f t="shared" ref="AE728:AE791" ca="1" si="228">IF(AK728=1,AD728/100*IF(U728&gt;0,U728,T728),0)</f>
        <v>0</v>
      </c>
      <c r="AF728" s="89">
        <f t="shared" ca="1" si="223"/>
        <v>0</v>
      </c>
      <c r="AG728" s="89">
        <f t="shared" ref="AG728:AG791" ca="1" si="229">IF(AK728=1,AF728/100*IF(U728&gt;0,U728,T728),0)</f>
        <v>0</v>
      </c>
      <c r="AH728" s="89">
        <f t="shared" si="216"/>
        <v>0</v>
      </c>
      <c r="AI728" s="130" t="e">
        <f ca="1">COUNTIF(OFFSET('SD Aufnahme'!$C$33,VLOOKUP(J728,Art_Aufnahme,3,FALSE),0,VLOOKUP(J728,Art_Aufnahme,4,FALSE)-VLOOKUP(J728,Art_Aufnahme,3,FALSE)+1,1),K728)</f>
        <v>#N/A</v>
      </c>
      <c r="AJ728" s="138">
        <f ca="1">COUNTIF(OFFSET('SD Aufnahme'!$M$32,VLOOKUP(E728,'SD Aufnahme'!$A$33:$X$376,'SD Aufnahme'!$W$29,FALSE),0,1,VLOOKUP(E728,'SD Aufnahme'!$A$33:$X$376,'SD Aufnahme'!$X$29,FALSE)),M728)</f>
        <v>0</v>
      </c>
      <c r="AK728" s="91">
        <f t="shared" ref="AK728:AK791" ca="1" si="230">IF(AND(I728&gt;0,K728&gt;0,M728&gt;0,R728&gt;0,OR(AND(AA728="Richtwerte ",X728="",Z728=0),AND(OR(AA728="Richtwerte",AND(J728="eigene Stoffe",AA728&gt;0)),OR( W728&gt;0,X728&gt;0),OR(Y728&gt;0,Z728&gt;0)),AND(X728&gt;0,Z728&gt;0,OR(AA728="Richtwerte",AA728="Kennzeichnung",AA728="Analyse")))),1,0)</f>
        <v>0</v>
      </c>
      <c r="AL728" s="98">
        <f t="shared" si="224"/>
        <v>3</v>
      </c>
      <c r="AO728" s="98">
        <f t="shared" si="225"/>
        <v>0</v>
      </c>
      <c r="AR728" s="98" t="str">
        <f t="shared" si="226"/>
        <v>1900-1-Aufnahme</v>
      </c>
    </row>
    <row r="729" spans="1:44">
      <c r="A729" s="98">
        <f t="shared" si="217"/>
        <v>0</v>
      </c>
      <c r="B729" s="98" t="str">
        <f>IF(C729=1,SUM($C$23:C729),"")</f>
        <v/>
      </c>
      <c r="C729" s="98">
        <f t="shared" si="218"/>
        <v>0</v>
      </c>
      <c r="D729" s="89" t="str">
        <f t="shared" si="219"/>
        <v>1900-1-Aufnahme-</v>
      </c>
      <c r="E729" s="123" t="str">
        <f t="shared" ca="1" si="227"/>
        <v>-</v>
      </c>
      <c r="F729" s="123">
        <f t="shared" si="213"/>
        <v>1900</v>
      </c>
      <c r="G729" s="123">
        <f t="shared" si="214"/>
        <v>1</v>
      </c>
      <c r="H729" s="162">
        <f t="shared" si="215"/>
        <v>707</v>
      </c>
      <c r="I729" s="77"/>
      <c r="J729" s="78"/>
      <c r="K729" s="79"/>
      <c r="L729" s="80"/>
      <c r="M729" s="177"/>
      <c r="N729" s="309" t="str">
        <f t="shared" ref="N729:N792" ca="1" si="231">IF(OR(SUM(O729:P729)=0,O729=""),"","%")</f>
        <v/>
      </c>
      <c r="O729" s="310" t="str">
        <f ca="1">IFERROR(IF(VLOOKUP($E729,'SD Aufnahme'!$A$33:$N$326,'SD Aufnahme'!$D$29,FALSE)=0,"",VLOOKUP($E729,'SD Aufnahme'!$A$33:$N$326,'SD Aufnahme'!$D$29,FALSE)),"")</f>
        <v/>
      </c>
      <c r="P729" s="313"/>
      <c r="Q729" s="315" t="str">
        <f>IF(K729=0,"",IFERROR(VLOOKUP($E729,'SD Aufnahme'!$A$33:$N$326,'SD Aufnahme'!$E$29,FALSE),""))</f>
        <v/>
      </c>
      <c r="R729" s="87"/>
      <c r="S729" s="131" t="str">
        <f t="shared" si="220"/>
        <v/>
      </c>
      <c r="T729" s="126">
        <f>IF(M729="organische Düngemittel",IF(OR($M729=0,L729&lt;&gt;0,U729&gt;0),0,IFERROR(VLOOKUP($E729,'SD Aufnahme'!$A$33:$N$4042,T$20,FALSE),0)),)</f>
        <v>0</v>
      </c>
      <c r="U729" s="83"/>
      <c r="V729" s="124"/>
      <c r="W729" s="128" t="str">
        <f ca="1">IFERROR(IF(AND(J729&lt;&gt;"eigene Stoffe",VLOOKUP($E729,'SD Aufnahme'!$A$33:$N$326,'SD Aufnahme'!$G$29,FALSE)=0),"",IF($L729&lt;&gt;0,"", IF(AND(P729&gt;0,O729&lt;&gt;"",Q729&lt;&gt;"t TM"),VLOOKUP($E729,'SD Aufnahme'!$A$33:$N$326,'SD Aufnahme'!$G$29,FALSE)/O729*P729,VLOOKUP($E729,'SD Aufnahme'!$A$33:$N$326,'SD Aufnahme'!$G$29,FALSE)))),"")</f>
        <v/>
      </c>
      <c r="X729" s="87"/>
      <c r="Y729" s="128" t="str">
        <f ca="1">IFERROR(IF(AND(J729&lt;&gt;"eigene Stoffe",VLOOKUP($E729,'SD Aufnahme'!$A$33:$N$326,'SD Aufnahme'!$H$29,FALSE)=0),"",IF($L729&lt;&gt;0,"",IFERROR(IF(AND(P729&gt;0,O729&lt;&gt;"",Q729&lt;&gt;"t TM"),VLOOKUP($E729,'SD Aufnahme'!$A$33:$N$326,'SD Aufnahme'!$H$29,FALSE)*P729/O729,VLOOKUP($E729,'SD Aufnahme'!$A$33:$N$326,'SD Aufnahme'!$H$29,FALSE)),""))),"")</f>
        <v/>
      </c>
      <c r="Z729" s="87"/>
      <c r="AA729" s="424" t="s">
        <v>667</v>
      </c>
      <c r="AB729" s="129" t="str">
        <f>IF($M729=0,"",IFERROR(VLOOKUP($E729,'SD Aufnahme'!$A$33:$N$279,AB$20,FALSE),""))</f>
        <v/>
      </c>
      <c r="AC729" s="97">
        <f t="shared" si="221"/>
        <v>0</v>
      </c>
      <c r="AD729" s="89">
        <f t="shared" ca="1" si="222"/>
        <v>0</v>
      </c>
      <c r="AE729" s="89">
        <f t="shared" ca="1" si="228"/>
        <v>0</v>
      </c>
      <c r="AF729" s="89">
        <f t="shared" ca="1" si="223"/>
        <v>0</v>
      </c>
      <c r="AG729" s="89">
        <f t="shared" ca="1" si="229"/>
        <v>0</v>
      </c>
      <c r="AH729" s="89">
        <f t="shared" si="216"/>
        <v>0</v>
      </c>
      <c r="AI729" s="130" t="e">
        <f ca="1">COUNTIF(OFFSET('SD Aufnahme'!$C$33,VLOOKUP(J729,Art_Aufnahme,3,FALSE),0,VLOOKUP(J729,Art_Aufnahme,4,FALSE)-VLOOKUP(J729,Art_Aufnahme,3,FALSE)+1,1),K729)</f>
        <v>#N/A</v>
      </c>
      <c r="AJ729" s="138">
        <f ca="1">COUNTIF(OFFSET('SD Aufnahme'!$M$32,VLOOKUP(E729,'SD Aufnahme'!$A$33:$X$376,'SD Aufnahme'!$W$29,FALSE),0,1,VLOOKUP(E729,'SD Aufnahme'!$A$33:$X$376,'SD Aufnahme'!$X$29,FALSE)),M729)</f>
        <v>0</v>
      </c>
      <c r="AK729" s="91">
        <f t="shared" ca="1" si="230"/>
        <v>0</v>
      </c>
      <c r="AL729" s="98">
        <f t="shared" si="224"/>
        <v>3</v>
      </c>
      <c r="AO729" s="98">
        <f t="shared" si="225"/>
        <v>0</v>
      </c>
      <c r="AR729" s="98" t="str">
        <f t="shared" si="226"/>
        <v>1900-1-Aufnahme</v>
      </c>
    </row>
    <row r="730" spans="1:44">
      <c r="A730" s="98">
        <f t="shared" si="217"/>
        <v>0</v>
      </c>
      <c r="B730" s="98" t="str">
        <f>IF(C730=1,SUM($C$23:C730),"")</f>
        <v/>
      </c>
      <c r="C730" s="98">
        <f t="shared" si="218"/>
        <v>0</v>
      </c>
      <c r="D730" s="89" t="str">
        <f t="shared" si="219"/>
        <v>1900-1-Aufnahme-</v>
      </c>
      <c r="E730" s="123" t="str">
        <f t="shared" ca="1" si="227"/>
        <v>-</v>
      </c>
      <c r="F730" s="123">
        <f t="shared" si="213"/>
        <v>1900</v>
      </c>
      <c r="G730" s="123">
        <f t="shared" si="214"/>
        <v>1</v>
      </c>
      <c r="H730" s="162">
        <f t="shared" si="215"/>
        <v>708</v>
      </c>
      <c r="I730" s="77"/>
      <c r="J730" s="78"/>
      <c r="K730" s="79"/>
      <c r="L730" s="80"/>
      <c r="M730" s="177"/>
      <c r="N730" s="309" t="str">
        <f t="shared" ca="1" si="231"/>
        <v/>
      </c>
      <c r="O730" s="310" t="str">
        <f ca="1">IFERROR(IF(VLOOKUP($E730,'SD Aufnahme'!$A$33:$N$326,'SD Aufnahme'!$D$29,FALSE)=0,"",VLOOKUP($E730,'SD Aufnahme'!$A$33:$N$326,'SD Aufnahme'!$D$29,FALSE)),"")</f>
        <v/>
      </c>
      <c r="P730" s="313"/>
      <c r="Q730" s="315" t="str">
        <f>IF(K730=0,"",IFERROR(VLOOKUP($E730,'SD Aufnahme'!$A$33:$N$326,'SD Aufnahme'!$E$29,FALSE),""))</f>
        <v/>
      </c>
      <c r="R730" s="87"/>
      <c r="S730" s="131" t="str">
        <f t="shared" si="220"/>
        <v/>
      </c>
      <c r="T730" s="126">
        <f>IF(M730="organische Düngemittel",IF(OR($M730=0,L730&lt;&gt;0,U730&gt;0),0,IFERROR(VLOOKUP($E730,'SD Aufnahme'!$A$33:$N$4042,T$20,FALSE),0)),)</f>
        <v>0</v>
      </c>
      <c r="U730" s="83"/>
      <c r="V730" s="124"/>
      <c r="W730" s="128" t="str">
        <f ca="1">IFERROR(IF(AND(J730&lt;&gt;"eigene Stoffe",VLOOKUP($E730,'SD Aufnahme'!$A$33:$N$326,'SD Aufnahme'!$G$29,FALSE)=0),"",IF($L730&lt;&gt;0,"", IF(AND(P730&gt;0,O730&lt;&gt;"",Q730&lt;&gt;"t TM"),VLOOKUP($E730,'SD Aufnahme'!$A$33:$N$326,'SD Aufnahme'!$G$29,FALSE)/O730*P730,VLOOKUP($E730,'SD Aufnahme'!$A$33:$N$326,'SD Aufnahme'!$G$29,FALSE)))),"")</f>
        <v/>
      </c>
      <c r="X730" s="87"/>
      <c r="Y730" s="128" t="str">
        <f ca="1">IFERROR(IF(AND(J730&lt;&gt;"eigene Stoffe",VLOOKUP($E730,'SD Aufnahme'!$A$33:$N$326,'SD Aufnahme'!$H$29,FALSE)=0),"",IF($L730&lt;&gt;0,"",IFERROR(IF(AND(P730&gt;0,O730&lt;&gt;"",Q730&lt;&gt;"t TM"),VLOOKUP($E730,'SD Aufnahme'!$A$33:$N$326,'SD Aufnahme'!$H$29,FALSE)*P730/O730,VLOOKUP($E730,'SD Aufnahme'!$A$33:$N$326,'SD Aufnahme'!$H$29,FALSE)),""))),"")</f>
        <v/>
      </c>
      <c r="Z730" s="87"/>
      <c r="AA730" s="424" t="s">
        <v>667</v>
      </c>
      <c r="AB730" s="129" t="str">
        <f>IF($M730=0,"",IFERROR(VLOOKUP($E730,'SD Aufnahme'!$A$33:$N$279,AB$20,FALSE),""))</f>
        <v/>
      </c>
      <c r="AC730" s="97">
        <f t="shared" si="221"/>
        <v>0</v>
      </c>
      <c r="AD730" s="89">
        <f t="shared" ca="1" si="222"/>
        <v>0</v>
      </c>
      <c r="AE730" s="89">
        <f t="shared" ca="1" si="228"/>
        <v>0</v>
      </c>
      <c r="AF730" s="89">
        <f t="shared" ca="1" si="223"/>
        <v>0</v>
      </c>
      <c r="AG730" s="89">
        <f t="shared" ca="1" si="229"/>
        <v>0</v>
      </c>
      <c r="AH730" s="89">
        <f t="shared" si="216"/>
        <v>0</v>
      </c>
      <c r="AI730" s="130" t="e">
        <f ca="1">COUNTIF(OFFSET('SD Aufnahme'!$C$33,VLOOKUP(J730,Art_Aufnahme,3,FALSE),0,VLOOKUP(J730,Art_Aufnahme,4,FALSE)-VLOOKUP(J730,Art_Aufnahme,3,FALSE)+1,1),K730)</f>
        <v>#N/A</v>
      </c>
      <c r="AJ730" s="138">
        <f ca="1">COUNTIF(OFFSET('SD Aufnahme'!$M$32,VLOOKUP(E730,'SD Aufnahme'!$A$33:$X$376,'SD Aufnahme'!$W$29,FALSE),0,1,VLOOKUP(E730,'SD Aufnahme'!$A$33:$X$376,'SD Aufnahme'!$X$29,FALSE)),M730)</f>
        <v>0</v>
      </c>
      <c r="AK730" s="91">
        <f t="shared" ca="1" si="230"/>
        <v>0</v>
      </c>
      <c r="AL730" s="98">
        <f t="shared" si="224"/>
        <v>3</v>
      </c>
      <c r="AO730" s="98">
        <f t="shared" si="225"/>
        <v>0</v>
      </c>
      <c r="AR730" s="98" t="str">
        <f t="shared" si="226"/>
        <v>1900-1-Aufnahme</v>
      </c>
    </row>
    <row r="731" spans="1:44">
      <c r="A731" s="98">
        <f t="shared" si="217"/>
        <v>0</v>
      </c>
      <c r="B731" s="98" t="str">
        <f>IF(C731=1,SUM($C$23:C731),"")</f>
        <v/>
      </c>
      <c r="C731" s="98">
        <f t="shared" si="218"/>
        <v>0</v>
      </c>
      <c r="D731" s="89" t="str">
        <f t="shared" si="219"/>
        <v>1900-1-Aufnahme-</v>
      </c>
      <c r="E731" s="123" t="str">
        <f t="shared" ca="1" si="227"/>
        <v>-</v>
      </c>
      <c r="F731" s="123">
        <f t="shared" si="213"/>
        <v>1900</v>
      </c>
      <c r="G731" s="123">
        <f t="shared" si="214"/>
        <v>1</v>
      </c>
      <c r="H731" s="162">
        <f t="shared" si="215"/>
        <v>709</v>
      </c>
      <c r="I731" s="77"/>
      <c r="J731" s="78"/>
      <c r="K731" s="79"/>
      <c r="L731" s="80"/>
      <c r="M731" s="177"/>
      <c r="N731" s="309" t="str">
        <f t="shared" ca="1" si="231"/>
        <v/>
      </c>
      <c r="O731" s="310" t="str">
        <f ca="1">IFERROR(IF(VLOOKUP($E731,'SD Aufnahme'!$A$33:$N$326,'SD Aufnahme'!$D$29,FALSE)=0,"",VLOOKUP($E731,'SD Aufnahme'!$A$33:$N$326,'SD Aufnahme'!$D$29,FALSE)),"")</f>
        <v/>
      </c>
      <c r="P731" s="313"/>
      <c r="Q731" s="315" t="str">
        <f>IF(K731=0,"",IFERROR(VLOOKUP($E731,'SD Aufnahme'!$A$33:$N$326,'SD Aufnahme'!$E$29,FALSE),""))</f>
        <v/>
      </c>
      <c r="R731" s="87"/>
      <c r="S731" s="131" t="str">
        <f t="shared" si="220"/>
        <v/>
      </c>
      <c r="T731" s="126">
        <f>IF(M731="organische Düngemittel",IF(OR($M731=0,L731&lt;&gt;0,U731&gt;0),0,IFERROR(VLOOKUP($E731,'SD Aufnahme'!$A$33:$N$4042,T$20,FALSE),0)),)</f>
        <v>0</v>
      </c>
      <c r="U731" s="83"/>
      <c r="V731" s="124"/>
      <c r="W731" s="128" t="str">
        <f ca="1">IFERROR(IF(AND(J731&lt;&gt;"eigene Stoffe",VLOOKUP($E731,'SD Aufnahme'!$A$33:$N$326,'SD Aufnahme'!$G$29,FALSE)=0),"",IF($L731&lt;&gt;0,"", IF(AND(P731&gt;0,O731&lt;&gt;"",Q731&lt;&gt;"t TM"),VLOOKUP($E731,'SD Aufnahme'!$A$33:$N$326,'SD Aufnahme'!$G$29,FALSE)/O731*P731,VLOOKUP($E731,'SD Aufnahme'!$A$33:$N$326,'SD Aufnahme'!$G$29,FALSE)))),"")</f>
        <v/>
      </c>
      <c r="X731" s="87"/>
      <c r="Y731" s="128" t="str">
        <f ca="1">IFERROR(IF(AND(J731&lt;&gt;"eigene Stoffe",VLOOKUP($E731,'SD Aufnahme'!$A$33:$N$326,'SD Aufnahme'!$H$29,FALSE)=0),"",IF($L731&lt;&gt;0,"",IFERROR(IF(AND(P731&gt;0,O731&lt;&gt;"",Q731&lt;&gt;"t TM"),VLOOKUP($E731,'SD Aufnahme'!$A$33:$N$326,'SD Aufnahme'!$H$29,FALSE)*P731/O731,VLOOKUP($E731,'SD Aufnahme'!$A$33:$N$326,'SD Aufnahme'!$H$29,FALSE)),""))),"")</f>
        <v/>
      </c>
      <c r="Z731" s="87"/>
      <c r="AA731" s="424" t="s">
        <v>667</v>
      </c>
      <c r="AB731" s="129" t="str">
        <f>IF($M731=0,"",IFERROR(VLOOKUP($E731,'SD Aufnahme'!$A$33:$N$279,AB$20,FALSE),""))</f>
        <v/>
      </c>
      <c r="AC731" s="97">
        <f t="shared" si="221"/>
        <v>0</v>
      </c>
      <c r="AD731" s="89">
        <f t="shared" ca="1" si="222"/>
        <v>0</v>
      </c>
      <c r="AE731" s="89">
        <f t="shared" ca="1" si="228"/>
        <v>0</v>
      </c>
      <c r="AF731" s="89">
        <f t="shared" ca="1" si="223"/>
        <v>0</v>
      </c>
      <c r="AG731" s="89">
        <f t="shared" ca="1" si="229"/>
        <v>0</v>
      </c>
      <c r="AH731" s="89">
        <f t="shared" si="216"/>
        <v>0</v>
      </c>
      <c r="AI731" s="130" t="e">
        <f ca="1">COUNTIF(OFFSET('SD Aufnahme'!$C$33,VLOOKUP(J731,Art_Aufnahme,3,FALSE),0,VLOOKUP(J731,Art_Aufnahme,4,FALSE)-VLOOKUP(J731,Art_Aufnahme,3,FALSE)+1,1),K731)</f>
        <v>#N/A</v>
      </c>
      <c r="AJ731" s="138">
        <f ca="1">COUNTIF(OFFSET('SD Aufnahme'!$M$32,VLOOKUP(E731,'SD Aufnahme'!$A$33:$X$376,'SD Aufnahme'!$W$29,FALSE),0,1,VLOOKUP(E731,'SD Aufnahme'!$A$33:$X$376,'SD Aufnahme'!$X$29,FALSE)),M731)</f>
        <v>0</v>
      </c>
      <c r="AK731" s="91">
        <f t="shared" ca="1" si="230"/>
        <v>0</v>
      </c>
      <c r="AL731" s="98">
        <f t="shared" si="224"/>
        <v>3</v>
      </c>
      <c r="AO731" s="98">
        <f t="shared" si="225"/>
        <v>0</v>
      </c>
      <c r="AR731" s="98" t="str">
        <f t="shared" si="226"/>
        <v>1900-1-Aufnahme</v>
      </c>
    </row>
    <row r="732" spans="1:44">
      <c r="A732" s="98">
        <f t="shared" si="217"/>
        <v>0</v>
      </c>
      <c r="B732" s="98" t="str">
        <f>IF(C732=1,SUM($C$23:C732),"")</f>
        <v/>
      </c>
      <c r="C732" s="98">
        <f t="shared" si="218"/>
        <v>0</v>
      </c>
      <c r="D732" s="89" t="str">
        <f t="shared" si="219"/>
        <v>1900-1-Aufnahme-</v>
      </c>
      <c r="E732" s="123" t="str">
        <f t="shared" ca="1" si="227"/>
        <v>-</v>
      </c>
      <c r="F732" s="123">
        <f t="shared" si="213"/>
        <v>1900</v>
      </c>
      <c r="G732" s="123">
        <f t="shared" si="214"/>
        <v>1</v>
      </c>
      <c r="H732" s="162">
        <f t="shared" si="215"/>
        <v>710</v>
      </c>
      <c r="I732" s="77"/>
      <c r="J732" s="78"/>
      <c r="K732" s="79"/>
      <c r="L732" s="80"/>
      <c r="M732" s="177"/>
      <c r="N732" s="309" t="str">
        <f t="shared" ca="1" si="231"/>
        <v/>
      </c>
      <c r="O732" s="310" t="str">
        <f ca="1">IFERROR(IF(VLOOKUP($E732,'SD Aufnahme'!$A$33:$N$326,'SD Aufnahme'!$D$29,FALSE)=0,"",VLOOKUP($E732,'SD Aufnahme'!$A$33:$N$326,'SD Aufnahme'!$D$29,FALSE)),"")</f>
        <v/>
      </c>
      <c r="P732" s="313"/>
      <c r="Q732" s="315" t="str">
        <f>IF(K732=0,"",IFERROR(VLOOKUP($E732,'SD Aufnahme'!$A$33:$N$326,'SD Aufnahme'!$E$29,FALSE),""))</f>
        <v/>
      </c>
      <c r="R732" s="87"/>
      <c r="S732" s="131" t="str">
        <f t="shared" si="220"/>
        <v/>
      </c>
      <c r="T732" s="126">
        <f>IF(M732="organische Düngemittel",IF(OR($M732=0,L732&lt;&gt;0,U732&gt;0),0,IFERROR(VLOOKUP($E732,'SD Aufnahme'!$A$33:$N$4042,T$20,FALSE),0)),)</f>
        <v>0</v>
      </c>
      <c r="U732" s="83"/>
      <c r="V732" s="124"/>
      <c r="W732" s="128" t="str">
        <f ca="1">IFERROR(IF(AND(J732&lt;&gt;"eigene Stoffe",VLOOKUP($E732,'SD Aufnahme'!$A$33:$N$326,'SD Aufnahme'!$G$29,FALSE)=0),"",IF($L732&lt;&gt;0,"", IF(AND(P732&gt;0,O732&lt;&gt;"",Q732&lt;&gt;"t TM"),VLOOKUP($E732,'SD Aufnahme'!$A$33:$N$326,'SD Aufnahme'!$G$29,FALSE)/O732*P732,VLOOKUP($E732,'SD Aufnahme'!$A$33:$N$326,'SD Aufnahme'!$G$29,FALSE)))),"")</f>
        <v/>
      </c>
      <c r="X732" s="87"/>
      <c r="Y732" s="128" t="str">
        <f ca="1">IFERROR(IF(AND(J732&lt;&gt;"eigene Stoffe",VLOOKUP($E732,'SD Aufnahme'!$A$33:$N$326,'SD Aufnahme'!$H$29,FALSE)=0),"",IF($L732&lt;&gt;0,"",IFERROR(IF(AND(P732&gt;0,O732&lt;&gt;"",Q732&lt;&gt;"t TM"),VLOOKUP($E732,'SD Aufnahme'!$A$33:$N$326,'SD Aufnahme'!$H$29,FALSE)*P732/O732,VLOOKUP($E732,'SD Aufnahme'!$A$33:$N$326,'SD Aufnahme'!$H$29,FALSE)),""))),"")</f>
        <v/>
      </c>
      <c r="Z732" s="87"/>
      <c r="AA732" s="424" t="s">
        <v>667</v>
      </c>
      <c r="AB732" s="129" t="str">
        <f>IF($M732=0,"",IFERROR(VLOOKUP($E732,'SD Aufnahme'!$A$33:$N$279,AB$20,FALSE),""))</f>
        <v/>
      </c>
      <c r="AC732" s="97">
        <f t="shared" si="221"/>
        <v>0</v>
      </c>
      <c r="AD732" s="89">
        <f t="shared" ca="1" si="222"/>
        <v>0</v>
      </c>
      <c r="AE732" s="89">
        <f t="shared" ca="1" si="228"/>
        <v>0</v>
      </c>
      <c r="AF732" s="89">
        <f t="shared" ca="1" si="223"/>
        <v>0</v>
      </c>
      <c r="AG732" s="89">
        <f t="shared" ca="1" si="229"/>
        <v>0</v>
      </c>
      <c r="AH732" s="89">
        <f t="shared" si="216"/>
        <v>0</v>
      </c>
      <c r="AI732" s="130" t="e">
        <f ca="1">COUNTIF(OFFSET('SD Aufnahme'!$C$33,VLOOKUP(J732,Art_Aufnahme,3,FALSE),0,VLOOKUP(J732,Art_Aufnahme,4,FALSE)-VLOOKUP(J732,Art_Aufnahme,3,FALSE)+1,1),K732)</f>
        <v>#N/A</v>
      </c>
      <c r="AJ732" s="138">
        <f ca="1">COUNTIF(OFFSET('SD Aufnahme'!$M$32,VLOOKUP(E732,'SD Aufnahme'!$A$33:$X$376,'SD Aufnahme'!$W$29,FALSE),0,1,VLOOKUP(E732,'SD Aufnahme'!$A$33:$X$376,'SD Aufnahme'!$X$29,FALSE)),M732)</f>
        <v>0</v>
      </c>
      <c r="AK732" s="91">
        <f t="shared" ca="1" si="230"/>
        <v>0</v>
      </c>
      <c r="AL732" s="98">
        <f t="shared" si="224"/>
        <v>3</v>
      </c>
      <c r="AO732" s="98">
        <f t="shared" si="225"/>
        <v>0</v>
      </c>
      <c r="AR732" s="98" t="str">
        <f t="shared" si="226"/>
        <v>1900-1-Aufnahme</v>
      </c>
    </row>
    <row r="733" spans="1:44">
      <c r="A733" s="98">
        <f t="shared" si="217"/>
        <v>0</v>
      </c>
      <c r="B733" s="98" t="str">
        <f>IF(C733=1,SUM($C$23:C733),"")</f>
        <v/>
      </c>
      <c r="C733" s="98">
        <f t="shared" si="218"/>
        <v>0</v>
      </c>
      <c r="D733" s="89" t="str">
        <f t="shared" si="219"/>
        <v>1900-1-Aufnahme-</v>
      </c>
      <c r="E733" s="123" t="str">
        <f t="shared" ca="1" si="227"/>
        <v>-</v>
      </c>
      <c r="F733" s="123">
        <f t="shared" si="213"/>
        <v>1900</v>
      </c>
      <c r="G733" s="123">
        <f t="shared" si="214"/>
        <v>1</v>
      </c>
      <c r="H733" s="162">
        <f t="shared" si="215"/>
        <v>711</v>
      </c>
      <c r="I733" s="77"/>
      <c r="J733" s="78"/>
      <c r="K733" s="79"/>
      <c r="L733" s="80"/>
      <c r="M733" s="177"/>
      <c r="N733" s="309" t="str">
        <f t="shared" ca="1" si="231"/>
        <v/>
      </c>
      <c r="O733" s="310" t="str">
        <f ca="1">IFERROR(IF(VLOOKUP($E733,'SD Aufnahme'!$A$33:$N$326,'SD Aufnahme'!$D$29,FALSE)=0,"",VLOOKUP($E733,'SD Aufnahme'!$A$33:$N$326,'SD Aufnahme'!$D$29,FALSE)),"")</f>
        <v/>
      </c>
      <c r="P733" s="313"/>
      <c r="Q733" s="315" t="str">
        <f>IF(K733=0,"",IFERROR(VLOOKUP($E733,'SD Aufnahme'!$A$33:$N$326,'SD Aufnahme'!$E$29,FALSE),""))</f>
        <v/>
      </c>
      <c r="R733" s="87"/>
      <c r="S733" s="131" t="str">
        <f t="shared" si="220"/>
        <v/>
      </c>
      <c r="T733" s="126">
        <f>IF(M733="organische Düngemittel",IF(OR($M733=0,L733&lt;&gt;0,U733&gt;0),0,IFERROR(VLOOKUP($E733,'SD Aufnahme'!$A$33:$N$4042,T$20,FALSE),0)),)</f>
        <v>0</v>
      </c>
      <c r="U733" s="83"/>
      <c r="V733" s="124"/>
      <c r="W733" s="128" t="str">
        <f ca="1">IFERROR(IF(AND(J733&lt;&gt;"eigene Stoffe",VLOOKUP($E733,'SD Aufnahme'!$A$33:$N$326,'SD Aufnahme'!$G$29,FALSE)=0),"",IF($L733&lt;&gt;0,"", IF(AND(P733&gt;0,O733&lt;&gt;"",Q733&lt;&gt;"t TM"),VLOOKUP($E733,'SD Aufnahme'!$A$33:$N$326,'SD Aufnahme'!$G$29,FALSE)/O733*P733,VLOOKUP($E733,'SD Aufnahme'!$A$33:$N$326,'SD Aufnahme'!$G$29,FALSE)))),"")</f>
        <v/>
      </c>
      <c r="X733" s="87"/>
      <c r="Y733" s="128" t="str">
        <f ca="1">IFERROR(IF(AND(J733&lt;&gt;"eigene Stoffe",VLOOKUP($E733,'SD Aufnahme'!$A$33:$N$326,'SD Aufnahme'!$H$29,FALSE)=0),"",IF($L733&lt;&gt;0,"",IFERROR(IF(AND(P733&gt;0,O733&lt;&gt;"",Q733&lt;&gt;"t TM"),VLOOKUP($E733,'SD Aufnahme'!$A$33:$N$326,'SD Aufnahme'!$H$29,FALSE)*P733/O733,VLOOKUP($E733,'SD Aufnahme'!$A$33:$N$326,'SD Aufnahme'!$H$29,FALSE)),""))),"")</f>
        <v/>
      </c>
      <c r="Z733" s="87"/>
      <c r="AA733" s="424" t="s">
        <v>667</v>
      </c>
      <c r="AB733" s="129" t="str">
        <f>IF($M733=0,"",IFERROR(VLOOKUP($E733,'SD Aufnahme'!$A$33:$N$279,AB$20,FALSE),""))</f>
        <v/>
      </c>
      <c r="AC733" s="97">
        <f t="shared" si="221"/>
        <v>0</v>
      </c>
      <c r="AD733" s="89">
        <f t="shared" ca="1" si="222"/>
        <v>0</v>
      </c>
      <c r="AE733" s="89">
        <f t="shared" ca="1" si="228"/>
        <v>0</v>
      </c>
      <c r="AF733" s="89">
        <f t="shared" ca="1" si="223"/>
        <v>0</v>
      </c>
      <c r="AG733" s="89">
        <f t="shared" ca="1" si="229"/>
        <v>0</v>
      </c>
      <c r="AH733" s="89">
        <f t="shared" si="216"/>
        <v>0</v>
      </c>
      <c r="AI733" s="130" t="e">
        <f ca="1">COUNTIF(OFFSET('SD Aufnahme'!$C$33,VLOOKUP(J733,Art_Aufnahme,3,FALSE),0,VLOOKUP(J733,Art_Aufnahme,4,FALSE)-VLOOKUP(J733,Art_Aufnahme,3,FALSE)+1,1),K733)</f>
        <v>#N/A</v>
      </c>
      <c r="AJ733" s="138">
        <f ca="1">COUNTIF(OFFSET('SD Aufnahme'!$M$32,VLOOKUP(E733,'SD Aufnahme'!$A$33:$X$376,'SD Aufnahme'!$W$29,FALSE),0,1,VLOOKUP(E733,'SD Aufnahme'!$A$33:$X$376,'SD Aufnahme'!$X$29,FALSE)),M733)</f>
        <v>0</v>
      </c>
      <c r="AK733" s="91">
        <f t="shared" ca="1" si="230"/>
        <v>0</v>
      </c>
      <c r="AL733" s="98">
        <f t="shared" si="224"/>
        <v>3</v>
      </c>
      <c r="AO733" s="98">
        <f t="shared" si="225"/>
        <v>0</v>
      </c>
      <c r="AR733" s="98" t="str">
        <f t="shared" si="226"/>
        <v>1900-1-Aufnahme</v>
      </c>
    </row>
    <row r="734" spans="1:44">
      <c r="A734" s="98">
        <f t="shared" si="217"/>
        <v>0</v>
      </c>
      <c r="B734" s="98" t="str">
        <f>IF(C734=1,SUM($C$23:C734),"")</f>
        <v/>
      </c>
      <c r="C734" s="98">
        <f t="shared" si="218"/>
        <v>0</v>
      </c>
      <c r="D734" s="89" t="str">
        <f t="shared" si="219"/>
        <v>1900-1-Aufnahme-</v>
      </c>
      <c r="E734" s="123" t="str">
        <f t="shared" ca="1" si="227"/>
        <v>-</v>
      </c>
      <c r="F734" s="123">
        <f t="shared" si="213"/>
        <v>1900</v>
      </c>
      <c r="G734" s="123">
        <f t="shared" si="214"/>
        <v>1</v>
      </c>
      <c r="H734" s="162">
        <f t="shared" si="215"/>
        <v>712</v>
      </c>
      <c r="I734" s="77"/>
      <c r="J734" s="78"/>
      <c r="K734" s="79"/>
      <c r="L734" s="80"/>
      <c r="M734" s="177"/>
      <c r="N734" s="309" t="str">
        <f t="shared" ca="1" si="231"/>
        <v/>
      </c>
      <c r="O734" s="310" t="str">
        <f ca="1">IFERROR(IF(VLOOKUP($E734,'SD Aufnahme'!$A$33:$N$326,'SD Aufnahme'!$D$29,FALSE)=0,"",VLOOKUP($E734,'SD Aufnahme'!$A$33:$N$326,'SD Aufnahme'!$D$29,FALSE)),"")</f>
        <v/>
      </c>
      <c r="P734" s="313"/>
      <c r="Q734" s="315" t="str">
        <f>IF(K734=0,"",IFERROR(VLOOKUP($E734,'SD Aufnahme'!$A$33:$N$326,'SD Aufnahme'!$E$29,FALSE),""))</f>
        <v/>
      </c>
      <c r="R734" s="87"/>
      <c r="S734" s="131" t="str">
        <f t="shared" si="220"/>
        <v/>
      </c>
      <c r="T734" s="126">
        <f>IF(M734="organische Düngemittel",IF(OR($M734=0,L734&lt;&gt;0,U734&gt;0),0,IFERROR(VLOOKUP($E734,'SD Aufnahme'!$A$33:$N$4042,T$20,FALSE),0)),)</f>
        <v>0</v>
      </c>
      <c r="U734" s="83"/>
      <c r="V734" s="124"/>
      <c r="W734" s="128" t="str">
        <f ca="1">IFERROR(IF(AND(J734&lt;&gt;"eigene Stoffe",VLOOKUP($E734,'SD Aufnahme'!$A$33:$N$326,'SD Aufnahme'!$G$29,FALSE)=0),"",IF($L734&lt;&gt;0,"", IF(AND(P734&gt;0,O734&lt;&gt;"",Q734&lt;&gt;"t TM"),VLOOKUP($E734,'SD Aufnahme'!$A$33:$N$326,'SD Aufnahme'!$G$29,FALSE)/O734*P734,VLOOKUP($E734,'SD Aufnahme'!$A$33:$N$326,'SD Aufnahme'!$G$29,FALSE)))),"")</f>
        <v/>
      </c>
      <c r="X734" s="87"/>
      <c r="Y734" s="128" t="str">
        <f ca="1">IFERROR(IF(AND(J734&lt;&gt;"eigene Stoffe",VLOOKUP($E734,'SD Aufnahme'!$A$33:$N$326,'SD Aufnahme'!$H$29,FALSE)=0),"",IF($L734&lt;&gt;0,"",IFERROR(IF(AND(P734&gt;0,O734&lt;&gt;"",Q734&lt;&gt;"t TM"),VLOOKUP($E734,'SD Aufnahme'!$A$33:$N$326,'SD Aufnahme'!$H$29,FALSE)*P734/O734,VLOOKUP($E734,'SD Aufnahme'!$A$33:$N$326,'SD Aufnahme'!$H$29,FALSE)),""))),"")</f>
        <v/>
      </c>
      <c r="Z734" s="87"/>
      <c r="AA734" s="424" t="s">
        <v>667</v>
      </c>
      <c r="AB734" s="129" t="str">
        <f>IF($M734=0,"",IFERROR(VLOOKUP($E734,'SD Aufnahme'!$A$33:$N$279,AB$20,FALSE),""))</f>
        <v/>
      </c>
      <c r="AC734" s="97">
        <f t="shared" si="221"/>
        <v>0</v>
      </c>
      <c r="AD734" s="89">
        <f t="shared" ca="1" si="222"/>
        <v>0</v>
      </c>
      <c r="AE734" s="89">
        <f t="shared" ca="1" si="228"/>
        <v>0</v>
      </c>
      <c r="AF734" s="89">
        <f t="shared" ca="1" si="223"/>
        <v>0</v>
      </c>
      <c r="AG734" s="89">
        <f t="shared" ca="1" si="229"/>
        <v>0</v>
      </c>
      <c r="AH734" s="89">
        <f t="shared" si="216"/>
        <v>0</v>
      </c>
      <c r="AI734" s="130" t="e">
        <f ca="1">COUNTIF(OFFSET('SD Aufnahme'!$C$33,VLOOKUP(J734,Art_Aufnahme,3,FALSE),0,VLOOKUP(J734,Art_Aufnahme,4,FALSE)-VLOOKUP(J734,Art_Aufnahme,3,FALSE)+1,1),K734)</f>
        <v>#N/A</v>
      </c>
      <c r="AJ734" s="138">
        <f ca="1">COUNTIF(OFFSET('SD Aufnahme'!$M$32,VLOOKUP(E734,'SD Aufnahme'!$A$33:$X$376,'SD Aufnahme'!$W$29,FALSE),0,1,VLOOKUP(E734,'SD Aufnahme'!$A$33:$X$376,'SD Aufnahme'!$X$29,FALSE)),M734)</f>
        <v>0</v>
      </c>
      <c r="AK734" s="91">
        <f t="shared" ca="1" si="230"/>
        <v>0</v>
      </c>
      <c r="AL734" s="98">
        <f t="shared" si="224"/>
        <v>3</v>
      </c>
      <c r="AO734" s="98">
        <f t="shared" si="225"/>
        <v>0</v>
      </c>
      <c r="AR734" s="98" t="str">
        <f t="shared" si="226"/>
        <v>1900-1-Aufnahme</v>
      </c>
    </row>
    <row r="735" spans="1:44">
      <c r="A735" s="98">
        <f t="shared" si="217"/>
        <v>0</v>
      </c>
      <c r="B735" s="98" t="str">
        <f>IF(C735=1,SUM($C$23:C735),"")</f>
        <v/>
      </c>
      <c r="C735" s="98">
        <f t="shared" si="218"/>
        <v>0</v>
      </c>
      <c r="D735" s="89" t="str">
        <f t="shared" si="219"/>
        <v>1900-1-Aufnahme-</v>
      </c>
      <c r="E735" s="123" t="str">
        <f t="shared" ca="1" si="227"/>
        <v>-</v>
      </c>
      <c r="F735" s="123">
        <f t="shared" si="213"/>
        <v>1900</v>
      </c>
      <c r="G735" s="123">
        <f t="shared" si="214"/>
        <v>1</v>
      </c>
      <c r="H735" s="162">
        <f t="shared" si="215"/>
        <v>713</v>
      </c>
      <c r="I735" s="77"/>
      <c r="J735" s="78"/>
      <c r="K735" s="79"/>
      <c r="L735" s="80"/>
      <c r="M735" s="177"/>
      <c r="N735" s="309" t="str">
        <f t="shared" ca="1" si="231"/>
        <v/>
      </c>
      <c r="O735" s="310" t="str">
        <f ca="1">IFERROR(IF(VLOOKUP($E735,'SD Aufnahme'!$A$33:$N$326,'SD Aufnahme'!$D$29,FALSE)=0,"",VLOOKUP($E735,'SD Aufnahme'!$A$33:$N$326,'SD Aufnahme'!$D$29,FALSE)),"")</f>
        <v/>
      </c>
      <c r="P735" s="313"/>
      <c r="Q735" s="315" t="str">
        <f>IF(K735=0,"",IFERROR(VLOOKUP($E735,'SD Aufnahme'!$A$33:$N$326,'SD Aufnahme'!$E$29,FALSE),""))</f>
        <v/>
      </c>
      <c r="R735" s="87"/>
      <c r="S735" s="131" t="str">
        <f t="shared" si="220"/>
        <v/>
      </c>
      <c r="T735" s="126">
        <f>IF(M735="organische Düngemittel",IF(OR($M735=0,L735&lt;&gt;0,U735&gt;0),0,IFERROR(VLOOKUP($E735,'SD Aufnahme'!$A$33:$N$4042,T$20,FALSE),0)),)</f>
        <v>0</v>
      </c>
      <c r="U735" s="83"/>
      <c r="V735" s="124"/>
      <c r="W735" s="128" t="str">
        <f ca="1">IFERROR(IF(AND(J735&lt;&gt;"eigene Stoffe",VLOOKUP($E735,'SD Aufnahme'!$A$33:$N$326,'SD Aufnahme'!$G$29,FALSE)=0),"",IF($L735&lt;&gt;0,"", IF(AND(P735&gt;0,O735&lt;&gt;"",Q735&lt;&gt;"t TM"),VLOOKUP($E735,'SD Aufnahme'!$A$33:$N$326,'SD Aufnahme'!$G$29,FALSE)/O735*P735,VLOOKUP($E735,'SD Aufnahme'!$A$33:$N$326,'SD Aufnahme'!$G$29,FALSE)))),"")</f>
        <v/>
      </c>
      <c r="X735" s="87"/>
      <c r="Y735" s="128" t="str">
        <f ca="1">IFERROR(IF(AND(J735&lt;&gt;"eigene Stoffe",VLOOKUP($E735,'SD Aufnahme'!$A$33:$N$326,'SD Aufnahme'!$H$29,FALSE)=0),"",IF($L735&lt;&gt;0,"",IFERROR(IF(AND(P735&gt;0,O735&lt;&gt;"",Q735&lt;&gt;"t TM"),VLOOKUP($E735,'SD Aufnahme'!$A$33:$N$326,'SD Aufnahme'!$H$29,FALSE)*P735/O735,VLOOKUP($E735,'SD Aufnahme'!$A$33:$N$326,'SD Aufnahme'!$H$29,FALSE)),""))),"")</f>
        <v/>
      </c>
      <c r="Z735" s="87"/>
      <c r="AA735" s="424" t="s">
        <v>667</v>
      </c>
      <c r="AB735" s="129" t="str">
        <f>IF($M735=0,"",IFERROR(VLOOKUP($E735,'SD Aufnahme'!$A$33:$N$279,AB$20,FALSE),""))</f>
        <v/>
      </c>
      <c r="AC735" s="97">
        <f t="shared" si="221"/>
        <v>0</v>
      </c>
      <c r="AD735" s="89">
        <f t="shared" ca="1" si="222"/>
        <v>0</v>
      </c>
      <c r="AE735" s="89">
        <f t="shared" ca="1" si="228"/>
        <v>0</v>
      </c>
      <c r="AF735" s="89">
        <f t="shared" ca="1" si="223"/>
        <v>0</v>
      </c>
      <c r="AG735" s="89">
        <f t="shared" ca="1" si="229"/>
        <v>0</v>
      </c>
      <c r="AH735" s="89">
        <f t="shared" si="216"/>
        <v>0</v>
      </c>
      <c r="AI735" s="130" t="e">
        <f ca="1">COUNTIF(OFFSET('SD Aufnahme'!$C$33,VLOOKUP(J735,Art_Aufnahme,3,FALSE),0,VLOOKUP(J735,Art_Aufnahme,4,FALSE)-VLOOKUP(J735,Art_Aufnahme,3,FALSE)+1,1),K735)</f>
        <v>#N/A</v>
      </c>
      <c r="AJ735" s="138">
        <f ca="1">COUNTIF(OFFSET('SD Aufnahme'!$M$32,VLOOKUP(E735,'SD Aufnahme'!$A$33:$X$376,'SD Aufnahme'!$W$29,FALSE),0,1,VLOOKUP(E735,'SD Aufnahme'!$A$33:$X$376,'SD Aufnahme'!$X$29,FALSE)),M735)</f>
        <v>0</v>
      </c>
      <c r="AK735" s="91">
        <f t="shared" ca="1" si="230"/>
        <v>0</v>
      </c>
      <c r="AL735" s="98">
        <f t="shared" si="224"/>
        <v>3</v>
      </c>
      <c r="AO735" s="98">
        <f t="shared" si="225"/>
        <v>0</v>
      </c>
      <c r="AR735" s="98" t="str">
        <f t="shared" si="226"/>
        <v>1900-1-Aufnahme</v>
      </c>
    </row>
    <row r="736" spans="1:44">
      <c r="A736" s="98">
        <f t="shared" si="217"/>
        <v>0</v>
      </c>
      <c r="B736" s="98" t="str">
        <f>IF(C736=1,SUM($C$23:C736),"")</f>
        <v/>
      </c>
      <c r="C736" s="98">
        <f t="shared" si="218"/>
        <v>0</v>
      </c>
      <c r="D736" s="89" t="str">
        <f t="shared" si="219"/>
        <v>1900-1-Aufnahme-</v>
      </c>
      <c r="E736" s="123" t="str">
        <f t="shared" ca="1" si="227"/>
        <v>-</v>
      </c>
      <c r="F736" s="123">
        <f t="shared" ref="F736:F799" si="232">YEAR(I736)</f>
        <v>1900</v>
      </c>
      <c r="G736" s="123">
        <f t="shared" ref="G736:G799" si="233">IF(MONTH(I736)&lt;7,1,2)</f>
        <v>1</v>
      </c>
      <c r="H736" s="162">
        <f t="shared" ref="H736:H799" si="234">H735+1</f>
        <v>714</v>
      </c>
      <c r="I736" s="77"/>
      <c r="J736" s="78"/>
      <c r="K736" s="79"/>
      <c r="L736" s="80"/>
      <c r="M736" s="177"/>
      <c r="N736" s="309" t="str">
        <f t="shared" ca="1" si="231"/>
        <v/>
      </c>
      <c r="O736" s="310" t="str">
        <f ca="1">IFERROR(IF(VLOOKUP($E736,'SD Aufnahme'!$A$33:$N$326,'SD Aufnahme'!$D$29,FALSE)=0,"",VLOOKUP($E736,'SD Aufnahme'!$A$33:$N$326,'SD Aufnahme'!$D$29,FALSE)),"")</f>
        <v/>
      </c>
      <c r="P736" s="313"/>
      <c r="Q736" s="315" t="str">
        <f>IF(K736=0,"",IFERROR(VLOOKUP($E736,'SD Aufnahme'!$A$33:$N$326,'SD Aufnahme'!$E$29,FALSE),""))</f>
        <v/>
      </c>
      <c r="R736" s="87"/>
      <c r="S736" s="131" t="str">
        <f t="shared" si="220"/>
        <v/>
      </c>
      <c r="T736" s="126">
        <f>IF(M736="organische Düngemittel",IF(OR($M736=0,L736&lt;&gt;0,U736&gt;0),0,IFERROR(VLOOKUP($E736,'SD Aufnahme'!$A$33:$N$4042,T$20,FALSE),0)),)</f>
        <v>0</v>
      </c>
      <c r="U736" s="83"/>
      <c r="V736" s="124"/>
      <c r="W736" s="128" t="str">
        <f ca="1">IFERROR(IF(AND(J736&lt;&gt;"eigene Stoffe",VLOOKUP($E736,'SD Aufnahme'!$A$33:$N$326,'SD Aufnahme'!$G$29,FALSE)=0),"",IF($L736&lt;&gt;0,"", IF(AND(P736&gt;0,O736&lt;&gt;"",Q736&lt;&gt;"t TM"),VLOOKUP($E736,'SD Aufnahme'!$A$33:$N$326,'SD Aufnahme'!$G$29,FALSE)/O736*P736,VLOOKUP($E736,'SD Aufnahme'!$A$33:$N$326,'SD Aufnahme'!$G$29,FALSE)))),"")</f>
        <v/>
      </c>
      <c r="X736" s="87"/>
      <c r="Y736" s="128" t="str">
        <f ca="1">IFERROR(IF(AND(J736&lt;&gt;"eigene Stoffe",VLOOKUP($E736,'SD Aufnahme'!$A$33:$N$326,'SD Aufnahme'!$H$29,FALSE)=0),"",IF($L736&lt;&gt;0,"",IFERROR(IF(AND(P736&gt;0,O736&lt;&gt;"",Q736&lt;&gt;"t TM"),VLOOKUP($E736,'SD Aufnahme'!$A$33:$N$326,'SD Aufnahme'!$H$29,FALSE)*P736/O736,VLOOKUP($E736,'SD Aufnahme'!$A$33:$N$326,'SD Aufnahme'!$H$29,FALSE)),""))),"")</f>
        <v/>
      </c>
      <c r="Z736" s="87"/>
      <c r="AA736" s="424" t="s">
        <v>667</v>
      </c>
      <c r="AB736" s="129" t="str">
        <f>IF($M736=0,"",IFERROR(VLOOKUP($E736,'SD Aufnahme'!$A$33:$N$279,AB$20,FALSE),""))</f>
        <v/>
      </c>
      <c r="AC736" s="97">
        <f t="shared" si="221"/>
        <v>0</v>
      </c>
      <c r="AD736" s="89">
        <f t="shared" ca="1" si="222"/>
        <v>0</v>
      </c>
      <c r="AE736" s="89">
        <f t="shared" ca="1" si="228"/>
        <v>0</v>
      </c>
      <c r="AF736" s="89">
        <f t="shared" ca="1" si="223"/>
        <v>0</v>
      </c>
      <c r="AG736" s="89">
        <f t="shared" ca="1" si="229"/>
        <v>0</v>
      </c>
      <c r="AH736" s="89">
        <f t="shared" ref="AH736:AH799" si="235">IFERROR(AB736*$R736,0)</f>
        <v>0</v>
      </c>
      <c r="AI736" s="130" t="e">
        <f ca="1">COUNTIF(OFFSET('SD Aufnahme'!$C$33,VLOOKUP(J736,Art_Aufnahme,3,FALSE),0,VLOOKUP(J736,Art_Aufnahme,4,FALSE)-VLOOKUP(J736,Art_Aufnahme,3,FALSE)+1,1),K736)</f>
        <v>#N/A</v>
      </c>
      <c r="AJ736" s="138">
        <f ca="1">COUNTIF(OFFSET('SD Aufnahme'!$M$32,VLOOKUP(E736,'SD Aufnahme'!$A$33:$X$376,'SD Aufnahme'!$W$29,FALSE),0,1,VLOOKUP(E736,'SD Aufnahme'!$A$33:$X$376,'SD Aufnahme'!$X$29,FALSE)),M736)</f>
        <v>0</v>
      </c>
      <c r="AK736" s="91">
        <f t="shared" ca="1" si="230"/>
        <v>0</v>
      </c>
      <c r="AL736" s="98">
        <f t="shared" si="224"/>
        <v>3</v>
      </c>
      <c r="AO736" s="98">
        <f t="shared" si="225"/>
        <v>0</v>
      </c>
      <c r="AR736" s="98" t="str">
        <f t="shared" si="226"/>
        <v>1900-1-Aufnahme</v>
      </c>
    </row>
    <row r="737" spans="1:44">
      <c r="A737" s="98">
        <f t="shared" si="217"/>
        <v>0</v>
      </c>
      <c r="B737" s="98" t="str">
        <f>IF(C737=1,SUM($C$23:C737),"")</f>
        <v/>
      </c>
      <c r="C737" s="98">
        <f t="shared" si="218"/>
        <v>0</v>
      </c>
      <c r="D737" s="89" t="str">
        <f t="shared" si="219"/>
        <v>1900-1-Aufnahme-</v>
      </c>
      <c r="E737" s="123" t="str">
        <f t="shared" ca="1" si="227"/>
        <v>-</v>
      </c>
      <c r="F737" s="123">
        <f t="shared" si="232"/>
        <v>1900</v>
      </c>
      <c r="G737" s="123">
        <f t="shared" si="233"/>
        <v>1</v>
      </c>
      <c r="H737" s="162">
        <f t="shared" si="234"/>
        <v>715</v>
      </c>
      <c r="I737" s="77"/>
      <c r="J737" s="78"/>
      <c r="K737" s="79"/>
      <c r="L737" s="80"/>
      <c r="M737" s="177"/>
      <c r="N737" s="309" t="str">
        <f t="shared" ca="1" si="231"/>
        <v/>
      </c>
      <c r="O737" s="310" t="str">
        <f ca="1">IFERROR(IF(VLOOKUP($E737,'SD Aufnahme'!$A$33:$N$326,'SD Aufnahme'!$D$29,FALSE)=0,"",VLOOKUP($E737,'SD Aufnahme'!$A$33:$N$326,'SD Aufnahme'!$D$29,FALSE)),"")</f>
        <v/>
      </c>
      <c r="P737" s="313"/>
      <c r="Q737" s="315" t="str">
        <f>IF(K737=0,"",IFERROR(VLOOKUP($E737,'SD Aufnahme'!$A$33:$N$326,'SD Aufnahme'!$E$29,FALSE),""))</f>
        <v/>
      </c>
      <c r="R737" s="87"/>
      <c r="S737" s="131" t="str">
        <f t="shared" si="220"/>
        <v/>
      </c>
      <c r="T737" s="126">
        <f>IF(M737="organische Düngemittel",IF(OR($M737=0,L737&lt;&gt;0,U737&gt;0),0,IFERROR(VLOOKUP($E737,'SD Aufnahme'!$A$33:$N$4042,T$20,FALSE),0)),)</f>
        <v>0</v>
      </c>
      <c r="U737" s="83"/>
      <c r="V737" s="124"/>
      <c r="W737" s="128" t="str">
        <f ca="1">IFERROR(IF(AND(J737&lt;&gt;"eigene Stoffe",VLOOKUP($E737,'SD Aufnahme'!$A$33:$N$326,'SD Aufnahme'!$G$29,FALSE)=0),"",IF($L737&lt;&gt;0,"", IF(AND(P737&gt;0,O737&lt;&gt;"",Q737&lt;&gt;"t TM"),VLOOKUP($E737,'SD Aufnahme'!$A$33:$N$326,'SD Aufnahme'!$G$29,FALSE)/O737*P737,VLOOKUP($E737,'SD Aufnahme'!$A$33:$N$326,'SD Aufnahme'!$G$29,FALSE)))),"")</f>
        <v/>
      </c>
      <c r="X737" s="87"/>
      <c r="Y737" s="128" t="str">
        <f ca="1">IFERROR(IF(AND(J737&lt;&gt;"eigene Stoffe",VLOOKUP($E737,'SD Aufnahme'!$A$33:$N$326,'SD Aufnahme'!$H$29,FALSE)=0),"",IF($L737&lt;&gt;0,"",IFERROR(IF(AND(P737&gt;0,O737&lt;&gt;"",Q737&lt;&gt;"t TM"),VLOOKUP($E737,'SD Aufnahme'!$A$33:$N$326,'SD Aufnahme'!$H$29,FALSE)*P737/O737,VLOOKUP($E737,'SD Aufnahme'!$A$33:$N$326,'SD Aufnahme'!$H$29,FALSE)),""))),"")</f>
        <v/>
      </c>
      <c r="Z737" s="87"/>
      <c r="AA737" s="424" t="s">
        <v>667</v>
      </c>
      <c r="AB737" s="129" t="str">
        <f>IF($M737=0,"",IFERROR(VLOOKUP($E737,'SD Aufnahme'!$A$33:$N$279,AB$20,FALSE),""))</f>
        <v/>
      </c>
      <c r="AC737" s="97">
        <f t="shared" si="221"/>
        <v>0</v>
      </c>
      <c r="AD737" s="89">
        <f t="shared" ca="1" si="222"/>
        <v>0</v>
      </c>
      <c r="AE737" s="89">
        <f t="shared" ca="1" si="228"/>
        <v>0</v>
      </c>
      <c r="AF737" s="89">
        <f t="shared" ca="1" si="223"/>
        <v>0</v>
      </c>
      <c r="AG737" s="89">
        <f t="shared" ca="1" si="229"/>
        <v>0</v>
      </c>
      <c r="AH737" s="89">
        <f t="shared" si="235"/>
        <v>0</v>
      </c>
      <c r="AI737" s="130" t="e">
        <f ca="1">COUNTIF(OFFSET('SD Aufnahme'!$C$33,VLOOKUP(J737,Art_Aufnahme,3,FALSE),0,VLOOKUP(J737,Art_Aufnahme,4,FALSE)-VLOOKUP(J737,Art_Aufnahme,3,FALSE)+1,1),K737)</f>
        <v>#N/A</v>
      </c>
      <c r="AJ737" s="138">
        <f ca="1">COUNTIF(OFFSET('SD Aufnahme'!$M$32,VLOOKUP(E737,'SD Aufnahme'!$A$33:$X$376,'SD Aufnahme'!$W$29,FALSE),0,1,VLOOKUP(E737,'SD Aufnahme'!$A$33:$X$376,'SD Aufnahme'!$X$29,FALSE)),M737)</f>
        <v>0</v>
      </c>
      <c r="AK737" s="91">
        <f t="shared" ca="1" si="230"/>
        <v>0</v>
      </c>
      <c r="AL737" s="98">
        <f t="shared" si="224"/>
        <v>3</v>
      </c>
      <c r="AO737" s="98">
        <f t="shared" si="225"/>
        <v>0</v>
      </c>
      <c r="AR737" s="98" t="str">
        <f t="shared" si="226"/>
        <v>1900-1-Aufnahme</v>
      </c>
    </row>
    <row r="738" spans="1:44">
      <c r="A738" s="98">
        <f t="shared" si="217"/>
        <v>0</v>
      </c>
      <c r="B738" s="98" t="str">
        <f>IF(C738=1,SUM($C$23:C738),"")</f>
        <v/>
      </c>
      <c r="C738" s="98">
        <f t="shared" si="218"/>
        <v>0</v>
      </c>
      <c r="D738" s="89" t="str">
        <f t="shared" si="219"/>
        <v>1900-1-Aufnahme-</v>
      </c>
      <c r="E738" s="123" t="str">
        <f t="shared" ca="1" si="227"/>
        <v>-</v>
      </c>
      <c r="F738" s="123">
        <f t="shared" si="232"/>
        <v>1900</v>
      </c>
      <c r="G738" s="123">
        <f t="shared" si="233"/>
        <v>1</v>
      </c>
      <c r="H738" s="162">
        <f t="shared" si="234"/>
        <v>716</v>
      </c>
      <c r="I738" s="77"/>
      <c r="J738" s="78"/>
      <c r="K738" s="79"/>
      <c r="L738" s="80"/>
      <c r="M738" s="177"/>
      <c r="N738" s="309" t="str">
        <f t="shared" ca="1" si="231"/>
        <v/>
      </c>
      <c r="O738" s="310" t="str">
        <f ca="1">IFERROR(IF(VLOOKUP($E738,'SD Aufnahme'!$A$33:$N$326,'SD Aufnahme'!$D$29,FALSE)=0,"",VLOOKUP($E738,'SD Aufnahme'!$A$33:$N$326,'SD Aufnahme'!$D$29,FALSE)),"")</f>
        <v/>
      </c>
      <c r="P738" s="313"/>
      <c r="Q738" s="315" t="str">
        <f>IF(K738=0,"",IFERROR(VLOOKUP($E738,'SD Aufnahme'!$A$33:$N$326,'SD Aufnahme'!$E$29,FALSE),""))</f>
        <v/>
      </c>
      <c r="R738" s="87"/>
      <c r="S738" s="131" t="str">
        <f t="shared" si="220"/>
        <v/>
      </c>
      <c r="T738" s="126">
        <f>IF(M738="organische Düngemittel",IF(OR($M738=0,L738&lt;&gt;0,U738&gt;0),0,IFERROR(VLOOKUP($E738,'SD Aufnahme'!$A$33:$N$4042,T$20,FALSE),0)),)</f>
        <v>0</v>
      </c>
      <c r="U738" s="83"/>
      <c r="V738" s="124"/>
      <c r="W738" s="128" t="str">
        <f ca="1">IFERROR(IF(AND(J738&lt;&gt;"eigene Stoffe",VLOOKUP($E738,'SD Aufnahme'!$A$33:$N$326,'SD Aufnahme'!$G$29,FALSE)=0),"",IF($L738&lt;&gt;0,"", IF(AND(P738&gt;0,O738&lt;&gt;"",Q738&lt;&gt;"t TM"),VLOOKUP($E738,'SD Aufnahme'!$A$33:$N$326,'SD Aufnahme'!$G$29,FALSE)/O738*P738,VLOOKUP($E738,'SD Aufnahme'!$A$33:$N$326,'SD Aufnahme'!$G$29,FALSE)))),"")</f>
        <v/>
      </c>
      <c r="X738" s="87"/>
      <c r="Y738" s="128" t="str">
        <f ca="1">IFERROR(IF(AND(J738&lt;&gt;"eigene Stoffe",VLOOKUP($E738,'SD Aufnahme'!$A$33:$N$326,'SD Aufnahme'!$H$29,FALSE)=0),"",IF($L738&lt;&gt;0,"",IFERROR(IF(AND(P738&gt;0,O738&lt;&gt;"",Q738&lt;&gt;"t TM"),VLOOKUP($E738,'SD Aufnahme'!$A$33:$N$326,'SD Aufnahme'!$H$29,FALSE)*P738/O738,VLOOKUP($E738,'SD Aufnahme'!$A$33:$N$326,'SD Aufnahme'!$H$29,FALSE)),""))),"")</f>
        <v/>
      </c>
      <c r="Z738" s="87"/>
      <c r="AA738" s="424" t="s">
        <v>667</v>
      </c>
      <c r="AB738" s="129" t="str">
        <f>IF($M738=0,"",IFERROR(VLOOKUP($E738,'SD Aufnahme'!$A$33:$N$279,AB$20,FALSE),""))</f>
        <v/>
      </c>
      <c r="AC738" s="97">
        <f t="shared" si="221"/>
        <v>0</v>
      </c>
      <c r="AD738" s="89">
        <f t="shared" ca="1" si="222"/>
        <v>0</v>
      </c>
      <c r="AE738" s="89">
        <f t="shared" ca="1" si="228"/>
        <v>0</v>
      </c>
      <c r="AF738" s="89">
        <f t="shared" ca="1" si="223"/>
        <v>0</v>
      </c>
      <c r="AG738" s="89">
        <f t="shared" ca="1" si="229"/>
        <v>0</v>
      </c>
      <c r="AH738" s="89">
        <f t="shared" si="235"/>
        <v>0</v>
      </c>
      <c r="AI738" s="130" t="e">
        <f ca="1">COUNTIF(OFFSET('SD Aufnahme'!$C$33,VLOOKUP(J738,Art_Aufnahme,3,FALSE),0,VLOOKUP(J738,Art_Aufnahme,4,FALSE)-VLOOKUP(J738,Art_Aufnahme,3,FALSE)+1,1),K738)</f>
        <v>#N/A</v>
      </c>
      <c r="AJ738" s="138">
        <f ca="1">COUNTIF(OFFSET('SD Aufnahme'!$M$32,VLOOKUP(E738,'SD Aufnahme'!$A$33:$X$376,'SD Aufnahme'!$W$29,FALSE),0,1,VLOOKUP(E738,'SD Aufnahme'!$A$33:$X$376,'SD Aufnahme'!$X$29,FALSE)),M738)</f>
        <v>0</v>
      </c>
      <c r="AK738" s="91">
        <f t="shared" ca="1" si="230"/>
        <v>0</v>
      </c>
      <c r="AL738" s="98">
        <f t="shared" si="224"/>
        <v>3</v>
      </c>
      <c r="AO738" s="98">
        <f t="shared" si="225"/>
        <v>0</v>
      </c>
      <c r="AR738" s="98" t="str">
        <f t="shared" si="226"/>
        <v>1900-1-Aufnahme</v>
      </c>
    </row>
    <row r="739" spans="1:44">
      <c r="A739" s="98">
        <f t="shared" si="217"/>
        <v>0</v>
      </c>
      <c r="B739" s="98" t="str">
        <f>IF(C739=1,SUM($C$23:C739),"")</f>
        <v/>
      </c>
      <c r="C739" s="98">
        <f t="shared" si="218"/>
        <v>0</v>
      </c>
      <c r="D739" s="89" t="str">
        <f t="shared" si="219"/>
        <v>1900-1-Aufnahme-</v>
      </c>
      <c r="E739" s="123" t="str">
        <f t="shared" ca="1" si="227"/>
        <v>-</v>
      </c>
      <c r="F739" s="123">
        <f t="shared" si="232"/>
        <v>1900</v>
      </c>
      <c r="G739" s="123">
        <f t="shared" si="233"/>
        <v>1</v>
      </c>
      <c r="H739" s="162">
        <f t="shared" si="234"/>
        <v>717</v>
      </c>
      <c r="I739" s="77"/>
      <c r="J739" s="78"/>
      <c r="K739" s="79"/>
      <c r="L739" s="80"/>
      <c r="M739" s="177"/>
      <c r="N739" s="309" t="str">
        <f t="shared" ca="1" si="231"/>
        <v/>
      </c>
      <c r="O739" s="310" t="str">
        <f ca="1">IFERROR(IF(VLOOKUP($E739,'SD Aufnahme'!$A$33:$N$326,'SD Aufnahme'!$D$29,FALSE)=0,"",VLOOKUP($E739,'SD Aufnahme'!$A$33:$N$326,'SD Aufnahme'!$D$29,FALSE)),"")</f>
        <v/>
      </c>
      <c r="P739" s="313"/>
      <c r="Q739" s="315" t="str">
        <f>IF(K739=0,"",IFERROR(VLOOKUP($E739,'SD Aufnahme'!$A$33:$N$326,'SD Aufnahme'!$E$29,FALSE),""))</f>
        <v/>
      </c>
      <c r="R739" s="87"/>
      <c r="S739" s="131" t="str">
        <f t="shared" si="220"/>
        <v/>
      </c>
      <c r="T739" s="126">
        <f>IF(M739="organische Düngemittel",IF(OR($M739=0,L739&lt;&gt;0,U739&gt;0),0,IFERROR(VLOOKUP($E739,'SD Aufnahme'!$A$33:$N$4042,T$20,FALSE),0)),)</f>
        <v>0</v>
      </c>
      <c r="U739" s="83"/>
      <c r="V739" s="124"/>
      <c r="W739" s="128" t="str">
        <f ca="1">IFERROR(IF(AND(J739&lt;&gt;"eigene Stoffe",VLOOKUP($E739,'SD Aufnahme'!$A$33:$N$326,'SD Aufnahme'!$G$29,FALSE)=0),"",IF($L739&lt;&gt;0,"", IF(AND(P739&gt;0,O739&lt;&gt;"",Q739&lt;&gt;"t TM"),VLOOKUP($E739,'SD Aufnahme'!$A$33:$N$326,'SD Aufnahme'!$G$29,FALSE)/O739*P739,VLOOKUP($E739,'SD Aufnahme'!$A$33:$N$326,'SD Aufnahme'!$G$29,FALSE)))),"")</f>
        <v/>
      </c>
      <c r="X739" s="87"/>
      <c r="Y739" s="128" t="str">
        <f ca="1">IFERROR(IF(AND(J739&lt;&gt;"eigene Stoffe",VLOOKUP($E739,'SD Aufnahme'!$A$33:$N$326,'SD Aufnahme'!$H$29,FALSE)=0),"",IF($L739&lt;&gt;0,"",IFERROR(IF(AND(P739&gt;0,O739&lt;&gt;"",Q739&lt;&gt;"t TM"),VLOOKUP($E739,'SD Aufnahme'!$A$33:$N$326,'SD Aufnahme'!$H$29,FALSE)*P739/O739,VLOOKUP($E739,'SD Aufnahme'!$A$33:$N$326,'SD Aufnahme'!$H$29,FALSE)),""))),"")</f>
        <v/>
      </c>
      <c r="Z739" s="87"/>
      <c r="AA739" s="424" t="s">
        <v>667</v>
      </c>
      <c r="AB739" s="129" t="str">
        <f>IF($M739=0,"",IFERROR(VLOOKUP($E739,'SD Aufnahme'!$A$33:$N$279,AB$20,FALSE),""))</f>
        <v/>
      </c>
      <c r="AC739" s="97">
        <f t="shared" si="221"/>
        <v>0</v>
      </c>
      <c r="AD739" s="89">
        <f t="shared" ca="1" si="222"/>
        <v>0</v>
      </c>
      <c r="AE739" s="89">
        <f t="shared" ca="1" si="228"/>
        <v>0</v>
      </c>
      <c r="AF739" s="89">
        <f t="shared" ca="1" si="223"/>
        <v>0</v>
      </c>
      <c r="AG739" s="89">
        <f t="shared" ca="1" si="229"/>
        <v>0</v>
      </c>
      <c r="AH739" s="89">
        <f t="shared" si="235"/>
        <v>0</v>
      </c>
      <c r="AI739" s="130" t="e">
        <f ca="1">COUNTIF(OFFSET('SD Aufnahme'!$C$33,VLOOKUP(J739,Art_Aufnahme,3,FALSE),0,VLOOKUP(J739,Art_Aufnahme,4,FALSE)-VLOOKUP(J739,Art_Aufnahme,3,FALSE)+1,1),K739)</f>
        <v>#N/A</v>
      </c>
      <c r="AJ739" s="138">
        <f ca="1">COUNTIF(OFFSET('SD Aufnahme'!$M$32,VLOOKUP(E739,'SD Aufnahme'!$A$33:$X$376,'SD Aufnahme'!$W$29,FALSE),0,1,VLOOKUP(E739,'SD Aufnahme'!$A$33:$X$376,'SD Aufnahme'!$X$29,FALSE)),M739)</f>
        <v>0</v>
      </c>
      <c r="AK739" s="91">
        <f t="shared" ca="1" si="230"/>
        <v>0</v>
      </c>
      <c r="AL739" s="98">
        <f t="shared" si="224"/>
        <v>3</v>
      </c>
      <c r="AO739" s="98">
        <f t="shared" si="225"/>
        <v>0</v>
      </c>
      <c r="AR739" s="98" t="str">
        <f t="shared" si="226"/>
        <v>1900-1-Aufnahme</v>
      </c>
    </row>
    <row r="740" spans="1:44">
      <c r="A740" s="98">
        <f t="shared" si="217"/>
        <v>0</v>
      </c>
      <c r="B740" s="98" t="str">
        <f>IF(C740=1,SUM($C$23:C740),"")</f>
        <v/>
      </c>
      <c r="C740" s="98">
        <f t="shared" si="218"/>
        <v>0</v>
      </c>
      <c r="D740" s="89" t="str">
        <f t="shared" si="219"/>
        <v>1900-1-Aufnahme-</v>
      </c>
      <c r="E740" s="123" t="str">
        <f t="shared" ca="1" si="227"/>
        <v>-</v>
      </c>
      <c r="F740" s="123">
        <f t="shared" si="232"/>
        <v>1900</v>
      </c>
      <c r="G740" s="123">
        <f t="shared" si="233"/>
        <v>1</v>
      </c>
      <c r="H740" s="162">
        <f t="shared" si="234"/>
        <v>718</v>
      </c>
      <c r="I740" s="77"/>
      <c r="J740" s="78"/>
      <c r="K740" s="79"/>
      <c r="L740" s="80"/>
      <c r="M740" s="177"/>
      <c r="N740" s="309" t="str">
        <f t="shared" ca="1" si="231"/>
        <v/>
      </c>
      <c r="O740" s="310" t="str">
        <f ca="1">IFERROR(IF(VLOOKUP($E740,'SD Aufnahme'!$A$33:$N$326,'SD Aufnahme'!$D$29,FALSE)=0,"",VLOOKUP($E740,'SD Aufnahme'!$A$33:$N$326,'SD Aufnahme'!$D$29,FALSE)),"")</f>
        <v/>
      </c>
      <c r="P740" s="313"/>
      <c r="Q740" s="315" t="str">
        <f>IF(K740=0,"",IFERROR(VLOOKUP($E740,'SD Aufnahme'!$A$33:$N$326,'SD Aufnahme'!$E$29,FALSE),""))</f>
        <v/>
      </c>
      <c r="R740" s="87"/>
      <c r="S740" s="131" t="str">
        <f t="shared" si="220"/>
        <v/>
      </c>
      <c r="T740" s="126">
        <f>IF(M740="organische Düngemittel",IF(OR($M740=0,L740&lt;&gt;0,U740&gt;0),0,IFERROR(VLOOKUP($E740,'SD Aufnahme'!$A$33:$N$4042,T$20,FALSE),0)),)</f>
        <v>0</v>
      </c>
      <c r="U740" s="83"/>
      <c r="V740" s="124"/>
      <c r="W740" s="128" t="str">
        <f ca="1">IFERROR(IF(AND(J740&lt;&gt;"eigene Stoffe",VLOOKUP($E740,'SD Aufnahme'!$A$33:$N$326,'SD Aufnahme'!$G$29,FALSE)=0),"",IF($L740&lt;&gt;0,"", IF(AND(P740&gt;0,O740&lt;&gt;"",Q740&lt;&gt;"t TM"),VLOOKUP($E740,'SD Aufnahme'!$A$33:$N$326,'SD Aufnahme'!$G$29,FALSE)/O740*P740,VLOOKUP($E740,'SD Aufnahme'!$A$33:$N$326,'SD Aufnahme'!$G$29,FALSE)))),"")</f>
        <v/>
      </c>
      <c r="X740" s="87"/>
      <c r="Y740" s="128" t="str">
        <f ca="1">IFERROR(IF(AND(J740&lt;&gt;"eigene Stoffe",VLOOKUP($E740,'SD Aufnahme'!$A$33:$N$326,'SD Aufnahme'!$H$29,FALSE)=0),"",IF($L740&lt;&gt;0,"",IFERROR(IF(AND(P740&gt;0,O740&lt;&gt;"",Q740&lt;&gt;"t TM"),VLOOKUP($E740,'SD Aufnahme'!$A$33:$N$326,'SD Aufnahme'!$H$29,FALSE)*P740/O740,VLOOKUP($E740,'SD Aufnahme'!$A$33:$N$326,'SD Aufnahme'!$H$29,FALSE)),""))),"")</f>
        <v/>
      </c>
      <c r="Z740" s="87"/>
      <c r="AA740" s="424" t="s">
        <v>667</v>
      </c>
      <c r="AB740" s="129" t="str">
        <f>IF($M740=0,"",IFERROR(VLOOKUP($E740,'SD Aufnahme'!$A$33:$N$279,AB$20,FALSE),""))</f>
        <v/>
      </c>
      <c r="AC740" s="97">
        <f t="shared" si="221"/>
        <v>0</v>
      </c>
      <c r="AD740" s="89">
        <f t="shared" ca="1" si="222"/>
        <v>0</v>
      </c>
      <c r="AE740" s="89">
        <f t="shared" ca="1" si="228"/>
        <v>0</v>
      </c>
      <c r="AF740" s="89">
        <f t="shared" ca="1" si="223"/>
        <v>0</v>
      </c>
      <c r="AG740" s="89">
        <f t="shared" ca="1" si="229"/>
        <v>0</v>
      </c>
      <c r="AH740" s="89">
        <f t="shared" si="235"/>
        <v>0</v>
      </c>
      <c r="AI740" s="130" t="e">
        <f ca="1">COUNTIF(OFFSET('SD Aufnahme'!$C$33,VLOOKUP(J740,Art_Aufnahme,3,FALSE),0,VLOOKUP(J740,Art_Aufnahme,4,FALSE)-VLOOKUP(J740,Art_Aufnahme,3,FALSE)+1,1),K740)</f>
        <v>#N/A</v>
      </c>
      <c r="AJ740" s="138">
        <f ca="1">COUNTIF(OFFSET('SD Aufnahme'!$M$32,VLOOKUP(E740,'SD Aufnahme'!$A$33:$X$376,'SD Aufnahme'!$W$29,FALSE),0,1,VLOOKUP(E740,'SD Aufnahme'!$A$33:$X$376,'SD Aufnahme'!$X$29,FALSE)),M740)</f>
        <v>0</v>
      </c>
      <c r="AK740" s="91">
        <f t="shared" ca="1" si="230"/>
        <v>0</v>
      </c>
      <c r="AL740" s="98">
        <f t="shared" si="224"/>
        <v>3</v>
      </c>
      <c r="AO740" s="98">
        <f t="shared" si="225"/>
        <v>0</v>
      </c>
      <c r="AR740" s="98" t="str">
        <f t="shared" si="226"/>
        <v>1900-1-Aufnahme</v>
      </c>
    </row>
    <row r="741" spans="1:44">
      <c r="A741" s="98">
        <f t="shared" si="217"/>
        <v>0</v>
      </c>
      <c r="B741" s="98" t="str">
        <f>IF(C741=1,SUM($C$23:C741),"")</f>
        <v/>
      </c>
      <c r="C741" s="98">
        <f t="shared" si="218"/>
        <v>0</v>
      </c>
      <c r="D741" s="89" t="str">
        <f t="shared" si="219"/>
        <v>1900-1-Aufnahme-</v>
      </c>
      <c r="E741" s="123" t="str">
        <f t="shared" ca="1" si="227"/>
        <v>-</v>
      </c>
      <c r="F741" s="123">
        <f t="shared" si="232"/>
        <v>1900</v>
      </c>
      <c r="G741" s="123">
        <f t="shared" si="233"/>
        <v>1</v>
      </c>
      <c r="H741" s="162">
        <f t="shared" si="234"/>
        <v>719</v>
      </c>
      <c r="I741" s="77"/>
      <c r="J741" s="78"/>
      <c r="K741" s="79"/>
      <c r="L741" s="80"/>
      <c r="M741" s="177"/>
      <c r="N741" s="309" t="str">
        <f t="shared" ca="1" si="231"/>
        <v/>
      </c>
      <c r="O741" s="310" t="str">
        <f ca="1">IFERROR(IF(VLOOKUP($E741,'SD Aufnahme'!$A$33:$N$326,'SD Aufnahme'!$D$29,FALSE)=0,"",VLOOKUP($E741,'SD Aufnahme'!$A$33:$N$326,'SD Aufnahme'!$D$29,FALSE)),"")</f>
        <v/>
      </c>
      <c r="P741" s="313"/>
      <c r="Q741" s="315" t="str">
        <f>IF(K741=0,"",IFERROR(VLOOKUP($E741,'SD Aufnahme'!$A$33:$N$326,'SD Aufnahme'!$E$29,FALSE),""))</f>
        <v/>
      </c>
      <c r="R741" s="87"/>
      <c r="S741" s="131" t="str">
        <f t="shared" si="220"/>
        <v/>
      </c>
      <c r="T741" s="126">
        <f>IF(M741="organische Düngemittel",IF(OR($M741=0,L741&lt;&gt;0,U741&gt;0),0,IFERROR(VLOOKUP($E741,'SD Aufnahme'!$A$33:$N$4042,T$20,FALSE),0)),)</f>
        <v>0</v>
      </c>
      <c r="U741" s="83"/>
      <c r="V741" s="124"/>
      <c r="W741" s="128" t="str">
        <f ca="1">IFERROR(IF(AND(J741&lt;&gt;"eigene Stoffe",VLOOKUP($E741,'SD Aufnahme'!$A$33:$N$326,'SD Aufnahme'!$G$29,FALSE)=0),"",IF($L741&lt;&gt;0,"", IF(AND(P741&gt;0,O741&lt;&gt;"",Q741&lt;&gt;"t TM"),VLOOKUP($E741,'SD Aufnahme'!$A$33:$N$326,'SD Aufnahme'!$G$29,FALSE)/O741*P741,VLOOKUP($E741,'SD Aufnahme'!$A$33:$N$326,'SD Aufnahme'!$G$29,FALSE)))),"")</f>
        <v/>
      </c>
      <c r="X741" s="87"/>
      <c r="Y741" s="128" t="str">
        <f ca="1">IFERROR(IF(AND(J741&lt;&gt;"eigene Stoffe",VLOOKUP($E741,'SD Aufnahme'!$A$33:$N$326,'SD Aufnahme'!$H$29,FALSE)=0),"",IF($L741&lt;&gt;0,"",IFERROR(IF(AND(P741&gt;0,O741&lt;&gt;"",Q741&lt;&gt;"t TM"),VLOOKUP($E741,'SD Aufnahme'!$A$33:$N$326,'SD Aufnahme'!$H$29,FALSE)*P741/O741,VLOOKUP($E741,'SD Aufnahme'!$A$33:$N$326,'SD Aufnahme'!$H$29,FALSE)),""))),"")</f>
        <v/>
      </c>
      <c r="Z741" s="87"/>
      <c r="AA741" s="424" t="s">
        <v>667</v>
      </c>
      <c r="AB741" s="129" t="str">
        <f>IF($M741=0,"",IFERROR(VLOOKUP($E741,'SD Aufnahme'!$A$33:$N$279,AB$20,FALSE),""))</f>
        <v/>
      </c>
      <c r="AC741" s="97">
        <f t="shared" si="221"/>
        <v>0</v>
      </c>
      <c r="AD741" s="89">
        <f t="shared" ca="1" si="222"/>
        <v>0</v>
      </c>
      <c r="AE741" s="89">
        <f t="shared" ca="1" si="228"/>
        <v>0</v>
      </c>
      <c r="AF741" s="89">
        <f t="shared" ca="1" si="223"/>
        <v>0</v>
      </c>
      <c r="AG741" s="89">
        <f t="shared" ca="1" si="229"/>
        <v>0</v>
      </c>
      <c r="AH741" s="89">
        <f t="shared" si="235"/>
        <v>0</v>
      </c>
      <c r="AI741" s="130" t="e">
        <f ca="1">COUNTIF(OFFSET('SD Aufnahme'!$C$33,VLOOKUP(J741,Art_Aufnahme,3,FALSE),0,VLOOKUP(J741,Art_Aufnahme,4,FALSE)-VLOOKUP(J741,Art_Aufnahme,3,FALSE)+1,1),K741)</f>
        <v>#N/A</v>
      </c>
      <c r="AJ741" s="138">
        <f ca="1">COUNTIF(OFFSET('SD Aufnahme'!$M$32,VLOOKUP(E741,'SD Aufnahme'!$A$33:$X$376,'SD Aufnahme'!$W$29,FALSE),0,1,VLOOKUP(E741,'SD Aufnahme'!$A$33:$X$376,'SD Aufnahme'!$X$29,FALSE)),M741)</f>
        <v>0</v>
      </c>
      <c r="AK741" s="91">
        <f t="shared" ca="1" si="230"/>
        <v>0</v>
      </c>
      <c r="AL741" s="98">
        <f t="shared" si="224"/>
        <v>3</v>
      </c>
      <c r="AO741" s="98">
        <f t="shared" si="225"/>
        <v>0</v>
      </c>
      <c r="AR741" s="98" t="str">
        <f t="shared" si="226"/>
        <v>1900-1-Aufnahme</v>
      </c>
    </row>
    <row r="742" spans="1:44">
      <c r="A742" s="98">
        <f t="shared" si="217"/>
        <v>0</v>
      </c>
      <c r="B742" s="98" t="str">
        <f>IF(C742=1,SUM($C$23:C742),"")</f>
        <v/>
      </c>
      <c r="C742" s="98">
        <f t="shared" si="218"/>
        <v>0</v>
      </c>
      <c r="D742" s="89" t="str">
        <f t="shared" si="219"/>
        <v>1900-1-Aufnahme-</v>
      </c>
      <c r="E742" s="123" t="str">
        <f t="shared" ca="1" si="227"/>
        <v>-</v>
      </c>
      <c r="F742" s="123">
        <f t="shared" si="232"/>
        <v>1900</v>
      </c>
      <c r="G742" s="123">
        <f t="shared" si="233"/>
        <v>1</v>
      </c>
      <c r="H742" s="162">
        <f t="shared" si="234"/>
        <v>720</v>
      </c>
      <c r="I742" s="77"/>
      <c r="J742" s="78"/>
      <c r="K742" s="79"/>
      <c r="L742" s="80"/>
      <c r="M742" s="177"/>
      <c r="N742" s="309" t="str">
        <f t="shared" ca="1" si="231"/>
        <v/>
      </c>
      <c r="O742" s="310" t="str">
        <f ca="1">IFERROR(IF(VLOOKUP($E742,'SD Aufnahme'!$A$33:$N$326,'SD Aufnahme'!$D$29,FALSE)=0,"",VLOOKUP($E742,'SD Aufnahme'!$A$33:$N$326,'SD Aufnahme'!$D$29,FALSE)),"")</f>
        <v/>
      </c>
      <c r="P742" s="313"/>
      <c r="Q742" s="315" t="str">
        <f>IF(K742=0,"",IFERROR(VLOOKUP($E742,'SD Aufnahme'!$A$33:$N$326,'SD Aufnahme'!$E$29,FALSE),""))</f>
        <v/>
      </c>
      <c r="R742" s="87"/>
      <c r="S742" s="131" t="str">
        <f t="shared" si="220"/>
        <v/>
      </c>
      <c r="T742" s="126">
        <f>IF(M742="organische Düngemittel",IF(OR($M742=0,L742&lt;&gt;0,U742&gt;0),0,IFERROR(VLOOKUP($E742,'SD Aufnahme'!$A$33:$N$4042,T$20,FALSE),0)),)</f>
        <v>0</v>
      </c>
      <c r="U742" s="83"/>
      <c r="V742" s="124"/>
      <c r="W742" s="128" t="str">
        <f ca="1">IFERROR(IF(AND(J742&lt;&gt;"eigene Stoffe",VLOOKUP($E742,'SD Aufnahme'!$A$33:$N$326,'SD Aufnahme'!$G$29,FALSE)=0),"",IF($L742&lt;&gt;0,"", IF(AND(P742&gt;0,O742&lt;&gt;"",Q742&lt;&gt;"t TM"),VLOOKUP($E742,'SD Aufnahme'!$A$33:$N$326,'SD Aufnahme'!$G$29,FALSE)/O742*P742,VLOOKUP($E742,'SD Aufnahme'!$A$33:$N$326,'SD Aufnahme'!$G$29,FALSE)))),"")</f>
        <v/>
      </c>
      <c r="X742" s="87"/>
      <c r="Y742" s="128" t="str">
        <f ca="1">IFERROR(IF(AND(J742&lt;&gt;"eigene Stoffe",VLOOKUP($E742,'SD Aufnahme'!$A$33:$N$326,'SD Aufnahme'!$H$29,FALSE)=0),"",IF($L742&lt;&gt;0,"",IFERROR(IF(AND(P742&gt;0,O742&lt;&gt;"",Q742&lt;&gt;"t TM"),VLOOKUP($E742,'SD Aufnahme'!$A$33:$N$326,'SD Aufnahme'!$H$29,FALSE)*P742/O742,VLOOKUP($E742,'SD Aufnahme'!$A$33:$N$326,'SD Aufnahme'!$H$29,FALSE)),""))),"")</f>
        <v/>
      </c>
      <c r="Z742" s="87"/>
      <c r="AA742" s="424" t="s">
        <v>667</v>
      </c>
      <c r="AB742" s="129" t="str">
        <f>IF($M742=0,"",IFERROR(VLOOKUP($E742,'SD Aufnahme'!$A$33:$N$279,AB$20,FALSE),""))</f>
        <v/>
      </c>
      <c r="AC742" s="97">
        <f t="shared" si="221"/>
        <v>0</v>
      </c>
      <c r="AD742" s="89">
        <f t="shared" ca="1" si="222"/>
        <v>0</v>
      </c>
      <c r="AE742" s="89">
        <f t="shared" ca="1" si="228"/>
        <v>0</v>
      </c>
      <c r="AF742" s="89">
        <f t="shared" ca="1" si="223"/>
        <v>0</v>
      </c>
      <c r="AG742" s="89">
        <f t="shared" ca="1" si="229"/>
        <v>0</v>
      </c>
      <c r="AH742" s="89">
        <f t="shared" si="235"/>
        <v>0</v>
      </c>
      <c r="AI742" s="130" t="e">
        <f ca="1">COUNTIF(OFFSET('SD Aufnahme'!$C$33,VLOOKUP(J742,Art_Aufnahme,3,FALSE),0,VLOOKUP(J742,Art_Aufnahme,4,FALSE)-VLOOKUP(J742,Art_Aufnahme,3,FALSE)+1,1),K742)</f>
        <v>#N/A</v>
      </c>
      <c r="AJ742" s="138">
        <f ca="1">COUNTIF(OFFSET('SD Aufnahme'!$M$32,VLOOKUP(E742,'SD Aufnahme'!$A$33:$X$376,'SD Aufnahme'!$W$29,FALSE),0,1,VLOOKUP(E742,'SD Aufnahme'!$A$33:$X$376,'SD Aufnahme'!$X$29,FALSE)),M742)</f>
        <v>0</v>
      </c>
      <c r="AK742" s="91">
        <f t="shared" ca="1" si="230"/>
        <v>0</v>
      </c>
      <c r="AL742" s="98">
        <f t="shared" si="224"/>
        <v>3</v>
      </c>
      <c r="AO742" s="98">
        <f t="shared" si="225"/>
        <v>0</v>
      </c>
      <c r="AR742" s="98" t="str">
        <f t="shared" si="226"/>
        <v>1900-1-Aufnahme</v>
      </c>
    </row>
    <row r="743" spans="1:44">
      <c r="A743" s="98">
        <f t="shared" si="217"/>
        <v>0</v>
      </c>
      <c r="B743" s="98" t="str">
        <f>IF(C743=1,SUM($C$23:C743),"")</f>
        <v/>
      </c>
      <c r="C743" s="98">
        <f t="shared" si="218"/>
        <v>0</v>
      </c>
      <c r="D743" s="89" t="str">
        <f t="shared" si="219"/>
        <v>1900-1-Aufnahme-</v>
      </c>
      <c r="E743" s="123" t="str">
        <f t="shared" ca="1" si="227"/>
        <v>-</v>
      </c>
      <c r="F743" s="123">
        <f t="shared" si="232"/>
        <v>1900</v>
      </c>
      <c r="G743" s="123">
        <f t="shared" si="233"/>
        <v>1</v>
      </c>
      <c r="H743" s="162">
        <f t="shared" si="234"/>
        <v>721</v>
      </c>
      <c r="I743" s="77"/>
      <c r="J743" s="78"/>
      <c r="K743" s="79"/>
      <c r="L743" s="80"/>
      <c r="M743" s="177"/>
      <c r="N743" s="309" t="str">
        <f t="shared" ca="1" si="231"/>
        <v/>
      </c>
      <c r="O743" s="310" t="str">
        <f ca="1">IFERROR(IF(VLOOKUP($E743,'SD Aufnahme'!$A$33:$N$326,'SD Aufnahme'!$D$29,FALSE)=0,"",VLOOKUP($E743,'SD Aufnahme'!$A$33:$N$326,'SD Aufnahme'!$D$29,FALSE)),"")</f>
        <v/>
      </c>
      <c r="P743" s="313"/>
      <c r="Q743" s="315" t="str">
        <f>IF(K743=0,"",IFERROR(VLOOKUP($E743,'SD Aufnahme'!$A$33:$N$326,'SD Aufnahme'!$E$29,FALSE),""))</f>
        <v/>
      </c>
      <c r="R743" s="87"/>
      <c r="S743" s="131" t="str">
        <f t="shared" si="220"/>
        <v/>
      </c>
      <c r="T743" s="126">
        <f>IF(M743="organische Düngemittel",IF(OR($M743=0,L743&lt;&gt;0,U743&gt;0),0,IFERROR(VLOOKUP($E743,'SD Aufnahme'!$A$33:$N$4042,T$20,FALSE),0)),)</f>
        <v>0</v>
      </c>
      <c r="U743" s="83"/>
      <c r="V743" s="124"/>
      <c r="W743" s="128" t="str">
        <f ca="1">IFERROR(IF(AND(J743&lt;&gt;"eigene Stoffe",VLOOKUP($E743,'SD Aufnahme'!$A$33:$N$326,'SD Aufnahme'!$G$29,FALSE)=0),"",IF($L743&lt;&gt;0,"", IF(AND(P743&gt;0,O743&lt;&gt;"",Q743&lt;&gt;"t TM"),VLOOKUP($E743,'SD Aufnahme'!$A$33:$N$326,'SD Aufnahme'!$G$29,FALSE)/O743*P743,VLOOKUP($E743,'SD Aufnahme'!$A$33:$N$326,'SD Aufnahme'!$G$29,FALSE)))),"")</f>
        <v/>
      </c>
      <c r="X743" s="87"/>
      <c r="Y743" s="128" t="str">
        <f ca="1">IFERROR(IF(AND(J743&lt;&gt;"eigene Stoffe",VLOOKUP($E743,'SD Aufnahme'!$A$33:$N$326,'SD Aufnahme'!$H$29,FALSE)=0),"",IF($L743&lt;&gt;0,"",IFERROR(IF(AND(P743&gt;0,O743&lt;&gt;"",Q743&lt;&gt;"t TM"),VLOOKUP($E743,'SD Aufnahme'!$A$33:$N$326,'SD Aufnahme'!$H$29,FALSE)*P743/O743,VLOOKUP($E743,'SD Aufnahme'!$A$33:$N$326,'SD Aufnahme'!$H$29,FALSE)),""))),"")</f>
        <v/>
      </c>
      <c r="Z743" s="87"/>
      <c r="AA743" s="424" t="s">
        <v>667</v>
      </c>
      <c r="AB743" s="129" t="str">
        <f>IF($M743=0,"",IFERROR(VLOOKUP($E743,'SD Aufnahme'!$A$33:$N$279,AB$20,FALSE),""))</f>
        <v/>
      </c>
      <c r="AC743" s="97">
        <f t="shared" si="221"/>
        <v>0</v>
      </c>
      <c r="AD743" s="89">
        <f t="shared" ca="1" si="222"/>
        <v>0</v>
      </c>
      <c r="AE743" s="89">
        <f t="shared" ca="1" si="228"/>
        <v>0</v>
      </c>
      <c r="AF743" s="89">
        <f t="shared" ca="1" si="223"/>
        <v>0</v>
      </c>
      <c r="AG743" s="89">
        <f t="shared" ca="1" si="229"/>
        <v>0</v>
      </c>
      <c r="AH743" s="89">
        <f t="shared" si="235"/>
        <v>0</v>
      </c>
      <c r="AI743" s="130" t="e">
        <f ca="1">COUNTIF(OFFSET('SD Aufnahme'!$C$33,VLOOKUP(J743,Art_Aufnahme,3,FALSE),0,VLOOKUP(J743,Art_Aufnahme,4,FALSE)-VLOOKUP(J743,Art_Aufnahme,3,FALSE)+1,1),K743)</f>
        <v>#N/A</v>
      </c>
      <c r="AJ743" s="138">
        <f ca="1">COUNTIF(OFFSET('SD Aufnahme'!$M$32,VLOOKUP(E743,'SD Aufnahme'!$A$33:$X$376,'SD Aufnahme'!$W$29,FALSE),0,1,VLOOKUP(E743,'SD Aufnahme'!$A$33:$X$376,'SD Aufnahme'!$X$29,FALSE)),M743)</f>
        <v>0</v>
      </c>
      <c r="AK743" s="91">
        <f t="shared" ca="1" si="230"/>
        <v>0</v>
      </c>
      <c r="AL743" s="98">
        <f t="shared" si="224"/>
        <v>3</v>
      </c>
      <c r="AO743" s="98">
        <f t="shared" si="225"/>
        <v>0</v>
      </c>
      <c r="AR743" s="98" t="str">
        <f t="shared" si="226"/>
        <v>1900-1-Aufnahme</v>
      </c>
    </row>
    <row r="744" spans="1:44">
      <c r="A744" s="98">
        <f t="shared" si="217"/>
        <v>0</v>
      </c>
      <c r="B744" s="98" t="str">
        <f>IF(C744=1,SUM($C$23:C744),"")</f>
        <v/>
      </c>
      <c r="C744" s="98">
        <f t="shared" si="218"/>
        <v>0</v>
      </c>
      <c r="D744" s="89" t="str">
        <f t="shared" si="219"/>
        <v>1900-1-Aufnahme-</v>
      </c>
      <c r="E744" s="123" t="str">
        <f t="shared" ca="1" si="227"/>
        <v>-</v>
      </c>
      <c r="F744" s="123">
        <f t="shared" si="232"/>
        <v>1900</v>
      </c>
      <c r="G744" s="123">
        <f t="shared" si="233"/>
        <v>1</v>
      </c>
      <c r="H744" s="162">
        <f t="shared" si="234"/>
        <v>722</v>
      </c>
      <c r="I744" s="77"/>
      <c r="J744" s="78"/>
      <c r="K744" s="79"/>
      <c r="L744" s="80"/>
      <c r="M744" s="177"/>
      <c r="N744" s="309" t="str">
        <f t="shared" ca="1" si="231"/>
        <v/>
      </c>
      <c r="O744" s="310" t="str">
        <f ca="1">IFERROR(IF(VLOOKUP($E744,'SD Aufnahme'!$A$33:$N$326,'SD Aufnahme'!$D$29,FALSE)=0,"",VLOOKUP($E744,'SD Aufnahme'!$A$33:$N$326,'SD Aufnahme'!$D$29,FALSE)),"")</f>
        <v/>
      </c>
      <c r="P744" s="313"/>
      <c r="Q744" s="315" t="str">
        <f>IF(K744=0,"",IFERROR(VLOOKUP($E744,'SD Aufnahme'!$A$33:$N$326,'SD Aufnahme'!$E$29,FALSE),""))</f>
        <v/>
      </c>
      <c r="R744" s="87"/>
      <c r="S744" s="131" t="str">
        <f t="shared" si="220"/>
        <v/>
      </c>
      <c r="T744" s="126">
        <f>IF(M744="organische Düngemittel",IF(OR($M744=0,L744&lt;&gt;0,U744&gt;0),0,IFERROR(VLOOKUP($E744,'SD Aufnahme'!$A$33:$N$4042,T$20,FALSE),0)),)</f>
        <v>0</v>
      </c>
      <c r="U744" s="83"/>
      <c r="V744" s="124"/>
      <c r="W744" s="128" t="str">
        <f ca="1">IFERROR(IF(AND(J744&lt;&gt;"eigene Stoffe",VLOOKUP($E744,'SD Aufnahme'!$A$33:$N$326,'SD Aufnahme'!$G$29,FALSE)=0),"",IF($L744&lt;&gt;0,"", IF(AND(P744&gt;0,O744&lt;&gt;"",Q744&lt;&gt;"t TM"),VLOOKUP($E744,'SD Aufnahme'!$A$33:$N$326,'SD Aufnahme'!$G$29,FALSE)/O744*P744,VLOOKUP($E744,'SD Aufnahme'!$A$33:$N$326,'SD Aufnahme'!$G$29,FALSE)))),"")</f>
        <v/>
      </c>
      <c r="X744" s="87"/>
      <c r="Y744" s="128" t="str">
        <f ca="1">IFERROR(IF(AND(J744&lt;&gt;"eigene Stoffe",VLOOKUP($E744,'SD Aufnahme'!$A$33:$N$326,'SD Aufnahme'!$H$29,FALSE)=0),"",IF($L744&lt;&gt;0,"",IFERROR(IF(AND(P744&gt;0,O744&lt;&gt;"",Q744&lt;&gt;"t TM"),VLOOKUP($E744,'SD Aufnahme'!$A$33:$N$326,'SD Aufnahme'!$H$29,FALSE)*P744/O744,VLOOKUP($E744,'SD Aufnahme'!$A$33:$N$326,'SD Aufnahme'!$H$29,FALSE)),""))),"")</f>
        <v/>
      </c>
      <c r="Z744" s="87"/>
      <c r="AA744" s="424" t="s">
        <v>667</v>
      </c>
      <c r="AB744" s="129" t="str">
        <f>IF($M744=0,"",IFERROR(VLOOKUP($E744,'SD Aufnahme'!$A$33:$N$279,AB$20,FALSE),""))</f>
        <v/>
      </c>
      <c r="AC744" s="97">
        <f t="shared" si="221"/>
        <v>0</v>
      </c>
      <c r="AD744" s="89">
        <f t="shared" ca="1" si="222"/>
        <v>0</v>
      </c>
      <c r="AE744" s="89">
        <f t="shared" ca="1" si="228"/>
        <v>0</v>
      </c>
      <c r="AF744" s="89">
        <f t="shared" ca="1" si="223"/>
        <v>0</v>
      </c>
      <c r="AG744" s="89">
        <f t="shared" ca="1" si="229"/>
        <v>0</v>
      </c>
      <c r="AH744" s="89">
        <f t="shared" si="235"/>
        <v>0</v>
      </c>
      <c r="AI744" s="130" t="e">
        <f ca="1">COUNTIF(OFFSET('SD Aufnahme'!$C$33,VLOOKUP(J744,Art_Aufnahme,3,FALSE),0,VLOOKUP(J744,Art_Aufnahme,4,FALSE)-VLOOKUP(J744,Art_Aufnahme,3,FALSE)+1,1),K744)</f>
        <v>#N/A</v>
      </c>
      <c r="AJ744" s="138">
        <f ca="1">COUNTIF(OFFSET('SD Aufnahme'!$M$32,VLOOKUP(E744,'SD Aufnahme'!$A$33:$X$376,'SD Aufnahme'!$W$29,FALSE),0,1,VLOOKUP(E744,'SD Aufnahme'!$A$33:$X$376,'SD Aufnahme'!$X$29,FALSE)),M744)</f>
        <v>0</v>
      </c>
      <c r="AK744" s="91">
        <f t="shared" ca="1" si="230"/>
        <v>0</v>
      </c>
      <c r="AL744" s="98">
        <f t="shared" si="224"/>
        <v>3</v>
      </c>
      <c r="AO744" s="98">
        <f t="shared" si="225"/>
        <v>0</v>
      </c>
      <c r="AR744" s="98" t="str">
        <f t="shared" si="226"/>
        <v>1900-1-Aufnahme</v>
      </c>
    </row>
    <row r="745" spans="1:44">
      <c r="A745" s="98">
        <f t="shared" si="217"/>
        <v>0</v>
      </c>
      <c r="B745" s="98" t="str">
        <f>IF(C745=1,SUM($C$23:C745),"")</f>
        <v/>
      </c>
      <c r="C745" s="98">
        <f t="shared" si="218"/>
        <v>0</v>
      </c>
      <c r="D745" s="89" t="str">
        <f t="shared" si="219"/>
        <v>1900-1-Aufnahme-</v>
      </c>
      <c r="E745" s="123" t="str">
        <f t="shared" ca="1" si="227"/>
        <v>-</v>
      </c>
      <c r="F745" s="123">
        <f t="shared" si="232"/>
        <v>1900</v>
      </c>
      <c r="G745" s="123">
        <f t="shared" si="233"/>
        <v>1</v>
      </c>
      <c r="H745" s="162">
        <f t="shared" si="234"/>
        <v>723</v>
      </c>
      <c r="I745" s="77"/>
      <c r="J745" s="78"/>
      <c r="K745" s="79"/>
      <c r="L745" s="80"/>
      <c r="M745" s="177"/>
      <c r="N745" s="309" t="str">
        <f t="shared" ca="1" si="231"/>
        <v/>
      </c>
      <c r="O745" s="310" t="str">
        <f ca="1">IFERROR(IF(VLOOKUP($E745,'SD Aufnahme'!$A$33:$N$326,'SD Aufnahme'!$D$29,FALSE)=0,"",VLOOKUP($E745,'SD Aufnahme'!$A$33:$N$326,'SD Aufnahme'!$D$29,FALSE)),"")</f>
        <v/>
      </c>
      <c r="P745" s="313"/>
      <c r="Q745" s="315" t="str">
        <f>IF(K745=0,"",IFERROR(VLOOKUP($E745,'SD Aufnahme'!$A$33:$N$326,'SD Aufnahme'!$E$29,FALSE),""))</f>
        <v/>
      </c>
      <c r="R745" s="87"/>
      <c r="S745" s="131" t="str">
        <f t="shared" si="220"/>
        <v/>
      </c>
      <c r="T745" s="126">
        <f>IF(M745="organische Düngemittel",IF(OR($M745=0,L745&lt;&gt;0,U745&gt;0),0,IFERROR(VLOOKUP($E745,'SD Aufnahme'!$A$33:$N$4042,T$20,FALSE),0)),)</f>
        <v>0</v>
      </c>
      <c r="U745" s="83"/>
      <c r="V745" s="124"/>
      <c r="W745" s="128" t="str">
        <f ca="1">IFERROR(IF(AND(J745&lt;&gt;"eigene Stoffe",VLOOKUP($E745,'SD Aufnahme'!$A$33:$N$326,'SD Aufnahme'!$G$29,FALSE)=0),"",IF($L745&lt;&gt;0,"", IF(AND(P745&gt;0,O745&lt;&gt;"",Q745&lt;&gt;"t TM"),VLOOKUP($E745,'SD Aufnahme'!$A$33:$N$326,'SD Aufnahme'!$G$29,FALSE)/O745*P745,VLOOKUP($E745,'SD Aufnahme'!$A$33:$N$326,'SD Aufnahme'!$G$29,FALSE)))),"")</f>
        <v/>
      </c>
      <c r="X745" s="87"/>
      <c r="Y745" s="128" t="str">
        <f ca="1">IFERROR(IF(AND(J745&lt;&gt;"eigene Stoffe",VLOOKUP($E745,'SD Aufnahme'!$A$33:$N$326,'SD Aufnahme'!$H$29,FALSE)=0),"",IF($L745&lt;&gt;0,"",IFERROR(IF(AND(P745&gt;0,O745&lt;&gt;"",Q745&lt;&gt;"t TM"),VLOOKUP($E745,'SD Aufnahme'!$A$33:$N$326,'SD Aufnahme'!$H$29,FALSE)*P745/O745,VLOOKUP($E745,'SD Aufnahme'!$A$33:$N$326,'SD Aufnahme'!$H$29,FALSE)),""))),"")</f>
        <v/>
      </c>
      <c r="Z745" s="87"/>
      <c r="AA745" s="424" t="s">
        <v>667</v>
      </c>
      <c r="AB745" s="129" t="str">
        <f>IF($M745=0,"",IFERROR(VLOOKUP($E745,'SD Aufnahme'!$A$33:$N$279,AB$20,FALSE),""))</f>
        <v/>
      </c>
      <c r="AC745" s="97">
        <f t="shared" si="221"/>
        <v>0</v>
      </c>
      <c r="AD745" s="89">
        <f t="shared" ca="1" si="222"/>
        <v>0</v>
      </c>
      <c r="AE745" s="89">
        <f t="shared" ca="1" si="228"/>
        <v>0</v>
      </c>
      <c r="AF745" s="89">
        <f t="shared" ca="1" si="223"/>
        <v>0</v>
      </c>
      <c r="AG745" s="89">
        <f t="shared" ca="1" si="229"/>
        <v>0</v>
      </c>
      <c r="AH745" s="89">
        <f t="shared" si="235"/>
        <v>0</v>
      </c>
      <c r="AI745" s="130" t="e">
        <f ca="1">COUNTIF(OFFSET('SD Aufnahme'!$C$33,VLOOKUP(J745,Art_Aufnahme,3,FALSE),0,VLOOKUP(J745,Art_Aufnahme,4,FALSE)-VLOOKUP(J745,Art_Aufnahme,3,FALSE)+1,1),K745)</f>
        <v>#N/A</v>
      </c>
      <c r="AJ745" s="138">
        <f ca="1">COUNTIF(OFFSET('SD Aufnahme'!$M$32,VLOOKUP(E745,'SD Aufnahme'!$A$33:$X$376,'SD Aufnahme'!$W$29,FALSE),0,1,VLOOKUP(E745,'SD Aufnahme'!$A$33:$X$376,'SD Aufnahme'!$X$29,FALSE)),M745)</f>
        <v>0</v>
      </c>
      <c r="AK745" s="91">
        <f t="shared" ca="1" si="230"/>
        <v>0</v>
      </c>
      <c r="AL745" s="98">
        <f t="shared" si="224"/>
        <v>3</v>
      </c>
      <c r="AO745" s="98">
        <f t="shared" si="225"/>
        <v>0</v>
      </c>
      <c r="AR745" s="98" t="str">
        <f t="shared" si="226"/>
        <v>1900-1-Aufnahme</v>
      </c>
    </row>
    <row r="746" spans="1:44">
      <c r="A746" s="98">
        <f t="shared" si="217"/>
        <v>0</v>
      </c>
      <c r="B746" s="98" t="str">
        <f>IF(C746=1,SUM($C$23:C746),"")</f>
        <v/>
      </c>
      <c r="C746" s="98">
        <f t="shared" si="218"/>
        <v>0</v>
      </c>
      <c r="D746" s="89" t="str">
        <f t="shared" si="219"/>
        <v>1900-1-Aufnahme-</v>
      </c>
      <c r="E746" s="123" t="str">
        <f t="shared" ca="1" si="227"/>
        <v>-</v>
      </c>
      <c r="F746" s="123">
        <f t="shared" si="232"/>
        <v>1900</v>
      </c>
      <c r="G746" s="123">
        <f t="shared" si="233"/>
        <v>1</v>
      </c>
      <c r="H746" s="162">
        <f t="shared" si="234"/>
        <v>724</v>
      </c>
      <c r="I746" s="77"/>
      <c r="J746" s="78"/>
      <c r="K746" s="79"/>
      <c r="L746" s="80"/>
      <c r="M746" s="177"/>
      <c r="N746" s="309" t="str">
        <f t="shared" ca="1" si="231"/>
        <v/>
      </c>
      <c r="O746" s="310" t="str">
        <f ca="1">IFERROR(IF(VLOOKUP($E746,'SD Aufnahme'!$A$33:$N$326,'SD Aufnahme'!$D$29,FALSE)=0,"",VLOOKUP($E746,'SD Aufnahme'!$A$33:$N$326,'SD Aufnahme'!$D$29,FALSE)),"")</f>
        <v/>
      </c>
      <c r="P746" s="313"/>
      <c r="Q746" s="315" t="str">
        <f>IF(K746=0,"",IFERROR(VLOOKUP($E746,'SD Aufnahme'!$A$33:$N$326,'SD Aufnahme'!$E$29,FALSE),""))</f>
        <v/>
      </c>
      <c r="R746" s="87"/>
      <c r="S746" s="131" t="str">
        <f t="shared" si="220"/>
        <v/>
      </c>
      <c r="T746" s="126">
        <f>IF(M746="organische Düngemittel",IF(OR($M746=0,L746&lt;&gt;0,U746&gt;0),0,IFERROR(VLOOKUP($E746,'SD Aufnahme'!$A$33:$N$4042,T$20,FALSE),0)),)</f>
        <v>0</v>
      </c>
      <c r="U746" s="83"/>
      <c r="V746" s="124"/>
      <c r="W746" s="128" t="str">
        <f ca="1">IFERROR(IF(AND(J746&lt;&gt;"eigene Stoffe",VLOOKUP($E746,'SD Aufnahme'!$A$33:$N$326,'SD Aufnahme'!$G$29,FALSE)=0),"",IF($L746&lt;&gt;0,"", IF(AND(P746&gt;0,O746&lt;&gt;"",Q746&lt;&gt;"t TM"),VLOOKUP($E746,'SD Aufnahme'!$A$33:$N$326,'SD Aufnahme'!$G$29,FALSE)/O746*P746,VLOOKUP($E746,'SD Aufnahme'!$A$33:$N$326,'SD Aufnahme'!$G$29,FALSE)))),"")</f>
        <v/>
      </c>
      <c r="X746" s="87"/>
      <c r="Y746" s="128" t="str">
        <f ca="1">IFERROR(IF(AND(J746&lt;&gt;"eigene Stoffe",VLOOKUP($E746,'SD Aufnahme'!$A$33:$N$326,'SD Aufnahme'!$H$29,FALSE)=0),"",IF($L746&lt;&gt;0,"",IFERROR(IF(AND(P746&gt;0,O746&lt;&gt;"",Q746&lt;&gt;"t TM"),VLOOKUP($E746,'SD Aufnahme'!$A$33:$N$326,'SD Aufnahme'!$H$29,FALSE)*P746/O746,VLOOKUP($E746,'SD Aufnahme'!$A$33:$N$326,'SD Aufnahme'!$H$29,FALSE)),""))),"")</f>
        <v/>
      </c>
      <c r="Z746" s="87"/>
      <c r="AA746" s="424" t="s">
        <v>667</v>
      </c>
      <c r="AB746" s="129" t="str">
        <f>IF($M746=0,"",IFERROR(VLOOKUP($E746,'SD Aufnahme'!$A$33:$N$279,AB$20,FALSE),""))</f>
        <v/>
      </c>
      <c r="AC746" s="97">
        <f t="shared" si="221"/>
        <v>0</v>
      </c>
      <c r="AD746" s="89">
        <f t="shared" ca="1" si="222"/>
        <v>0</v>
      </c>
      <c r="AE746" s="89">
        <f t="shared" ca="1" si="228"/>
        <v>0</v>
      </c>
      <c r="AF746" s="89">
        <f t="shared" ca="1" si="223"/>
        <v>0</v>
      </c>
      <c r="AG746" s="89">
        <f t="shared" ca="1" si="229"/>
        <v>0</v>
      </c>
      <c r="AH746" s="89">
        <f t="shared" si="235"/>
        <v>0</v>
      </c>
      <c r="AI746" s="130" t="e">
        <f ca="1">COUNTIF(OFFSET('SD Aufnahme'!$C$33,VLOOKUP(J746,Art_Aufnahme,3,FALSE),0,VLOOKUP(J746,Art_Aufnahme,4,FALSE)-VLOOKUP(J746,Art_Aufnahme,3,FALSE)+1,1),K746)</f>
        <v>#N/A</v>
      </c>
      <c r="AJ746" s="138">
        <f ca="1">COUNTIF(OFFSET('SD Aufnahme'!$M$32,VLOOKUP(E746,'SD Aufnahme'!$A$33:$X$376,'SD Aufnahme'!$W$29,FALSE),0,1,VLOOKUP(E746,'SD Aufnahme'!$A$33:$X$376,'SD Aufnahme'!$X$29,FALSE)),M746)</f>
        <v>0</v>
      </c>
      <c r="AK746" s="91">
        <f t="shared" ca="1" si="230"/>
        <v>0</v>
      </c>
      <c r="AL746" s="98">
        <f t="shared" si="224"/>
        <v>3</v>
      </c>
      <c r="AO746" s="98">
        <f t="shared" si="225"/>
        <v>0</v>
      </c>
      <c r="AR746" s="98" t="str">
        <f t="shared" si="226"/>
        <v>1900-1-Aufnahme</v>
      </c>
    </row>
    <row r="747" spans="1:44">
      <c r="A747" s="98">
        <f t="shared" si="217"/>
        <v>0</v>
      </c>
      <c r="B747" s="98" t="str">
        <f>IF(C747=1,SUM($C$23:C747),"")</f>
        <v/>
      </c>
      <c r="C747" s="98">
        <f t="shared" si="218"/>
        <v>0</v>
      </c>
      <c r="D747" s="89" t="str">
        <f t="shared" si="219"/>
        <v>1900-1-Aufnahme-</v>
      </c>
      <c r="E747" s="123" t="str">
        <f t="shared" ca="1" si="227"/>
        <v>-</v>
      </c>
      <c r="F747" s="123">
        <f t="shared" si="232"/>
        <v>1900</v>
      </c>
      <c r="G747" s="123">
        <f t="shared" si="233"/>
        <v>1</v>
      </c>
      <c r="H747" s="162">
        <f t="shared" si="234"/>
        <v>725</v>
      </c>
      <c r="I747" s="77"/>
      <c r="J747" s="78"/>
      <c r="K747" s="79"/>
      <c r="L747" s="80"/>
      <c r="M747" s="177"/>
      <c r="N747" s="309" t="str">
        <f t="shared" ca="1" si="231"/>
        <v/>
      </c>
      <c r="O747" s="310" t="str">
        <f ca="1">IFERROR(IF(VLOOKUP($E747,'SD Aufnahme'!$A$33:$N$326,'SD Aufnahme'!$D$29,FALSE)=0,"",VLOOKUP($E747,'SD Aufnahme'!$A$33:$N$326,'SD Aufnahme'!$D$29,FALSE)),"")</f>
        <v/>
      </c>
      <c r="P747" s="313"/>
      <c r="Q747" s="315" t="str">
        <f>IF(K747=0,"",IFERROR(VLOOKUP($E747,'SD Aufnahme'!$A$33:$N$326,'SD Aufnahme'!$E$29,FALSE),""))</f>
        <v/>
      </c>
      <c r="R747" s="87"/>
      <c r="S747" s="131" t="str">
        <f t="shared" si="220"/>
        <v/>
      </c>
      <c r="T747" s="126">
        <f>IF(M747="organische Düngemittel",IF(OR($M747=0,L747&lt;&gt;0,U747&gt;0),0,IFERROR(VLOOKUP($E747,'SD Aufnahme'!$A$33:$N$4042,T$20,FALSE),0)),)</f>
        <v>0</v>
      </c>
      <c r="U747" s="83"/>
      <c r="V747" s="124"/>
      <c r="W747" s="128" t="str">
        <f ca="1">IFERROR(IF(AND(J747&lt;&gt;"eigene Stoffe",VLOOKUP($E747,'SD Aufnahme'!$A$33:$N$326,'SD Aufnahme'!$G$29,FALSE)=0),"",IF($L747&lt;&gt;0,"", IF(AND(P747&gt;0,O747&lt;&gt;"",Q747&lt;&gt;"t TM"),VLOOKUP($E747,'SD Aufnahme'!$A$33:$N$326,'SD Aufnahme'!$G$29,FALSE)/O747*P747,VLOOKUP($E747,'SD Aufnahme'!$A$33:$N$326,'SD Aufnahme'!$G$29,FALSE)))),"")</f>
        <v/>
      </c>
      <c r="X747" s="87"/>
      <c r="Y747" s="128" t="str">
        <f ca="1">IFERROR(IF(AND(J747&lt;&gt;"eigene Stoffe",VLOOKUP($E747,'SD Aufnahme'!$A$33:$N$326,'SD Aufnahme'!$H$29,FALSE)=0),"",IF($L747&lt;&gt;0,"",IFERROR(IF(AND(P747&gt;0,O747&lt;&gt;"",Q747&lt;&gt;"t TM"),VLOOKUP($E747,'SD Aufnahme'!$A$33:$N$326,'SD Aufnahme'!$H$29,FALSE)*P747/O747,VLOOKUP($E747,'SD Aufnahme'!$A$33:$N$326,'SD Aufnahme'!$H$29,FALSE)),""))),"")</f>
        <v/>
      </c>
      <c r="Z747" s="87"/>
      <c r="AA747" s="424" t="s">
        <v>667</v>
      </c>
      <c r="AB747" s="129" t="str">
        <f>IF($M747=0,"",IFERROR(VLOOKUP($E747,'SD Aufnahme'!$A$33:$N$279,AB$20,FALSE),""))</f>
        <v/>
      </c>
      <c r="AC747" s="97">
        <f t="shared" si="221"/>
        <v>0</v>
      </c>
      <c r="AD747" s="89">
        <f t="shared" ca="1" si="222"/>
        <v>0</v>
      </c>
      <c r="AE747" s="89">
        <f t="shared" ca="1" si="228"/>
        <v>0</v>
      </c>
      <c r="AF747" s="89">
        <f t="shared" ca="1" si="223"/>
        <v>0</v>
      </c>
      <c r="AG747" s="89">
        <f t="shared" ca="1" si="229"/>
        <v>0</v>
      </c>
      <c r="AH747" s="89">
        <f t="shared" si="235"/>
        <v>0</v>
      </c>
      <c r="AI747" s="130" t="e">
        <f ca="1">COUNTIF(OFFSET('SD Aufnahme'!$C$33,VLOOKUP(J747,Art_Aufnahme,3,FALSE),0,VLOOKUP(J747,Art_Aufnahme,4,FALSE)-VLOOKUP(J747,Art_Aufnahme,3,FALSE)+1,1),K747)</f>
        <v>#N/A</v>
      </c>
      <c r="AJ747" s="138">
        <f ca="1">COUNTIF(OFFSET('SD Aufnahme'!$M$32,VLOOKUP(E747,'SD Aufnahme'!$A$33:$X$376,'SD Aufnahme'!$W$29,FALSE),0,1,VLOOKUP(E747,'SD Aufnahme'!$A$33:$X$376,'SD Aufnahme'!$X$29,FALSE)),M747)</f>
        <v>0</v>
      </c>
      <c r="AK747" s="91">
        <f t="shared" ca="1" si="230"/>
        <v>0</v>
      </c>
      <c r="AL747" s="98">
        <f t="shared" si="224"/>
        <v>3</v>
      </c>
      <c r="AO747" s="98">
        <f t="shared" si="225"/>
        <v>0</v>
      </c>
      <c r="AR747" s="98" t="str">
        <f t="shared" si="226"/>
        <v>1900-1-Aufnahme</v>
      </c>
    </row>
    <row r="748" spans="1:44">
      <c r="A748" s="98">
        <f t="shared" si="217"/>
        <v>0</v>
      </c>
      <c r="B748" s="98" t="str">
        <f>IF(C748=1,SUM($C$23:C748),"")</f>
        <v/>
      </c>
      <c r="C748" s="98">
        <f t="shared" si="218"/>
        <v>0</v>
      </c>
      <c r="D748" s="89" t="str">
        <f t="shared" si="219"/>
        <v>1900-1-Aufnahme-</v>
      </c>
      <c r="E748" s="123" t="str">
        <f t="shared" ca="1" si="227"/>
        <v>-</v>
      </c>
      <c r="F748" s="123">
        <f t="shared" si="232"/>
        <v>1900</v>
      </c>
      <c r="G748" s="123">
        <f t="shared" si="233"/>
        <v>1</v>
      </c>
      <c r="H748" s="162">
        <f t="shared" si="234"/>
        <v>726</v>
      </c>
      <c r="I748" s="77"/>
      <c r="J748" s="78"/>
      <c r="K748" s="79"/>
      <c r="L748" s="80"/>
      <c r="M748" s="177"/>
      <c r="N748" s="309" t="str">
        <f t="shared" ca="1" si="231"/>
        <v/>
      </c>
      <c r="O748" s="310" t="str">
        <f ca="1">IFERROR(IF(VLOOKUP($E748,'SD Aufnahme'!$A$33:$N$326,'SD Aufnahme'!$D$29,FALSE)=0,"",VLOOKUP($E748,'SD Aufnahme'!$A$33:$N$326,'SD Aufnahme'!$D$29,FALSE)),"")</f>
        <v/>
      </c>
      <c r="P748" s="313"/>
      <c r="Q748" s="315" t="str">
        <f>IF(K748=0,"",IFERROR(VLOOKUP($E748,'SD Aufnahme'!$A$33:$N$326,'SD Aufnahme'!$E$29,FALSE),""))</f>
        <v/>
      </c>
      <c r="R748" s="87"/>
      <c r="S748" s="131" t="str">
        <f t="shared" si="220"/>
        <v/>
      </c>
      <c r="T748" s="126">
        <f>IF(M748="organische Düngemittel",IF(OR($M748=0,L748&lt;&gt;0,U748&gt;0),0,IFERROR(VLOOKUP($E748,'SD Aufnahme'!$A$33:$N$4042,T$20,FALSE),0)),)</f>
        <v>0</v>
      </c>
      <c r="U748" s="83"/>
      <c r="V748" s="124"/>
      <c r="W748" s="128" t="str">
        <f ca="1">IFERROR(IF(AND(J748&lt;&gt;"eigene Stoffe",VLOOKUP($E748,'SD Aufnahme'!$A$33:$N$326,'SD Aufnahme'!$G$29,FALSE)=0),"",IF($L748&lt;&gt;0,"", IF(AND(P748&gt;0,O748&lt;&gt;"",Q748&lt;&gt;"t TM"),VLOOKUP($E748,'SD Aufnahme'!$A$33:$N$326,'SD Aufnahme'!$G$29,FALSE)/O748*P748,VLOOKUP($E748,'SD Aufnahme'!$A$33:$N$326,'SD Aufnahme'!$G$29,FALSE)))),"")</f>
        <v/>
      </c>
      <c r="X748" s="87"/>
      <c r="Y748" s="128" t="str">
        <f ca="1">IFERROR(IF(AND(J748&lt;&gt;"eigene Stoffe",VLOOKUP($E748,'SD Aufnahme'!$A$33:$N$326,'SD Aufnahme'!$H$29,FALSE)=0),"",IF($L748&lt;&gt;0,"",IFERROR(IF(AND(P748&gt;0,O748&lt;&gt;"",Q748&lt;&gt;"t TM"),VLOOKUP($E748,'SD Aufnahme'!$A$33:$N$326,'SD Aufnahme'!$H$29,FALSE)*P748/O748,VLOOKUP($E748,'SD Aufnahme'!$A$33:$N$326,'SD Aufnahme'!$H$29,FALSE)),""))),"")</f>
        <v/>
      </c>
      <c r="Z748" s="87"/>
      <c r="AA748" s="424" t="s">
        <v>667</v>
      </c>
      <c r="AB748" s="129" t="str">
        <f>IF($M748=0,"",IFERROR(VLOOKUP($E748,'SD Aufnahme'!$A$33:$N$279,AB$20,FALSE),""))</f>
        <v/>
      </c>
      <c r="AC748" s="97">
        <f t="shared" si="221"/>
        <v>0</v>
      </c>
      <c r="AD748" s="89">
        <f t="shared" ca="1" si="222"/>
        <v>0</v>
      </c>
      <c r="AE748" s="89">
        <f t="shared" ca="1" si="228"/>
        <v>0</v>
      </c>
      <c r="AF748" s="89">
        <f t="shared" ca="1" si="223"/>
        <v>0</v>
      </c>
      <c r="AG748" s="89">
        <f t="shared" ca="1" si="229"/>
        <v>0</v>
      </c>
      <c r="AH748" s="89">
        <f t="shared" si="235"/>
        <v>0</v>
      </c>
      <c r="AI748" s="130" t="e">
        <f ca="1">COUNTIF(OFFSET('SD Aufnahme'!$C$33,VLOOKUP(J748,Art_Aufnahme,3,FALSE),0,VLOOKUP(J748,Art_Aufnahme,4,FALSE)-VLOOKUP(J748,Art_Aufnahme,3,FALSE)+1,1),K748)</f>
        <v>#N/A</v>
      </c>
      <c r="AJ748" s="138">
        <f ca="1">COUNTIF(OFFSET('SD Aufnahme'!$M$32,VLOOKUP(E748,'SD Aufnahme'!$A$33:$X$376,'SD Aufnahme'!$W$29,FALSE),0,1,VLOOKUP(E748,'SD Aufnahme'!$A$33:$X$376,'SD Aufnahme'!$X$29,FALSE)),M748)</f>
        <v>0</v>
      </c>
      <c r="AK748" s="91">
        <f t="shared" ca="1" si="230"/>
        <v>0</v>
      </c>
      <c r="AL748" s="98">
        <f t="shared" si="224"/>
        <v>3</v>
      </c>
      <c r="AO748" s="98">
        <f t="shared" si="225"/>
        <v>0</v>
      </c>
      <c r="AR748" s="98" t="str">
        <f t="shared" si="226"/>
        <v>1900-1-Aufnahme</v>
      </c>
    </row>
    <row r="749" spans="1:44">
      <c r="A749" s="98">
        <f t="shared" si="217"/>
        <v>0</v>
      </c>
      <c r="B749" s="98" t="str">
        <f>IF(C749=1,SUM($C$23:C749),"")</f>
        <v/>
      </c>
      <c r="C749" s="98">
        <f t="shared" si="218"/>
        <v>0</v>
      </c>
      <c r="D749" s="89" t="str">
        <f t="shared" si="219"/>
        <v>1900-1-Aufnahme-</v>
      </c>
      <c r="E749" s="123" t="str">
        <f t="shared" ca="1" si="227"/>
        <v>-</v>
      </c>
      <c r="F749" s="123">
        <f t="shared" si="232"/>
        <v>1900</v>
      </c>
      <c r="G749" s="123">
        <f t="shared" si="233"/>
        <v>1</v>
      </c>
      <c r="H749" s="162">
        <f t="shared" si="234"/>
        <v>727</v>
      </c>
      <c r="I749" s="77"/>
      <c r="J749" s="78"/>
      <c r="K749" s="79"/>
      <c r="L749" s="80"/>
      <c r="M749" s="177"/>
      <c r="N749" s="309" t="str">
        <f t="shared" ca="1" si="231"/>
        <v/>
      </c>
      <c r="O749" s="310" t="str">
        <f ca="1">IFERROR(IF(VLOOKUP($E749,'SD Aufnahme'!$A$33:$N$326,'SD Aufnahme'!$D$29,FALSE)=0,"",VLOOKUP($E749,'SD Aufnahme'!$A$33:$N$326,'SD Aufnahme'!$D$29,FALSE)),"")</f>
        <v/>
      </c>
      <c r="P749" s="313"/>
      <c r="Q749" s="315" t="str">
        <f>IF(K749=0,"",IFERROR(VLOOKUP($E749,'SD Aufnahme'!$A$33:$N$326,'SD Aufnahme'!$E$29,FALSE),""))</f>
        <v/>
      </c>
      <c r="R749" s="87"/>
      <c r="S749" s="131" t="str">
        <f t="shared" si="220"/>
        <v/>
      </c>
      <c r="T749" s="126">
        <f>IF(M749="organische Düngemittel",IF(OR($M749=0,L749&lt;&gt;0,U749&gt;0),0,IFERROR(VLOOKUP($E749,'SD Aufnahme'!$A$33:$N$4042,T$20,FALSE),0)),)</f>
        <v>0</v>
      </c>
      <c r="U749" s="83"/>
      <c r="V749" s="124"/>
      <c r="W749" s="128" t="str">
        <f ca="1">IFERROR(IF(AND(J749&lt;&gt;"eigene Stoffe",VLOOKUP($E749,'SD Aufnahme'!$A$33:$N$326,'SD Aufnahme'!$G$29,FALSE)=0),"",IF($L749&lt;&gt;0,"", IF(AND(P749&gt;0,O749&lt;&gt;"",Q749&lt;&gt;"t TM"),VLOOKUP($E749,'SD Aufnahme'!$A$33:$N$326,'SD Aufnahme'!$G$29,FALSE)/O749*P749,VLOOKUP($E749,'SD Aufnahme'!$A$33:$N$326,'SD Aufnahme'!$G$29,FALSE)))),"")</f>
        <v/>
      </c>
      <c r="X749" s="87"/>
      <c r="Y749" s="128" t="str">
        <f ca="1">IFERROR(IF(AND(J749&lt;&gt;"eigene Stoffe",VLOOKUP($E749,'SD Aufnahme'!$A$33:$N$326,'SD Aufnahme'!$H$29,FALSE)=0),"",IF($L749&lt;&gt;0,"",IFERROR(IF(AND(P749&gt;0,O749&lt;&gt;"",Q749&lt;&gt;"t TM"),VLOOKUP($E749,'SD Aufnahme'!$A$33:$N$326,'SD Aufnahme'!$H$29,FALSE)*P749/O749,VLOOKUP($E749,'SD Aufnahme'!$A$33:$N$326,'SD Aufnahme'!$H$29,FALSE)),""))),"")</f>
        <v/>
      </c>
      <c r="Z749" s="87"/>
      <c r="AA749" s="424" t="s">
        <v>667</v>
      </c>
      <c r="AB749" s="129" t="str">
        <f>IF($M749=0,"",IFERROR(VLOOKUP($E749,'SD Aufnahme'!$A$33:$N$279,AB$20,FALSE),""))</f>
        <v/>
      </c>
      <c r="AC749" s="97">
        <f t="shared" si="221"/>
        <v>0</v>
      </c>
      <c r="AD749" s="89">
        <f t="shared" ca="1" si="222"/>
        <v>0</v>
      </c>
      <c r="AE749" s="89">
        <f t="shared" ca="1" si="228"/>
        <v>0</v>
      </c>
      <c r="AF749" s="89">
        <f t="shared" ca="1" si="223"/>
        <v>0</v>
      </c>
      <c r="AG749" s="89">
        <f t="shared" ca="1" si="229"/>
        <v>0</v>
      </c>
      <c r="AH749" s="89">
        <f t="shared" si="235"/>
        <v>0</v>
      </c>
      <c r="AI749" s="130" t="e">
        <f ca="1">COUNTIF(OFFSET('SD Aufnahme'!$C$33,VLOOKUP(J749,Art_Aufnahme,3,FALSE),0,VLOOKUP(J749,Art_Aufnahme,4,FALSE)-VLOOKUP(J749,Art_Aufnahme,3,FALSE)+1,1),K749)</f>
        <v>#N/A</v>
      </c>
      <c r="AJ749" s="138">
        <f ca="1">COUNTIF(OFFSET('SD Aufnahme'!$M$32,VLOOKUP(E749,'SD Aufnahme'!$A$33:$X$376,'SD Aufnahme'!$W$29,FALSE),0,1,VLOOKUP(E749,'SD Aufnahme'!$A$33:$X$376,'SD Aufnahme'!$X$29,FALSE)),M749)</f>
        <v>0</v>
      </c>
      <c r="AK749" s="91">
        <f t="shared" ca="1" si="230"/>
        <v>0</v>
      </c>
      <c r="AL749" s="98">
        <f t="shared" si="224"/>
        <v>3</v>
      </c>
      <c r="AO749" s="98">
        <f t="shared" si="225"/>
        <v>0</v>
      </c>
      <c r="AR749" s="98" t="str">
        <f t="shared" si="226"/>
        <v>1900-1-Aufnahme</v>
      </c>
    </row>
    <row r="750" spans="1:44">
      <c r="A750" s="98">
        <f t="shared" si="217"/>
        <v>0</v>
      </c>
      <c r="B750" s="98" t="str">
        <f>IF(C750=1,SUM($C$23:C750),"")</f>
        <v/>
      </c>
      <c r="C750" s="98">
        <f t="shared" si="218"/>
        <v>0</v>
      </c>
      <c r="D750" s="89" t="str">
        <f t="shared" si="219"/>
        <v>1900-1-Aufnahme-</v>
      </c>
      <c r="E750" s="123" t="str">
        <f t="shared" ca="1" si="227"/>
        <v>-</v>
      </c>
      <c r="F750" s="123">
        <f t="shared" si="232"/>
        <v>1900</v>
      </c>
      <c r="G750" s="123">
        <f t="shared" si="233"/>
        <v>1</v>
      </c>
      <c r="H750" s="162">
        <f t="shared" si="234"/>
        <v>728</v>
      </c>
      <c r="I750" s="77"/>
      <c r="J750" s="78"/>
      <c r="K750" s="79"/>
      <c r="L750" s="80"/>
      <c r="M750" s="177"/>
      <c r="N750" s="309" t="str">
        <f t="shared" ca="1" si="231"/>
        <v/>
      </c>
      <c r="O750" s="310" t="str">
        <f ca="1">IFERROR(IF(VLOOKUP($E750,'SD Aufnahme'!$A$33:$N$326,'SD Aufnahme'!$D$29,FALSE)=0,"",VLOOKUP($E750,'SD Aufnahme'!$A$33:$N$326,'SD Aufnahme'!$D$29,FALSE)),"")</f>
        <v/>
      </c>
      <c r="P750" s="313"/>
      <c r="Q750" s="315" t="str">
        <f>IF(K750=0,"",IFERROR(VLOOKUP($E750,'SD Aufnahme'!$A$33:$N$326,'SD Aufnahme'!$E$29,FALSE),""))</f>
        <v/>
      </c>
      <c r="R750" s="87"/>
      <c r="S750" s="131" t="str">
        <f t="shared" si="220"/>
        <v/>
      </c>
      <c r="T750" s="126">
        <f>IF(M750="organische Düngemittel",IF(OR($M750=0,L750&lt;&gt;0,U750&gt;0),0,IFERROR(VLOOKUP($E750,'SD Aufnahme'!$A$33:$N$4042,T$20,FALSE),0)),)</f>
        <v>0</v>
      </c>
      <c r="U750" s="83"/>
      <c r="V750" s="124"/>
      <c r="W750" s="128" t="str">
        <f ca="1">IFERROR(IF(AND(J750&lt;&gt;"eigene Stoffe",VLOOKUP($E750,'SD Aufnahme'!$A$33:$N$326,'SD Aufnahme'!$G$29,FALSE)=0),"",IF($L750&lt;&gt;0,"", IF(AND(P750&gt;0,O750&lt;&gt;"",Q750&lt;&gt;"t TM"),VLOOKUP($E750,'SD Aufnahme'!$A$33:$N$326,'SD Aufnahme'!$G$29,FALSE)/O750*P750,VLOOKUP($E750,'SD Aufnahme'!$A$33:$N$326,'SD Aufnahme'!$G$29,FALSE)))),"")</f>
        <v/>
      </c>
      <c r="X750" s="87"/>
      <c r="Y750" s="128" t="str">
        <f ca="1">IFERROR(IF(AND(J750&lt;&gt;"eigene Stoffe",VLOOKUP($E750,'SD Aufnahme'!$A$33:$N$326,'SD Aufnahme'!$H$29,FALSE)=0),"",IF($L750&lt;&gt;0,"",IFERROR(IF(AND(P750&gt;0,O750&lt;&gt;"",Q750&lt;&gt;"t TM"),VLOOKUP($E750,'SD Aufnahme'!$A$33:$N$326,'SD Aufnahme'!$H$29,FALSE)*P750/O750,VLOOKUP($E750,'SD Aufnahme'!$A$33:$N$326,'SD Aufnahme'!$H$29,FALSE)),""))),"")</f>
        <v/>
      </c>
      <c r="Z750" s="87"/>
      <c r="AA750" s="424" t="s">
        <v>667</v>
      </c>
      <c r="AB750" s="129" t="str">
        <f>IF($M750=0,"",IFERROR(VLOOKUP($E750,'SD Aufnahme'!$A$33:$N$279,AB$20,FALSE),""))</f>
        <v/>
      </c>
      <c r="AC750" s="97">
        <f t="shared" si="221"/>
        <v>0</v>
      </c>
      <c r="AD750" s="89">
        <f t="shared" ca="1" si="222"/>
        <v>0</v>
      </c>
      <c r="AE750" s="89">
        <f t="shared" ca="1" si="228"/>
        <v>0</v>
      </c>
      <c r="AF750" s="89">
        <f t="shared" ca="1" si="223"/>
        <v>0</v>
      </c>
      <c r="AG750" s="89">
        <f t="shared" ca="1" si="229"/>
        <v>0</v>
      </c>
      <c r="AH750" s="89">
        <f t="shared" si="235"/>
        <v>0</v>
      </c>
      <c r="AI750" s="130" t="e">
        <f ca="1">COUNTIF(OFFSET('SD Aufnahme'!$C$33,VLOOKUP(J750,Art_Aufnahme,3,FALSE),0,VLOOKUP(J750,Art_Aufnahme,4,FALSE)-VLOOKUP(J750,Art_Aufnahme,3,FALSE)+1,1),K750)</f>
        <v>#N/A</v>
      </c>
      <c r="AJ750" s="138">
        <f ca="1">COUNTIF(OFFSET('SD Aufnahme'!$M$32,VLOOKUP(E750,'SD Aufnahme'!$A$33:$X$376,'SD Aufnahme'!$W$29,FALSE),0,1,VLOOKUP(E750,'SD Aufnahme'!$A$33:$X$376,'SD Aufnahme'!$X$29,FALSE)),M750)</f>
        <v>0</v>
      </c>
      <c r="AK750" s="91">
        <f t="shared" ca="1" si="230"/>
        <v>0</v>
      </c>
      <c r="AL750" s="98">
        <f t="shared" si="224"/>
        <v>3</v>
      </c>
      <c r="AO750" s="98">
        <f t="shared" si="225"/>
        <v>0</v>
      </c>
      <c r="AR750" s="98" t="str">
        <f t="shared" si="226"/>
        <v>1900-1-Aufnahme</v>
      </c>
    </row>
    <row r="751" spans="1:44">
      <c r="A751" s="98">
        <f t="shared" si="217"/>
        <v>0</v>
      </c>
      <c r="B751" s="98" t="str">
        <f>IF(C751=1,SUM($C$23:C751),"")</f>
        <v/>
      </c>
      <c r="C751" s="98">
        <f t="shared" si="218"/>
        <v>0</v>
      </c>
      <c r="D751" s="89" t="str">
        <f t="shared" si="219"/>
        <v>1900-1-Aufnahme-</v>
      </c>
      <c r="E751" s="123" t="str">
        <f t="shared" ca="1" si="227"/>
        <v>-</v>
      </c>
      <c r="F751" s="123">
        <f t="shared" si="232"/>
        <v>1900</v>
      </c>
      <c r="G751" s="123">
        <f t="shared" si="233"/>
        <v>1</v>
      </c>
      <c r="H751" s="162">
        <f t="shared" si="234"/>
        <v>729</v>
      </c>
      <c r="I751" s="77"/>
      <c r="J751" s="78"/>
      <c r="K751" s="79"/>
      <c r="L751" s="80"/>
      <c r="M751" s="177"/>
      <c r="N751" s="309" t="str">
        <f t="shared" ca="1" si="231"/>
        <v/>
      </c>
      <c r="O751" s="310" t="str">
        <f ca="1">IFERROR(IF(VLOOKUP($E751,'SD Aufnahme'!$A$33:$N$326,'SD Aufnahme'!$D$29,FALSE)=0,"",VLOOKUP($E751,'SD Aufnahme'!$A$33:$N$326,'SD Aufnahme'!$D$29,FALSE)),"")</f>
        <v/>
      </c>
      <c r="P751" s="313"/>
      <c r="Q751" s="315" t="str">
        <f>IF(K751=0,"",IFERROR(VLOOKUP($E751,'SD Aufnahme'!$A$33:$N$326,'SD Aufnahme'!$E$29,FALSE),""))</f>
        <v/>
      </c>
      <c r="R751" s="87"/>
      <c r="S751" s="131" t="str">
        <f t="shared" si="220"/>
        <v/>
      </c>
      <c r="T751" s="126">
        <f>IF(M751="organische Düngemittel",IF(OR($M751=0,L751&lt;&gt;0,U751&gt;0),0,IFERROR(VLOOKUP($E751,'SD Aufnahme'!$A$33:$N$4042,T$20,FALSE),0)),)</f>
        <v>0</v>
      </c>
      <c r="U751" s="83"/>
      <c r="V751" s="124"/>
      <c r="W751" s="128" t="str">
        <f ca="1">IFERROR(IF(AND(J751&lt;&gt;"eigene Stoffe",VLOOKUP($E751,'SD Aufnahme'!$A$33:$N$326,'SD Aufnahme'!$G$29,FALSE)=0),"",IF($L751&lt;&gt;0,"", IF(AND(P751&gt;0,O751&lt;&gt;"",Q751&lt;&gt;"t TM"),VLOOKUP($E751,'SD Aufnahme'!$A$33:$N$326,'SD Aufnahme'!$G$29,FALSE)/O751*P751,VLOOKUP($E751,'SD Aufnahme'!$A$33:$N$326,'SD Aufnahme'!$G$29,FALSE)))),"")</f>
        <v/>
      </c>
      <c r="X751" s="87"/>
      <c r="Y751" s="128" t="str">
        <f ca="1">IFERROR(IF(AND(J751&lt;&gt;"eigene Stoffe",VLOOKUP($E751,'SD Aufnahme'!$A$33:$N$326,'SD Aufnahme'!$H$29,FALSE)=0),"",IF($L751&lt;&gt;0,"",IFERROR(IF(AND(P751&gt;0,O751&lt;&gt;"",Q751&lt;&gt;"t TM"),VLOOKUP($E751,'SD Aufnahme'!$A$33:$N$326,'SD Aufnahme'!$H$29,FALSE)*P751/O751,VLOOKUP($E751,'SD Aufnahme'!$A$33:$N$326,'SD Aufnahme'!$H$29,FALSE)),""))),"")</f>
        <v/>
      </c>
      <c r="Z751" s="87"/>
      <c r="AA751" s="424" t="s">
        <v>667</v>
      </c>
      <c r="AB751" s="129" t="str">
        <f>IF($M751=0,"",IFERROR(VLOOKUP($E751,'SD Aufnahme'!$A$33:$N$279,AB$20,FALSE),""))</f>
        <v/>
      </c>
      <c r="AC751" s="97">
        <f t="shared" si="221"/>
        <v>0</v>
      </c>
      <c r="AD751" s="89">
        <f t="shared" ca="1" si="222"/>
        <v>0</v>
      </c>
      <c r="AE751" s="89">
        <f t="shared" ca="1" si="228"/>
        <v>0</v>
      </c>
      <c r="AF751" s="89">
        <f t="shared" ca="1" si="223"/>
        <v>0</v>
      </c>
      <c r="AG751" s="89">
        <f t="shared" ca="1" si="229"/>
        <v>0</v>
      </c>
      <c r="AH751" s="89">
        <f t="shared" si="235"/>
        <v>0</v>
      </c>
      <c r="AI751" s="130" t="e">
        <f ca="1">COUNTIF(OFFSET('SD Aufnahme'!$C$33,VLOOKUP(J751,Art_Aufnahme,3,FALSE),0,VLOOKUP(J751,Art_Aufnahme,4,FALSE)-VLOOKUP(J751,Art_Aufnahme,3,FALSE)+1,1),K751)</f>
        <v>#N/A</v>
      </c>
      <c r="AJ751" s="138">
        <f ca="1">COUNTIF(OFFSET('SD Aufnahme'!$M$32,VLOOKUP(E751,'SD Aufnahme'!$A$33:$X$376,'SD Aufnahme'!$W$29,FALSE),0,1,VLOOKUP(E751,'SD Aufnahme'!$A$33:$X$376,'SD Aufnahme'!$X$29,FALSE)),M751)</f>
        <v>0</v>
      </c>
      <c r="AK751" s="91">
        <f t="shared" ca="1" si="230"/>
        <v>0</v>
      </c>
      <c r="AL751" s="98">
        <f t="shared" si="224"/>
        <v>3</v>
      </c>
      <c r="AO751" s="98">
        <f t="shared" si="225"/>
        <v>0</v>
      </c>
      <c r="AR751" s="98" t="str">
        <f t="shared" si="226"/>
        <v>1900-1-Aufnahme</v>
      </c>
    </row>
    <row r="752" spans="1:44">
      <c r="A752" s="98">
        <f t="shared" si="217"/>
        <v>0</v>
      </c>
      <c r="B752" s="98" t="str">
        <f>IF(C752=1,SUM($C$23:C752),"")</f>
        <v/>
      </c>
      <c r="C752" s="98">
        <f t="shared" si="218"/>
        <v>0</v>
      </c>
      <c r="D752" s="89" t="str">
        <f t="shared" si="219"/>
        <v>1900-1-Aufnahme-</v>
      </c>
      <c r="E752" s="123" t="str">
        <f t="shared" ca="1" si="227"/>
        <v>-</v>
      </c>
      <c r="F752" s="123">
        <f t="shared" si="232"/>
        <v>1900</v>
      </c>
      <c r="G752" s="123">
        <f t="shared" si="233"/>
        <v>1</v>
      </c>
      <c r="H752" s="162">
        <f t="shared" si="234"/>
        <v>730</v>
      </c>
      <c r="I752" s="77"/>
      <c r="J752" s="78"/>
      <c r="K752" s="79"/>
      <c r="L752" s="80"/>
      <c r="M752" s="177"/>
      <c r="N752" s="309" t="str">
        <f t="shared" ca="1" si="231"/>
        <v/>
      </c>
      <c r="O752" s="310" t="str">
        <f ca="1">IFERROR(IF(VLOOKUP($E752,'SD Aufnahme'!$A$33:$N$326,'SD Aufnahme'!$D$29,FALSE)=0,"",VLOOKUP($E752,'SD Aufnahme'!$A$33:$N$326,'SD Aufnahme'!$D$29,FALSE)),"")</f>
        <v/>
      </c>
      <c r="P752" s="313"/>
      <c r="Q752" s="315" t="str">
        <f>IF(K752=0,"",IFERROR(VLOOKUP($E752,'SD Aufnahme'!$A$33:$N$326,'SD Aufnahme'!$E$29,FALSE),""))</f>
        <v/>
      </c>
      <c r="R752" s="87"/>
      <c r="S752" s="131" t="str">
        <f t="shared" si="220"/>
        <v/>
      </c>
      <c r="T752" s="126">
        <f>IF(M752="organische Düngemittel",IF(OR($M752=0,L752&lt;&gt;0,U752&gt;0),0,IFERROR(VLOOKUP($E752,'SD Aufnahme'!$A$33:$N$4042,T$20,FALSE),0)),)</f>
        <v>0</v>
      </c>
      <c r="U752" s="83"/>
      <c r="V752" s="124"/>
      <c r="W752" s="128" t="str">
        <f ca="1">IFERROR(IF(AND(J752&lt;&gt;"eigene Stoffe",VLOOKUP($E752,'SD Aufnahme'!$A$33:$N$326,'SD Aufnahme'!$G$29,FALSE)=0),"",IF($L752&lt;&gt;0,"", IF(AND(P752&gt;0,O752&lt;&gt;"",Q752&lt;&gt;"t TM"),VLOOKUP($E752,'SD Aufnahme'!$A$33:$N$326,'SD Aufnahme'!$G$29,FALSE)/O752*P752,VLOOKUP($E752,'SD Aufnahme'!$A$33:$N$326,'SD Aufnahme'!$G$29,FALSE)))),"")</f>
        <v/>
      </c>
      <c r="X752" s="87"/>
      <c r="Y752" s="128" t="str">
        <f ca="1">IFERROR(IF(AND(J752&lt;&gt;"eigene Stoffe",VLOOKUP($E752,'SD Aufnahme'!$A$33:$N$326,'SD Aufnahme'!$H$29,FALSE)=0),"",IF($L752&lt;&gt;0,"",IFERROR(IF(AND(P752&gt;0,O752&lt;&gt;"",Q752&lt;&gt;"t TM"),VLOOKUP($E752,'SD Aufnahme'!$A$33:$N$326,'SD Aufnahme'!$H$29,FALSE)*P752/O752,VLOOKUP($E752,'SD Aufnahme'!$A$33:$N$326,'SD Aufnahme'!$H$29,FALSE)),""))),"")</f>
        <v/>
      </c>
      <c r="Z752" s="87"/>
      <c r="AA752" s="424" t="s">
        <v>667</v>
      </c>
      <c r="AB752" s="129" t="str">
        <f>IF($M752=0,"",IFERROR(VLOOKUP($E752,'SD Aufnahme'!$A$33:$N$279,AB$20,FALSE),""))</f>
        <v/>
      </c>
      <c r="AC752" s="97">
        <f t="shared" si="221"/>
        <v>0</v>
      </c>
      <c r="AD752" s="89">
        <f t="shared" ca="1" si="222"/>
        <v>0</v>
      </c>
      <c r="AE752" s="89">
        <f t="shared" ca="1" si="228"/>
        <v>0</v>
      </c>
      <c r="AF752" s="89">
        <f t="shared" ca="1" si="223"/>
        <v>0</v>
      </c>
      <c r="AG752" s="89">
        <f t="shared" ca="1" si="229"/>
        <v>0</v>
      </c>
      <c r="AH752" s="89">
        <f t="shared" si="235"/>
        <v>0</v>
      </c>
      <c r="AI752" s="130" t="e">
        <f ca="1">COUNTIF(OFFSET('SD Aufnahme'!$C$33,VLOOKUP(J752,Art_Aufnahme,3,FALSE),0,VLOOKUP(J752,Art_Aufnahme,4,FALSE)-VLOOKUP(J752,Art_Aufnahme,3,FALSE)+1,1),K752)</f>
        <v>#N/A</v>
      </c>
      <c r="AJ752" s="138">
        <f ca="1">COUNTIF(OFFSET('SD Aufnahme'!$M$32,VLOOKUP(E752,'SD Aufnahme'!$A$33:$X$376,'SD Aufnahme'!$W$29,FALSE),0,1,VLOOKUP(E752,'SD Aufnahme'!$A$33:$X$376,'SD Aufnahme'!$X$29,FALSE)),M752)</f>
        <v>0</v>
      </c>
      <c r="AK752" s="91">
        <f t="shared" ca="1" si="230"/>
        <v>0</v>
      </c>
      <c r="AL752" s="98">
        <f t="shared" si="224"/>
        <v>3</v>
      </c>
      <c r="AO752" s="98">
        <f t="shared" si="225"/>
        <v>0</v>
      </c>
      <c r="AR752" s="98" t="str">
        <f t="shared" si="226"/>
        <v>1900-1-Aufnahme</v>
      </c>
    </row>
    <row r="753" spans="1:44">
      <c r="A753" s="98">
        <f t="shared" si="217"/>
        <v>0</v>
      </c>
      <c r="B753" s="98" t="str">
        <f>IF(C753=1,SUM($C$23:C753),"")</f>
        <v/>
      </c>
      <c r="C753" s="98">
        <f t="shared" si="218"/>
        <v>0</v>
      </c>
      <c r="D753" s="89" t="str">
        <f t="shared" si="219"/>
        <v>1900-1-Aufnahme-</v>
      </c>
      <c r="E753" s="123" t="str">
        <f t="shared" ca="1" si="227"/>
        <v>-</v>
      </c>
      <c r="F753" s="123">
        <f t="shared" si="232"/>
        <v>1900</v>
      </c>
      <c r="G753" s="123">
        <f t="shared" si="233"/>
        <v>1</v>
      </c>
      <c r="H753" s="162">
        <f t="shared" si="234"/>
        <v>731</v>
      </c>
      <c r="I753" s="77"/>
      <c r="J753" s="78"/>
      <c r="K753" s="79"/>
      <c r="L753" s="80"/>
      <c r="M753" s="177"/>
      <c r="N753" s="309" t="str">
        <f t="shared" ca="1" si="231"/>
        <v/>
      </c>
      <c r="O753" s="310" t="str">
        <f ca="1">IFERROR(IF(VLOOKUP($E753,'SD Aufnahme'!$A$33:$N$326,'SD Aufnahme'!$D$29,FALSE)=0,"",VLOOKUP($E753,'SD Aufnahme'!$A$33:$N$326,'SD Aufnahme'!$D$29,FALSE)),"")</f>
        <v/>
      </c>
      <c r="P753" s="313"/>
      <c r="Q753" s="315" t="str">
        <f>IF(K753=0,"",IFERROR(VLOOKUP($E753,'SD Aufnahme'!$A$33:$N$326,'SD Aufnahme'!$E$29,FALSE),""))</f>
        <v/>
      </c>
      <c r="R753" s="87"/>
      <c r="S753" s="131" t="str">
        <f t="shared" si="220"/>
        <v/>
      </c>
      <c r="T753" s="126">
        <f>IF(M753="organische Düngemittel",IF(OR($M753=0,L753&lt;&gt;0,U753&gt;0),0,IFERROR(VLOOKUP($E753,'SD Aufnahme'!$A$33:$N$4042,T$20,FALSE),0)),)</f>
        <v>0</v>
      </c>
      <c r="U753" s="83"/>
      <c r="V753" s="124"/>
      <c r="W753" s="128" t="str">
        <f ca="1">IFERROR(IF(AND(J753&lt;&gt;"eigene Stoffe",VLOOKUP($E753,'SD Aufnahme'!$A$33:$N$326,'SD Aufnahme'!$G$29,FALSE)=0),"",IF($L753&lt;&gt;0,"", IF(AND(P753&gt;0,O753&lt;&gt;"",Q753&lt;&gt;"t TM"),VLOOKUP($E753,'SD Aufnahme'!$A$33:$N$326,'SD Aufnahme'!$G$29,FALSE)/O753*P753,VLOOKUP($E753,'SD Aufnahme'!$A$33:$N$326,'SD Aufnahme'!$G$29,FALSE)))),"")</f>
        <v/>
      </c>
      <c r="X753" s="87"/>
      <c r="Y753" s="128" t="str">
        <f ca="1">IFERROR(IF(AND(J753&lt;&gt;"eigene Stoffe",VLOOKUP($E753,'SD Aufnahme'!$A$33:$N$326,'SD Aufnahme'!$H$29,FALSE)=0),"",IF($L753&lt;&gt;0,"",IFERROR(IF(AND(P753&gt;0,O753&lt;&gt;"",Q753&lt;&gt;"t TM"),VLOOKUP($E753,'SD Aufnahme'!$A$33:$N$326,'SD Aufnahme'!$H$29,FALSE)*P753/O753,VLOOKUP($E753,'SD Aufnahme'!$A$33:$N$326,'SD Aufnahme'!$H$29,FALSE)),""))),"")</f>
        <v/>
      </c>
      <c r="Z753" s="87"/>
      <c r="AA753" s="424" t="s">
        <v>667</v>
      </c>
      <c r="AB753" s="129" t="str">
        <f>IF($M753=0,"",IFERROR(VLOOKUP($E753,'SD Aufnahme'!$A$33:$N$279,AB$20,FALSE),""))</f>
        <v/>
      </c>
      <c r="AC753" s="97">
        <f t="shared" si="221"/>
        <v>0</v>
      </c>
      <c r="AD753" s="89">
        <f t="shared" ca="1" si="222"/>
        <v>0</v>
      </c>
      <c r="AE753" s="89">
        <f t="shared" ca="1" si="228"/>
        <v>0</v>
      </c>
      <c r="AF753" s="89">
        <f t="shared" ca="1" si="223"/>
        <v>0</v>
      </c>
      <c r="AG753" s="89">
        <f t="shared" ca="1" si="229"/>
        <v>0</v>
      </c>
      <c r="AH753" s="89">
        <f t="shared" si="235"/>
        <v>0</v>
      </c>
      <c r="AI753" s="130" t="e">
        <f ca="1">COUNTIF(OFFSET('SD Aufnahme'!$C$33,VLOOKUP(J753,Art_Aufnahme,3,FALSE),0,VLOOKUP(J753,Art_Aufnahme,4,FALSE)-VLOOKUP(J753,Art_Aufnahme,3,FALSE)+1,1),K753)</f>
        <v>#N/A</v>
      </c>
      <c r="AJ753" s="138">
        <f ca="1">COUNTIF(OFFSET('SD Aufnahme'!$M$32,VLOOKUP(E753,'SD Aufnahme'!$A$33:$X$376,'SD Aufnahme'!$W$29,FALSE),0,1,VLOOKUP(E753,'SD Aufnahme'!$A$33:$X$376,'SD Aufnahme'!$X$29,FALSE)),M753)</f>
        <v>0</v>
      </c>
      <c r="AK753" s="91">
        <f t="shared" ca="1" si="230"/>
        <v>0</v>
      </c>
      <c r="AL753" s="98">
        <f t="shared" si="224"/>
        <v>3</v>
      </c>
      <c r="AO753" s="98">
        <f t="shared" si="225"/>
        <v>0</v>
      </c>
      <c r="AR753" s="98" t="str">
        <f t="shared" si="226"/>
        <v>1900-1-Aufnahme</v>
      </c>
    </row>
    <row r="754" spans="1:44">
      <c r="A754" s="98">
        <f t="shared" si="217"/>
        <v>0</v>
      </c>
      <c r="B754" s="98" t="str">
        <f>IF(C754=1,SUM($C$23:C754),"")</f>
        <v/>
      </c>
      <c r="C754" s="98">
        <f t="shared" si="218"/>
        <v>0</v>
      </c>
      <c r="D754" s="89" t="str">
        <f t="shared" si="219"/>
        <v>1900-1-Aufnahme-</v>
      </c>
      <c r="E754" s="123" t="str">
        <f t="shared" ca="1" si="227"/>
        <v>-</v>
      </c>
      <c r="F754" s="123">
        <f t="shared" si="232"/>
        <v>1900</v>
      </c>
      <c r="G754" s="123">
        <f t="shared" si="233"/>
        <v>1</v>
      </c>
      <c r="H754" s="162">
        <f t="shared" si="234"/>
        <v>732</v>
      </c>
      <c r="I754" s="77"/>
      <c r="J754" s="78"/>
      <c r="K754" s="79"/>
      <c r="L754" s="80"/>
      <c r="M754" s="177"/>
      <c r="N754" s="309" t="str">
        <f t="shared" ca="1" si="231"/>
        <v/>
      </c>
      <c r="O754" s="310" t="str">
        <f ca="1">IFERROR(IF(VLOOKUP($E754,'SD Aufnahme'!$A$33:$N$326,'SD Aufnahme'!$D$29,FALSE)=0,"",VLOOKUP($E754,'SD Aufnahme'!$A$33:$N$326,'SD Aufnahme'!$D$29,FALSE)),"")</f>
        <v/>
      </c>
      <c r="P754" s="313"/>
      <c r="Q754" s="315" t="str">
        <f>IF(K754=0,"",IFERROR(VLOOKUP($E754,'SD Aufnahme'!$A$33:$N$326,'SD Aufnahme'!$E$29,FALSE),""))</f>
        <v/>
      </c>
      <c r="R754" s="87"/>
      <c r="S754" s="131" t="str">
        <f t="shared" si="220"/>
        <v/>
      </c>
      <c r="T754" s="126">
        <f>IF(M754="organische Düngemittel",IF(OR($M754=0,L754&lt;&gt;0,U754&gt;0),0,IFERROR(VLOOKUP($E754,'SD Aufnahme'!$A$33:$N$4042,T$20,FALSE),0)),)</f>
        <v>0</v>
      </c>
      <c r="U754" s="83"/>
      <c r="V754" s="124"/>
      <c r="W754" s="128" t="str">
        <f ca="1">IFERROR(IF(AND(J754&lt;&gt;"eigene Stoffe",VLOOKUP($E754,'SD Aufnahme'!$A$33:$N$326,'SD Aufnahme'!$G$29,FALSE)=0),"",IF($L754&lt;&gt;0,"", IF(AND(P754&gt;0,O754&lt;&gt;"",Q754&lt;&gt;"t TM"),VLOOKUP($E754,'SD Aufnahme'!$A$33:$N$326,'SD Aufnahme'!$G$29,FALSE)/O754*P754,VLOOKUP($E754,'SD Aufnahme'!$A$33:$N$326,'SD Aufnahme'!$G$29,FALSE)))),"")</f>
        <v/>
      </c>
      <c r="X754" s="87"/>
      <c r="Y754" s="128" t="str">
        <f ca="1">IFERROR(IF(AND(J754&lt;&gt;"eigene Stoffe",VLOOKUP($E754,'SD Aufnahme'!$A$33:$N$326,'SD Aufnahme'!$H$29,FALSE)=0),"",IF($L754&lt;&gt;0,"",IFERROR(IF(AND(P754&gt;0,O754&lt;&gt;"",Q754&lt;&gt;"t TM"),VLOOKUP($E754,'SD Aufnahme'!$A$33:$N$326,'SD Aufnahme'!$H$29,FALSE)*P754/O754,VLOOKUP($E754,'SD Aufnahme'!$A$33:$N$326,'SD Aufnahme'!$H$29,FALSE)),""))),"")</f>
        <v/>
      </c>
      <c r="Z754" s="87"/>
      <c r="AA754" s="424" t="s">
        <v>667</v>
      </c>
      <c r="AB754" s="129" t="str">
        <f>IF($M754=0,"",IFERROR(VLOOKUP($E754,'SD Aufnahme'!$A$33:$N$279,AB$20,FALSE),""))</f>
        <v/>
      </c>
      <c r="AC754" s="97">
        <f t="shared" si="221"/>
        <v>0</v>
      </c>
      <c r="AD754" s="89">
        <f t="shared" ca="1" si="222"/>
        <v>0</v>
      </c>
      <c r="AE754" s="89">
        <f t="shared" ca="1" si="228"/>
        <v>0</v>
      </c>
      <c r="AF754" s="89">
        <f t="shared" ca="1" si="223"/>
        <v>0</v>
      </c>
      <c r="AG754" s="89">
        <f t="shared" ca="1" si="229"/>
        <v>0</v>
      </c>
      <c r="AH754" s="89">
        <f t="shared" si="235"/>
        <v>0</v>
      </c>
      <c r="AI754" s="130" t="e">
        <f ca="1">COUNTIF(OFFSET('SD Aufnahme'!$C$33,VLOOKUP(J754,Art_Aufnahme,3,FALSE),0,VLOOKUP(J754,Art_Aufnahme,4,FALSE)-VLOOKUP(J754,Art_Aufnahme,3,FALSE)+1,1),K754)</f>
        <v>#N/A</v>
      </c>
      <c r="AJ754" s="138">
        <f ca="1">COUNTIF(OFFSET('SD Aufnahme'!$M$32,VLOOKUP(E754,'SD Aufnahme'!$A$33:$X$376,'SD Aufnahme'!$W$29,FALSE),0,1,VLOOKUP(E754,'SD Aufnahme'!$A$33:$X$376,'SD Aufnahme'!$X$29,FALSE)),M754)</f>
        <v>0</v>
      </c>
      <c r="AK754" s="91">
        <f t="shared" ca="1" si="230"/>
        <v>0</v>
      </c>
      <c r="AL754" s="98">
        <f t="shared" si="224"/>
        <v>3</v>
      </c>
      <c r="AO754" s="98">
        <f t="shared" si="225"/>
        <v>0</v>
      </c>
      <c r="AR754" s="98" t="str">
        <f t="shared" si="226"/>
        <v>1900-1-Aufnahme</v>
      </c>
    </row>
    <row r="755" spans="1:44">
      <c r="A755" s="98">
        <f t="shared" si="217"/>
        <v>0</v>
      </c>
      <c r="B755" s="98" t="str">
        <f>IF(C755=1,SUM($C$23:C755),"")</f>
        <v/>
      </c>
      <c r="C755" s="98">
        <f t="shared" si="218"/>
        <v>0</v>
      </c>
      <c r="D755" s="89" t="str">
        <f t="shared" si="219"/>
        <v>1900-1-Aufnahme-</v>
      </c>
      <c r="E755" s="123" t="str">
        <f t="shared" ca="1" si="227"/>
        <v>-</v>
      </c>
      <c r="F755" s="123">
        <f t="shared" si="232"/>
        <v>1900</v>
      </c>
      <c r="G755" s="123">
        <f t="shared" si="233"/>
        <v>1</v>
      </c>
      <c r="H755" s="162">
        <f t="shared" si="234"/>
        <v>733</v>
      </c>
      <c r="I755" s="77"/>
      <c r="J755" s="78"/>
      <c r="K755" s="79"/>
      <c r="L755" s="80"/>
      <c r="M755" s="177"/>
      <c r="N755" s="309" t="str">
        <f t="shared" ca="1" si="231"/>
        <v/>
      </c>
      <c r="O755" s="310" t="str">
        <f ca="1">IFERROR(IF(VLOOKUP($E755,'SD Aufnahme'!$A$33:$N$326,'SD Aufnahme'!$D$29,FALSE)=0,"",VLOOKUP($E755,'SD Aufnahme'!$A$33:$N$326,'SD Aufnahme'!$D$29,FALSE)),"")</f>
        <v/>
      </c>
      <c r="P755" s="313"/>
      <c r="Q755" s="315" t="str">
        <f>IF(K755=0,"",IFERROR(VLOOKUP($E755,'SD Aufnahme'!$A$33:$N$326,'SD Aufnahme'!$E$29,FALSE),""))</f>
        <v/>
      </c>
      <c r="R755" s="87"/>
      <c r="S755" s="131" t="str">
        <f t="shared" si="220"/>
        <v/>
      </c>
      <c r="T755" s="126">
        <f>IF(M755="organische Düngemittel",IF(OR($M755=0,L755&lt;&gt;0,U755&gt;0),0,IFERROR(VLOOKUP($E755,'SD Aufnahme'!$A$33:$N$4042,T$20,FALSE),0)),)</f>
        <v>0</v>
      </c>
      <c r="U755" s="83"/>
      <c r="V755" s="124"/>
      <c r="W755" s="128" t="str">
        <f ca="1">IFERROR(IF(AND(J755&lt;&gt;"eigene Stoffe",VLOOKUP($E755,'SD Aufnahme'!$A$33:$N$326,'SD Aufnahme'!$G$29,FALSE)=0),"",IF($L755&lt;&gt;0,"", IF(AND(P755&gt;0,O755&lt;&gt;"",Q755&lt;&gt;"t TM"),VLOOKUP($E755,'SD Aufnahme'!$A$33:$N$326,'SD Aufnahme'!$G$29,FALSE)/O755*P755,VLOOKUP($E755,'SD Aufnahme'!$A$33:$N$326,'SD Aufnahme'!$G$29,FALSE)))),"")</f>
        <v/>
      </c>
      <c r="X755" s="87"/>
      <c r="Y755" s="128" t="str">
        <f ca="1">IFERROR(IF(AND(J755&lt;&gt;"eigene Stoffe",VLOOKUP($E755,'SD Aufnahme'!$A$33:$N$326,'SD Aufnahme'!$H$29,FALSE)=0),"",IF($L755&lt;&gt;0,"",IFERROR(IF(AND(P755&gt;0,O755&lt;&gt;"",Q755&lt;&gt;"t TM"),VLOOKUP($E755,'SD Aufnahme'!$A$33:$N$326,'SD Aufnahme'!$H$29,FALSE)*P755/O755,VLOOKUP($E755,'SD Aufnahme'!$A$33:$N$326,'SD Aufnahme'!$H$29,FALSE)),""))),"")</f>
        <v/>
      </c>
      <c r="Z755" s="87"/>
      <c r="AA755" s="424" t="s">
        <v>667</v>
      </c>
      <c r="AB755" s="129" t="str">
        <f>IF($M755=0,"",IFERROR(VLOOKUP($E755,'SD Aufnahme'!$A$33:$N$279,AB$20,FALSE),""))</f>
        <v/>
      </c>
      <c r="AC755" s="97">
        <f t="shared" si="221"/>
        <v>0</v>
      </c>
      <c r="AD755" s="89">
        <f t="shared" ca="1" si="222"/>
        <v>0</v>
      </c>
      <c r="AE755" s="89">
        <f t="shared" ca="1" si="228"/>
        <v>0</v>
      </c>
      <c r="AF755" s="89">
        <f t="shared" ca="1" si="223"/>
        <v>0</v>
      </c>
      <c r="AG755" s="89">
        <f t="shared" ca="1" si="229"/>
        <v>0</v>
      </c>
      <c r="AH755" s="89">
        <f t="shared" si="235"/>
        <v>0</v>
      </c>
      <c r="AI755" s="130" t="e">
        <f ca="1">COUNTIF(OFFSET('SD Aufnahme'!$C$33,VLOOKUP(J755,Art_Aufnahme,3,FALSE),0,VLOOKUP(J755,Art_Aufnahme,4,FALSE)-VLOOKUP(J755,Art_Aufnahme,3,FALSE)+1,1),K755)</f>
        <v>#N/A</v>
      </c>
      <c r="AJ755" s="138">
        <f ca="1">COUNTIF(OFFSET('SD Aufnahme'!$M$32,VLOOKUP(E755,'SD Aufnahme'!$A$33:$X$376,'SD Aufnahme'!$W$29,FALSE),0,1,VLOOKUP(E755,'SD Aufnahme'!$A$33:$X$376,'SD Aufnahme'!$X$29,FALSE)),M755)</f>
        <v>0</v>
      </c>
      <c r="AK755" s="91">
        <f t="shared" ca="1" si="230"/>
        <v>0</v>
      </c>
      <c r="AL755" s="98">
        <f t="shared" si="224"/>
        <v>3</v>
      </c>
      <c r="AO755" s="98">
        <f t="shared" si="225"/>
        <v>0</v>
      </c>
      <c r="AR755" s="98" t="str">
        <f t="shared" si="226"/>
        <v>1900-1-Aufnahme</v>
      </c>
    </row>
    <row r="756" spans="1:44">
      <c r="A756" s="98">
        <f t="shared" si="217"/>
        <v>0</v>
      </c>
      <c r="B756" s="98" t="str">
        <f>IF(C756=1,SUM($C$23:C756),"")</f>
        <v/>
      </c>
      <c r="C756" s="98">
        <f t="shared" si="218"/>
        <v>0</v>
      </c>
      <c r="D756" s="89" t="str">
        <f t="shared" si="219"/>
        <v>1900-1-Aufnahme-</v>
      </c>
      <c r="E756" s="123" t="str">
        <f t="shared" ca="1" si="227"/>
        <v>-</v>
      </c>
      <c r="F756" s="123">
        <f t="shared" si="232"/>
        <v>1900</v>
      </c>
      <c r="G756" s="123">
        <f t="shared" si="233"/>
        <v>1</v>
      </c>
      <c r="H756" s="162">
        <f t="shared" si="234"/>
        <v>734</v>
      </c>
      <c r="I756" s="77"/>
      <c r="J756" s="78"/>
      <c r="K756" s="79"/>
      <c r="L756" s="80"/>
      <c r="M756" s="177"/>
      <c r="N756" s="309" t="str">
        <f t="shared" ca="1" si="231"/>
        <v/>
      </c>
      <c r="O756" s="310" t="str">
        <f ca="1">IFERROR(IF(VLOOKUP($E756,'SD Aufnahme'!$A$33:$N$326,'SD Aufnahme'!$D$29,FALSE)=0,"",VLOOKUP($E756,'SD Aufnahme'!$A$33:$N$326,'SD Aufnahme'!$D$29,FALSE)),"")</f>
        <v/>
      </c>
      <c r="P756" s="313"/>
      <c r="Q756" s="315" t="str">
        <f>IF(K756=0,"",IFERROR(VLOOKUP($E756,'SD Aufnahme'!$A$33:$N$326,'SD Aufnahme'!$E$29,FALSE),""))</f>
        <v/>
      </c>
      <c r="R756" s="87"/>
      <c r="S756" s="131" t="str">
        <f t="shared" si="220"/>
        <v/>
      </c>
      <c r="T756" s="126">
        <f>IF(M756="organische Düngemittel",IF(OR($M756=0,L756&lt;&gt;0,U756&gt;0),0,IFERROR(VLOOKUP($E756,'SD Aufnahme'!$A$33:$N$4042,T$20,FALSE),0)),)</f>
        <v>0</v>
      </c>
      <c r="U756" s="83"/>
      <c r="V756" s="124"/>
      <c r="W756" s="128" t="str">
        <f ca="1">IFERROR(IF(AND(J756&lt;&gt;"eigene Stoffe",VLOOKUP($E756,'SD Aufnahme'!$A$33:$N$326,'SD Aufnahme'!$G$29,FALSE)=0),"",IF($L756&lt;&gt;0,"", IF(AND(P756&gt;0,O756&lt;&gt;"",Q756&lt;&gt;"t TM"),VLOOKUP($E756,'SD Aufnahme'!$A$33:$N$326,'SD Aufnahme'!$G$29,FALSE)/O756*P756,VLOOKUP($E756,'SD Aufnahme'!$A$33:$N$326,'SD Aufnahme'!$G$29,FALSE)))),"")</f>
        <v/>
      </c>
      <c r="X756" s="87"/>
      <c r="Y756" s="128" t="str">
        <f ca="1">IFERROR(IF(AND(J756&lt;&gt;"eigene Stoffe",VLOOKUP($E756,'SD Aufnahme'!$A$33:$N$326,'SD Aufnahme'!$H$29,FALSE)=0),"",IF($L756&lt;&gt;0,"",IFERROR(IF(AND(P756&gt;0,O756&lt;&gt;"",Q756&lt;&gt;"t TM"),VLOOKUP($E756,'SD Aufnahme'!$A$33:$N$326,'SD Aufnahme'!$H$29,FALSE)*P756/O756,VLOOKUP($E756,'SD Aufnahme'!$A$33:$N$326,'SD Aufnahme'!$H$29,FALSE)),""))),"")</f>
        <v/>
      </c>
      <c r="Z756" s="87"/>
      <c r="AA756" s="424" t="s">
        <v>667</v>
      </c>
      <c r="AB756" s="129" t="str">
        <f>IF($M756=0,"",IFERROR(VLOOKUP($E756,'SD Aufnahme'!$A$33:$N$279,AB$20,FALSE),""))</f>
        <v/>
      </c>
      <c r="AC756" s="97">
        <f t="shared" si="221"/>
        <v>0</v>
      </c>
      <c r="AD756" s="89">
        <f t="shared" ca="1" si="222"/>
        <v>0</v>
      </c>
      <c r="AE756" s="89">
        <f t="shared" ca="1" si="228"/>
        <v>0</v>
      </c>
      <c r="AF756" s="89">
        <f t="shared" ca="1" si="223"/>
        <v>0</v>
      </c>
      <c r="AG756" s="89">
        <f t="shared" ca="1" si="229"/>
        <v>0</v>
      </c>
      <c r="AH756" s="89">
        <f t="shared" si="235"/>
        <v>0</v>
      </c>
      <c r="AI756" s="130" t="e">
        <f ca="1">COUNTIF(OFFSET('SD Aufnahme'!$C$33,VLOOKUP(J756,Art_Aufnahme,3,FALSE),0,VLOOKUP(J756,Art_Aufnahme,4,FALSE)-VLOOKUP(J756,Art_Aufnahme,3,FALSE)+1,1),K756)</f>
        <v>#N/A</v>
      </c>
      <c r="AJ756" s="138">
        <f ca="1">COUNTIF(OFFSET('SD Aufnahme'!$M$32,VLOOKUP(E756,'SD Aufnahme'!$A$33:$X$376,'SD Aufnahme'!$W$29,FALSE),0,1,VLOOKUP(E756,'SD Aufnahme'!$A$33:$X$376,'SD Aufnahme'!$X$29,FALSE)),M756)</f>
        <v>0</v>
      </c>
      <c r="AK756" s="91">
        <f t="shared" ca="1" si="230"/>
        <v>0</v>
      </c>
      <c r="AL756" s="98">
        <f t="shared" si="224"/>
        <v>3</v>
      </c>
      <c r="AO756" s="98">
        <f t="shared" si="225"/>
        <v>0</v>
      </c>
      <c r="AR756" s="98" t="str">
        <f t="shared" si="226"/>
        <v>1900-1-Aufnahme</v>
      </c>
    </row>
    <row r="757" spans="1:44">
      <c r="A757" s="98">
        <f t="shared" si="217"/>
        <v>0</v>
      </c>
      <c r="B757" s="98" t="str">
        <f>IF(C757=1,SUM($C$23:C757),"")</f>
        <v/>
      </c>
      <c r="C757" s="98">
        <f t="shared" si="218"/>
        <v>0</v>
      </c>
      <c r="D757" s="89" t="str">
        <f t="shared" si="219"/>
        <v>1900-1-Aufnahme-</v>
      </c>
      <c r="E757" s="123" t="str">
        <f t="shared" ca="1" si="227"/>
        <v>-</v>
      </c>
      <c r="F757" s="123">
        <f t="shared" si="232"/>
        <v>1900</v>
      </c>
      <c r="G757" s="123">
        <f t="shared" si="233"/>
        <v>1</v>
      </c>
      <c r="H757" s="162">
        <f t="shared" si="234"/>
        <v>735</v>
      </c>
      <c r="I757" s="77"/>
      <c r="J757" s="78"/>
      <c r="K757" s="79"/>
      <c r="L757" s="80"/>
      <c r="M757" s="177"/>
      <c r="N757" s="309" t="str">
        <f t="shared" ca="1" si="231"/>
        <v/>
      </c>
      <c r="O757" s="310" t="str">
        <f ca="1">IFERROR(IF(VLOOKUP($E757,'SD Aufnahme'!$A$33:$N$326,'SD Aufnahme'!$D$29,FALSE)=0,"",VLOOKUP($E757,'SD Aufnahme'!$A$33:$N$326,'SD Aufnahme'!$D$29,FALSE)),"")</f>
        <v/>
      </c>
      <c r="P757" s="313"/>
      <c r="Q757" s="315" t="str">
        <f>IF(K757=0,"",IFERROR(VLOOKUP($E757,'SD Aufnahme'!$A$33:$N$326,'SD Aufnahme'!$E$29,FALSE),""))</f>
        <v/>
      </c>
      <c r="R757" s="87"/>
      <c r="S757" s="131" t="str">
        <f t="shared" si="220"/>
        <v/>
      </c>
      <c r="T757" s="126">
        <f>IF(M757="organische Düngemittel",IF(OR($M757=0,L757&lt;&gt;0,U757&gt;0),0,IFERROR(VLOOKUP($E757,'SD Aufnahme'!$A$33:$N$4042,T$20,FALSE),0)),)</f>
        <v>0</v>
      </c>
      <c r="U757" s="83"/>
      <c r="V757" s="124"/>
      <c r="W757" s="128" t="str">
        <f ca="1">IFERROR(IF(AND(J757&lt;&gt;"eigene Stoffe",VLOOKUP($E757,'SD Aufnahme'!$A$33:$N$326,'SD Aufnahme'!$G$29,FALSE)=0),"",IF($L757&lt;&gt;0,"", IF(AND(P757&gt;0,O757&lt;&gt;"",Q757&lt;&gt;"t TM"),VLOOKUP($E757,'SD Aufnahme'!$A$33:$N$326,'SD Aufnahme'!$G$29,FALSE)/O757*P757,VLOOKUP($E757,'SD Aufnahme'!$A$33:$N$326,'SD Aufnahme'!$G$29,FALSE)))),"")</f>
        <v/>
      </c>
      <c r="X757" s="87"/>
      <c r="Y757" s="128" t="str">
        <f ca="1">IFERROR(IF(AND(J757&lt;&gt;"eigene Stoffe",VLOOKUP($E757,'SD Aufnahme'!$A$33:$N$326,'SD Aufnahme'!$H$29,FALSE)=0),"",IF($L757&lt;&gt;0,"",IFERROR(IF(AND(P757&gt;0,O757&lt;&gt;"",Q757&lt;&gt;"t TM"),VLOOKUP($E757,'SD Aufnahme'!$A$33:$N$326,'SD Aufnahme'!$H$29,FALSE)*P757/O757,VLOOKUP($E757,'SD Aufnahme'!$A$33:$N$326,'SD Aufnahme'!$H$29,FALSE)),""))),"")</f>
        <v/>
      </c>
      <c r="Z757" s="87"/>
      <c r="AA757" s="424" t="s">
        <v>667</v>
      </c>
      <c r="AB757" s="129" t="str">
        <f>IF($M757=0,"",IFERROR(VLOOKUP($E757,'SD Aufnahme'!$A$33:$N$279,AB$20,FALSE),""))</f>
        <v/>
      </c>
      <c r="AC757" s="97">
        <f t="shared" si="221"/>
        <v>0</v>
      </c>
      <c r="AD757" s="89">
        <f t="shared" ca="1" si="222"/>
        <v>0</v>
      </c>
      <c r="AE757" s="89">
        <f t="shared" ca="1" si="228"/>
        <v>0</v>
      </c>
      <c r="AF757" s="89">
        <f t="shared" ca="1" si="223"/>
        <v>0</v>
      </c>
      <c r="AG757" s="89">
        <f t="shared" ca="1" si="229"/>
        <v>0</v>
      </c>
      <c r="AH757" s="89">
        <f t="shared" si="235"/>
        <v>0</v>
      </c>
      <c r="AI757" s="130" t="e">
        <f ca="1">COUNTIF(OFFSET('SD Aufnahme'!$C$33,VLOOKUP(J757,Art_Aufnahme,3,FALSE),0,VLOOKUP(J757,Art_Aufnahme,4,FALSE)-VLOOKUP(J757,Art_Aufnahme,3,FALSE)+1,1),K757)</f>
        <v>#N/A</v>
      </c>
      <c r="AJ757" s="138">
        <f ca="1">COUNTIF(OFFSET('SD Aufnahme'!$M$32,VLOOKUP(E757,'SD Aufnahme'!$A$33:$X$376,'SD Aufnahme'!$W$29,FALSE),0,1,VLOOKUP(E757,'SD Aufnahme'!$A$33:$X$376,'SD Aufnahme'!$X$29,FALSE)),M757)</f>
        <v>0</v>
      </c>
      <c r="AK757" s="91">
        <f t="shared" ca="1" si="230"/>
        <v>0</v>
      </c>
      <c r="AL757" s="98">
        <f t="shared" si="224"/>
        <v>3</v>
      </c>
      <c r="AO757" s="98">
        <f t="shared" si="225"/>
        <v>0</v>
      </c>
      <c r="AR757" s="98" t="str">
        <f t="shared" si="226"/>
        <v>1900-1-Aufnahme</v>
      </c>
    </row>
    <row r="758" spans="1:44">
      <c r="A758" s="98">
        <f t="shared" si="217"/>
        <v>0</v>
      </c>
      <c r="B758" s="98" t="str">
        <f>IF(C758=1,SUM($C$23:C758),"")</f>
        <v/>
      </c>
      <c r="C758" s="98">
        <f t="shared" si="218"/>
        <v>0</v>
      </c>
      <c r="D758" s="89" t="str">
        <f t="shared" si="219"/>
        <v>1900-1-Aufnahme-</v>
      </c>
      <c r="E758" s="123" t="str">
        <f t="shared" ca="1" si="227"/>
        <v>-</v>
      </c>
      <c r="F758" s="123">
        <f t="shared" si="232"/>
        <v>1900</v>
      </c>
      <c r="G758" s="123">
        <f t="shared" si="233"/>
        <v>1</v>
      </c>
      <c r="H758" s="162">
        <f t="shared" si="234"/>
        <v>736</v>
      </c>
      <c r="I758" s="77"/>
      <c r="J758" s="78"/>
      <c r="K758" s="79"/>
      <c r="L758" s="80"/>
      <c r="M758" s="177"/>
      <c r="N758" s="309" t="str">
        <f t="shared" ca="1" si="231"/>
        <v/>
      </c>
      <c r="O758" s="310" t="str">
        <f ca="1">IFERROR(IF(VLOOKUP($E758,'SD Aufnahme'!$A$33:$N$326,'SD Aufnahme'!$D$29,FALSE)=0,"",VLOOKUP($E758,'SD Aufnahme'!$A$33:$N$326,'SD Aufnahme'!$D$29,FALSE)),"")</f>
        <v/>
      </c>
      <c r="P758" s="313"/>
      <c r="Q758" s="315" t="str">
        <f>IF(K758=0,"",IFERROR(VLOOKUP($E758,'SD Aufnahme'!$A$33:$N$326,'SD Aufnahme'!$E$29,FALSE),""))</f>
        <v/>
      </c>
      <c r="R758" s="87"/>
      <c r="S758" s="131" t="str">
        <f t="shared" si="220"/>
        <v/>
      </c>
      <c r="T758" s="126">
        <f>IF(M758="organische Düngemittel",IF(OR($M758=0,L758&lt;&gt;0,U758&gt;0),0,IFERROR(VLOOKUP($E758,'SD Aufnahme'!$A$33:$N$4042,T$20,FALSE),0)),)</f>
        <v>0</v>
      </c>
      <c r="U758" s="83"/>
      <c r="V758" s="124"/>
      <c r="W758" s="128" t="str">
        <f ca="1">IFERROR(IF(AND(J758&lt;&gt;"eigene Stoffe",VLOOKUP($E758,'SD Aufnahme'!$A$33:$N$326,'SD Aufnahme'!$G$29,FALSE)=0),"",IF($L758&lt;&gt;0,"", IF(AND(P758&gt;0,O758&lt;&gt;"",Q758&lt;&gt;"t TM"),VLOOKUP($E758,'SD Aufnahme'!$A$33:$N$326,'SD Aufnahme'!$G$29,FALSE)/O758*P758,VLOOKUP($E758,'SD Aufnahme'!$A$33:$N$326,'SD Aufnahme'!$G$29,FALSE)))),"")</f>
        <v/>
      </c>
      <c r="X758" s="87"/>
      <c r="Y758" s="128" t="str">
        <f ca="1">IFERROR(IF(AND(J758&lt;&gt;"eigene Stoffe",VLOOKUP($E758,'SD Aufnahme'!$A$33:$N$326,'SD Aufnahme'!$H$29,FALSE)=0),"",IF($L758&lt;&gt;0,"",IFERROR(IF(AND(P758&gt;0,O758&lt;&gt;"",Q758&lt;&gt;"t TM"),VLOOKUP($E758,'SD Aufnahme'!$A$33:$N$326,'SD Aufnahme'!$H$29,FALSE)*P758/O758,VLOOKUP($E758,'SD Aufnahme'!$A$33:$N$326,'SD Aufnahme'!$H$29,FALSE)),""))),"")</f>
        <v/>
      </c>
      <c r="Z758" s="87"/>
      <c r="AA758" s="424" t="s">
        <v>667</v>
      </c>
      <c r="AB758" s="129" t="str">
        <f>IF($M758=0,"",IFERROR(VLOOKUP($E758,'SD Aufnahme'!$A$33:$N$279,AB$20,FALSE),""))</f>
        <v/>
      </c>
      <c r="AC758" s="97">
        <f t="shared" si="221"/>
        <v>0</v>
      </c>
      <c r="AD758" s="89">
        <f t="shared" ca="1" si="222"/>
        <v>0</v>
      </c>
      <c r="AE758" s="89">
        <f t="shared" ca="1" si="228"/>
        <v>0</v>
      </c>
      <c r="AF758" s="89">
        <f t="shared" ca="1" si="223"/>
        <v>0</v>
      </c>
      <c r="AG758" s="89">
        <f t="shared" ca="1" si="229"/>
        <v>0</v>
      </c>
      <c r="AH758" s="89">
        <f t="shared" si="235"/>
        <v>0</v>
      </c>
      <c r="AI758" s="130" t="e">
        <f ca="1">COUNTIF(OFFSET('SD Aufnahme'!$C$33,VLOOKUP(J758,Art_Aufnahme,3,FALSE),0,VLOOKUP(J758,Art_Aufnahme,4,FALSE)-VLOOKUP(J758,Art_Aufnahme,3,FALSE)+1,1),K758)</f>
        <v>#N/A</v>
      </c>
      <c r="AJ758" s="138">
        <f ca="1">COUNTIF(OFFSET('SD Aufnahme'!$M$32,VLOOKUP(E758,'SD Aufnahme'!$A$33:$X$376,'SD Aufnahme'!$W$29,FALSE),0,1,VLOOKUP(E758,'SD Aufnahme'!$A$33:$X$376,'SD Aufnahme'!$X$29,FALSE)),M758)</f>
        <v>0</v>
      </c>
      <c r="AK758" s="91">
        <f t="shared" ca="1" si="230"/>
        <v>0</v>
      </c>
      <c r="AL758" s="98">
        <f t="shared" si="224"/>
        <v>3</v>
      </c>
      <c r="AO758" s="98">
        <f t="shared" si="225"/>
        <v>0</v>
      </c>
      <c r="AR758" s="98" t="str">
        <f t="shared" si="226"/>
        <v>1900-1-Aufnahme</v>
      </c>
    </row>
    <row r="759" spans="1:44">
      <c r="A759" s="98">
        <f t="shared" si="217"/>
        <v>0</v>
      </c>
      <c r="B759" s="98" t="str">
        <f>IF(C759=1,SUM($C$23:C759),"")</f>
        <v/>
      </c>
      <c r="C759" s="98">
        <f t="shared" si="218"/>
        <v>0</v>
      </c>
      <c r="D759" s="89" t="str">
        <f t="shared" si="219"/>
        <v>1900-1-Aufnahme-</v>
      </c>
      <c r="E759" s="123" t="str">
        <f t="shared" ca="1" si="227"/>
        <v>-</v>
      </c>
      <c r="F759" s="123">
        <f t="shared" si="232"/>
        <v>1900</v>
      </c>
      <c r="G759" s="123">
        <f t="shared" si="233"/>
        <v>1</v>
      </c>
      <c r="H759" s="162">
        <f t="shared" si="234"/>
        <v>737</v>
      </c>
      <c r="I759" s="77"/>
      <c r="J759" s="78"/>
      <c r="K759" s="79"/>
      <c r="L759" s="80"/>
      <c r="M759" s="177"/>
      <c r="N759" s="309" t="str">
        <f t="shared" ca="1" si="231"/>
        <v/>
      </c>
      <c r="O759" s="310" t="str">
        <f ca="1">IFERROR(IF(VLOOKUP($E759,'SD Aufnahme'!$A$33:$N$326,'SD Aufnahme'!$D$29,FALSE)=0,"",VLOOKUP($E759,'SD Aufnahme'!$A$33:$N$326,'SD Aufnahme'!$D$29,FALSE)),"")</f>
        <v/>
      </c>
      <c r="P759" s="313"/>
      <c r="Q759" s="315" t="str">
        <f>IF(K759=0,"",IFERROR(VLOOKUP($E759,'SD Aufnahme'!$A$33:$N$326,'SD Aufnahme'!$E$29,FALSE),""))</f>
        <v/>
      </c>
      <c r="R759" s="87"/>
      <c r="S759" s="131" t="str">
        <f t="shared" si="220"/>
        <v/>
      </c>
      <c r="T759" s="126">
        <f>IF(M759="organische Düngemittel",IF(OR($M759=0,L759&lt;&gt;0,U759&gt;0),0,IFERROR(VLOOKUP($E759,'SD Aufnahme'!$A$33:$N$4042,T$20,FALSE),0)),)</f>
        <v>0</v>
      </c>
      <c r="U759" s="83"/>
      <c r="V759" s="124"/>
      <c r="W759" s="128" t="str">
        <f ca="1">IFERROR(IF(AND(J759&lt;&gt;"eigene Stoffe",VLOOKUP($E759,'SD Aufnahme'!$A$33:$N$326,'SD Aufnahme'!$G$29,FALSE)=0),"",IF($L759&lt;&gt;0,"", IF(AND(P759&gt;0,O759&lt;&gt;"",Q759&lt;&gt;"t TM"),VLOOKUP($E759,'SD Aufnahme'!$A$33:$N$326,'SD Aufnahme'!$G$29,FALSE)/O759*P759,VLOOKUP($E759,'SD Aufnahme'!$A$33:$N$326,'SD Aufnahme'!$G$29,FALSE)))),"")</f>
        <v/>
      </c>
      <c r="X759" s="87"/>
      <c r="Y759" s="128" t="str">
        <f ca="1">IFERROR(IF(AND(J759&lt;&gt;"eigene Stoffe",VLOOKUP($E759,'SD Aufnahme'!$A$33:$N$326,'SD Aufnahme'!$H$29,FALSE)=0),"",IF($L759&lt;&gt;0,"",IFERROR(IF(AND(P759&gt;0,O759&lt;&gt;"",Q759&lt;&gt;"t TM"),VLOOKUP($E759,'SD Aufnahme'!$A$33:$N$326,'SD Aufnahme'!$H$29,FALSE)*P759/O759,VLOOKUP($E759,'SD Aufnahme'!$A$33:$N$326,'SD Aufnahme'!$H$29,FALSE)),""))),"")</f>
        <v/>
      </c>
      <c r="Z759" s="87"/>
      <c r="AA759" s="424" t="s">
        <v>667</v>
      </c>
      <c r="AB759" s="129" t="str">
        <f>IF($M759=0,"",IFERROR(VLOOKUP($E759,'SD Aufnahme'!$A$33:$N$279,AB$20,FALSE),""))</f>
        <v/>
      </c>
      <c r="AC759" s="97">
        <f t="shared" si="221"/>
        <v>0</v>
      </c>
      <c r="AD759" s="89">
        <f t="shared" ca="1" si="222"/>
        <v>0</v>
      </c>
      <c r="AE759" s="89">
        <f t="shared" ca="1" si="228"/>
        <v>0</v>
      </c>
      <c r="AF759" s="89">
        <f t="shared" ca="1" si="223"/>
        <v>0</v>
      </c>
      <c r="AG759" s="89">
        <f t="shared" ca="1" si="229"/>
        <v>0</v>
      </c>
      <c r="AH759" s="89">
        <f t="shared" si="235"/>
        <v>0</v>
      </c>
      <c r="AI759" s="130" t="e">
        <f ca="1">COUNTIF(OFFSET('SD Aufnahme'!$C$33,VLOOKUP(J759,Art_Aufnahme,3,FALSE),0,VLOOKUP(J759,Art_Aufnahme,4,FALSE)-VLOOKUP(J759,Art_Aufnahme,3,FALSE)+1,1),K759)</f>
        <v>#N/A</v>
      </c>
      <c r="AJ759" s="138">
        <f ca="1">COUNTIF(OFFSET('SD Aufnahme'!$M$32,VLOOKUP(E759,'SD Aufnahme'!$A$33:$X$376,'SD Aufnahme'!$W$29,FALSE),0,1,VLOOKUP(E759,'SD Aufnahme'!$A$33:$X$376,'SD Aufnahme'!$X$29,FALSE)),M759)</f>
        <v>0</v>
      </c>
      <c r="AK759" s="91">
        <f t="shared" ca="1" si="230"/>
        <v>0</v>
      </c>
      <c r="AL759" s="98">
        <f t="shared" si="224"/>
        <v>3</v>
      </c>
      <c r="AO759" s="98">
        <f t="shared" si="225"/>
        <v>0</v>
      </c>
      <c r="AR759" s="98" t="str">
        <f t="shared" si="226"/>
        <v>1900-1-Aufnahme</v>
      </c>
    </row>
    <row r="760" spans="1:44">
      <c r="A760" s="98">
        <f t="shared" si="217"/>
        <v>0</v>
      </c>
      <c r="B760" s="98" t="str">
        <f>IF(C760=1,SUM($C$23:C760),"")</f>
        <v/>
      </c>
      <c r="C760" s="98">
        <f t="shared" si="218"/>
        <v>0</v>
      </c>
      <c r="D760" s="89" t="str">
        <f t="shared" si="219"/>
        <v>1900-1-Aufnahme-</v>
      </c>
      <c r="E760" s="123" t="str">
        <f t="shared" ca="1" si="227"/>
        <v>-</v>
      </c>
      <c r="F760" s="123">
        <f t="shared" si="232"/>
        <v>1900</v>
      </c>
      <c r="G760" s="123">
        <f t="shared" si="233"/>
        <v>1</v>
      </c>
      <c r="H760" s="162">
        <f t="shared" si="234"/>
        <v>738</v>
      </c>
      <c r="I760" s="77"/>
      <c r="J760" s="78"/>
      <c r="K760" s="79"/>
      <c r="L760" s="80"/>
      <c r="M760" s="177"/>
      <c r="N760" s="309" t="str">
        <f t="shared" ca="1" si="231"/>
        <v/>
      </c>
      <c r="O760" s="310" t="str">
        <f ca="1">IFERROR(IF(VLOOKUP($E760,'SD Aufnahme'!$A$33:$N$326,'SD Aufnahme'!$D$29,FALSE)=0,"",VLOOKUP($E760,'SD Aufnahme'!$A$33:$N$326,'SD Aufnahme'!$D$29,FALSE)),"")</f>
        <v/>
      </c>
      <c r="P760" s="313"/>
      <c r="Q760" s="315" t="str">
        <f>IF(K760=0,"",IFERROR(VLOOKUP($E760,'SD Aufnahme'!$A$33:$N$326,'SD Aufnahme'!$E$29,FALSE),""))</f>
        <v/>
      </c>
      <c r="R760" s="87"/>
      <c r="S760" s="131" t="str">
        <f t="shared" si="220"/>
        <v/>
      </c>
      <c r="T760" s="126">
        <f>IF(M760="organische Düngemittel",IF(OR($M760=0,L760&lt;&gt;0,U760&gt;0),0,IFERROR(VLOOKUP($E760,'SD Aufnahme'!$A$33:$N$4042,T$20,FALSE),0)),)</f>
        <v>0</v>
      </c>
      <c r="U760" s="83"/>
      <c r="V760" s="124"/>
      <c r="W760" s="128" t="str">
        <f ca="1">IFERROR(IF(AND(J760&lt;&gt;"eigene Stoffe",VLOOKUP($E760,'SD Aufnahme'!$A$33:$N$326,'SD Aufnahme'!$G$29,FALSE)=0),"",IF($L760&lt;&gt;0,"", IF(AND(P760&gt;0,O760&lt;&gt;"",Q760&lt;&gt;"t TM"),VLOOKUP($E760,'SD Aufnahme'!$A$33:$N$326,'SD Aufnahme'!$G$29,FALSE)/O760*P760,VLOOKUP($E760,'SD Aufnahme'!$A$33:$N$326,'SD Aufnahme'!$G$29,FALSE)))),"")</f>
        <v/>
      </c>
      <c r="X760" s="87"/>
      <c r="Y760" s="128" t="str">
        <f ca="1">IFERROR(IF(AND(J760&lt;&gt;"eigene Stoffe",VLOOKUP($E760,'SD Aufnahme'!$A$33:$N$326,'SD Aufnahme'!$H$29,FALSE)=0),"",IF($L760&lt;&gt;0,"",IFERROR(IF(AND(P760&gt;0,O760&lt;&gt;"",Q760&lt;&gt;"t TM"),VLOOKUP($E760,'SD Aufnahme'!$A$33:$N$326,'SD Aufnahme'!$H$29,FALSE)*P760/O760,VLOOKUP($E760,'SD Aufnahme'!$A$33:$N$326,'SD Aufnahme'!$H$29,FALSE)),""))),"")</f>
        <v/>
      </c>
      <c r="Z760" s="87"/>
      <c r="AA760" s="424" t="s">
        <v>667</v>
      </c>
      <c r="AB760" s="129" t="str">
        <f>IF($M760=0,"",IFERROR(VLOOKUP($E760,'SD Aufnahme'!$A$33:$N$279,AB$20,FALSE),""))</f>
        <v/>
      </c>
      <c r="AC760" s="97">
        <f t="shared" si="221"/>
        <v>0</v>
      </c>
      <c r="AD760" s="89">
        <f t="shared" ca="1" si="222"/>
        <v>0</v>
      </c>
      <c r="AE760" s="89">
        <f t="shared" ca="1" si="228"/>
        <v>0</v>
      </c>
      <c r="AF760" s="89">
        <f t="shared" ca="1" si="223"/>
        <v>0</v>
      </c>
      <c r="AG760" s="89">
        <f t="shared" ca="1" si="229"/>
        <v>0</v>
      </c>
      <c r="AH760" s="89">
        <f t="shared" si="235"/>
        <v>0</v>
      </c>
      <c r="AI760" s="130" t="e">
        <f ca="1">COUNTIF(OFFSET('SD Aufnahme'!$C$33,VLOOKUP(J760,Art_Aufnahme,3,FALSE),0,VLOOKUP(J760,Art_Aufnahme,4,FALSE)-VLOOKUP(J760,Art_Aufnahme,3,FALSE)+1,1),K760)</f>
        <v>#N/A</v>
      </c>
      <c r="AJ760" s="138">
        <f ca="1">COUNTIF(OFFSET('SD Aufnahme'!$M$32,VLOOKUP(E760,'SD Aufnahme'!$A$33:$X$376,'SD Aufnahme'!$W$29,FALSE),0,1,VLOOKUP(E760,'SD Aufnahme'!$A$33:$X$376,'SD Aufnahme'!$X$29,FALSE)),M760)</f>
        <v>0</v>
      </c>
      <c r="AK760" s="91">
        <f t="shared" ca="1" si="230"/>
        <v>0</v>
      </c>
      <c r="AL760" s="98">
        <f t="shared" si="224"/>
        <v>3</v>
      </c>
      <c r="AO760" s="98">
        <f t="shared" si="225"/>
        <v>0</v>
      </c>
      <c r="AR760" s="98" t="str">
        <f t="shared" si="226"/>
        <v>1900-1-Aufnahme</v>
      </c>
    </row>
    <row r="761" spans="1:44">
      <c r="A761" s="98">
        <f t="shared" si="217"/>
        <v>0</v>
      </c>
      <c r="B761" s="98" t="str">
        <f>IF(C761=1,SUM($C$23:C761),"")</f>
        <v/>
      </c>
      <c r="C761" s="98">
        <f t="shared" si="218"/>
        <v>0</v>
      </c>
      <c r="D761" s="89" t="str">
        <f t="shared" si="219"/>
        <v>1900-1-Aufnahme-</v>
      </c>
      <c r="E761" s="123" t="str">
        <f t="shared" ca="1" si="227"/>
        <v>-</v>
      </c>
      <c r="F761" s="123">
        <f t="shared" si="232"/>
        <v>1900</v>
      </c>
      <c r="G761" s="123">
        <f t="shared" si="233"/>
        <v>1</v>
      </c>
      <c r="H761" s="162">
        <f t="shared" si="234"/>
        <v>739</v>
      </c>
      <c r="I761" s="77"/>
      <c r="J761" s="78"/>
      <c r="K761" s="79"/>
      <c r="L761" s="80"/>
      <c r="M761" s="177"/>
      <c r="N761" s="309" t="str">
        <f t="shared" ca="1" si="231"/>
        <v/>
      </c>
      <c r="O761" s="310" t="str">
        <f ca="1">IFERROR(IF(VLOOKUP($E761,'SD Aufnahme'!$A$33:$N$326,'SD Aufnahme'!$D$29,FALSE)=0,"",VLOOKUP($E761,'SD Aufnahme'!$A$33:$N$326,'SD Aufnahme'!$D$29,FALSE)),"")</f>
        <v/>
      </c>
      <c r="P761" s="313"/>
      <c r="Q761" s="315" t="str">
        <f>IF(K761=0,"",IFERROR(VLOOKUP($E761,'SD Aufnahme'!$A$33:$N$326,'SD Aufnahme'!$E$29,FALSE),""))</f>
        <v/>
      </c>
      <c r="R761" s="87"/>
      <c r="S761" s="131" t="str">
        <f t="shared" si="220"/>
        <v/>
      </c>
      <c r="T761" s="126">
        <f>IF(M761="organische Düngemittel",IF(OR($M761=0,L761&lt;&gt;0,U761&gt;0),0,IFERROR(VLOOKUP($E761,'SD Aufnahme'!$A$33:$N$4042,T$20,FALSE),0)),)</f>
        <v>0</v>
      </c>
      <c r="U761" s="83"/>
      <c r="V761" s="124"/>
      <c r="W761" s="128" t="str">
        <f ca="1">IFERROR(IF(AND(J761&lt;&gt;"eigene Stoffe",VLOOKUP($E761,'SD Aufnahme'!$A$33:$N$326,'SD Aufnahme'!$G$29,FALSE)=0),"",IF($L761&lt;&gt;0,"", IF(AND(P761&gt;0,O761&lt;&gt;"",Q761&lt;&gt;"t TM"),VLOOKUP($E761,'SD Aufnahme'!$A$33:$N$326,'SD Aufnahme'!$G$29,FALSE)/O761*P761,VLOOKUP($E761,'SD Aufnahme'!$A$33:$N$326,'SD Aufnahme'!$G$29,FALSE)))),"")</f>
        <v/>
      </c>
      <c r="X761" s="87"/>
      <c r="Y761" s="128" t="str">
        <f ca="1">IFERROR(IF(AND(J761&lt;&gt;"eigene Stoffe",VLOOKUP($E761,'SD Aufnahme'!$A$33:$N$326,'SD Aufnahme'!$H$29,FALSE)=0),"",IF($L761&lt;&gt;0,"",IFERROR(IF(AND(P761&gt;0,O761&lt;&gt;"",Q761&lt;&gt;"t TM"),VLOOKUP($E761,'SD Aufnahme'!$A$33:$N$326,'SD Aufnahme'!$H$29,FALSE)*P761/O761,VLOOKUP($E761,'SD Aufnahme'!$A$33:$N$326,'SD Aufnahme'!$H$29,FALSE)),""))),"")</f>
        <v/>
      </c>
      <c r="Z761" s="87"/>
      <c r="AA761" s="424" t="s">
        <v>667</v>
      </c>
      <c r="AB761" s="129" t="str">
        <f>IF($M761=0,"",IFERROR(VLOOKUP($E761,'SD Aufnahme'!$A$33:$N$279,AB$20,FALSE),""))</f>
        <v/>
      </c>
      <c r="AC761" s="97">
        <f t="shared" si="221"/>
        <v>0</v>
      </c>
      <c r="AD761" s="89">
        <f t="shared" ca="1" si="222"/>
        <v>0</v>
      </c>
      <c r="AE761" s="89">
        <f t="shared" ca="1" si="228"/>
        <v>0</v>
      </c>
      <c r="AF761" s="89">
        <f t="shared" ca="1" si="223"/>
        <v>0</v>
      </c>
      <c r="AG761" s="89">
        <f t="shared" ca="1" si="229"/>
        <v>0</v>
      </c>
      <c r="AH761" s="89">
        <f t="shared" si="235"/>
        <v>0</v>
      </c>
      <c r="AI761" s="130" t="e">
        <f ca="1">COUNTIF(OFFSET('SD Aufnahme'!$C$33,VLOOKUP(J761,Art_Aufnahme,3,FALSE),0,VLOOKUP(J761,Art_Aufnahme,4,FALSE)-VLOOKUP(J761,Art_Aufnahme,3,FALSE)+1,1),K761)</f>
        <v>#N/A</v>
      </c>
      <c r="AJ761" s="138">
        <f ca="1">COUNTIF(OFFSET('SD Aufnahme'!$M$32,VLOOKUP(E761,'SD Aufnahme'!$A$33:$X$376,'SD Aufnahme'!$W$29,FALSE),0,1,VLOOKUP(E761,'SD Aufnahme'!$A$33:$X$376,'SD Aufnahme'!$X$29,FALSE)),M761)</f>
        <v>0</v>
      </c>
      <c r="AK761" s="91">
        <f t="shared" ca="1" si="230"/>
        <v>0</v>
      </c>
      <c r="AL761" s="98">
        <f t="shared" si="224"/>
        <v>3</v>
      </c>
      <c r="AO761" s="98">
        <f t="shared" si="225"/>
        <v>0</v>
      </c>
      <c r="AR761" s="98" t="str">
        <f t="shared" si="226"/>
        <v>1900-1-Aufnahme</v>
      </c>
    </row>
    <row r="762" spans="1:44">
      <c r="A762" s="98">
        <f t="shared" si="217"/>
        <v>0</v>
      </c>
      <c r="B762" s="98" t="str">
        <f>IF(C762=1,SUM($C$23:C762),"")</f>
        <v/>
      </c>
      <c r="C762" s="98">
        <f t="shared" si="218"/>
        <v>0</v>
      </c>
      <c r="D762" s="89" t="str">
        <f t="shared" si="219"/>
        <v>1900-1-Aufnahme-</v>
      </c>
      <c r="E762" s="123" t="str">
        <f t="shared" ca="1" si="227"/>
        <v>-</v>
      </c>
      <c r="F762" s="123">
        <f t="shared" si="232"/>
        <v>1900</v>
      </c>
      <c r="G762" s="123">
        <f t="shared" si="233"/>
        <v>1</v>
      </c>
      <c r="H762" s="162">
        <f t="shared" si="234"/>
        <v>740</v>
      </c>
      <c r="I762" s="77"/>
      <c r="J762" s="78"/>
      <c r="K762" s="79"/>
      <c r="L762" s="80"/>
      <c r="M762" s="177"/>
      <c r="N762" s="309" t="str">
        <f t="shared" ca="1" si="231"/>
        <v/>
      </c>
      <c r="O762" s="310" t="str">
        <f ca="1">IFERROR(IF(VLOOKUP($E762,'SD Aufnahme'!$A$33:$N$326,'SD Aufnahme'!$D$29,FALSE)=0,"",VLOOKUP($E762,'SD Aufnahme'!$A$33:$N$326,'SD Aufnahme'!$D$29,FALSE)),"")</f>
        <v/>
      </c>
      <c r="P762" s="313"/>
      <c r="Q762" s="315" t="str">
        <f>IF(K762=0,"",IFERROR(VLOOKUP($E762,'SD Aufnahme'!$A$33:$N$326,'SD Aufnahme'!$E$29,FALSE),""))</f>
        <v/>
      </c>
      <c r="R762" s="87"/>
      <c r="S762" s="131" t="str">
        <f t="shared" si="220"/>
        <v/>
      </c>
      <c r="T762" s="126">
        <f>IF(M762="organische Düngemittel",IF(OR($M762=0,L762&lt;&gt;0,U762&gt;0),0,IFERROR(VLOOKUP($E762,'SD Aufnahme'!$A$33:$N$4042,T$20,FALSE),0)),)</f>
        <v>0</v>
      </c>
      <c r="U762" s="83"/>
      <c r="V762" s="124"/>
      <c r="W762" s="128" t="str">
        <f ca="1">IFERROR(IF(AND(J762&lt;&gt;"eigene Stoffe",VLOOKUP($E762,'SD Aufnahme'!$A$33:$N$326,'SD Aufnahme'!$G$29,FALSE)=0),"",IF($L762&lt;&gt;0,"", IF(AND(P762&gt;0,O762&lt;&gt;"",Q762&lt;&gt;"t TM"),VLOOKUP($E762,'SD Aufnahme'!$A$33:$N$326,'SD Aufnahme'!$G$29,FALSE)/O762*P762,VLOOKUP($E762,'SD Aufnahme'!$A$33:$N$326,'SD Aufnahme'!$G$29,FALSE)))),"")</f>
        <v/>
      </c>
      <c r="X762" s="87"/>
      <c r="Y762" s="128" t="str">
        <f ca="1">IFERROR(IF(AND(J762&lt;&gt;"eigene Stoffe",VLOOKUP($E762,'SD Aufnahme'!$A$33:$N$326,'SD Aufnahme'!$H$29,FALSE)=0),"",IF($L762&lt;&gt;0,"",IFERROR(IF(AND(P762&gt;0,O762&lt;&gt;"",Q762&lt;&gt;"t TM"),VLOOKUP($E762,'SD Aufnahme'!$A$33:$N$326,'SD Aufnahme'!$H$29,FALSE)*P762/O762,VLOOKUP($E762,'SD Aufnahme'!$A$33:$N$326,'SD Aufnahme'!$H$29,FALSE)),""))),"")</f>
        <v/>
      </c>
      <c r="Z762" s="87"/>
      <c r="AA762" s="424" t="s">
        <v>667</v>
      </c>
      <c r="AB762" s="129" t="str">
        <f>IF($M762=0,"",IFERROR(VLOOKUP($E762,'SD Aufnahme'!$A$33:$N$279,AB$20,FALSE),""))</f>
        <v/>
      </c>
      <c r="AC762" s="97">
        <f t="shared" si="221"/>
        <v>0</v>
      </c>
      <c r="AD762" s="89">
        <f t="shared" ca="1" si="222"/>
        <v>0</v>
      </c>
      <c r="AE762" s="89">
        <f t="shared" ca="1" si="228"/>
        <v>0</v>
      </c>
      <c r="AF762" s="89">
        <f t="shared" ca="1" si="223"/>
        <v>0</v>
      </c>
      <c r="AG762" s="89">
        <f t="shared" ca="1" si="229"/>
        <v>0</v>
      </c>
      <c r="AH762" s="89">
        <f t="shared" si="235"/>
        <v>0</v>
      </c>
      <c r="AI762" s="130" t="e">
        <f ca="1">COUNTIF(OFFSET('SD Aufnahme'!$C$33,VLOOKUP(J762,Art_Aufnahme,3,FALSE),0,VLOOKUP(J762,Art_Aufnahme,4,FALSE)-VLOOKUP(J762,Art_Aufnahme,3,FALSE)+1,1),K762)</f>
        <v>#N/A</v>
      </c>
      <c r="AJ762" s="138">
        <f ca="1">COUNTIF(OFFSET('SD Aufnahme'!$M$32,VLOOKUP(E762,'SD Aufnahme'!$A$33:$X$376,'SD Aufnahme'!$W$29,FALSE),0,1,VLOOKUP(E762,'SD Aufnahme'!$A$33:$X$376,'SD Aufnahme'!$X$29,FALSE)),M762)</f>
        <v>0</v>
      </c>
      <c r="AK762" s="91">
        <f t="shared" ca="1" si="230"/>
        <v>0</v>
      </c>
      <c r="AL762" s="98">
        <f t="shared" si="224"/>
        <v>3</v>
      </c>
      <c r="AO762" s="98">
        <f t="shared" si="225"/>
        <v>0</v>
      </c>
      <c r="AR762" s="98" t="str">
        <f t="shared" si="226"/>
        <v>1900-1-Aufnahme</v>
      </c>
    </row>
    <row r="763" spans="1:44">
      <c r="A763" s="98">
        <f t="shared" si="217"/>
        <v>0</v>
      </c>
      <c r="B763" s="98" t="str">
        <f>IF(C763=1,SUM($C$23:C763),"")</f>
        <v/>
      </c>
      <c r="C763" s="98">
        <f t="shared" si="218"/>
        <v>0</v>
      </c>
      <c r="D763" s="89" t="str">
        <f t="shared" si="219"/>
        <v>1900-1-Aufnahme-</v>
      </c>
      <c r="E763" s="123" t="str">
        <f t="shared" ca="1" si="227"/>
        <v>-</v>
      </c>
      <c r="F763" s="123">
        <f t="shared" si="232"/>
        <v>1900</v>
      </c>
      <c r="G763" s="123">
        <f t="shared" si="233"/>
        <v>1</v>
      </c>
      <c r="H763" s="162">
        <f t="shared" si="234"/>
        <v>741</v>
      </c>
      <c r="I763" s="77"/>
      <c r="J763" s="78"/>
      <c r="K763" s="79"/>
      <c r="L763" s="80"/>
      <c r="M763" s="177"/>
      <c r="N763" s="309" t="str">
        <f t="shared" ca="1" si="231"/>
        <v/>
      </c>
      <c r="O763" s="310" t="str">
        <f ca="1">IFERROR(IF(VLOOKUP($E763,'SD Aufnahme'!$A$33:$N$326,'SD Aufnahme'!$D$29,FALSE)=0,"",VLOOKUP($E763,'SD Aufnahme'!$A$33:$N$326,'SD Aufnahme'!$D$29,FALSE)),"")</f>
        <v/>
      </c>
      <c r="P763" s="313"/>
      <c r="Q763" s="315" t="str">
        <f>IF(K763=0,"",IFERROR(VLOOKUP($E763,'SD Aufnahme'!$A$33:$N$326,'SD Aufnahme'!$E$29,FALSE),""))</f>
        <v/>
      </c>
      <c r="R763" s="87"/>
      <c r="S763" s="131" t="str">
        <f t="shared" si="220"/>
        <v/>
      </c>
      <c r="T763" s="126">
        <f>IF(M763="organische Düngemittel",IF(OR($M763=0,L763&lt;&gt;0,U763&gt;0),0,IFERROR(VLOOKUP($E763,'SD Aufnahme'!$A$33:$N$4042,T$20,FALSE),0)),)</f>
        <v>0</v>
      </c>
      <c r="U763" s="83"/>
      <c r="V763" s="124"/>
      <c r="W763" s="128" t="str">
        <f ca="1">IFERROR(IF(AND(J763&lt;&gt;"eigene Stoffe",VLOOKUP($E763,'SD Aufnahme'!$A$33:$N$326,'SD Aufnahme'!$G$29,FALSE)=0),"",IF($L763&lt;&gt;0,"", IF(AND(P763&gt;0,O763&lt;&gt;"",Q763&lt;&gt;"t TM"),VLOOKUP($E763,'SD Aufnahme'!$A$33:$N$326,'SD Aufnahme'!$G$29,FALSE)/O763*P763,VLOOKUP($E763,'SD Aufnahme'!$A$33:$N$326,'SD Aufnahme'!$G$29,FALSE)))),"")</f>
        <v/>
      </c>
      <c r="X763" s="87"/>
      <c r="Y763" s="128" t="str">
        <f ca="1">IFERROR(IF(AND(J763&lt;&gt;"eigene Stoffe",VLOOKUP($E763,'SD Aufnahme'!$A$33:$N$326,'SD Aufnahme'!$H$29,FALSE)=0),"",IF($L763&lt;&gt;0,"",IFERROR(IF(AND(P763&gt;0,O763&lt;&gt;"",Q763&lt;&gt;"t TM"),VLOOKUP($E763,'SD Aufnahme'!$A$33:$N$326,'SD Aufnahme'!$H$29,FALSE)*P763/O763,VLOOKUP($E763,'SD Aufnahme'!$A$33:$N$326,'SD Aufnahme'!$H$29,FALSE)),""))),"")</f>
        <v/>
      </c>
      <c r="Z763" s="87"/>
      <c r="AA763" s="424" t="s">
        <v>667</v>
      </c>
      <c r="AB763" s="129" t="str">
        <f>IF($M763=0,"",IFERROR(VLOOKUP($E763,'SD Aufnahme'!$A$33:$N$279,AB$20,FALSE),""))</f>
        <v/>
      </c>
      <c r="AC763" s="97">
        <f t="shared" si="221"/>
        <v>0</v>
      </c>
      <c r="AD763" s="89">
        <f t="shared" ca="1" si="222"/>
        <v>0</v>
      </c>
      <c r="AE763" s="89">
        <f t="shared" ca="1" si="228"/>
        <v>0</v>
      </c>
      <c r="AF763" s="89">
        <f t="shared" ca="1" si="223"/>
        <v>0</v>
      </c>
      <c r="AG763" s="89">
        <f t="shared" ca="1" si="229"/>
        <v>0</v>
      </c>
      <c r="AH763" s="89">
        <f t="shared" si="235"/>
        <v>0</v>
      </c>
      <c r="AI763" s="130" t="e">
        <f ca="1">COUNTIF(OFFSET('SD Aufnahme'!$C$33,VLOOKUP(J763,Art_Aufnahme,3,FALSE),0,VLOOKUP(J763,Art_Aufnahme,4,FALSE)-VLOOKUP(J763,Art_Aufnahme,3,FALSE)+1,1),K763)</f>
        <v>#N/A</v>
      </c>
      <c r="AJ763" s="138">
        <f ca="1">COUNTIF(OFFSET('SD Aufnahme'!$M$32,VLOOKUP(E763,'SD Aufnahme'!$A$33:$X$376,'SD Aufnahme'!$W$29,FALSE),0,1,VLOOKUP(E763,'SD Aufnahme'!$A$33:$X$376,'SD Aufnahme'!$X$29,FALSE)),M763)</f>
        <v>0</v>
      </c>
      <c r="AK763" s="91">
        <f t="shared" ca="1" si="230"/>
        <v>0</v>
      </c>
      <c r="AL763" s="98">
        <f t="shared" si="224"/>
        <v>3</v>
      </c>
      <c r="AO763" s="98">
        <f t="shared" si="225"/>
        <v>0</v>
      </c>
      <c r="AR763" s="98" t="str">
        <f t="shared" si="226"/>
        <v>1900-1-Aufnahme</v>
      </c>
    </row>
    <row r="764" spans="1:44">
      <c r="A764" s="98">
        <f t="shared" si="217"/>
        <v>0</v>
      </c>
      <c r="B764" s="98" t="str">
        <f>IF(C764=1,SUM($C$23:C764),"")</f>
        <v/>
      </c>
      <c r="C764" s="98">
        <f t="shared" si="218"/>
        <v>0</v>
      </c>
      <c r="D764" s="89" t="str">
        <f t="shared" si="219"/>
        <v>1900-1-Aufnahme-</v>
      </c>
      <c r="E764" s="123" t="str">
        <f t="shared" ca="1" si="227"/>
        <v>-</v>
      </c>
      <c r="F764" s="123">
        <f t="shared" si="232"/>
        <v>1900</v>
      </c>
      <c r="G764" s="123">
        <f t="shared" si="233"/>
        <v>1</v>
      </c>
      <c r="H764" s="162">
        <f t="shared" si="234"/>
        <v>742</v>
      </c>
      <c r="I764" s="77"/>
      <c r="J764" s="78"/>
      <c r="K764" s="79"/>
      <c r="L764" s="80"/>
      <c r="M764" s="177"/>
      <c r="N764" s="309" t="str">
        <f t="shared" ca="1" si="231"/>
        <v/>
      </c>
      <c r="O764" s="310" t="str">
        <f ca="1">IFERROR(IF(VLOOKUP($E764,'SD Aufnahme'!$A$33:$N$326,'SD Aufnahme'!$D$29,FALSE)=0,"",VLOOKUP($E764,'SD Aufnahme'!$A$33:$N$326,'SD Aufnahme'!$D$29,FALSE)),"")</f>
        <v/>
      </c>
      <c r="P764" s="313"/>
      <c r="Q764" s="315" t="str">
        <f>IF(K764=0,"",IFERROR(VLOOKUP($E764,'SD Aufnahme'!$A$33:$N$326,'SD Aufnahme'!$E$29,FALSE),""))</f>
        <v/>
      </c>
      <c r="R764" s="87"/>
      <c r="S764" s="131" t="str">
        <f t="shared" si="220"/>
        <v/>
      </c>
      <c r="T764" s="126">
        <f>IF(M764="organische Düngemittel",IF(OR($M764=0,L764&lt;&gt;0,U764&gt;0),0,IFERROR(VLOOKUP($E764,'SD Aufnahme'!$A$33:$N$4042,T$20,FALSE),0)),)</f>
        <v>0</v>
      </c>
      <c r="U764" s="83"/>
      <c r="V764" s="124"/>
      <c r="W764" s="128" t="str">
        <f ca="1">IFERROR(IF(AND(J764&lt;&gt;"eigene Stoffe",VLOOKUP($E764,'SD Aufnahme'!$A$33:$N$326,'SD Aufnahme'!$G$29,FALSE)=0),"",IF($L764&lt;&gt;0,"", IF(AND(P764&gt;0,O764&lt;&gt;"",Q764&lt;&gt;"t TM"),VLOOKUP($E764,'SD Aufnahme'!$A$33:$N$326,'SD Aufnahme'!$G$29,FALSE)/O764*P764,VLOOKUP($E764,'SD Aufnahme'!$A$33:$N$326,'SD Aufnahme'!$G$29,FALSE)))),"")</f>
        <v/>
      </c>
      <c r="X764" s="87"/>
      <c r="Y764" s="128" t="str">
        <f ca="1">IFERROR(IF(AND(J764&lt;&gt;"eigene Stoffe",VLOOKUP($E764,'SD Aufnahme'!$A$33:$N$326,'SD Aufnahme'!$H$29,FALSE)=0),"",IF($L764&lt;&gt;0,"",IFERROR(IF(AND(P764&gt;0,O764&lt;&gt;"",Q764&lt;&gt;"t TM"),VLOOKUP($E764,'SD Aufnahme'!$A$33:$N$326,'SD Aufnahme'!$H$29,FALSE)*P764/O764,VLOOKUP($E764,'SD Aufnahme'!$A$33:$N$326,'SD Aufnahme'!$H$29,FALSE)),""))),"")</f>
        <v/>
      </c>
      <c r="Z764" s="87"/>
      <c r="AA764" s="424" t="s">
        <v>667</v>
      </c>
      <c r="AB764" s="129" t="str">
        <f>IF($M764=0,"",IFERROR(VLOOKUP($E764,'SD Aufnahme'!$A$33:$N$279,AB$20,FALSE),""))</f>
        <v/>
      </c>
      <c r="AC764" s="97">
        <f t="shared" si="221"/>
        <v>0</v>
      </c>
      <c r="AD764" s="89">
        <f t="shared" ca="1" si="222"/>
        <v>0</v>
      </c>
      <c r="AE764" s="89">
        <f t="shared" ca="1" si="228"/>
        <v>0</v>
      </c>
      <c r="AF764" s="89">
        <f t="shared" ca="1" si="223"/>
        <v>0</v>
      </c>
      <c r="AG764" s="89">
        <f t="shared" ca="1" si="229"/>
        <v>0</v>
      </c>
      <c r="AH764" s="89">
        <f t="shared" si="235"/>
        <v>0</v>
      </c>
      <c r="AI764" s="130" t="e">
        <f ca="1">COUNTIF(OFFSET('SD Aufnahme'!$C$33,VLOOKUP(J764,Art_Aufnahme,3,FALSE),0,VLOOKUP(J764,Art_Aufnahme,4,FALSE)-VLOOKUP(J764,Art_Aufnahme,3,FALSE)+1,1),K764)</f>
        <v>#N/A</v>
      </c>
      <c r="AJ764" s="138">
        <f ca="1">COUNTIF(OFFSET('SD Aufnahme'!$M$32,VLOOKUP(E764,'SD Aufnahme'!$A$33:$X$376,'SD Aufnahme'!$W$29,FALSE),0,1,VLOOKUP(E764,'SD Aufnahme'!$A$33:$X$376,'SD Aufnahme'!$X$29,FALSE)),M764)</f>
        <v>0</v>
      </c>
      <c r="AK764" s="91">
        <f t="shared" ca="1" si="230"/>
        <v>0</v>
      </c>
      <c r="AL764" s="98">
        <f t="shared" si="224"/>
        <v>3</v>
      </c>
      <c r="AO764" s="98">
        <f t="shared" si="225"/>
        <v>0</v>
      </c>
      <c r="AR764" s="98" t="str">
        <f t="shared" si="226"/>
        <v>1900-1-Aufnahme</v>
      </c>
    </row>
    <row r="765" spans="1:44">
      <c r="A765" s="98">
        <f t="shared" si="217"/>
        <v>0</v>
      </c>
      <c r="B765" s="98" t="str">
        <f>IF(C765=1,SUM($C$23:C765),"")</f>
        <v/>
      </c>
      <c r="C765" s="98">
        <f t="shared" si="218"/>
        <v>0</v>
      </c>
      <c r="D765" s="89" t="str">
        <f t="shared" si="219"/>
        <v>1900-1-Aufnahme-</v>
      </c>
      <c r="E765" s="123" t="str">
        <f t="shared" ca="1" si="227"/>
        <v>-</v>
      </c>
      <c r="F765" s="123">
        <f t="shared" si="232"/>
        <v>1900</v>
      </c>
      <c r="G765" s="123">
        <f t="shared" si="233"/>
        <v>1</v>
      </c>
      <c r="H765" s="162">
        <f t="shared" si="234"/>
        <v>743</v>
      </c>
      <c r="I765" s="77"/>
      <c r="J765" s="78"/>
      <c r="K765" s="79"/>
      <c r="L765" s="80"/>
      <c r="M765" s="177"/>
      <c r="N765" s="309" t="str">
        <f t="shared" ca="1" si="231"/>
        <v/>
      </c>
      <c r="O765" s="310" t="str">
        <f ca="1">IFERROR(IF(VLOOKUP($E765,'SD Aufnahme'!$A$33:$N$326,'SD Aufnahme'!$D$29,FALSE)=0,"",VLOOKUP($E765,'SD Aufnahme'!$A$33:$N$326,'SD Aufnahme'!$D$29,FALSE)),"")</f>
        <v/>
      </c>
      <c r="P765" s="313"/>
      <c r="Q765" s="315" t="str">
        <f>IF(K765=0,"",IFERROR(VLOOKUP($E765,'SD Aufnahme'!$A$33:$N$326,'SD Aufnahme'!$E$29,FALSE),""))</f>
        <v/>
      </c>
      <c r="R765" s="87"/>
      <c r="S765" s="131" t="str">
        <f t="shared" si="220"/>
        <v/>
      </c>
      <c r="T765" s="126">
        <f>IF(M765="organische Düngemittel",IF(OR($M765=0,L765&lt;&gt;0,U765&gt;0),0,IFERROR(VLOOKUP($E765,'SD Aufnahme'!$A$33:$N$4042,T$20,FALSE),0)),)</f>
        <v>0</v>
      </c>
      <c r="U765" s="83"/>
      <c r="V765" s="124"/>
      <c r="W765" s="128" t="str">
        <f ca="1">IFERROR(IF(AND(J765&lt;&gt;"eigene Stoffe",VLOOKUP($E765,'SD Aufnahme'!$A$33:$N$326,'SD Aufnahme'!$G$29,FALSE)=0),"",IF($L765&lt;&gt;0,"", IF(AND(P765&gt;0,O765&lt;&gt;"",Q765&lt;&gt;"t TM"),VLOOKUP($E765,'SD Aufnahme'!$A$33:$N$326,'SD Aufnahme'!$G$29,FALSE)/O765*P765,VLOOKUP($E765,'SD Aufnahme'!$A$33:$N$326,'SD Aufnahme'!$G$29,FALSE)))),"")</f>
        <v/>
      </c>
      <c r="X765" s="87"/>
      <c r="Y765" s="128" t="str">
        <f ca="1">IFERROR(IF(AND(J765&lt;&gt;"eigene Stoffe",VLOOKUP($E765,'SD Aufnahme'!$A$33:$N$326,'SD Aufnahme'!$H$29,FALSE)=0),"",IF($L765&lt;&gt;0,"",IFERROR(IF(AND(P765&gt;0,O765&lt;&gt;"",Q765&lt;&gt;"t TM"),VLOOKUP($E765,'SD Aufnahme'!$A$33:$N$326,'SD Aufnahme'!$H$29,FALSE)*P765/O765,VLOOKUP($E765,'SD Aufnahme'!$A$33:$N$326,'SD Aufnahme'!$H$29,FALSE)),""))),"")</f>
        <v/>
      </c>
      <c r="Z765" s="87"/>
      <c r="AA765" s="424" t="s">
        <v>667</v>
      </c>
      <c r="AB765" s="129" t="str">
        <f>IF($M765=0,"",IFERROR(VLOOKUP($E765,'SD Aufnahme'!$A$33:$N$279,AB$20,FALSE),""))</f>
        <v/>
      </c>
      <c r="AC765" s="97">
        <f t="shared" si="221"/>
        <v>0</v>
      </c>
      <c r="AD765" s="89">
        <f t="shared" ca="1" si="222"/>
        <v>0</v>
      </c>
      <c r="AE765" s="89">
        <f t="shared" ca="1" si="228"/>
        <v>0</v>
      </c>
      <c r="AF765" s="89">
        <f t="shared" ca="1" si="223"/>
        <v>0</v>
      </c>
      <c r="AG765" s="89">
        <f t="shared" ca="1" si="229"/>
        <v>0</v>
      </c>
      <c r="AH765" s="89">
        <f t="shared" si="235"/>
        <v>0</v>
      </c>
      <c r="AI765" s="130" t="e">
        <f ca="1">COUNTIF(OFFSET('SD Aufnahme'!$C$33,VLOOKUP(J765,Art_Aufnahme,3,FALSE),0,VLOOKUP(J765,Art_Aufnahme,4,FALSE)-VLOOKUP(J765,Art_Aufnahme,3,FALSE)+1,1),K765)</f>
        <v>#N/A</v>
      </c>
      <c r="AJ765" s="138">
        <f ca="1">COUNTIF(OFFSET('SD Aufnahme'!$M$32,VLOOKUP(E765,'SD Aufnahme'!$A$33:$X$376,'SD Aufnahme'!$W$29,FALSE),0,1,VLOOKUP(E765,'SD Aufnahme'!$A$33:$X$376,'SD Aufnahme'!$X$29,FALSE)),M765)</f>
        <v>0</v>
      </c>
      <c r="AK765" s="91">
        <f t="shared" ca="1" si="230"/>
        <v>0</v>
      </c>
      <c r="AL765" s="98">
        <f t="shared" si="224"/>
        <v>3</v>
      </c>
      <c r="AO765" s="98">
        <f t="shared" si="225"/>
        <v>0</v>
      </c>
      <c r="AR765" s="98" t="str">
        <f t="shared" si="226"/>
        <v>1900-1-Aufnahme</v>
      </c>
    </row>
    <row r="766" spans="1:44">
      <c r="A766" s="98">
        <f t="shared" si="217"/>
        <v>0</v>
      </c>
      <c r="B766" s="98" t="str">
        <f>IF(C766=1,SUM($C$23:C766),"")</f>
        <v/>
      </c>
      <c r="C766" s="98">
        <f t="shared" si="218"/>
        <v>0</v>
      </c>
      <c r="D766" s="89" t="str">
        <f t="shared" si="219"/>
        <v>1900-1-Aufnahme-</v>
      </c>
      <c r="E766" s="123" t="str">
        <f t="shared" ca="1" si="227"/>
        <v>-</v>
      </c>
      <c r="F766" s="123">
        <f t="shared" si="232"/>
        <v>1900</v>
      </c>
      <c r="G766" s="123">
        <f t="shared" si="233"/>
        <v>1</v>
      </c>
      <c r="H766" s="162">
        <f t="shared" si="234"/>
        <v>744</v>
      </c>
      <c r="I766" s="77"/>
      <c r="J766" s="78"/>
      <c r="K766" s="79"/>
      <c r="L766" s="80"/>
      <c r="M766" s="177"/>
      <c r="N766" s="309" t="str">
        <f t="shared" ca="1" si="231"/>
        <v/>
      </c>
      <c r="O766" s="310" t="str">
        <f ca="1">IFERROR(IF(VLOOKUP($E766,'SD Aufnahme'!$A$33:$N$326,'SD Aufnahme'!$D$29,FALSE)=0,"",VLOOKUP($E766,'SD Aufnahme'!$A$33:$N$326,'SD Aufnahme'!$D$29,FALSE)),"")</f>
        <v/>
      </c>
      <c r="P766" s="313"/>
      <c r="Q766" s="315" t="str">
        <f>IF(K766=0,"",IFERROR(VLOOKUP($E766,'SD Aufnahme'!$A$33:$N$326,'SD Aufnahme'!$E$29,FALSE),""))</f>
        <v/>
      </c>
      <c r="R766" s="87"/>
      <c r="S766" s="131" t="str">
        <f t="shared" si="220"/>
        <v/>
      </c>
      <c r="T766" s="126">
        <f>IF(M766="organische Düngemittel",IF(OR($M766=0,L766&lt;&gt;0,U766&gt;0),0,IFERROR(VLOOKUP($E766,'SD Aufnahme'!$A$33:$N$4042,T$20,FALSE),0)),)</f>
        <v>0</v>
      </c>
      <c r="U766" s="83"/>
      <c r="V766" s="124"/>
      <c r="W766" s="128" t="str">
        <f ca="1">IFERROR(IF(AND(J766&lt;&gt;"eigene Stoffe",VLOOKUP($E766,'SD Aufnahme'!$A$33:$N$326,'SD Aufnahme'!$G$29,FALSE)=0),"",IF($L766&lt;&gt;0,"", IF(AND(P766&gt;0,O766&lt;&gt;"",Q766&lt;&gt;"t TM"),VLOOKUP($E766,'SD Aufnahme'!$A$33:$N$326,'SD Aufnahme'!$G$29,FALSE)/O766*P766,VLOOKUP($E766,'SD Aufnahme'!$A$33:$N$326,'SD Aufnahme'!$G$29,FALSE)))),"")</f>
        <v/>
      </c>
      <c r="X766" s="87"/>
      <c r="Y766" s="128" t="str">
        <f ca="1">IFERROR(IF(AND(J766&lt;&gt;"eigene Stoffe",VLOOKUP($E766,'SD Aufnahme'!$A$33:$N$326,'SD Aufnahme'!$H$29,FALSE)=0),"",IF($L766&lt;&gt;0,"",IFERROR(IF(AND(P766&gt;0,O766&lt;&gt;"",Q766&lt;&gt;"t TM"),VLOOKUP($E766,'SD Aufnahme'!$A$33:$N$326,'SD Aufnahme'!$H$29,FALSE)*P766/O766,VLOOKUP($E766,'SD Aufnahme'!$A$33:$N$326,'SD Aufnahme'!$H$29,FALSE)),""))),"")</f>
        <v/>
      </c>
      <c r="Z766" s="87"/>
      <c r="AA766" s="424" t="s">
        <v>667</v>
      </c>
      <c r="AB766" s="129" t="str">
        <f>IF($M766=0,"",IFERROR(VLOOKUP($E766,'SD Aufnahme'!$A$33:$N$279,AB$20,FALSE),""))</f>
        <v/>
      </c>
      <c r="AC766" s="97">
        <f t="shared" si="221"/>
        <v>0</v>
      </c>
      <c r="AD766" s="89">
        <f t="shared" ca="1" si="222"/>
        <v>0</v>
      </c>
      <c r="AE766" s="89">
        <f t="shared" ca="1" si="228"/>
        <v>0</v>
      </c>
      <c r="AF766" s="89">
        <f t="shared" ca="1" si="223"/>
        <v>0</v>
      </c>
      <c r="AG766" s="89">
        <f t="shared" ca="1" si="229"/>
        <v>0</v>
      </c>
      <c r="AH766" s="89">
        <f t="shared" si="235"/>
        <v>0</v>
      </c>
      <c r="AI766" s="130" t="e">
        <f ca="1">COUNTIF(OFFSET('SD Aufnahme'!$C$33,VLOOKUP(J766,Art_Aufnahme,3,FALSE),0,VLOOKUP(J766,Art_Aufnahme,4,FALSE)-VLOOKUP(J766,Art_Aufnahme,3,FALSE)+1,1),K766)</f>
        <v>#N/A</v>
      </c>
      <c r="AJ766" s="138">
        <f ca="1">COUNTIF(OFFSET('SD Aufnahme'!$M$32,VLOOKUP(E766,'SD Aufnahme'!$A$33:$X$376,'SD Aufnahme'!$W$29,FALSE),0,1,VLOOKUP(E766,'SD Aufnahme'!$A$33:$X$376,'SD Aufnahme'!$X$29,FALSE)),M766)</f>
        <v>0</v>
      </c>
      <c r="AK766" s="91">
        <f t="shared" ca="1" si="230"/>
        <v>0</v>
      </c>
      <c r="AL766" s="98">
        <f t="shared" si="224"/>
        <v>3</v>
      </c>
      <c r="AO766" s="98">
        <f t="shared" si="225"/>
        <v>0</v>
      </c>
      <c r="AR766" s="98" t="str">
        <f t="shared" si="226"/>
        <v>1900-1-Aufnahme</v>
      </c>
    </row>
    <row r="767" spans="1:44">
      <c r="A767" s="98">
        <f t="shared" si="217"/>
        <v>0</v>
      </c>
      <c r="B767" s="98" t="str">
        <f>IF(C767=1,SUM($C$23:C767),"")</f>
        <v/>
      </c>
      <c r="C767" s="98">
        <f t="shared" si="218"/>
        <v>0</v>
      </c>
      <c r="D767" s="89" t="str">
        <f t="shared" si="219"/>
        <v>1900-1-Aufnahme-</v>
      </c>
      <c r="E767" s="123" t="str">
        <f t="shared" ca="1" si="227"/>
        <v>-</v>
      </c>
      <c r="F767" s="123">
        <f t="shared" si="232"/>
        <v>1900</v>
      </c>
      <c r="G767" s="123">
        <f t="shared" si="233"/>
        <v>1</v>
      </c>
      <c r="H767" s="162">
        <f t="shared" si="234"/>
        <v>745</v>
      </c>
      <c r="I767" s="77"/>
      <c r="J767" s="78"/>
      <c r="K767" s="79"/>
      <c r="L767" s="80"/>
      <c r="M767" s="177"/>
      <c r="N767" s="309" t="str">
        <f t="shared" ca="1" si="231"/>
        <v/>
      </c>
      <c r="O767" s="310" t="str">
        <f ca="1">IFERROR(IF(VLOOKUP($E767,'SD Aufnahme'!$A$33:$N$326,'SD Aufnahme'!$D$29,FALSE)=0,"",VLOOKUP($E767,'SD Aufnahme'!$A$33:$N$326,'SD Aufnahme'!$D$29,FALSE)),"")</f>
        <v/>
      </c>
      <c r="P767" s="313"/>
      <c r="Q767" s="315" t="str">
        <f>IF(K767=0,"",IFERROR(VLOOKUP($E767,'SD Aufnahme'!$A$33:$N$326,'SD Aufnahme'!$E$29,FALSE),""))</f>
        <v/>
      </c>
      <c r="R767" s="87"/>
      <c r="S767" s="131" t="str">
        <f t="shared" si="220"/>
        <v/>
      </c>
      <c r="T767" s="126">
        <f>IF(M767="organische Düngemittel",IF(OR($M767=0,L767&lt;&gt;0,U767&gt;0),0,IFERROR(VLOOKUP($E767,'SD Aufnahme'!$A$33:$N$4042,T$20,FALSE),0)),)</f>
        <v>0</v>
      </c>
      <c r="U767" s="83"/>
      <c r="V767" s="124"/>
      <c r="W767" s="128" t="str">
        <f ca="1">IFERROR(IF(AND(J767&lt;&gt;"eigene Stoffe",VLOOKUP($E767,'SD Aufnahme'!$A$33:$N$326,'SD Aufnahme'!$G$29,FALSE)=0),"",IF($L767&lt;&gt;0,"", IF(AND(P767&gt;0,O767&lt;&gt;"",Q767&lt;&gt;"t TM"),VLOOKUP($E767,'SD Aufnahme'!$A$33:$N$326,'SD Aufnahme'!$G$29,FALSE)/O767*P767,VLOOKUP($E767,'SD Aufnahme'!$A$33:$N$326,'SD Aufnahme'!$G$29,FALSE)))),"")</f>
        <v/>
      </c>
      <c r="X767" s="87"/>
      <c r="Y767" s="128" t="str">
        <f ca="1">IFERROR(IF(AND(J767&lt;&gt;"eigene Stoffe",VLOOKUP($E767,'SD Aufnahme'!$A$33:$N$326,'SD Aufnahme'!$H$29,FALSE)=0),"",IF($L767&lt;&gt;0,"",IFERROR(IF(AND(P767&gt;0,O767&lt;&gt;"",Q767&lt;&gt;"t TM"),VLOOKUP($E767,'SD Aufnahme'!$A$33:$N$326,'SD Aufnahme'!$H$29,FALSE)*P767/O767,VLOOKUP($E767,'SD Aufnahme'!$A$33:$N$326,'SD Aufnahme'!$H$29,FALSE)),""))),"")</f>
        <v/>
      </c>
      <c r="Z767" s="87"/>
      <c r="AA767" s="424" t="s">
        <v>667</v>
      </c>
      <c r="AB767" s="129" t="str">
        <f>IF($M767=0,"",IFERROR(VLOOKUP($E767,'SD Aufnahme'!$A$33:$N$279,AB$20,FALSE),""))</f>
        <v/>
      </c>
      <c r="AC767" s="97">
        <f t="shared" si="221"/>
        <v>0</v>
      </c>
      <c r="AD767" s="89">
        <f t="shared" ca="1" si="222"/>
        <v>0</v>
      </c>
      <c r="AE767" s="89">
        <f t="shared" ca="1" si="228"/>
        <v>0</v>
      </c>
      <c r="AF767" s="89">
        <f t="shared" ca="1" si="223"/>
        <v>0</v>
      </c>
      <c r="AG767" s="89">
        <f t="shared" ca="1" si="229"/>
        <v>0</v>
      </c>
      <c r="AH767" s="89">
        <f t="shared" si="235"/>
        <v>0</v>
      </c>
      <c r="AI767" s="130" t="e">
        <f ca="1">COUNTIF(OFFSET('SD Aufnahme'!$C$33,VLOOKUP(J767,Art_Aufnahme,3,FALSE),0,VLOOKUP(J767,Art_Aufnahme,4,FALSE)-VLOOKUP(J767,Art_Aufnahme,3,FALSE)+1,1),K767)</f>
        <v>#N/A</v>
      </c>
      <c r="AJ767" s="138">
        <f ca="1">COUNTIF(OFFSET('SD Aufnahme'!$M$32,VLOOKUP(E767,'SD Aufnahme'!$A$33:$X$376,'SD Aufnahme'!$W$29,FALSE),0,1,VLOOKUP(E767,'SD Aufnahme'!$A$33:$X$376,'SD Aufnahme'!$X$29,FALSE)),M767)</f>
        <v>0</v>
      </c>
      <c r="AK767" s="91">
        <f t="shared" ca="1" si="230"/>
        <v>0</v>
      </c>
      <c r="AL767" s="98">
        <f t="shared" si="224"/>
        <v>3</v>
      </c>
      <c r="AO767" s="98">
        <f t="shared" si="225"/>
        <v>0</v>
      </c>
      <c r="AR767" s="98" t="str">
        <f t="shared" si="226"/>
        <v>1900-1-Aufnahme</v>
      </c>
    </row>
    <row r="768" spans="1:44">
      <c r="A768" s="98">
        <f t="shared" si="217"/>
        <v>0</v>
      </c>
      <c r="B768" s="98" t="str">
        <f>IF(C768=1,SUM($C$23:C768),"")</f>
        <v/>
      </c>
      <c r="C768" s="98">
        <f t="shared" si="218"/>
        <v>0</v>
      </c>
      <c r="D768" s="89" t="str">
        <f t="shared" si="219"/>
        <v>1900-1-Aufnahme-</v>
      </c>
      <c r="E768" s="123" t="str">
        <f t="shared" ca="1" si="227"/>
        <v>-</v>
      </c>
      <c r="F768" s="123">
        <f t="shared" si="232"/>
        <v>1900</v>
      </c>
      <c r="G768" s="123">
        <f t="shared" si="233"/>
        <v>1</v>
      </c>
      <c r="H768" s="162">
        <f t="shared" si="234"/>
        <v>746</v>
      </c>
      <c r="I768" s="77"/>
      <c r="J768" s="78"/>
      <c r="K768" s="79"/>
      <c r="L768" s="80"/>
      <c r="M768" s="177"/>
      <c r="N768" s="309" t="str">
        <f t="shared" ca="1" si="231"/>
        <v/>
      </c>
      <c r="O768" s="310" t="str">
        <f ca="1">IFERROR(IF(VLOOKUP($E768,'SD Aufnahme'!$A$33:$N$326,'SD Aufnahme'!$D$29,FALSE)=0,"",VLOOKUP($E768,'SD Aufnahme'!$A$33:$N$326,'SD Aufnahme'!$D$29,FALSE)),"")</f>
        <v/>
      </c>
      <c r="P768" s="313"/>
      <c r="Q768" s="315" t="str">
        <f>IF(K768=0,"",IFERROR(VLOOKUP($E768,'SD Aufnahme'!$A$33:$N$326,'SD Aufnahme'!$E$29,FALSE),""))</f>
        <v/>
      </c>
      <c r="R768" s="87"/>
      <c r="S768" s="131" t="str">
        <f t="shared" si="220"/>
        <v/>
      </c>
      <c r="T768" s="126">
        <f>IF(M768="organische Düngemittel",IF(OR($M768=0,L768&lt;&gt;0,U768&gt;0),0,IFERROR(VLOOKUP($E768,'SD Aufnahme'!$A$33:$N$4042,T$20,FALSE),0)),)</f>
        <v>0</v>
      </c>
      <c r="U768" s="83"/>
      <c r="V768" s="124"/>
      <c r="W768" s="128" t="str">
        <f ca="1">IFERROR(IF(AND(J768&lt;&gt;"eigene Stoffe",VLOOKUP($E768,'SD Aufnahme'!$A$33:$N$326,'SD Aufnahme'!$G$29,FALSE)=0),"",IF($L768&lt;&gt;0,"", IF(AND(P768&gt;0,O768&lt;&gt;"",Q768&lt;&gt;"t TM"),VLOOKUP($E768,'SD Aufnahme'!$A$33:$N$326,'SD Aufnahme'!$G$29,FALSE)/O768*P768,VLOOKUP($E768,'SD Aufnahme'!$A$33:$N$326,'SD Aufnahme'!$G$29,FALSE)))),"")</f>
        <v/>
      </c>
      <c r="X768" s="87"/>
      <c r="Y768" s="128" t="str">
        <f ca="1">IFERROR(IF(AND(J768&lt;&gt;"eigene Stoffe",VLOOKUP($E768,'SD Aufnahme'!$A$33:$N$326,'SD Aufnahme'!$H$29,FALSE)=0),"",IF($L768&lt;&gt;0,"",IFERROR(IF(AND(P768&gt;0,O768&lt;&gt;"",Q768&lt;&gt;"t TM"),VLOOKUP($E768,'SD Aufnahme'!$A$33:$N$326,'SD Aufnahme'!$H$29,FALSE)*P768/O768,VLOOKUP($E768,'SD Aufnahme'!$A$33:$N$326,'SD Aufnahme'!$H$29,FALSE)),""))),"")</f>
        <v/>
      </c>
      <c r="Z768" s="87"/>
      <c r="AA768" s="424" t="s">
        <v>667</v>
      </c>
      <c r="AB768" s="129" t="str">
        <f>IF($M768=0,"",IFERROR(VLOOKUP($E768,'SD Aufnahme'!$A$33:$N$279,AB$20,FALSE),""))</f>
        <v/>
      </c>
      <c r="AC768" s="97">
        <f t="shared" si="221"/>
        <v>0</v>
      </c>
      <c r="AD768" s="89">
        <f t="shared" ca="1" si="222"/>
        <v>0</v>
      </c>
      <c r="AE768" s="89">
        <f t="shared" ca="1" si="228"/>
        <v>0</v>
      </c>
      <c r="AF768" s="89">
        <f t="shared" ca="1" si="223"/>
        <v>0</v>
      </c>
      <c r="AG768" s="89">
        <f t="shared" ca="1" si="229"/>
        <v>0</v>
      </c>
      <c r="AH768" s="89">
        <f t="shared" si="235"/>
        <v>0</v>
      </c>
      <c r="AI768" s="130" t="e">
        <f ca="1">COUNTIF(OFFSET('SD Aufnahme'!$C$33,VLOOKUP(J768,Art_Aufnahme,3,FALSE),0,VLOOKUP(J768,Art_Aufnahme,4,FALSE)-VLOOKUP(J768,Art_Aufnahme,3,FALSE)+1,1),K768)</f>
        <v>#N/A</v>
      </c>
      <c r="AJ768" s="138">
        <f ca="1">COUNTIF(OFFSET('SD Aufnahme'!$M$32,VLOOKUP(E768,'SD Aufnahme'!$A$33:$X$376,'SD Aufnahme'!$W$29,FALSE),0,1,VLOOKUP(E768,'SD Aufnahme'!$A$33:$X$376,'SD Aufnahme'!$X$29,FALSE)),M768)</f>
        <v>0</v>
      </c>
      <c r="AK768" s="91">
        <f t="shared" ca="1" si="230"/>
        <v>0</v>
      </c>
      <c r="AL768" s="98">
        <f t="shared" si="224"/>
        <v>3</v>
      </c>
      <c r="AO768" s="98">
        <f t="shared" si="225"/>
        <v>0</v>
      </c>
      <c r="AR768" s="98" t="str">
        <f t="shared" si="226"/>
        <v>1900-1-Aufnahme</v>
      </c>
    </row>
    <row r="769" spans="1:44">
      <c r="A769" s="98">
        <f t="shared" si="217"/>
        <v>0</v>
      </c>
      <c r="B769" s="98" t="str">
        <f>IF(C769=1,SUM($C$23:C769),"")</f>
        <v/>
      </c>
      <c r="C769" s="98">
        <f t="shared" si="218"/>
        <v>0</v>
      </c>
      <c r="D769" s="89" t="str">
        <f t="shared" si="219"/>
        <v>1900-1-Aufnahme-</v>
      </c>
      <c r="E769" s="123" t="str">
        <f t="shared" ca="1" si="227"/>
        <v>-</v>
      </c>
      <c r="F769" s="123">
        <f t="shared" si="232"/>
        <v>1900</v>
      </c>
      <c r="G769" s="123">
        <f t="shared" si="233"/>
        <v>1</v>
      </c>
      <c r="H769" s="162">
        <f t="shared" si="234"/>
        <v>747</v>
      </c>
      <c r="I769" s="77"/>
      <c r="J769" s="78"/>
      <c r="K769" s="79"/>
      <c r="L769" s="80"/>
      <c r="M769" s="177"/>
      <c r="N769" s="309" t="str">
        <f t="shared" ca="1" si="231"/>
        <v/>
      </c>
      <c r="O769" s="310" t="str">
        <f ca="1">IFERROR(IF(VLOOKUP($E769,'SD Aufnahme'!$A$33:$N$326,'SD Aufnahme'!$D$29,FALSE)=0,"",VLOOKUP($E769,'SD Aufnahme'!$A$33:$N$326,'SD Aufnahme'!$D$29,FALSE)),"")</f>
        <v/>
      </c>
      <c r="P769" s="313"/>
      <c r="Q769" s="315" t="str">
        <f>IF(K769=0,"",IFERROR(VLOOKUP($E769,'SD Aufnahme'!$A$33:$N$326,'SD Aufnahme'!$E$29,FALSE),""))</f>
        <v/>
      </c>
      <c r="R769" s="87"/>
      <c r="S769" s="131" t="str">
        <f t="shared" si="220"/>
        <v/>
      </c>
      <c r="T769" s="126">
        <f>IF(M769="organische Düngemittel",IF(OR($M769=0,L769&lt;&gt;0,U769&gt;0),0,IFERROR(VLOOKUP($E769,'SD Aufnahme'!$A$33:$N$4042,T$20,FALSE),0)),)</f>
        <v>0</v>
      </c>
      <c r="U769" s="83"/>
      <c r="V769" s="124"/>
      <c r="W769" s="128" t="str">
        <f ca="1">IFERROR(IF(AND(J769&lt;&gt;"eigene Stoffe",VLOOKUP($E769,'SD Aufnahme'!$A$33:$N$326,'SD Aufnahme'!$G$29,FALSE)=0),"",IF($L769&lt;&gt;0,"", IF(AND(P769&gt;0,O769&lt;&gt;"",Q769&lt;&gt;"t TM"),VLOOKUP($E769,'SD Aufnahme'!$A$33:$N$326,'SD Aufnahme'!$G$29,FALSE)/O769*P769,VLOOKUP($E769,'SD Aufnahme'!$A$33:$N$326,'SD Aufnahme'!$G$29,FALSE)))),"")</f>
        <v/>
      </c>
      <c r="X769" s="87"/>
      <c r="Y769" s="128" t="str">
        <f ca="1">IFERROR(IF(AND(J769&lt;&gt;"eigene Stoffe",VLOOKUP($E769,'SD Aufnahme'!$A$33:$N$326,'SD Aufnahme'!$H$29,FALSE)=0),"",IF($L769&lt;&gt;0,"",IFERROR(IF(AND(P769&gt;0,O769&lt;&gt;"",Q769&lt;&gt;"t TM"),VLOOKUP($E769,'SD Aufnahme'!$A$33:$N$326,'SD Aufnahme'!$H$29,FALSE)*P769/O769,VLOOKUP($E769,'SD Aufnahme'!$A$33:$N$326,'SD Aufnahme'!$H$29,FALSE)),""))),"")</f>
        <v/>
      </c>
      <c r="Z769" s="87"/>
      <c r="AA769" s="424" t="s">
        <v>667</v>
      </c>
      <c r="AB769" s="129" t="str">
        <f>IF($M769=0,"",IFERROR(VLOOKUP($E769,'SD Aufnahme'!$A$33:$N$279,AB$20,FALSE),""))</f>
        <v/>
      </c>
      <c r="AC769" s="97">
        <f t="shared" si="221"/>
        <v>0</v>
      </c>
      <c r="AD769" s="89">
        <f t="shared" ca="1" si="222"/>
        <v>0</v>
      </c>
      <c r="AE769" s="89">
        <f t="shared" ca="1" si="228"/>
        <v>0</v>
      </c>
      <c r="AF769" s="89">
        <f t="shared" ca="1" si="223"/>
        <v>0</v>
      </c>
      <c r="AG769" s="89">
        <f t="shared" ca="1" si="229"/>
        <v>0</v>
      </c>
      <c r="AH769" s="89">
        <f t="shared" si="235"/>
        <v>0</v>
      </c>
      <c r="AI769" s="130" t="e">
        <f ca="1">COUNTIF(OFFSET('SD Aufnahme'!$C$33,VLOOKUP(J769,Art_Aufnahme,3,FALSE),0,VLOOKUP(J769,Art_Aufnahme,4,FALSE)-VLOOKUP(J769,Art_Aufnahme,3,FALSE)+1,1),K769)</f>
        <v>#N/A</v>
      </c>
      <c r="AJ769" s="138">
        <f ca="1">COUNTIF(OFFSET('SD Aufnahme'!$M$32,VLOOKUP(E769,'SD Aufnahme'!$A$33:$X$376,'SD Aufnahme'!$W$29,FALSE),0,1,VLOOKUP(E769,'SD Aufnahme'!$A$33:$X$376,'SD Aufnahme'!$X$29,FALSE)),M769)</f>
        <v>0</v>
      </c>
      <c r="AK769" s="91">
        <f t="shared" ca="1" si="230"/>
        <v>0</v>
      </c>
      <c r="AL769" s="98">
        <f t="shared" si="224"/>
        <v>3</v>
      </c>
      <c r="AO769" s="98">
        <f t="shared" si="225"/>
        <v>0</v>
      </c>
      <c r="AR769" s="98" t="str">
        <f t="shared" si="226"/>
        <v>1900-1-Aufnahme</v>
      </c>
    </row>
    <row r="770" spans="1:44">
      <c r="A770" s="98">
        <f t="shared" si="217"/>
        <v>0</v>
      </c>
      <c r="B770" s="98" t="str">
        <f>IF(C770=1,SUM($C$23:C770),"")</f>
        <v/>
      </c>
      <c r="C770" s="98">
        <f t="shared" si="218"/>
        <v>0</v>
      </c>
      <c r="D770" s="89" t="str">
        <f t="shared" si="219"/>
        <v>1900-1-Aufnahme-</v>
      </c>
      <c r="E770" s="123" t="str">
        <f t="shared" ca="1" si="227"/>
        <v>-</v>
      </c>
      <c r="F770" s="123">
        <f t="shared" si="232"/>
        <v>1900</v>
      </c>
      <c r="G770" s="123">
        <f t="shared" si="233"/>
        <v>1</v>
      </c>
      <c r="H770" s="162">
        <f t="shared" si="234"/>
        <v>748</v>
      </c>
      <c r="I770" s="77"/>
      <c r="J770" s="78"/>
      <c r="K770" s="79"/>
      <c r="L770" s="80"/>
      <c r="M770" s="177"/>
      <c r="N770" s="309" t="str">
        <f t="shared" ca="1" si="231"/>
        <v/>
      </c>
      <c r="O770" s="310" t="str">
        <f ca="1">IFERROR(IF(VLOOKUP($E770,'SD Aufnahme'!$A$33:$N$326,'SD Aufnahme'!$D$29,FALSE)=0,"",VLOOKUP($E770,'SD Aufnahme'!$A$33:$N$326,'SD Aufnahme'!$D$29,FALSE)),"")</f>
        <v/>
      </c>
      <c r="P770" s="313"/>
      <c r="Q770" s="315" t="str">
        <f>IF(K770=0,"",IFERROR(VLOOKUP($E770,'SD Aufnahme'!$A$33:$N$326,'SD Aufnahme'!$E$29,FALSE),""))</f>
        <v/>
      </c>
      <c r="R770" s="87"/>
      <c r="S770" s="131" t="str">
        <f t="shared" si="220"/>
        <v/>
      </c>
      <c r="T770" s="126">
        <f>IF(M770="organische Düngemittel",IF(OR($M770=0,L770&lt;&gt;0,U770&gt;0),0,IFERROR(VLOOKUP($E770,'SD Aufnahme'!$A$33:$N$4042,T$20,FALSE),0)),)</f>
        <v>0</v>
      </c>
      <c r="U770" s="83"/>
      <c r="V770" s="124"/>
      <c r="W770" s="128" t="str">
        <f ca="1">IFERROR(IF(AND(J770&lt;&gt;"eigene Stoffe",VLOOKUP($E770,'SD Aufnahme'!$A$33:$N$326,'SD Aufnahme'!$G$29,FALSE)=0),"",IF($L770&lt;&gt;0,"", IF(AND(P770&gt;0,O770&lt;&gt;"",Q770&lt;&gt;"t TM"),VLOOKUP($E770,'SD Aufnahme'!$A$33:$N$326,'SD Aufnahme'!$G$29,FALSE)/O770*P770,VLOOKUP($E770,'SD Aufnahme'!$A$33:$N$326,'SD Aufnahme'!$G$29,FALSE)))),"")</f>
        <v/>
      </c>
      <c r="X770" s="87"/>
      <c r="Y770" s="128" t="str">
        <f ca="1">IFERROR(IF(AND(J770&lt;&gt;"eigene Stoffe",VLOOKUP($E770,'SD Aufnahme'!$A$33:$N$326,'SD Aufnahme'!$H$29,FALSE)=0),"",IF($L770&lt;&gt;0,"",IFERROR(IF(AND(P770&gt;0,O770&lt;&gt;"",Q770&lt;&gt;"t TM"),VLOOKUP($E770,'SD Aufnahme'!$A$33:$N$326,'SD Aufnahme'!$H$29,FALSE)*P770/O770,VLOOKUP($E770,'SD Aufnahme'!$A$33:$N$326,'SD Aufnahme'!$H$29,FALSE)),""))),"")</f>
        <v/>
      </c>
      <c r="Z770" s="87"/>
      <c r="AA770" s="424" t="s">
        <v>667</v>
      </c>
      <c r="AB770" s="129" t="str">
        <f>IF($M770=0,"",IFERROR(VLOOKUP($E770,'SD Aufnahme'!$A$33:$N$279,AB$20,FALSE),""))</f>
        <v/>
      </c>
      <c r="AC770" s="97">
        <f t="shared" si="221"/>
        <v>0</v>
      </c>
      <c r="AD770" s="89">
        <f t="shared" ca="1" si="222"/>
        <v>0</v>
      </c>
      <c r="AE770" s="89">
        <f t="shared" ca="1" si="228"/>
        <v>0</v>
      </c>
      <c r="AF770" s="89">
        <f t="shared" ca="1" si="223"/>
        <v>0</v>
      </c>
      <c r="AG770" s="89">
        <f t="shared" ca="1" si="229"/>
        <v>0</v>
      </c>
      <c r="AH770" s="89">
        <f t="shared" si="235"/>
        <v>0</v>
      </c>
      <c r="AI770" s="130" t="e">
        <f ca="1">COUNTIF(OFFSET('SD Aufnahme'!$C$33,VLOOKUP(J770,Art_Aufnahme,3,FALSE),0,VLOOKUP(J770,Art_Aufnahme,4,FALSE)-VLOOKUP(J770,Art_Aufnahme,3,FALSE)+1,1),K770)</f>
        <v>#N/A</v>
      </c>
      <c r="AJ770" s="138">
        <f ca="1">COUNTIF(OFFSET('SD Aufnahme'!$M$32,VLOOKUP(E770,'SD Aufnahme'!$A$33:$X$376,'SD Aufnahme'!$W$29,FALSE),0,1,VLOOKUP(E770,'SD Aufnahme'!$A$33:$X$376,'SD Aufnahme'!$X$29,FALSE)),M770)</f>
        <v>0</v>
      </c>
      <c r="AK770" s="91">
        <f t="shared" ca="1" si="230"/>
        <v>0</v>
      </c>
      <c r="AL770" s="98">
        <f t="shared" si="224"/>
        <v>3</v>
      </c>
      <c r="AO770" s="98">
        <f t="shared" si="225"/>
        <v>0</v>
      </c>
      <c r="AR770" s="98" t="str">
        <f t="shared" si="226"/>
        <v>1900-1-Aufnahme</v>
      </c>
    </row>
    <row r="771" spans="1:44">
      <c r="A771" s="98">
        <f t="shared" si="217"/>
        <v>0</v>
      </c>
      <c r="B771" s="98" t="str">
        <f>IF(C771=1,SUM($C$23:C771),"")</f>
        <v/>
      </c>
      <c r="C771" s="98">
        <f t="shared" si="218"/>
        <v>0</v>
      </c>
      <c r="D771" s="89" t="str">
        <f t="shared" si="219"/>
        <v>1900-1-Aufnahme-</v>
      </c>
      <c r="E771" s="123" t="str">
        <f t="shared" ca="1" si="227"/>
        <v>-</v>
      </c>
      <c r="F771" s="123">
        <f t="shared" si="232"/>
        <v>1900</v>
      </c>
      <c r="G771" s="123">
        <f t="shared" si="233"/>
        <v>1</v>
      </c>
      <c r="H771" s="162">
        <f t="shared" si="234"/>
        <v>749</v>
      </c>
      <c r="I771" s="77"/>
      <c r="J771" s="78"/>
      <c r="K771" s="79"/>
      <c r="L771" s="80"/>
      <c r="M771" s="177"/>
      <c r="N771" s="309" t="str">
        <f t="shared" ca="1" si="231"/>
        <v/>
      </c>
      <c r="O771" s="310" t="str">
        <f ca="1">IFERROR(IF(VLOOKUP($E771,'SD Aufnahme'!$A$33:$N$326,'SD Aufnahme'!$D$29,FALSE)=0,"",VLOOKUP($E771,'SD Aufnahme'!$A$33:$N$326,'SD Aufnahme'!$D$29,FALSE)),"")</f>
        <v/>
      </c>
      <c r="P771" s="313"/>
      <c r="Q771" s="315" t="str">
        <f>IF(K771=0,"",IFERROR(VLOOKUP($E771,'SD Aufnahme'!$A$33:$N$326,'SD Aufnahme'!$E$29,FALSE),""))</f>
        <v/>
      </c>
      <c r="R771" s="87"/>
      <c r="S771" s="131" t="str">
        <f t="shared" si="220"/>
        <v/>
      </c>
      <c r="T771" s="126">
        <f>IF(M771="organische Düngemittel",IF(OR($M771=0,L771&lt;&gt;0,U771&gt;0),0,IFERROR(VLOOKUP($E771,'SD Aufnahme'!$A$33:$N$4042,T$20,FALSE),0)),)</f>
        <v>0</v>
      </c>
      <c r="U771" s="83"/>
      <c r="V771" s="124"/>
      <c r="W771" s="128" t="str">
        <f ca="1">IFERROR(IF(AND(J771&lt;&gt;"eigene Stoffe",VLOOKUP($E771,'SD Aufnahme'!$A$33:$N$326,'SD Aufnahme'!$G$29,FALSE)=0),"",IF($L771&lt;&gt;0,"", IF(AND(P771&gt;0,O771&lt;&gt;"",Q771&lt;&gt;"t TM"),VLOOKUP($E771,'SD Aufnahme'!$A$33:$N$326,'SD Aufnahme'!$G$29,FALSE)/O771*P771,VLOOKUP($E771,'SD Aufnahme'!$A$33:$N$326,'SD Aufnahme'!$G$29,FALSE)))),"")</f>
        <v/>
      </c>
      <c r="X771" s="87"/>
      <c r="Y771" s="128" t="str">
        <f ca="1">IFERROR(IF(AND(J771&lt;&gt;"eigene Stoffe",VLOOKUP($E771,'SD Aufnahme'!$A$33:$N$326,'SD Aufnahme'!$H$29,FALSE)=0),"",IF($L771&lt;&gt;0,"",IFERROR(IF(AND(P771&gt;0,O771&lt;&gt;"",Q771&lt;&gt;"t TM"),VLOOKUP($E771,'SD Aufnahme'!$A$33:$N$326,'SD Aufnahme'!$H$29,FALSE)*P771/O771,VLOOKUP($E771,'SD Aufnahme'!$A$33:$N$326,'SD Aufnahme'!$H$29,FALSE)),""))),"")</f>
        <v/>
      </c>
      <c r="Z771" s="87"/>
      <c r="AA771" s="424" t="s">
        <v>667</v>
      </c>
      <c r="AB771" s="129" t="str">
        <f>IF($M771=0,"",IFERROR(VLOOKUP($E771,'SD Aufnahme'!$A$33:$N$279,AB$20,FALSE),""))</f>
        <v/>
      </c>
      <c r="AC771" s="97">
        <f t="shared" si="221"/>
        <v>0</v>
      </c>
      <c r="AD771" s="89">
        <f t="shared" ca="1" si="222"/>
        <v>0</v>
      </c>
      <c r="AE771" s="89">
        <f t="shared" ca="1" si="228"/>
        <v>0</v>
      </c>
      <c r="AF771" s="89">
        <f t="shared" ca="1" si="223"/>
        <v>0</v>
      </c>
      <c r="AG771" s="89">
        <f t="shared" ca="1" si="229"/>
        <v>0</v>
      </c>
      <c r="AH771" s="89">
        <f t="shared" si="235"/>
        <v>0</v>
      </c>
      <c r="AI771" s="130" t="e">
        <f ca="1">COUNTIF(OFFSET('SD Aufnahme'!$C$33,VLOOKUP(J771,Art_Aufnahme,3,FALSE),0,VLOOKUP(J771,Art_Aufnahme,4,FALSE)-VLOOKUP(J771,Art_Aufnahme,3,FALSE)+1,1),K771)</f>
        <v>#N/A</v>
      </c>
      <c r="AJ771" s="138">
        <f ca="1">COUNTIF(OFFSET('SD Aufnahme'!$M$32,VLOOKUP(E771,'SD Aufnahme'!$A$33:$X$376,'SD Aufnahme'!$W$29,FALSE),0,1,VLOOKUP(E771,'SD Aufnahme'!$A$33:$X$376,'SD Aufnahme'!$X$29,FALSE)),M771)</f>
        <v>0</v>
      </c>
      <c r="AK771" s="91">
        <f t="shared" ca="1" si="230"/>
        <v>0</v>
      </c>
      <c r="AL771" s="98">
        <f t="shared" si="224"/>
        <v>3</v>
      </c>
      <c r="AO771" s="98">
        <f t="shared" si="225"/>
        <v>0</v>
      </c>
      <c r="AR771" s="98" t="str">
        <f t="shared" si="226"/>
        <v>1900-1-Aufnahme</v>
      </c>
    </row>
    <row r="772" spans="1:44">
      <c r="A772" s="98">
        <f t="shared" si="217"/>
        <v>0</v>
      </c>
      <c r="B772" s="98" t="str">
        <f>IF(C772=1,SUM($C$23:C772),"")</f>
        <v/>
      </c>
      <c r="C772" s="98">
        <f t="shared" si="218"/>
        <v>0</v>
      </c>
      <c r="D772" s="89" t="str">
        <f t="shared" si="219"/>
        <v>1900-1-Aufnahme-</v>
      </c>
      <c r="E772" s="123" t="str">
        <f t="shared" ca="1" si="227"/>
        <v>-</v>
      </c>
      <c r="F772" s="123">
        <f t="shared" si="232"/>
        <v>1900</v>
      </c>
      <c r="G772" s="123">
        <f t="shared" si="233"/>
        <v>1</v>
      </c>
      <c r="H772" s="162">
        <f t="shared" si="234"/>
        <v>750</v>
      </c>
      <c r="I772" s="77"/>
      <c r="J772" s="78"/>
      <c r="K772" s="79"/>
      <c r="L772" s="80"/>
      <c r="M772" s="177"/>
      <c r="N772" s="309" t="str">
        <f t="shared" ca="1" si="231"/>
        <v/>
      </c>
      <c r="O772" s="310" t="str">
        <f ca="1">IFERROR(IF(VLOOKUP($E772,'SD Aufnahme'!$A$33:$N$326,'SD Aufnahme'!$D$29,FALSE)=0,"",VLOOKUP($E772,'SD Aufnahme'!$A$33:$N$326,'SD Aufnahme'!$D$29,FALSE)),"")</f>
        <v/>
      </c>
      <c r="P772" s="313"/>
      <c r="Q772" s="315" t="str">
        <f>IF(K772=0,"",IFERROR(VLOOKUP($E772,'SD Aufnahme'!$A$33:$N$326,'SD Aufnahme'!$E$29,FALSE),""))</f>
        <v/>
      </c>
      <c r="R772" s="87"/>
      <c r="S772" s="131" t="str">
        <f t="shared" si="220"/>
        <v/>
      </c>
      <c r="T772" s="126">
        <f>IF(M772="organische Düngemittel",IF(OR($M772=0,L772&lt;&gt;0,U772&gt;0),0,IFERROR(VLOOKUP($E772,'SD Aufnahme'!$A$33:$N$4042,T$20,FALSE),0)),)</f>
        <v>0</v>
      </c>
      <c r="U772" s="83"/>
      <c r="V772" s="124"/>
      <c r="W772" s="128" t="str">
        <f ca="1">IFERROR(IF(AND(J772&lt;&gt;"eigene Stoffe",VLOOKUP($E772,'SD Aufnahme'!$A$33:$N$326,'SD Aufnahme'!$G$29,FALSE)=0),"",IF($L772&lt;&gt;0,"", IF(AND(P772&gt;0,O772&lt;&gt;"",Q772&lt;&gt;"t TM"),VLOOKUP($E772,'SD Aufnahme'!$A$33:$N$326,'SD Aufnahme'!$G$29,FALSE)/O772*P772,VLOOKUP($E772,'SD Aufnahme'!$A$33:$N$326,'SD Aufnahme'!$G$29,FALSE)))),"")</f>
        <v/>
      </c>
      <c r="X772" s="87"/>
      <c r="Y772" s="128" t="str">
        <f ca="1">IFERROR(IF(AND(J772&lt;&gt;"eigene Stoffe",VLOOKUP($E772,'SD Aufnahme'!$A$33:$N$326,'SD Aufnahme'!$H$29,FALSE)=0),"",IF($L772&lt;&gt;0,"",IFERROR(IF(AND(P772&gt;0,O772&lt;&gt;"",Q772&lt;&gt;"t TM"),VLOOKUP($E772,'SD Aufnahme'!$A$33:$N$326,'SD Aufnahme'!$H$29,FALSE)*P772/O772,VLOOKUP($E772,'SD Aufnahme'!$A$33:$N$326,'SD Aufnahme'!$H$29,FALSE)),""))),"")</f>
        <v/>
      </c>
      <c r="Z772" s="87"/>
      <c r="AA772" s="424" t="s">
        <v>667</v>
      </c>
      <c r="AB772" s="129" t="str">
        <f>IF($M772=0,"",IFERROR(VLOOKUP($E772,'SD Aufnahme'!$A$33:$N$279,AB$20,FALSE),""))</f>
        <v/>
      </c>
      <c r="AC772" s="97">
        <f t="shared" si="221"/>
        <v>0</v>
      </c>
      <c r="AD772" s="89">
        <f t="shared" ca="1" si="222"/>
        <v>0</v>
      </c>
      <c r="AE772" s="89">
        <f t="shared" ca="1" si="228"/>
        <v>0</v>
      </c>
      <c r="AF772" s="89">
        <f t="shared" ca="1" si="223"/>
        <v>0</v>
      </c>
      <c r="AG772" s="89">
        <f t="shared" ca="1" si="229"/>
        <v>0</v>
      </c>
      <c r="AH772" s="89">
        <f t="shared" si="235"/>
        <v>0</v>
      </c>
      <c r="AI772" s="130" t="e">
        <f ca="1">COUNTIF(OFFSET('SD Aufnahme'!$C$33,VLOOKUP(J772,Art_Aufnahme,3,FALSE),0,VLOOKUP(J772,Art_Aufnahme,4,FALSE)-VLOOKUP(J772,Art_Aufnahme,3,FALSE)+1,1),K772)</f>
        <v>#N/A</v>
      </c>
      <c r="AJ772" s="138">
        <f ca="1">COUNTIF(OFFSET('SD Aufnahme'!$M$32,VLOOKUP(E772,'SD Aufnahme'!$A$33:$X$376,'SD Aufnahme'!$W$29,FALSE),0,1,VLOOKUP(E772,'SD Aufnahme'!$A$33:$X$376,'SD Aufnahme'!$X$29,FALSE)),M772)</f>
        <v>0</v>
      </c>
      <c r="AK772" s="91">
        <f t="shared" ca="1" si="230"/>
        <v>0</v>
      </c>
      <c r="AL772" s="98">
        <f t="shared" si="224"/>
        <v>3</v>
      </c>
      <c r="AO772" s="98">
        <f t="shared" si="225"/>
        <v>0</v>
      </c>
      <c r="AR772" s="98" t="str">
        <f t="shared" si="226"/>
        <v>1900-1-Aufnahme</v>
      </c>
    </row>
    <row r="773" spans="1:44">
      <c r="A773" s="98">
        <f t="shared" si="217"/>
        <v>0</v>
      </c>
      <c r="B773" s="98" t="str">
        <f>IF(C773=1,SUM($C$23:C773),"")</f>
        <v/>
      </c>
      <c r="C773" s="98">
        <f t="shared" si="218"/>
        <v>0</v>
      </c>
      <c r="D773" s="89" t="str">
        <f t="shared" si="219"/>
        <v>1900-1-Aufnahme-</v>
      </c>
      <c r="E773" s="123" t="str">
        <f t="shared" ca="1" si="227"/>
        <v>-</v>
      </c>
      <c r="F773" s="123">
        <f t="shared" si="232"/>
        <v>1900</v>
      </c>
      <c r="G773" s="123">
        <f t="shared" si="233"/>
        <v>1</v>
      </c>
      <c r="H773" s="162">
        <f t="shared" si="234"/>
        <v>751</v>
      </c>
      <c r="I773" s="77"/>
      <c r="J773" s="78"/>
      <c r="K773" s="79"/>
      <c r="L773" s="80"/>
      <c r="M773" s="177"/>
      <c r="N773" s="309" t="str">
        <f t="shared" ca="1" si="231"/>
        <v/>
      </c>
      <c r="O773" s="310" t="str">
        <f ca="1">IFERROR(IF(VLOOKUP($E773,'SD Aufnahme'!$A$33:$N$326,'SD Aufnahme'!$D$29,FALSE)=0,"",VLOOKUP($E773,'SD Aufnahme'!$A$33:$N$326,'SD Aufnahme'!$D$29,FALSE)),"")</f>
        <v/>
      </c>
      <c r="P773" s="313"/>
      <c r="Q773" s="315" t="str">
        <f>IF(K773=0,"",IFERROR(VLOOKUP($E773,'SD Aufnahme'!$A$33:$N$326,'SD Aufnahme'!$E$29,FALSE),""))</f>
        <v/>
      </c>
      <c r="R773" s="87"/>
      <c r="S773" s="131" t="str">
        <f t="shared" si="220"/>
        <v/>
      </c>
      <c r="T773" s="126">
        <f>IF(M773="organische Düngemittel",IF(OR($M773=0,L773&lt;&gt;0,U773&gt;0),0,IFERROR(VLOOKUP($E773,'SD Aufnahme'!$A$33:$N$4042,T$20,FALSE),0)),)</f>
        <v>0</v>
      </c>
      <c r="U773" s="83"/>
      <c r="V773" s="124"/>
      <c r="W773" s="128" t="str">
        <f ca="1">IFERROR(IF(AND(J773&lt;&gt;"eigene Stoffe",VLOOKUP($E773,'SD Aufnahme'!$A$33:$N$326,'SD Aufnahme'!$G$29,FALSE)=0),"",IF($L773&lt;&gt;0,"", IF(AND(P773&gt;0,O773&lt;&gt;"",Q773&lt;&gt;"t TM"),VLOOKUP($E773,'SD Aufnahme'!$A$33:$N$326,'SD Aufnahme'!$G$29,FALSE)/O773*P773,VLOOKUP($E773,'SD Aufnahme'!$A$33:$N$326,'SD Aufnahme'!$G$29,FALSE)))),"")</f>
        <v/>
      </c>
      <c r="X773" s="87"/>
      <c r="Y773" s="128" t="str">
        <f ca="1">IFERROR(IF(AND(J773&lt;&gt;"eigene Stoffe",VLOOKUP($E773,'SD Aufnahme'!$A$33:$N$326,'SD Aufnahme'!$H$29,FALSE)=0),"",IF($L773&lt;&gt;0,"",IFERROR(IF(AND(P773&gt;0,O773&lt;&gt;"",Q773&lt;&gt;"t TM"),VLOOKUP($E773,'SD Aufnahme'!$A$33:$N$326,'SD Aufnahme'!$H$29,FALSE)*P773/O773,VLOOKUP($E773,'SD Aufnahme'!$A$33:$N$326,'SD Aufnahme'!$H$29,FALSE)),""))),"")</f>
        <v/>
      </c>
      <c r="Z773" s="87"/>
      <c r="AA773" s="424" t="s">
        <v>667</v>
      </c>
      <c r="AB773" s="129" t="str">
        <f>IF($M773=0,"",IFERROR(VLOOKUP($E773,'SD Aufnahme'!$A$33:$N$279,AB$20,FALSE),""))</f>
        <v/>
      </c>
      <c r="AC773" s="97">
        <f t="shared" si="221"/>
        <v>0</v>
      </c>
      <c r="AD773" s="89">
        <f t="shared" ca="1" si="222"/>
        <v>0</v>
      </c>
      <c r="AE773" s="89">
        <f t="shared" ca="1" si="228"/>
        <v>0</v>
      </c>
      <c r="AF773" s="89">
        <f t="shared" ca="1" si="223"/>
        <v>0</v>
      </c>
      <c r="AG773" s="89">
        <f t="shared" ca="1" si="229"/>
        <v>0</v>
      </c>
      <c r="AH773" s="89">
        <f t="shared" si="235"/>
        <v>0</v>
      </c>
      <c r="AI773" s="130" t="e">
        <f ca="1">COUNTIF(OFFSET('SD Aufnahme'!$C$33,VLOOKUP(J773,Art_Aufnahme,3,FALSE),0,VLOOKUP(J773,Art_Aufnahme,4,FALSE)-VLOOKUP(J773,Art_Aufnahme,3,FALSE)+1,1),K773)</f>
        <v>#N/A</v>
      </c>
      <c r="AJ773" s="138">
        <f ca="1">COUNTIF(OFFSET('SD Aufnahme'!$M$32,VLOOKUP(E773,'SD Aufnahme'!$A$33:$X$376,'SD Aufnahme'!$W$29,FALSE),0,1,VLOOKUP(E773,'SD Aufnahme'!$A$33:$X$376,'SD Aufnahme'!$X$29,FALSE)),M773)</f>
        <v>0</v>
      </c>
      <c r="AK773" s="91">
        <f t="shared" ca="1" si="230"/>
        <v>0</v>
      </c>
      <c r="AL773" s="98">
        <f t="shared" si="224"/>
        <v>3</v>
      </c>
      <c r="AO773" s="98">
        <f t="shared" si="225"/>
        <v>0</v>
      </c>
      <c r="AR773" s="98" t="str">
        <f t="shared" si="226"/>
        <v>1900-1-Aufnahme</v>
      </c>
    </row>
    <row r="774" spans="1:44">
      <c r="A774" s="98">
        <f t="shared" si="217"/>
        <v>0</v>
      </c>
      <c r="B774" s="98" t="str">
        <f>IF(C774=1,SUM($C$23:C774),"")</f>
        <v/>
      </c>
      <c r="C774" s="98">
        <f t="shared" si="218"/>
        <v>0</v>
      </c>
      <c r="D774" s="89" t="str">
        <f t="shared" si="219"/>
        <v>1900-1-Aufnahme-</v>
      </c>
      <c r="E774" s="123" t="str">
        <f t="shared" ca="1" si="227"/>
        <v>-</v>
      </c>
      <c r="F774" s="123">
        <f t="shared" si="232"/>
        <v>1900</v>
      </c>
      <c r="G774" s="123">
        <f t="shared" si="233"/>
        <v>1</v>
      </c>
      <c r="H774" s="162">
        <f t="shared" si="234"/>
        <v>752</v>
      </c>
      <c r="I774" s="77"/>
      <c r="J774" s="78"/>
      <c r="K774" s="79"/>
      <c r="L774" s="80"/>
      <c r="M774" s="177"/>
      <c r="N774" s="309" t="str">
        <f t="shared" ca="1" si="231"/>
        <v/>
      </c>
      <c r="O774" s="310" t="str">
        <f ca="1">IFERROR(IF(VLOOKUP($E774,'SD Aufnahme'!$A$33:$N$326,'SD Aufnahme'!$D$29,FALSE)=0,"",VLOOKUP($E774,'SD Aufnahme'!$A$33:$N$326,'SD Aufnahme'!$D$29,FALSE)),"")</f>
        <v/>
      </c>
      <c r="P774" s="313"/>
      <c r="Q774" s="315" t="str">
        <f>IF(K774=0,"",IFERROR(VLOOKUP($E774,'SD Aufnahme'!$A$33:$N$326,'SD Aufnahme'!$E$29,FALSE),""))</f>
        <v/>
      </c>
      <c r="R774" s="87"/>
      <c r="S774" s="131" t="str">
        <f t="shared" si="220"/>
        <v/>
      </c>
      <c r="T774" s="126">
        <f>IF(M774="organische Düngemittel",IF(OR($M774=0,L774&lt;&gt;0,U774&gt;0),0,IFERROR(VLOOKUP($E774,'SD Aufnahme'!$A$33:$N$4042,T$20,FALSE),0)),)</f>
        <v>0</v>
      </c>
      <c r="U774" s="83"/>
      <c r="V774" s="124"/>
      <c r="W774" s="128" t="str">
        <f ca="1">IFERROR(IF(AND(J774&lt;&gt;"eigene Stoffe",VLOOKUP($E774,'SD Aufnahme'!$A$33:$N$326,'SD Aufnahme'!$G$29,FALSE)=0),"",IF($L774&lt;&gt;0,"", IF(AND(P774&gt;0,O774&lt;&gt;"",Q774&lt;&gt;"t TM"),VLOOKUP($E774,'SD Aufnahme'!$A$33:$N$326,'SD Aufnahme'!$G$29,FALSE)/O774*P774,VLOOKUP($E774,'SD Aufnahme'!$A$33:$N$326,'SD Aufnahme'!$G$29,FALSE)))),"")</f>
        <v/>
      </c>
      <c r="X774" s="87"/>
      <c r="Y774" s="128" t="str">
        <f ca="1">IFERROR(IF(AND(J774&lt;&gt;"eigene Stoffe",VLOOKUP($E774,'SD Aufnahme'!$A$33:$N$326,'SD Aufnahme'!$H$29,FALSE)=0),"",IF($L774&lt;&gt;0,"",IFERROR(IF(AND(P774&gt;0,O774&lt;&gt;"",Q774&lt;&gt;"t TM"),VLOOKUP($E774,'SD Aufnahme'!$A$33:$N$326,'SD Aufnahme'!$H$29,FALSE)*P774/O774,VLOOKUP($E774,'SD Aufnahme'!$A$33:$N$326,'SD Aufnahme'!$H$29,FALSE)),""))),"")</f>
        <v/>
      </c>
      <c r="Z774" s="87"/>
      <c r="AA774" s="424" t="s">
        <v>667</v>
      </c>
      <c r="AB774" s="129" t="str">
        <f>IF($M774=0,"",IFERROR(VLOOKUP($E774,'SD Aufnahme'!$A$33:$N$279,AB$20,FALSE),""))</f>
        <v/>
      </c>
      <c r="AC774" s="97">
        <f t="shared" si="221"/>
        <v>0</v>
      </c>
      <c r="AD774" s="89">
        <f t="shared" ca="1" si="222"/>
        <v>0</v>
      </c>
      <c r="AE774" s="89">
        <f t="shared" ca="1" si="228"/>
        <v>0</v>
      </c>
      <c r="AF774" s="89">
        <f t="shared" ca="1" si="223"/>
        <v>0</v>
      </c>
      <c r="AG774" s="89">
        <f t="shared" ca="1" si="229"/>
        <v>0</v>
      </c>
      <c r="AH774" s="89">
        <f t="shared" si="235"/>
        <v>0</v>
      </c>
      <c r="AI774" s="130" t="e">
        <f ca="1">COUNTIF(OFFSET('SD Aufnahme'!$C$33,VLOOKUP(J774,Art_Aufnahme,3,FALSE),0,VLOOKUP(J774,Art_Aufnahme,4,FALSE)-VLOOKUP(J774,Art_Aufnahme,3,FALSE)+1,1),K774)</f>
        <v>#N/A</v>
      </c>
      <c r="AJ774" s="138">
        <f ca="1">COUNTIF(OFFSET('SD Aufnahme'!$M$32,VLOOKUP(E774,'SD Aufnahme'!$A$33:$X$376,'SD Aufnahme'!$W$29,FALSE),0,1,VLOOKUP(E774,'SD Aufnahme'!$A$33:$X$376,'SD Aufnahme'!$X$29,FALSE)),M774)</f>
        <v>0</v>
      </c>
      <c r="AK774" s="91">
        <f t="shared" ca="1" si="230"/>
        <v>0</v>
      </c>
      <c r="AL774" s="98">
        <f t="shared" si="224"/>
        <v>3</v>
      </c>
      <c r="AO774" s="98">
        <f t="shared" si="225"/>
        <v>0</v>
      </c>
      <c r="AR774" s="98" t="str">
        <f t="shared" si="226"/>
        <v>1900-1-Aufnahme</v>
      </c>
    </row>
    <row r="775" spans="1:44">
      <c r="A775" s="98">
        <f t="shared" si="217"/>
        <v>0</v>
      </c>
      <c r="B775" s="98" t="str">
        <f>IF(C775=1,SUM($C$23:C775),"")</f>
        <v/>
      </c>
      <c r="C775" s="98">
        <f t="shared" si="218"/>
        <v>0</v>
      </c>
      <c r="D775" s="89" t="str">
        <f t="shared" si="219"/>
        <v>1900-1-Aufnahme-</v>
      </c>
      <c r="E775" s="123" t="str">
        <f t="shared" ca="1" si="227"/>
        <v>-</v>
      </c>
      <c r="F775" s="123">
        <f t="shared" si="232"/>
        <v>1900</v>
      </c>
      <c r="G775" s="123">
        <f t="shared" si="233"/>
        <v>1</v>
      </c>
      <c r="H775" s="162">
        <f t="shared" si="234"/>
        <v>753</v>
      </c>
      <c r="I775" s="77"/>
      <c r="J775" s="78"/>
      <c r="K775" s="79"/>
      <c r="L775" s="80"/>
      <c r="M775" s="177"/>
      <c r="N775" s="309" t="str">
        <f t="shared" ca="1" si="231"/>
        <v/>
      </c>
      <c r="O775" s="310" t="str">
        <f ca="1">IFERROR(IF(VLOOKUP($E775,'SD Aufnahme'!$A$33:$N$326,'SD Aufnahme'!$D$29,FALSE)=0,"",VLOOKUP($E775,'SD Aufnahme'!$A$33:$N$326,'SD Aufnahme'!$D$29,FALSE)),"")</f>
        <v/>
      </c>
      <c r="P775" s="313"/>
      <c r="Q775" s="315" t="str">
        <f>IF(K775=0,"",IFERROR(VLOOKUP($E775,'SD Aufnahme'!$A$33:$N$326,'SD Aufnahme'!$E$29,FALSE),""))</f>
        <v/>
      </c>
      <c r="R775" s="87"/>
      <c r="S775" s="131" t="str">
        <f t="shared" si="220"/>
        <v/>
      </c>
      <c r="T775" s="126">
        <f>IF(M775="organische Düngemittel",IF(OR($M775=0,L775&lt;&gt;0,U775&gt;0),0,IFERROR(VLOOKUP($E775,'SD Aufnahme'!$A$33:$N$4042,T$20,FALSE),0)),)</f>
        <v>0</v>
      </c>
      <c r="U775" s="83"/>
      <c r="V775" s="124"/>
      <c r="W775" s="128" t="str">
        <f ca="1">IFERROR(IF(AND(J775&lt;&gt;"eigene Stoffe",VLOOKUP($E775,'SD Aufnahme'!$A$33:$N$326,'SD Aufnahme'!$G$29,FALSE)=0),"",IF($L775&lt;&gt;0,"", IF(AND(P775&gt;0,O775&lt;&gt;"",Q775&lt;&gt;"t TM"),VLOOKUP($E775,'SD Aufnahme'!$A$33:$N$326,'SD Aufnahme'!$G$29,FALSE)/O775*P775,VLOOKUP($E775,'SD Aufnahme'!$A$33:$N$326,'SD Aufnahme'!$G$29,FALSE)))),"")</f>
        <v/>
      </c>
      <c r="X775" s="87"/>
      <c r="Y775" s="128" t="str">
        <f ca="1">IFERROR(IF(AND(J775&lt;&gt;"eigene Stoffe",VLOOKUP($E775,'SD Aufnahme'!$A$33:$N$326,'SD Aufnahme'!$H$29,FALSE)=0),"",IF($L775&lt;&gt;0,"",IFERROR(IF(AND(P775&gt;0,O775&lt;&gt;"",Q775&lt;&gt;"t TM"),VLOOKUP($E775,'SD Aufnahme'!$A$33:$N$326,'SD Aufnahme'!$H$29,FALSE)*P775/O775,VLOOKUP($E775,'SD Aufnahme'!$A$33:$N$326,'SD Aufnahme'!$H$29,FALSE)),""))),"")</f>
        <v/>
      </c>
      <c r="Z775" s="87"/>
      <c r="AA775" s="424" t="s">
        <v>667</v>
      </c>
      <c r="AB775" s="129" t="str">
        <f>IF($M775=0,"",IFERROR(VLOOKUP($E775,'SD Aufnahme'!$A$33:$N$279,AB$20,FALSE),""))</f>
        <v/>
      </c>
      <c r="AC775" s="97">
        <f t="shared" si="221"/>
        <v>0</v>
      </c>
      <c r="AD775" s="89">
        <f t="shared" ca="1" si="222"/>
        <v>0</v>
      </c>
      <c r="AE775" s="89">
        <f t="shared" ca="1" si="228"/>
        <v>0</v>
      </c>
      <c r="AF775" s="89">
        <f t="shared" ca="1" si="223"/>
        <v>0</v>
      </c>
      <c r="AG775" s="89">
        <f t="shared" ca="1" si="229"/>
        <v>0</v>
      </c>
      <c r="AH775" s="89">
        <f t="shared" si="235"/>
        <v>0</v>
      </c>
      <c r="AI775" s="130" t="e">
        <f ca="1">COUNTIF(OFFSET('SD Aufnahme'!$C$33,VLOOKUP(J775,Art_Aufnahme,3,FALSE),0,VLOOKUP(J775,Art_Aufnahme,4,FALSE)-VLOOKUP(J775,Art_Aufnahme,3,FALSE)+1,1),K775)</f>
        <v>#N/A</v>
      </c>
      <c r="AJ775" s="138">
        <f ca="1">COUNTIF(OFFSET('SD Aufnahme'!$M$32,VLOOKUP(E775,'SD Aufnahme'!$A$33:$X$376,'SD Aufnahme'!$W$29,FALSE),0,1,VLOOKUP(E775,'SD Aufnahme'!$A$33:$X$376,'SD Aufnahme'!$X$29,FALSE)),M775)</f>
        <v>0</v>
      </c>
      <c r="AK775" s="91">
        <f t="shared" ca="1" si="230"/>
        <v>0</v>
      </c>
      <c r="AL775" s="98">
        <f t="shared" si="224"/>
        <v>3</v>
      </c>
      <c r="AO775" s="98">
        <f t="shared" si="225"/>
        <v>0</v>
      </c>
      <c r="AR775" s="98" t="str">
        <f t="shared" si="226"/>
        <v>1900-1-Aufnahme</v>
      </c>
    </row>
    <row r="776" spans="1:44">
      <c r="A776" s="98">
        <f t="shared" si="217"/>
        <v>0</v>
      </c>
      <c r="B776" s="98" t="str">
        <f>IF(C776=1,SUM($C$23:C776),"")</f>
        <v/>
      </c>
      <c r="C776" s="98">
        <f t="shared" si="218"/>
        <v>0</v>
      </c>
      <c r="D776" s="89" t="str">
        <f t="shared" si="219"/>
        <v>1900-1-Aufnahme-</v>
      </c>
      <c r="E776" s="123" t="str">
        <f t="shared" ca="1" si="227"/>
        <v>-</v>
      </c>
      <c r="F776" s="123">
        <f t="shared" si="232"/>
        <v>1900</v>
      </c>
      <c r="G776" s="123">
        <f t="shared" si="233"/>
        <v>1</v>
      </c>
      <c r="H776" s="162">
        <f t="shared" si="234"/>
        <v>754</v>
      </c>
      <c r="I776" s="77"/>
      <c r="J776" s="78"/>
      <c r="K776" s="79"/>
      <c r="L776" s="80"/>
      <c r="M776" s="177"/>
      <c r="N776" s="309" t="str">
        <f t="shared" ca="1" si="231"/>
        <v/>
      </c>
      <c r="O776" s="310" t="str">
        <f ca="1">IFERROR(IF(VLOOKUP($E776,'SD Aufnahme'!$A$33:$N$326,'SD Aufnahme'!$D$29,FALSE)=0,"",VLOOKUP($E776,'SD Aufnahme'!$A$33:$N$326,'SD Aufnahme'!$D$29,FALSE)),"")</f>
        <v/>
      </c>
      <c r="P776" s="313"/>
      <c r="Q776" s="315" t="str">
        <f>IF(K776=0,"",IFERROR(VLOOKUP($E776,'SD Aufnahme'!$A$33:$N$326,'SD Aufnahme'!$E$29,FALSE),""))</f>
        <v/>
      </c>
      <c r="R776" s="87"/>
      <c r="S776" s="131" t="str">
        <f t="shared" si="220"/>
        <v/>
      </c>
      <c r="T776" s="126">
        <f>IF(M776="organische Düngemittel",IF(OR($M776=0,L776&lt;&gt;0,U776&gt;0),0,IFERROR(VLOOKUP($E776,'SD Aufnahme'!$A$33:$N$4042,T$20,FALSE),0)),)</f>
        <v>0</v>
      </c>
      <c r="U776" s="83"/>
      <c r="V776" s="124"/>
      <c r="W776" s="128" t="str">
        <f ca="1">IFERROR(IF(AND(J776&lt;&gt;"eigene Stoffe",VLOOKUP($E776,'SD Aufnahme'!$A$33:$N$326,'SD Aufnahme'!$G$29,FALSE)=0),"",IF($L776&lt;&gt;0,"", IF(AND(P776&gt;0,O776&lt;&gt;"",Q776&lt;&gt;"t TM"),VLOOKUP($E776,'SD Aufnahme'!$A$33:$N$326,'SD Aufnahme'!$G$29,FALSE)/O776*P776,VLOOKUP($E776,'SD Aufnahme'!$A$33:$N$326,'SD Aufnahme'!$G$29,FALSE)))),"")</f>
        <v/>
      </c>
      <c r="X776" s="87"/>
      <c r="Y776" s="128" t="str">
        <f ca="1">IFERROR(IF(AND(J776&lt;&gt;"eigene Stoffe",VLOOKUP($E776,'SD Aufnahme'!$A$33:$N$326,'SD Aufnahme'!$H$29,FALSE)=0),"",IF($L776&lt;&gt;0,"",IFERROR(IF(AND(P776&gt;0,O776&lt;&gt;"",Q776&lt;&gt;"t TM"),VLOOKUP($E776,'SD Aufnahme'!$A$33:$N$326,'SD Aufnahme'!$H$29,FALSE)*P776/O776,VLOOKUP($E776,'SD Aufnahme'!$A$33:$N$326,'SD Aufnahme'!$H$29,FALSE)),""))),"")</f>
        <v/>
      </c>
      <c r="Z776" s="87"/>
      <c r="AA776" s="424" t="s">
        <v>667</v>
      </c>
      <c r="AB776" s="129" t="str">
        <f>IF($M776=0,"",IFERROR(VLOOKUP($E776,'SD Aufnahme'!$A$33:$N$279,AB$20,FALSE),""))</f>
        <v/>
      </c>
      <c r="AC776" s="97">
        <f t="shared" si="221"/>
        <v>0</v>
      </c>
      <c r="AD776" s="89">
        <f t="shared" ca="1" si="222"/>
        <v>0</v>
      </c>
      <c r="AE776" s="89">
        <f t="shared" ca="1" si="228"/>
        <v>0</v>
      </c>
      <c r="AF776" s="89">
        <f t="shared" ca="1" si="223"/>
        <v>0</v>
      </c>
      <c r="AG776" s="89">
        <f t="shared" ca="1" si="229"/>
        <v>0</v>
      </c>
      <c r="AH776" s="89">
        <f t="shared" si="235"/>
        <v>0</v>
      </c>
      <c r="AI776" s="130" t="e">
        <f ca="1">COUNTIF(OFFSET('SD Aufnahme'!$C$33,VLOOKUP(J776,Art_Aufnahme,3,FALSE),0,VLOOKUP(J776,Art_Aufnahme,4,FALSE)-VLOOKUP(J776,Art_Aufnahme,3,FALSE)+1,1),K776)</f>
        <v>#N/A</v>
      </c>
      <c r="AJ776" s="138">
        <f ca="1">COUNTIF(OFFSET('SD Aufnahme'!$M$32,VLOOKUP(E776,'SD Aufnahme'!$A$33:$X$376,'SD Aufnahme'!$W$29,FALSE),0,1,VLOOKUP(E776,'SD Aufnahme'!$A$33:$X$376,'SD Aufnahme'!$X$29,FALSE)),M776)</f>
        <v>0</v>
      </c>
      <c r="AK776" s="91">
        <f t="shared" ca="1" si="230"/>
        <v>0</v>
      </c>
      <c r="AL776" s="98">
        <f t="shared" si="224"/>
        <v>3</v>
      </c>
      <c r="AO776" s="98">
        <f t="shared" si="225"/>
        <v>0</v>
      </c>
      <c r="AR776" s="98" t="str">
        <f t="shared" si="226"/>
        <v>1900-1-Aufnahme</v>
      </c>
    </row>
    <row r="777" spans="1:44">
      <c r="A777" s="98">
        <f t="shared" si="217"/>
        <v>0</v>
      </c>
      <c r="B777" s="98" t="str">
        <f>IF(C777=1,SUM($C$23:C777),"")</f>
        <v/>
      </c>
      <c r="C777" s="98">
        <f t="shared" si="218"/>
        <v>0</v>
      </c>
      <c r="D777" s="89" t="str">
        <f t="shared" si="219"/>
        <v>1900-1-Aufnahme-</v>
      </c>
      <c r="E777" s="123" t="str">
        <f t="shared" ca="1" si="227"/>
        <v>-</v>
      </c>
      <c r="F777" s="123">
        <f t="shared" si="232"/>
        <v>1900</v>
      </c>
      <c r="G777" s="123">
        <f t="shared" si="233"/>
        <v>1</v>
      </c>
      <c r="H777" s="162">
        <f t="shared" si="234"/>
        <v>755</v>
      </c>
      <c r="I777" s="77"/>
      <c r="J777" s="78"/>
      <c r="K777" s="79"/>
      <c r="L777" s="80"/>
      <c r="M777" s="177"/>
      <c r="N777" s="309" t="str">
        <f t="shared" ca="1" si="231"/>
        <v/>
      </c>
      <c r="O777" s="310" t="str">
        <f ca="1">IFERROR(IF(VLOOKUP($E777,'SD Aufnahme'!$A$33:$N$326,'SD Aufnahme'!$D$29,FALSE)=0,"",VLOOKUP($E777,'SD Aufnahme'!$A$33:$N$326,'SD Aufnahme'!$D$29,FALSE)),"")</f>
        <v/>
      </c>
      <c r="P777" s="313"/>
      <c r="Q777" s="315" t="str">
        <f>IF(K777=0,"",IFERROR(VLOOKUP($E777,'SD Aufnahme'!$A$33:$N$326,'SD Aufnahme'!$E$29,FALSE),""))</f>
        <v/>
      </c>
      <c r="R777" s="87"/>
      <c r="S777" s="131" t="str">
        <f t="shared" si="220"/>
        <v/>
      </c>
      <c r="T777" s="126">
        <f>IF(M777="organische Düngemittel",IF(OR($M777=0,L777&lt;&gt;0,U777&gt;0),0,IFERROR(VLOOKUP($E777,'SD Aufnahme'!$A$33:$N$4042,T$20,FALSE),0)),)</f>
        <v>0</v>
      </c>
      <c r="U777" s="83"/>
      <c r="V777" s="124"/>
      <c r="W777" s="128" t="str">
        <f ca="1">IFERROR(IF(AND(J777&lt;&gt;"eigene Stoffe",VLOOKUP($E777,'SD Aufnahme'!$A$33:$N$326,'SD Aufnahme'!$G$29,FALSE)=0),"",IF($L777&lt;&gt;0,"", IF(AND(P777&gt;0,O777&lt;&gt;"",Q777&lt;&gt;"t TM"),VLOOKUP($E777,'SD Aufnahme'!$A$33:$N$326,'SD Aufnahme'!$G$29,FALSE)/O777*P777,VLOOKUP($E777,'SD Aufnahme'!$A$33:$N$326,'SD Aufnahme'!$G$29,FALSE)))),"")</f>
        <v/>
      </c>
      <c r="X777" s="87"/>
      <c r="Y777" s="128" t="str">
        <f ca="1">IFERROR(IF(AND(J777&lt;&gt;"eigene Stoffe",VLOOKUP($E777,'SD Aufnahme'!$A$33:$N$326,'SD Aufnahme'!$H$29,FALSE)=0),"",IF($L777&lt;&gt;0,"",IFERROR(IF(AND(P777&gt;0,O777&lt;&gt;"",Q777&lt;&gt;"t TM"),VLOOKUP($E777,'SD Aufnahme'!$A$33:$N$326,'SD Aufnahme'!$H$29,FALSE)*P777/O777,VLOOKUP($E777,'SD Aufnahme'!$A$33:$N$326,'SD Aufnahme'!$H$29,FALSE)),""))),"")</f>
        <v/>
      </c>
      <c r="Z777" s="87"/>
      <c r="AA777" s="424" t="s">
        <v>667</v>
      </c>
      <c r="AB777" s="129" t="str">
        <f>IF($M777=0,"",IFERROR(VLOOKUP($E777,'SD Aufnahme'!$A$33:$N$279,AB$20,FALSE),""))</f>
        <v/>
      </c>
      <c r="AC777" s="97">
        <f t="shared" si="221"/>
        <v>0</v>
      </c>
      <c r="AD777" s="89">
        <f t="shared" ca="1" si="222"/>
        <v>0</v>
      </c>
      <c r="AE777" s="89">
        <f t="shared" ca="1" si="228"/>
        <v>0</v>
      </c>
      <c r="AF777" s="89">
        <f t="shared" ca="1" si="223"/>
        <v>0</v>
      </c>
      <c r="AG777" s="89">
        <f t="shared" ca="1" si="229"/>
        <v>0</v>
      </c>
      <c r="AH777" s="89">
        <f t="shared" si="235"/>
        <v>0</v>
      </c>
      <c r="AI777" s="130" t="e">
        <f ca="1">COUNTIF(OFFSET('SD Aufnahme'!$C$33,VLOOKUP(J777,Art_Aufnahme,3,FALSE),0,VLOOKUP(J777,Art_Aufnahme,4,FALSE)-VLOOKUP(J777,Art_Aufnahme,3,FALSE)+1,1),K777)</f>
        <v>#N/A</v>
      </c>
      <c r="AJ777" s="138">
        <f ca="1">COUNTIF(OFFSET('SD Aufnahme'!$M$32,VLOOKUP(E777,'SD Aufnahme'!$A$33:$X$376,'SD Aufnahme'!$W$29,FALSE),0,1,VLOOKUP(E777,'SD Aufnahme'!$A$33:$X$376,'SD Aufnahme'!$X$29,FALSE)),M777)</f>
        <v>0</v>
      </c>
      <c r="AK777" s="91">
        <f t="shared" ca="1" si="230"/>
        <v>0</v>
      </c>
      <c r="AL777" s="98">
        <f t="shared" si="224"/>
        <v>3</v>
      </c>
      <c r="AO777" s="98">
        <f t="shared" si="225"/>
        <v>0</v>
      </c>
      <c r="AR777" s="98" t="str">
        <f t="shared" si="226"/>
        <v>1900-1-Aufnahme</v>
      </c>
    </row>
    <row r="778" spans="1:44">
      <c r="A778" s="98">
        <f t="shared" si="217"/>
        <v>0</v>
      </c>
      <c r="B778" s="98" t="str">
        <f>IF(C778=1,SUM($C$23:C778),"")</f>
        <v/>
      </c>
      <c r="C778" s="98">
        <f t="shared" si="218"/>
        <v>0</v>
      </c>
      <c r="D778" s="89" t="str">
        <f t="shared" si="219"/>
        <v>1900-1-Aufnahme-</v>
      </c>
      <c r="E778" s="123" t="str">
        <f t="shared" ca="1" si="227"/>
        <v>-</v>
      </c>
      <c r="F778" s="123">
        <f t="shared" si="232"/>
        <v>1900</v>
      </c>
      <c r="G778" s="123">
        <f t="shared" si="233"/>
        <v>1</v>
      </c>
      <c r="H778" s="162">
        <f t="shared" si="234"/>
        <v>756</v>
      </c>
      <c r="I778" s="77"/>
      <c r="J778" s="78"/>
      <c r="K778" s="79"/>
      <c r="L778" s="80"/>
      <c r="M778" s="177"/>
      <c r="N778" s="309" t="str">
        <f t="shared" ca="1" si="231"/>
        <v/>
      </c>
      <c r="O778" s="310" t="str">
        <f ca="1">IFERROR(IF(VLOOKUP($E778,'SD Aufnahme'!$A$33:$N$326,'SD Aufnahme'!$D$29,FALSE)=0,"",VLOOKUP($E778,'SD Aufnahme'!$A$33:$N$326,'SD Aufnahme'!$D$29,FALSE)),"")</f>
        <v/>
      </c>
      <c r="P778" s="313"/>
      <c r="Q778" s="315" t="str">
        <f>IF(K778=0,"",IFERROR(VLOOKUP($E778,'SD Aufnahme'!$A$33:$N$326,'SD Aufnahme'!$E$29,FALSE),""))</f>
        <v/>
      </c>
      <c r="R778" s="87"/>
      <c r="S778" s="131" t="str">
        <f t="shared" si="220"/>
        <v/>
      </c>
      <c r="T778" s="126">
        <f>IF(M778="organische Düngemittel",IF(OR($M778=0,L778&lt;&gt;0,U778&gt;0),0,IFERROR(VLOOKUP($E778,'SD Aufnahme'!$A$33:$N$4042,T$20,FALSE),0)),)</f>
        <v>0</v>
      </c>
      <c r="U778" s="83"/>
      <c r="V778" s="124"/>
      <c r="W778" s="128" t="str">
        <f ca="1">IFERROR(IF(AND(J778&lt;&gt;"eigene Stoffe",VLOOKUP($E778,'SD Aufnahme'!$A$33:$N$326,'SD Aufnahme'!$G$29,FALSE)=0),"",IF($L778&lt;&gt;0,"", IF(AND(P778&gt;0,O778&lt;&gt;"",Q778&lt;&gt;"t TM"),VLOOKUP($E778,'SD Aufnahme'!$A$33:$N$326,'SD Aufnahme'!$G$29,FALSE)/O778*P778,VLOOKUP($E778,'SD Aufnahme'!$A$33:$N$326,'SD Aufnahme'!$G$29,FALSE)))),"")</f>
        <v/>
      </c>
      <c r="X778" s="87"/>
      <c r="Y778" s="128" t="str">
        <f ca="1">IFERROR(IF(AND(J778&lt;&gt;"eigene Stoffe",VLOOKUP($E778,'SD Aufnahme'!$A$33:$N$326,'SD Aufnahme'!$H$29,FALSE)=0),"",IF($L778&lt;&gt;0,"",IFERROR(IF(AND(P778&gt;0,O778&lt;&gt;"",Q778&lt;&gt;"t TM"),VLOOKUP($E778,'SD Aufnahme'!$A$33:$N$326,'SD Aufnahme'!$H$29,FALSE)*P778/O778,VLOOKUP($E778,'SD Aufnahme'!$A$33:$N$326,'SD Aufnahme'!$H$29,FALSE)),""))),"")</f>
        <v/>
      </c>
      <c r="Z778" s="87"/>
      <c r="AA778" s="424" t="s">
        <v>667</v>
      </c>
      <c r="AB778" s="129" t="str">
        <f>IF($M778=0,"",IFERROR(VLOOKUP($E778,'SD Aufnahme'!$A$33:$N$279,AB$20,FALSE),""))</f>
        <v/>
      </c>
      <c r="AC778" s="97">
        <f t="shared" si="221"/>
        <v>0</v>
      </c>
      <c r="AD778" s="89">
        <f t="shared" ca="1" si="222"/>
        <v>0</v>
      </c>
      <c r="AE778" s="89">
        <f t="shared" ca="1" si="228"/>
        <v>0</v>
      </c>
      <c r="AF778" s="89">
        <f t="shared" ca="1" si="223"/>
        <v>0</v>
      </c>
      <c r="AG778" s="89">
        <f t="shared" ca="1" si="229"/>
        <v>0</v>
      </c>
      <c r="AH778" s="89">
        <f t="shared" si="235"/>
        <v>0</v>
      </c>
      <c r="AI778" s="130" t="e">
        <f ca="1">COUNTIF(OFFSET('SD Aufnahme'!$C$33,VLOOKUP(J778,Art_Aufnahme,3,FALSE),0,VLOOKUP(J778,Art_Aufnahme,4,FALSE)-VLOOKUP(J778,Art_Aufnahme,3,FALSE)+1,1),K778)</f>
        <v>#N/A</v>
      </c>
      <c r="AJ778" s="138">
        <f ca="1">COUNTIF(OFFSET('SD Aufnahme'!$M$32,VLOOKUP(E778,'SD Aufnahme'!$A$33:$X$376,'SD Aufnahme'!$W$29,FALSE),0,1,VLOOKUP(E778,'SD Aufnahme'!$A$33:$X$376,'SD Aufnahme'!$X$29,FALSE)),M778)</f>
        <v>0</v>
      </c>
      <c r="AK778" s="91">
        <f t="shared" ca="1" si="230"/>
        <v>0</v>
      </c>
      <c r="AL778" s="98">
        <f t="shared" si="224"/>
        <v>3</v>
      </c>
      <c r="AO778" s="98">
        <f t="shared" si="225"/>
        <v>0</v>
      </c>
      <c r="AR778" s="98" t="str">
        <f t="shared" si="226"/>
        <v>1900-1-Aufnahme</v>
      </c>
    </row>
    <row r="779" spans="1:44">
      <c r="A779" s="98">
        <f t="shared" si="217"/>
        <v>0</v>
      </c>
      <c r="B779" s="98" t="str">
        <f>IF(C779=1,SUM($C$23:C779),"")</f>
        <v/>
      </c>
      <c r="C779" s="98">
        <f t="shared" si="218"/>
        <v>0</v>
      </c>
      <c r="D779" s="89" t="str">
        <f t="shared" si="219"/>
        <v>1900-1-Aufnahme-</v>
      </c>
      <c r="E779" s="123" t="str">
        <f t="shared" ca="1" si="227"/>
        <v>-</v>
      </c>
      <c r="F779" s="123">
        <f t="shared" si="232"/>
        <v>1900</v>
      </c>
      <c r="G779" s="123">
        <f t="shared" si="233"/>
        <v>1</v>
      </c>
      <c r="H779" s="162">
        <f t="shared" si="234"/>
        <v>757</v>
      </c>
      <c r="I779" s="77"/>
      <c r="J779" s="78"/>
      <c r="K779" s="79"/>
      <c r="L779" s="80"/>
      <c r="M779" s="177"/>
      <c r="N779" s="309" t="str">
        <f t="shared" ca="1" si="231"/>
        <v/>
      </c>
      <c r="O779" s="310" t="str">
        <f ca="1">IFERROR(IF(VLOOKUP($E779,'SD Aufnahme'!$A$33:$N$326,'SD Aufnahme'!$D$29,FALSE)=0,"",VLOOKUP($E779,'SD Aufnahme'!$A$33:$N$326,'SD Aufnahme'!$D$29,FALSE)),"")</f>
        <v/>
      </c>
      <c r="P779" s="313"/>
      <c r="Q779" s="315" t="str">
        <f>IF(K779=0,"",IFERROR(VLOOKUP($E779,'SD Aufnahme'!$A$33:$N$326,'SD Aufnahme'!$E$29,FALSE),""))</f>
        <v/>
      </c>
      <c r="R779" s="87"/>
      <c r="S779" s="131" t="str">
        <f t="shared" si="220"/>
        <v/>
      </c>
      <c r="T779" s="126">
        <f>IF(M779="organische Düngemittel",IF(OR($M779=0,L779&lt;&gt;0,U779&gt;0),0,IFERROR(VLOOKUP($E779,'SD Aufnahme'!$A$33:$N$4042,T$20,FALSE),0)),)</f>
        <v>0</v>
      </c>
      <c r="U779" s="83"/>
      <c r="V779" s="124"/>
      <c r="W779" s="128" t="str">
        <f ca="1">IFERROR(IF(AND(J779&lt;&gt;"eigene Stoffe",VLOOKUP($E779,'SD Aufnahme'!$A$33:$N$326,'SD Aufnahme'!$G$29,FALSE)=0),"",IF($L779&lt;&gt;0,"", IF(AND(P779&gt;0,O779&lt;&gt;"",Q779&lt;&gt;"t TM"),VLOOKUP($E779,'SD Aufnahme'!$A$33:$N$326,'SD Aufnahme'!$G$29,FALSE)/O779*P779,VLOOKUP($E779,'SD Aufnahme'!$A$33:$N$326,'SD Aufnahme'!$G$29,FALSE)))),"")</f>
        <v/>
      </c>
      <c r="X779" s="87"/>
      <c r="Y779" s="128" t="str">
        <f ca="1">IFERROR(IF(AND(J779&lt;&gt;"eigene Stoffe",VLOOKUP($E779,'SD Aufnahme'!$A$33:$N$326,'SD Aufnahme'!$H$29,FALSE)=0),"",IF($L779&lt;&gt;0,"",IFERROR(IF(AND(P779&gt;0,O779&lt;&gt;"",Q779&lt;&gt;"t TM"),VLOOKUP($E779,'SD Aufnahme'!$A$33:$N$326,'SD Aufnahme'!$H$29,FALSE)*P779/O779,VLOOKUP($E779,'SD Aufnahme'!$A$33:$N$326,'SD Aufnahme'!$H$29,FALSE)),""))),"")</f>
        <v/>
      </c>
      <c r="Z779" s="87"/>
      <c r="AA779" s="424" t="s">
        <v>667</v>
      </c>
      <c r="AB779" s="129" t="str">
        <f>IF($M779=0,"",IFERROR(VLOOKUP($E779,'SD Aufnahme'!$A$33:$N$279,AB$20,FALSE),""))</f>
        <v/>
      </c>
      <c r="AC779" s="97">
        <f t="shared" si="221"/>
        <v>0</v>
      </c>
      <c r="AD779" s="89">
        <f t="shared" ca="1" si="222"/>
        <v>0</v>
      </c>
      <c r="AE779" s="89">
        <f t="shared" ca="1" si="228"/>
        <v>0</v>
      </c>
      <c r="AF779" s="89">
        <f t="shared" ca="1" si="223"/>
        <v>0</v>
      </c>
      <c r="AG779" s="89">
        <f t="shared" ca="1" si="229"/>
        <v>0</v>
      </c>
      <c r="AH779" s="89">
        <f t="shared" si="235"/>
        <v>0</v>
      </c>
      <c r="AI779" s="130" t="e">
        <f ca="1">COUNTIF(OFFSET('SD Aufnahme'!$C$33,VLOOKUP(J779,Art_Aufnahme,3,FALSE),0,VLOOKUP(J779,Art_Aufnahme,4,FALSE)-VLOOKUP(J779,Art_Aufnahme,3,FALSE)+1,1),K779)</f>
        <v>#N/A</v>
      </c>
      <c r="AJ779" s="138">
        <f ca="1">COUNTIF(OFFSET('SD Aufnahme'!$M$32,VLOOKUP(E779,'SD Aufnahme'!$A$33:$X$376,'SD Aufnahme'!$W$29,FALSE),0,1,VLOOKUP(E779,'SD Aufnahme'!$A$33:$X$376,'SD Aufnahme'!$X$29,FALSE)),M779)</f>
        <v>0</v>
      </c>
      <c r="AK779" s="91">
        <f t="shared" ca="1" si="230"/>
        <v>0</v>
      </c>
      <c r="AL779" s="98">
        <f t="shared" si="224"/>
        <v>3</v>
      </c>
      <c r="AO779" s="98">
        <f t="shared" si="225"/>
        <v>0</v>
      </c>
      <c r="AR779" s="98" t="str">
        <f t="shared" si="226"/>
        <v>1900-1-Aufnahme</v>
      </c>
    </row>
    <row r="780" spans="1:44">
      <c r="A780" s="98">
        <f t="shared" si="217"/>
        <v>0</v>
      </c>
      <c r="B780" s="98" t="str">
        <f>IF(C780=1,SUM($C$23:C780),"")</f>
        <v/>
      </c>
      <c r="C780" s="98">
        <f t="shared" si="218"/>
        <v>0</v>
      </c>
      <c r="D780" s="89" t="str">
        <f t="shared" si="219"/>
        <v>1900-1-Aufnahme-</v>
      </c>
      <c r="E780" s="123" t="str">
        <f t="shared" ca="1" si="227"/>
        <v>-</v>
      </c>
      <c r="F780" s="123">
        <f t="shared" si="232"/>
        <v>1900</v>
      </c>
      <c r="G780" s="123">
        <f t="shared" si="233"/>
        <v>1</v>
      </c>
      <c r="H780" s="162">
        <f t="shared" si="234"/>
        <v>758</v>
      </c>
      <c r="I780" s="77"/>
      <c r="J780" s="78"/>
      <c r="K780" s="79"/>
      <c r="L780" s="80"/>
      <c r="M780" s="177"/>
      <c r="N780" s="309" t="str">
        <f t="shared" ca="1" si="231"/>
        <v/>
      </c>
      <c r="O780" s="310" t="str">
        <f ca="1">IFERROR(IF(VLOOKUP($E780,'SD Aufnahme'!$A$33:$N$326,'SD Aufnahme'!$D$29,FALSE)=0,"",VLOOKUP($E780,'SD Aufnahme'!$A$33:$N$326,'SD Aufnahme'!$D$29,FALSE)),"")</f>
        <v/>
      </c>
      <c r="P780" s="313"/>
      <c r="Q780" s="315" t="str">
        <f>IF(K780=0,"",IFERROR(VLOOKUP($E780,'SD Aufnahme'!$A$33:$N$326,'SD Aufnahme'!$E$29,FALSE),""))</f>
        <v/>
      </c>
      <c r="R780" s="87"/>
      <c r="S780" s="131" t="str">
        <f t="shared" si="220"/>
        <v/>
      </c>
      <c r="T780" s="126">
        <f>IF(M780="organische Düngemittel",IF(OR($M780=0,L780&lt;&gt;0,U780&gt;0),0,IFERROR(VLOOKUP($E780,'SD Aufnahme'!$A$33:$N$4042,T$20,FALSE),0)),)</f>
        <v>0</v>
      </c>
      <c r="U780" s="83"/>
      <c r="V780" s="124"/>
      <c r="W780" s="128" t="str">
        <f ca="1">IFERROR(IF(AND(J780&lt;&gt;"eigene Stoffe",VLOOKUP($E780,'SD Aufnahme'!$A$33:$N$326,'SD Aufnahme'!$G$29,FALSE)=0),"",IF($L780&lt;&gt;0,"", IF(AND(P780&gt;0,O780&lt;&gt;"",Q780&lt;&gt;"t TM"),VLOOKUP($E780,'SD Aufnahme'!$A$33:$N$326,'SD Aufnahme'!$G$29,FALSE)/O780*P780,VLOOKUP($E780,'SD Aufnahme'!$A$33:$N$326,'SD Aufnahme'!$G$29,FALSE)))),"")</f>
        <v/>
      </c>
      <c r="X780" s="87"/>
      <c r="Y780" s="128" t="str">
        <f ca="1">IFERROR(IF(AND(J780&lt;&gt;"eigene Stoffe",VLOOKUP($E780,'SD Aufnahme'!$A$33:$N$326,'SD Aufnahme'!$H$29,FALSE)=0),"",IF($L780&lt;&gt;0,"",IFERROR(IF(AND(P780&gt;0,O780&lt;&gt;"",Q780&lt;&gt;"t TM"),VLOOKUP($E780,'SD Aufnahme'!$A$33:$N$326,'SD Aufnahme'!$H$29,FALSE)*P780/O780,VLOOKUP($E780,'SD Aufnahme'!$A$33:$N$326,'SD Aufnahme'!$H$29,FALSE)),""))),"")</f>
        <v/>
      </c>
      <c r="Z780" s="87"/>
      <c r="AA780" s="424" t="s">
        <v>667</v>
      </c>
      <c r="AB780" s="129" t="str">
        <f>IF($M780=0,"",IFERROR(VLOOKUP($E780,'SD Aufnahme'!$A$33:$N$279,AB$20,FALSE),""))</f>
        <v/>
      </c>
      <c r="AC780" s="97">
        <f t="shared" si="221"/>
        <v>0</v>
      </c>
      <c r="AD780" s="89">
        <f t="shared" ca="1" si="222"/>
        <v>0</v>
      </c>
      <c r="AE780" s="89">
        <f t="shared" ca="1" si="228"/>
        <v>0</v>
      </c>
      <c r="AF780" s="89">
        <f t="shared" ca="1" si="223"/>
        <v>0</v>
      </c>
      <c r="AG780" s="89">
        <f t="shared" ca="1" si="229"/>
        <v>0</v>
      </c>
      <c r="AH780" s="89">
        <f t="shared" si="235"/>
        <v>0</v>
      </c>
      <c r="AI780" s="130" t="e">
        <f ca="1">COUNTIF(OFFSET('SD Aufnahme'!$C$33,VLOOKUP(J780,Art_Aufnahme,3,FALSE),0,VLOOKUP(J780,Art_Aufnahme,4,FALSE)-VLOOKUP(J780,Art_Aufnahme,3,FALSE)+1,1),K780)</f>
        <v>#N/A</v>
      </c>
      <c r="AJ780" s="138">
        <f ca="1">COUNTIF(OFFSET('SD Aufnahme'!$M$32,VLOOKUP(E780,'SD Aufnahme'!$A$33:$X$376,'SD Aufnahme'!$W$29,FALSE),0,1,VLOOKUP(E780,'SD Aufnahme'!$A$33:$X$376,'SD Aufnahme'!$X$29,FALSE)),M780)</f>
        <v>0</v>
      </c>
      <c r="AK780" s="91">
        <f t="shared" ca="1" si="230"/>
        <v>0</v>
      </c>
      <c r="AL780" s="98">
        <f t="shared" si="224"/>
        <v>3</v>
      </c>
      <c r="AO780" s="98">
        <f t="shared" si="225"/>
        <v>0</v>
      </c>
      <c r="AR780" s="98" t="str">
        <f t="shared" si="226"/>
        <v>1900-1-Aufnahme</v>
      </c>
    </row>
    <row r="781" spans="1:44">
      <c r="A781" s="98">
        <f t="shared" si="217"/>
        <v>0</v>
      </c>
      <c r="B781" s="98" t="str">
        <f>IF(C781=1,SUM($C$23:C781),"")</f>
        <v/>
      </c>
      <c r="C781" s="98">
        <f t="shared" si="218"/>
        <v>0</v>
      </c>
      <c r="D781" s="89" t="str">
        <f t="shared" si="219"/>
        <v>1900-1-Aufnahme-</v>
      </c>
      <c r="E781" s="123" t="str">
        <f t="shared" ca="1" si="227"/>
        <v>-</v>
      </c>
      <c r="F781" s="123">
        <f t="shared" si="232"/>
        <v>1900</v>
      </c>
      <c r="G781" s="123">
        <f t="shared" si="233"/>
        <v>1</v>
      </c>
      <c r="H781" s="162">
        <f t="shared" si="234"/>
        <v>759</v>
      </c>
      <c r="I781" s="77"/>
      <c r="J781" s="78"/>
      <c r="K781" s="79"/>
      <c r="L781" s="80"/>
      <c r="M781" s="177"/>
      <c r="N781" s="309" t="str">
        <f t="shared" ca="1" si="231"/>
        <v/>
      </c>
      <c r="O781" s="310" t="str">
        <f ca="1">IFERROR(IF(VLOOKUP($E781,'SD Aufnahme'!$A$33:$N$326,'SD Aufnahme'!$D$29,FALSE)=0,"",VLOOKUP($E781,'SD Aufnahme'!$A$33:$N$326,'SD Aufnahme'!$D$29,FALSE)),"")</f>
        <v/>
      </c>
      <c r="P781" s="313"/>
      <c r="Q781" s="315" t="str">
        <f>IF(K781=0,"",IFERROR(VLOOKUP($E781,'SD Aufnahme'!$A$33:$N$326,'SD Aufnahme'!$E$29,FALSE),""))</f>
        <v/>
      </c>
      <c r="R781" s="87"/>
      <c r="S781" s="131" t="str">
        <f t="shared" si="220"/>
        <v/>
      </c>
      <c r="T781" s="126">
        <f>IF(M781="organische Düngemittel",IF(OR($M781=0,L781&lt;&gt;0,U781&gt;0),0,IFERROR(VLOOKUP($E781,'SD Aufnahme'!$A$33:$N$4042,T$20,FALSE),0)),)</f>
        <v>0</v>
      </c>
      <c r="U781" s="83"/>
      <c r="V781" s="124"/>
      <c r="W781" s="128" t="str">
        <f ca="1">IFERROR(IF(AND(J781&lt;&gt;"eigene Stoffe",VLOOKUP($E781,'SD Aufnahme'!$A$33:$N$326,'SD Aufnahme'!$G$29,FALSE)=0),"",IF($L781&lt;&gt;0,"", IF(AND(P781&gt;0,O781&lt;&gt;"",Q781&lt;&gt;"t TM"),VLOOKUP($E781,'SD Aufnahme'!$A$33:$N$326,'SD Aufnahme'!$G$29,FALSE)/O781*P781,VLOOKUP($E781,'SD Aufnahme'!$A$33:$N$326,'SD Aufnahme'!$G$29,FALSE)))),"")</f>
        <v/>
      </c>
      <c r="X781" s="87"/>
      <c r="Y781" s="128" t="str">
        <f ca="1">IFERROR(IF(AND(J781&lt;&gt;"eigene Stoffe",VLOOKUP($E781,'SD Aufnahme'!$A$33:$N$326,'SD Aufnahme'!$H$29,FALSE)=0),"",IF($L781&lt;&gt;0,"",IFERROR(IF(AND(P781&gt;0,O781&lt;&gt;"",Q781&lt;&gt;"t TM"),VLOOKUP($E781,'SD Aufnahme'!$A$33:$N$326,'SD Aufnahme'!$H$29,FALSE)*P781/O781,VLOOKUP($E781,'SD Aufnahme'!$A$33:$N$326,'SD Aufnahme'!$H$29,FALSE)),""))),"")</f>
        <v/>
      </c>
      <c r="Z781" s="87"/>
      <c r="AA781" s="424" t="s">
        <v>667</v>
      </c>
      <c r="AB781" s="129" t="str">
        <f>IF($M781=0,"",IFERROR(VLOOKUP($E781,'SD Aufnahme'!$A$33:$N$279,AB$20,FALSE),""))</f>
        <v/>
      </c>
      <c r="AC781" s="97">
        <f t="shared" si="221"/>
        <v>0</v>
      </c>
      <c r="AD781" s="89">
        <f t="shared" ca="1" si="222"/>
        <v>0</v>
      </c>
      <c r="AE781" s="89">
        <f t="shared" ca="1" si="228"/>
        <v>0</v>
      </c>
      <c r="AF781" s="89">
        <f t="shared" ca="1" si="223"/>
        <v>0</v>
      </c>
      <c r="AG781" s="89">
        <f t="shared" ca="1" si="229"/>
        <v>0</v>
      </c>
      <c r="AH781" s="89">
        <f t="shared" si="235"/>
        <v>0</v>
      </c>
      <c r="AI781" s="130" t="e">
        <f ca="1">COUNTIF(OFFSET('SD Aufnahme'!$C$33,VLOOKUP(J781,Art_Aufnahme,3,FALSE),0,VLOOKUP(J781,Art_Aufnahme,4,FALSE)-VLOOKUP(J781,Art_Aufnahme,3,FALSE)+1,1),K781)</f>
        <v>#N/A</v>
      </c>
      <c r="AJ781" s="138">
        <f ca="1">COUNTIF(OFFSET('SD Aufnahme'!$M$32,VLOOKUP(E781,'SD Aufnahme'!$A$33:$X$376,'SD Aufnahme'!$W$29,FALSE),0,1,VLOOKUP(E781,'SD Aufnahme'!$A$33:$X$376,'SD Aufnahme'!$X$29,FALSE)),M781)</f>
        <v>0</v>
      </c>
      <c r="AK781" s="91">
        <f t="shared" ca="1" si="230"/>
        <v>0</v>
      </c>
      <c r="AL781" s="98">
        <f t="shared" si="224"/>
        <v>3</v>
      </c>
      <c r="AO781" s="98">
        <f t="shared" si="225"/>
        <v>0</v>
      </c>
      <c r="AR781" s="98" t="str">
        <f t="shared" si="226"/>
        <v>1900-1-Aufnahme</v>
      </c>
    </row>
    <row r="782" spans="1:44">
      <c r="A782" s="98">
        <f t="shared" si="217"/>
        <v>0</v>
      </c>
      <c r="B782" s="98" t="str">
        <f>IF(C782=1,SUM($C$23:C782),"")</f>
        <v/>
      </c>
      <c r="C782" s="98">
        <f t="shared" si="218"/>
        <v>0</v>
      </c>
      <c r="D782" s="89" t="str">
        <f t="shared" si="219"/>
        <v>1900-1-Aufnahme-</v>
      </c>
      <c r="E782" s="123" t="str">
        <f t="shared" ca="1" si="227"/>
        <v>-</v>
      </c>
      <c r="F782" s="123">
        <f t="shared" si="232"/>
        <v>1900</v>
      </c>
      <c r="G782" s="123">
        <f t="shared" si="233"/>
        <v>1</v>
      </c>
      <c r="H782" s="162">
        <f t="shared" si="234"/>
        <v>760</v>
      </c>
      <c r="I782" s="77"/>
      <c r="J782" s="78"/>
      <c r="K782" s="79"/>
      <c r="L782" s="80"/>
      <c r="M782" s="177"/>
      <c r="N782" s="309" t="str">
        <f t="shared" ca="1" si="231"/>
        <v/>
      </c>
      <c r="O782" s="310" t="str">
        <f ca="1">IFERROR(IF(VLOOKUP($E782,'SD Aufnahme'!$A$33:$N$326,'SD Aufnahme'!$D$29,FALSE)=0,"",VLOOKUP($E782,'SD Aufnahme'!$A$33:$N$326,'SD Aufnahme'!$D$29,FALSE)),"")</f>
        <v/>
      </c>
      <c r="P782" s="313"/>
      <c r="Q782" s="315" t="str">
        <f>IF(K782=0,"",IFERROR(VLOOKUP($E782,'SD Aufnahme'!$A$33:$N$326,'SD Aufnahme'!$E$29,FALSE),""))</f>
        <v/>
      </c>
      <c r="R782" s="87"/>
      <c r="S782" s="131" t="str">
        <f t="shared" si="220"/>
        <v/>
      </c>
      <c r="T782" s="126">
        <f>IF(M782="organische Düngemittel",IF(OR($M782=0,L782&lt;&gt;0,U782&gt;0),0,IFERROR(VLOOKUP($E782,'SD Aufnahme'!$A$33:$N$4042,T$20,FALSE),0)),)</f>
        <v>0</v>
      </c>
      <c r="U782" s="83"/>
      <c r="V782" s="124"/>
      <c r="W782" s="128" t="str">
        <f ca="1">IFERROR(IF(AND(J782&lt;&gt;"eigene Stoffe",VLOOKUP($E782,'SD Aufnahme'!$A$33:$N$326,'SD Aufnahme'!$G$29,FALSE)=0),"",IF($L782&lt;&gt;0,"", IF(AND(P782&gt;0,O782&lt;&gt;"",Q782&lt;&gt;"t TM"),VLOOKUP($E782,'SD Aufnahme'!$A$33:$N$326,'SD Aufnahme'!$G$29,FALSE)/O782*P782,VLOOKUP($E782,'SD Aufnahme'!$A$33:$N$326,'SD Aufnahme'!$G$29,FALSE)))),"")</f>
        <v/>
      </c>
      <c r="X782" s="87"/>
      <c r="Y782" s="128" t="str">
        <f ca="1">IFERROR(IF(AND(J782&lt;&gt;"eigene Stoffe",VLOOKUP($E782,'SD Aufnahme'!$A$33:$N$326,'SD Aufnahme'!$H$29,FALSE)=0),"",IF($L782&lt;&gt;0,"",IFERROR(IF(AND(P782&gt;0,O782&lt;&gt;"",Q782&lt;&gt;"t TM"),VLOOKUP($E782,'SD Aufnahme'!$A$33:$N$326,'SD Aufnahme'!$H$29,FALSE)*P782/O782,VLOOKUP($E782,'SD Aufnahme'!$A$33:$N$326,'SD Aufnahme'!$H$29,FALSE)),""))),"")</f>
        <v/>
      </c>
      <c r="Z782" s="87"/>
      <c r="AA782" s="424" t="s">
        <v>667</v>
      </c>
      <c r="AB782" s="129" t="str">
        <f>IF($M782=0,"",IFERROR(VLOOKUP($E782,'SD Aufnahme'!$A$33:$N$279,AB$20,FALSE),""))</f>
        <v/>
      </c>
      <c r="AC782" s="97">
        <f t="shared" si="221"/>
        <v>0</v>
      </c>
      <c r="AD782" s="89">
        <f t="shared" ca="1" si="222"/>
        <v>0</v>
      </c>
      <c r="AE782" s="89">
        <f t="shared" ca="1" si="228"/>
        <v>0</v>
      </c>
      <c r="AF782" s="89">
        <f t="shared" ca="1" si="223"/>
        <v>0</v>
      </c>
      <c r="AG782" s="89">
        <f t="shared" ca="1" si="229"/>
        <v>0</v>
      </c>
      <c r="AH782" s="89">
        <f t="shared" si="235"/>
        <v>0</v>
      </c>
      <c r="AI782" s="130" t="e">
        <f ca="1">COUNTIF(OFFSET('SD Aufnahme'!$C$33,VLOOKUP(J782,Art_Aufnahme,3,FALSE),0,VLOOKUP(J782,Art_Aufnahme,4,FALSE)-VLOOKUP(J782,Art_Aufnahme,3,FALSE)+1,1),K782)</f>
        <v>#N/A</v>
      </c>
      <c r="AJ782" s="138">
        <f ca="1">COUNTIF(OFFSET('SD Aufnahme'!$M$32,VLOOKUP(E782,'SD Aufnahme'!$A$33:$X$376,'SD Aufnahme'!$W$29,FALSE),0,1,VLOOKUP(E782,'SD Aufnahme'!$A$33:$X$376,'SD Aufnahme'!$X$29,FALSE)),M782)</f>
        <v>0</v>
      </c>
      <c r="AK782" s="91">
        <f t="shared" ca="1" si="230"/>
        <v>0</v>
      </c>
      <c r="AL782" s="98">
        <f t="shared" si="224"/>
        <v>3</v>
      </c>
      <c r="AO782" s="98">
        <f t="shared" si="225"/>
        <v>0</v>
      </c>
      <c r="AR782" s="98" t="str">
        <f t="shared" si="226"/>
        <v>1900-1-Aufnahme</v>
      </c>
    </row>
    <row r="783" spans="1:44">
      <c r="A783" s="98">
        <f t="shared" si="217"/>
        <v>0</v>
      </c>
      <c r="B783" s="98" t="str">
        <f>IF(C783=1,SUM($C$23:C783),"")</f>
        <v/>
      </c>
      <c r="C783" s="98">
        <f t="shared" si="218"/>
        <v>0</v>
      </c>
      <c r="D783" s="89" t="str">
        <f t="shared" si="219"/>
        <v>1900-1-Aufnahme-</v>
      </c>
      <c r="E783" s="123" t="str">
        <f t="shared" ca="1" si="227"/>
        <v>-</v>
      </c>
      <c r="F783" s="123">
        <f t="shared" si="232"/>
        <v>1900</v>
      </c>
      <c r="G783" s="123">
        <f t="shared" si="233"/>
        <v>1</v>
      </c>
      <c r="H783" s="162">
        <f t="shared" si="234"/>
        <v>761</v>
      </c>
      <c r="I783" s="77"/>
      <c r="J783" s="78"/>
      <c r="K783" s="79"/>
      <c r="L783" s="80"/>
      <c r="M783" s="177"/>
      <c r="N783" s="309" t="str">
        <f t="shared" ca="1" si="231"/>
        <v/>
      </c>
      <c r="O783" s="310" t="str">
        <f ca="1">IFERROR(IF(VLOOKUP($E783,'SD Aufnahme'!$A$33:$N$326,'SD Aufnahme'!$D$29,FALSE)=0,"",VLOOKUP($E783,'SD Aufnahme'!$A$33:$N$326,'SD Aufnahme'!$D$29,FALSE)),"")</f>
        <v/>
      </c>
      <c r="P783" s="313"/>
      <c r="Q783" s="315" t="str">
        <f>IF(K783=0,"",IFERROR(VLOOKUP($E783,'SD Aufnahme'!$A$33:$N$326,'SD Aufnahme'!$E$29,FALSE),""))</f>
        <v/>
      </c>
      <c r="R783" s="87"/>
      <c r="S783" s="131" t="str">
        <f t="shared" si="220"/>
        <v/>
      </c>
      <c r="T783" s="126">
        <f>IF(M783="organische Düngemittel",IF(OR($M783=0,L783&lt;&gt;0,U783&gt;0),0,IFERROR(VLOOKUP($E783,'SD Aufnahme'!$A$33:$N$4042,T$20,FALSE),0)),)</f>
        <v>0</v>
      </c>
      <c r="U783" s="83"/>
      <c r="V783" s="124"/>
      <c r="W783" s="128" t="str">
        <f ca="1">IFERROR(IF(AND(J783&lt;&gt;"eigene Stoffe",VLOOKUP($E783,'SD Aufnahme'!$A$33:$N$326,'SD Aufnahme'!$G$29,FALSE)=0),"",IF($L783&lt;&gt;0,"", IF(AND(P783&gt;0,O783&lt;&gt;"",Q783&lt;&gt;"t TM"),VLOOKUP($E783,'SD Aufnahme'!$A$33:$N$326,'SD Aufnahme'!$G$29,FALSE)/O783*P783,VLOOKUP($E783,'SD Aufnahme'!$A$33:$N$326,'SD Aufnahme'!$G$29,FALSE)))),"")</f>
        <v/>
      </c>
      <c r="X783" s="87"/>
      <c r="Y783" s="128" t="str">
        <f ca="1">IFERROR(IF(AND(J783&lt;&gt;"eigene Stoffe",VLOOKUP($E783,'SD Aufnahme'!$A$33:$N$326,'SD Aufnahme'!$H$29,FALSE)=0),"",IF($L783&lt;&gt;0,"",IFERROR(IF(AND(P783&gt;0,O783&lt;&gt;"",Q783&lt;&gt;"t TM"),VLOOKUP($E783,'SD Aufnahme'!$A$33:$N$326,'SD Aufnahme'!$H$29,FALSE)*P783/O783,VLOOKUP($E783,'SD Aufnahme'!$A$33:$N$326,'SD Aufnahme'!$H$29,FALSE)),""))),"")</f>
        <v/>
      </c>
      <c r="Z783" s="87"/>
      <c r="AA783" s="424" t="s">
        <v>667</v>
      </c>
      <c r="AB783" s="129" t="str">
        <f>IF($M783=0,"",IFERROR(VLOOKUP($E783,'SD Aufnahme'!$A$33:$N$279,AB$20,FALSE),""))</f>
        <v/>
      </c>
      <c r="AC783" s="97">
        <f t="shared" si="221"/>
        <v>0</v>
      </c>
      <c r="AD783" s="89">
        <f t="shared" ca="1" si="222"/>
        <v>0</v>
      </c>
      <c r="AE783" s="89">
        <f t="shared" ca="1" si="228"/>
        <v>0</v>
      </c>
      <c r="AF783" s="89">
        <f t="shared" ca="1" si="223"/>
        <v>0</v>
      </c>
      <c r="AG783" s="89">
        <f t="shared" ca="1" si="229"/>
        <v>0</v>
      </c>
      <c r="AH783" s="89">
        <f t="shared" si="235"/>
        <v>0</v>
      </c>
      <c r="AI783" s="130" t="e">
        <f ca="1">COUNTIF(OFFSET('SD Aufnahme'!$C$33,VLOOKUP(J783,Art_Aufnahme,3,FALSE),0,VLOOKUP(J783,Art_Aufnahme,4,FALSE)-VLOOKUP(J783,Art_Aufnahme,3,FALSE)+1,1),K783)</f>
        <v>#N/A</v>
      </c>
      <c r="AJ783" s="138">
        <f ca="1">COUNTIF(OFFSET('SD Aufnahme'!$M$32,VLOOKUP(E783,'SD Aufnahme'!$A$33:$X$376,'SD Aufnahme'!$W$29,FALSE),0,1,VLOOKUP(E783,'SD Aufnahme'!$A$33:$X$376,'SD Aufnahme'!$X$29,FALSE)),M783)</f>
        <v>0</v>
      </c>
      <c r="AK783" s="91">
        <f t="shared" ca="1" si="230"/>
        <v>0</v>
      </c>
      <c r="AL783" s="98">
        <f t="shared" si="224"/>
        <v>3</v>
      </c>
      <c r="AO783" s="98">
        <f t="shared" si="225"/>
        <v>0</v>
      </c>
      <c r="AR783" s="98" t="str">
        <f t="shared" si="226"/>
        <v>1900-1-Aufnahme</v>
      </c>
    </row>
    <row r="784" spans="1:44">
      <c r="A784" s="98">
        <f t="shared" si="217"/>
        <v>0</v>
      </c>
      <c r="B784" s="98" t="str">
        <f>IF(C784=1,SUM($C$23:C784),"")</f>
        <v/>
      </c>
      <c r="C784" s="98">
        <f t="shared" si="218"/>
        <v>0</v>
      </c>
      <c r="D784" s="89" t="str">
        <f t="shared" si="219"/>
        <v>1900-1-Aufnahme-</v>
      </c>
      <c r="E784" s="123" t="str">
        <f t="shared" ca="1" si="227"/>
        <v>-</v>
      </c>
      <c r="F784" s="123">
        <f t="shared" si="232"/>
        <v>1900</v>
      </c>
      <c r="G784" s="123">
        <f t="shared" si="233"/>
        <v>1</v>
      </c>
      <c r="H784" s="162">
        <f t="shared" si="234"/>
        <v>762</v>
      </c>
      <c r="I784" s="77"/>
      <c r="J784" s="78"/>
      <c r="K784" s="79"/>
      <c r="L784" s="80"/>
      <c r="M784" s="177"/>
      <c r="N784" s="309" t="str">
        <f t="shared" ca="1" si="231"/>
        <v/>
      </c>
      <c r="O784" s="310" t="str">
        <f ca="1">IFERROR(IF(VLOOKUP($E784,'SD Aufnahme'!$A$33:$N$326,'SD Aufnahme'!$D$29,FALSE)=0,"",VLOOKUP($E784,'SD Aufnahme'!$A$33:$N$326,'SD Aufnahme'!$D$29,FALSE)),"")</f>
        <v/>
      </c>
      <c r="P784" s="313"/>
      <c r="Q784" s="315" t="str">
        <f>IF(K784=0,"",IFERROR(VLOOKUP($E784,'SD Aufnahme'!$A$33:$N$326,'SD Aufnahme'!$E$29,FALSE),""))</f>
        <v/>
      </c>
      <c r="R784" s="87"/>
      <c r="S784" s="131" t="str">
        <f t="shared" si="220"/>
        <v/>
      </c>
      <c r="T784" s="126">
        <f>IF(M784="organische Düngemittel",IF(OR($M784=0,L784&lt;&gt;0,U784&gt;0),0,IFERROR(VLOOKUP($E784,'SD Aufnahme'!$A$33:$N$4042,T$20,FALSE),0)),)</f>
        <v>0</v>
      </c>
      <c r="U784" s="83"/>
      <c r="V784" s="124"/>
      <c r="W784" s="128" t="str">
        <f ca="1">IFERROR(IF(AND(J784&lt;&gt;"eigene Stoffe",VLOOKUP($E784,'SD Aufnahme'!$A$33:$N$326,'SD Aufnahme'!$G$29,FALSE)=0),"",IF($L784&lt;&gt;0,"", IF(AND(P784&gt;0,O784&lt;&gt;"",Q784&lt;&gt;"t TM"),VLOOKUP($E784,'SD Aufnahme'!$A$33:$N$326,'SD Aufnahme'!$G$29,FALSE)/O784*P784,VLOOKUP($E784,'SD Aufnahme'!$A$33:$N$326,'SD Aufnahme'!$G$29,FALSE)))),"")</f>
        <v/>
      </c>
      <c r="X784" s="87"/>
      <c r="Y784" s="128" t="str">
        <f ca="1">IFERROR(IF(AND(J784&lt;&gt;"eigene Stoffe",VLOOKUP($E784,'SD Aufnahme'!$A$33:$N$326,'SD Aufnahme'!$H$29,FALSE)=0),"",IF($L784&lt;&gt;0,"",IFERROR(IF(AND(P784&gt;0,O784&lt;&gt;"",Q784&lt;&gt;"t TM"),VLOOKUP($E784,'SD Aufnahme'!$A$33:$N$326,'SD Aufnahme'!$H$29,FALSE)*P784/O784,VLOOKUP($E784,'SD Aufnahme'!$A$33:$N$326,'SD Aufnahme'!$H$29,FALSE)),""))),"")</f>
        <v/>
      </c>
      <c r="Z784" s="87"/>
      <c r="AA784" s="424" t="s">
        <v>667</v>
      </c>
      <c r="AB784" s="129" t="str">
        <f>IF($M784=0,"",IFERROR(VLOOKUP($E784,'SD Aufnahme'!$A$33:$N$279,AB$20,FALSE),""))</f>
        <v/>
      </c>
      <c r="AC784" s="97">
        <f t="shared" si="221"/>
        <v>0</v>
      </c>
      <c r="AD784" s="89">
        <f t="shared" ca="1" si="222"/>
        <v>0</v>
      </c>
      <c r="AE784" s="89">
        <f t="shared" ca="1" si="228"/>
        <v>0</v>
      </c>
      <c r="AF784" s="89">
        <f t="shared" ca="1" si="223"/>
        <v>0</v>
      </c>
      <c r="AG784" s="89">
        <f t="shared" ca="1" si="229"/>
        <v>0</v>
      </c>
      <c r="AH784" s="89">
        <f t="shared" si="235"/>
        <v>0</v>
      </c>
      <c r="AI784" s="130" t="e">
        <f ca="1">COUNTIF(OFFSET('SD Aufnahme'!$C$33,VLOOKUP(J784,Art_Aufnahme,3,FALSE),0,VLOOKUP(J784,Art_Aufnahme,4,FALSE)-VLOOKUP(J784,Art_Aufnahme,3,FALSE)+1,1),K784)</f>
        <v>#N/A</v>
      </c>
      <c r="AJ784" s="138">
        <f ca="1">COUNTIF(OFFSET('SD Aufnahme'!$M$32,VLOOKUP(E784,'SD Aufnahme'!$A$33:$X$376,'SD Aufnahme'!$W$29,FALSE),0,1,VLOOKUP(E784,'SD Aufnahme'!$A$33:$X$376,'SD Aufnahme'!$X$29,FALSE)),M784)</f>
        <v>0</v>
      </c>
      <c r="AK784" s="91">
        <f t="shared" ca="1" si="230"/>
        <v>0</v>
      </c>
      <c r="AL784" s="98">
        <f t="shared" si="224"/>
        <v>3</v>
      </c>
      <c r="AO784" s="98">
        <f t="shared" si="225"/>
        <v>0</v>
      </c>
      <c r="AR784" s="98" t="str">
        <f t="shared" si="226"/>
        <v>1900-1-Aufnahme</v>
      </c>
    </row>
    <row r="785" spans="1:44">
      <c r="A785" s="98">
        <f t="shared" si="217"/>
        <v>0</v>
      </c>
      <c r="B785" s="98" t="str">
        <f>IF(C785=1,SUM($C$23:C785),"")</f>
        <v/>
      </c>
      <c r="C785" s="98">
        <f t="shared" si="218"/>
        <v>0</v>
      </c>
      <c r="D785" s="89" t="str">
        <f t="shared" si="219"/>
        <v>1900-1-Aufnahme-</v>
      </c>
      <c r="E785" s="123" t="str">
        <f t="shared" ca="1" si="227"/>
        <v>-</v>
      </c>
      <c r="F785" s="123">
        <f t="shared" si="232"/>
        <v>1900</v>
      </c>
      <c r="G785" s="123">
        <f t="shared" si="233"/>
        <v>1</v>
      </c>
      <c r="H785" s="162">
        <f t="shared" si="234"/>
        <v>763</v>
      </c>
      <c r="I785" s="77"/>
      <c r="J785" s="78"/>
      <c r="K785" s="79"/>
      <c r="L785" s="80"/>
      <c r="M785" s="177"/>
      <c r="N785" s="309" t="str">
        <f t="shared" ca="1" si="231"/>
        <v/>
      </c>
      <c r="O785" s="310" t="str">
        <f ca="1">IFERROR(IF(VLOOKUP($E785,'SD Aufnahme'!$A$33:$N$326,'SD Aufnahme'!$D$29,FALSE)=0,"",VLOOKUP($E785,'SD Aufnahme'!$A$33:$N$326,'SD Aufnahme'!$D$29,FALSE)),"")</f>
        <v/>
      </c>
      <c r="P785" s="313"/>
      <c r="Q785" s="315" t="str">
        <f>IF(K785=0,"",IFERROR(VLOOKUP($E785,'SD Aufnahme'!$A$33:$N$326,'SD Aufnahme'!$E$29,FALSE),""))</f>
        <v/>
      </c>
      <c r="R785" s="87"/>
      <c r="S785" s="131" t="str">
        <f t="shared" si="220"/>
        <v/>
      </c>
      <c r="T785" s="126">
        <f>IF(M785="organische Düngemittel",IF(OR($M785=0,L785&lt;&gt;0,U785&gt;0),0,IFERROR(VLOOKUP($E785,'SD Aufnahme'!$A$33:$N$4042,T$20,FALSE),0)),)</f>
        <v>0</v>
      </c>
      <c r="U785" s="83"/>
      <c r="V785" s="124"/>
      <c r="W785" s="128" t="str">
        <f ca="1">IFERROR(IF(AND(J785&lt;&gt;"eigene Stoffe",VLOOKUP($E785,'SD Aufnahme'!$A$33:$N$326,'SD Aufnahme'!$G$29,FALSE)=0),"",IF($L785&lt;&gt;0,"", IF(AND(P785&gt;0,O785&lt;&gt;"",Q785&lt;&gt;"t TM"),VLOOKUP($E785,'SD Aufnahme'!$A$33:$N$326,'SD Aufnahme'!$G$29,FALSE)/O785*P785,VLOOKUP($E785,'SD Aufnahme'!$A$33:$N$326,'SD Aufnahme'!$G$29,FALSE)))),"")</f>
        <v/>
      </c>
      <c r="X785" s="87"/>
      <c r="Y785" s="128" t="str">
        <f ca="1">IFERROR(IF(AND(J785&lt;&gt;"eigene Stoffe",VLOOKUP($E785,'SD Aufnahme'!$A$33:$N$326,'SD Aufnahme'!$H$29,FALSE)=0),"",IF($L785&lt;&gt;0,"",IFERROR(IF(AND(P785&gt;0,O785&lt;&gt;"",Q785&lt;&gt;"t TM"),VLOOKUP($E785,'SD Aufnahme'!$A$33:$N$326,'SD Aufnahme'!$H$29,FALSE)*P785/O785,VLOOKUP($E785,'SD Aufnahme'!$A$33:$N$326,'SD Aufnahme'!$H$29,FALSE)),""))),"")</f>
        <v/>
      </c>
      <c r="Z785" s="87"/>
      <c r="AA785" s="424" t="s">
        <v>667</v>
      </c>
      <c r="AB785" s="129" t="str">
        <f>IF($M785=0,"",IFERROR(VLOOKUP($E785,'SD Aufnahme'!$A$33:$N$279,AB$20,FALSE),""))</f>
        <v/>
      </c>
      <c r="AC785" s="97">
        <f t="shared" si="221"/>
        <v>0</v>
      </c>
      <c r="AD785" s="89">
        <f t="shared" ca="1" si="222"/>
        <v>0</v>
      </c>
      <c r="AE785" s="89">
        <f t="shared" ca="1" si="228"/>
        <v>0</v>
      </c>
      <c r="AF785" s="89">
        <f t="shared" ca="1" si="223"/>
        <v>0</v>
      </c>
      <c r="AG785" s="89">
        <f t="shared" ca="1" si="229"/>
        <v>0</v>
      </c>
      <c r="AH785" s="89">
        <f t="shared" si="235"/>
        <v>0</v>
      </c>
      <c r="AI785" s="130" t="e">
        <f ca="1">COUNTIF(OFFSET('SD Aufnahme'!$C$33,VLOOKUP(J785,Art_Aufnahme,3,FALSE),0,VLOOKUP(J785,Art_Aufnahme,4,FALSE)-VLOOKUP(J785,Art_Aufnahme,3,FALSE)+1,1),K785)</f>
        <v>#N/A</v>
      </c>
      <c r="AJ785" s="138">
        <f ca="1">COUNTIF(OFFSET('SD Aufnahme'!$M$32,VLOOKUP(E785,'SD Aufnahme'!$A$33:$X$376,'SD Aufnahme'!$W$29,FALSE),0,1,VLOOKUP(E785,'SD Aufnahme'!$A$33:$X$376,'SD Aufnahme'!$X$29,FALSE)),M785)</f>
        <v>0</v>
      </c>
      <c r="AK785" s="91">
        <f t="shared" ca="1" si="230"/>
        <v>0</v>
      </c>
      <c r="AL785" s="98">
        <f t="shared" si="224"/>
        <v>3</v>
      </c>
      <c r="AO785" s="98">
        <f t="shared" si="225"/>
        <v>0</v>
      </c>
      <c r="AR785" s="98" t="str">
        <f t="shared" si="226"/>
        <v>1900-1-Aufnahme</v>
      </c>
    </row>
    <row r="786" spans="1:44">
      <c r="A786" s="98">
        <f t="shared" si="217"/>
        <v>0</v>
      </c>
      <c r="B786" s="98" t="str">
        <f>IF(C786=1,SUM($C$23:C786),"")</f>
        <v/>
      </c>
      <c r="C786" s="98">
        <f t="shared" si="218"/>
        <v>0</v>
      </c>
      <c r="D786" s="89" t="str">
        <f t="shared" si="219"/>
        <v>1900-1-Aufnahme-</v>
      </c>
      <c r="E786" s="123" t="str">
        <f t="shared" ca="1" si="227"/>
        <v>-</v>
      </c>
      <c r="F786" s="123">
        <f t="shared" si="232"/>
        <v>1900</v>
      </c>
      <c r="G786" s="123">
        <f t="shared" si="233"/>
        <v>1</v>
      </c>
      <c r="H786" s="162">
        <f t="shared" si="234"/>
        <v>764</v>
      </c>
      <c r="I786" s="77"/>
      <c r="J786" s="78"/>
      <c r="K786" s="79"/>
      <c r="L786" s="80"/>
      <c r="M786" s="177"/>
      <c r="N786" s="309" t="str">
        <f t="shared" ca="1" si="231"/>
        <v/>
      </c>
      <c r="O786" s="310" t="str">
        <f ca="1">IFERROR(IF(VLOOKUP($E786,'SD Aufnahme'!$A$33:$N$326,'SD Aufnahme'!$D$29,FALSE)=0,"",VLOOKUP($E786,'SD Aufnahme'!$A$33:$N$326,'SD Aufnahme'!$D$29,FALSE)),"")</f>
        <v/>
      </c>
      <c r="P786" s="313"/>
      <c r="Q786" s="315" t="str">
        <f>IF(K786=0,"",IFERROR(VLOOKUP($E786,'SD Aufnahme'!$A$33:$N$326,'SD Aufnahme'!$E$29,FALSE),""))</f>
        <v/>
      </c>
      <c r="R786" s="87"/>
      <c r="S786" s="131" t="str">
        <f t="shared" si="220"/>
        <v/>
      </c>
      <c r="T786" s="126">
        <f>IF(M786="organische Düngemittel",IF(OR($M786=0,L786&lt;&gt;0,U786&gt;0),0,IFERROR(VLOOKUP($E786,'SD Aufnahme'!$A$33:$N$4042,T$20,FALSE),0)),)</f>
        <v>0</v>
      </c>
      <c r="U786" s="83"/>
      <c r="V786" s="124"/>
      <c r="W786" s="128" t="str">
        <f ca="1">IFERROR(IF(AND(J786&lt;&gt;"eigene Stoffe",VLOOKUP($E786,'SD Aufnahme'!$A$33:$N$326,'SD Aufnahme'!$G$29,FALSE)=0),"",IF($L786&lt;&gt;0,"", IF(AND(P786&gt;0,O786&lt;&gt;"",Q786&lt;&gt;"t TM"),VLOOKUP($E786,'SD Aufnahme'!$A$33:$N$326,'SD Aufnahme'!$G$29,FALSE)/O786*P786,VLOOKUP($E786,'SD Aufnahme'!$A$33:$N$326,'SD Aufnahme'!$G$29,FALSE)))),"")</f>
        <v/>
      </c>
      <c r="X786" s="87"/>
      <c r="Y786" s="128" t="str">
        <f ca="1">IFERROR(IF(AND(J786&lt;&gt;"eigene Stoffe",VLOOKUP($E786,'SD Aufnahme'!$A$33:$N$326,'SD Aufnahme'!$H$29,FALSE)=0),"",IF($L786&lt;&gt;0,"",IFERROR(IF(AND(P786&gt;0,O786&lt;&gt;"",Q786&lt;&gt;"t TM"),VLOOKUP($E786,'SD Aufnahme'!$A$33:$N$326,'SD Aufnahme'!$H$29,FALSE)*P786/O786,VLOOKUP($E786,'SD Aufnahme'!$A$33:$N$326,'SD Aufnahme'!$H$29,FALSE)),""))),"")</f>
        <v/>
      </c>
      <c r="Z786" s="87"/>
      <c r="AA786" s="424" t="s">
        <v>667</v>
      </c>
      <c r="AB786" s="129" t="str">
        <f>IF($M786=0,"",IFERROR(VLOOKUP($E786,'SD Aufnahme'!$A$33:$N$279,AB$20,FALSE),""))</f>
        <v/>
      </c>
      <c r="AC786" s="97">
        <f t="shared" si="221"/>
        <v>0</v>
      </c>
      <c r="AD786" s="89">
        <f t="shared" ca="1" si="222"/>
        <v>0</v>
      </c>
      <c r="AE786" s="89">
        <f t="shared" ca="1" si="228"/>
        <v>0</v>
      </c>
      <c r="AF786" s="89">
        <f t="shared" ca="1" si="223"/>
        <v>0</v>
      </c>
      <c r="AG786" s="89">
        <f t="shared" ca="1" si="229"/>
        <v>0</v>
      </c>
      <c r="AH786" s="89">
        <f t="shared" si="235"/>
        <v>0</v>
      </c>
      <c r="AI786" s="130" t="e">
        <f ca="1">COUNTIF(OFFSET('SD Aufnahme'!$C$33,VLOOKUP(J786,Art_Aufnahme,3,FALSE),0,VLOOKUP(J786,Art_Aufnahme,4,FALSE)-VLOOKUP(J786,Art_Aufnahme,3,FALSE)+1,1),K786)</f>
        <v>#N/A</v>
      </c>
      <c r="AJ786" s="138">
        <f ca="1">COUNTIF(OFFSET('SD Aufnahme'!$M$32,VLOOKUP(E786,'SD Aufnahme'!$A$33:$X$376,'SD Aufnahme'!$W$29,FALSE),0,1,VLOOKUP(E786,'SD Aufnahme'!$A$33:$X$376,'SD Aufnahme'!$X$29,FALSE)),M786)</f>
        <v>0</v>
      </c>
      <c r="AK786" s="91">
        <f t="shared" ca="1" si="230"/>
        <v>0</v>
      </c>
      <c r="AL786" s="98">
        <f t="shared" si="224"/>
        <v>3</v>
      </c>
      <c r="AO786" s="98">
        <f t="shared" si="225"/>
        <v>0</v>
      </c>
      <c r="AR786" s="98" t="str">
        <f t="shared" si="226"/>
        <v>1900-1-Aufnahme</v>
      </c>
    </row>
    <row r="787" spans="1:44">
      <c r="A787" s="98">
        <f t="shared" si="217"/>
        <v>0</v>
      </c>
      <c r="B787" s="98" t="str">
        <f>IF(C787=1,SUM($C$23:C787),"")</f>
        <v/>
      </c>
      <c r="C787" s="98">
        <f t="shared" si="218"/>
        <v>0</v>
      </c>
      <c r="D787" s="89" t="str">
        <f t="shared" si="219"/>
        <v>1900-1-Aufnahme-</v>
      </c>
      <c r="E787" s="123" t="str">
        <f t="shared" ca="1" si="227"/>
        <v>-</v>
      </c>
      <c r="F787" s="123">
        <f t="shared" si="232"/>
        <v>1900</v>
      </c>
      <c r="G787" s="123">
        <f t="shared" si="233"/>
        <v>1</v>
      </c>
      <c r="H787" s="162">
        <f t="shared" si="234"/>
        <v>765</v>
      </c>
      <c r="I787" s="77"/>
      <c r="J787" s="78"/>
      <c r="K787" s="79"/>
      <c r="L787" s="80"/>
      <c r="M787" s="177"/>
      <c r="N787" s="309" t="str">
        <f t="shared" ca="1" si="231"/>
        <v/>
      </c>
      <c r="O787" s="310" t="str">
        <f ca="1">IFERROR(IF(VLOOKUP($E787,'SD Aufnahme'!$A$33:$N$326,'SD Aufnahme'!$D$29,FALSE)=0,"",VLOOKUP($E787,'SD Aufnahme'!$A$33:$N$326,'SD Aufnahme'!$D$29,FALSE)),"")</f>
        <v/>
      </c>
      <c r="P787" s="313"/>
      <c r="Q787" s="315" t="str">
        <f>IF(K787=0,"",IFERROR(VLOOKUP($E787,'SD Aufnahme'!$A$33:$N$326,'SD Aufnahme'!$E$29,FALSE),""))</f>
        <v/>
      </c>
      <c r="R787" s="87"/>
      <c r="S787" s="131" t="str">
        <f t="shared" si="220"/>
        <v/>
      </c>
      <c r="T787" s="126">
        <f>IF(M787="organische Düngemittel",IF(OR($M787=0,L787&lt;&gt;0,U787&gt;0),0,IFERROR(VLOOKUP($E787,'SD Aufnahme'!$A$33:$N$4042,T$20,FALSE),0)),)</f>
        <v>0</v>
      </c>
      <c r="U787" s="83"/>
      <c r="V787" s="124"/>
      <c r="W787" s="128" t="str">
        <f ca="1">IFERROR(IF(AND(J787&lt;&gt;"eigene Stoffe",VLOOKUP($E787,'SD Aufnahme'!$A$33:$N$326,'SD Aufnahme'!$G$29,FALSE)=0),"",IF($L787&lt;&gt;0,"", IF(AND(P787&gt;0,O787&lt;&gt;"",Q787&lt;&gt;"t TM"),VLOOKUP($E787,'SD Aufnahme'!$A$33:$N$326,'SD Aufnahme'!$G$29,FALSE)/O787*P787,VLOOKUP($E787,'SD Aufnahme'!$A$33:$N$326,'SD Aufnahme'!$G$29,FALSE)))),"")</f>
        <v/>
      </c>
      <c r="X787" s="87"/>
      <c r="Y787" s="128" t="str">
        <f ca="1">IFERROR(IF(AND(J787&lt;&gt;"eigene Stoffe",VLOOKUP($E787,'SD Aufnahme'!$A$33:$N$326,'SD Aufnahme'!$H$29,FALSE)=0),"",IF($L787&lt;&gt;0,"",IFERROR(IF(AND(P787&gt;0,O787&lt;&gt;"",Q787&lt;&gt;"t TM"),VLOOKUP($E787,'SD Aufnahme'!$A$33:$N$326,'SD Aufnahme'!$H$29,FALSE)*P787/O787,VLOOKUP($E787,'SD Aufnahme'!$A$33:$N$326,'SD Aufnahme'!$H$29,FALSE)),""))),"")</f>
        <v/>
      </c>
      <c r="Z787" s="87"/>
      <c r="AA787" s="424" t="s">
        <v>667</v>
      </c>
      <c r="AB787" s="129" t="str">
        <f>IF($M787=0,"",IFERROR(VLOOKUP($E787,'SD Aufnahme'!$A$33:$N$279,AB$20,FALSE),""))</f>
        <v/>
      </c>
      <c r="AC787" s="97">
        <f t="shared" si="221"/>
        <v>0</v>
      </c>
      <c r="AD787" s="89">
        <f t="shared" ca="1" si="222"/>
        <v>0</v>
      </c>
      <c r="AE787" s="89">
        <f t="shared" ca="1" si="228"/>
        <v>0</v>
      </c>
      <c r="AF787" s="89">
        <f t="shared" ca="1" si="223"/>
        <v>0</v>
      </c>
      <c r="AG787" s="89">
        <f t="shared" ca="1" si="229"/>
        <v>0</v>
      </c>
      <c r="AH787" s="89">
        <f t="shared" si="235"/>
        <v>0</v>
      </c>
      <c r="AI787" s="130" t="e">
        <f ca="1">COUNTIF(OFFSET('SD Aufnahme'!$C$33,VLOOKUP(J787,Art_Aufnahme,3,FALSE),0,VLOOKUP(J787,Art_Aufnahme,4,FALSE)-VLOOKUP(J787,Art_Aufnahme,3,FALSE)+1,1),K787)</f>
        <v>#N/A</v>
      </c>
      <c r="AJ787" s="138">
        <f ca="1">COUNTIF(OFFSET('SD Aufnahme'!$M$32,VLOOKUP(E787,'SD Aufnahme'!$A$33:$X$376,'SD Aufnahme'!$W$29,FALSE),0,1,VLOOKUP(E787,'SD Aufnahme'!$A$33:$X$376,'SD Aufnahme'!$X$29,FALSE)),M787)</f>
        <v>0</v>
      </c>
      <c r="AK787" s="91">
        <f t="shared" ca="1" si="230"/>
        <v>0</v>
      </c>
      <c r="AL787" s="98">
        <f t="shared" si="224"/>
        <v>3</v>
      </c>
      <c r="AO787" s="98">
        <f t="shared" si="225"/>
        <v>0</v>
      </c>
      <c r="AR787" s="98" t="str">
        <f t="shared" si="226"/>
        <v>1900-1-Aufnahme</v>
      </c>
    </row>
    <row r="788" spans="1:44">
      <c r="A788" s="98">
        <f t="shared" si="217"/>
        <v>0</v>
      </c>
      <c r="B788" s="98" t="str">
        <f>IF(C788=1,SUM($C$23:C788),"")</f>
        <v/>
      </c>
      <c r="C788" s="98">
        <f t="shared" si="218"/>
        <v>0</v>
      </c>
      <c r="D788" s="89" t="str">
        <f t="shared" si="219"/>
        <v>1900-1-Aufnahme-</v>
      </c>
      <c r="E788" s="123" t="str">
        <f t="shared" ca="1" si="227"/>
        <v>-</v>
      </c>
      <c r="F788" s="123">
        <f t="shared" si="232"/>
        <v>1900</v>
      </c>
      <c r="G788" s="123">
        <f t="shared" si="233"/>
        <v>1</v>
      </c>
      <c r="H788" s="162">
        <f t="shared" si="234"/>
        <v>766</v>
      </c>
      <c r="I788" s="77"/>
      <c r="J788" s="78"/>
      <c r="K788" s="79"/>
      <c r="L788" s="80"/>
      <c r="M788" s="177"/>
      <c r="N788" s="309" t="str">
        <f t="shared" ca="1" si="231"/>
        <v/>
      </c>
      <c r="O788" s="310" t="str">
        <f ca="1">IFERROR(IF(VLOOKUP($E788,'SD Aufnahme'!$A$33:$N$326,'SD Aufnahme'!$D$29,FALSE)=0,"",VLOOKUP($E788,'SD Aufnahme'!$A$33:$N$326,'SD Aufnahme'!$D$29,FALSE)),"")</f>
        <v/>
      </c>
      <c r="P788" s="313"/>
      <c r="Q788" s="315" t="str">
        <f>IF(K788=0,"",IFERROR(VLOOKUP($E788,'SD Aufnahme'!$A$33:$N$326,'SD Aufnahme'!$E$29,FALSE),""))</f>
        <v/>
      </c>
      <c r="R788" s="87"/>
      <c r="S788" s="131" t="str">
        <f t="shared" si="220"/>
        <v/>
      </c>
      <c r="T788" s="126">
        <f>IF(M788="organische Düngemittel",IF(OR($M788=0,L788&lt;&gt;0,U788&gt;0),0,IFERROR(VLOOKUP($E788,'SD Aufnahme'!$A$33:$N$4042,T$20,FALSE),0)),)</f>
        <v>0</v>
      </c>
      <c r="U788" s="83"/>
      <c r="V788" s="124"/>
      <c r="W788" s="128" t="str">
        <f ca="1">IFERROR(IF(AND(J788&lt;&gt;"eigene Stoffe",VLOOKUP($E788,'SD Aufnahme'!$A$33:$N$326,'SD Aufnahme'!$G$29,FALSE)=0),"",IF($L788&lt;&gt;0,"", IF(AND(P788&gt;0,O788&lt;&gt;"",Q788&lt;&gt;"t TM"),VLOOKUP($E788,'SD Aufnahme'!$A$33:$N$326,'SD Aufnahme'!$G$29,FALSE)/O788*P788,VLOOKUP($E788,'SD Aufnahme'!$A$33:$N$326,'SD Aufnahme'!$G$29,FALSE)))),"")</f>
        <v/>
      </c>
      <c r="X788" s="87"/>
      <c r="Y788" s="128" t="str">
        <f ca="1">IFERROR(IF(AND(J788&lt;&gt;"eigene Stoffe",VLOOKUP($E788,'SD Aufnahme'!$A$33:$N$326,'SD Aufnahme'!$H$29,FALSE)=0),"",IF($L788&lt;&gt;0,"",IFERROR(IF(AND(P788&gt;0,O788&lt;&gt;"",Q788&lt;&gt;"t TM"),VLOOKUP($E788,'SD Aufnahme'!$A$33:$N$326,'SD Aufnahme'!$H$29,FALSE)*P788/O788,VLOOKUP($E788,'SD Aufnahme'!$A$33:$N$326,'SD Aufnahme'!$H$29,FALSE)),""))),"")</f>
        <v/>
      </c>
      <c r="Z788" s="87"/>
      <c r="AA788" s="424" t="s">
        <v>667</v>
      </c>
      <c r="AB788" s="129" t="str">
        <f>IF($M788=0,"",IFERROR(VLOOKUP($E788,'SD Aufnahme'!$A$33:$N$279,AB$20,FALSE),""))</f>
        <v/>
      </c>
      <c r="AC788" s="97">
        <f t="shared" si="221"/>
        <v>0</v>
      </c>
      <c r="AD788" s="89">
        <f t="shared" ca="1" si="222"/>
        <v>0</v>
      </c>
      <c r="AE788" s="89">
        <f t="shared" ca="1" si="228"/>
        <v>0</v>
      </c>
      <c r="AF788" s="89">
        <f t="shared" ca="1" si="223"/>
        <v>0</v>
      </c>
      <c r="AG788" s="89">
        <f t="shared" ca="1" si="229"/>
        <v>0</v>
      </c>
      <c r="AH788" s="89">
        <f t="shared" si="235"/>
        <v>0</v>
      </c>
      <c r="AI788" s="130" t="e">
        <f ca="1">COUNTIF(OFFSET('SD Aufnahme'!$C$33,VLOOKUP(J788,Art_Aufnahme,3,FALSE),0,VLOOKUP(J788,Art_Aufnahme,4,FALSE)-VLOOKUP(J788,Art_Aufnahme,3,FALSE)+1,1),K788)</f>
        <v>#N/A</v>
      </c>
      <c r="AJ788" s="138">
        <f ca="1">COUNTIF(OFFSET('SD Aufnahme'!$M$32,VLOOKUP(E788,'SD Aufnahme'!$A$33:$X$376,'SD Aufnahme'!$W$29,FALSE),0,1,VLOOKUP(E788,'SD Aufnahme'!$A$33:$X$376,'SD Aufnahme'!$X$29,FALSE)),M788)</f>
        <v>0</v>
      </c>
      <c r="AK788" s="91">
        <f t="shared" ca="1" si="230"/>
        <v>0</v>
      </c>
      <c r="AL788" s="98">
        <f t="shared" si="224"/>
        <v>3</v>
      </c>
      <c r="AO788" s="98">
        <f t="shared" si="225"/>
        <v>0</v>
      </c>
      <c r="AR788" s="98" t="str">
        <f t="shared" si="226"/>
        <v>1900-1-Aufnahme</v>
      </c>
    </row>
    <row r="789" spans="1:44">
      <c r="A789" s="98">
        <f t="shared" si="217"/>
        <v>0</v>
      </c>
      <c r="B789" s="98" t="str">
        <f>IF(C789=1,SUM($C$23:C789),"")</f>
        <v/>
      </c>
      <c r="C789" s="98">
        <f t="shared" si="218"/>
        <v>0</v>
      </c>
      <c r="D789" s="89" t="str">
        <f t="shared" si="219"/>
        <v>1900-1-Aufnahme-</v>
      </c>
      <c r="E789" s="123" t="str">
        <f t="shared" ca="1" si="227"/>
        <v>-</v>
      </c>
      <c r="F789" s="123">
        <f t="shared" si="232"/>
        <v>1900</v>
      </c>
      <c r="G789" s="123">
        <f t="shared" si="233"/>
        <v>1</v>
      </c>
      <c r="H789" s="162">
        <f t="shared" si="234"/>
        <v>767</v>
      </c>
      <c r="I789" s="77"/>
      <c r="J789" s="78"/>
      <c r="K789" s="79"/>
      <c r="L789" s="80"/>
      <c r="M789" s="177"/>
      <c r="N789" s="309" t="str">
        <f t="shared" ca="1" si="231"/>
        <v/>
      </c>
      <c r="O789" s="310" t="str">
        <f ca="1">IFERROR(IF(VLOOKUP($E789,'SD Aufnahme'!$A$33:$N$326,'SD Aufnahme'!$D$29,FALSE)=0,"",VLOOKUP($E789,'SD Aufnahme'!$A$33:$N$326,'SD Aufnahme'!$D$29,FALSE)),"")</f>
        <v/>
      </c>
      <c r="P789" s="313"/>
      <c r="Q789" s="315" t="str">
        <f>IF(K789=0,"",IFERROR(VLOOKUP($E789,'SD Aufnahme'!$A$33:$N$326,'SD Aufnahme'!$E$29,FALSE),""))</f>
        <v/>
      </c>
      <c r="R789" s="87"/>
      <c r="S789" s="131" t="str">
        <f t="shared" si="220"/>
        <v/>
      </c>
      <c r="T789" s="126">
        <f>IF(M789="organische Düngemittel",IF(OR($M789=0,L789&lt;&gt;0,U789&gt;0),0,IFERROR(VLOOKUP($E789,'SD Aufnahme'!$A$33:$N$4042,T$20,FALSE),0)),)</f>
        <v>0</v>
      </c>
      <c r="U789" s="83"/>
      <c r="V789" s="124"/>
      <c r="W789" s="128" t="str">
        <f ca="1">IFERROR(IF(AND(J789&lt;&gt;"eigene Stoffe",VLOOKUP($E789,'SD Aufnahme'!$A$33:$N$326,'SD Aufnahme'!$G$29,FALSE)=0),"",IF($L789&lt;&gt;0,"", IF(AND(P789&gt;0,O789&lt;&gt;"",Q789&lt;&gt;"t TM"),VLOOKUP($E789,'SD Aufnahme'!$A$33:$N$326,'SD Aufnahme'!$G$29,FALSE)/O789*P789,VLOOKUP($E789,'SD Aufnahme'!$A$33:$N$326,'SD Aufnahme'!$G$29,FALSE)))),"")</f>
        <v/>
      </c>
      <c r="X789" s="87"/>
      <c r="Y789" s="128" t="str">
        <f ca="1">IFERROR(IF(AND(J789&lt;&gt;"eigene Stoffe",VLOOKUP($E789,'SD Aufnahme'!$A$33:$N$326,'SD Aufnahme'!$H$29,FALSE)=0),"",IF($L789&lt;&gt;0,"",IFERROR(IF(AND(P789&gt;0,O789&lt;&gt;"",Q789&lt;&gt;"t TM"),VLOOKUP($E789,'SD Aufnahme'!$A$33:$N$326,'SD Aufnahme'!$H$29,FALSE)*P789/O789,VLOOKUP($E789,'SD Aufnahme'!$A$33:$N$326,'SD Aufnahme'!$H$29,FALSE)),""))),"")</f>
        <v/>
      </c>
      <c r="Z789" s="87"/>
      <c r="AA789" s="424" t="s">
        <v>667</v>
      </c>
      <c r="AB789" s="129" t="str">
        <f>IF($M789=0,"",IFERROR(VLOOKUP($E789,'SD Aufnahme'!$A$33:$N$279,AB$20,FALSE),""))</f>
        <v/>
      </c>
      <c r="AC789" s="97">
        <f t="shared" si="221"/>
        <v>0</v>
      </c>
      <c r="AD789" s="89">
        <f t="shared" ca="1" si="222"/>
        <v>0</v>
      </c>
      <c r="AE789" s="89">
        <f t="shared" ca="1" si="228"/>
        <v>0</v>
      </c>
      <c r="AF789" s="89">
        <f t="shared" ca="1" si="223"/>
        <v>0</v>
      </c>
      <c r="AG789" s="89">
        <f t="shared" ca="1" si="229"/>
        <v>0</v>
      </c>
      <c r="AH789" s="89">
        <f t="shared" si="235"/>
        <v>0</v>
      </c>
      <c r="AI789" s="130" t="e">
        <f ca="1">COUNTIF(OFFSET('SD Aufnahme'!$C$33,VLOOKUP(J789,Art_Aufnahme,3,FALSE),0,VLOOKUP(J789,Art_Aufnahme,4,FALSE)-VLOOKUP(J789,Art_Aufnahme,3,FALSE)+1,1),K789)</f>
        <v>#N/A</v>
      </c>
      <c r="AJ789" s="138">
        <f ca="1">COUNTIF(OFFSET('SD Aufnahme'!$M$32,VLOOKUP(E789,'SD Aufnahme'!$A$33:$X$376,'SD Aufnahme'!$W$29,FALSE),0,1,VLOOKUP(E789,'SD Aufnahme'!$A$33:$X$376,'SD Aufnahme'!$X$29,FALSE)),M789)</f>
        <v>0</v>
      </c>
      <c r="AK789" s="91">
        <f t="shared" ca="1" si="230"/>
        <v>0</v>
      </c>
      <c r="AL789" s="98">
        <f t="shared" si="224"/>
        <v>3</v>
      </c>
      <c r="AO789" s="98">
        <f t="shared" si="225"/>
        <v>0</v>
      </c>
      <c r="AR789" s="98" t="str">
        <f t="shared" si="226"/>
        <v>1900-1-Aufnahme</v>
      </c>
    </row>
    <row r="790" spans="1:44">
      <c r="A790" s="98">
        <f t="shared" si="217"/>
        <v>0</v>
      </c>
      <c r="B790" s="98" t="str">
        <f>IF(C790=1,SUM($C$23:C790),"")</f>
        <v/>
      </c>
      <c r="C790" s="98">
        <f t="shared" si="218"/>
        <v>0</v>
      </c>
      <c r="D790" s="89" t="str">
        <f t="shared" si="219"/>
        <v>1900-1-Aufnahme-</v>
      </c>
      <c r="E790" s="123" t="str">
        <f t="shared" ca="1" si="227"/>
        <v>-</v>
      </c>
      <c r="F790" s="123">
        <f t="shared" si="232"/>
        <v>1900</v>
      </c>
      <c r="G790" s="123">
        <f t="shared" si="233"/>
        <v>1</v>
      </c>
      <c r="H790" s="162">
        <f t="shared" si="234"/>
        <v>768</v>
      </c>
      <c r="I790" s="77"/>
      <c r="J790" s="78"/>
      <c r="K790" s="79"/>
      <c r="L790" s="80"/>
      <c r="M790" s="177"/>
      <c r="N790" s="309" t="str">
        <f t="shared" ca="1" si="231"/>
        <v/>
      </c>
      <c r="O790" s="310" t="str">
        <f ca="1">IFERROR(IF(VLOOKUP($E790,'SD Aufnahme'!$A$33:$N$326,'SD Aufnahme'!$D$29,FALSE)=0,"",VLOOKUP($E790,'SD Aufnahme'!$A$33:$N$326,'SD Aufnahme'!$D$29,FALSE)),"")</f>
        <v/>
      </c>
      <c r="P790" s="313"/>
      <c r="Q790" s="315" t="str">
        <f>IF(K790=0,"",IFERROR(VLOOKUP($E790,'SD Aufnahme'!$A$33:$N$326,'SD Aufnahme'!$E$29,FALSE),""))</f>
        <v/>
      </c>
      <c r="R790" s="87"/>
      <c r="S790" s="131" t="str">
        <f t="shared" si="220"/>
        <v/>
      </c>
      <c r="T790" s="126">
        <f>IF(M790="organische Düngemittel",IF(OR($M790=0,L790&lt;&gt;0,U790&gt;0),0,IFERROR(VLOOKUP($E790,'SD Aufnahme'!$A$33:$N$4042,T$20,FALSE),0)),)</f>
        <v>0</v>
      </c>
      <c r="U790" s="83"/>
      <c r="V790" s="124"/>
      <c r="W790" s="128" t="str">
        <f ca="1">IFERROR(IF(AND(J790&lt;&gt;"eigene Stoffe",VLOOKUP($E790,'SD Aufnahme'!$A$33:$N$326,'SD Aufnahme'!$G$29,FALSE)=0),"",IF($L790&lt;&gt;0,"", IF(AND(P790&gt;0,O790&lt;&gt;"",Q790&lt;&gt;"t TM"),VLOOKUP($E790,'SD Aufnahme'!$A$33:$N$326,'SD Aufnahme'!$G$29,FALSE)/O790*P790,VLOOKUP($E790,'SD Aufnahme'!$A$33:$N$326,'SD Aufnahme'!$G$29,FALSE)))),"")</f>
        <v/>
      </c>
      <c r="X790" s="87"/>
      <c r="Y790" s="128" t="str">
        <f ca="1">IFERROR(IF(AND(J790&lt;&gt;"eigene Stoffe",VLOOKUP($E790,'SD Aufnahme'!$A$33:$N$326,'SD Aufnahme'!$H$29,FALSE)=0),"",IF($L790&lt;&gt;0,"",IFERROR(IF(AND(P790&gt;0,O790&lt;&gt;"",Q790&lt;&gt;"t TM"),VLOOKUP($E790,'SD Aufnahme'!$A$33:$N$326,'SD Aufnahme'!$H$29,FALSE)*P790/O790,VLOOKUP($E790,'SD Aufnahme'!$A$33:$N$326,'SD Aufnahme'!$H$29,FALSE)),""))),"")</f>
        <v/>
      </c>
      <c r="Z790" s="87"/>
      <c r="AA790" s="424" t="s">
        <v>667</v>
      </c>
      <c r="AB790" s="129" t="str">
        <f>IF($M790=0,"",IFERROR(VLOOKUP($E790,'SD Aufnahme'!$A$33:$N$279,AB$20,FALSE),""))</f>
        <v/>
      </c>
      <c r="AC790" s="97">
        <f t="shared" si="221"/>
        <v>0</v>
      </c>
      <c r="AD790" s="89">
        <f t="shared" ca="1" si="222"/>
        <v>0</v>
      </c>
      <c r="AE790" s="89">
        <f t="shared" ca="1" si="228"/>
        <v>0</v>
      </c>
      <c r="AF790" s="89">
        <f t="shared" ca="1" si="223"/>
        <v>0</v>
      </c>
      <c r="AG790" s="89">
        <f t="shared" ca="1" si="229"/>
        <v>0</v>
      </c>
      <c r="AH790" s="89">
        <f t="shared" si="235"/>
        <v>0</v>
      </c>
      <c r="AI790" s="130" t="e">
        <f ca="1">COUNTIF(OFFSET('SD Aufnahme'!$C$33,VLOOKUP(J790,Art_Aufnahme,3,FALSE),0,VLOOKUP(J790,Art_Aufnahme,4,FALSE)-VLOOKUP(J790,Art_Aufnahme,3,FALSE)+1,1),K790)</f>
        <v>#N/A</v>
      </c>
      <c r="AJ790" s="138">
        <f ca="1">COUNTIF(OFFSET('SD Aufnahme'!$M$32,VLOOKUP(E790,'SD Aufnahme'!$A$33:$X$376,'SD Aufnahme'!$W$29,FALSE),0,1,VLOOKUP(E790,'SD Aufnahme'!$A$33:$X$376,'SD Aufnahme'!$X$29,FALSE)),M790)</f>
        <v>0</v>
      </c>
      <c r="AK790" s="91">
        <f t="shared" ca="1" si="230"/>
        <v>0</v>
      </c>
      <c r="AL790" s="98">
        <f t="shared" si="224"/>
        <v>3</v>
      </c>
      <c r="AO790" s="98">
        <f t="shared" si="225"/>
        <v>0</v>
      </c>
      <c r="AR790" s="98" t="str">
        <f t="shared" si="226"/>
        <v>1900-1-Aufnahme</v>
      </c>
    </row>
    <row r="791" spans="1:44">
      <c r="A791" s="98">
        <f t="shared" ref="A791:A854" si="236">COUNTIF($K$23:$K$1022,L791)</f>
        <v>0</v>
      </c>
      <c r="B791" s="98" t="str">
        <f>IF(C791=1,SUM($C$23:C791),"")</f>
        <v/>
      </c>
      <c r="C791" s="98">
        <f t="shared" ref="C791:C854" si="237">IF(AND(L791&gt;0,X791&gt;0,Z791&gt;0),1,0)</f>
        <v>0</v>
      </c>
      <c r="D791" s="89" t="str">
        <f t="shared" ref="D791:D854" si="238">CONCATENATE(F791&amp;"-"&amp;G791&amp;"-"&amp;$D$1&amp;"-"&amp;M791)</f>
        <v>1900-1-Aufnahme-</v>
      </c>
      <c r="E791" s="123" t="str">
        <f t="shared" ca="1" si="227"/>
        <v>-</v>
      </c>
      <c r="F791" s="123">
        <f t="shared" si="232"/>
        <v>1900</v>
      </c>
      <c r="G791" s="123">
        <f t="shared" si="233"/>
        <v>1</v>
      </c>
      <c r="H791" s="162">
        <f t="shared" si="234"/>
        <v>769</v>
      </c>
      <c r="I791" s="77"/>
      <c r="J791" s="78"/>
      <c r="K791" s="79"/>
      <c r="L791" s="80"/>
      <c r="M791" s="177"/>
      <c r="N791" s="309" t="str">
        <f t="shared" ca="1" si="231"/>
        <v/>
      </c>
      <c r="O791" s="310" t="str">
        <f ca="1">IFERROR(IF(VLOOKUP($E791,'SD Aufnahme'!$A$33:$N$326,'SD Aufnahme'!$D$29,FALSE)=0,"",VLOOKUP($E791,'SD Aufnahme'!$A$33:$N$326,'SD Aufnahme'!$D$29,FALSE)),"")</f>
        <v/>
      </c>
      <c r="P791" s="313"/>
      <c r="Q791" s="315" t="str">
        <f>IF(K791=0,"",IFERROR(VLOOKUP($E791,'SD Aufnahme'!$A$33:$N$326,'SD Aufnahme'!$E$29,FALSE),""))</f>
        <v/>
      </c>
      <c r="R791" s="87"/>
      <c r="S791" s="131" t="str">
        <f t="shared" ref="S791:S854" si="239">IF(M791="organische Düngemittel", "%","")</f>
        <v/>
      </c>
      <c r="T791" s="126">
        <f>IF(M791="organische Düngemittel",IF(OR($M791=0,L791&lt;&gt;0,U791&gt;0),0,IFERROR(VLOOKUP($E791,'SD Aufnahme'!$A$33:$N$4042,T$20,FALSE),0)),)</f>
        <v>0</v>
      </c>
      <c r="U791" s="83"/>
      <c r="V791" s="124"/>
      <c r="W791" s="128" t="str">
        <f ca="1">IFERROR(IF(AND(J791&lt;&gt;"eigene Stoffe",VLOOKUP($E791,'SD Aufnahme'!$A$33:$N$326,'SD Aufnahme'!$G$29,FALSE)=0),"",IF($L791&lt;&gt;0,"", IF(AND(P791&gt;0,O791&lt;&gt;"",Q791&lt;&gt;"t TM"),VLOOKUP($E791,'SD Aufnahme'!$A$33:$N$326,'SD Aufnahme'!$G$29,FALSE)/O791*P791,VLOOKUP($E791,'SD Aufnahme'!$A$33:$N$326,'SD Aufnahme'!$G$29,FALSE)))),"")</f>
        <v/>
      </c>
      <c r="X791" s="87"/>
      <c r="Y791" s="128" t="str">
        <f ca="1">IFERROR(IF(AND(J791&lt;&gt;"eigene Stoffe",VLOOKUP($E791,'SD Aufnahme'!$A$33:$N$326,'SD Aufnahme'!$H$29,FALSE)=0),"",IF($L791&lt;&gt;0,"",IFERROR(IF(AND(P791&gt;0,O791&lt;&gt;"",Q791&lt;&gt;"t TM"),VLOOKUP($E791,'SD Aufnahme'!$A$33:$N$326,'SD Aufnahme'!$H$29,FALSE)*P791/O791,VLOOKUP($E791,'SD Aufnahme'!$A$33:$N$326,'SD Aufnahme'!$H$29,FALSE)),""))),"")</f>
        <v/>
      </c>
      <c r="Z791" s="87"/>
      <c r="AA791" s="424" t="s">
        <v>667</v>
      </c>
      <c r="AB791" s="129" t="str">
        <f>IF($M791=0,"",IFERROR(VLOOKUP($E791,'SD Aufnahme'!$A$33:$N$279,AB$20,FALSE),""))</f>
        <v/>
      </c>
      <c r="AC791" s="97">
        <f t="shared" ref="AC791:AC854" si="240">IFERROR(P791*R791/100,0)</f>
        <v>0</v>
      </c>
      <c r="AD791" s="89">
        <f t="shared" ref="AD791:AD854" ca="1" si="241">IF(AK791=1,IFERROR(IF(L791&gt;0,R791*X791,IF(X791&gt;0,X791*R791,W791*R791)),0),0)</f>
        <v>0</v>
      </c>
      <c r="AE791" s="89">
        <f t="shared" ca="1" si="228"/>
        <v>0</v>
      </c>
      <c r="AF791" s="89">
        <f t="shared" ref="AF791:AF854" ca="1" si="242">IF(AK791=1,IF(J791="Stickstofffixierung durch Leguminosen",0,IFERROR(IF(L791&gt;0,R791*Z791,IF(Z791&gt;0,Z791*R791,Y791*R791)),0)),0)</f>
        <v>0</v>
      </c>
      <c r="AG791" s="89">
        <f t="shared" ca="1" si="229"/>
        <v>0</v>
      </c>
      <c r="AH791" s="89">
        <f t="shared" si="235"/>
        <v>0</v>
      </c>
      <c r="AI791" s="130" t="e">
        <f ca="1">COUNTIF(OFFSET('SD Aufnahme'!$C$33,VLOOKUP(J791,Art_Aufnahme,3,FALSE),0,VLOOKUP(J791,Art_Aufnahme,4,FALSE)-VLOOKUP(J791,Art_Aufnahme,3,FALSE)+1,1),K791)</f>
        <v>#N/A</v>
      </c>
      <c r="AJ791" s="138">
        <f ca="1">COUNTIF(OFFSET('SD Aufnahme'!$M$32,VLOOKUP(E791,'SD Aufnahme'!$A$33:$X$376,'SD Aufnahme'!$W$29,FALSE),0,1,VLOOKUP(E791,'SD Aufnahme'!$A$33:$X$376,'SD Aufnahme'!$X$29,FALSE)),M791)</f>
        <v>0</v>
      </c>
      <c r="AK791" s="91">
        <f t="shared" ca="1" si="230"/>
        <v>0</v>
      </c>
      <c r="AL791" s="98">
        <f t="shared" ref="AL791:AL854" si="243">IF(OR(X791&gt;0,Z791&gt;0),2,3)</f>
        <v>3</v>
      </c>
      <c r="AO791" s="98">
        <f t="shared" ref="AO791:AO854" si="244">IF(I791&gt;0,ROW(),0)</f>
        <v>0</v>
      </c>
      <c r="AR791" s="98" t="str">
        <f t="shared" ref="AR791:AR854" si="245">CONCATENATE(F791&amp;"-"&amp;G791&amp;"-"&amp;$D$1)</f>
        <v>1900-1-Aufnahme</v>
      </c>
    </row>
    <row r="792" spans="1:44">
      <c r="A792" s="98">
        <f t="shared" si="236"/>
        <v>0</v>
      </c>
      <c r="B792" s="98" t="str">
        <f>IF(C792=1,SUM($C$23:C792),"")</f>
        <v/>
      </c>
      <c r="C792" s="98">
        <f t="shared" si="237"/>
        <v>0</v>
      </c>
      <c r="D792" s="89" t="str">
        <f t="shared" si="238"/>
        <v>1900-1-Aufnahme-</v>
      </c>
      <c r="E792" s="123" t="str">
        <f t="shared" ref="E792:E855" ca="1" si="246">IFERROR(IF(AI792=1,CONCATENATE(J792&amp;"-"&amp;K792),"-"),"-")</f>
        <v>-</v>
      </c>
      <c r="F792" s="123">
        <f t="shared" si="232"/>
        <v>1900</v>
      </c>
      <c r="G792" s="123">
        <f t="shared" si="233"/>
        <v>1</v>
      </c>
      <c r="H792" s="162">
        <f t="shared" si="234"/>
        <v>770</v>
      </c>
      <c r="I792" s="77"/>
      <c r="J792" s="78"/>
      <c r="K792" s="79"/>
      <c r="L792" s="80"/>
      <c r="M792" s="177"/>
      <c r="N792" s="309" t="str">
        <f t="shared" ca="1" si="231"/>
        <v/>
      </c>
      <c r="O792" s="310" t="str">
        <f ca="1">IFERROR(IF(VLOOKUP($E792,'SD Aufnahme'!$A$33:$N$326,'SD Aufnahme'!$D$29,FALSE)=0,"",VLOOKUP($E792,'SD Aufnahme'!$A$33:$N$326,'SD Aufnahme'!$D$29,FALSE)),"")</f>
        <v/>
      </c>
      <c r="P792" s="313"/>
      <c r="Q792" s="315" t="str">
        <f>IF(K792=0,"",IFERROR(VLOOKUP($E792,'SD Aufnahme'!$A$33:$N$326,'SD Aufnahme'!$E$29,FALSE),""))</f>
        <v/>
      </c>
      <c r="R792" s="87"/>
      <c r="S792" s="131" t="str">
        <f t="shared" si="239"/>
        <v/>
      </c>
      <c r="T792" s="126">
        <f>IF(M792="organische Düngemittel",IF(OR($M792=0,L792&lt;&gt;0,U792&gt;0),0,IFERROR(VLOOKUP($E792,'SD Aufnahme'!$A$33:$N$4042,T$20,FALSE),0)),)</f>
        <v>0</v>
      </c>
      <c r="U792" s="83"/>
      <c r="V792" s="124"/>
      <c r="W792" s="128" t="str">
        <f ca="1">IFERROR(IF(AND(J792&lt;&gt;"eigene Stoffe",VLOOKUP($E792,'SD Aufnahme'!$A$33:$N$326,'SD Aufnahme'!$G$29,FALSE)=0),"",IF($L792&lt;&gt;0,"", IF(AND(P792&gt;0,O792&lt;&gt;"",Q792&lt;&gt;"t TM"),VLOOKUP($E792,'SD Aufnahme'!$A$33:$N$326,'SD Aufnahme'!$G$29,FALSE)/O792*P792,VLOOKUP($E792,'SD Aufnahme'!$A$33:$N$326,'SD Aufnahme'!$G$29,FALSE)))),"")</f>
        <v/>
      </c>
      <c r="X792" s="87"/>
      <c r="Y792" s="128" t="str">
        <f ca="1">IFERROR(IF(AND(J792&lt;&gt;"eigene Stoffe",VLOOKUP($E792,'SD Aufnahme'!$A$33:$N$326,'SD Aufnahme'!$H$29,FALSE)=0),"",IF($L792&lt;&gt;0,"",IFERROR(IF(AND(P792&gt;0,O792&lt;&gt;"",Q792&lt;&gt;"t TM"),VLOOKUP($E792,'SD Aufnahme'!$A$33:$N$326,'SD Aufnahme'!$H$29,FALSE)*P792/O792,VLOOKUP($E792,'SD Aufnahme'!$A$33:$N$326,'SD Aufnahme'!$H$29,FALSE)),""))),"")</f>
        <v/>
      </c>
      <c r="Z792" s="87"/>
      <c r="AA792" s="424" t="s">
        <v>667</v>
      </c>
      <c r="AB792" s="129" t="str">
        <f>IF($M792=0,"",IFERROR(VLOOKUP($E792,'SD Aufnahme'!$A$33:$N$279,AB$20,FALSE),""))</f>
        <v/>
      </c>
      <c r="AC792" s="97">
        <f t="shared" si="240"/>
        <v>0</v>
      </c>
      <c r="AD792" s="89">
        <f t="shared" ca="1" si="241"/>
        <v>0</v>
      </c>
      <c r="AE792" s="89">
        <f t="shared" ref="AE792:AE855" ca="1" si="247">IF(AK792=1,AD792/100*IF(U792&gt;0,U792,T792),0)</f>
        <v>0</v>
      </c>
      <c r="AF792" s="89">
        <f t="shared" ca="1" si="242"/>
        <v>0</v>
      </c>
      <c r="AG792" s="89">
        <f t="shared" ref="AG792:AG855" ca="1" si="248">IF(AK792=1,AF792/100*IF(U792&gt;0,U792,T792),0)</f>
        <v>0</v>
      </c>
      <c r="AH792" s="89">
        <f t="shared" si="235"/>
        <v>0</v>
      </c>
      <c r="AI792" s="130" t="e">
        <f ca="1">COUNTIF(OFFSET('SD Aufnahme'!$C$33,VLOOKUP(J792,Art_Aufnahme,3,FALSE),0,VLOOKUP(J792,Art_Aufnahme,4,FALSE)-VLOOKUP(J792,Art_Aufnahme,3,FALSE)+1,1),K792)</f>
        <v>#N/A</v>
      </c>
      <c r="AJ792" s="138">
        <f ca="1">COUNTIF(OFFSET('SD Aufnahme'!$M$32,VLOOKUP(E792,'SD Aufnahme'!$A$33:$X$376,'SD Aufnahme'!$W$29,FALSE),0,1,VLOOKUP(E792,'SD Aufnahme'!$A$33:$X$376,'SD Aufnahme'!$X$29,FALSE)),M792)</f>
        <v>0</v>
      </c>
      <c r="AK792" s="91">
        <f t="shared" ref="AK792:AK855" ca="1" si="249">IF(AND(I792&gt;0,K792&gt;0,M792&gt;0,R792&gt;0,OR(AND(AA792="Richtwerte ",X792="",Z792=0),AND(OR(AA792="Richtwerte",AND(J792="eigene Stoffe",AA792&gt;0)),OR( W792&gt;0,X792&gt;0),OR(Y792&gt;0,Z792&gt;0)),AND(X792&gt;0,Z792&gt;0,OR(AA792="Richtwerte",AA792="Kennzeichnung",AA792="Analyse")))),1,0)</f>
        <v>0</v>
      </c>
      <c r="AL792" s="98">
        <f t="shared" si="243"/>
        <v>3</v>
      </c>
      <c r="AO792" s="98">
        <f t="shared" si="244"/>
        <v>0</v>
      </c>
      <c r="AR792" s="98" t="str">
        <f t="shared" si="245"/>
        <v>1900-1-Aufnahme</v>
      </c>
    </row>
    <row r="793" spans="1:44">
      <c r="A793" s="98">
        <f t="shared" si="236"/>
        <v>0</v>
      </c>
      <c r="B793" s="98" t="str">
        <f>IF(C793=1,SUM($C$23:C793),"")</f>
        <v/>
      </c>
      <c r="C793" s="98">
        <f t="shared" si="237"/>
        <v>0</v>
      </c>
      <c r="D793" s="89" t="str">
        <f t="shared" si="238"/>
        <v>1900-1-Aufnahme-</v>
      </c>
      <c r="E793" s="123" t="str">
        <f t="shared" ca="1" si="246"/>
        <v>-</v>
      </c>
      <c r="F793" s="123">
        <f t="shared" si="232"/>
        <v>1900</v>
      </c>
      <c r="G793" s="123">
        <f t="shared" si="233"/>
        <v>1</v>
      </c>
      <c r="H793" s="162">
        <f t="shared" si="234"/>
        <v>771</v>
      </c>
      <c r="I793" s="77"/>
      <c r="J793" s="78"/>
      <c r="K793" s="79"/>
      <c r="L793" s="80"/>
      <c r="M793" s="177"/>
      <c r="N793" s="309" t="str">
        <f t="shared" ref="N793:N856" ca="1" si="250">IF(OR(SUM(O793:P793)=0,O793=""),"","%")</f>
        <v/>
      </c>
      <c r="O793" s="310" t="str">
        <f ca="1">IFERROR(IF(VLOOKUP($E793,'SD Aufnahme'!$A$33:$N$326,'SD Aufnahme'!$D$29,FALSE)=0,"",VLOOKUP($E793,'SD Aufnahme'!$A$33:$N$326,'SD Aufnahme'!$D$29,FALSE)),"")</f>
        <v/>
      </c>
      <c r="P793" s="313"/>
      <c r="Q793" s="315" t="str">
        <f>IF(K793=0,"",IFERROR(VLOOKUP($E793,'SD Aufnahme'!$A$33:$N$326,'SD Aufnahme'!$E$29,FALSE),""))</f>
        <v/>
      </c>
      <c r="R793" s="87"/>
      <c r="S793" s="131" t="str">
        <f t="shared" si="239"/>
        <v/>
      </c>
      <c r="T793" s="126">
        <f>IF(M793="organische Düngemittel",IF(OR($M793=0,L793&lt;&gt;0,U793&gt;0),0,IFERROR(VLOOKUP($E793,'SD Aufnahme'!$A$33:$N$4042,T$20,FALSE),0)),)</f>
        <v>0</v>
      </c>
      <c r="U793" s="83"/>
      <c r="V793" s="124"/>
      <c r="W793" s="128" t="str">
        <f ca="1">IFERROR(IF(AND(J793&lt;&gt;"eigene Stoffe",VLOOKUP($E793,'SD Aufnahme'!$A$33:$N$326,'SD Aufnahme'!$G$29,FALSE)=0),"",IF($L793&lt;&gt;0,"", IF(AND(P793&gt;0,O793&lt;&gt;"",Q793&lt;&gt;"t TM"),VLOOKUP($E793,'SD Aufnahme'!$A$33:$N$326,'SD Aufnahme'!$G$29,FALSE)/O793*P793,VLOOKUP($E793,'SD Aufnahme'!$A$33:$N$326,'SD Aufnahme'!$G$29,FALSE)))),"")</f>
        <v/>
      </c>
      <c r="X793" s="87"/>
      <c r="Y793" s="128" t="str">
        <f ca="1">IFERROR(IF(AND(J793&lt;&gt;"eigene Stoffe",VLOOKUP($E793,'SD Aufnahme'!$A$33:$N$326,'SD Aufnahme'!$H$29,FALSE)=0),"",IF($L793&lt;&gt;0,"",IFERROR(IF(AND(P793&gt;0,O793&lt;&gt;"",Q793&lt;&gt;"t TM"),VLOOKUP($E793,'SD Aufnahme'!$A$33:$N$326,'SD Aufnahme'!$H$29,FALSE)*P793/O793,VLOOKUP($E793,'SD Aufnahme'!$A$33:$N$326,'SD Aufnahme'!$H$29,FALSE)),""))),"")</f>
        <v/>
      </c>
      <c r="Z793" s="87"/>
      <c r="AA793" s="424" t="s">
        <v>667</v>
      </c>
      <c r="AB793" s="129" t="str">
        <f>IF($M793=0,"",IFERROR(VLOOKUP($E793,'SD Aufnahme'!$A$33:$N$279,AB$20,FALSE),""))</f>
        <v/>
      </c>
      <c r="AC793" s="97">
        <f t="shared" si="240"/>
        <v>0</v>
      </c>
      <c r="AD793" s="89">
        <f t="shared" ca="1" si="241"/>
        <v>0</v>
      </c>
      <c r="AE793" s="89">
        <f t="shared" ca="1" si="247"/>
        <v>0</v>
      </c>
      <c r="AF793" s="89">
        <f t="shared" ca="1" si="242"/>
        <v>0</v>
      </c>
      <c r="AG793" s="89">
        <f t="shared" ca="1" si="248"/>
        <v>0</v>
      </c>
      <c r="AH793" s="89">
        <f t="shared" si="235"/>
        <v>0</v>
      </c>
      <c r="AI793" s="130" t="e">
        <f ca="1">COUNTIF(OFFSET('SD Aufnahme'!$C$33,VLOOKUP(J793,Art_Aufnahme,3,FALSE),0,VLOOKUP(J793,Art_Aufnahme,4,FALSE)-VLOOKUP(J793,Art_Aufnahme,3,FALSE)+1,1),K793)</f>
        <v>#N/A</v>
      </c>
      <c r="AJ793" s="138">
        <f ca="1">COUNTIF(OFFSET('SD Aufnahme'!$M$32,VLOOKUP(E793,'SD Aufnahme'!$A$33:$X$376,'SD Aufnahme'!$W$29,FALSE),0,1,VLOOKUP(E793,'SD Aufnahme'!$A$33:$X$376,'SD Aufnahme'!$X$29,FALSE)),M793)</f>
        <v>0</v>
      </c>
      <c r="AK793" s="91">
        <f t="shared" ca="1" si="249"/>
        <v>0</v>
      </c>
      <c r="AL793" s="98">
        <f t="shared" si="243"/>
        <v>3</v>
      </c>
      <c r="AO793" s="98">
        <f t="shared" si="244"/>
        <v>0</v>
      </c>
      <c r="AR793" s="98" t="str">
        <f t="shared" si="245"/>
        <v>1900-1-Aufnahme</v>
      </c>
    </row>
    <row r="794" spans="1:44">
      <c r="A794" s="98">
        <f t="shared" si="236"/>
        <v>0</v>
      </c>
      <c r="B794" s="98" t="str">
        <f>IF(C794=1,SUM($C$23:C794),"")</f>
        <v/>
      </c>
      <c r="C794" s="98">
        <f t="shared" si="237"/>
        <v>0</v>
      </c>
      <c r="D794" s="89" t="str">
        <f t="shared" si="238"/>
        <v>1900-1-Aufnahme-</v>
      </c>
      <c r="E794" s="123" t="str">
        <f t="shared" ca="1" si="246"/>
        <v>-</v>
      </c>
      <c r="F794" s="123">
        <f t="shared" si="232"/>
        <v>1900</v>
      </c>
      <c r="G794" s="123">
        <f t="shared" si="233"/>
        <v>1</v>
      </c>
      <c r="H794" s="162">
        <f t="shared" si="234"/>
        <v>772</v>
      </c>
      <c r="I794" s="77"/>
      <c r="J794" s="78"/>
      <c r="K794" s="79"/>
      <c r="L794" s="80"/>
      <c r="M794" s="177"/>
      <c r="N794" s="309" t="str">
        <f t="shared" ca="1" si="250"/>
        <v/>
      </c>
      <c r="O794" s="310" t="str">
        <f ca="1">IFERROR(IF(VLOOKUP($E794,'SD Aufnahme'!$A$33:$N$326,'SD Aufnahme'!$D$29,FALSE)=0,"",VLOOKUP($E794,'SD Aufnahme'!$A$33:$N$326,'SD Aufnahme'!$D$29,FALSE)),"")</f>
        <v/>
      </c>
      <c r="P794" s="313"/>
      <c r="Q794" s="315" t="str">
        <f>IF(K794=0,"",IFERROR(VLOOKUP($E794,'SD Aufnahme'!$A$33:$N$326,'SD Aufnahme'!$E$29,FALSE),""))</f>
        <v/>
      </c>
      <c r="R794" s="87"/>
      <c r="S794" s="131" t="str">
        <f t="shared" si="239"/>
        <v/>
      </c>
      <c r="T794" s="126">
        <f>IF(M794="organische Düngemittel",IF(OR($M794=0,L794&lt;&gt;0,U794&gt;0),0,IFERROR(VLOOKUP($E794,'SD Aufnahme'!$A$33:$N$4042,T$20,FALSE),0)),)</f>
        <v>0</v>
      </c>
      <c r="U794" s="83"/>
      <c r="V794" s="124"/>
      <c r="W794" s="128" t="str">
        <f ca="1">IFERROR(IF(AND(J794&lt;&gt;"eigene Stoffe",VLOOKUP($E794,'SD Aufnahme'!$A$33:$N$326,'SD Aufnahme'!$G$29,FALSE)=0),"",IF($L794&lt;&gt;0,"", IF(AND(P794&gt;0,O794&lt;&gt;"",Q794&lt;&gt;"t TM"),VLOOKUP($E794,'SD Aufnahme'!$A$33:$N$326,'SD Aufnahme'!$G$29,FALSE)/O794*P794,VLOOKUP($E794,'SD Aufnahme'!$A$33:$N$326,'SD Aufnahme'!$G$29,FALSE)))),"")</f>
        <v/>
      </c>
      <c r="X794" s="87"/>
      <c r="Y794" s="128" t="str">
        <f ca="1">IFERROR(IF(AND(J794&lt;&gt;"eigene Stoffe",VLOOKUP($E794,'SD Aufnahme'!$A$33:$N$326,'SD Aufnahme'!$H$29,FALSE)=0),"",IF($L794&lt;&gt;0,"",IFERROR(IF(AND(P794&gt;0,O794&lt;&gt;"",Q794&lt;&gt;"t TM"),VLOOKUP($E794,'SD Aufnahme'!$A$33:$N$326,'SD Aufnahme'!$H$29,FALSE)*P794/O794,VLOOKUP($E794,'SD Aufnahme'!$A$33:$N$326,'SD Aufnahme'!$H$29,FALSE)),""))),"")</f>
        <v/>
      </c>
      <c r="Z794" s="87"/>
      <c r="AA794" s="424" t="s">
        <v>667</v>
      </c>
      <c r="AB794" s="129" t="str">
        <f>IF($M794=0,"",IFERROR(VLOOKUP($E794,'SD Aufnahme'!$A$33:$N$279,AB$20,FALSE),""))</f>
        <v/>
      </c>
      <c r="AC794" s="97">
        <f t="shared" si="240"/>
        <v>0</v>
      </c>
      <c r="AD794" s="89">
        <f t="shared" ca="1" si="241"/>
        <v>0</v>
      </c>
      <c r="AE794" s="89">
        <f t="shared" ca="1" si="247"/>
        <v>0</v>
      </c>
      <c r="AF794" s="89">
        <f t="shared" ca="1" si="242"/>
        <v>0</v>
      </c>
      <c r="AG794" s="89">
        <f t="shared" ca="1" si="248"/>
        <v>0</v>
      </c>
      <c r="AH794" s="89">
        <f t="shared" si="235"/>
        <v>0</v>
      </c>
      <c r="AI794" s="130" t="e">
        <f ca="1">COUNTIF(OFFSET('SD Aufnahme'!$C$33,VLOOKUP(J794,Art_Aufnahme,3,FALSE),0,VLOOKUP(J794,Art_Aufnahme,4,FALSE)-VLOOKUP(J794,Art_Aufnahme,3,FALSE)+1,1),K794)</f>
        <v>#N/A</v>
      </c>
      <c r="AJ794" s="138">
        <f ca="1">COUNTIF(OFFSET('SD Aufnahme'!$M$32,VLOOKUP(E794,'SD Aufnahme'!$A$33:$X$376,'SD Aufnahme'!$W$29,FALSE),0,1,VLOOKUP(E794,'SD Aufnahme'!$A$33:$X$376,'SD Aufnahme'!$X$29,FALSE)),M794)</f>
        <v>0</v>
      </c>
      <c r="AK794" s="91">
        <f t="shared" ca="1" si="249"/>
        <v>0</v>
      </c>
      <c r="AL794" s="98">
        <f t="shared" si="243"/>
        <v>3</v>
      </c>
      <c r="AO794" s="98">
        <f t="shared" si="244"/>
        <v>0</v>
      </c>
      <c r="AR794" s="98" t="str">
        <f t="shared" si="245"/>
        <v>1900-1-Aufnahme</v>
      </c>
    </row>
    <row r="795" spans="1:44">
      <c r="A795" s="98">
        <f t="shared" si="236"/>
        <v>0</v>
      </c>
      <c r="B795" s="98" t="str">
        <f>IF(C795=1,SUM($C$23:C795),"")</f>
        <v/>
      </c>
      <c r="C795" s="98">
        <f t="shared" si="237"/>
        <v>0</v>
      </c>
      <c r="D795" s="89" t="str">
        <f t="shared" si="238"/>
        <v>1900-1-Aufnahme-</v>
      </c>
      <c r="E795" s="123" t="str">
        <f t="shared" ca="1" si="246"/>
        <v>-</v>
      </c>
      <c r="F795" s="123">
        <f t="shared" si="232"/>
        <v>1900</v>
      </c>
      <c r="G795" s="123">
        <f t="shared" si="233"/>
        <v>1</v>
      </c>
      <c r="H795" s="162">
        <f t="shared" si="234"/>
        <v>773</v>
      </c>
      <c r="I795" s="77"/>
      <c r="J795" s="78"/>
      <c r="K795" s="79"/>
      <c r="L795" s="80"/>
      <c r="M795" s="177"/>
      <c r="N795" s="309" t="str">
        <f t="shared" ca="1" si="250"/>
        <v/>
      </c>
      <c r="O795" s="310" t="str">
        <f ca="1">IFERROR(IF(VLOOKUP($E795,'SD Aufnahme'!$A$33:$N$326,'SD Aufnahme'!$D$29,FALSE)=0,"",VLOOKUP($E795,'SD Aufnahme'!$A$33:$N$326,'SD Aufnahme'!$D$29,FALSE)),"")</f>
        <v/>
      </c>
      <c r="P795" s="313"/>
      <c r="Q795" s="315" t="str">
        <f>IF(K795=0,"",IFERROR(VLOOKUP($E795,'SD Aufnahme'!$A$33:$N$326,'SD Aufnahme'!$E$29,FALSE),""))</f>
        <v/>
      </c>
      <c r="R795" s="87"/>
      <c r="S795" s="131" t="str">
        <f t="shared" si="239"/>
        <v/>
      </c>
      <c r="T795" s="126">
        <f>IF(M795="organische Düngemittel",IF(OR($M795=0,L795&lt;&gt;0,U795&gt;0),0,IFERROR(VLOOKUP($E795,'SD Aufnahme'!$A$33:$N$4042,T$20,FALSE),0)),)</f>
        <v>0</v>
      </c>
      <c r="U795" s="83"/>
      <c r="V795" s="124"/>
      <c r="W795" s="128" t="str">
        <f ca="1">IFERROR(IF(AND(J795&lt;&gt;"eigene Stoffe",VLOOKUP($E795,'SD Aufnahme'!$A$33:$N$326,'SD Aufnahme'!$G$29,FALSE)=0),"",IF($L795&lt;&gt;0,"", IF(AND(P795&gt;0,O795&lt;&gt;"",Q795&lt;&gt;"t TM"),VLOOKUP($E795,'SD Aufnahme'!$A$33:$N$326,'SD Aufnahme'!$G$29,FALSE)/O795*P795,VLOOKUP($E795,'SD Aufnahme'!$A$33:$N$326,'SD Aufnahme'!$G$29,FALSE)))),"")</f>
        <v/>
      </c>
      <c r="X795" s="87"/>
      <c r="Y795" s="128" t="str">
        <f ca="1">IFERROR(IF(AND(J795&lt;&gt;"eigene Stoffe",VLOOKUP($E795,'SD Aufnahme'!$A$33:$N$326,'SD Aufnahme'!$H$29,FALSE)=0),"",IF($L795&lt;&gt;0,"",IFERROR(IF(AND(P795&gt;0,O795&lt;&gt;"",Q795&lt;&gt;"t TM"),VLOOKUP($E795,'SD Aufnahme'!$A$33:$N$326,'SD Aufnahme'!$H$29,FALSE)*P795/O795,VLOOKUP($E795,'SD Aufnahme'!$A$33:$N$326,'SD Aufnahme'!$H$29,FALSE)),""))),"")</f>
        <v/>
      </c>
      <c r="Z795" s="87"/>
      <c r="AA795" s="424" t="s">
        <v>667</v>
      </c>
      <c r="AB795" s="129" t="str">
        <f>IF($M795=0,"",IFERROR(VLOOKUP($E795,'SD Aufnahme'!$A$33:$N$279,AB$20,FALSE),""))</f>
        <v/>
      </c>
      <c r="AC795" s="97">
        <f t="shared" si="240"/>
        <v>0</v>
      </c>
      <c r="AD795" s="89">
        <f t="shared" ca="1" si="241"/>
        <v>0</v>
      </c>
      <c r="AE795" s="89">
        <f t="shared" ca="1" si="247"/>
        <v>0</v>
      </c>
      <c r="AF795" s="89">
        <f t="shared" ca="1" si="242"/>
        <v>0</v>
      </c>
      <c r="AG795" s="89">
        <f t="shared" ca="1" si="248"/>
        <v>0</v>
      </c>
      <c r="AH795" s="89">
        <f t="shared" si="235"/>
        <v>0</v>
      </c>
      <c r="AI795" s="130" t="e">
        <f ca="1">COUNTIF(OFFSET('SD Aufnahme'!$C$33,VLOOKUP(J795,Art_Aufnahme,3,FALSE),0,VLOOKUP(J795,Art_Aufnahme,4,FALSE)-VLOOKUP(J795,Art_Aufnahme,3,FALSE)+1,1),K795)</f>
        <v>#N/A</v>
      </c>
      <c r="AJ795" s="138">
        <f ca="1">COUNTIF(OFFSET('SD Aufnahme'!$M$32,VLOOKUP(E795,'SD Aufnahme'!$A$33:$X$376,'SD Aufnahme'!$W$29,FALSE),0,1,VLOOKUP(E795,'SD Aufnahme'!$A$33:$X$376,'SD Aufnahme'!$X$29,FALSE)),M795)</f>
        <v>0</v>
      </c>
      <c r="AK795" s="91">
        <f t="shared" ca="1" si="249"/>
        <v>0</v>
      </c>
      <c r="AL795" s="98">
        <f t="shared" si="243"/>
        <v>3</v>
      </c>
      <c r="AO795" s="98">
        <f t="shared" si="244"/>
        <v>0</v>
      </c>
      <c r="AR795" s="98" t="str">
        <f t="shared" si="245"/>
        <v>1900-1-Aufnahme</v>
      </c>
    </row>
    <row r="796" spans="1:44">
      <c r="A796" s="98">
        <f t="shared" si="236"/>
        <v>0</v>
      </c>
      <c r="B796" s="98" t="str">
        <f>IF(C796=1,SUM($C$23:C796),"")</f>
        <v/>
      </c>
      <c r="C796" s="98">
        <f t="shared" si="237"/>
        <v>0</v>
      </c>
      <c r="D796" s="89" t="str">
        <f t="shared" si="238"/>
        <v>1900-1-Aufnahme-</v>
      </c>
      <c r="E796" s="123" t="str">
        <f t="shared" ca="1" si="246"/>
        <v>-</v>
      </c>
      <c r="F796" s="123">
        <f t="shared" si="232"/>
        <v>1900</v>
      </c>
      <c r="G796" s="123">
        <f t="shared" si="233"/>
        <v>1</v>
      </c>
      <c r="H796" s="162">
        <f t="shared" si="234"/>
        <v>774</v>
      </c>
      <c r="I796" s="77"/>
      <c r="J796" s="78"/>
      <c r="K796" s="79"/>
      <c r="L796" s="80"/>
      <c r="M796" s="177"/>
      <c r="N796" s="309" t="str">
        <f t="shared" ca="1" si="250"/>
        <v/>
      </c>
      <c r="O796" s="310" t="str">
        <f ca="1">IFERROR(IF(VLOOKUP($E796,'SD Aufnahme'!$A$33:$N$326,'SD Aufnahme'!$D$29,FALSE)=0,"",VLOOKUP($E796,'SD Aufnahme'!$A$33:$N$326,'SD Aufnahme'!$D$29,FALSE)),"")</f>
        <v/>
      </c>
      <c r="P796" s="313"/>
      <c r="Q796" s="315" t="str">
        <f>IF(K796=0,"",IFERROR(VLOOKUP($E796,'SD Aufnahme'!$A$33:$N$326,'SD Aufnahme'!$E$29,FALSE),""))</f>
        <v/>
      </c>
      <c r="R796" s="87"/>
      <c r="S796" s="131" t="str">
        <f t="shared" si="239"/>
        <v/>
      </c>
      <c r="T796" s="126">
        <f>IF(M796="organische Düngemittel",IF(OR($M796=0,L796&lt;&gt;0,U796&gt;0),0,IFERROR(VLOOKUP($E796,'SD Aufnahme'!$A$33:$N$4042,T$20,FALSE),0)),)</f>
        <v>0</v>
      </c>
      <c r="U796" s="83"/>
      <c r="V796" s="124"/>
      <c r="W796" s="128" t="str">
        <f ca="1">IFERROR(IF(AND(J796&lt;&gt;"eigene Stoffe",VLOOKUP($E796,'SD Aufnahme'!$A$33:$N$326,'SD Aufnahme'!$G$29,FALSE)=0),"",IF($L796&lt;&gt;0,"", IF(AND(P796&gt;0,O796&lt;&gt;"",Q796&lt;&gt;"t TM"),VLOOKUP($E796,'SD Aufnahme'!$A$33:$N$326,'SD Aufnahme'!$G$29,FALSE)/O796*P796,VLOOKUP($E796,'SD Aufnahme'!$A$33:$N$326,'SD Aufnahme'!$G$29,FALSE)))),"")</f>
        <v/>
      </c>
      <c r="X796" s="87"/>
      <c r="Y796" s="128" t="str">
        <f ca="1">IFERROR(IF(AND(J796&lt;&gt;"eigene Stoffe",VLOOKUP($E796,'SD Aufnahme'!$A$33:$N$326,'SD Aufnahme'!$H$29,FALSE)=0),"",IF($L796&lt;&gt;0,"",IFERROR(IF(AND(P796&gt;0,O796&lt;&gt;"",Q796&lt;&gt;"t TM"),VLOOKUP($E796,'SD Aufnahme'!$A$33:$N$326,'SD Aufnahme'!$H$29,FALSE)*P796/O796,VLOOKUP($E796,'SD Aufnahme'!$A$33:$N$326,'SD Aufnahme'!$H$29,FALSE)),""))),"")</f>
        <v/>
      </c>
      <c r="Z796" s="87"/>
      <c r="AA796" s="424" t="s">
        <v>667</v>
      </c>
      <c r="AB796" s="129" t="str">
        <f>IF($M796=0,"",IFERROR(VLOOKUP($E796,'SD Aufnahme'!$A$33:$N$279,AB$20,FALSE),""))</f>
        <v/>
      </c>
      <c r="AC796" s="97">
        <f t="shared" si="240"/>
        <v>0</v>
      </c>
      <c r="AD796" s="89">
        <f t="shared" ca="1" si="241"/>
        <v>0</v>
      </c>
      <c r="AE796" s="89">
        <f t="shared" ca="1" si="247"/>
        <v>0</v>
      </c>
      <c r="AF796" s="89">
        <f t="shared" ca="1" si="242"/>
        <v>0</v>
      </c>
      <c r="AG796" s="89">
        <f t="shared" ca="1" si="248"/>
        <v>0</v>
      </c>
      <c r="AH796" s="89">
        <f t="shared" si="235"/>
        <v>0</v>
      </c>
      <c r="AI796" s="130" t="e">
        <f ca="1">COUNTIF(OFFSET('SD Aufnahme'!$C$33,VLOOKUP(J796,Art_Aufnahme,3,FALSE),0,VLOOKUP(J796,Art_Aufnahme,4,FALSE)-VLOOKUP(J796,Art_Aufnahme,3,FALSE)+1,1),K796)</f>
        <v>#N/A</v>
      </c>
      <c r="AJ796" s="138">
        <f ca="1">COUNTIF(OFFSET('SD Aufnahme'!$M$32,VLOOKUP(E796,'SD Aufnahme'!$A$33:$X$376,'SD Aufnahme'!$W$29,FALSE),0,1,VLOOKUP(E796,'SD Aufnahme'!$A$33:$X$376,'SD Aufnahme'!$X$29,FALSE)),M796)</f>
        <v>0</v>
      </c>
      <c r="AK796" s="91">
        <f t="shared" ca="1" si="249"/>
        <v>0</v>
      </c>
      <c r="AL796" s="98">
        <f t="shared" si="243"/>
        <v>3</v>
      </c>
      <c r="AO796" s="98">
        <f t="shared" si="244"/>
        <v>0</v>
      </c>
      <c r="AR796" s="98" t="str">
        <f t="shared" si="245"/>
        <v>1900-1-Aufnahme</v>
      </c>
    </row>
    <row r="797" spans="1:44">
      <c r="A797" s="98">
        <f t="shared" si="236"/>
        <v>0</v>
      </c>
      <c r="B797" s="98" t="str">
        <f>IF(C797=1,SUM($C$23:C797),"")</f>
        <v/>
      </c>
      <c r="C797" s="98">
        <f t="shared" si="237"/>
        <v>0</v>
      </c>
      <c r="D797" s="89" t="str">
        <f t="shared" si="238"/>
        <v>1900-1-Aufnahme-</v>
      </c>
      <c r="E797" s="123" t="str">
        <f t="shared" ca="1" si="246"/>
        <v>-</v>
      </c>
      <c r="F797" s="123">
        <f t="shared" si="232"/>
        <v>1900</v>
      </c>
      <c r="G797" s="123">
        <f t="shared" si="233"/>
        <v>1</v>
      </c>
      <c r="H797" s="162">
        <f t="shared" si="234"/>
        <v>775</v>
      </c>
      <c r="I797" s="77"/>
      <c r="J797" s="78"/>
      <c r="K797" s="79"/>
      <c r="L797" s="80"/>
      <c r="M797" s="177"/>
      <c r="N797" s="309" t="str">
        <f t="shared" ca="1" si="250"/>
        <v/>
      </c>
      <c r="O797" s="310" t="str">
        <f ca="1">IFERROR(IF(VLOOKUP($E797,'SD Aufnahme'!$A$33:$N$326,'SD Aufnahme'!$D$29,FALSE)=0,"",VLOOKUP($E797,'SD Aufnahme'!$A$33:$N$326,'SD Aufnahme'!$D$29,FALSE)),"")</f>
        <v/>
      </c>
      <c r="P797" s="313"/>
      <c r="Q797" s="315" t="str">
        <f>IF(K797=0,"",IFERROR(VLOOKUP($E797,'SD Aufnahme'!$A$33:$N$326,'SD Aufnahme'!$E$29,FALSE),""))</f>
        <v/>
      </c>
      <c r="R797" s="87"/>
      <c r="S797" s="131" t="str">
        <f t="shared" si="239"/>
        <v/>
      </c>
      <c r="T797" s="126">
        <f>IF(M797="organische Düngemittel",IF(OR($M797=0,L797&lt;&gt;0,U797&gt;0),0,IFERROR(VLOOKUP($E797,'SD Aufnahme'!$A$33:$N$4042,T$20,FALSE),0)),)</f>
        <v>0</v>
      </c>
      <c r="U797" s="83"/>
      <c r="V797" s="124"/>
      <c r="W797" s="128" t="str">
        <f ca="1">IFERROR(IF(AND(J797&lt;&gt;"eigene Stoffe",VLOOKUP($E797,'SD Aufnahme'!$A$33:$N$326,'SD Aufnahme'!$G$29,FALSE)=0),"",IF($L797&lt;&gt;0,"", IF(AND(P797&gt;0,O797&lt;&gt;"",Q797&lt;&gt;"t TM"),VLOOKUP($E797,'SD Aufnahme'!$A$33:$N$326,'SD Aufnahme'!$G$29,FALSE)/O797*P797,VLOOKUP($E797,'SD Aufnahme'!$A$33:$N$326,'SD Aufnahme'!$G$29,FALSE)))),"")</f>
        <v/>
      </c>
      <c r="X797" s="87"/>
      <c r="Y797" s="128" t="str">
        <f ca="1">IFERROR(IF(AND(J797&lt;&gt;"eigene Stoffe",VLOOKUP($E797,'SD Aufnahme'!$A$33:$N$326,'SD Aufnahme'!$H$29,FALSE)=0),"",IF($L797&lt;&gt;0,"",IFERROR(IF(AND(P797&gt;0,O797&lt;&gt;"",Q797&lt;&gt;"t TM"),VLOOKUP($E797,'SD Aufnahme'!$A$33:$N$326,'SD Aufnahme'!$H$29,FALSE)*P797/O797,VLOOKUP($E797,'SD Aufnahme'!$A$33:$N$326,'SD Aufnahme'!$H$29,FALSE)),""))),"")</f>
        <v/>
      </c>
      <c r="Z797" s="87"/>
      <c r="AA797" s="424" t="s">
        <v>667</v>
      </c>
      <c r="AB797" s="129" t="str">
        <f>IF($M797=0,"",IFERROR(VLOOKUP($E797,'SD Aufnahme'!$A$33:$N$279,AB$20,FALSE),""))</f>
        <v/>
      </c>
      <c r="AC797" s="97">
        <f t="shared" si="240"/>
        <v>0</v>
      </c>
      <c r="AD797" s="89">
        <f t="shared" ca="1" si="241"/>
        <v>0</v>
      </c>
      <c r="AE797" s="89">
        <f t="shared" ca="1" si="247"/>
        <v>0</v>
      </c>
      <c r="AF797" s="89">
        <f t="shared" ca="1" si="242"/>
        <v>0</v>
      </c>
      <c r="AG797" s="89">
        <f t="shared" ca="1" si="248"/>
        <v>0</v>
      </c>
      <c r="AH797" s="89">
        <f t="shared" si="235"/>
        <v>0</v>
      </c>
      <c r="AI797" s="130" t="e">
        <f ca="1">COUNTIF(OFFSET('SD Aufnahme'!$C$33,VLOOKUP(J797,Art_Aufnahme,3,FALSE),0,VLOOKUP(J797,Art_Aufnahme,4,FALSE)-VLOOKUP(J797,Art_Aufnahme,3,FALSE)+1,1),K797)</f>
        <v>#N/A</v>
      </c>
      <c r="AJ797" s="138">
        <f ca="1">COUNTIF(OFFSET('SD Aufnahme'!$M$32,VLOOKUP(E797,'SD Aufnahme'!$A$33:$X$376,'SD Aufnahme'!$W$29,FALSE),0,1,VLOOKUP(E797,'SD Aufnahme'!$A$33:$X$376,'SD Aufnahme'!$X$29,FALSE)),M797)</f>
        <v>0</v>
      </c>
      <c r="AK797" s="91">
        <f t="shared" ca="1" si="249"/>
        <v>0</v>
      </c>
      <c r="AL797" s="98">
        <f t="shared" si="243"/>
        <v>3</v>
      </c>
      <c r="AO797" s="98">
        <f t="shared" si="244"/>
        <v>0</v>
      </c>
      <c r="AR797" s="98" t="str">
        <f t="shared" si="245"/>
        <v>1900-1-Aufnahme</v>
      </c>
    </row>
    <row r="798" spans="1:44">
      <c r="A798" s="98">
        <f t="shared" si="236"/>
        <v>0</v>
      </c>
      <c r="B798" s="98" t="str">
        <f>IF(C798=1,SUM($C$23:C798),"")</f>
        <v/>
      </c>
      <c r="C798" s="98">
        <f t="shared" si="237"/>
        <v>0</v>
      </c>
      <c r="D798" s="89" t="str">
        <f t="shared" si="238"/>
        <v>1900-1-Aufnahme-</v>
      </c>
      <c r="E798" s="123" t="str">
        <f t="shared" ca="1" si="246"/>
        <v>-</v>
      </c>
      <c r="F798" s="123">
        <f t="shared" si="232"/>
        <v>1900</v>
      </c>
      <c r="G798" s="123">
        <f t="shared" si="233"/>
        <v>1</v>
      </c>
      <c r="H798" s="162">
        <f t="shared" si="234"/>
        <v>776</v>
      </c>
      <c r="I798" s="77"/>
      <c r="J798" s="78"/>
      <c r="K798" s="79"/>
      <c r="L798" s="80"/>
      <c r="M798" s="177"/>
      <c r="N798" s="309" t="str">
        <f t="shared" ca="1" si="250"/>
        <v/>
      </c>
      <c r="O798" s="310" t="str">
        <f ca="1">IFERROR(IF(VLOOKUP($E798,'SD Aufnahme'!$A$33:$N$326,'SD Aufnahme'!$D$29,FALSE)=0,"",VLOOKUP($E798,'SD Aufnahme'!$A$33:$N$326,'SD Aufnahme'!$D$29,FALSE)),"")</f>
        <v/>
      </c>
      <c r="P798" s="313"/>
      <c r="Q798" s="315" t="str">
        <f>IF(K798=0,"",IFERROR(VLOOKUP($E798,'SD Aufnahme'!$A$33:$N$326,'SD Aufnahme'!$E$29,FALSE),""))</f>
        <v/>
      </c>
      <c r="R798" s="87"/>
      <c r="S798" s="131" t="str">
        <f t="shared" si="239"/>
        <v/>
      </c>
      <c r="T798" s="126">
        <f>IF(M798="organische Düngemittel",IF(OR($M798=0,L798&lt;&gt;0,U798&gt;0),0,IFERROR(VLOOKUP($E798,'SD Aufnahme'!$A$33:$N$4042,T$20,FALSE),0)),)</f>
        <v>0</v>
      </c>
      <c r="U798" s="83"/>
      <c r="V798" s="124"/>
      <c r="W798" s="128" t="str">
        <f ca="1">IFERROR(IF(AND(J798&lt;&gt;"eigene Stoffe",VLOOKUP($E798,'SD Aufnahme'!$A$33:$N$326,'SD Aufnahme'!$G$29,FALSE)=0),"",IF($L798&lt;&gt;0,"", IF(AND(P798&gt;0,O798&lt;&gt;"",Q798&lt;&gt;"t TM"),VLOOKUP($E798,'SD Aufnahme'!$A$33:$N$326,'SD Aufnahme'!$G$29,FALSE)/O798*P798,VLOOKUP($E798,'SD Aufnahme'!$A$33:$N$326,'SD Aufnahme'!$G$29,FALSE)))),"")</f>
        <v/>
      </c>
      <c r="X798" s="87"/>
      <c r="Y798" s="128" t="str">
        <f ca="1">IFERROR(IF(AND(J798&lt;&gt;"eigene Stoffe",VLOOKUP($E798,'SD Aufnahme'!$A$33:$N$326,'SD Aufnahme'!$H$29,FALSE)=0),"",IF($L798&lt;&gt;0,"",IFERROR(IF(AND(P798&gt;0,O798&lt;&gt;"",Q798&lt;&gt;"t TM"),VLOOKUP($E798,'SD Aufnahme'!$A$33:$N$326,'SD Aufnahme'!$H$29,FALSE)*P798/O798,VLOOKUP($E798,'SD Aufnahme'!$A$33:$N$326,'SD Aufnahme'!$H$29,FALSE)),""))),"")</f>
        <v/>
      </c>
      <c r="Z798" s="87"/>
      <c r="AA798" s="424" t="s">
        <v>667</v>
      </c>
      <c r="AB798" s="129" t="str">
        <f>IF($M798=0,"",IFERROR(VLOOKUP($E798,'SD Aufnahme'!$A$33:$N$279,AB$20,FALSE),""))</f>
        <v/>
      </c>
      <c r="AC798" s="97">
        <f t="shared" si="240"/>
        <v>0</v>
      </c>
      <c r="AD798" s="89">
        <f t="shared" ca="1" si="241"/>
        <v>0</v>
      </c>
      <c r="AE798" s="89">
        <f t="shared" ca="1" si="247"/>
        <v>0</v>
      </c>
      <c r="AF798" s="89">
        <f t="shared" ca="1" si="242"/>
        <v>0</v>
      </c>
      <c r="AG798" s="89">
        <f t="shared" ca="1" si="248"/>
        <v>0</v>
      </c>
      <c r="AH798" s="89">
        <f t="shared" si="235"/>
        <v>0</v>
      </c>
      <c r="AI798" s="130" t="e">
        <f ca="1">COUNTIF(OFFSET('SD Aufnahme'!$C$33,VLOOKUP(J798,Art_Aufnahme,3,FALSE),0,VLOOKUP(J798,Art_Aufnahme,4,FALSE)-VLOOKUP(J798,Art_Aufnahme,3,FALSE)+1,1),K798)</f>
        <v>#N/A</v>
      </c>
      <c r="AJ798" s="138">
        <f ca="1">COUNTIF(OFFSET('SD Aufnahme'!$M$32,VLOOKUP(E798,'SD Aufnahme'!$A$33:$X$376,'SD Aufnahme'!$W$29,FALSE),0,1,VLOOKUP(E798,'SD Aufnahme'!$A$33:$X$376,'SD Aufnahme'!$X$29,FALSE)),M798)</f>
        <v>0</v>
      </c>
      <c r="AK798" s="91">
        <f t="shared" ca="1" si="249"/>
        <v>0</v>
      </c>
      <c r="AL798" s="98">
        <f t="shared" si="243"/>
        <v>3</v>
      </c>
      <c r="AO798" s="98">
        <f t="shared" si="244"/>
        <v>0</v>
      </c>
      <c r="AR798" s="98" t="str">
        <f t="shared" si="245"/>
        <v>1900-1-Aufnahme</v>
      </c>
    </row>
    <row r="799" spans="1:44">
      <c r="A799" s="98">
        <f t="shared" si="236"/>
        <v>0</v>
      </c>
      <c r="B799" s="98" t="str">
        <f>IF(C799=1,SUM($C$23:C799),"")</f>
        <v/>
      </c>
      <c r="C799" s="98">
        <f t="shared" si="237"/>
        <v>0</v>
      </c>
      <c r="D799" s="89" t="str">
        <f t="shared" si="238"/>
        <v>1900-1-Aufnahme-</v>
      </c>
      <c r="E799" s="123" t="str">
        <f t="shared" ca="1" si="246"/>
        <v>-</v>
      </c>
      <c r="F799" s="123">
        <f t="shared" si="232"/>
        <v>1900</v>
      </c>
      <c r="G799" s="123">
        <f t="shared" si="233"/>
        <v>1</v>
      </c>
      <c r="H799" s="162">
        <f t="shared" si="234"/>
        <v>777</v>
      </c>
      <c r="I799" s="77"/>
      <c r="J799" s="78"/>
      <c r="K799" s="79"/>
      <c r="L799" s="80"/>
      <c r="M799" s="177"/>
      <c r="N799" s="309" t="str">
        <f t="shared" ca="1" si="250"/>
        <v/>
      </c>
      <c r="O799" s="310" t="str">
        <f ca="1">IFERROR(IF(VLOOKUP($E799,'SD Aufnahme'!$A$33:$N$326,'SD Aufnahme'!$D$29,FALSE)=0,"",VLOOKUP($E799,'SD Aufnahme'!$A$33:$N$326,'SD Aufnahme'!$D$29,FALSE)),"")</f>
        <v/>
      </c>
      <c r="P799" s="313"/>
      <c r="Q799" s="315" t="str">
        <f>IF(K799=0,"",IFERROR(VLOOKUP($E799,'SD Aufnahme'!$A$33:$N$326,'SD Aufnahme'!$E$29,FALSE),""))</f>
        <v/>
      </c>
      <c r="R799" s="87"/>
      <c r="S799" s="131" t="str">
        <f t="shared" si="239"/>
        <v/>
      </c>
      <c r="T799" s="126">
        <f>IF(M799="organische Düngemittel",IF(OR($M799=0,L799&lt;&gt;0,U799&gt;0),0,IFERROR(VLOOKUP($E799,'SD Aufnahme'!$A$33:$N$4042,T$20,FALSE),0)),)</f>
        <v>0</v>
      </c>
      <c r="U799" s="83"/>
      <c r="V799" s="124"/>
      <c r="W799" s="128" t="str">
        <f ca="1">IFERROR(IF(AND(J799&lt;&gt;"eigene Stoffe",VLOOKUP($E799,'SD Aufnahme'!$A$33:$N$326,'SD Aufnahme'!$G$29,FALSE)=0),"",IF($L799&lt;&gt;0,"", IF(AND(P799&gt;0,O799&lt;&gt;"",Q799&lt;&gt;"t TM"),VLOOKUP($E799,'SD Aufnahme'!$A$33:$N$326,'SD Aufnahme'!$G$29,FALSE)/O799*P799,VLOOKUP($E799,'SD Aufnahme'!$A$33:$N$326,'SD Aufnahme'!$G$29,FALSE)))),"")</f>
        <v/>
      </c>
      <c r="X799" s="87"/>
      <c r="Y799" s="128" t="str">
        <f ca="1">IFERROR(IF(AND(J799&lt;&gt;"eigene Stoffe",VLOOKUP($E799,'SD Aufnahme'!$A$33:$N$326,'SD Aufnahme'!$H$29,FALSE)=0),"",IF($L799&lt;&gt;0,"",IFERROR(IF(AND(P799&gt;0,O799&lt;&gt;"",Q799&lt;&gt;"t TM"),VLOOKUP($E799,'SD Aufnahme'!$A$33:$N$326,'SD Aufnahme'!$H$29,FALSE)*P799/O799,VLOOKUP($E799,'SD Aufnahme'!$A$33:$N$326,'SD Aufnahme'!$H$29,FALSE)),""))),"")</f>
        <v/>
      </c>
      <c r="Z799" s="87"/>
      <c r="AA799" s="424" t="s">
        <v>667</v>
      </c>
      <c r="AB799" s="129" t="str">
        <f>IF($M799=0,"",IFERROR(VLOOKUP($E799,'SD Aufnahme'!$A$33:$N$279,AB$20,FALSE),""))</f>
        <v/>
      </c>
      <c r="AC799" s="97">
        <f t="shared" si="240"/>
        <v>0</v>
      </c>
      <c r="AD799" s="89">
        <f t="shared" ca="1" si="241"/>
        <v>0</v>
      </c>
      <c r="AE799" s="89">
        <f t="shared" ca="1" si="247"/>
        <v>0</v>
      </c>
      <c r="AF799" s="89">
        <f t="shared" ca="1" si="242"/>
        <v>0</v>
      </c>
      <c r="AG799" s="89">
        <f t="shared" ca="1" si="248"/>
        <v>0</v>
      </c>
      <c r="AH799" s="89">
        <f t="shared" si="235"/>
        <v>0</v>
      </c>
      <c r="AI799" s="130" t="e">
        <f ca="1">COUNTIF(OFFSET('SD Aufnahme'!$C$33,VLOOKUP(J799,Art_Aufnahme,3,FALSE),0,VLOOKUP(J799,Art_Aufnahme,4,FALSE)-VLOOKUP(J799,Art_Aufnahme,3,FALSE)+1,1),K799)</f>
        <v>#N/A</v>
      </c>
      <c r="AJ799" s="138">
        <f ca="1">COUNTIF(OFFSET('SD Aufnahme'!$M$32,VLOOKUP(E799,'SD Aufnahme'!$A$33:$X$376,'SD Aufnahme'!$W$29,FALSE),0,1,VLOOKUP(E799,'SD Aufnahme'!$A$33:$X$376,'SD Aufnahme'!$X$29,FALSE)),M799)</f>
        <v>0</v>
      </c>
      <c r="AK799" s="91">
        <f t="shared" ca="1" si="249"/>
        <v>0</v>
      </c>
      <c r="AL799" s="98">
        <f t="shared" si="243"/>
        <v>3</v>
      </c>
      <c r="AO799" s="98">
        <f t="shared" si="244"/>
        <v>0</v>
      </c>
      <c r="AR799" s="98" t="str">
        <f t="shared" si="245"/>
        <v>1900-1-Aufnahme</v>
      </c>
    </row>
    <row r="800" spans="1:44">
      <c r="A800" s="98">
        <f t="shared" si="236"/>
        <v>0</v>
      </c>
      <c r="B800" s="98" t="str">
        <f>IF(C800=1,SUM($C$23:C800),"")</f>
        <v/>
      </c>
      <c r="C800" s="98">
        <f t="shared" si="237"/>
        <v>0</v>
      </c>
      <c r="D800" s="89" t="str">
        <f t="shared" si="238"/>
        <v>1900-1-Aufnahme-</v>
      </c>
      <c r="E800" s="123" t="str">
        <f t="shared" ca="1" si="246"/>
        <v>-</v>
      </c>
      <c r="F800" s="123">
        <f t="shared" ref="F800:F863" si="251">YEAR(I800)</f>
        <v>1900</v>
      </c>
      <c r="G800" s="123">
        <f t="shared" ref="G800:G863" si="252">IF(MONTH(I800)&lt;7,1,2)</f>
        <v>1</v>
      </c>
      <c r="H800" s="162">
        <f t="shared" ref="H800:H863" si="253">H799+1</f>
        <v>778</v>
      </c>
      <c r="I800" s="77"/>
      <c r="J800" s="78"/>
      <c r="K800" s="79"/>
      <c r="L800" s="80"/>
      <c r="M800" s="177"/>
      <c r="N800" s="309" t="str">
        <f t="shared" ca="1" si="250"/>
        <v/>
      </c>
      <c r="O800" s="310" t="str">
        <f ca="1">IFERROR(IF(VLOOKUP($E800,'SD Aufnahme'!$A$33:$N$326,'SD Aufnahme'!$D$29,FALSE)=0,"",VLOOKUP($E800,'SD Aufnahme'!$A$33:$N$326,'SD Aufnahme'!$D$29,FALSE)),"")</f>
        <v/>
      </c>
      <c r="P800" s="313"/>
      <c r="Q800" s="315" t="str">
        <f>IF(K800=0,"",IFERROR(VLOOKUP($E800,'SD Aufnahme'!$A$33:$N$326,'SD Aufnahme'!$E$29,FALSE),""))</f>
        <v/>
      </c>
      <c r="R800" s="87"/>
      <c r="S800" s="131" t="str">
        <f t="shared" si="239"/>
        <v/>
      </c>
      <c r="T800" s="126">
        <f>IF(M800="organische Düngemittel",IF(OR($M800=0,L800&lt;&gt;0,U800&gt;0),0,IFERROR(VLOOKUP($E800,'SD Aufnahme'!$A$33:$N$4042,T$20,FALSE),0)),)</f>
        <v>0</v>
      </c>
      <c r="U800" s="83"/>
      <c r="V800" s="124"/>
      <c r="W800" s="128" t="str">
        <f ca="1">IFERROR(IF(AND(J800&lt;&gt;"eigene Stoffe",VLOOKUP($E800,'SD Aufnahme'!$A$33:$N$326,'SD Aufnahme'!$G$29,FALSE)=0),"",IF($L800&lt;&gt;0,"", IF(AND(P800&gt;0,O800&lt;&gt;"",Q800&lt;&gt;"t TM"),VLOOKUP($E800,'SD Aufnahme'!$A$33:$N$326,'SD Aufnahme'!$G$29,FALSE)/O800*P800,VLOOKUP($E800,'SD Aufnahme'!$A$33:$N$326,'SD Aufnahme'!$G$29,FALSE)))),"")</f>
        <v/>
      </c>
      <c r="X800" s="87"/>
      <c r="Y800" s="128" t="str">
        <f ca="1">IFERROR(IF(AND(J800&lt;&gt;"eigene Stoffe",VLOOKUP($E800,'SD Aufnahme'!$A$33:$N$326,'SD Aufnahme'!$H$29,FALSE)=0),"",IF($L800&lt;&gt;0,"",IFERROR(IF(AND(P800&gt;0,O800&lt;&gt;"",Q800&lt;&gt;"t TM"),VLOOKUP($E800,'SD Aufnahme'!$A$33:$N$326,'SD Aufnahme'!$H$29,FALSE)*P800/O800,VLOOKUP($E800,'SD Aufnahme'!$A$33:$N$326,'SD Aufnahme'!$H$29,FALSE)),""))),"")</f>
        <v/>
      </c>
      <c r="Z800" s="87"/>
      <c r="AA800" s="424" t="s">
        <v>667</v>
      </c>
      <c r="AB800" s="129" t="str">
        <f>IF($M800=0,"",IFERROR(VLOOKUP($E800,'SD Aufnahme'!$A$33:$N$279,AB$20,FALSE),""))</f>
        <v/>
      </c>
      <c r="AC800" s="97">
        <f t="shared" si="240"/>
        <v>0</v>
      </c>
      <c r="AD800" s="89">
        <f t="shared" ca="1" si="241"/>
        <v>0</v>
      </c>
      <c r="AE800" s="89">
        <f t="shared" ca="1" si="247"/>
        <v>0</v>
      </c>
      <c r="AF800" s="89">
        <f t="shared" ca="1" si="242"/>
        <v>0</v>
      </c>
      <c r="AG800" s="89">
        <f t="shared" ca="1" si="248"/>
        <v>0</v>
      </c>
      <c r="AH800" s="89">
        <f t="shared" ref="AH800:AH863" si="254">IFERROR(AB800*$R800,0)</f>
        <v>0</v>
      </c>
      <c r="AI800" s="130" t="e">
        <f ca="1">COUNTIF(OFFSET('SD Aufnahme'!$C$33,VLOOKUP(J800,Art_Aufnahme,3,FALSE),0,VLOOKUP(J800,Art_Aufnahme,4,FALSE)-VLOOKUP(J800,Art_Aufnahme,3,FALSE)+1,1),K800)</f>
        <v>#N/A</v>
      </c>
      <c r="AJ800" s="138">
        <f ca="1">COUNTIF(OFFSET('SD Aufnahme'!$M$32,VLOOKUP(E800,'SD Aufnahme'!$A$33:$X$376,'SD Aufnahme'!$W$29,FALSE),0,1,VLOOKUP(E800,'SD Aufnahme'!$A$33:$X$376,'SD Aufnahme'!$X$29,FALSE)),M800)</f>
        <v>0</v>
      </c>
      <c r="AK800" s="91">
        <f t="shared" ca="1" si="249"/>
        <v>0</v>
      </c>
      <c r="AL800" s="98">
        <f t="shared" si="243"/>
        <v>3</v>
      </c>
      <c r="AO800" s="98">
        <f t="shared" si="244"/>
        <v>0</v>
      </c>
      <c r="AR800" s="98" t="str">
        <f t="shared" si="245"/>
        <v>1900-1-Aufnahme</v>
      </c>
    </row>
    <row r="801" spans="1:44">
      <c r="A801" s="98">
        <f t="shared" si="236"/>
        <v>0</v>
      </c>
      <c r="B801" s="98" t="str">
        <f>IF(C801=1,SUM($C$23:C801),"")</f>
        <v/>
      </c>
      <c r="C801" s="98">
        <f t="shared" si="237"/>
        <v>0</v>
      </c>
      <c r="D801" s="89" t="str">
        <f t="shared" si="238"/>
        <v>1900-1-Aufnahme-</v>
      </c>
      <c r="E801" s="123" t="str">
        <f t="shared" ca="1" si="246"/>
        <v>-</v>
      </c>
      <c r="F801" s="123">
        <f t="shared" si="251"/>
        <v>1900</v>
      </c>
      <c r="G801" s="123">
        <f t="shared" si="252"/>
        <v>1</v>
      </c>
      <c r="H801" s="162">
        <f t="shared" si="253"/>
        <v>779</v>
      </c>
      <c r="I801" s="77"/>
      <c r="J801" s="78"/>
      <c r="K801" s="79"/>
      <c r="L801" s="80"/>
      <c r="M801" s="177"/>
      <c r="N801" s="309" t="str">
        <f t="shared" ca="1" si="250"/>
        <v/>
      </c>
      <c r="O801" s="310" t="str">
        <f ca="1">IFERROR(IF(VLOOKUP($E801,'SD Aufnahme'!$A$33:$N$326,'SD Aufnahme'!$D$29,FALSE)=0,"",VLOOKUP($E801,'SD Aufnahme'!$A$33:$N$326,'SD Aufnahme'!$D$29,FALSE)),"")</f>
        <v/>
      </c>
      <c r="P801" s="313"/>
      <c r="Q801" s="315" t="str">
        <f>IF(K801=0,"",IFERROR(VLOOKUP($E801,'SD Aufnahme'!$A$33:$N$326,'SD Aufnahme'!$E$29,FALSE),""))</f>
        <v/>
      </c>
      <c r="R801" s="87"/>
      <c r="S801" s="131" t="str">
        <f t="shared" si="239"/>
        <v/>
      </c>
      <c r="T801" s="126">
        <f>IF(M801="organische Düngemittel",IF(OR($M801=0,L801&lt;&gt;0,U801&gt;0),0,IFERROR(VLOOKUP($E801,'SD Aufnahme'!$A$33:$N$4042,T$20,FALSE),0)),)</f>
        <v>0</v>
      </c>
      <c r="U801" s="83"/>
      <c r="V801" s="124"/>
      <c r="W801" s="128" t="str">
        <f ca="1">IFERROR(IF(AND(J801&lt;&gt;"eigene Stoffe",VLOOKUP($E801,'SD Aufnahme'!$A$33:$N$326,'SD Aufnahme'!$G$29,FALSE)=0),"",IF($L801&lt;&gt;0,"", IF(AND(P801&gt;0,O801&lt;&gt;"",Q801&lt;&gt;"t TM"),VLOOKUP($E801,'SD Aufnahme'!$A$33:$N$326,'SD Aufnahme'!$G$29,FALSE)/O801*P801,VLOOKUP($E801,'SD Aufnahme'!$A$33:$N$326,'SD Aufnahme'!$G$29,FALSE)))),"")</f>
        <v/>
      </c>
      <c r="X801" s="87"/>
      <c r="Y801" s="128" t="str">
        <f ca="1">IFERROR(IF(AND(J801&lt;&gt;"eigene Stoffe",VLOOKUP($E801,'SD Aufnahme'!$A$33:$N$326,'SD Aufnahme'!$H$29,FALSE)=0),"",IF($L801&lt;&gt;0,"",IFERROR(IF(AND(P801&gt;0,O801&lt;&gt;"",Q801&lt;&gt;"t TM"),VLOOKUP($E801,'SD Aufnahme'!$A$33:$N$326,'SD Aufnahme'!$H$29,FALSE)*P801/O801,VLOOKUP($E801,'SD Aufnahme'!$A$33:$N$326,'SD Aufnahme'!$H$29,FALSE)),""))),"")</f>
        <v/>
      </c>
      <c r="Z801" s="87"/>
      <c r="AA801" s="424" t="s">
        <v>667</v>
      </c>
      <c r="AB801" s="129" t="str">
        <f>IF($M801=0,"",IFERROR(VLOOKUP($E801,'SD Aufnahme'!$A$33:$N$279,AB$20,FALSE),""))</f>
        <v/>
      </c>
      <c r="AC801" s="97">
        <f t="shared" si="240"/>
        <v>0</v>
      </c>
      <c r="AD801" s="89">
        <f t="shared" ca="1" si="241"/>
        <v>0</v>
      </c>
      <c r="AE801" s="89">
        <f t="shared" ca="1" si="247"/>
        <v>0</v>
      </c>
      <c r="AF801" s="89">
        <f t="shared" ca="1" si="242"/>
        <v>0</v>
      </c>
      <c r="AG801" s="89">
        <f t="shared" ca="1" si="248"/>
        <v>0</v>
      </c>
      <c r="AH801" s="89">
        <f t="shared" si="254"/>
        <v>0</v>
      </c>
      <c r="AI801" s="130" t="e">
        <f ca="1">COUNTIF(OFFSET('SD Aufnahme'!$C$33,VLOOKUP(J801,Art_Aufnahme,3,FALSE),0,VLOOKUP(J801,Art_Aufnahme,4,FALSE)-VLOOKUP(J801,Art_Aufnahme,3,FALSE)+1,1),K801)</f>
        <v>#N/A</v>
      </c>
      <c r="AJ801" s="138">
        <f ca="1">COUNTIF(OFFSET('SD Aufnahme'!$M$32,VLOOKUP(E801,'SD Aufnahme'!$A$33:$X$376,'SD Aufnahme'!$W$29,FALSE),0,1,VLOOKUP(E801,'SD Aufnahme'!$A$33:$X$376,'SD Aufnahme'!$X$29,FALSE)),M801)</f>
        <v>0</v>
      </c>
      <c r="AK801" s="91">
        <f t="shared" ca="1" si="249"/>
        <v>0</v>
      </c>
      <c r="AL801" s="98">
        <f t="shared" si="243"/>
        <v>3</v>
      </c>
      <c r="AO801" s="98">
        <f t="shared" si="244"/>
        <v>0</v>
      </c>
      <c r="AR801" s="98" t="str">
        <f t="shared" si="245"/>
        <v>1900-1-Aufnahme</v>
      </c>
    </row>
    <row r="802" spans="1:44">
      <c r="A802" s="98">
        <f t="shared" si="236"/>
        <v>0</v>
      </c>
      <c r="B802" s="98" t="str">
        <f>IF(C802=1,SUM($C$23:C802),"")</f>
        <v/>
      </c>
      <c r="C802" s="98">
        <f t="shared" si="237"/>
        <v>0</v>
      </c>
      <c r="D802" s="89" t="str">
        <f t="shared" si="238"/>
        <v>1900-1-Aufnahme-</v>
      </c>
      <c r="E802" s="123" t="str">
        <f t="shared" ca="1" si="246"/>
        <v>-</v>
      </c>
      <c r="F802" s="123">
        <f t="shared" si="251"/>
        <v>1900</v>
      </c>
      <c r="G802" s="123">
        <f t="shared" si="252"/>
        <v>1</v>
      </c>
      <c r="H802" s="162">
        <f t="shared" si="253"/>
        <v>780</v>
      </c>
      <c r="I802" s="77"/>
      <c r="J802" s="78"/>
      <c r="K802" s="79"/>
      <c r="L802" s="80"/>
      <c r="M802" s="177"/>
      <c r="N802" s="309" t="str">
        <f t="shared" ca="1" si="250"/>
        <v/>
      </c>
      <c r="O802" s="310" t="str">
        <f ca="1">IFERROR(IF(VLOOKUP($E802,'SD Aufnahme'!$A$33:$N$326,'SD Aufnahme'!$D$29,FALSE)=0,"",VLOOKUP($E802,'SD Aufnahme'!$A$33:$N$326,'SD Aufnahme'!$D$29,FALSE)),"")</f>
        <v/>
      </c>
      <c r="P802" s="313"/>
      <c r="Q802" s="315" t="str">
        <f>IF(K802=0,"",IFERROR(VLOOKUP($E802,'SD Aufnahme'!$A$33:$N$326,'SD Aufnahme'!$E$29,FALSE),""))</f>
        <v/>
      </c>
      <c r="R802" s="87"/>
      <c r="S802" s="131" t="str">
        <f t="shared" si="239"/>
        <v/>
      </c>
      <c r="T802" s="126">
        <f>IF(M802="organische Düngemittel",IF(OR($M802=0,L802&lt;&gt;0,U802&gt;0),0,IFERROR(VLOOKUP($E802,'SD Aufnahme'!$A$33:$N$4042,T$20,FALSE),0)),)</f>
        <v>0</v>
      </c>
      <c r="U802" s="83"/>
      <c r="V802" s="124"/>
      <c r="W802" s="128" t="str">
        <f ca="1">IFERROR(IF(AND(J802&lt;&gt;"eigene Stoffe",VLOOKUP($E802,'SD Aufnahme'!$A$33:$N$326,'SD Aufnahme'!$G$29,FALSE)=0),"",IF($L802&lt;&gt;0,"", IF(AND(P802&gt;0,O802&lt;&gt;"",Q802&lt;&gt;"t TM"),VLOOKUP($E802,'SD Aufnahme'!$A$33:$N$326,'SD Aufnahme'!$G$29,FALSE)/O802*P802,VLOOKUP($E802,'SD Aufnahme'!$A$33:$N$326,'SD Aufnahme'!$G$29,FALSE)))),"")</f>
        <v/>
      </c>
      <c r="X802" s="87"/>
      <c r="Y802" s="128" t="str">
        <f ca="1">IFERROR(IF(AND(J802&lt;&gt;"eigene Stoffe",VLOOKUP($E802,'SD Aufnahme'!$A$33:$N$326,'SD Aufnahme'!$H$29,FALSE)=0),"",IF($L802&lt;&gt;0,"",IFERROR(IF(AND(P802&gt;0,O802&lt;&gt;"",Q802&lt;&gt;"t TM"),VLOOKUP($E802,'SD Aufnahme'!$A$33:$N$326,'SD Aufnahme'!$H$29,FALSE)*P802/O802,VLOOKUP($E802,'SD Aufnahme'!$A$33:$N$326,'SD Aufnahme'!$H$29,FALSE)),""))),"")</f>
        <v/>
      </c>
      <c r="Z802" s="87"/>
      <c r="AA802" s="424" t="s">
        <v>667</v>
      </c>
      <c r="AB802" s="129" t="str">
        <f>IF($M802=0,"",IFERROR(VLOOKUP($E802,'SD Aufnahme'!$A$33:$N$279,AB$20,FALSE),""))</f>
        <v/>
      </c>
      <c r="AC802" s="97">
        <f t="shared" si="240"/>
        <v>0</v>
      </c>
      <c r="AD802" s="89">
        <f t="shared" ca="1" si="241"/>
        <v>0</v>
      </c>
      <c r="AE802" s="89">
        <f t="shared" ca="1" si="247"/>
        <v>0</v>
      </c>
      <c r="AF802" s="89">
        <f t="shared" ca="1" si="242"/>
        <v>0</v>
      </c>
      <c r="AG802" s="89">
        <f t="shared" ca="1" si="248"/>
        <v>0</v>
      </c>
      <c r="AH802" s="89">
        <f t="shared" si="254"/>
        <v>0</v>
      </c>
      <c r="AI802" s="130" t="e">
        <f ca="1">COUNTIF(OFFSET('SD Aufnahme'!$C$33,VLOOKUP(J802,Art_Aufnahme,3,FALSE),0,VLOOKUP(J802,Art_Aufnahme,4,FALSE)-VLOOKUP(J802,Art_Aufnahme,3,FALSE)+1,1),K802)</f>
        <v>#N/A</v>
      </c>
      <c r="AJ802" s="138">
        <f ca="1">COUNTIF(OFFSET('SD Aufnahme'!$M$32,VLOOKUP(E802,'SD Aufnahme'!$A$33:$X$376,'SD Aufnahme'!$W$29,FALSE),0,1,VLOOKUP(E802,'SD Aufnahme'!$A$33:$X$376,'SD Aufnahme'!$X$29,FALSE)),M802)</f>
        <v>0</v>
      </c>
      <c r="AK802" s="91">
        <f t="shared" ca="1" si="249"/>
        <v>0</v>
      </c>
      <c r="AL802" s="98">
        <f t="shared" si="243"/>
        <v>3</v>
      </c>
      <c r="AO802" s="98">
        <f t="shared" si="244"/>
        <v>0</v>
      </c>
      <c r="AR802" s="98" t="str">
        <f t="shared" si="245"/>
        <v>1900-1-Aufnahme</v>
      </c>
    </row>
    <row r="803" spans="1:44">
      <c r="A803" s="98">
        <f t="shared" si="236"/>
        <v>0</v>
      </c>
      <c r="B803" s="98" t="str">
        <f>IF(C803=1,SUM($C$23:C803),"")</f>
        <v/>
      </c>
      <c r="C803" s="98">
        <f t="shared" si="237"/>
        <v>0</v>
      </c>
      <c r="D803" s="89" t="str">
        <f t="shared" si="238"/>
        <v>1900-1-Aufnahme-</v>
      </c>
      <c r="E803" s="123" t="str">
        <f t="shared" ca="1" si="246"/>
        <v>-</v>
      </c>
      <c r="F803" s="123">
        <f t="shared" si="251"/>
        <v>1900</v>
      </c>
      <c r="G803" s="123">
        <f t="shared" si="252"/>
        <v>1</v>
      </c>
      <c r="H803" s="162">
        <f t="shared" si="253"/>
        <v>781</v>
      </c>
      <c r="I803" s="77"/>
      <c r="J803" s="78"/>
      <c r="K803" s="79"/>
      <c r="L803" s="80"/>
      <c r="M803" s="177"/>
      <c r="N803" s="309" t="str">
        <f t="shared" ca="1" si="250"/>
        <v/>
      </c>
      <c r="O803" s="310" t="str">
        <f ca="1">IFERROR(IF(VLOOKUP($E803,'SD Aufnahme'!$A$33:$N$326,'SD Aufnahme'!$D$29,FALSE)=0,"",VLOOKUP($E803,'SD Aufnahme'!$A$33:$N$326,'SD Aufnahme'!$D$29,FALSE)),"")</f>
        <v/>
      </c>
      <c r="P803" s="313"/>
      <c r="Q803" s="315" t="str">
        <f>IF(K803=0,"",IFERROR(VLOOKUP($E803,'SD Aufnahme'!$A$33:$N$326,'SD Aufnahme'!$E$29,FALSE),""))</f>
        <v/>
      </c>
      <c r="R803" s="87"/>
      <c r="S803" s="131" t="str">
        <f t="shared" si="239"/>
        <v/>
      </c>
      <c r="T803" s="126">
        <f>IF(M803="organische Düngemittel",IF(OR($M803=0,L803&lt;&gt;0,U803&gt;0),0,IFERROR(VLOOKUP($E803,'SD Aufnahme'!$A$33:$N$4042,T$20,FALSE),0)),)</f>
        <v>0</v>
      </c>
      <c r="U803" s="83"/>
      <c r="V803" s="124"/>
      <c r="W803" s="128" t="str">
        <f ca="1">IFERROR(IF(AND(J803&lt;&gt;"eigene Stoffe",VLOOKUP($E803,'SD Aufnahme'!$A$33:$N$326,'SD Aufnahme'!$G$29,FALSE)=0),"",IF($L803&lt;&gt;0,"", IF(AND(P803&gt;0,O803&lt;&gt;"",Q803&lt;&gt;"t TM"),VLOOKUP($E803,'SD Aufnahme'!$A$33:$N$326,'SD Aufnahme'!$G$29,FALSE)/O803*P803,VLOOKUP($E803,'SD Aufnahme'!$A$33:$N$326,'SD Aufnahme'!$G$29,FALSE)))),"")</f>
        <v/>
      </c>
      <c r="X803" s="87"/>
      <c r="Y803" s="128" t="str">
        <f ca="1">IFERROR(IF(AND(J803&lt;&gt;"eigene Stoffe",VLOOKUP($E803,'SD Aufnahme'!$A$33:$N$326,'SD Aufnahme'!$H$29,FALSE)=0),"",IF($L803&lt;&gt;0,"",IFERROR(IF(AND(P803&gt;0,O803&lt;&gt;"",Q803&lt;&gt;"t TM"),VLOOKUP($E803,'SD Aufnahme'!$A$33:$N$326,'SD Aufnahme'!$H$29,FALSE)*P803/O803,VLOOKUP($E803,'SD Aufnahme'!$A$33:$N$326,'SD Aufnahme'!$H$29,FALSE)),""))),"")</f>
        <v/>
      </c>
      <c r="Z803" s="87"/>
      <c r="AA803" s="424" t="s">
        <v>667</v>
      </c>
      <c r="AB803" s="129" t="str">
        <f>IF($M803=0,"",IFERROR(VLOOKUP($E803,'SD Aufnahme'!$A$33:$N$279,AB$20,FALSE),""))</f>
        <v/>
      </c>
      <c r="AC803" s="97">
        <f t="shared" si="240"/>
        <v>0</v>
      </c>
      <c r="AD803" s="89">
        <f t="shared" ca="1" si="241"/>
        <v>0</v>
      </c>
      <c r="AE803" s="89">
        <f t="shared" ca="1" si="247"/>
        <v>0</v>
      </c>
      <c r="AF803" s="89">
        <f t="shared" ca="1" si="242"/>
        <v>0</v>
      </c>
      <c r="AG803" s="89">
        <f t="shared" ca="1" si="248"/>
        <v>0</v>
      </c>
      <c r="AH803" s="89">
        <f t="shared" si="254"/>
        <v>0</v>
      </c>
      <c r="AI803" s="130" t="e">
        <f ca="1">COUNTIF(OFFSET('SD Aufnahme'!$C$33,VLOOKUP(J803,Art_Aufnahme,3,FALSE),0,VLOOKUP(J803,Art_Aufnahme,4,FALSE)-VLOOKUP(J803,Art_Aufnahme,3,FALSE)+1,1),K803)</f>
        <v>#N/A</v>
      </c>
      <c r="AJ803" s="138">
        <f ca="1">COUNTIF(OFFSET('SD Aufnahme'!$M$32,VLOOKUP(E803,'SD Aufnahme'!$A$33:$X$376,'SD Aufnahme'!$W$29,FALSE),0,1,VLOOKUP(E803,'SD Aufnahme'!$A$33:$X$376,'SD Aufnahme'!$X$29,FALSE)),M803)</f>
        <v>0</v>
      </c>
      <c r="AK803" s="91">
        <f t="shared" ca="1" si="249"/>
        <v>0</v>
      </c>
      <c r="AL803" s="98">
        <f t="shared" si="243"/>
        <v>3</v>
      </c>
      <c r="AO803" s="98">
        <f t="shared" si="244"/>
        <v>0</v>
      </c>
      <c r="AR803" s="98" t="str">
        <f t="shared" si="245"/>
        <v>1900-1-Aufnahme</v>
      </c>
    </row>
    <row r="804" spans="1:44">
      <c r="A804" s="98">
        <f t="shared" si="236"/>
        <v>0</v>
      </c>
      <c r="B804" s="98" t="str">
        <f>IF(C804=1,SUM($C$23:C804),"")</f>
        <v/>
      </c>
      <c r="C804" s="98">
        <f t="shared" si="237"/>
        <v>0</v>
      </c>
      <c r="D804" s="89" t="str">
        <f t="shared" si="238"/>
        <v>1900-1-Aufnahme-</v>
      </c>
      <c r="E804" s="123" t="str">
        <f t="shared" ca="1" si="246"/>
        <v>-</v>
      </c>
      <c r="F804" s="123">
        <f t="shared" si="251"/>
        <v>1900</v>
      </c>
      <c r="G804" s="123">
        <f t="shared" si="252"/>
        <v>1</v>
      </c>
      <c r="H804" s="162">
        <f t="shared" si="253"/>
        <v>782</v>
      </c>
      <c r="I804" s="77"/>
      <c r="J804" s="78"/>
      <c r="K804" s="79"/>
      <c r="L804" s="80"/>
      <c r="M804" s="177"/>
      <c r="N804" s="309" t="str">
        <f t="shared" ca="1" si="250"/>
        <v/>
      </c>
      <c r="O804" s="310" t="str">
        <f ca="1">IFERROR(IF(VLOOKUP($E804,'SD Aufnahme'!$A$33:$N$326,'SD Aufnahme'!$D$29,FALSE)=0,"",VLOOKUP($E804,'SD Aufnahme'!$A$33:$N$326,'SD Aufnahme'!$D$29,FALSE)),"")</f>
        <v/>
      </c>
      <c r="P804" s="313"/>
      <c r="Q804" s="315" t="str">
        <f>IF(K804=0,"",IFERROR(VLOOKUP($E804,'SD Aufnahme'!$A$33:$N$326,'SD Aufnahme'!$E$29,FALSE),""))</f>
        <v/>
      </c>
      <c r="R804" s="87"/>
      <c r="S804" s="131" t="str">
        <f t="shared" si="239"/>
        <v/>
      </c>
      <c r="T804" s="126">
        <f>IF(M804="organische Düngemittel",IF(OR($M804=0,L804&lt;&gt;0,U804&gt;0),0,IFERROR(VLOOKUP($E804,'SD Aufnahme'!$A$33:$N$4042,T$20,FALSE),0)),)</f>
        <v>0</v>
      </c>
      <c r="U804" s="83"/>
      <c r="V804" s="124"/>
      <c r="W804" s="128" t="str">
        <f ca="1">IFERROR(IF(AND(J804&lt;&gt;"eigene Stoffe",VLOOKUP($E804,'SD Aufnahme'!$A$33:$N$326,'SD Aufnahme'!$G$29,FALSE)=0),"",IF($L804&lt;&gt;0,"", IF(AND(P804&gt;0,O804&lt;&gt;"",Q804&lt;&gt;"t TM"),VLOOKUP($E804,'SD Aufnahme'!$A$33:$N$326,'SD Aufnahme'!$G$29,FALSE)/O804*P804,VLOOKUP($E804,'SD Aufnahme'!$A$33:$N$326,'SD Aufnahme'!$G$29,FALSE)))),"")</f>
        <v/>
      </c>
      <c r="X804" s="87"/>
      <c r="Y804" s="128" t="str">
        <f ca="1">IFERROR(IF(AND(J804&lt;&gt;"eigene Stoffe",VLOOKUP($E804,'SD Aufnahme'!$A$33:$N$326,'SD Aufnahme'!$H$29,FALSE)=0),"",IF($L804&lt;&gt;0,"",IFERROR(IF(AND(P804&gt;0,O804&lt;&gt;"",Q804&lt;&gt;"t TM"),VLOOKUP($E804,'SD Aufnahme'!$A$33:$N$326,'SD Aufnahme'!$H$29,FALSE)*P804/O804,VLOOKUP($E804,'SD Aufnahme'!$A$33:$N$326,'SD Aufnahme'!$H$29,FALSE)),""))),"")</f>
        <v/>
      </c>
      <c r="Z804" s="87"/>
      <c r="AA804" s="424" t="s">
        <v>667</v>
      </c>
      <c r="AB804" s="129" t="str">
        <f>IF($M804=0,"",IFERROR(VLOOKUP($E804,'SD Aufnahme'!$A$33:$N$279,AB$20,FALSE),""))</f>
        <v/>
      </c>
      <c r="AC804" s="97">
        <f t="shared" si="240"/>
        <v>0</v>
      </c>
      <c r="AD804" s="89">
        <f t="shared" ca="1" si="241"/>
        <v>0</v>
      </c>
      <c r="AE804" s="89">
        <f t="shared" ca="1" si="247"/>
        <v>0</v>
      </c>
      <c r="AF804" s="89">
        <f t="shared" ca="1" si="242"/>
        <v>0</v>
      </c>
      <c r="AG804" s="89">
        <f t="shared" ca="1" si="248"/>
        <v>0</v>
      </c>
      <c r="AH804" s="89">
        <f t="shared" si="254"/>
        <v>0</v>
      </c>
      <c r="AI804" s="130" t="e">
        <f ca="1">COUNTIF(OFFSET('SD Aufnahme'!$C$33,VLOOKUP(J804,Art_Aufnahme,3,FALSE),0,VLOOKUP(J804,Art_Aufnahme,4,FALSE)-VLOOKUP(J804,Art_Aufnahme,3,FALSE)+1,1),K804)</f>
        <v>#N/A</v>
      </c>
      <c r="AJ804" s="138">
        <f ca="1">COUNTIF(OFFSET('SD Aufnahme'!$M$32,VLOOKUP(E804,'SD Aufnahme'!$A$33:$X$376,'SD Aufnahme'!$W$29,FALSE),0,1,VLOOKUP(E804,'SD Aufnahme'!$A$33:$X$376,'SD Aufnahme'!$X$29,FALSE)),M804)</f>
        <v>0</v>
      </c>
      <c r="AK804" s="91">
        <f t="shared" ca="1" si="249"/>
        <v>0</v>
      </c>
      <c r="AL804" s="98">
        <f t="shared" si="243"/>
        <v>3</v>
      </c>
      <c r="AO804" s="98">
        <f t="shared" si="244"/>
        <v>0</v>
      </c>
      <c r="AR804" s="98" t="str">
        <f t="shared" si="245"/>
        <v>1900-1-Aufnahme</v>
      </c>
    </row>
    <row r="805" spans="1:44">
      <c r="A805" s="98">
        <f t="shared" si="236"/>
        <v>0</v>
      </c>
      <c r="B805" s="98" t="str">
        <f>IF(C805=1,SUM($C$23:C805),"")</f>
        <v/>
      </c>
      <c r="C805" s="98">
        <f t="shared" si="237"/>
        <v>0</v>
      </c>
      <c r="D805" s="89" t="str">
        <f t="shared" si="238"/>
        <v>1900-1-Aufnahme-</v>
      </c>
      <c r="E805" s="123" t="str">
        <f t="shared" ca="1" si="246"/>
        <v>-</v>
      </c>
      <c r="F805" s="123">
        <f t="shared" si="251"/>
        <v>1900</v>
      </c>
      <c r="G805" s="123">
        <f t="shared" si="252"/>
        <v>1</v>
      </c>
      <c r="H805" s="162">
        <f t="shared" si="253"/>
        <v>783</v>
      </c>
      <c r="I805" s="77"/>
      <c r="J805" s="78"/>
      <c r="K805" s="79"/>
      <c r="L805" s="80"/>
      <c r="M805" s="177"/>
      <c r="N805" s="309" t="str">
        <f t="shared" ca="1" si="250"/>
        <v/>
      </c>
      <c r="O805" s="310" t="str">
        <f ca="1">IFERROR(IF(VLOOKUP($E805,'SD Aufnahme'!$A$33:$N$326,'SD Aufnahme'!$D$29,FALSE)=0,"",VLOOKUP($E805,'SD Aufnahme'!$A$33:$N$326,'SD Aufnahme'!$D$29,FALSE)),"")</f>
        <v/>
      </c>
      <c r="P805" s="313"/>
      <c r="Q805" s="315" t="str">
        <f>IF(K805=0,"",IFERROR(VLOOKUP($E805,'SD Aufnahme'!$A$33:$N$326,'SD Aufnahme'!$E$29,FALSE),""))</f>
        <v/>
      </c>
      <c r="R805" s="87"/>
      <c r="S805" s="131" t="str">
        <f t="shared" si="239"/>
        <v/>
      </c>
      <c r="T805" s="126">
        <f>IF(M805="organische Düngemittel",IF(OR($M805=0,L805&lt;&gt;0,U805&gt;0),0,IFERROR(VLOOKUP($E805,'SD Aufnahme'!$A$33:$N$4042,T$20,FALSE),0)),)</f>
        <v>0</v>
      </c>
      <c r="U805" s="83"/>
      <c r="V805" s="124"/>
      <c r="W805" s="128" t="str">
        <f ca="1">IFERROR(IF(AND(J805&lt;&gt;"eigene Stoffe",VLOOKUP($E805,'SD Aufnahme'!$A$33:$N$326,'SD Aufnahme'!$G$29,FALSE)=0),"",IF($L805&lt;&gt;0,"", IF(AND(P805&gt;0,O805&lt;&gt;"",Q805&lt;&gt;"t TM"),VLOOKUP($E805,'SD Aufnahme'!$A$33:$N$326,'SD Aufnahme'!$G$29,FALSE)/O805*P805,VLOOKUP($E805,'SD Aufnahme'!$A$33:$N$326,'SD Aufnahme'!$G$29,FALSE)))),"")</f>
        <v/>
      </c>
      <c r="X805" s="87"/>
      <c r="Y805" s="128" t="str">
        <f ca="1">IFERROR(IF(AND(J805&lt;&gt;"eigene Stoffe",VLOOKUP($E805,'SD Aufnahme'!$A$33:$N$326,'SD Aufnahme'!$H$29,FALSE)=0),"",IF($L805&lt;&gt;0,"",IFERROR(IF(AND(P805&gt;0,O805&lt;&gt;"",Q805&lt;&gt;"t TM"),VLOOKUP($E805,'SD Aufnahme'!$A$33:$N$326,'SD Aufnahme'!$H$29,FALSE)*P805/O805,VLOOKUP($E805,'SD Aufnahme'!$A$33:$N$326,'SD Aufnahme'!$H$29,FALSE)),""))),"")</f>
        <v/>
      </c>
      <c r="Z805" s="87"/>
      <c r="AA805" s="424" t="s">
        <v>667</v>
      </c>
      <c r="AB805" s="129" t="str">
        <f>IF($M805=0,"",IFERROR(VLOOKUP($E805,'SD Aufnahme'!$A$33:$N$279,AB$20,FALSE),""))</f>
        <v/>
      </c>
      <c r="AC805" s="97">
        <f t="shared" si="240"/>
        <v>0</v>
      </c>
      <c r="AD805" s="89">
        <f t="shared" ca="1" si="241"/>
        <v>0</v>
      </c>
      <c r="AE805" s="89">
        <f t="shared" ca="1" si="247"/>
        <v>0</v>
      </c>
      <c r="AF805" s="89">
        <f t="shared" ca="1" si="242"/>
        <v>0</v>
      </c>
      <c r="AG805" s="89">
        <f t="shared" ca="1" si="248"/>
        <v>0</v>
      </c>
      <c r="AH805" s="89">
        <f t="shared" si="254"/>
        <v>0</v>
      </c>
      <c r="AI805" s="130" t="e">
        <f ca="1">COUNTIF(OFFSET('SD Aufnahme'!$C$33,VLOOKUP(J805,Art_Aufnahme,3,FALSE),0,VLOOKUP(J805,Art_Aufnahme,4,FALSE)-VLOOKUP(J805,Art_Aufnahme,3,FALSE)+1,1),K805)</f>
        <v>#N/A</v>
      </c>
      <c r="AJ805" s="138">
        <f ca="1">COUNTIF(OFFSET('SD Aufnahme'!$M$32,VLOOKUP(E805,'SD Aufnahme'!$A$33:$X$376,'SD Aufnahme'!$W$29,FALSE),0,1,VLOOKUP(E805,'SD Aufnahme'!$A$33:$X$376,'SD Aufnahme'!$X$29,FALSE)),M805)</f>
        <v>0</v>
      </c>
      <c r="AK805" s="91">
        <f t="shared" ca="1" si="249"/>
        <v>0</v>
      </c>
      <c r="AL805" s="98">
        <f t="shared" si="243"/>
        <v>3</v>
      </c>
      <c r="AO805" s="98">
        <f t="shared" si="244"/>
        <v>0</v>
      </c>
      <c r="AR805" s="98" t="str">
        <f t="shared" si="245"/>
        <v>1900-1-Aufnahme</v>
      </c>
    </row>
    <row r="806" spans="1:44">
      <c r="A806" s="98">
        <f t="shared" si="236"/>
        <v>0</v>
      </c>
      <c r="B806" s="98" t="str">
        <f>IF(C806=1,SUM($C$23:C806),"")</f>
        <v/>
      </c>
      <c r="C806" s="98">
        <f t="shared" si="237"/>
        <v>0</v>
      </c>
      <c r="D806" s="89" t="str">
        <f t="shared" si="238"/>
        <v>1900-1-Aufnahme-</v>
      </c>
      <c r="E806" s="123" t="str">
        <f t="shared" ca="1" si="246"/>
        <v>-</v>
      </c>
      <c r="F806" s="123">
        <f t="shared" si="251"/>
        <v>1900</v>
      </c>
      <c r="G806" s="123">
        <f t="shared" si="252"/>
        <v>1</v>
      </c>
      <c r="H806" s="162">
        <f t="shared" si="253"/>
        <v>784</v>
      </c>
      <c r="I806" s="77"/>
      <c r="J806" s="78"/>
      <c r="K806" s="79"/>
      <c r="L806" s="80"/>
      <c r="M806" s="177"/>
      <c r="N806" s="309" t="str">
        <f t="shared" ca="1" si="250"/>
        <v/>
      </c>
      <c r="O806" s="310" t="str">
        <f ca="1">IFERROR(IF(VLOOKUP($E806,'SD Aufnahme'!$A$33:$N$326,'SD Aufnahme'!$D$29,FALSE)=0,"",VLOOKUP($E806,'SD Aufnahme'!$A$33:$N$326,'SD Aufnahme'!$D$29,FALSE)),"")</f>
        <v/>
      </c>
      <c r="P806" s="313"/>
      <c r="Q806" s="315" t="str">
        <f>IF(K806=0,"",IFERROR(VLOOKUP($E806,'SD Aufnahme'!$A$33:$N$326,'SD Aufnahme'!$E$29,FALSE),""))</f>
        <v/>
      </c>
      <c r="R806" s="87"/>
      <c r="S806" s="131" t="str">
        <f t="shared" si="239"/>
        <v/>
      </c>
      <c r="T806" s="126">
        <f>IF(M806="organische Düngemittel",IF(OR($M806=0,L806&lt;&gt;0,U806&gt;0),0,IFERROR(VLOOKUP($E806,'SD Aufnahme'!$A$33:$N$4042,T$20,FALSE),0)),)</f>
        <v>0</v>
      </c>
      <c r="U806" s="83"/>
      <c r="V806" s="124"/>
      <c r="W806" s="128" t="str">
        <f ca="1">IFERROR(IF(AND(J806&lt;&gt;"eigene Stoffe",VLOOKUP($E806,'SD Aufnahme'!$A$33:$N$326,'SD Aufnahme'!$G$29,FALSE)=0),"",IF($L806&lt;&gt;0,"", IF(AND(P806&gt;0,O806&lt;&gt;"",Q806&lt;&gt;"t TM"),VLOOKUP($E806,'SD Aufnahme'!$A$33:$N$326,'SD Aufnahme'!$G$29,FALSE)/O806*P806,VLOOKUP($E806,'SD Aufnahme'!$A$33:$N$326,'SD Aufnahme'!$G$29,FALSE)))),"")</f>
        <v/>
      </c>
      <c r="X806" s="87"/>
      <c r="Y806" s="128" t="str">
        <f ca="1">IFERROR(IF(AND(J806&lt;&gt;"eigene Stoffe",VLOOKUP($E806,'SD Aufnahme'!$A$33:$N$326,'SD Aufnahme'!$H$29,FALSE)=0),"",IF($L806&lt;&gt;0,"",IFERROR(IF(AND(P806&gt;0,O806&lt;&gt;"",Q806&lt;&gt;"t TM"),VLOOKUP($E806,'SD Aufnahme'!$A$33:$N$326,'SD Aufnahme'!$H$29,FALSE)*P806/O806,VLOOKUP($E806,'SD Aufnahme'!$A$33:$N$326,'SD Aufnahme'!$H$29,FALSE)),""))),"")</f>
        <v/>
      </c>
      <c r="Z806" s="87"/>
      <c r="AA806" s="424" t="s">
        <v>667</v>
      </c>
      <c r="AB806" s="129" t="str">
        <f>IF($M806=0,"",IFERROR(VLOOKUP($E806,'SD Aufnahme'!$A$33:$N$279,AB$20,FALSE),""))</f>
        <v/>
      </c>
      <c r="AC806" s="97">
        <f t="shared" si="240"/>
        <v>0</v>
      </c>
      <c r="AD806" s="89">
        <f t="shared" ca="1" si="241"/>
        <v>0</v>
      </c>
      <c r="AE806" s="89">
        <f t="shared" ca="1" si="247"/>
        <v>0</v>
      </c>
      <c r="AF806" s="89">
        <f t="shared" ca="1" si="242"/>
        <v>0</v>
      </c>
      <c r="AG806" s="89">
        <f t="shared" ca="1" si="248"/>
        <v>0</v>
      </c>
      <c r="AH806" s="89">
        <f t="shared" si="254"/>
        <v>0</v>
      </c>
      <c r="AI806" s="130" t="e">
        <f ca="1">COUNTIF(OFFSET('SD Aufnahme'!$C$33,VLOOKUP(J806,Art_Aufnahme,3,FALSE),0,VLOOKUP(J806,Art_Aufnahme,4,FALSE)-VLOOKUP(J806,Art_Aufnahme,3,FALSE)+1,1),K806)</f>
        <v>#N/A</v>
      </c>
      <c r="AJ806" s="138">
        <f ca="1">COUNTIF(OFFSET('SD Aufnahme'!$M$32,VLOOKUP(E806,'SD Aufnahme'!$A$33:$X$376,'SD Aufnahme'!$W$29,FALSE),0,1,VLOOKUP(E806,'SD Aufnahme'!$A$33:$X$376,'SD Aufnahme'!$X$29,FALSE)),M806)</f>
        <v>0</v>
      </c>
      <c r="AK806" s="91">
        <f t="shared" ca="1" si="249"/>
        <v>0</v>
      </c>
      <c r="AL806" s="98">
        <f t="shared" si="243"/>
        <v>3</v>
      </c>
      <c r="AO806" s="98">
        <f t="shared" si="244"/>
        <v>0</v>
      </c>
      <c r="AR806" s="98" t="str">
        <f t="shared" si="245"/>
        <v>1900-1-Aufnahme</v>
      </c>
    </row>
    <row r="807" spans="1:44">
      <c r="A807" s="98">
        <f t="shared" si="236"/>
        <v>0</v>
      </c>
      <c r="B807" s="98" t="str">
        <f>IF(C807=1,SUM($C$23:C807),"")</f>
        <v/>
      </c>
      <c r="C807" s="98">
        <f t="shared" si="237"/>
        <v>0</v>
      </c>
      <c r="D807" s="89" t="str">
        <f t="shared" si="238"/>
        <v>1900-1-Aufnahme-</v>
      </c>
      <c r="E807" s="123" t="str">
        <f t="shared" ca="1" si="246"/>
        <v>-</v>
      </c>
      <c r="F807" s="123">
        <f t="shared" si="251"/>
        <v>1900</v>
      </c>
      <c r="G807" s="123">
        <f t="shared" si="252"/>
        <v>1</v>
      </c>
      <c r="H807" s="162">
        <f t="shared" si="253"/>
        <v>785</v>
      </c>
      <c r="I807" s="77"/>
      <c r="J807" s="78"/>
      <c r="K807" s="79"/>
      <c r="L807" s="80"/>
      <c r="M807" s="177"/>
      <c r="N807" s="309" t="str">
        <f t="shared" ca="1" si="250"/>
        <v/>
      </c>
      <c r="O807" s="310" t="str">
        <f ca="1">IFERROR(IF(VLOOKUP($E807,'SD Aufnahme'!$A$33:$N$326,'SD Aufnahme'!$D$29,FALSE)=0,"",VLOOKUP($E807,'SD Aufnahme'!$A$33:$N$326,'SD Aufnahme'!$D$29,FALSE)),"")</f>
        <v/>
      </c>
      <c r="P807" s="313"/>
      <c r="Q807" s="315" t="str">
        <f>IF(K807=0,"",IFERROR(VLOOKUP($E807,'SD Aufnahme'!$A$33:$N$326,'SD Aufnahme'!$E$29,FALSE),""))</f>
        <v/>
      </c>
      <c r="R807" s="87"/>
      <c r="S807" s="131" t="str">
        <f t="shared" si="239"/>
        <v/>
      </c>
      <c r="T807" s="126">
        <f>IF(M807="organische Düngemittel",IF(OR($M807=0,L807&lt;&gt;0,U807&gt;0),0,IFERROR(VLOOKUP($E807,'SD Aufnahme'!$A$33:$N$4042,T$20,FALSE),0)),)</f>
        <v>0</v>
      </c>
      <c r="U807" s="83"/>
      <c r="V807" s="124"/>
      <c r="W807" s="128" t="str">
        <f ca="1">IFERROR(IF(AND(J807&lt;&gt;"eigene Stoffe",VLOOKUP($E807,'SD Aufnahme'!$A$33:$N$326,'SD Aufnahme'!$G$29,FALSE)=0),"",IF($L807&lt;&gt;0,"", IF(AND(P807&gt;0,O807&lt;&gt;"",Q807&lt;&gt;"t TM"),VLOOKUP($E807,'SD Aufnahme'!$A$33:$N$326,'SD Aufnahme'!$G$29,FALSE)/O807*P807,VLOOKUP($E807,'SD Aufnahme'!$A$33:$N$326,'SD Aufnahme'!$G$29,FALSE)))),"")</f>
        <v/>
      </c>
      <c r="X807" s="87"/>
      <c r="Y807" s="128" t="str">
        <f ca="1">IFERROR(IF(AND(J807&lt;&gt;"eigene Stoffe",VLOOKUP($E807,'SD Aufnahme'!$A$33:$N$326,'SD Aufnahme'!$H$29,FALSE)=0),"",IF($L807&lt;&gt;0,"",IFERROR(IF(AND(P807&gt;0,O807&lt;&gt;"",Q807&lt;&gt;"t TM"),VLOOKUP($E807,'SD Aufnahme'!$A$33:$N$326,'SD Aufnahme'!$H$29,FALSE)*P807/O807,VLOOKUP($E807,'SD Aufnahme'!$A$33:$N$326,'SD Aufnahme'!$H$29,FALSE)),""))),"")</f>
        <v/>
      </c>
      <c r="Z807" s="87"/>
      <c r="AA807" s="424" t="s">
        <v>667</v>
      </c>
      <c r="AB807" s="129" t="str">
        <f>IF($M807=0,"",IFERROR(VLOOKUP($E807,'SD Aufnahme'!$A$33:$N$279,AB$20,FALSE),""))</f>
        <v/>
      </c>
      <c r="AC807" s="97">
        <f t="shared" si="240"/>
        <v>0</v>
      </c>
      <c r="AD807" s="89">
        <f t="shared" ca="1" si="241"/>
        <v>0</v>
      </c>
      <c r="AE807" s="89">
        <f t="shared" ca="1" si="247"/>
        <v>0</v>
      </c>
      <c r="AF807" s="89">
        <f t="shared" ca="1" si="242"/>
        <v>0</v>
      </c>
      <c r="AG807" s="89">
        <f t="shared" ca="1" si="248"/>
        <v>0</v>
      </c>
      <c r="AH807" s="89">
        <f t="shared" si="254"/>
        <v>0</v>
      </c>
      <c r="AI807" s="130" t="e">
        <f ca="1">COUNTIF(OFFSET('SD Aufnahme'!$C$33,VLOOKUP(J807,Art_Aufnahme,3,FALSE),0,VLOOKUP(J807,Art_Aufnahme,4,FALSE)-VLOOKUP(J807,Art_Aufnahme,3,FALSE)+1,1),K807)</f>
        <v>#N/A</v>
      </c>
      <c r="AJ807" s="138">
        <f ca="1">COUNTIF(OFFSET('SD Aufnahme'!$M$32,VLOOKUP(E807,'SD Aufnahme'!$A$33:$X$376,'SD Aufnahme'!$W$29,FALSE),0,1,VLOOKUP(E807,'SD Aufnahme'!$A$33:$X$376,'SD Aufnahme'!$X$29,FALSE)),M807)</f>
        <v>0</v>
      </c>
      <c r="AK807" s="91">
        <f t="shared" ca="1" si="249"/>
        <v>0</v>
      </c>
      <c r="AL807" s="98">
        <f t="shared" si="243"/>
        <v>3</v>
      </c>
      <c r="AO807" s="98">
        <f t="shared" si="244"/>
        <v>0</v>
      </c>
      <c r="AR807" s="98" t="str">
        <f t="shared" si="245"/>
        <v>1900-1-Aufnahme</v>
      </c>
    </row>
    <row r="808" spans="1:44">
      <c r="A808" s="98">
        <f t="shared" si="236"/>
        <v>0</v>
      </c>
      <c r="B808" s="98" t="str">
        <f>IF(C808=1,SUM($C$23:C808),"")</f>
        <v/>
      </c>
      <c r="C808" s="98">
        <f t="shared" si="237"/>
        <v>0</v>
      </c>
      <c r="D808" s="89" t="str">
        <f t="shared" si="238"/>
        <v>1900-1-Aufnahme-</v>
      </c>
      <c r="E808" s="123" t="str">
        <f t="shared" ca="1" si="246"/>
        <v>-</v>
      </c>
      <c r="F808" s="123">
        <f t="shared" si="251"/>
        <v>1900</v>
      </c>
      <c r="G808" s="123">
        <f t="shared" si="252"/>
        <v>1</v>
      </c>
      <c r="H808" s="162">
        <f t="shared" si="253"/>
        <v>786</v>
      </c>
      <c r="I808" s="77"/>
      <c r="J808" s="78"/>
      <c r="K808" s="79"/>
      <c r="L808" s="80"/>
      <c r="M808" s="177"/>
      <c r="N808" s="309" t="str">
        <f t="shared" ca="1" si="250"/>
        <v/>
      </c>
      <c r="O808" s="310" t="str">
        <f ca="1">IFERROR(IF(VLOOKUP($E808,'SD Aufnahme'!$A$33:$N$326,'SD Aufnahme'!$D$29,FALSE)=0,"",VLOOKUP($E808,'SD Aufnahme'!$A$33:$N$326,'SD Aufnahme'!$D$29,FALSE)),"")</f>
        <v/>
      </c>
      <c r="P808" s="313"/>
      <c r="Q808" s="315" t="str">
        <f>IF(K808=0,"",IFERROR(VLOOKUP($E808,'SD Aufnahme'!$A$33:$N$326,'SD Aufnahme'!$E$29,FALSE),""))</f>
        <v/>
      </c>
      <c r="R808" s="87"/>
      <c r="S808" s="131" t="str">
        <f t="shared" si="239"/>
        <v/>
      </c>
      <c r="T808" s="126">
        <f>IF(M808="organische Düngemittel",IF(OR($M808=0,L808&lt;&gt;0,U808&gt;0),0,IFERROR(VLOOKUP($E808,'SD Aufnahme'!$A$33:$N$4042,T$20,FALSE),0)),)</f>
        <v>0</v>
      </c>
      <c r="U808" s="83"/>
      <c r="V808" s="124"/>
      <c r="W808" s="128" t="str">
        <f ca="1">IFERROR(IF(AND(J808&lt;&gt;"eigene Stoffe",VLOOKUP($E808,'SD Aufnahme'!$A$33:$N$326,'SD Aufnahme'!$G$29,FALSE)=0),"",IF($L808&lt;&gt;0,"", IF(AND(P808&gt;0,O808&lt;&gt;"",Q808&lt;&gt;"t TM"),VLOOKUP($E808,'SD Aufnahme'!$A$33:$N$326,'SD Aufnahme'!$G$29,FALSE)/O808*P808,VLOOKUP($E808,'SD Aufnahme'!$A$33:$N$326,'SD Aufnahme'!$G$29,FALSE)))),"")</f>
        <v/>
      </c>
      <c r="X808" s="87"/>
      <c r="Y808" s="128" t="str">
        <f ca="1">IFERROR(IF(AND(J808&lt;&gt;"eigene Stoffe",VLOOKUP($E808,'SD Aufnahme'!$A$33:$N$326,'SD Aufnahme'!$H$29,FALSE)=0),"",IF($L808&lt;&gt;0,"",IFERROR(IF(AND(P808&gt;0,O808&lt;&gt;"",Q808&lt;&gt;"t TM"),VLOOKUP($E808,'SD Aufnahme'!$A$33:$N$326,'SD Aufnahme'!$H$29,FALSE)*P808/O808,VLOOKUP($E808,'SD Aufnahme'!$A$33:$N$326,'SD Aufnahme'!$H$29,FALSE)),""))),"")</f>
        <v/>
      </c>
      <c r="Z808" s="87"/>
      <c r="AA808" s="424" t="s">
        <v>667</v>
      </c>
      <c r="AB808" s="129" t="str">
        <f>IF($M808=0,"",IFERROR(VLOOKUP($E808,'SD Aufnahme'!$A$33:$N$279,AB$20,FALSE),""))</f>
        <v/>
      </c>
      <c r="AC808" s="97">
        <f t="shared" si="240"/>
        <v>0</v>
      </c>
      <c r="AD808" s="89">
        <f t="shared" ca="1" si="241"/>
        <v>0</v>
      </c>
      <c r="AE808" s="89">
        <f t="shared" ca="1" si="247"/>
        <v>0</v>
      </c>
      <c r="AF808" s="89">
        <f t="shared" ca="1" si="242"/>
        <v>0</v>
      </c>
      <c r="AG808" s="89">
        <f t="shared" ca="1" si="248"/>
        <v>0</v>
      </c>
      <c r="AH808" s="89">
        <f t="shared" si="254"/>
        <v>0</v>
      </c>
      <c r="AI808" s="130" t="e">
        <f ca="1">COUNTIF(OFFSET('SD Aufnahme'!$C$33,VLOOKUP(J808,Art_Aufnahme,3,FALSE),0,VLOOKUP(J808,Art_Aufnahme,4,FALSE)-VLOOKUP(J808,Art_Aufnahme,3,FALSE)+1,1),K808)</f>
        <v>#N/A</v>
      </c>
      <c r="AJ808" s="138">
        <f ca="1">COUNTIF(OFFSET('SD Aufnahme'!$M$32,VLOOKUP(E808,'SD Aufnahme'!$A$33:$X$376,'SD Aufnahme'!$W$29,FALSE),0,1,VLOOKUP(E808,'SD Aufnahme'!$A$33:$X$376,'SD Aufnahme'!$X$29,FALSE)),M808)</f>
        <v>0</v>
      </c>
      <c r="AK808" s="91">
        <f t="shared" ca="1" si="249"/>
        <v>0</v>
      </c>
      <c r="AL808" s="98">
        <f t="shared" si="243"/>
        <v>3</v>
      </c>
      <c r="AO808" s="98">
        <f t="shared" si="244"/>
        <v>0</v>
      </c>
      <c r="AR808" s="98" t="str">
        <f t="shared" si="245"/>
        <v>1900-1-Aufnahme</v>
      </c>
    </row>
    <row r="809" spans="1:44">
      <c r="A809" s="98">
        <f t="shared" si="236"/>
        <v>0</v>
      </c>
      <c r="B809" s="98" t="str">
        <f>IF(C809=1,SUM($C$23:C809),"")</f>
        <v/>
      </c>
      <c r="C809" s="98">
        <f t="shared" si="237"/>
        <v>0</v>
      </c>
      <c r="D809" s="89" t="str">
        <f t="shared" si="238"/>
        <v>1900-1-Aufnahme-</v>
      </c>
      <c r="E809" s="123" t="str">
        <f t="shared" ca="1" si="246"/>
        <v>-</v>
      </c>
      <c r="F809" s="123">
        <f t="shared" si="251"/>
        <v>1900</v>
      </c>
      <c r="G809" s="123">
        <f t="shared" si="252"/>
        <v>1</v>
      </c>
      <c r="H809" s="162">
        <f t="shared" si="253"/>
        <v>787</v>
      </c>
      <c r="I809" s="77"/>
      <c r="J809" s="78"/>
      <c r="K809" s="79"/>
      <c r="L809" s="80"/>
      <c r="M809" s="177"/>
      <c r="N809" s="309" t="str">
        <f t="shared" ca="1" si="250"/>
        <v/>
      </c>
      <c r="O809" s="310" t="str">
        <f ca="1">IFERROR(IF(VLOOKUP($E809,'SD Aufnahme'!$A$33:$N$326,'SD Aufnahme'!$D$29,FALSE)=0,"",VLOOKUP($E809,'SD Aufnahme'!$A$33:$N$326,'SD Aufnahme'!$D$29,FALSE)),"")</f>
        <v/>
      </c>
      <c r="P809" s="313"/>
      <c r="Q809" s="315" t="str">
        <f>IF(K809=0,"",IFERROR(VLOOKUP($E809,'SD Aufnahme'!$A$33:$N$326,'SD Aufnahme'!$E$29,FALSE),""))</f>
        <v/>
      </c>
      <c r="R809" s="87"/>
      <c r="S809" s="131" t="str">
        <f t="shared" si="239"/>
        <v/>
      </c>
      <c r="T809" s="126">
        <f>IF(M809="organische Düngemittel",IF(OR($M809=0,L809&lt;&gt;0,U809&gt;0),0,IFERROR(VLOOKUP($E809,'SD Aufnahme'!$A$33:$N$4042,T$20,FALSE),0)),)</f>
        <v>0</v>
      </c>
      <c r="U809" s="83"/>
      <c r="V809" s="124"/>
      <c r="W809" s="128" t="str">
        <f ca="1">IFERROR(IF(AND(J809&lt;&gt;"eigene Stoffe",VLOOKUP($E809,'SD Aufnahme'!$A$33:$N$326,'SD Aufnahme'!$G$29,FALSE)=0),"",IF($L809&lt;&gt;0,"", IF(AND(P809&gt;0,O809&lt;&gt;"",Q809&lt;&gt;"t TM"),VLOOKUP($E809,'SD Aufnahme'!$A$33:$N$326,'SD Aufnahme'!$G$29,FALSE)/O809*P809,VLOOKUP($E809,'SD Aufnahme'!$A$33:$N$326,'SD Aufnahme'!$G$29,FALSE)))),"")</f>
        <v/>
      </c>
      <c r="X809" s="87"/>
      <c r="Y809" s="128" t="str">
        <f ca="1">IFERROR(IF(AND(J809&lt;&gt;"eigene Stoffe",VLOOKUP($E809,'SD Aufnahme'!$A$33:$N$326,'SD Aufnahme'!$H$29,FALSE)=0),"",IF($L809&lt;&gt;0,"",IFERROR(IF(AND(P809&gt;0,O809&lt;&gt;"",Q809&lt;&gt;"t TM"),VLOOKUP($E809,'SD Aufnahme'!$A$33:$N$326,'SD Aufnahme'!$H$29,FALSE)*P809/O809,VLOOKUP($E809,'SD Aufnahme'!$A$33:$N$326,'SD Aufnahme'!$H$29,FALSE)),""))),"")</f>
        <v/>
      </c>
      <c r="Z809" s="87"/>
      <c r="AA809" s="424" t="s">
        <v>667</v>
      </c>
      <c r="AB809" s="129" t="str">
        <f>IF($M809=0,"",IFERROR(VLOOKUP($E809,'SD Aufnahme'!$A$33:$N$279,AB$20,FALSE),""))</f>
        <v/>
      </c>
      <c r="AC809" s="97">
        <f t="shared" si="240"/>
        <v>0</v>
      </c>
      <c r="AD809" s="89">
        <f t="shared" ca="1" si="241"/>
        <v>0</v>
      </c>
      <c r="AE809" s="89">
        <f t="shared" ca="1" si="247"/>
        <v>0</v>
      </c>
      <c r="AF809" s="89">
        <f t="shared" ca="1" si="242"/>
        <v>0</v>
      </c>
      <c r="AG809" s="89">
        <f t="shared" ca="1" si="248"/>
        <v>0</v>
      </c>
      <c r="AH809" s="89">
        <f t="shared" si="254"/>
        <v>0</v>
      </c>
      <c r="AI809" s="130" t="e">
        <f ca="1">COUNTIF(OFFSET('SD Aufnahme'!$C$33,VLOOKUP(J809,Art_Aufnahme,3,FALSE),0,VLOOKUP(J809,Art_Aufnahme,4,FALSE)-VLOOKUP(J809,Art_Aufnahme,3,FALSE)+1,1),K809)</f>
        <v>#N/A</v>
      </c>
      <c r="AJ809" s="138">
        <f ca="1">COUNTIF(OFFSET('SD Aufnahme'!$M$32,VLOOKUP(E809,'SD Aufnahme'!$A$33:$X$376,'SD Aufnahme'!$W$29,FALSE),0,1,VLOOKUP(E809,'SD Aufnahme'!$A$33:$X$376,'SD Aufnahme'!$X$29,FALSE)),M809)</f>
        <v>0</v>
      </c>
      <c r="AK809" s="91">
        <f t="shared" ca="1" si="249"/>
        <v>0</v>
      </c>
      <c r="AL809" s="98">
        <f t="shared" si="243"/>
        <v>3</v>
      </c>
      <c r="AO809" s="98">
        <f t="shared" si="244"/>
        <v>0</v>
      </c>
      <c r="AR809" s="98" t="str">
        <f t="shared" si="245"/>
        <v>1900-1-Aufnahme</v>
      </c>
    </row>
    <row r="810" spans="1:44">
      <c r="A810" s="98">
        <f t="shared" si="236"/>
        <v>0</v>
      </c>
      <c r="B810" s="98" t="str">
        <f>IF(C810=1,SUM($C$23:C810),"")</f>
        <v/>
      </c>
      <c r="C810" s="98">
        <f t="shared" si="237"/>
        <v>0</v>
      </c>
      <c r="D810" s="89" t="str">
        <f t="shared" si="238"/>
        <v>1900-1-Aufnahme-</v>
      </c>
      <c r="E810" s="123" t="str">
        <f t="shared" ca="1" si="246"/>
        <v>-</v>
      </c>
      <c r="F810" s="123">
        <f t="shared" si="251"/>
        <v>1900</v>
      </c>
      <c r="G810" s="123">
        <f t="shared" si="252"/>
        <v>1</v>
      </c>
      <c r="H810" s="162">
        <f t="shared" si="253"/>
        <v>788</v>
      </c>
      <c r="I810" s="77"/>
      <c r="J810" s="78"/>
      <c r="K810" s="79"/>
      <c r="L810" s="80"/>
      <c r="M810" s="177"/>
      <c r="N810" s="309" t="str">
        <f t="shared" ca="1" si="250"/>
        <v/>
      </c>
      <c r="O810" s="310" t="str">
        <f ca="1">IFERROR(IF(VLOOKUP($E810,'SD Aufnahme'!$A$33:$N$326,'SD Aufnahme'!$D$29,FALSE)=0,"",VLOOKUP($E810,'SD Aufnahme'!$A$33:$N$326,'SD Aufnahme'!$D$29,FALSE)),"")</f>
        <v/>
      </c>
      <c r="P810" s="313"/>
      <c r="Q810" s="315" t="str">
        <f>IF(K810=0,"",IFERROR(VLOOKUP($E810,'SD Aufnahme'!$A$33:$N$326,'SD Aufnahme'!$E$29,FALSE),""))</f>
        <v/>
      </c>
      <c r="R810" s="87"/>
      <c r="S810" s="131" t="str">
        <f t="shared" si="239"/>
        <v/>
      </c>
      <c r="T810" s="126">
        <f>IF(M810="organische Düngemittel",IF(OR($M810=0,L810&lt;&gt;0,U810&gt;0),0,IFERROR(VLOOKUP($E810,'SD Aufnahme'!$A$33:$N$4042,T$20,FALSE),0)),)</f>
        <v>0</v>
      </c>
      <c r="U810" s="83"/>
      <c r="V810" s="124"/>
      <c r="W810" s="128" t="str">
        <f ca="1">IFERROR(IF(AND(J810&lt;&gt;"eigene Stoffe",VLOOKUP($E810,'SD Aufnahme'!$A$33:$N$326,'SD Aufnahme'!$G$29,FALSE)=0),"",IF($L810&lt;&gt;0,"", IF(AND(P810&gt;0,O810&lt;&gt;"",Q810&lt;&gt;"t TM"),VLOOKUP($E810,'SD Aufnahme'!$A$33:$N$326,'SD Aufnahme'!$G$29,FALSE)/O810*P810,VLOOKUP($E810,'SD Aufnahme'!$A$33:$N$326,'SD Aufnahme'!$G$29,FALSE)))),"")</f>
        <v/>
      </c>
      <c r="X810" s="87"/>
      <c r="Y810" s="128" t="str">
        <f ca="1">IFERROR(IF(AND(J810&lt;&gt;"eigene Stoffe",VLOOKUP($E810,'SD Aufnahme'!$A$33:$N$326,'SD Aufnahme'!$H$29,FALSE)=0),"",IF($L810&lt;&gt;0,"",IFERROR(IF(AND(P810&gt;0,O810&lt;&gt;"",Q810&lt;&gt;"t TM"),VLOOKUP($E810,'SD Aufnahme'!$A$33:$N$326,'SD Aufnahme'!$H$29,FALSE)*P810/O810,VLOOKUP($E810,'SD Aufnahme'!$A$33:$N$326,'SD Aufnahme'!$H$29,FALSE)),""))),"")</f>
        <v/>
      </c>
      <c r="Z810" s="87"/>
      <c r="AA810" s="424" t="s">
        <v>667</v>
      </c>
      <c r="AB810" s="129" t="str">
        <f>IF($M810=0,"",IFERROR(VLOOKUP($E810,'SD Aufnahme'!$A$33:$N$279,AB$20,FALSE),""))</f>
        <v/>
      </c>
      <c r="AC810" s="97">
        <f t="shared" si="240"/>
        <v>0</v>
      </c>
      <c r="AD810" s="89">
        <f t="shared" ca="1" si="241"/>
        <v>0</v>
      </c>
      <c r="AE810" s="89">
        <f t="shared" ca="1" si="247"/>
        <v>0</v>
      </c>
      <c r="AF810" s="89">
        <f t="shared" ca="1" si="242"/>
        <v>0</v>
      </c>
      <c r="AG810" s="89">
        <f t="shared" ca="1" si="248"/>
        <v>0</v>
      </c>
      <c r="AH810" s="89">
        <f t="shared" si="254"/>
        <v>0</v>
      </c>
      <c r="AI810" s="130" t="e">
        <f ca="1">COUNTIF(OFFSET('SD Aufnahme'!$C$33,VLOOKUP(J810,Art_Aufnahme,3,FALSE),0,VLOOKUP(J810,Art_Aufnahme,4,FALSE)-VLOOKUP(J810,Art_Aufnahme,3,FALSE)+1,1),K810)</f>
        <v>#N/A</v>
      </c>
      <c r="AJ810" s="138">
        <f ca="1">COUNTIF(OFFSET('SD Aufnahme'!$M$32,VLOOKUP(E810,'SD Aufnahme'!$A$33:$X$376,'SD Aufnahme'!$W$29,FALSE),0,1,VLOOKUP(E810,'SD Aufnahme'!$A$33:$X$376,'SD Aufnahme'!$X$29,FALSE)),M810)</f>
        <v>0</v>
      </c>
      <c r="AK810" s="91">
        <f t="shared" ca="1" si="249"/>
        <v>0</v>
      </c>
      <c r="AL810" s="98">
        <f t="shared" si="243"/>
        <v>3</v>
      </c>
      <c r="AO810" s="98">
        <f t="shared" si="244"/>
        <v>0</v>
      </c>
      <c r="AR810" s="98" t="str">
        <f t="shared" si="245"/>
        <v>1900-1-Aufnahme</v>
      </c>
    </row>
    <row r="811" spans="1:44">
      <c r="A811" s="98">
        <f t="shared" si="236"/>
        <v>0</v>
      </c>
      <c r="B811" s="98" t="str">
        <f>IF(C811=1,SUM($C$23:C811),"")</f>
        <v/>
      </c>
      <c r="C811" s="98">
        <f t="shared" si="237"/>
        <v>0</v>
      </c>
      <c r="D811" s="89" t="str">
        <f t="shared" si="238"/>
        <v>1900-1-Aufnahme-</v>
      </c>
      <c r="E811" s="123" t="str">
        <f t="shared" ca="1" si="246"/>
        <v>-</v>
      </c>
      <c r="F811" s="123">
        <f t="shared" si="251"/>
        <v>1900</v>
      </c>
      <c r="G811" s="123">
        <f t="shared" si="252"/>
        <v>1</v>
      </c>
      <c r="H811" s="162">
        <f t="shared" si="253"/>
        <v>789</v>
      </c>
      <c r="I811" s="77"/>
      <c r="J811" s="78"/>
      <c r="K811" s="79"/>
      <c r="L811" s="80"/>
      <c r="M811" s="177"/>
      <c r="N811" s="309" t="str">
        <f t="shared" ca="1" si="250"/>
        <v/>
      </c>
      <c r="O811" s="310" t="str">
        <f ca="1">IFERROR(IF(VLOOKUP($E811,'SD Aufnahme'!$A$33:$N$326,'SD Aufnahme'!$D$29,FALSE)=0,"",VLOOKUP($E811,'SD Aufnahme'!$A$33:$N$326,'SD Aufnahme'!$D$29,FALSE)),"")</f>
        <v/>
      </c>
      <c r="P811" s="313"/>
      <c r="Q811" s="315" t="str">
        <f>IF(K811=0,"",IFERROR(VLOOKUP($E811,'SD Aufnahme'!$A$33:$N$326,'SD Aufnahme'!$E$29,FALSE),""))</f>
        <v/>
      </c>
      <c r="R811" s="87"/>
      <c r="S811" s="131" t="str">
        <f t="shared" si="239"/>
        <v/>
      </c>
      <c r="T811" s="126">
        <f>IF(M811="organische Düngemittel",IF(OR($M811=0,L811&lt;&gt;0,U811&gt;0),0,IFERROR(VLOOKUP($E811,'SD Aufnahme'!$A$33:$N$4042,T$20,FALSE),0)),)</f>
        <v>0</v>
      </c>
      <c r="U811" s="83"/>
      <c r="V811" s="124"/>
      <c r="W811" s="128" t="str">
        <f ca="1">IFERROR(IF(AND(J811&lt;&gt;"eigene Stoffe",VLOOKUP($E811,'SD Aufnahme'!$A$33:$N$326,'SD Aufnahme'!$G$29,FALSE)=0),"",IF($L811&lt;&gt;0,"", IF(AND(P811&gt;0,O811&lt;&gt;"",Q811&lt;&gt;"t TM"),VLOOKUP($E811,'SD Aufnahme'!$A$33:$N$326,'SD Aufnahme'!$G$29,FALSE)/O811*P811,VLOOKUP($E811,'SD Aufnahme'!$A$33:$N$326,'SD Aufnahme'!$G$29,FALSE)))),"")</f>
        <v/>
      </c>
      <c r="X811" s="87"/>
      <c r="Y811" s="128" t="str">
        <f ca="1">IFERROR(IF(AND(J811&lt;&gt;"eigene Stoffe",VLOOKUP($E811,'SD Aufnahme'!$A$33:$N$326,'SD Aufnahme'!$H$29,FALSE)=0),"",IF($L811&lt;&gt;0,"",IFERROR(IF(AND(P811&gt;0,O811&lt;&gt;"",Q811&lt;&gt;"t TM"),VLOOKUP($E811,'SD Aufnahme'!$A$33:$N$326,'SD Aufnahme'!$H$29,FALSE)*P811/O811,VLOOKUP($E811,'SD Aufnahme'!$A$33:$N$326,'SD Aufnahme'!$H$29,FALSE)),""))),"")</f>
        <v/>
      </c>
      <c r="Z811" s="87"/>
      <c r="AA811" s="424" t="s">
        <v>667</v>
      </c>
      <c r="AB811" s="129" t="str">
        <f>IF($M811=0,"",IFERROR(VLOOKUP($E811,'SD Aufnahme'!$A$33:$N$279,AB$20,FALSE),""))</f>
        <v/>
      </c>
      <c r="AC811" s="97">
        <f t="shared" si="240"/>
        <v>0</v>
      </c>
      <c r="AD811" s="89">
        <f t="shared" ca="1" si="241"/>
        <v>0</v>
      </c>
      <c r="AE811" s="89">
        <f t="shared" ca="1" si="247"/>
        <v>0</v>
      </c>
      <c r="AF811" s="89">
        <f t="shared" ca="1" si="242"/>
        <v>0</v>
      </c>
      <c r="AG811" s="89">
        <f t="shared" ca="1" si="248"/>
        <v>0</v>
      </c>
      <c r="AH811" s="89">
        <f t="shared" si="254"/>
        <v>0</v>
      </c>
      <c r="AI811" s="130" t="e">
        <f ca="1">COUNTIF(OFFSET('SD Aufnahme'!$C$33,VLOOKUP(J811,Art_Aufnahme,3,FALSE),0,VLOOKUP(J811,Art_Aufnahme,4,FALSE)-VLOOKUP(J811,Art_Aufnahme,3,FALSE)+1,1),K811)</f>
        <v>#N/A</v>
      </c>
      <c r="AJ811" s="138">
        <f ca="1">COUNTIF(OFFSET('SD Aufnahme'!$M$32,VLOOKUP(E811,'SD Aufnahme'!$A$33:$X$376,'SD Aufnahme'!$W$29,FALSE),0,1,VLOOKUP(E811,'SD Aufnahme'!$A$33:$X$376,'SD Aufnahme'!$X$29,FALSE)),M811)</f>
        <v>0</v>
      </c>
      <c r="AK811" s="91">
        <f t="shared" ca="1" si="249"/>
        <v>0</v>
      </c>
      <c r="AL811" s="98">
        <f t="shared" si="243"/>
        <v>3</v>
      </c>
      <c r="AO811" s="98">
        <f t="shared" si="244"/>
        <v>0</v>
      </c>
      <c r="AR811" s="98" t="str">
        <f t="shared" si="245"/>
        <v>1900-1-Aufnahme</v>
      </c>
    </row>
    <row r="812" spans="1:44">
      <c r="A812" s="98">
        <f t="shared" si="236"/>
        <v>0</v>
      </c>
      <c r="B812" s="98" t="str">
        <f>IF(C812=1,SUM($C$23:C812),"")</f>
        <v/>
      </c>
      <c r="C812" s="98">
        <f t="shared" si="237"/>
        <v>0</v>
      </c>
      <c r="D812" s="89" t="str">
        <f t="shared" si="238"/>
        <v>1900-1-Aufnahme-</v>
      </c>
      <c r="E812" s="123" t="str">
        <f t="shared" ca="1" si="246"/>
        <v>-</v>
      </c>
      <c r="F812" s="123">
        <f t="shared" si="251"/>
        <v>1900</v>
      </c>
      <c r="G812" s="123">
        <f t="shared" si="252"/>
        <v>1</v>
      </c>
      <c r="H812" s="162">
        <f t="shared" si="253"/>
        <v>790</v>
      </c>
      <c r="I812" s="77"/>
      <c r="J812" s="78"/>
      <c r="K812" s="79"/>
      <c r="L812" s="80"/>
      <c r="M812" s="177"/>
      <c r="N812" s="309" t="str">
        <f t="shared" ca="1" si="250"/>
        <v/>
      </c>
      <c r="O812" s="310" t="str">
        <f ca="1">IFERROR(IF(VLOOKUP($E812,'SD Aufnahme'!$A$33:$N$326,'SD Aufnahme'!$D$29,FALSE)=0,"",VLOOKUP($E812,'SD Aufnahme'!$A$33:$N$326,'SD Aufnahme'!$D$29,FALSE)),"")</f>
        <v/>
      </c>
      <c r="P812" s="313"/>
      <c r="Q812" s="315" t="str">
        <f>IF(K812=0,"",IFERROR(VLOOKUP($E812,'SD Aufnahme'!$A$33:$N$326,'SD Aufnahme'!$E$29,FALSE),""))</f>
        <v/>
      </c>
      <c r="R812" s="87"/>
      <c r="S812" s="131" t="str">
        <f t="shared" si="239"/>
        <v/>
      </c>
      <c r="T812" s="126">
        <f>IF(M812="organische Düngemittel",IF(OR($M812=0,L812&lt;&gt;0,U812&gt;0),0,IFERROR(VLOOKUP($E812,'SD Aufnahme'!$A$33:$N$4042,T$20,FALSE),0)),)</f>
        <v>0</v>
      </c>
      <c r="U812" s="83"/>
      <c r="V812" s="124"/>
      <c r="W812" s="128" t="str">
        <f ca="1">IFERROR(IF(AND(J812&lt;&gt;"eigene Stoffe",VLOOKUP($E812,'SD Aufnahme'!$A$33:$N$326,'SD Aufnahme'!$G$29,FALSE)=0),"",IF($L812&lt;&gt;0,"", IF(AND(P812&gt;0,O812&lt;&gt;"",Q812&lt;&gt;"t TM"),VLOOKUP($E812,'SD Aufnahme'!$A$33:$N$326,'SD Aufnahme'!$G$29,FALSE)/O812*P812,VLOOKUP($E812,'SD Aufnahme'!$A$33:$N$326,'SD Aufnahme'!$G$29,FALSE)))),"")</f>
        <v/>
      </c>
      <c r="X812" s="87"/>
      <c r="Y812" s="128" t="str">
        <f ca="1">IFERROR(IF(AND(J812&lt;&gt;"eigene Stoffe",VLOOKUP($E812,'SD Aufnahme'!$A$33:$N$326,'SD Aufnahme'!$H$29,FALSE)=0),"",IF($L812&lt;&gt;0,"",IFERROR(IF(AND(P812&gt;0,O812&lt;&gt;"",Q812&lt;&gt;"t TM"),VLOOKUP($E812,'SD Aufnahme'!$A$33:$N$326,'SD Aufnahme'!$H$29,FALSE)*P812/O812,VLOOKUP($E812,'SD Aufnahme'!$A$33:$N$326,'SD Aufnahme'!$H$29,FALSE)),""))),"")</f>
        <v/>
      </c>
      <c r="Z812" s="87"/>
      <c r="AA812" s="424" t="s">
        <v>667</v>
      </c>
      <c r="AB812" s="129" t="str">
        <f>IF($M812=0,"",IFERROR(VLOOKUP($E812,'SD Aufnahme'!$A$33:$N$279,AB$20,FALSE),""))</f>
        <v/>
      </c>
      <c r="AC812" s="97">
        <f t="shared" si="240"/>
        <v>0</v>
      </c>
      <c r="AD812" s="89">
        <f t="shared" ca="1" si="241"/>
        <v>0</v>
      </c>
      <c r="AE812" s="89">
        <f t="shared" ca="1" si="247"/>
        <v>0</v>
      </c>
      <c r="AF812" s="89">
        <f t="shared" ca="1" si="242"/>
        <v>0</v>
      </c>
      <c r="AG812" s="89">
        <f t="shared" ca="1" si="248"/>
        <v>0</v>
      </c>
      <c r="AH812" s="89">
        <f t="shared" si="254"/>
        <v>0</v>
      </c>
      <c r="AI812" s="130" t="e">
        <f ca="1">COUNTIF(OFFSET('SD Aufnahme'!$C$33,VLOOKUP(J812,Art_Aufnahme,3,FALSE),0,VLOOKUP(J812,Art_Aufnahme,4,FALSE)-VLOOKUP(J812,Art_Aufnahme,3,FALSE)+1,1),K812)</f>
        <v>#N/A</v>
      </c>
      <c r="AJ812" s="138">
        <f ca="1">COUNTIF(OFFSET('SD Aufnahme'!$M$32,VLOOKUP(E812,'SD Aufnahme'!$A$33:$X$376,'SD Aufnahme'!$W$29,FALSE),0,1,VLOOKUP(E812,'SD Aufnahme'!$A$33:$X$376,'SD Aufnahme'!$X$29,FALSE)),M812)</f>
        <v>0</v>
      </c>
      <c r="AK812" s="91">
        <f t="shared" ca="1" si="249"/>
        <v>0</v>
      </c>
      <c r="AL812" s="98">
        <f t="shared" si="243"/>
        <v>3</v>
      </c>
      <c r="AO812" s="98">
        <f t="shared" si="244"/>
        <v>0</v>
      </c>
      <c r="AR812" s="98" t="str">
        <f t="shared" si="245"/>
        <v>1900-1-Aufnahme</v>
      </c>
    </row>
    <row r="813" spans="1:44">
      <c r="A813" s="98">
        <f t="shared" si="236"/>
        <v>0</v>
      </c>
      <c r="B813" s="98" t="str">
        <f>IF(C813=1,SUM($C$23:C813),"")</f>
        <v/>
      </c>
      <c r="C813" s="98">
        <f t="shared" si="237"/>
        <v>0</v>
      </c>
      <c r="D813" s="89" t="str">
        <f t="shared" si="238"/>
        <v>1900-1-Aufnahme-</v>
      </c>
      <c r="E813" s="123" t="str">
        <f t="shared" ca="1" si="246"/>
        <v>-</v>
      </c>
      <c r="F813" s="123">
        <f t="shared" si="251"/>
        <v>1900</v>
      </c>
      <c r="G813" s="123">
        <f t="shared" si="252"/>
        <v>1</v>
      </c>
      <c r="H813" s="162">
        <f t="shared" si="253"/>
        <v>791</v>
      </c>
      <c r="I813" s="77"/>
      <c r="J813" s="78"/>
      <c r="K813" s="79"/>
      <c r="L813" s="80"/>
      <c r="M813" s="177"/>
      <c r="N813" s="309" t="str">
        <f t="shared" ca="1" si="250"/>
        <v/>
      </c>
      <c r="O813" s="310" t="str">
        <f ca="1">IFERROR(IF(VLOOKUP($E813,'SD Aufnahme'!$A$33:$N$326,'SD Aufnahme'!$D$29,FALSE)=0,"",VLOOKUP($E813,'SD Aufnahme'!$A$33:$N$326,'SD Aufnahme'!$D$29,FALSE)),"")</f>
        <v/>
      </c>
      <c r="P813" s="313"/>
      <c r="Q813" s="315" t="str">
        <f>IF(K813=0,"",IFERROR(VLOOKUP($E813,'SD Aufnahme'!$A$33:$N$326,'SD Aufnahme'!$E$29,FALSE),""))</f>
        <v/>
      </c>
      <c r="R813" s="87"/>
      <c r="S813" s="131" t="str">
        <f t="shared" si="239"/>
        <v/>
      </c>
      <c r="T813" s="126">
        <f>IF(M813="organische Düngemittel",IF(OR($M813=0,L813&lt;&gt;0,U813&gt;0),0,IFERROR(VLOOKUP($E813,'SD Aufnahme'!$A$33:$N$4042,T$20,FALSE),0)),)</f>
        <v>0</v>
      </c>
      <c r="U813" s="83"/>
      <c r="V813" s="124"/>
      <c r="W813" s="128" t="str">
        <f ca="1">IFERROR(IF(AND(J813&lt;&gt;"eigene Stoffe",VLOOKUP($E813,'SD Aufnahme'!$A$33:$N$326,'SD Aufnahme'!$G$29,FALSE)=0),"",IF($L813&lt;&gt;0,"", IF(AND(P813&gt;0,O813&lt;&gt;"",Q813&lt;&gt;"t TM"),VLOOKUP($E813,'SD Aufnahme'!$A$33:$N$326,'SD Aufnahme'!$G$29,FALSE)/O813*P813,VLOOKUP($E813,'SD Aufnahme'!$A$33:$N$326,'SD Aufnahme'!$G$29,FALSE)))),"")</f>
        <v/>
      </c>
      <c r="X813" s="87"/>
      <c r="Y813" s="128" t="str">
        <f ca="1">IFERROR(IF(AND(J813&lt;&gt;"eigene Stoffe",VLOOKUP($E813,'SD Aufnahme'!$A$33:$N$326,'SD Aufnahme'!$H$29,FALSE)=0),"",IF($L813&lt;&gt;0,"",IFERROR(IF(AND(P813&gt;0,O813&lt;&gt;"",Q813&lt;&gt;"t TM"),VLOOKUP($E813,'SD Aufnahme'!$A$33:$N$326,'SD Aufnahme'!$H$29,FALSE)*P813/O813,VLOOKUP($E813,'SD Aufnahme'!$A$33:$N$326,'SD Aufnahme'!$H$29,FALSE)),""))),"")</f>
        <v/>
      </c>
      <c r="Z813" s="87"/>
      <c r="AA813" s="424" t="s">
        <v>667</v>
      </c>
      <c r="AB813" s="129" t="str">
        <f>IF($M813=0,"",IFERROR(VLOOKUP($E813,'SD Aufnahme'!$A$33:$N$279,AB$20,FALSE),""))</f>
        <v/>
      </c>
      <c r="AC813" s="97">
        <f t="shared" si="240"/>
        <v>0</v>
      </c>
      <c r="AD813" s="89">
        <f t="shared" ca="1" si="241"/>
        <v>0</v>
      </c>
      <c r="AE813" s="89">
        <f t="shared" ca="1" si="247"/>
        <v>0</v>
      </c>
      <c r="AF813" s="89">
        <f t="shared" ca="1" si="242"/>
        <v>0</v>
      </c>
      <c r="AG813" s="89">
        <f t="shared" ca="1" si="248"/>
        <v>0</v>
      </c>
      <c r="AH813" s="89">
        <f t="shared" si="254"/>
        <v>0</v>
      </c>
      <c r="AI813" s="130" t="e">
        <f ca="1">COUNTIF(OFFSET('SD Aufnahme'!$C$33,VLOOKUP(J813,Art_Aufnahme,3,FALSE),0,VLOOKUP(J813,Art_Aufnahme,4,FALSE)-VLOOKUP(J813,Art_Aufnahme,3,FALSE)+1,1),K813)</f>
        <v>#N/A</v>
      </c>
      <c r="AJ813" s="138">
        <f ca="1">COUNTIF(OFFSET('SD Aufnahme'!$M$32,VLOOKUP(E813,'SD Aufnahme'!$A$33:$X$376,'SD Aufnahme'!$W$29,FALSE),0,1,VLOOKUP(E813,'SD Aufnahme'!$A$33:$X$376,'SD Aufnahme'!$X$29,FALSE)),M813)</f>
        <v>0</v>
      </c>
      <c r="AK813" s="91">
        <f t="shared" ca="1" si="249"/>
        <v>0</v>
      </c>
      <c r="AL813" s="98">
        <f t="shared" si="243"/>
        <v>3</v>
      </c>
      <c r="AO813" s="98">
        <f t="shared" si="244"/>
        <v>0</v>
      </c>
      <c r="AR813" s="98" t="str">
        <f t="shared" si="245"/>
        <v>1900-1-Aufnahme</v>
      </c>
    </row>
    <row r="814" spans="1:44">
      <c r="A814" s="98">
        <f t="shared" si="236"/>
        <v>0</v>
      </c>
      <c r="B814" s="98" t="str">
        <f>IF(C814=1,SUM($C$23:C814),"")</f>
        <v/>
      </c>
      <c r="C814" s="98">
        <f t="shared" si="237"/>
        <v>0</v>
      </c>
      <c r="D814" s="89" t="str">
        <f t="shared" si="238"/>
        <v>1900-1-Aufnahme-</v>
      </c>
      <c r="E814" s="123" t="str">
        <f t="shared" ca="1" si="246"/>
        <v>-</v>
      </c>
      <c r="F814" s="123">
        <f t="shared" si="251"/>
        <v>1900</v>
      </c>
      <c r="G814" s="123">
        <f t="shared" si="252"/>
        <v>1</v>
      </c>
      <c r="H814" s="162">
        <f t="shared" si="253"/>
        <v>792</v>
      </c>
      <c r="I814" s="77"/>
      <c r="J814" s="78"/>
      <c r="K814" s="79"/>
      <c r="L814" s="80"/>
      <c r="M814" s="177"/>
      <c r="N814" s="309" t="str">
        <f t="shared" ca="1" si="250"/>
        <v/>
      </c>
      <c r="O814" s="310" t="str">
        <f ca="1">IFERROR(IF(VLOOKUP($E814,'SD Aufnahme'!$A$33:$N$326,'SD Aufnahme'!$D$29,FALSE)=0,"",VLOOKUP($E814,'SD Aufnahme'!$A$33:$N$326,'SD Aufnahme'!$D$29,FALSE)),"")</f>
        <v/>
      </c>
      <c r="P814" s="313"/>
      <c r="Q814" s="315" t="str">
        <f>IF(K814=0,"",IFERROR(VLOOKUP($E814,'SD Aufnahme'!$A$33:$N$326,'SD Aufnahme'!$E$29,FALSE),""))</f>
        <v/>
      </c>
      <c r="R814" s="87"/>
      <c r="S814" s="131" t="str">
        <f t="shared" si="239"/>
        <v/>
      </c>
      <c r="T814" s="126">
        <f>IF(M814="organische Düngemittel",IF(OR($M814=0,L814&lt;&gt;0,U814&gt;0),0,IFERROR(VLOOKUP($E814,'SD Aufnahme'!$A$33:$N$4042,T$20,FALSE),0)),)</f>
        <v>0</v>
      </c>
      <c r="U814" s="83"/>
      <c r="V814" s="124"/>
      <c r="W814" s="128" t="str">
        <f ca="1">IFERROR(IF(AND(J814&lt;&gt;"eigene Stoffe",VLOOKUP($E814,'SD Aufnahme'!$A$33:$N$326,'SD Aufnahme'!$G$29,FALSE)=0),"",IF($L814&lt;&gt;0,"", IF(AND(P814&gt;0,O814&lt;&gt;"",Q814&lt;&gt;"t TM"),VLOOKUP($E814,'SD Aufnahme'!$A$33:$N$326,'SD Aufnahme'!$G$29,FALSE)/O814*P814,VLOOKUP($E814,'SD Aufnahme'!$A$33:$N$326,'SD Aufnahme'!$G$29,FALSE)))),"")</f>
        <v/>
      </c>
      <c r="X814" s="87"/>
      <c r="Y814" s="128" t="str">
        <f ca="1">IFERROR(IF(AND(J814&lt;&gt;"eigene Stoffe",VLOOKUP($E814,'SD Aufnahme'!$A$33:$N$326,'SD Aufnahme'!$H$29,FALSE)=0),"",IF($L814&lt;&gt;0,"",IFERROR(IF(AND(P814&gt;0,O814&lt;&gt;"",Q814&lt;&gt;"t TM"),VLOOKUP($E814,'SD Aufnahme'!$A$33:$N$326,'SD Aufnahme'!$H$29,FALSE)*P814/O814,VLOOKUP($E814,'SD Aufnahme'!$A$33:$N$326,'SD Aufnahme'!$H$29,FALSE)),""))),"")</f>
        <v/>
      </c>
      <c r="Z814" s="87"/>
      <c r="AA814" s="424" t="s">
        <v>667</v>
      </c>
      <c r="AB814" s="129" t="str">
        <f>IF($M814=0,"",IFERROR(VLOOKUP($E814,'SD Aufnahme'!$A$33:$N$279,AB$20,FALSE),""))</f>
        <v/>
      </c>
      <c r="AC814" s="97">
        <f t="shared" si="240"/>
        <v>0</v>
      </c>
      <c r="AD814" s="89">
        <f t="shared" ca="1" si="241"/>
        <v>0</v>
      </c>
      <c r="AE814" s="89">
        <f t="shared" ca="1" si="247"/>
        <v>0</v>
      </c>
      <c r="AF814" s="89">
        <f t="shared" ca="1" si="242"/>
        <v>0</v>
      </c>
      <c r="AG814" s="89">
        <f t="shared" ca="1" si="248"/>
        <v>0</v>
      </c>
      <c r="AH814" s="89">
        <f t="shared" si="254"/>
        <v>0</v>
      </c>
      <c r="AI814" s="130" t="e">
        <f ca="1">COUNTIF(OFFSET('SD Aufnahme'!$C$33,VLOOKUP(J814,Art_Aufnahme,3,FALSE),0,VLOOKUP(J814,Art_Aufnahme,4,FALSE)-VLOOKUP(J814,Art_Aufnahme,3,FALSE)+1,1),K814)</f>
        <v>#N/A</v>
      </c>
      <c r="AJ814" s="138">
        <f ca="1">COUNTIF(OFFSET('SD Aufnahme'!$M$32,VLOOKUP(E814,'SD Aufnahme'!$A$33:$X$376,'SD Aufnahme'!$W$29,FALSE),0,1,VLOOKUP(E814,'SD Aufnahme'!$A$33:$X$376,'SD Aufnahme'!$X$29,FALSE)),M814)</f>
        <v>0</v>
      </c>
      <c r="AK814" s="91">
        <f t="shared" ca="1" si="249"/>
        <v>0</v>
      </c>
      <c r="AL814" s="98">
        <f t="shared" si="243"/>
        <v>3</v>
      </c>
      <c r="AO814" s="98">
        <f t="shared" si="244"/>
        <v>0</v>
      </c>
      <c r="AR814" s="98" t="str">
        <f t="shared" si="245"/>
        <v>1900-1-Aufnahme</v>
      </c>
    </row>
    <row r="815" spans="1:44">
      <c r="A815" s="98">
        <f t="shared" si="236"/>
        <v>0</v>
      </c>
      <c r="B815" s="98" t="str">
        <f>IF(C815=1,SUM($C$23:C815),"")</f>
        <v/>
      </c>
      <c r="C815" s="98">
        <f t="shared" si="237"/>
        <v>0</v>
      </c>
      <c r="D815" s="89" t="str">
        <f t="shared" si="238"/>
        <v>1900-1-Aufnahme-</v>
      </c>
      <c r="E815" s="123" t="str">
        <f t="shared" ca="1" si="246"/>
        <v>-</v>
      </c>
      <c r="F815" s="123">
        <f t="shared" si="251"/>
        <v>1900</v>
      </c>
      <c r="G815" s="123">
        <f t="shared" si="252"/>
        <v>1</v>
      </c>
      <c r="H815" s="162">
        <f t="shared" si="253"/>
        <v>793</v>
      </c>
      <c r="I815" s="77"/>
      <c r="J815" s="78"/>
      <c r="K815" s="79"/>
      <c r="L815" s="80"/>
      <c r="M815" s="177"/>
      <c r="N815" s="309" t="str">
        <f t="shared" ca="1" si="250"/>
        <v/>
      </c>
      <c r="O815" s="310" t="str">
        <f ca="1">IFERROR(IF(VLOOKUP($E815,'SD Aufnahme'!$A$33:$N$326,'SD Aufnahme'!$D$29,FALSE)=0,"",VLOOKUP($E815,'SD Aufnahme'!$A$33:$N$326,'SD Aufnahme'!$D$29,FALSE)),"")</f>
        <v/>
      </c>
      <c r="P815" s="313"/>
      <c r="Q815" s="315" t="str">
        <f>IF(K815=0,"",IFERROR(VLOOKUP($E815,'SD Aufnahme'!$A$33:$N$326,'SD Aufnahme'!$E$29,FALSE),""))</f>
        <v/>
      </c>
      <c r="R815" s="87"/>
      <c r="S815" s="131" t="str">
        <f t="shared" si="239"/>
        <v/>
      </c>
      <c r="T815" s="126">
        <f>IF(M815="organische Düngemittel",IF(OR($M815=0,L815&lt;&gt;0,U815&gt;0),0,IFERROR(VLOOKUP($E815,'SD Aufnahme'!$A$33:$N$4042,T$20,FALSE),0)),)</f>
        <v>0</v>
      </c>
      <c r="U815" s="83"/>
      <c r="V815" s="124"/>
      <c r="W815" s="128" t="str">
        <f ca="1">IFERROR(IF(AND(J815&lt;&gt;"eigene Stoffe",VLOOKUP($E815,'SD Aufnahme'!$A$33:$N$326,'SD Aufnahme'!$G$29,FALSE)=0),"",IF($L815&lt;&gt;0,"", IF(AND(P815&gt;0,O815&lt;&gt;"",Q815&lt;&gt;"t TM"),VLOOKUP($E815,'SD Aufnahme'!$A$33:$N$326,'SD Aufnahme'!$G$29,FALSE)/O815*P815,VLOOKUP($E815,'SD Aufnahme'!$A$33:$N$326,'SD Aufnahme'!$G$29,FALSE)))),"")</f>
        <v/>
      </c>
      <c r="X815" s="87"/>
      <c r="Y815" s="128" t="str">
        <f ca="1">IFERROR(IF(AND(J815&lt;&gt;"eigene Stoffe",VLOOKUP($E815,'SD Aufnahme'!$A$33:$N$326,'SD Aufnahme'!$H$29,FALSE)=0),"",IF($L815&lt;&gt;0,"",IFERROR(IF(AND(P815&gt;0,O815&lt;&gt;"",Q815&lt;&gt;"t TM"),VLOOKUP($E815,'SD Aufnahme'!$A$33:$N$326,'SD Aufnahme'!$H$29,FALSE)*P815/O815,VLOOKUP($E815,'SD Aufnahme'!$A$33:$N$326,'SD Aufnahme'!$H$29,FALSE)),""))),"")</f>
        <v/>
      </c>
      <c r="Z815" s="87"/>
      <c r="AA815" s="424" t="s">
        <v>667</v>
      </c>
      <c r="AB815" s="129" t="str">
        <f>IF($M815=0,"",IFERROR(VLOOKUP($E815,'SD Aufnahme'!$A$33:$N$279,AB$20,FALSE),""))</f>
        <v/>
      </c>
      <c r="AC815" s="97">
        <f t="shared" si="240"/>
        <v>0</v>
      </c>
      <c r="AD815" s="89">
        <f t="shared" ca="1" si="241"/>
        <v>0</v>
      </c>
      <c r="AE815" s="89">
        <f t="shared" ca="1" si="247"/>
        <v>0</v>
      </c>
      <c r="AF815" s="89">
        <f t="shared" ca="1" si="242"/>
        <v>0</v>
      </c>
      <c r="AG815" s="89">
        <f t="shared" ca="1" si="248"/>
        <v>0</v>
      </c>
      <c r="AH815" s="89">
        <f t="shared" si="254"/>
        <v>0</v>
      </c>
      <c r="AI815" s="130" t="e">
        <f ca="1">COUNTIF(OFFSET('SD Aufnahme'!$C$33,VLOOKUP(J815,Art_Aufnahme,3,FALSE),0,VLOOKUP(J815,Art_Aufnahme,4,FALSE)-VLOOKUP(J815,Art_Aufnahme,3,FALSE)+1,1),K815)</f>
        <v>#N/A</v>
      </c>
      <c r="AJ815" s="138">
        <f ca="1">COUNTIF(OFFSET('SD Aufnahme'!$M$32,VLOOKUP(E815,'SD Aufnahme'!$A$33:$X$376,'SD Aufnahme'!$W$29,FALSE),0,1,VLOOKUP(E815,'SD Aufnahme'!$A$33:$X$376,'SD Aufnahme'!$X$29,FALSE)),M815)</f>
        <v>0</v>
      </c>
      <c r="AK815" s="91">
        <f t="shared" ca="1" si="249"/>
        <v>0</v>
      </c>
      <c r="AL815" s="98">
        <f t="shared" si="243"/>
        <v>3</v>
      </c>
      <c r="AO815" s="98">
        <f t="shared" si="244"/>
        <v>0</v>
      </c>
      <c r="AR815" s="98" t="str">
        <f t="shared" si="245"/>
        <v>1900-1-Aufnahme</v>
      </c>
    </row>
    <row r="816" spans="1:44">
      <c r="A816" s="98">
        <f t="shared" si="236"/>
        <v>0</v>
      </c>
      <c r="B816" s="98" t="str">
        <f>IF(C816=1,SUM($C$23:C816),"")</f>
        <v/>
      </c>
      <c r="C816" s="98">
        <f t="shared" si="237"/>
        <v>0</v>
      </c>
      <c r="D816" s="89" t="str">
        <f t="shared" si="238"/>
        <v>1900-1-Aufnahme-</v>
      </c>
      <c r="E816" s="123" t="str">
        <f t="shared" ca="1" si="246"/>
        <v>-</v>
      </c>
      <c r="F816" s="123">
        <f t="shared" si="251"/>
        <v>1900</v>
      </c>
      <c r="G816" s="123">
        <f t="shared" si="252"/>
        <v>1</v>
      </c>
      <c r="H816" s="162">
        <f t="shared" si="253"/>
        <v>794</v>
      </c>
      <c r="I816" s="77"/>
      <c r="J816" s="78"/>
      <c r="K816" s="79"/>
      <c r="L816" s="80"/>
      <c r="M816" s="177"/>
      <c r="N816" s="309" t="str">
        <f t="shared" ca="1" si="250"/>
        <v/>
      </c>
      <c r="O816" s="310" t="str">
        <f ca="1">IFERROR(IF(VLOOKUP($E816,'SD Aufnahme'!$A$33:$N$326,'SD Aufnahme'!$D$29,FALSE)=0,"",VLOOKUP($E816,'SD Aufnahme'!$A$33:$N$326,'SD Aufnahme'!$D$29,FALSE)),"")</f>
        <v/>
      </c>
      <c r="P816" s="313"/>
      <c r="Q816" s="315" t="str">
        <f>IF(K816=0,"",IFERROR(VLOOKUP($E816,'SD Aufnahme'!$A$33:$N$326,'SD Aufnahme'!$E$29,FALSE),""))</f>
        <v/>
      </c>
      <c r="R816" s="87"/>
      <c r="S816" s="131" t="str">
        <f t="shared" si="239"/>
        <v/>
      </c>
      <c r="T816" s="126">
        <f>IF(M816="organische Düngemittel",IF(OR($M816=0,L816&lt;&gt;0,U816&gt;0),0,IFERROR(VLOOKUP($E816,'SD Aufnahme'!$A$33:$N$4042,T$20,FALSE),0)),)</f>
        <v>0</v>
      </c>
      <c r="U816" s="83"/>
      <c r="V816" s="124"/>
      <c r="W816" s="128" t="str">
        <f ca="1">IFERROR(IF(AND(J816&lt;&gt;"eigene Stoffe",VLOOKUP($E816,'SD Aufnahme'!$A$33:$N$326,'SD Aufnahme'!$G$29,FALSE)=0),"",IF($L816&lt;&gt;0,"", IF(AND(P816&gt;0,O816&lt;&gt;"",Q816&lt;&gt;"t TM"),VLOOKUP($E816,'SD Aufnahme'!$A$33:$N$326,'SD Aufnahme'!$G$29,FALSE)/O816*P816,VLOOKUP($E816,'SD Aufnahme'!$A$33:$N$326,'SD Aufnahme'!$G$29,FALSE)))),"")</f>
        <v/>
      </c>
      <c r="X816" s="87"/>
      <c r="Y816" s="128" t="str">
        <f ca="1">IFERROR(IF(AND(J816&lt;&gt;"eigene Stoffe",VLOOKUP($E816,'SD Aufnahme'!$A$33:$N$326,'SD Aufnahme'!$H$29,FALSE)=0),"",IF($L816&lt;&gt;0,"",IFERROR(IF(AND(P816&gt;0,O816&lt;&gt;"",Q816&lt;&gt;"t TM"),VLOOKUP($E816,'SD Aufnahme'!$A$33:$N$326,'SD Aufnahme'!$H$29,FALSE)*P816/O816,VLOOKUP($E816,'SD Aufnahme'!$A$33:$N$326,'SD Aufnahme'!$H$29,FALSE)),""))),"")</f>
        <v/>
      </c>
      <c r="Z816" s="87"/>
      <c r="AA816" s="424" t="s">
        <v>667</v>
      </c>
      <c r="AB816" s="129" t="str">
        <f>IF($M816=0,"",IFERROR(VLOOKUP($E816,'SD Aufnahme'!$A$33:$N$279,AB$20,FALSE),""))</f>
        <v/>
      </c>
      <c r="AC816" s="97">
        <f t="shared" si="240"/>
        <v>0</v>
      </c>
      <c r="AD816" s="89">
        <f t="shared" ca="1" si="241"/>
        <v>0</v>
      </c>
      <c r="AE816" s="89">
        <f t="shared" ca="1" si="247"/>
        <v>0</v>
      </c>
      <c r="AF816" s="89">
        <f t="shared" ca="1" si="242"/>
        <v>0</v>
      </c>
      <c r="AG816" s="89">
        <f t="shared" ca="1" si="248"/>
        <v>0</v>
      </c>
      <c r="AH816" s="89">
        <f t="shared" si="254"/>
        <v>0</v>
      </c>
      <c r="AI816" s="130" t="e">
        <f ca="1">COUNTIF(OFFSET('SD Aufnahme'!$C$33,VLOOKUP(J816,Art_Aufnahme,3,FALSE),0,VLOOKUP(J816,Art_Aufnahme,4,FALSE)-VLOOKUP(J816,Art_Aufnahme,3,FALSE)+1,1),K816)</f>
        <v>#N/A</v>
      </c>
      <c r="AJ816" s="138">
        <f ca="1">COUNTIF(OFFSET('SD Aufnahme'!$M$32,VLOOKUP(E816,'SD Aufnahme'!$A$33:$X$376,'SD Aufnahme'!$W$29,FALSE),0,1,VLOOKUP(E816,'SD Aufnahme'!$A$33:$X$376,'SD Aufnahme'!$X$29,FALSE)),M816)</f>
        <v>0</v>
      </c>
      <c r="AK816" s="91">
        <f t="shared" ca="1" si="249"/>
        <v>0</v>
      </c>
      <c r="AL816" s="98">
        <f t="shared" si="243"/>
        <v>3</v>
      </c>
      <c r="AO816" s="98">
        <f t="shared" si="244"/>
        <v>0</v>
      </c>
      <c r="AR816" s="98" t="str">
        <f t="shared" si="245"/>
        <v>1900-1-Aufnahme</v>
      </c>
    </row>
    <row r="817" spans="1:44">
      <c r="A817" s="98">
        <f t="shared" si="236"/>
        <v>0</v>
      </c>
      <c r="B817" s="98" t="str">
        <f>IF(C817=1,SUM($C$23:C817),"")</f>
        <v/>
      </c>
      <c r="C817" s="98">
        <f t="shared" si="237"/>
        <v>0</v>
      </c>
      <c r="D817" s="89" t="str">
        <f t="shared" si="238"/>
        <v>1900-1-Aufnahme-</v>
      </c>
      <c r="E817" s="123" t="str">
        <f t="shared" ca="1" si="246"/>
        <v>-</v>
      </c>
      <c r="F817" s="123">
        <f t="shared" si="251"/>
        <v>1900</v>
      </c>
      <c r="G817" s="123">
        <f t="shared" si="252"/>
        <v>1</v>
      </c>
      <c r="H817" s="162">
        <f t="shared" si="253"/>
        <v>795</v>
      </c>
      <c r="I817" s="77"/>
      <c r="J817" s="78"/>
      <c r="K817" s="79"/>
      <c r="L817" s="80"/>
      <c r="M817" s="177"/>
      <c r="N817" s="309" t="str">
        <f t="shared" ca="1" si="250"/>
        <v/>
      </c>
      <c r="O817" s="310" t="str">
        <f ca="1">IFERROR(IF(VLOOKUP($E817,'SD Aufnahme'!$A$33:$N$326,'SD Aufnahme'!$D$29,FALSE)=0,"",VLOOKUP($E817,'SD Aufnahme'!$A$33:$N$326,'SD Aufnahme'!$D$29,FALSE)),"")</f>
        <v/>
      </c>
      <c r="P817" s="313"/>
      <c r="Q817" s="315" t="str">
        <f>IF(K817=0,"",IFERROR(VLOOKUP($E817,'SD Aufnahme'!$A$33:$N$326,'SD Aufnahme'!$E$29,FALSE),""))</f>
        <v/>
      </c>
      <c r="R817" s="87"/>
      <c r="S817" s="131" t="str">
        <f t="shared" si="239"/>
        <v/>
      </c>
      <c r="T817" s="126">
        <f>IF(M817="organische Düngemittel",IF(OR($M817=0,L817&lt;&gt;0,U817&gt;0),0,IFERROR(VLOOKUP($E817,'SD Aufnahme'!$A$33:$N$4042,T$20,FALSE),0)),)</f>
        <v>0</v>
      </c>
      <c r="U817" s="83"/>
      <c r="V817" s="124"/>
      <c r="W817" s="128" t="str">
        <f ca="1">IFERROR(IF(AND(J817&lt;&gt;"eigene Stoffe",VLOOKUP($E817,'SD Aufnahme'!$A$33:$N$326,'SD Aufnahme'!$G$29,FALSE)=0),"",IF($L817&lt;&gt;0,"", IF(AND(P817&gt;0,O817&lt;&gt;"",Q817&lt;&gt;"t TM"),VLOOKUP($E817,'SD Aufnahme'!$A$33:$N$326,'SD Aufnahme'!$G$29,FALSE)/O817*P817,VLOOKUP($E817,'SD Aufnahme'!$A$33:$N$326,'SD Aufnahme'!$G$29,FALSE)))),"")</f>
        <v/>
      </c>
      <c r="X817" s="87"/>
      <c r="Y817" s="128" t="str">
        <f ca="1">IFERROR(IF(AND(J817&lt;&gt;"eigene Stoffe",VLOOKUP($E817,'SD Aufnahme'!$A$33:$N$326,'SD Aufnahme'!$H$29,FALSE)=0),"",IF($L817&lt;&gt;0,"",IFERROR(IF(AND(P817&gt;0,O817&lt;&gt;"",Q817&lt;&gt;"t TM"),VLOOKUP($E817,'SD Aufnahme'!$A$33:$N$326,'SD Aufnahme'!$H$29,FALSE)*P817/O817,VLOOKUP($E817,'SD Aufnahme'!$A$33:$N$326,'SD Aufnahme'!$H$29,FALSE)),""))),"")</f>
        <v/>
      </c>
      <c r="Z817" s="87"/>
      <c r="AA817" s="424" t="s">
        <v>667</v>
      </c>
      <c r="AB817" s="129" t="str">
        <f>IF($M817=0,"",IFERROR(VLOOKUP($E817,'SD Aufnahme'!$A$33:$N$279,AB$20,FALSE),""))</f>
        <v/>
      </c>
      <c r="AC817" s="97">
        <f t="shared" si="240"/>
        <v>0</v>
      </c>
      <c r="AD817" s="89">
        <f t="shared" ca="1" si="241"/>
        <v>0</v>
      </c>
      <c r="AE817" s="89">
        <f t="shared" ca="1" si="247"/>
        <v>0</v>
      </c>
      <c r="AF817" s="89">
        <f t="shared" ca="1" si="242"/>
        <v>0</v>
      </c>
      <c r="AG817" s="89">
        <f t="shared" ca="1" si="248"/>
        <v>0</v>
      </c>
      <c r="AH817" s="89">
        <f t="shared" si="254"/>
        <v>0</v>
      </c>
      <c r="AI817" s="130" t="e">
        <f ca="1">COUNTIF(OFFSET('SD Aufnahme'!$C$33,VLOOKUP(J817,Art_Aufnahme,3,FALSE),0,VLOOKUP(J817,Art_Aufnahme,4,FALSE)-VLOOKUP(J817,Art_Aufnahme,3,FALSE)+1,1),K817)</f>
        <v>#N/A</v>
      </c>
      <c r="AJ817" s="138">
        <f ca="1">COUNTIF(OFFSET('SD Aufnahme'!$M$32,VLOOKUP(E817,'SD Aufnahme'!$A$33:$X$376,'SD Aufnahme'!$W$29,FALSE),0,1,VLOOKUP(E817,'SD Aufnahme'!$A$33:$X$376,'SD Aufnahme'!$X$29,FALSE)),M817)</f>
        <v>0</v>
      </c>
      <c r="AK817" s="91">
        <f t="shared" ca="1" si="249"/>
        <v>0</v>
      </c>
      <c r="AL817" s="98">
        <f t="shared" si="243"/>
        <v>3</v>
      </c>
      <c r="AO817" s="98">
        <f t="shared" si="244"/>
        <v>0</v>
      </c>
      <c r="AR817" s="98" t="str">
        <f t="shared" si="245"/>
        <v>1900-1-Aufnahme</v>
      </c>
    </row>
    <row r="818" spans="1:44">
      <c r="A818" s="98">
        <f t="shared" si="236"/>
        <v>0</v>
      </c>
      <c r="B818" s="98" t="str">
        <f>IF(C818=1,SUM($C$23:C818),"")</f>
        <v/>
      </c>
      <c r="C818" s="98">
        <f t="shared" si="237"/>
        <v>0</v>
      </c>
      <c r="D818" s="89" t="str">
        <f t="shared" si="238"/>
        <v>1900-1-Aufnahme-</v>
      </c>
      <c r="E818" s="123" t="str">
        <f t="shared" ca="1" si="246"/>
        <v>-</v>
      </c>
      <c r="F818" s="123">
        <f t="shared" si="251"/>
        <v>1900</v>
      </c>
      <c r="G818" s="123">
        <f t="shared" si="252"/>
        <v>1</v>
      </c>
      <c r="H818" s="162">
        <f t="shared" si="253"/>
        <v>796</v>
      </c>
      <c r="I818" s="77"/>
      <c r="J818" s="78"/>
      <c r="K818" s="79"/>
      <c r="L818" s="80"/>
      <c r="M818" s="177"/>
      <c r="N818" s="309" t="str">
        <f t="shared" ca="1" si="250"/>
        <v/>
      </c>
      <c r="O818" s="310" t="str">
        <f ca="1">IFERROR(IF(VLOOKUP($E818,'SD Aufnahme'!$A$33:$N$326,'SD Aufnahme'!$D$29,FALSE)=0,"",VLOOKUP($E818,'SD Aufnahme'!$A$33:$N$326,'SD Aufnahme'!$D$29,FALSE)),"")</f>
        <v/>
      </c>
      <c r="P818" s="313"/>
      <c r="Q818" s="315" t="str">
        <f>IF(K818=0,"",IFERROR(VLOOKUP($E818,'SD Aufnahme'!$A$33:$N$326,'SD Aufnahme'!$E$29,FALSE),""))</f>
        <v/>
      </c>
      <c r="R818" s="87"/>
      <c r="S818" s="131" t="str">
        <f t="shared" si="239"/>
        <v/>
      </c>
      <c r="T818" s="126">
        <f>IF(M818="organische Düngemittel",IF(OR($M818=0,L818&lt;&gt;0,U818&gt;0),0,IFERROR(VLOOKUP($E818,'SD Aufnahme'!$A$33:$N$4042,T$20,FALSE),0)),)</f>
        <v>0</v>
      </c>
      <c r="U818" s="83"/>
      <c r="V818" s="124"/>
      <c r="W818" s="128" t="str">
        <f ca="1">IFERROR(IF(AND(J818&lt;&gt;"eigene Stoffe",VLOOKUP($E818,'SD Aufnahme'!$A$33:$N$326,'SD Aufnahme'!$G$29,FALSE)=0),"",IF($L818&lt;&gt;0,"", IF(AND(P818&gt;0,O818&lt;&gt;"",Q818&lt;&gt;"t TM"),VLOOKUP($E818,'SD Aufnahme'!$A$33:$N$326,'SD Aufnahme'!$G$29,FALSE)/O818*P818,VLOOKUP($E818,'SD Aufnahme'!$A$33:$N$326,'SD Aufnahme'!$G$29,FALSE)))),"")</f>
        <v/>
      </c>
      <c r="X818" s="87"/>
      <c r="Y818" s="128" t="str">
        <f ca="1">IFERROR(IF(AND(J818&lt;&gt;"eigene Stoffe",VLOOKUP($E818,'SD Aufnahme'!$A$33:$N$326,'SD Aufnahme'!$H$29,FALSE)=0),"",IF($L818&lt;&gt;0,"",IFERROR(IF(AND(P818&gt;0,O818&lt;&gt;"",Q818&lt;&gt;"t TM"),VLOOKUP($E818,'SD Aufnahme'!$A$33:$N$326,'SD Aufnahme'!$H$29,FALSE)*P818/O818,VLOOKUP($E818,'SD Aufnahme'!$A$33:$N$326,'SD Aufnahme'!$H$29,FALSE)),""))),"")</f>
        <v/>
      </c>
      <c r="Z818" s="87"/>
      <c r="AA818" s="424" t="s">
        <v>667</v>
      </c>
      <c r="AB818" s="129" t="str">
        <f>IF($M818=0,"",IFERROR(VLOOKUP($E818,'SD Aufnahme'!$A$33:$N$279,AB$20,FALSE),""))</f>
        <v/>
      </c>
      <c r="AC818" s="97">
        <f t="shared" si="240"/>
        <v>0</v>
      </c>
      <c r="AD818" s="89">
        <f t="shared" ca="1" si="241"/>
        <v>0</v>
      </c>
      <c r="AE818" s="89">
        <f t="shared" ca="1" si="247"/>
        <v>0</v>
      </c>
      <c r="AF818" s="89">
        <f t="shared" ca="1" si="242"/>
        <v>0</v>
      </c>
      <c r="AG818" s="89">
        <f t="shared" ca="1" si="248"/>
        <v>0</v>
      </c>
      <c r="AH818" s="89">
        <f t="shared" si="254"/>
        <v>0</v>
      </c>
      <c r="AI818" s="130" t="e">
        <f ca="1">COUNTIF(OFFSET('SD Aufnahme'!$C$33,VLOOKUP(J818,Art_Aufnahme,3,FALSE),0,VLOOKUP(J818,Art_Aufnahme,4,FALSE)-VLOOKUP(J818,Art_Aufnahme,3,FALSE)+1,1),K818)</f>
        <v>#N/A</v>
      </c>
      <c r="AJ818" s="138">
        <f ca="1">COUNTIF(OFFSET('SD Aufnahme'!$M$32,VLOOKUP(E818,'SD Aufnahme'!$A$33:$X$376,'SD Aufnahme'!$W$29,FALSE),0,1,VLOOKUP(E818,'SD Aufnahme'!$A$33:$X$376,'SD Aufnahme'!$X$29,FALSE)),M818)</f>
        <v>0</v>
      </c>
      <c r="AK818" s="91">
        <f t="shared" ca="1" si="249"/>
        <v>0</v>
      </c>
      <c r="AL818" s="98">
        <f t="shared" si="243"/>
        <v>3</v>
      </c>
      <c r="AO818" s="98">
        <f t="shared" si="244"/>
        <v>0</v>
      </c>
      <c r="AR818" s="98" t="str">
        <f t="shared" si="245"/>
        <v>1900-1-Aufnahme</v>
      </c>
    </row>
    <row r="819" spans="1:44">
      <c r="A819" s="98">
        <f t="shared" si="236"/>
        <v>0</v>
      </c>
      <c r="B819" s="98" t="str">
        <f>IF(C819=1,SUM($C$23:C819),"")</f>
        <v/>
      </c>
      <c r="C819" s="98">
        <f t="shared" si="237"/>
        <v>0</v>
      </c>
      <c r="D819" s="89" t="str">
        <f t="shared" si="238"/>
        <v>1900-1-Aufnahme-</v>
      </c>
      <c r="E819" s="123" t="str">
        <f t="shared" ca="1" si="246"/>
        <v>-</v>
      </c>
      <c r="F819" s="123">
        <f t="shared" si="251"/>
        <v>1900</v>
      </c>
      <c r="G819" s="123">
        <f t="shared" si="252"/>
        <v>1</v>
      </c>
      <c r="H819" s="162">
        <f t="shared" si="253"/>
        <v>797</v>
      </c>
      <c r="I819" s="77"/>
      <c r="J819" s="78"/>
      <c r="K819" s="79"/>
      <c r="L819" s="80"/>
      <c r="M819" s="177"/>
      <c r="N819" s="309" t="str">
        <f t="shared" ca="1" si="250"/>
        <v/>
      </c>
      <c r="O819" s="310" t="str">
        <f ca="1">IFERROR(IF(VLOOKUP($E819,'SD Aufnahme'!$A$33:$N$326,'SD Aufnahme'!$D$29,FALSE)=0,"",VLOOKUP($E819,'SD Aufnahme'!$A$33:$N$326,'SD Aufnahme'!$D$29,FALSE)),"")</f>
        <v/>
      </c>
      <c r="P819" s="313"/>
      <c r="Q819" s="315" t="str">
        <f>IF(K819=0,"",IFERROR(VLOOKUP($E819,'SD Aufnahme'!$A$33:$N$326,'SD Aufnahme'!$E$29,FALSE),""))</f>
        <v/>
      </c>
      <c r="R819" s="87"/>
      <c r="S819" s="131" t="str">
        <f t="shared" si="239"/>
        <v/>
      </c>
      <c r="T819" s="126">
        <f>IF(M819="organische Düngemittel",IF(OR($M819=0,L819&lt;&gt;0,U819&gt;0),0,IFERROR(VLOOKUP($E819,'SD Aufnahme'!$A$33:$N$4042,T$20,FALSE),0)),)</f>
        <v>0</v>
      </c>
      <c r="U819" s="83"/>
      <c r="V819" s="124"/>
      <c r="W819" s="128" t="str">
        <f ca="1">IFERROR(IF(AND(J819&lt;&gt;"eigene Stoffe",VLOOKUP($E819,'SD Aufnahme'!$A$33:$N$326,'SD Aufnahme'!$G$29,FALSE)=0),"",IF($L819&lt;&gt;0,"", IF(AND(P819&gt;0,O819&lt;&gt;"",Q819&lt;&gt;"t TM"),VLOOKUP($E819,'SD Aufnahme'!$A$33:$N$326,'SD Aufnahme'!$G$29,FALSE)/O819*P819,VLOOKUP($E819,'SD Aufnahme'!$A$33:$N$326,'SD Aufnahme'!$G$29,FALSE)))),"")</f>
        <v/>
      </c>
      <c r="X819" s="87"/>
      <c r="Y819" s="128" t="str">
        <f ca="1">IFERROR(IF(AND(J819&lt;&gt;"eigene Stoffe",VLOOKUP($E819,'SD Aufnahme'!$A$33:$N$326,'SD Aufnahme'!$H$29,FALSE)=0),"",IF($L819&lt;&gt;0,"",IFERROR(IF(AND(P819&gt;0,O819&lt;&gt;"",Q819&lt;&gt;"t TM"),VLOOKUP($E819,'SD Aufnahme'!$A$33:$N$326,'SD Aufnahme'!$H$29,FALSE)*P819/O819,VLOOKUP($E819,'SD Aufnahme'!$A$33:$N$326,'SD Aufnahme'!$H$29,FALSE)),""))),"")</f>
        <v/>
      </c>
      <c r="Z819" s="87"/>
      <c r="AA819" s="424" t="s">
        <v>667</v>
      </c>
      <c r="AB819" s="129" t="str">
        <f>IF($M819=0,"",IFERROR(VLOOKUP($E819,'SD Aufnahme'!$A$33:$N$279,AB$20,FALSE),""))</f>
        <v/>
      </c>
      <c r="AC819" s="97">
        <f t="shared" si="240"/>
        <v>0</v>
      </c>
      <c r="AD819" s="89">
        <f t="shared" ca="1" si="241"/>
        <v>0</v>
      </c>
      <c r="AE819" s="89">
        <f t="shared" ca="1" si="247"/>
        <v>0</v>
      </c>
      <c r="AF819" s="89">
        <f t="shared" ca="1" si="242"/>
        <v>0</v>
      </c>
      <c r="AG819" s="89">
        <f t="shared" ca="1" si="248"/>
        <v>0</v>
      </c>
      <c r="AH819" s="89">
        <f t="shared" si="254"/>
        <v>0</v>
      </c>
      <c r="AI819" s="130" t="e">
        <f ca="1">COUNTIF(OFFSET('SD Aufnahme'!$C$33,VLOOKUP(J819,Art_Aufnahme,3,FALSE),0,VLOOKUP(J819,Art_Aufnahme,4,FALSE)-VLOOKUP(J819,Art_Aufnahme,3,FALSE)+1,1),K819)</f>
        <v>#N/A</v>
      </c>
      <c r="AJ819" s="138">
        <f ca="1">COUNTIF(OFFSET('SD Aufnahme'!$M$32,VLOOKUP(E819,'SD Aufnahme'!$A$33:$X$376,'SD Aufnahme'!$W$29,FALSE),0,1,VLOOKUP(E819,'SD Aufnahme'!$A$33:$X$376,'SD Aufnahme'!$X$29,FALSE)),M819)</f>
        <v>0</v>
      </c>
      <c r="AK819" s="91">
        <f t="shared" ca="1" si="249"/>
        <v>0</v>
      </c>
      <c r="AL819" s="98">
        <f t="shared" si="243"/>
        <v>3</v>
      </c>
      <c r="AO819" s="98">
        <f t="shared" si="244"/>
        <v>0</v>
      </c>
      <c r="AR819" s="98" t="str">
        <f t="shared" si="245"/>
        <v>1900-1-Aufnahme</v>
      </c>
    </row>
    <row r="820" spans="1:44">
      <c r="A820" s="98">
        <f t="shared" si="236"/>
        <v>0</v>
      </c>
      <c r="B820" s="98" t="str">
        <f>IF(C820=1,SUM($C$23:C820),"")</f>
        <v/>
      </c>
      <c r="C820" s="98">
        <f t="shared" si="237"/>
        <v>0</v>
      </c>
      <c r="D820" s="89" t="str">
        <f t="shared" si="238"/>
        <v>1900-1-Aufnahme-</v>
      </c>
      <c r="E820" s="123" t="str">
        <f t="shared" ca="1" si="246"/>
        <v>-</v>
      </c>
      <c r="F820" s="123">
        <f t="shared" si="251"/>
        <v>1900</v>
      </c>
      <c r="G820" s="123">
        <f t="shared" si="252"/>
        <v>1</v>
      </c>
      <c r="H820" s="162">
        <f t="shared" si="253"/>
        <v>798</v>
      </c>
      <c r="I820" s="77"/>
      <c r="J820" s="78"/>
      <c r="K820" s="79"/>
      <c r="L820" s="80"/>
      <c r="M820" s="177"/>
      <c r="N820" s="309" t="str">
        <f t="shared" ca="1" si="250"/>
        <v/>
      </c>
      <c r="O820" s="310" t="str">
        <f ca="1">IFERROR(IF(VLOOKUP($E820,'SD Aufnahme'!$A$33:$N$326,'SD Aufnahme'!$D$29,FALSE)=0,"",VLOOKUP($E820,'SD Aufnahme'!$A$33:$N$326,'SD Aufnahme'!$D$29,FALSE)),"")</f>
        <v/>
      </c>
      <c r="P820" s="313"/>
      <c r="Q820" s="315" t="str">
        <f>IF(K820=0,"",IFERROR(VLOOKUP($E820,'SD Aufnahme'!$A$33:$N$326,'SD Aufnahme'!$E$29,FALSE),""))</f>
        <v/>
      </c>
      <c r="R820" s="87"/>
      <c r="S820" s="131" t="str">
        <f t="shared" si="239"/>
        <v/>
      </c>
      <c r="T820" s="126">
        <f>IF(M820="organische Düngemittel",IF(OR($M820=0,L820&lt;&gt;0,U820&gt;0),0,IFERROR(VLOOKUP($E820,'SD Aufnahme'!$A$33:$N$4042,T$20,FALSE),0)),)</f>
        <v>0</v>
      </c>
      <c r="U820" s="83"/>
      <c r="V820" s="124"/>
      <c r="W820" s="128" t="str">
        <f ca="1">IFERROR(IF(AND(J820&lt;&gt;"eigene Stoffe",VLOOKUP($E820,'SD Aufnahme'!$A$33:$N$326,'SD Aufnahme'!$G$29,FALSE)=0),"",IF($L820&lt;&gt;0,"", IF(AND(P820&gt;0,O820&lt;&gt;"",Q820&lt;&gt;"t TM"),VLOOKUP($E820,'SD Aufnahme'!$A$33:$N$326,'SD Aufnahme'!$G$29,FALSE)/O820*P820,VLOOKUP($E820,'SD Aufnahme'!$A$33:$N$326,'SD Aufnahme'!$G$29,FALSE)))),"")</f>
        <v/>
      </c>
      <c r="X820" s="87"/>
      <c r="Y820" s="128" t="str">
        <f ca="1">IFERROR(IF(AND(J820&lt;&gt;"eigene Stoffe",VLOOKUP($E820,'SD Aufnahme'!$A$33:$N$326,'SD Aufnahme'!$H$29,FALSE)=0),"",IF($L820&lt;&gt;0,"",IFERROR(IF(AND(P820&gt;0,O820&lt;&gt;"",Q820&lt;&gt;"t TM"),VLOOKUP($E820,'SD Aufnahme'!$A$33:$N$326,'SD Aufnahme'!$H$29,FALSE)*P820/O820,VLOOKUP($E820,'SD Aufnahme'!$A$33:$N$326,'SD Aufnahme'!$H$29,FALSE)),""))),"")</f>
        <v/>
      </c>
      <c r="Z820" s="87"/>
      <c r="AA820" s="424" t="s">
        <v>667</v>
      </c>
      <c r="AB820" s="129" t="str">
        <f>IF($M820=0,"",IFERROR(VLOOKUP($E820,'SD Aufnahme'!$A$33:$N$279,AB$20,FALSE),""))</f>
        <v/>
      </c>
      <c r="AC820" s="97">
        <f t="shared" si="240"/>
        <v>0</v>
      </c>
      <c r="AD820" s="89">
        <f t="shared" ca="1" si="241"/>
        <v>0</v>
      </c>
      <c r="AE820" s="89">
        <f t="shared" ca="1" si="247"/>
        <v>0</v>
      </c>
      <c r="AF820" s="89">
        <f t="shared" ca="1" si="242"/>
        <v>0</v>
      </c>
      <c r="AG820" s="89">
        <f t="shared" ca="1" si="248"/>
        <v>0</v>
      </c>
      <c r="AH820" s="89">
        <f t="shared" si="254"/>
        <v>0</v>
      </c>
      <c r="AI820" s="130" t="e">
        <f ca="1">COUNTIF(OFFSET('SD Aufnahme'!$C$33,VLOOKUP(J820,Art_Aufnahme,3,FALSE),0,VLOOKUP(J820,Art_Aufnahme,4,FALSE)-VLOOKUP(J820,Art_Aufnahme,3,FALSE)+1,1),K820)</f>
        <v>#N/A</v>
      </c>
      <c r="AJ820" s="138">
        <f ca="1">COUNTIF(OFFSET('SD Aufnahme'!$M$32,VLOOKUP(E820,'SD Aufnahme'!$A$33:$X$376,'SD Aufnahme'!$W$29,FALSE),0,1,VLOOKUP(E820,'SD Aufnahme'!$A$33:$X$376,'SD Aufnahme'!$X$29,FALSE)),M820)</f>
        <v>0</v>
      </c>
      <c r="AK820" s="91">
        <f t="shared" ca="1" si="249"/>
        <v>0</v>
      </c>
      <c r="AL820" s="98">
        <f t="shared" si="243"/>
        <v>3</v>
      </c>
      <c r="AO820" s="98">
        <f t="shared" si="244"/>
        <v>0</v>
      </c>
      <c r="AR820" s="98" t="str">
        <f t="shared" si="245"/>
        <v>1900-1-Aufnahme</v>
      </c>
    </row>
    <row r="821" spans="1:44">
      <c r="A821" s="98">
        <f t="shared" si="236"/>
        <v>0</v>
      </c>
      <c r="B821" s="98" t="str">
        <f>IF(C821=1,SUM($C$23:C821),"")</f>
        <v/>
      </c>
      <c r="C821" s="98">
        <f t="shared" si="237"/>
        <v>0</v>
      </c>
      <c r="D821" s="89" t="str">
        <f t="shared" si="238"/>
        <v>1900-1-Aufnahme-</v>
      </c>
      <c r="E821" s="123" t="str">
        <f t="shared" ca="1" si="246"/>
        <v>-</v>
      </c>
      <c r="F821" s="123">
        <f t="shared" si="251"/>
        <v>1900</v>
      </c>
      <c r="G821" s="123">
        <f t="shared" si="252"/>
        <v>1</v>
      </c>
      <c r="H821" s="162">
        <f t="shared" si="253"/>
        <v>799</v>
      </c>
      <c r="I821" s="77"/>
      <c r="J821" s="78"/>
      <c r="K821" s="79"/>
      <c r="L821" s="80"/>
      <c r="M821" s="177"/>
      <c r="N821" s="309" t="str">
        <f t="shared" ca="1" si="250"/>
        <v/>
      </c>
      <c r="O821" s="310" t="str">
        <f ca="1">IFERROR(IF(VLOOKUP($E821,'SD Aufnahme'!$A$33:$N$326,'SD Aufnahme'!$D$29,FALSE)=0,"",VLOOKUP($E821,'SD Aufnahme'!$A$33:$N$326,'SD Aufnahme'!$D$29,FALSE)),"")</f>
        <v/>
      </c>
      <c r="P821" s="313"/>
      <c r="Q821" s="315" t="str">
        <f>IF(K821=0,"",IFERROR(VLOOKUP($E821,'SD Aufnahme'!$A$33:$N$326,'SD Aufnahme'!$E$29,FALSE),""))</f>
        <v/>
      </c>
      <c r="R821" s="87"/>
      <c r="S821" s="131" t="str">
        <f t="shared" si="239"/>
        <v/>
      </c>
      <c r="T821" s="126">
        <f>IF(M821="organische Düngemittel",IF(OR($M821=0,L821&lt;&gt;0,U821&gt;0),0,IFERROR(VLOOKUP($E821,'SD Aufnahme'!$A$33:$N$4042,T$20,FALSE),0)),)</f>
        <v>0</v>
      </c>
      <c r="U821" s="83"/>
      <c r="V821" s="124"/>
      <c r="W821" s="128" t="str">
        <f ca="1">IFERROR(IF(AND(J821&lt;&gt;"eigene Stoffe",VLOOKUP($E821,'SD Aufnahme'!$A$33:$N$326,'SD Aufnahme'!$G$29,FALSE)=0),"",IF($L821&lt;&gt;0,"", IF(AND(P821&gt;0,O821&lt;&gt;"",Q821&lt;&gt;"t TM"),VLOOKUP($E821,'SD Aufnahme'!$A$33:$N$326,'SD Aufnahme'!$G$29,FALSE)/O821*P821,VLOOKUP($E821,'SD Aufnahme'!$A$33:$N$326,'SD Aufnahme'!$G$29,FALSE)))),"")</f>
        <v/>
      </c>
      <c r="X821" s="87"/>
      <c r="Y821" s="128" t="str">
        <f ca="1">IFERROR(IF(AND(J821&lt;&gt;"eigene Stoffe",VLOOKUP($E821,'SD Aufnahme'!$A$33:$N$326,'SD Aufnahme'!$H$29,FALSE)=0),"",IF($L821&lt;&gt;0,"",IFERROR(IF(AND(P821&gt;0,O821&lt;&gt;"",Q821&lt;&gt;"t TM"),VLOOKUP($E821,'SD Aufnahme'!$A$33:$N$326,'SD Aufnahme'!$H$29,FALSE)*P821/O821,VLOOKUP($E821,'SD Aufnahme'!$A$33:$N$326,'SD Aufnahme'!$H$29,FALSE)),""))),"")</f>
        <v/>
      </c>
      <c r="Z821" s="87"/>
      <c r="AA821" s="424" t="s">
        <v>667</v>
      </c>
      <c r="AB821" s="129" t="str">
        <f>IF($M821=0,"",IFERROR(VLOOKUP($E821,'SD Aufnahme'!$A$33:$N$279,AB$20,FALSE),""))</f>
        <v/>
      </c>
      <c r="AC821" s="97">
        <f t="shared" si="240"/>
        <v>0</v>
      </c>
      <c r="AD821" s="89">
        <f t="shared" ca="1" si="241"/>
        <v>0</v>
      </c>
      <c r="AE821" s="89">
        <f t="shared" ca="1" si="247"/>
        <v>0</v>
      </c>
      <c r="AF821" s="89">
        <f t="shared" ca="1" si="242"/>
        <v>0</v>
      </c>
      <c r="AG821" s="89">
        <f t="shared" ca="1" si="248"/>
        <v>0</v>
      </c>
      <c r="AH821" s="89">
        <f t="shared" si="254"/>
        <v>0</v>
      </c>
      <c r="AI821" s="130" t="e">
        <f ca="1">COUNTIF(OFFSET('SD Aufnahme'!$C$33,VLOOKUP(J821,Art_Aufnahme,3,FALSE),0,VLOOKUP(J821,Art_Aufnahme,4,FALSE)-VLOOKUP(J821,Art_Aufnahme,3,FALSE)+1,1),K821)</f>
        <v>#N/A</v>
      </c>
      <c r="AJ821" s="138">
        <f ca="1">COUNTIF(OFFSET('SD Aufnahme'!$M$32,VLOOKUP(E821,'SD Aufnahme'!$A$33:$X$376,'SD Aufnahme'!$W$29,FALSE),0,1,VLOOKUP(E821,'SD Aufnahme'!$A$33:$X$376,'SD Aufnahme'!$X$29,FALSE)),M821)</f>
        <v>0</v>
      </c>
      <c r="AK821" s="91">
        <f t="shared" ca="1" si="249"/>
        <v>0</v>
      </c>
      <c r="AL821" s="98">
        <f t="shared" si="243"/>
        <v>3</v>
      </c>
      <c r="AO821" s="98">
        <f t="shared" si="244"/>
        <v>0</v>
      </c>
      <c r="AR821" s="98" t="str">
        <f t="shared" si="245"/>
        <v>1900-1-Aufnahme</v>
      </c>
    </row>
    <row r="822" spans="1:44">
      <c r="A822" s="98">
        <f t="shared" si="236"/>
        <v>0</v>
      </c>
      <c r="B822" s="98" t="str">
        <f>IF(C822=1,SUM($C$23:C822),"")</f>
        <v/>
      </c>
      <c r="C822" s="98">
        <f t="shared" si="237"/>
        <v>0</v>
      </c>
      <c r="D822" s="89" t="str">
        <f t="shared" si="238"/>
        <v>1900-1-Aufnahme-</v>
      </c>
      <c r="E822" s="123" t="str">
        <f t="shared" ca="1" si="246"/>
        <v>-</v>
      </c>
      <c r="F822" s="123">
        <f t="shared" si="251"/>
        <v>1900</v>
      </c>
      <c r="G822" s="123">
        <f t="shared" si="252"/>
        <v>1</v>
      </c>
      <c r="H822" s="162">
        <f t="shared" si="253"/>
        <v>800</v>
      </c>
      <c r="I822" s="77"/>
      <c r="J822" s="78"/>
      <c r="K822" s="79"/>
      <c r="L822" s="80"/>
      <c r="M822" s="177"/>
      <c r="N822" s="309" t="str">
        <f t="shared" ca="1" si="250"/>
        <v/>
      </c>
      <c r="O822" s="310" t="str">
        <f ca="1">IFERROR(IF(VLOOKUP($E822,'SD Aufnahme'!$A$33:$N$326,'SD Aufnahme'!$D$29,FALSE)=0,"",VLOOKUP($E822,'SD Aufnahme'!$A$33:$N$326,'SD Aufnahme'!$D$29,FALSE)),"")</f>
        <v/>
      </c>
      <c r="P822" s="313"/>
      <c r="Q822" s="315" t="str">
        <f>IF(K822=0,"",IFERROR(VLOOKUP($E822,'SD Aufnahme'!$A$33:$N$326,'SD Aufnahme'!$E$29,FALSE),""))</f>
        <v/>
      </c>
      <c r="R822" s="87"/>
      <c r="S822" s="131" t="str">
        <f t="shared" si="239"/>
        <v/>
      </c>
      <c r="T822" s="126">
        <f>IF(M822="organische Düngemittel",IF(OR($M822=0,L822&lt;&gt;0,U822&gt;0),0,IFERROR(VLOOKUP($E822,'SD Aufnahme'!$A$33:$N$4042,T$20,FALSE),0)),)</f>
        <v>0</v>
      </c>
      <c r="U822" s="83"/>
      <c r="V822" s="124"/>
      <c r="W822" s="128" t="str">
        <f ca="1">IFERROR(IF(AND(J822&lt;&gt;"eigene Stoffe",VLOOKUP($E822,'SD Aufnahme'!$A$33:$N$326,'SD Aufnahme'!$G$29,FALSE)=0),"",IF($L822&lt;&gt;0,"", IF(AND(P822&gt;0,O822&lt;&gt;"",Q822&lt;&gt;"t TM"),VLOOKUP($E822,'SD Aufnahme'!$A$33:$N$326,'SD Aufnahme'!$G$29,FALSE)/O822*P822,VLOOKUP($E822,'SD Aufnahme'!$A$33:$N$326,'SD Aufnahme'!$G$29,FALSE)))),"")</f>
        <v/>
      </c>
      <c r="X822" s="87"/>
      <c r="Y822" s="128" t="str">
        <f ca="1">IFERROR(IF(AND(J822&lt;&gt;"eigene Stoffe",VLOOKUP($E822,'SD Aufnahme'!$A$33:$N$326,'SD Aufnahme'!$H$29,FALSE)=0),"",IF($L822&lt;&gt;0,"",IFERROR(IF(AND(P822&gt;0,O822&lt;&gt;"",Q822&lt;&gt;"t TM"),VLOOKUP($E822,'SD Aufnahme'!$A$33:$N$326,'SD Aufnahme'!$H$29,FALSE)*P822/O822,VLOOKUP($E822,'SD Aufnahme'!$A$33:$N$326,'SD Aufnahme'!$H$29,FALSE)),""))),"")</f>
        <v/>
      </c>
      <c r="Z822" s="87"/>
      <c r="AA822" s="424" t="s">
        <v>667</v>
      </c>
      <c r="AB822" s="129" t="str">
        <f>IF($M822=0,"",IFERROR(VLOOKUP($E822,'SD Aufnahme'!$A$33:$N$279,AB$20,FALSE),""))</f>
        <v/>
      </c>
      <c r="AC822" s="97">
        <f t="shared" si="240"/>
        <v>0</v>
      </c>
      <c r="AD822" s="89">
        <f t="shared" ca="1" si="241"/>
        <v>0</v>
      </c>
      <c r="AE822" s="89">
        <f t="shared" ca="1" si="247"/>
        <v>0</v>
      </c>
      <c r="AF822" s="89">
        <f t="shared" ca="1" si="242"/>
        <v>0</v>
      </c>
      <c r="AG822" s="89">
        <f t="shared" ca="1" si="248"/>
        <v>0</v>
      </c>
      <c r="AH822" s="89">
        <f t="shared" si="254"/>
        <v>0</v>
      </c>
      <c r="AI822" s="130" t="e">
        <f ca="1">COUNTIF(OFFSET('SD Aufnahme'!$C$33,VLOOKUP(J822,Art_Aufnahme,3,FALSE),0,VLOOKUP(J822,Art_Aufnahme,4,FALSE)-VLOOKUP(J822,Art_Aufnahme,3,FALSE)+1,1),K822)</f>
        <v>#N/A</v>
      </c>
      <c r="AJ822" s="138">
        <f ca="1">COUNTIF(OFFSET('SD Aufnahme'!$M$32,VLOOKUP(E822,'SD Aufnahme'!$A$33:$X$376,'SD Aufnahme'!$W$29,FALSE),0,1,VLOOKUP(E822,'SD Aufnahme'!$A$33:$X$376,'SD Aufnahme'!$X$29,FALSE)),M822)</f>
        <v>0</v>
      </c>
      <c r="AK822" s="91">
        <f t="shared" ca="1" si="249"/>
        <v>0</v>
      </c>
      <c r="AL822" s="98">
        <f t="shared" si="243"/>
        <v>3</v>
      </c>
      <c r="AO822" s="98">
        <f t="shared" si="244"/>
        <v>0</v>
      </c>
      <c r="AR822" s="98" t="str">
        <f t="shared" si="245"/>
        <v>1900-1-Aufnahme</v>
      </c>
    </row>
    <row r="823" spans="1:44">
      <c r="A823" s="98">
        <f t="shared" si="236"/>
        <v>0</v>
      </c>
      <c r="B823" s="98" t="str">
        <f>IF(C823=1,SUM($C$23:C823),"")</f>
        <v/>
      </c>
      <c r="C823" s="98">
        <f t="shared" si="237"/>
        <v>0</v>
      </c>
      <c r="D823" s="89" t="str">
        <f t="shared" si="238"/>
        <v>1900-1-Aufnahme-</v>
      </c>
      <c r="E823" s="123" t="str">
        <f t="shared" ca="1" si="246"/>
        <v>-</v>
      </c>
      <c r="F823" s="123">
        <f t="shared" si="251"/>
        <v>1900</v>
      </c>
      <c r="G823" s="123">
        <f t="shared" si="252"/>
        <v>1</v>
      </c>
      <c r="H823" s="162">
        <f t="shared" si="253"/>
        <v>801</v>
      </c>
      <c r="I823" s="77"/>
      <c r="J823" s="78"/>
      <c r="K823" s="79"/>
      <c r="L823" s="80"/>
      <c r="M823" s="177"/>
      <c r="N823" s="309" t="str">
        <f t="shared" ca="1" si="250"/>
        <v/>
      </c>
      <c r="O823" s="310" t="str">
        <f ca="1">IFERROR(IF(VLOOKUP($E823,'SD Aufnahme'!$A$33:$N$326,'SD Aufnahme'!$D$29,FALSE)=0,"",VLOOKUP($E823,'SD Aufnahme'!$A$33:$N$326,'SD Aufnahme'!$D$29,FALSE)),"")</f>
        <v/>
      </c>
      <c r="P823" s="313"/>
      <c r="Q823" s="315" t="str">
        <f>IF(K823=0,"",IFERROR(VLOOKUP($E823,'SD Aufnahme'!$A$33:$N$326,'SD Aufnahme'!$E$29,FALSE),""))</f>
        <v/>
      </c>
      <c r="R823" s="87"/>
      <c r="S823" s="131" t="str">
        <f t="shared" si="239"/>
        <v/>
      </c>
      <c r="T823" s="126">
        <f>IF(M823="organische Düngemittel",IF(OR($M823=0,L823&lt;&gt;0,U823&gt;0),0,IFERROR(VLOOKUP($E823,'SD Aufnahme'!$A$33:$N$4042,T$20,FALSE),0)),)</f>
        <v>0</v>
      </c>
      <c r="U823" s="83"/>
      <c r="V823" s="124"/>
      <c r="W823" s="128" t="str">
        <f ca="1">IFERROR(IF(AND(J823&lt;&gt;"eigene Stoffe",VLOOKUP($E823,'SD Aufnahme'!$A$33:$N$326,'SD Aufnahme'!$G$29,FALSE)=0),"",IF($L823&lt;&gt;0,"", IF(AND(P823&gt;0,O823&lt;&gt;"",Q823&lt;&gt;"t TM"),VLOOKUP($E823,'SD Aufnahme'!$A$33:$N$326,'SD Aufnahme'!$G$29,FALSE)/O823*P823,VLOOKUP($E823,'SD Aufnahme'!$A$33:$N$326,'SD Aufnahme'!$G$29,FALSE)))),"")</f>
        <v/>
      </c>
      <c r="X823" s="87"/>
      <c r="Y823" s="128" t="str">
        <f ca="1">IFERROR(IF(AND(J823&lt;&gt;"eigene Stoffe",VLOOKUP($E823,'SD Aufnahme'!$A$33:$N$326,'SD Aufnahme'!$H$29,FALSE)=0),"",IF($L823&lt;&gt;0,"",IFERROR(IF(AND(P823&gt;0,O823&lt;&gt;"",Q823&lt;&gt;"t TM"),VLOOKUP($E823,'SD Aufnahme'!$A$33:$N$326,'SD Aufnahme'!$H$29,FALSE)*P823/O823,VLOOKUP($E823,'SD Aufnahme'!$A$33:$N$326,'SD Aufnahme'!$H$29,FALSE)),""))),"")</f>
        <v/>
      </c>
      <c r="Z823" s="87"/>
      <c r="AA823" s="424" t="s">
        <v>667</v>
      </c>
      <c r="AB823" s="129" t="str">
        <f>IF($M823=0,"",IFERROR(VLOOKUP($E823,'SD Aufnahme'!$A$33:$N$279,AB$20,FALSE),""))</f>
        <v/>
      </c>
      <c r="AC823" s="97">
        <f t="shared" si="240"/>
        <v>0</v>
      </c>
      <c r="AD823" s="89">
        <f t="shared" ca="1" si="241"/>
        <v>0</v>
      </c>
      <c r="AE823" s="89">
        <f t="shared" ca="1" si="247"/>
        <v>0</v>
      </c>
      <c r="AF823" s="89">
        <f t="shared" ca="1" si="242"/>
        <v>0</v>
      </c>
      <c r="AG823" s="89">
        <f t="shared" ca="1" si="248"/>
        <v>0</v>
      </c>
      <c r="AH823" s="89">
        <f t="shared" si="254"/>
        <v>0</v>
      </c>
      <c r="AI823" s="130" t="e">
        <f ca="1">COUNTIF(OFFSET('SD Aufnahme'!$C$33,VLOOKUP(J823,Art_Aufnahme,3,FALSE),0,VLOOKUP(J823,Art_Aufnahme,4,FALSE)-VLOOKUP(J823,Art_Aufnahme,3,FALSE)+1,1),K823)</f>
        <v>#N/A</v>
      </c>
      <c r="AJ823" s="138">
        <f ca="1">COUNTIF(OFFSET('SD Aufnahme'!$M$32,VLOOKUP(E823,'SD Aufnahme'!$A$33:$X$376,'SD Aufnahme'!$W$29,FALSE),0,1,VLOOKUP(E823,'SD Aufnahme'!$A$33:$X$376,'SD Aufnahme'!$X$29,FALSE)),M823)</f>
        <v>0</v>
      </c>
      <c r="AK823" s="91">
        <f t="shared" ca="1" si="249"/>
        <v>0</v>
      </c>
      <c r="AL823" s="98">
        <f t="shared" si="243"/>
        <v>3</v>
      </c>
      <c r="AO823" s="98">
        <f t="shared" si="244"/>
        <v>0</v>
      </c>
      <c r="AR823" s="98" t="str">
        <f t="shared" si="245"/>
        <v>1900-1-Aufnahme</v>
      </c>
    </row>
    <row r="824" spans="1:44">
      <c r="A824" s="98">
        <f t="shared" si="236"/>
        <v>0</v>
      </c>
      <c r="B824" s="98" t="str">
        <f>IF(C824=1,SUM($C$23:C824),"")</f>
        <v/>
      </c>
      <c r="C824" s="98">
        <f t="shared" si="237"/>
        <v>0</v>
      </c>
      <c r="D824" s="89" t="str">
        <f t="shared" si="238"/>
        <v>1900-1-Aufnahme-</v>
      </c>
      <c r="E824" s="123" t="str">
        <f t="shared" ca="1" si="246"/>
        <v>-</v>
      </c>
      <c r="F824" s="123">
        <f t="shared" si="251"/>
        <v>1900</v>
      </c>
      <c r="G824" s="123">
        <f t="shared" si="252"/>
        <v>1</v>
      </c>
      <c r="H824" s="162">
        <f t="shared" si="253"/>
        <v>802</v>
      </c>
      <c r="I824" s="77"/>
      <c r="J824" s="78"/>
      <c r="K824" s="79"/>
      <c r="L824" s="80"/>
      <c r="M824" s="177"/>
      <c r="N824" s="309" t="str">
        <f t="shared" ca="1" si="250"/>
        <v/>
      </c>
      <c r="O824" s="310" t="str">
        <f ca="1">IFERROR(IF(VLOOKUP($E824,'SD Aufnahme'!$A$33:$N$326,'SD Aufnahme'!$D$29,FALSE)=0,"",VLOOKUP($E824,'SD Aufnahme'!$A$33:$N$326,'SD Aufnahme'!$D$29,FALSE)),"")</f>
        <v/>
      </c>
      <c r="P824" s="313"/>
      <c r="Q824" s="315" t="str">
        <f>IF(K824=0,"",IFERROR(VLOOKUP($E824,'SD Aufnahme'!$A$33:$N$326,'SD Aufnahme'!$E$29,FALSE),""))</f>
        <v/>
      </c>
      <c r="R824" s="87"/>
      <c r="S824" s="131" t="str">
        <f t="shared" si="239"/>
        <v/>
      </c>
      <c r="T824" s="126">
        <f>IF(M824="organische Düngemittel",IF(OR($M824=0,L824&lt;&gt;0,U824&gt;0),0,IFERROR(VLOOKUP($E824,'SD Aufnahme'!$A$33:$N$4042,T$20,FALSE),0)),)</f>
        <v>0</v>
      </c>
      <c r="U824" s="83"/>
      <c r="V824" s="124"/>
      <c r="W824" s="128" t="str">
        <f ca="1">IFERROR(IF(AND(J824&lt;&gt;"eigene Stoffe",VLOOKUP($E824,'SD Aufnahme'!$A$33:$N$326,'SD Aufnahme'!$G$29,FALSE)=0),"",IF($L824&lt;&gt;0,"", IF(AND(P824&gt;0,O824&lt;&gt;"",Q824&lt;&gt;"t TM"),VLOOKUP($E824,'SD Aufnahme'!$A$33:$N$326,'SD Aufnahme'!$G$29,FALSE)/O824*P824,VLOOKUP($E824,'SD Aufnahme'!$A$33:$N$326,'SD Aufnahme'!$G$29,FALSE)))),"")</f>
        <v/>
      </c>
      <c r="X824" s="87"/>
      <c r="Y824" s="128" t="str">
        <f ca="1">IFERROR(IF(AND(J824&lt;&gt;"eigene Stoffe",VLOOKUP($E824,'SD Aufnahme'!$A$33:$N$326,'SD Aufnahme'!$H$29,FALSE)=0),"",IF($L824&lt;&gt;0,"",IFERROR(IF(AND(P824&gt;0,O824&lt;&gt;"",Q824&lt;&gt;"t TM"),VLOOKUP($E824,'SD Aufnahme'!$A$33:$N$326,'SD Aufnahme'!$H$29,FALSE)*P824/O824,VLOOKUP($E824,'SD Aufnahme'!$A$33:$N$326,'SD Aufnahme'!$H$29,FALSE)),""))),"")</f>
        <v/>
      </c>
      <c r="Z824" s="87"/>
      <c r="AA824" s="424" t="s">
        <v>667</v>
      </c>
      <c r="AB824" s="129" t="str">
        <f>IF($M824=0,"",IFERROR(VLOOKUP($E824,'SD Aufnahme'!$A$33:$N$279,AB$20,FALSE),""))</f>
        <v/>
      </c>
      <c r="AC824" s="97">
        <f t="shared" si="240"/>
        <v>0</v>
      </c>
      <c r="AD824" s="89">
        <f t="shared" ca="1" si="241"/>
        <v>0</v>
      </c>
      <c r="AE824" s="89">
        <f t="shared" ca="1" si="247"/>
        <v>0</v>
      </c>
      <c r="AF824" s="89">
        <f t="shared" ca="1" si="242"/>
        <v>0</v>
      </c>
      <c r="AG824" s="89">
        <f t="shared" ca="1" si="248"/>
        <v>0</v>
      </c>
      <c r="AH824" s="89">
        <f t="shared" si="254"/>
        <v>0</v>
      </c>
      <c r="AI824" s="130" t="e">
        <f ca="1">COUNTIF(OFFSET('SD Aufnahme'!$C$33,VLOOKUP(J824,Art_Aufnahme,3,FALSE),0,VLOOKUP(J824,Art_Aufnahme,4,FALSE)-VLOOKUP(J824,Art_Aufnahme,3,FALSE)+1,1),K824)</f>
        <v>#N/A</v>
      </c>
      <c r="AJ824" s="138">
        <f ca="1">COUNTIF(OFFSET('SD Aufnahme'!$M$32,VLOOKUP(E824,'SD Aufnahme'!$A$33:$X$376,'SD Aufnahme'!$W$29,FALSE),0,1,VLOOKUP(E824,'SD Aufnahme'!$A$33:$X$376,'SD Aufnahme'!$X$29,FALSE)),M824)</f>
        <v>0</v>
      </c>
      <c r="AK824" s="91">
        <f t="shared" ca="1" si="249"/>
        <v>0</v>
      </c>
      <c r="AL824" s="98">
        <f t="shared" si="243"/>
        <v>3</v>
      </c>
      <c r="AO824" s="98">
        <f t="shared" si="244"/>
        <v>0</v>
      </c>
      <c r="AR824" s="98" t="str">
        <f t="shared" si="245"/>
        <v>1900-1-Aufnahme</v>
      </c>
    </row>
    <row r="825" spans="1:44">
      <c r="A825" s="98">
        <f t="shared" si="236"/>
        <v>0</v>
      </c>
      <c r="B825" s="98" t="str">
        <f>IF(C825=1,SUM($C$23:C825),"")</f>
        <v/>
      </c>
      <c r="C825" s="98">
        <f t="shared" si="237"/>
        <v>0</v>
      </c>
      <c r="D825" s="89" t="str">
        <f t="shared" si="238"/>
        <v>1900-1-Aufnahme-</v>
      </c>
      <c r="E825" s="123" t="str">
        <f t="shared" ca="1" si="246"/>
        <v>-</v>
      </c>
      <c r="F825" s="123">
        <f t="shared" si="251"/>
        <v>1900</v>
      </c>
      <c r="G825" s="123">
        <f t="shared" si="252"/>
        <v>1</v>
      </c>
      <c r="H825" s="162">
        <f t="shared" si="253"/>
        <v>803</v>
      </c>
      <c r="I825" s="77"/>
      <c r="J825" s="78"/>
      <c r="K825" s="79"/>
      <c r="L825" s="80"/>
      <c r="M825" s="177"/>
      <c r="N825" s="309" t="str">
        <f t="shared" ca="1" si="250"/>
        <v/>
      </c>
      <c r="O825" s="310" t="str">
        <f ca="1">IFERROR(IF(VLOOKUP($E825,'SD Aufnahme'!$A$33:$N$326,'SD Aufnahme'!$D$29,FALSE)=0,"",VLOOKUP($E825,'SD Aufnahme'!$A$33:$N$326,'SD Aufnahme'!$D$29,FALSE)),"")</f>
        <v/>
      </c>
      <c r="P825" s="313"/>
      <c r="Q825" s="315" t="str">
        <f>IF(K825=0,"",IFERROR(VLOOKUP($E825,'SD Aufnahme'!$A$33:$N$326,'SD Aufnahme'!$E$29,FALSE),""))</f>
        <v/>
      </c>
      <c r="R825" s="87"/>
      <c r="S825" s="131" t="str">
        <f t="shared" si="239"/>
        <v/>
      </c>
      <c r="T825" s="126">
        <f>IF(M825="organische Düngemittel",IF(OR($M825=0,L825&lt;&gt;0,U825&gt;0),0,IFERROR(VLOOKUP($E825,'SD Aufnahme'!$A$33:$N$4042,T$20,FALSE),0)),)</f>
        <v>0</v>
      </c>
      <c r="U825" s="83"/>
      <c r="V825" s="124"/>
      <c r="W825" s="128" t="str">
        <f ca="1">IFERROR(IF(AND(J825&lt;&gt;"eigene Stoffe",VLOOKUP($E825,'SD Aufnahme'!$A$33:$N$326,'SD Aufnahme'!$G$29,FALSE)=0),"",IF($L825&lt;&gt;0,"", IF(AND(P825&gt;0,O825&lt;&gt;"",Q825&lt;&gt;"t TM"),VLOOKUP($E825,'SD Aufnahme'!$A$33:$N$326,'SD Aufnahme'!$G$29,FALSE)/O825*P825,VLOOKUP($E825,'SD Aufnahme'!$A$33:$N$326,'SD Aufnahme'!$G$29,FALSE)))),"")</f>
        <v/>
      </c>
      <c r="X825" s="87"/>
      <c r="Y825" s="128" t="str">
        <f ca="1">IFERROR(IF(AND(J825&lt;&gt;"eigene Stoffe",VLOOKUP($E825,'SD Aufnahme'!$A$33:$N$326,'SD Aufnahme'!$H$29,FALSE)=0),"",IF($L825&lt;&gt;0,"",IFERROR(IF(AND(P825&gt;0,O825&lt;&gt;"",Q825&lt;&gt;"t TM"),VLOOKUP($E825,'SD Aufnahme'!$A$33:$N$326,'SD Aufnahme'!$H$29,FALSE)*P825/O825,VLOOKUP($E825,'SD Aufnahme'!$A$33:$N$326,'SD Aufnahme'!$H$29,FALSE)),""))),"")</f>
        <v/>
      </c>
      <c r="Z825" s="87"/>
      <c r="AA825" s="424" t="s">
        <v>667</v>
      </c>
      <c r="AB825" s="129" t="str">
        <f>IF($M825=0,"",IFERROR(VLOOKUP($E825,'SD Aufnahme'!$A$33:$N$279,AB$20,FALSE),""))</f>
        <v/>
      </c>
      <c r="AC825" s="97">
        <f t="shared" si="240"/>
        <v>0</v>
      </c>
      <c r="AD825" s="89">
        <f t="shared" ca="1" si="241"/>
        <v>0</v>
      </c>
      <c r="AE825" s="89">
        <f t="shared" ca="1" si="247"/>
        <v>0</v>
      </c>
      <c r="AF825" s="89">
        <f t="shared" ca="1" si="242"/>
        <v>0</v>
      </c>
      <c r="AG825" s="89">
        <f t="shared" ca="1" si="248"/>
        <v>0</v>
      </c>
      <c r="AH825" s="89">
        <f t="shared" si="254"/>
        <v>0</v>
      </c>
      <c r="AI825" s="130" t="e">
        <f ca="1">COUNTIF(OFFSET('SD Aufnahme'!$C$33,VLOOKUP(J825,Art_Aufnahme,3,FALSE),0,VLOOKUP(J825,Art_Aufnahme,4,FALSE)-VLOOKUP(J825,Art_Aufnahme,3,FALSE)+1,1),K825)</f>
        <v>#N/A</v>
      </c>
      <c r="AJ825" s="138">
        <f ca="1">COUNTIF(OFFSET('SD Aufnahme'!$M$32,VLOOKUP(E825,'SD Aufnahme'!$A$33:$X$376,'SD Aufnahme'!$W$29,FALSE),0,1,VLOOKUP(E825,'SD Aufnahme'!$A$33:$X$376,'SD Aufnahme'!$X$29,FALSE)),M825)</f>
        <v>0</v>
      </c>
      <c r="AK825" s="91">
        <f t="shared" ca="1" si="249"/>
        <v>0</v>
      </c>
      <c r="AL825" s="98">
        <f t="shared" si="243"/>
        <v>3</v>
      </c>
      <c r="AO825" s="98">
        <f t="shared" si="244"/>
        <v>0</v>
      </c>
      <c r="AR825" s="98" t="str">
        <f t="shared" si="245"/>
        <v>1900-1-Aufnahme</v>
      </c>
    </row>
    <row r="826" spans="1:44">
      <c r="A826" s="98">
        <f t="shared" si="236"/>
        <v>0</v>
      </c>
      <c r="B826" s="98" t="str">
        <f>IF(C826=1,SUM($C$23:C826),"")</f>
        <v/>
      </c>
      <c r="C826" s="98">
        <f t="shared" si="237"/>
        <v>0</v>
      </c>
      <c r="D826" s="89" t="str">
        <f t="shared" si="238"/>
        <v>1900-1-Aufnahme-</v>
      </c>
      <c r="E826" s="123" t="str">
        <f t="shared" ca="1" si="246"/>
        <v>-</v>
      </c>
      <c r="F826" s="123">
        <f t="shared" si="251"/>
        <v>1900</v>
      </c>
      <c r="G826" s="123">
        <f t="shared" si="252"/>
        <v>1</v>
      </c>
      <c r="H826" s="162">
        <f t="shared" si="253"/>
        <v>804</v>
      </c>
      <c r="I826" s="77"/>
      <c r="J826" s="78"/>
      <c r="K826" s="79"/>
      <c r="L826" s="80"/>
      <c r="M826" s="177"/>
      <c r="N826" s="309" t="str">
        <f t="shared" ca="1" si="250"/>
        <v/>
      </c>
      <c r="O826" s="310" t="str">
        <f ca="1">IFERROR(IF(VLOOKUP($E826,'SD Aufnahme'!$A$33:$N$326,'SD Aufnahme'!$D$29,FALSE)=0,"",VLOOKUP($E826,'SD Aufnahme'!$A$33:$N$326,'SD Aufnahme'!$D$29,FALSE)),"")</f>
        <v/>
      </c>
      <c r="P826" s="313"/>
      <c r="Q826" s="315" t="str">
        <f>IF(K826=0,"",IFERROR(VLOOKUP($E826,'SD Aufnahme'!$A$33:$N$326,'SD Aufnahme'!$E$29,FALSE),""))</f>
        <v/>
      </c>
      <c r="R826" s="87"/>
      <c r="S826" s="131" t="str">
        <f t="shared" si="239"/>
        <v/>
      </c>
      <c r="T826" s="126">
        <f>IF(M826="organische Düngemittel",IF(OR($M826=0,L826&lt;&gt;0,U826&gt;0),0,IFERROR(VLOOKUP($E826,'SD Aufnahme'!$A$33:$N$4042,T$20,FALSE),0)),)</f>
        <v>0</v>
      </c>
      <c r="U826" s="83"/>
      <c r="V826" s="124"/>
      <c r="W826" s="128" t="str">
        <f ca="1">IFERROR(IF(AND(J826&lt;&gt;"eigene Stoffe",VLOOKUP($E826,'SD Aufnahme'!$A$33:$N$326,'SD Aufnahme'!$G$29,FALSE)=0),"",IF($L826&lt;&gt;0,"", IF(AND(P826&gt;0,O826&lt;&gt;"",Q826&lt;&gt;"t TM"),VLOOKUP($E826,'SD Aufnahme'!$A$33:$N$326,'SD Aufnahme'!$G$29,FALSE)/O826*P826,VLOOKUP($E826,'SD Aufnahme'!$A$33:$N$326,'SD Aufnahme'!$G$29,FALSE)))),"")</f>
        <v/>
      </c>
      <c r="X826" s="87"/>
      <c r="Y826" s="128" t="str">
        <f ca="1">IFERROR(IF(AND(J826&lt;&gt;"eigene Stoffe",VLOOKUP($E826,'SD Aufnahme'!$A$33:$N$326,'SD Aufnahme'!$H$29,FALSE)=0),"",IF($L826&lt;&gt;0,"",IFERROR(IF(AND(P826&gt;0,O826&lt;&gt;"",Q826&lt;&gt;"t TM"),VLOOKUP($E826,'SD Aufnahme'!$A$33:$N$326,'SD Aufnahme'!$H$29,FALSE)*P826/O826,VLOOKUP($E826,'SD Aufnahme'!$A$33:$N$326,'SD Aufnahme'!$H$29,FALSE)),""))),"")</f>
        <v/>
      </c>
      <c r="Z826" s="87"/>
      <c r="AA826" s="424" t="s">
        <v>667</v>
      </c>
      <c r="AB826" s="129" t="str">
        <f>IF($M826=0,"",IFERROR(VLOOKUP($E826,'SD Aufnahme'!$A$33:$N$279,AB$20,FALSE),""))</f>
        <v/>
      </c>
      <c r="AC826" s="97">
        <f t="shared" si="240"/>
        <v>0</v>
      </c>
      <c r="AD826" s="89">
        <f t="shared" ca="1" si="241"/>
        <v>0</v>
      </c>
      <c r="AE826" s="89">
        <f t="shared" ca="1" si="247"/>
        <v>0</v>
      </c>
      <c r="AF826" s="89">
        <f t="shared" ca="1" si="242"/>
        <v>0</v>
      </c>
      <c r="AG826" s="89">
        <f t="shared" ca="1" si="248"/>
        <v>0</v>
      </c>
      <c r="AH826" s="89">
        <f t="shared" si="254"/>
        <v>0</v>
      </c>
      <c r="AI826" s="130" t="e">
        <f ca="1">COUNTIF(OFFSET('SD Aufnahme'!$C$33,VLOOKUP(J826,Art_Aufnahme,3,FALSE),0,VLOOKUP(J826,Art_Aufnahme,4,FALSE)-VLOOKUP(J826,Art_Aufnahme,3,FALSE)+1,1),K826)</f>
        <v>#N/A</v>
      </c>
      <c r="AJ826" s="138">
        <f ca="1">COUNTIF(OFFSET('SD Aufnahme'!$M$32,VLOOKUP(E826,'SD Aufnahme'!$A$33:$X$376,'SD Aufnahme'!$W$29,FALSE),0,1,VLOOKUP(E826,'SD Aufnahme'!$A$33:$X$376,'SD Aufnahme'!$X$29,FALSE)),M826)</f>
        <v>0</v>
      </c>
      <c r="AK826" s="91">
        <f t="shared" ca="1" si="249"/>
        <v>0</v>
      </c>
      <c r="AL826" s="98">
        <f t="shared" si="243"/>
        <v>3</v>
      </c>
      <c r="AO826" s="98">
        <f t="shared" si="244"/>
        <v>0</v>
      </c>
      <c r="AR826" s="98" t="str">
        <f t="shared" si="245"/>
        <v>1900-1-Aufnahme</v>
      </c>
    </row>
    <row r="827" spans="1:44">
      <c r="A827" s="98">
        <f t="shared" si="236"/>
        <v>0</v>
      </c>
      <c r="B827" s="98" t="str">
        <f>IF(C827=1,SUM($C$23:C827),"")</f>
        <v/>
      </c>
      <c r="C827" s="98">
        <f t="shared" si="237"/>
        <v>0</v>
      </c>
      <c r="D827" s="89" t="str">
        <f t="shared" si="238"/>
        <v>1900-1-Aufnahme-</v>
      </c>
      <c r="E827" s="123" t="str">
        <f t="shared" ca="1" si="246"/>
        <v>-</v>
      </c>
      <c r="F827" s="123">
        <f t="shared" si="251"/>
        <v>1900</v>
      </c>
      <c r="G827" s="123">
        <f t="shared" si="252"/>
        <v>1</v>
      </c>
      <c r="H827" s="162">
        <f t="shared" si="253"/>
        <v>805</v>
      </c>
      <c r="I827" s="77"/>
      <c r="J827" s="78"/>
      <c r="K827" s="79"/>
      <c r="L827" s="80"/>
      <c r="M827" s="177"/>
      <c r="N827" s="309" t="str">
        <f t="shared" ca="1" si="250"/>
        <v/>
      </c>
      <c r="O827" s="310" t="str">
        <f ca="1">IFERROR(IF(VLOOKUP($E827,'SD Aufnahme'!$A$33:$N$326,'SD Aufnahme'!$D$29,FALSE)=0,"",VLOOKUP($E827,'SD Aufnahme'!$A$33:$N$326,'SD Aufnahme'!$D$29,FALSE)),"")</f>
        <v/>
      </c>
      <c r="P827" s="313"/>
      <c r="Q827" s="315" t="str">
        <f>IF(K827=0,"",IFERROR(VLOOKUP($E827,'SD Aufnahme'!$A$33:$N$326,'SD Aufnahme'!$E$29,FALSE),""))</f>
        <v/>
      </c>
      <c r="R827" s="87"/>
      <c r="S827" s="131" t="str">
        <f t="shared" si="239"/>
        <v/>
      </c>
      <c r="T827" s="126">
        <f>IF(M827="organische Düngemittel",IF(OR($M827=0,L827&lt;&gt;0,U827&gt;0),0,IFERROR(VLOOKUP($E827,'SD Aufnahme'!$A$33:$N$4042,T$20,FALSE),0)),)</f>
        <v>0</v>
      </c>
      <c r="U827" s="83"/>
      <c r="V827" s="124"/>
      <c r="W827" s="128" t="str">
        <f ca="1">IFERROR(IF(AND(J827&lt;&gt;"eigene Stoffe",VLOOKUP($E827,'SD Aufnahme'!$A$33:$N$326,'SD Aufnahme'!$G$29,FALSE)=0),"",IF($L827&lt;&gt;0,"", IF(AND(P827&gt;0,O827&lt;&gt;"",Q827&lt;&gt;"t TM"),VLOOKUP($E827,'SD Aufnahme'!$A$33:$N$326,'SD Aufnahme'!$G$29,FALSE)/O827*P827,VLOOKUP($E827,'SD Aufnahme'!$A$33:$N$326,'SD Aufnahme'!$G$29,FALSE)))),"")</f>
        <v/>
      </c>
      <c r="X827" s="87"/>
      <c r="Y827" s="128" t="str">
        <f ca="1">IFERROR(IF(AND(J827&lt;&gt;"eigene Stoffe",VLOOKUP($E827,'SD Aufnahme'!$A$33:$N$326,'SD Aufnahme'!$H$29,FALSE)=0),"",IF($L827&lt;&gt;0,"",IFERROR(IF(AND(P827&gt;0,O827&lt;&gt;"",Q827&lt;&gt;"t TM"),VLOOKUP($E827,'SD Aufnahme'!$A$33:$N$326,'SD Aufnahme'!$H$29,FALSE)*P827/O827,VLOOKUP($E827,'SD Aufnahme'!$A$33:$N$326,'SD Aufnahme'!$H$29,FALSE)),""))),"")</f>
        <v/>
      </c>
      <c r="Z827" s="87"/>
      <c r="AA827" s="424" t="s">
        <v>667</v>
      </c>
      <c r="AB827" s="129" t="str">
        <f>IF($M827=0,"",IFERROR(VLOOKUP($E827,'SD Aufnahme'!$A$33:$N$279,AB$20,FALSE),""))</f>
        <v/>
      </c>
      <c r="AC827" s="97">
        <f t="shared" si="240"/>
        <v>0</v>
      </c>
      <c r="AD827" s="89">
        <f t="shared" ca="1" si="241"/>
        <v>0</v>
      </c>
      <c r="AE827" s="89">
        <f t="shared" ca="1" si="247"/>
        <v>0</v>
      </c>
      <c r="AF827" s="89">
        <f t="shared" ca="1" si="242"/>
        <v>0</v>
      </c>
      <c r="AG827" s="89">
        <f t="shared" ca="1" si="248"/>
        <v>0</v>
      </c>
      <c r="AH827" s="89">
        <f t="shared" si="254"/>
        <v>0</v>
      </c>
      <c r="AI827" s="130" t="e">
        <f ca="1">COUNTIF(OFFSET('SD Aufnahme'!$C$33,VLOOKUP(J827,Art_Aufnahme,3,FALSE),0,VLOOKUP(J827,Art_Aufnahme,4,FALSE)-VLOOKUP(J827,Art_Aufnahme,3,FALSE)+1,1),K827)</f>
        <v>#N/A</v>
      </c>
      <c r="AJ827" s="138">
        <f ca="1">COUNTIF(OFFSET('SD Aufnahme'!$M$32,VLOOKUP(E827,'SD Aufnahme'!$A$33:$X$376,'SD Aufnahme'!$W$29,FALSE),0,1,VLOOKUP(E827,'SD Aufnahme'!$A$33:$X$376,'SD Aufnahme'!$X$29,FALSE)),M827)</f>
        <v>0</v>
      </c>
      <c r="AK827" s="91">
        <f t="shared" ca="1" si="249"/>
        <v>0</v>
      </c>
      <c r="AL827" s="98">
        <f t="shared" si="243"/>
        <v>3</v>
      </c>
      <c r="AO827" s="98">
        <f t="shared" si="244"/>
        <v>0</v>
      </c>
      <c r="AR827" s="98" t="str">
        <f t="shared" si="245"/>
        <v>1900-1-Aufnahme</v>
      </c>
    </row>
    <row r="828" spans="1:44">
      <c r="A828" s="98">
        <f t="shared" si="236"/>
        <v>0</v>
      </c>
      <c r="B828" s="98" t="str">
        <f>IF(C828=1,SUM($C$23:C828),"")</f>
        <v/>
      </c>
      <c r="C828" s="98">
        <f t="shared" si="237"/>
        <v>0</v>
      </c>
      <c r="D828" s="89" t="str">
        <f t="shared" si="238"/>
        <v>1900-1-Aufnahme-</v>
      </c>
      <c r="E828" s="123" t="str">
        <f t="shared" ca="1" si="246"/>
        <v>-</v>
      </c>
      <c r="F828" s="123">
        <f t="shared" si="251"/>
        <v>1900</v>
      </c>
      <c r="G828" s="123">
        <f t="shared" si="252"/>
        <v>1</v>
      </c>
      <c r="H828" s="162">
        <f t="shared" si="253"/>
        <v>806</v>
      </c>
      <c r="I828" s="77"/>
      <c r="J828" s="78"/>
      <c r="K828" s="79"/>
      <c r="L828" s="80"/>
      <c r="M828" s="177"/>
      <c r="N828" s="309" t="str">
        <f t="shared" ca="1" si="250"/>
        <v/>
      </c>
      <c r="O828" s="310" t="str">
        <f ca="1">IFERROR(IF(VLOOKUP($E828,'SD Aufnahme'!$A$33:$N$326,'SD Aufnahme'!$D$29,FALSE)=0,"",VLOOKUP($E828,'SD Aufnahme'!$A$33:$N$326,'SD Aufnahme'!$D$29,FALSE)),"")</f>
        <v/>
      </c>
      <c r="P828" s="313"/>
      <c r="Q828" s="315" t="str">
        <f>IF(K828=0,"",IFERROR(VLOOKUP($E828,'SD Aufnahme'!$A$33:$N$326,'SD Aufnahme'!$E$29,FALSE),""))</f>
        <v/>
      </c>
      <c r="R828" s="87"/>
      <c r="S828" s="131" t="str">
        <f t="shared" si="239"/>
        <v/>
      </c>
      <c r="T828" s="126">
        <f>IF(M828="organische Düngemittel",IF(OR($M828=0,L828&lt;&gt;0,U828&gt;0),0,IFERROR(VLOOKUP($E828,'SD Aufnahme'!$A$33:$N$4042,T$20,FALSE),0)),)</f>
        <v>0</v>
      </c>
      <c r="U828" s="83"/>
      <c r="V828" s="124"/>
      <c r="W828" s="128" t="str">
        <f ca="1">IFERROR(IF(AND(J828&lt;&gt;"eigene Stoffe",VLOOKUP($E828,'SD Aufnahme'!$A$33:$N$326,'SD Aufnahme'!$G$29,FALSE)=0),"",IF($L828&lt;&gt;0,"", IF(AND(P828&gt;0,O828&lt;&gt;"",Q828&lt;&gt;"t TM"),VLOOKUP($E828,'SD Aufnahme'!$A$33:$N$326,'SD Aufnahme'!$G$29,FALSE)/O828*P828,VLOOKUP($E828,'SD Aufnahme'!$A$33:$N$326,'SD Aufnahme'!$G$29,FALSE)))),"")</f>
        <v/>
      </c>
      <c r="X828" s="87"/>
      <c r="Y828" s="128" t="str">
        <f ca="1">IFERROR(IF(AND(J828&lt;&gt;"eigene Stoffe",VLOOKUP($E828,'SD Aufnahme'!$A$33:$N$326,'SD Aufnahme'!$H$29,FALSE)=0),"",IF($L828&lt;&gt;0,"",IFERROR(IF(AND(P828&gt;0,O828&lt;&gt;"",Q828&lt;&gt;"t TM"),VLOOKUP($E828,'SD Aufnahme'!$A$33:$N$326,'SD Aufnahme'!$H$29,FALSE)*P828/O828,VLOOKUP($E828,'SD Aufnahme'!$A$33:$N$326,'SD Aufnahme'!$H$29,FALSE)),""))),"")</f>
        <v/>
      </c>
      <c r="Z828" s="87"/>
      <c r="AA828" s="424" t="s">
        <v>667</v>
      </c>
      <c r="AB828" s="129" t="str">
        <f>IF($M828=0,"",IFERROR(VLOOKUP($E828,'SD Aufnahme'!$A$33:$N$279,AB$20,FALSE),""))</f>
        <v/>
      </c>
      <c r="AC828" s="97">
        <f t="shared" si="240"/>
        <v>0</v>
      </c>
      <c r="AD828" s="89">
        <f t="shared" ca="1" si="241"/>
        <v>0</v>
      </c>
      <c r="AE828" s="89">
        <f t="shared" ca="1" si="247"/>
        <v>0</v>
      </c>
      <c r="AF828" s="89">
        <f t="shared" ca="1" si="242"/>
        <v>0</v>
      </c>
      <c r="AG828" s="89">
        <f t="shared" ca="1" si="248"/>
        <v>0</v>
      </c>
      <c r="AH828" s="89">
        <f t="shared" si="254"/>
        <v>0</v>
      </c>
      <c r="AI828" s="130" t="e">
        <f ca="1">COUNTIF(OFFSET('SD Aufnahme'!$C$33,VLOOKUP(J828,Art_Aufnahme,3,FALSE),0,VLOOKUP(J828,Art_Aufnahme,4,FALSE)-VLOOKUP(J828,Art_Aufnahme,3,FALSE)+1,1),K828)</f>
        <v>#N/A</v>
      </c>
      <c r="AJ828" s="138">
        <f ca="1">COUNTIF(OFFSET('SD Aufnahme'!$M$32,VLOOKUP(E828,'SD Aufnahme'!$A$33:$X$376,'SD Aufnahme'!$W$29,FALSE),0,1,VLOOKUP(E828,'SD Aufnahme'!$A$33:$X$376,'SD Aufnahme'!$X$29,FALSE)),M828)</f>
        <v>0</v>
      </c>
      <c r="AK828" s="91">
        <f t="shared" ca="1" si="249"/>
        <v>0</v>
      </c>
      <c r="AL828" s="98">
        <f t="shared" si="243"/>
        <v>3</v>
      </c>
      <c r="AO828" s="98">
        <f t="shared" si="244"/>
        <v>0</v>
      </c>
      <c r="AR828" s="98" t="str">
        <f t="shared" si="245"/>
        <v>1900-1-Aufnahme</v>
      </c>
    </row>
    <row r="829" spans="1:44">
      <c r="A829" s="98">
        <f t="shared" si="236"/>
        <v>0</v>
      </c>
      <c r="B829" s="98" t="str">
        <f>IF(C829=1,SUM($C$23:C829),"")</f>
        <v/>
      </c>
      <c r="C829" s="98">
        <f t="shared" si="237"/>
        <v>0</v>
      </c>
      <c r="D829" s="89" t="str">
        <f t="shared" si="238"/>
        <v>1900-1-Aufnahme-</v>
      </c>
      <c r="E829" s="123" t="str">
        <f t="shared" ca="1" si="246"/>
        <v>-</v>
      </c>
      <c r="F829" s="123">
        <f t="shared" si="251"/>
        <v>1900</v>
      </c>
      <c r="G829" s="123">
        <f t="shared" si="252"/>
        <v>1</v>
      </c>
      <c r="H829" s="162">
        <f t="shared" si="253"/>
        <v>807</v>
      </c>
      <c r="I829" s="77"/>
      <c r="J829" s="78"/>
      <c r="K829" s="79"/>
      <c r="L829" s="80"/>
      <c r="M829" s="177"/>
      <c r="N829" s="309" t="str">
        <f t="shared" ca="1" si="250"/>
        <v/>
      </c>
      <c r="O829" s="310" t="str">
        <f ca="1">IFERROR(IF(VLOOKUP($E829,'SD Aufnahme'!$A$33:$N$326,'SD Aufnahme'!$D$29,FALSE)=0,"",VLOOKUP($E829,'SD Aufnahme'!$A$33:$N$326,'SD Aufnahme'!$D$29,FALSE)),"")</f>
        <v/>
      </c>
      <c r="P829" s="313"/>
      <c r="Q829" s="315" t="str">
        <f>IF(K829=0,"",IFERROR(VLOOKUP($E829,'SD Aufnahme'!$A$33:$N$326,'SD Aufnahme'!$E$29,FALSE),""))</f>
        <v/>
      </c>
      <c r="R829" s="87"/>
      <c r="S829" s="131" t="str">
        <f t="shared" si="239"/>
        <v/>
      </c>
      <c r="T829" s="126">
        <f>IF(M829="organische Düngemittel",IF(OR($M829=0,L829&lt;&gt;0,U829&gt;0),0,IFERROR(VLOOKUP($E829,'SD Aufnahme'!$A$33:$N$4042,T$20,FALSE),0)),)</f>
        <v>0</v>
      </c>
      <c r="U829" s="83"/>
      <c r="V829" s="124"/>
      <c r="W829" s="128" t="str">
        <f ca="1">IFERROR(IF(AND(J829&lt;&gt;"eigene Stoffe",VLOOKUP($E829,'SD Aufnahme'!$A$33:$N$326,'SD Aufnahme'!$G$29,FALSE)=0),"",IF($L829&lt;&gt;0,"", IF(AND(P829&gt;0,O829&lt;&gt;"",Q829&lt;&gt;"t TM"),VLOOKUP($E829,'SD Aufnahme'!$A$33:$N$326,'SD Aufnahme'!$G$29,FALSE)/O829*P829,VLOOKUP($E829,'SD Aufnahme'!$A$33:$N$326,'SD Aufnahme'!$G$29,FALSE)))),"")</f>
        <v/>
      </c>
      <c r="X829" s="87"/>
      <c r="Y829" s="128" t="str">
        <f ca="1">IFERROR(IF(AND(J829&lt;&gt;"eigene Stoffe",VLOOKUP($E829,'SD Aufnahme'!$A$33:$N$326,'SD Aufnahme'!$H$29,FALSE)=0),"",IF($L829&lt;&gt;0,"",IFERROR(IF(AND(P829&gt;0,O829&lt;&gt;"",Q829&lt;&gt;"t TM"),VLOOKUP($E829,'SD Aufnahme'!$A$33:$N$326,'SD Aufnahme'!$H$29,FALSE)*P829/O829,VLOOKUP($E829,'SD Aufnahme'!$A$33:$N$326,'SD Aufnahme'!$H$29,FALSE)),""))),"")</f>
        <v/>
      </c>
      <c r="Z829" s="87"/>
      <c r="AA829" s="424" t="s">
        <v>667</v>
      </c>
      <c r="AB829" s="129" t="str">
        <f>IF($M829=0,"",IFERROR(VLOOKUP($E829,'SD Aufnahme'!$A$33:$N$279,AB$20,FALSE),""))</f>
        <v/>
      </c>
      <c r="AC829" s="97">
        <f t="shared" si="240"/>
        <v>0</v>
      </c>
      <c r="AD829" s="89">
        <f t="shared" ca="1" si="241"/>
        <v>0</v>
      </c>
      <c r="AE829" s="89">
        <f t="shared" ca="1" si="247"/>
        <v>0</v>
      </c>
      <c r="AF829" s="89">
        <f t="shared" ca="1" si="242"/>
        <v>0</v>
      </c>
      <c r="AG829" s="89">
        <f t="shared" ca="1" si="248"/>
        <v>0</v>
      </c>
      <c r="AH829" s="89">
        <f t="shared" si="254"/>
        <v>0</v>
      </c>
      <c r="AI829" s="130" t="e">
        <f ca="1">COUNTIF(OFFSET('SD Aufnahme'!$C$33,VLOOKUP(J829,Art_Aufnahme,3,FALSE),0,VLOOKUP(J829,Art_Aufnahme,4,FALSE)-VLOOKUP(J829,Art_Aufnahme,3,FALSE)+1,1),K829)</f>
        <v>#N/A</v>
      </c>
      <c r="AJ829" s="138">
        <f ca="1">COUNTIF(OFFSET('SD Aufnahme'!$M$32,VLOOKUP(E829,'SD Aufnahme'!$A$33:$X$376,'SD Aufnahme'!$W$29,FALSE),0,1,VLOOKUP(E829,'SD Aufnahme'!$A$33:$X$376,'SD Aufnahme'!$X$29,FALSE)),M829)</f>
        <v>0</v>
      </c>
      <c r="AK829" s="91">
        <f t="shared" ca="1" si="249"/>
        <v>0</v>
      </c>
      <c r="AL829" s="98">
        <f t="shared" si="243"/>
        <v>3</v>
      </c>
      <c r="AO829" s="98">
        <f t="shared" si="244"/>
        <v>0</v>
      </c>
      <c r="AR829" s="98" t="str">
        <f t="shared" si="245"/>
        <v>1900-1-Aufnahme</v>
      </c>
    </row>
    <row r="830" spans="1:44">
      <c r="A830" s="98">
        <f t="shared" si="236"/>
        <v>0</v>
      </c>
      <c r="B830" s="98" t="str">
        <f>IF(C830=1,SUM($C$23:C830),"")</f>
        <v/>
      </c>
      <c r="C830" s="98">
        <f t="shared" si="237"/>
        <v>0</v>
      </c>
      <c r="D830" s="89" t="str">
        <f t="shared" si="238"/>
        <v>1900-1-Aufnahme-</v>
      </c>
      <c r="E830" s="123" t="str">
        <f t="shared" ca="1" si="246"/>
        <v>-</v>
      </c>
      <c r="F830" s="123">
        <f t="shared" si="251"/>
        <v>1900</v>
      </c>
      <c r="G830" s="123">
        <f t="shared" si="252"/>
        <v>1</v>
      </c>
      <c r="H830" s="162">
        <f t="shared" si="253"/>
        <v>808</v>
      </c>
      <c r="I830" s="77"/>
      <c r="J830" s="78"/>
      <c r="K830" s="79"/>
      <c r="L830" s="80"/>
      <c r="M830" s="177"/>
      <c r="N830" s="309" t="str">
        <f t="shared" ca="1" si="250"/>
        <v/>
      </c>
      <c r="O830" s="310" t="str">
        <f ca="1">IFERROR(IF(VLOOKUP($E830,'SD Aufnahme'!$A$33:$N$326,'SD Aufnahme'!$D$29,FALSE)=0,"",VLOOKUP($E830,'SD Aufnahme'!$A$33:$N$326,'SD Aufnahme'!$D$29,FALSE)),"")</f>
        <v/>
      </c>
      <c r="P830" s="313"/>
      <c r="Q830" s="315" t="str">
        <f>IF(K830=0,"",IFERROR(VLOOKUP($E830,'SD Aufnahme'!$A$33:$N$326,'SD Aufnahme'!$E$29,FALSE),""))</f>
        <v/>
      </c>
      <c r="R830" s="87"/>
      <c r="S830" s="131" t="str">
        <f t="shared" si="239"/>
        <v/>
      </c>
      <c r="T830" s="126">
        <f>IF(M830="organische Düngemittel",IF(OR($M830=0,L830&lt;&gt;0,U830&gt;0),0,IFERROR(VLOOKUP($E830,'SD Aufnahme'!$A$33:$N$4042,T$20,FALSE),0)),)</f>
        <v>0</v>
      </c>
      <c r="U830" s="83"/>
      <c r="V830" s="124"/>
      <c r="W830" s="128" t="str">
        <f ca="1">IFERROR(IF(AND(J830&lt;&gt;"eigene Stoffe",VLOOKUP($E830,'SD Aufnahme'!$A$33:$N$326,'SD Aufnahme'!$G$29,FALSE)=0),"",IF($L830&lt;&gt;0,"", IF(AND(P830&gt;0,O830&lt;&gt;"",Q830&lt;&gt;"t TM"),VLOOKUP($E830,'SD Aufnahme'!$A$33:$N$326,'SD Aufnahme'!$G$29,FALSE)/O830*P830,VLOOKUP($E830,'SD Aufnahme'!$A$33:$N$326,'SD Aufnahme'!$G$29,FALSE)))),"")</f>
        <v/>
      </c>
      <c r="X830" s="87"/>
      <c r="Y830" s="128" t="str">
        <f ca="1">IFERROR(IF(AND(J830&lt;&gt;"eigene Stoffe",VLOOKUP($E830,'SD Aufnahme'!$A$33:$N$326,'SD Aufnahme'!$H$29,FALSE)=0),"",IF($L830&lt;&gt;0,"",IFERROR(IF(AND(P830&gt;0,O830&lt;&gt;"",Q830&lt;&gt;"t TM"),VLOOKUP($E830,'SD Aufnahme'!$A$33:$N$326,'SD Aufnahme'!$H$29,FALSE)*P830/O830,VLOOKUP($E830,'SD Aufnahme'!$A$33:$N$326,'SD Aufnahme'!$H$29,FALSE)),""))),"")</f>
        <v/>
      </c>
      <c r="Z830" s="87"/>
      <c r="AA830" s="424" t="s">
        <v>667</v>
      </c>
      <c r="AB830" s="129" t="str">
        <f>IF($M830=0,"",IFERROR(VLOOKUP($E830,'SD Aufnahme'!$A$33:$N$279,AB$20,FALSE),""))</f>
        <v/>
      </c>
      <c r="AC830" s="97">
        <f t="shared" si="240"/>
        <v>0</v>
      </c>
      <c r="AD830" s="89">
        <f t="shared" ca="1" si="241"/>
        <v>0</v>
      </c>
      <c r="AE830" s="89">
        <f t="shared" ca="1" si="247"/>
        <v>0</v>
      </c>
      <c r="AF830" s="89">
        <f t="shared" ca="1" si="242"/>
        <v>0</v>
      </c>
      <c r="AG830" s="89">
        <f t="shared" ca="1" si="248"/>
        <v>0</v>
      </c>
      <c r="AH830" s="89">
        <f t="shared" si="254"/>
        <v>0</v>
      </c>
      <c r="AI830" s="130" t="e">
        <f ca="1">COUNTIF(OFFSET('SD Aufnahme'!$C$33,VLOOKUP(J830,Art_Aufnahme,3,FALSE),0,VLOOKUP(J830,Art_Aufnahme,4,FALSE)-VLOOKUP(J830,Art_Aufnahme,3,FALSE)+1,1),K830)</f>
        <v>#N/A</v>
      </c>
      <c r="AJ830" s="138">
        <f ca="1">COUNTIF(OFFSET('SD Aufnahme'!$M$32,VLOOKUP(E830,'SD Aufnahme'!$A$33:$X$376,'SD Aufnahme'!$W$29,FALSE),0,1,VLOOKUP(E830,'SD Aufnahme'!$A$33:$X$376,'SD Aufnahme'!$X$29,FALSE)),M830)</f>
        <v>0</v>
      </c>
      <c r="AK830" s="91">
        <f t="shared" ca="1" si="249"/>
        <v>0</v>
      </c>
      <c r="AL830" s="98">
        <f t="shared" si="243"/>
        <v>3</v>
      </c>
      <c r="AO830" s="98">
        <f t="shared" si="244"/>
        <v>0</v>
      </c>
      <c r="AR830" s="98" t="str">
        <f t="shared" si="245"/>
        <v>1900-1-Aufnahme</v>
      </c>
    </row>
    <row r="831" spans="1:44">
      <c r="A831" s="98">
        <f t="shared" si="236"/>
        <v>0</v>
      </c>
      <c r="B831" s="98" t="str">
        <f>IF(C831=1,SUM($C$23:C831),"")</f>
        <v/>
      </c>
      <c r="C831" s="98">
        <f t="shared" si="237"/>
        <v>0</v>
      </c>
      <c r="D831" s="89" t="str">
        <f t="shared" si="238"/>
        <v>1900-1-Aufnahme-</v>
      </c>
      <c r="E831" s="123" t="str">
        <f t="shared" ca="1" si="246"/>
        <v>-</v>
      </c>
      <c r="F831" s="123">
        <f t="shared" si="251"/>
        <v>1900</v>
      </c>
      <c r="G831" s="123">
        <f t="shared" si="252"/>
        <v>1</v>
      </c>
      <c r="H831" s="162">
        <f t="shared" si="253"/>
        <v>809</v>
      </c>
      <c r="I831" s="77"/>
      <c r="J831" s="78"/>
      <c r="K831" s="79"/>
      <c r="L831" s="80"/>
      <c r="M831" s="177"/>
      <c r="N831" s="309" t="str">
        <f t="shared" ca="1" si="250"/>
        <v/>
      </c>
      <c r="O831" s="310" t="str">
        <f ca="1">IFERROR(IF(VLOOKUP($E831,'SD Aufnahme'!$A$33:$N$326,'SD Aufnahme'!$D$29,FALSE)=0,"",VLOOKUP($E831,'SD Aufnahme'!$A$33:$N$326,'SD Aufnahme'!$D$29,FALSE)),"")</f>
        <v/>
      </c>
      <c r="P831" s="313"/>
      <c r="Q831" s="315" t="str">
        <f>IF(K831=0,"",IFERROR(VLOOKUP($E831,'SD Aufnahme'!$A$33:$N$326,'SD Aufnahme'!$E$29,FALSE),""))</f>
        <v/>
      </c>
      <c r="R831" s="87"/>
      <c r="S831" s="131" t="str">
        <f t="shared" si="239"/>
        <v/>
      </c>
      <c r="T831" s="126">
        <f>IF(M831="organische Düngemittel",IF(OR($M831=0,L831&lt;&gt;0,U831&gt;0),0,IFERROR(VLOOKUP($E831,'SD Aufnahme'!$A$33:$N$4042,T$20,FALSE),0)),)</f>
        <v>0</v>
      </c>
      <c r="U831" s="83"/>
      <c r="V831" s="124"/>
      <c r="W831" s="128" t="str">
        <f ca="1">IFERROR(IF(AND(J831&lt;&gt;"eigene Stoffe",VLOOKUP($E831,'SD Aufnahme'!$A$33:$N$326,'SD Aufnahme'!$G$29,FALSE)=0),"",IF($L831&lt;&gt;0,"", IF(AND(P831&gt;0,O831&lt;&gt;"",Q831&lt;&gt;"t TM"),VLOOKUP($E831,'SD Aufnahme'!$A$33:$N$326,'SD Aufnahme'!$G$29,FALSE)/O831*P831,VLOOKUP($E831,'SD Aufnahme'!$A$33:$N$326,'SD Aufnahme'!$G$29,FALSE)))),"")</f>
        <v/>
      </c>
      <c r="X831" s="87"/>
      <c r="Y831" s="128" t="str">
        <f ca="1">IFERROR(IF(AND(J831&lt;&gt;"eigene Stoffe",VLOOKUP($E831,'SD Aufnahme'!$A$33:$N$326,'SD Aufnahme'!$H$29,FALSE)=0),"",IF($L831&lt;&gt;0,"",IFERROR(IF(AND(P831&gt;0,O831&lt;&gt;"",Q831&lt;&gt;"t TM"),VLOOKUP($E831,'SD Aufnahme'!$A$33:$N$326,'SD Aufnahme'!$H$29,FALSE)*P831/O831,VLOOKUP($E831,'SD Aufnahme'!$A$33:$N$326,'SD Aufnahme'!$H$29,FALSE)),""))),"")</f>
        <v/>
      </c>
      <c r="Z831" s="87"/>
      <c r="AA831" s="424" t="s">
        <v>667</v>
      </c>
      <c r="AB831" s="129" t="str">
        <f>IF($M831=0,"",IFERROR(VLOOKUP($E831,'SD Aufnahme'!$A$33:$N$279,AB$20,FALSE),""))</f>
        <v/>
      </c>
      <c r="AC831" s="97">
        <f t="shared" si="240"/>
        <v>0</v>
      </c>
      <c r="AD831" s="89">
        <f t="shared" ca="1" si="241"/>
        <v>0</v>
      </c>
      <c r="AE831" s="89">
        <f t="shared" ca="1" si="247"/>
        <v>0</v>
      </c>
      <c r="AF831" s="89">
        <f t="shared" ca="1" si="242"/>
        <v>0</v>
      </c>
      <c r="AG831" s="89">
        <f t="shared" ca="1" si="248"/>
        <v>0</v>
      </c>
      <c r="AH831" s="89">
        <f t="shared" si="254"/>
        <v>0</v>
      </c>
      <c r="AI831" s="130" t="e">
        <f ca="1">COUNTIF(OFFSET('SD Aufnahme'!$C$33,VLOOKUP(J831,Art_Aufnahme,3,FALSE),0,VLOOKUP(J831,Art_Aufnahme,4,FALSE)-VLOOKUP(J831,Art_Aufnahme,3,FALSE)+1,1),K831)</f>
        <v>#N/A</v>
      </c>
      <c r="AJ831" s="138">
        <f ca="1">COUNTIF(OFFSET('SD Aufnahme'!$M$32,VLOOKUP(E831,'SD Aufnahme'!$A$33:$X$376,'SD Aufnahme'!$W$29,FALSE),0,1,VLOOKUP(E831,'SD Aufnahme'!$A$33:$X$376,'SD Aufnahme'!$X$29,FALSE)),M831)</f>
        <v>0</v>
      </c>
      <c r="AK831" s="91">
        <f t="shared" ca="1" si="249"/>
        <v>0</v>
      </c>
      <c r="AL831" s="98">
        <f t="shared" si="243"/>
        <v>3</v>
      </c>
      <c r="AO831" s="98">
        <f t="shared" si="244"/>
        <v>0</v>
      </c>
      <c r="AR831" s="98" t="str">
        <f t="shared" si="245"/>
        <v>1900-1-Aufnahme</v>
      </c>
    </row>
    <row r="832" spans="1:44">
      <c r="A832" s="98">
        <f t="shared" si="236"/>
        <v>0</v>
      </c>
      <c r="B832" s="98" t="str">
        <f>IF(C832=1,SUM($C$23:C832),"")</f>
        <v/>
      </c>
      <c r="C832" s="98">
        <f t="shared" si="237"/>
        <v>0</v>
      </c>
      <c r="D832" s="89" t="str">
        <f t="shared" si="238"/>
        <v>1900-1-Aufnahme-</v>
      </c>
      <c r="E832" s="123" t="str">
        <f t="shared" ca="1" si="246"/>
        <v>-</v>
      </c>
      <c r="F832" s="123">
        <f t="shared" si="251"/>
        <v>1900</v>
      </c>
      <c r="G832" s="123">
        <f t="shared" si="252"/>
        <v>1</v>
      </c>
      <c r="H832" s="162">
        <f t="shared" si="253"/>
        <v>810</v>
      </c>
      <c r="I832" s="77"/>
      <c r="J832" s="78"/>
      <c r="K832" s="79"/>
      <c r="L832" s="80"/>
      <c r="M832" s="177"/>
      <c r="N832" s="309" t="str">
        <f t="shared" ca="1" si="250"/>
        <v/>
      </c>
      <c r="O832" s="310" t="str">
        <f ca="1">IFERROR(IF(VLOOKUP($E832,'SD Aufnahme'!$A$33:$N$326,'SD Aufnahme'!$D$29,FALSE)=0,"",VLOOKUP($E832,'SD Aufnahme'!$A$33:$N$326,'SD Aufnahme'!$D$29,FALSE)),"")</f>
        <v/>
      </c>
      <c r="P832" s="313"/>
      <c r="Q832" s="315" t="str">
        <f>IF(K832=0,"",IFERROR(VLOOKUP($E832,'SD Aufnahme'!$A$33:$N$326,'SD Aufnahme'!$E$29,FALSE),""))</f>
        <v/>
      </c>
      <c r="R832" s="87"/>
      <c r="S832" s="131" t="str">
        <f t="shared" si="239"/>
        <v/>
      </c>
      <c r="T832" s="126">
        <f>IF(M832="organische Düngemittel",IF(OR($M832=0,L832&lt;&gt;0,U832&gt;0),0,IFERROR(VLOOKUP($E832,'SD Aufnahme'!$A$33:$N$4042,T$20,FALSE),0)),)</f>
        <v>0</v>
      </c>
      <c r="U832" s="83"/>
      <c r="V832" s="124"/>
      <c r="W832" s="128" t="str">
        <f ca="1">IFERROR(IF(AND(J832&lt;&gt;"eigene Stoffe",VLOOKUP($E832,'SD Aufnahme'!$A$33:$N$326,'SD Aufnahme'!$G$29,FALSE)=0),"",IF($L832&lt;&gt;0,"", IF(AND(P832&gt;0,O832&lt;&gt;"",Q832&lt;&gt;"t TM"),VLOOKUP($E832,'SD Aufnahme'!$A$33:$N$326,'SD Aufnahme'!$G$29,FALSE)/O832*P832,VLOOKUP($E832,'SD Aufnahme'!$A$33:$N$326,'SD Aufnahme'!$G$29,FALSE)))),"")</f>
        <v/>
      </c>
      <c r="X832" s="87"/>
      <c r="Y832" s="128" t="str">
        <f ca="1">IFERROR(IF(AND(J832&lt;&gt;"eigene Stoffe",VLOOKUP($E832,'SD Aufnahme'!$A$33:$N$326,'SD Aufnahme'!$H$29,FALSE)=0),"",IF($L832&lt;&gt;0,"",IFERROR(IF(AND(P832&gt;0,O832&lt;&gt;"",Q832&lt;&gt;"t TM"),VLOOKUP($E832,'SD Aufnahme'!$A$33:$N$326,'SD Aufnahme'!$H$29,FALSE)*P832/O832,VLOOKUP($E832,'SD Aufnahme'!$A$33:$N$326,'SD Aufnahme'!$H$29,FALSE)),""))),"")</f>
        <v/>
      </c>
      <c r="Z832" s="87"/>
      <c r="AA832" s="424" t="s">
        <v>667</v>
      </c>
      <c r="AB832" s="129" t="str">
        <f>IF($M832=0,"",IFERROR(VLOOKUP($E832,'SD Aufnahme'!$A$33:$N$279,AB$20,FALSE),""))</f>
        <v/>
      </c>
      <c r="AC832" s="97">
        <f t="shared" si="240"/>
        <v>0</v>
      </c>
      <c r="AD832" s="89">
        <f t="shared" ca="1" si="241"/>
        <v>0</v>
      </c>
      <c r="AE832" s="89">
        <f t="shared" ca="1" si="247"/>
        <v>0</v>
      </c>
      <c r="AF832" s="89">
        <f t="shared" ca="1" si="242"/>
        <v>0</v>
      </c>
      <c r="AG832" s="89">
        <f t="shared" ca="1" si="248"/>
        <v>0</v>
      </c>
      <c r="AH832" s="89">
        <f t="shared" si="254"/>
        <v>0</v>
      </c>
      <c r="AI832" s="130" t="e">
        <f ca="1">COUNTIF(OFFSET('SD Aufnahme'!$C$33,VLOOKUP(J832,Art_Aufnahme,3,FALSE),0,VLOOKUP(J832,Art_Aufnahme,4,FALSE)-VLOOKUP(J832,Art_Aufnahme,3,FALSE)+1,1),K832)</f>
        <v>#N/A</v>
      </c>
      <c r="AJ832" s="138">
        <f ca="1">COUNTIF(OFFSET('SD Aufnahme'!$M$32,VLOOKUP(E832,'SD Aufnahme'!$A$33:$X$376,'SD Aufnahme'!$W$29,FALSE),0,1,VLOOKUP(E832,'SD Aufnahme'!$A$33:$X$376,'SD Aufnahme'!$X$29,FALSE)),M832)</f>
        <v>0</v>
      </c>
      <c r="AK832" s="91">
        <f t="shared" ca="1" si="249"/>
        <v>0</v>
      </c>
      <c r="AL832" s="98">
        <f t="shared" si="243"/>
        <v>3</v>
      </c>
      <c r="AO832" s="98">
        <f t="shared" si="244"/>
        <v>0</v>
      </c>
      <c r="AR832" s="98" t="str">
        <f t="shared" si="245"/>
        <v>1900-1-Aufnahme</v>
      </c>
    </row>
    <row r="833" spans="1:44">
      <c r="A833" s="98">
        <f t="shared" si="236"/>
        <v>0</v>
      </c>
      <c r="B833" s="98" t="str">
        <f>IF(C833=1,SUM($C$23:C833),"")</f>
        <v/>
      </c>
      <c r="C833" s="98">
        <f t="shared" si="237"/>
        <v>0</v>
      </c>
      <c r="D833" s="89" t="str">
        <f t="shared" si="238"/>
        <v>1900-1-Aufnahme-</v>
      </c>
      <c r="E833" s="123" t="str">
        <f t="shared" ca="1" si="246"/>
        <v>-</v>
      </c>
      <c r="F833" s="123">
        <f t="shared" si="251"/>
        <v>1900</v>
      </c>
      <c r="G833" s="123">
        <f t="shared" si="252"/>
        <v>1</v>
      </c>
      <c r="H833" s="162">
        <f t="shared" si="253"/>
        <v>811</v>
      </c>
      <c r="I833" s="77"/>
      <c r="J833" s="78"/>
      <c r="K833" s="79"/>
      <c r="L833" s="80"/>
      <c r="M833" s="177"/>
      <c r="N833" s="309" t="str">
        <f t="shared" ca="1" si="250"/>
        <v/>
      </c>
      <c r="O833" s="310" t="str">
        <f ca="1">IFERROR(IF(VLOOKUP($E833,'SD Aufnahme'!$A$33:$N$326,'SD Aufnahme'!$D$29,FALSE)=0,"",VLOOKUP($E833,'SD Aufnahme'!$A$33:$N$326,'SD Aufnahme'!$D$29,FALSE)),"")</f>
        <v/>
      </c>
      <c r="P833" s="313"/>
      <c r="Q833" s="315" t="str">
        <f>IF(K833=0,"",IFERROR(VLOOKUP($E833,'SD Aufnahme'!$A$33:$N$326,'SD Aufnahme'!$E$29,FALSE),""))</f>
        <v/>
      </c>
      <c r="R833" s="87"/>
      <c r="S833" s="131" t="str">
        <f t="shared" si="239"/>
        <v/>
      </c>
      <c r="T833" s="126">
        <f>IF(M833="organische Düngemittel",IF(OR($M833=0,L833&lt;&gt;0,U833&gt;0),0,IFERROR(VLOOKUP($E833,'SD Aufnahme'!$A$33:$N$4042,T$20,FALSE),0)),)</f>
        <v>0</v>
      </c>
      <c r="U833" s="83"/>
      <c r="V833" s="124"/>
      <c r="W833" s="128" t="str">
        <f ca="1">IFERROR(IF(AND(J833&lt;&gt;"eigene Stoffe",VLOOKUP($E833,'SD Aufnahme'!$A$33:$N$326,'SD Aufnahme'!$G$29,FALSE)=0),"",IF($L833&lt;&gt;0,"", IF(AND(P833&gt;0,O833&lt;&gt;"",Q833&lt;&gt;"t TM"),VLOOKUP($E833,'SD Aufnahme'!$A$33:$N$326,'SD Aufnahme'!$G$29,FALSE)/O833*P833,VLOOKUP($E833,'SD Aufnahme'!$A$33:$N$326,'SD Aufnahme'!$G$29,FALSE)))),"")</f>
        <v/>
      </c>
      <c r="X833" s="87"/>
      <c r="Y833" s="128" t="str">
        <f ca="1">IFERROR(IF(AND(J833&lt;&gt;"eigene Stoffe",VLOOKUP($E833,'SD Aufnahme'!$A$33:$N$326,'SD Aufnahme'!$H$29,FALSE)=0),"",IF($L833&lt;&gt;0,"",IFERROR(IF(AND(P833&gt;0,O833&lt;&gt;"",Q833&lt;&gt;"t TM"),VLOOKUP($E833,'SD Aufnahme'!$A$33:$N$326,'SD Aufnahme'!$H$29,FALSE)*P833/O833,VLOOKUP($E833,'SD Aufnahme'!$A$33:$N$326,'SD Aufnahme'!$H$29,FALSE)),""))),"")</f>
        <v/>
      </c>
      <c r="Z833" s="87"/>
      <c r="AA833" s="424" t="s">
        <v>667</v>
      </c>
      <c r="AB833" s="129" t="str">
        <f>IF($M833=0,"",IFERROR(VLOOKUP($E833,'SD Aufnahme'!$A$33:$N$279,AB$20,FALSE),""))</f>
        <v/>
      </c>
      <c r="AC833" s="97">
        <f t="shared" si="240"/>
        <v>0</v>
      </c>
      <c r="AD833" s="89">
        <f t="shared" ca="1" si="241"/>
        <v>0</v>
      </c>
      <c r="AE833" s="89">
        <f t="shared" ca="1" si="247"/>
        <v>0</v>
      </c>
      <c r="AF833" s="89">
        <f t="shared" ca="1" si="242"/>
        <v>0</v>
      </c>
      <c r="AG833" s="89">
        <f t="shared" ca="1" si="248"/>
        <v>0</v>
      </c>
      <c r="AH833" s="89">
        <f t="shared" si="254"/>
        <v>0</v>
      </c>
      <c r="AI833" s="130" t="e">
        <f ca="1">COUNTIF(OFFSET('SD Aufnahme'!$C$33,VLOOKUP(J833,Art_Aufnahme,3,FALSE),0,VLOOKUP(J833,Art_Aufnahme,4,FALSE)-VLOOKUP(J833,Art_Aufnahme,3,FALSE)+1,1),K833)</f>
        <v>#N/A</v>
      </c>
      <c r="AJ833" s="138">
        <f ca="1">COUNTIF(OFFSET('SD Aufnahme'!$M$32,VLOOKUP(E833,'SD Aufnahme'!$A$33:$X$376,'SD Aufnahme'!$W$29,FALSE),0,1,VLOOKUP(E833,'SD Aufnahme'!$A$33:$X$376,'SD Aufnahme'!$X$29,FALSE)),M833)</f>
        <v>0</v>
      </c>
      <c r="AK833" s="91">
        <f t="shared" ca="1" si="249"/>
        <v>0</v>
      </c>
      <c r="AL833" s="98">
        <f t="shared" si="243"/>
        <v>3</v>
      </c>
      <c r="AO833" s="98">
        <f t="shared" si="244"/>
        <v>0</v>
      </c>
      <c r="AR833" s="98" t="str">
        <f t="shared" si="245"/>
        <v>1900-1-Aufnahme</v>
      </c>
    </row>
    <row r="834" spans="1:44">
      <c r="A834" s="98">
        <f t="shared" si="236"/>
        <v>0</v>
      </c>
      <c r="B834" s="98" t="str">
        <f>IF(C834=1,SUM($C$23:C834),"")</f>
        <v/>
      </c>
      <c r="C834" s="98">
        <f t="shared" si="237"/>
        <v>0</v>
      </c>
      <c r="D834" s="89" t="str">
        <f t="shared" si="238"/>
        <v>1900-1-Aufnahme-</v>
      </c>
      <c r="E834" s="123" t="str">
        <f t="shared" ca="1" si="246"/>
        <v>-</v>
      </c>
      <c r="F834" s="123">
        <f t="shared" si="251"/>
        <v>1900</v>
      </c>
      <c r="G834" s="123">
        <f t="shared" si="252"/>
        <v>1</v>
      </c>
      <c r="H834" s="162">
        <f t="shared" si="253"/>
        <v>812</v>
      </c>
      <c r="I834" s="77"/>
      <c r="J834" s="78"/>
      <c r="K834" s="79"/>
      <c r="L834" s="80"/>
      <c r="M834" s="177"/>
      <c r="N834" s="309" t="str">
        <f t="shared" ca="1" si="250"/>
        <v/>
      </c>
      <c r="O834" s="310" t="str">
        <f ca="1">IFERROR(IF(VLOOKUP($E834,'SD Aufnahme'!$A$33:$N$326,'SD Aufnahme'!$D$29,FALSE)=0,"",VLOOKUP($E834,'SD Aufnahme'!$A$33:$N$326,'SD Aufnahme'!$D$29,FALSE)),"")</f>
        <v/>
      </c>
      <c r="P834" s="313"/>
      <c r="Q834" s="315" t="str">
        <f>IF(K834=0,"",IFERROR(VLOOKUP($E834,'SD Aufnahme'!$A$33:$N$326,'SD Aufnahme'!$E$29,FALSE),""))</f>
        <v/>
      </c>
      <c r="R834" s="87"/>
      <c r="S834" s="131" t="str">
        <f t="shared" si="239"/>
        <v/>
      </c>
      <c r="T834" s="126">
        <f>IF(M834="organische Düngemittel",IF(OR($M834=0,L834&lt;&gt;0,U834&gt;0),0,IFERROR(VLOOKUP($E834,'SD Aufnahme'!$A$33:$N$4042,T$20,FALSE),0)),)</f>
        <v>0</v>
      </c>
      <c r="U834" s="83"/>
      <c r="V834" s="124"/>
      <c r="W834" s="128" t="str">
        <f ca="1">IFERROR(IF(AND(J834&lt;&gt;"eigene Stoffe",VLOOKUP($E834,'SD Aufnahme'!$A$33:$N$326,'SD Aufnahme'!$G$29,FALSE)=0),"",IF($L834&lt;&gt;0,"", IF(AND(P834&gt;0,O834&lt;&gt;"",Q834&lt;&gt;"t TM"),VLOOKUP($E834,'SD Aufnahme'!$A$33:$N$326,'SD Aufnahme'!$G$29,FALSE)/O834*P834,VLOOKUP($E834,'SD Aufnahme'!$A$33:$N$326,'SD Aufnahme'!$G$29,FALSE)))),"")</f>
        <v/>
      </c>
      <c r="X834" s="87"/>
      <c r="Y834" s="128" t="str">
        <f ca="1">IFERROR(IF(AND(J834&lt;&gt;"eigene Stoffe",VLOOKUP($E834,'SD Aufnahme'!$A$33:$N$326,'SD Aufnahme'!$H$29,FALSE)=0),"",IF($L834&lt;&gt;0,"",IFERROR(IF(AND(P834&gt;0,O834&lt;&gt;"",Q834&lt;&gt;"t TM"),VLOOKUP($E834,'SD Aufnahme'!$A$33:$N$326,'SD Aufnahme'!$H$29,FALSE)*P834/O834,VLOOKUP($E834,'SD Aufnahme'!$A$33:$N$326,'SD Aufnahme'!$H$29,FALSE)),""))),"")</f>
        <v/>
      </c>
      <c r="Z834" s="87"/>
      <c r="AA834" s="424" t="s">
        <v>667</v>
      </c>
      <c r="AB834" s="129" t="str">
        <f>IF($M834=0,"",IFERROR(VLOOKUP($E834,'SD Aufnahme'!$A$33:$N$279,AB$20,FALSE),""))</f>
        <v/>
      </c>
      <c r="AC834" s="97">
        <f t="shared" si="240"/>
        <v>0</v>
      </c>
      <c r="AD834" s="89">
        <f t="shared" ca="1" si="241"/>
        <v>0</v>
      </c>
      <c r="AE834" s="89">
        <f t="shared" ca="1" si="247"/>
        <v>0</v>
      </c>
      <c r="AF834" s="89">
        <f t="shared" ca="1" si="242"/>
        <v>0</v>
      </c>
      <c r="AG834" s="89">
        <f t="shared" ca="1" si="248"/>
        <v>0</v>
      </c>
      <c r="AH834" s="89">
        <f t="shared" si="254"/>
        <v>0</v>
      </c>
      <c r="AI834" s="130" t="e">
        <f ca="1">COUNTIF(OFFSET('SD Aufnahme'!$C$33,VLOOKUP(J834,Art_Aufnahme,3,FALSE),0,VLOOKUP(J834,Art_Aufnahme,4,FALSE)-VLOOKUP(J834,Art_Aufnahme,3,FALSE)+1,1),K834)</f>
        <v>#N/A</v>
      </c>
      <c r="AJ834" s="138">
        <f ca="1">COUNTIF(OFFSET('SD Aufnahme'!$M$32,VLOOKUP(E834,'SD Aufnahme'!$A$33:$X$376,'SD Aufnahme'!$W$29,FALSE),0,1,VLOOKUP(E834,'SD Aufnahme'!$A$33:$X$376,'SD Aufnahme'!$X$29,FALSE)),M834)</f>
        <v>0</v>
      </c>
      <c r="AK834" s="91">
        <f t="shared" ca="1" si="249"/>
        <v>0</v>
      </c>
      <c r="AL834" s="98">
        <f t="shared" si="243"/>
        <v>3</v>
      </c>
      <c r="AO834" s="98">
        <f t="shared" si="244"/>
        <v>0</v>
      </c>
      <c r="AR834" s="98" t="str">
        <f t="shared" si="245"/>
        <v>1900-1-Aufnahme</v>
      </c>
    </row>
    <row r="835" spans="1:44">
      <c r="A835" s="98">
        <f t="shared" si="236"/>
        <v>0</v>
      </c>
      <c r="B835" s="98" t="str">
        <f>IF(C835=1,SUM($C$23:C835),"")</f>
        <v/>
      </c>
      <c r="C835" s="98">
        <f t="shared" si="237"/>
        <v>0</v>
      </c>
      <c r="D835" s="89" t="str">
        <f t="shared" si="238"/>
        <v>1900-1-Aufnahme-</v>
      </c>
      <c r="E835" s="123" t="str">
        <f t="shared" ca="1" si="246"/>
        <v>-</v>
      </c>
      <c r="F835" s="123">
        <f t="shared" si="251"/>
        <v>1900</v>
      </c>
      <c r="G835" s="123">
        <f t="shared" si="252"/>
        <v>1</v>
      </c>
      <c r="H835" s="162">
        <f t="shared" si="253"/>
        <v>813</v>
      </c>
      <c r="I835" s="77"/>
      <c r="J835" s="78"/>
      <c r="K835" s="79"/>
      <c r="L835" s="80"/>
      <c r="M835" s="177"/>
      <c r="N835" s="309" t="str">
        <f t="shared" ca="1" si="250"/>
        <v/>
      </c>
      <c r="O835" s="310" t="str">
        <f ca="1">IFERROR(IF(VLOOKUP($E835,'SD Aufnahme'!$A$33:$N$326,'SD Aufnahme'!$D$29,FALSE)=0,"",VLOOKUP($E835,'SD Aufnahme'!$A$33:$N$326,'SD Aufnahme'!$D$29,FALSE)),"")</f>
        <v/>
      </c>
      <c r="P835" s="313"/>
      <c r="Q835" s="315" t="str">
        <f>IF(K835=0,"",IFERROR(VLOOKUP($E835,'SD Aufnahme'!$A$33:$N$326,'SD Aufnahme'!$E$29,FALSE),""))</f>
        <v/>
      </c>
      <c r="R835" s="87"/>
      <c r="S835" s="131" t="str">
        <f t="shared" si="239"/>
        <v/>
      </c>
      <c r="T835" s="126">
        <f>IF(M835="organische Düngemittel",IF(OR($M835=0,L835&lt;&gt;0,U835&gt;0),0,IFERROR(VLOOKUP($E835,'SD Aufnahme'!$A$33:$N$4042,T$20,FALSE),0)),)</f>
        <v>0</v>
      </c>
      <c r="U835" s="83"/>
      <c r="V835" s="124"/>
      <c r="W835" s="128" t="str">
        <f ca="1">IFERROR(IF(AND(J835&lt;&gt;"eigene Stoffe",VLOOKUP($E835,'SD Aufnahme'!$A$33:$N$326,'SD Aufnahme'!$G$29,FALSE)=0),"",IF($L835&lt;&gt;0,"", IF(AND(P835&gt;0,O835&lt;&gt;"",Q835&lt;&gt;"t TM"),VLOOKUP($E835,'SD Aufnahme'!$A$33:$N$326,'SD Aufnahme'!$G$29,FALSE)/O835*P835,VLOOKUP($E835,'SD Aufnahme'!$A$33:$N$326,'SD Aufnahme'!$G$29,FALSE)))),"")</f>
        <v/>
      </c>
      <c r="X835" s="87"/>
      <c r="Y835" s="128" t="str">
        <f ca="1">IFERROR(IF(AND(J835&lt;&gt;"eigene Stoffe",VLOOKUP($E835,'SD Aufnahme'!$A$33:$N$326,'SD Aufnahme'!$H$29,FALSE)=0),"",IF($L835&lt;&gt;0,"",IFERROR(IF(AND(P835&gt;0,O835&lt;&gt;"",Q835&lt;&gt;"t TM"),VLOOKUP($E835,'SD Aufnahme'!$A$33:$N$326,'SD Aufnahme'!$H$29,FALSE)*P835/O835,VLOOKUP($E835,'SD Aufnahme'!$A$33:$N$326,'SD Aufnahme'!$H$29,FALSE)),""))),"")</f>
        <v/>
      </c>
      <c r="Z835" s="87"/>
      <c r="AA835" s="424" t="s">
        <v>667</v>
      </c>
      <c r="AB835" s="129" t="str">
        <f>IF($M835=0,"",IFERROR(VLOOKUP($E835,'SD Aufnahme'!$A$33:$N$279,AB$20,FALSE),""))</f>
        <v/>
      </c>
      <c r="AC835" s="97">
        <f t="shared" si="240"/>
        <v>0</v>
      </c>
      <c r="AD835" s="89">
        <f t="shared" ca="1" si="241"/>
        <v>0</v>
      </c>
      <c r="AE835" s="89">
        <f t="shared" ca="1" si="247"/>
        <v>0</v>
      </c>
      <c r="AF835" s="89">
        <f t="shared" ca="1" si="242"/>
        <v>0</v>
      </c>
      <c r="AG835" s="89">
        <f t="shared" ca="1" si="248"/>
        <v>0</v>
      </c>
      <c r="AH835" s="89">
        <f t="shared" si="254"/>
        <v>0</v>
      </c>
      <c r="AI835" s="130" t="e">
        <f ca="1">COUNTIF(OFFSET('SD Aufnahme'!$C$33,VLOOKUP(J835,Art_Aufnahme,3,FALSE),0,VLOOKUP(J835,Art_Aufnahme,4,FALSE)-VLOOKUP(J835,Art_Aufnahme,3,FALSE)+1,1),K835)</f>
        <v>#N/A</v>
      </c>
      <c r="AJ835" s="138">
        <f ca="1">COUNTIF(OFFSET('SD Aufnahme'!$M$32,VLOOKUP(E835,'SD Aufnahme'!$A$33:$X$376,'SD Aufnahme'!$W$29,FALSE),0,1,VLOOKUP(E835,'SD Aufnahme'!$A$33:$X$376,'SD Aufnahme'!$X$29,FALSE)),M835)</f>
        <v>0</v>
      </c>
      <c r="AK835" s="91">
        <f t="shared" ca="1" si="249"/>
        <v>0</v>
      </c>
      <c r="AL835" s="98">
        <f t="shared" si="243"/>
        <v>3</v>
      </c>
      <c r="AO835" s="98">
        <f t="shared" si="244"/>
        <v>0</v>
      </c>
      <c r="AR835" s="98" t="str">
        <f t="shared" si="245"/>
        <v>1900-1-Aufnahme</v>
      </c>
    </row>
    <row r="836" spans="1:44">
      <c r="A836" s="98">
        <f t="shared" si="236"/>
        <v>0</v>
      </c>
      <c r="B836" s="98" t="str">
        <f>IF(C836=1,SUM($C$23:C836),"")</f>
        <v/>
      </c>
      <c r="C836" s="98">
        <f t="shared" si="237"/>
        <v>0</v>
      </c>
      <c r="D836" s="89" t="str">
        <f t="shared" si="238"/>
        <v>1900-1-Aufnahme-</v>
      </c>
      <c r="E836" s="123" t="str">
        <f t="shared" ca="1" si="246"/>
        <v>-</v>
      </c>
      <c r="F836" s="123">
        <f t="shared" si="251"/>
        <v>1900</v>
      </c>
      <c r="G836" s="123">
        <f t="shared" si="252"/>
        <v>1</v>
      </c>
      <c r="H836" s="162">
        <f t="shared" si="253"/>
        <v>814</v>
      </c>
      <c r="I836" s="77"/>
      <c r="J836" s="78"/>
      <c r="K836" s="79"/>
      <c r="L836" s="80"/>
      <c r="M836" s="177"/>
      <c r="N836" s="309" t="str">
        <f t="shared" ca="1" si="250"/>
        <v/>
      </c>
      <c r="O836" s="310" t="str">
        <f ca="1">IFERROR(IF(VLOOKUP($E836,'SD Aufnahme'!$A$33:$N$326,'SD Aufnahme'!$D$29,FALSE)=0,"",VLOOKUP($E836,'SD Aufnahme'!$A$33:$N$326,'SD Aufnahme'!$D$29,FALSE)),"")</f>
        <v/>
      </c>
      <c r="P836" s="313"/>
      <c r="Q836" s="315" t="str">
        <f>IF(K836=0,"",IFERROR(VLOOKUP($E836,'SD Aufnahme'!$A$33:$N$326,'SD Aufnahme'!$E$29,FALSE),""))</f>
        <v/>
      </c>
      <c r="R836" s="87"/>
      <c r="S836" s="131" t="str">
        <f t="shared" si="239"/>
        <v/>
      </c>
      <c r="T836" s="126">
        <f>IF(M836="organische Düngemittel",IF(OR($M836=0,L836&lt;&gt;0,U836&gt;0),0,IFERROR(VLOOKUP($E836,'SD Aufnahme'!$A$33:$N$4042,T$20,FALSE),0)),)</f>
        <v>0</v>
      </c>
      <c r="U836" s="83"/>
      <c r="V836" s="124"/>
      <c r="W836" s="128" t="str">
        <f ca="1">IFERROR(IF(AND(J836&lt;&gt;"eigene Stoffe",VLOOKUP($E836,'SD Aufnahme'!$A$33:$N$326,'SD Aufnahme'!$G$29,FALSE)=0),"",IF($L836&lt;&gt;0,"", IF(AND(P836&gt;0,O836&lt;&gt;"",Q836&lt;&gt;"t TM"),VLOOKUP($E836,'SD Aufnahme'!$A$33:$N$326,'SD Aufnahme'!$G$29,FALSE)/O836*P836,VLOOKUP($E836,'SD Aufnahme'!$A$33:$N$326,'SD Aufnahme'!$G$29,FALSE)))),"")</f>
        <v/>
      </c>
      <c r="X836" s="87"/>
      <c r="Y836" s="128" t="str">
        <f ca="1">IFERROR(IF(AND(J836&lt;&gt;"eigene Stoffe",VLOOKUP($E836,'SD Aufnahme'!$A$33:$N$326,'SD Aufnahme'!$H$29,FALSE)=0),"",IF($L836&lt;&gt;0,"",IFERROR(IF(AND(P836&gt;0,O836&lt;&gt;"",Q836&lt;&gt;"t TM"),VLOOKUP($E836,'SD Aufnahme'!$A$33:$N$326,'SD Aufnahme'!$H$29,FALSE)*P836/O836,VLOOKUP($E836,'SD Aufnahme'!$A$33:$N$326,'SD Aufnahme'!$H$29,FALSE)),""))),"")</f>
        <v/>
      </c>
      <c r="Z836" s="87"/>
      <c r="AA836" s="424" t="s">
        <v>667</v>
      </c>
      <c r="AB836" s="129" t="str">
        <f>IF($M836=0,"",IFERROR(VLOOKUP($E836,'SD Aufnahme'!$A$33:$N$279,AB$20,FALSE),""))</f>
        <v/>
      </c>
      <c r="AC836" s="97">
        <f t="shared" si="240"/>
        <v>0</v>
      </c>
      <c r="AD836" s="89">
        <f t="shared" ca="1" si="241"/>
        <v>0</v>
      </c>
      <c r="AE836" s="89">
        <f t="shared" ca="1" si="247"/>
        <v>0</v>
      </c>
      <c r="AF836" s="89">
        <f t="shared" ca="1" si="242"/>
        <v>0</v>
      </c>
      <c r="AG836" s="89">
        <f t="shared" ca="1" si="248"/>
        <v>0</v>
      </c>
      <c r="AH836" s="89">
        <f t="shared" si="254"/>
        <v>0</v>
      </c>
      <c r="AI836" s="130" t="e">
        <f ca="1">COUNTIF(OFFSET('SD Aufnahme'!$C$33,VLOOKUP(J836,Art_Aufnahme,3,FALSE),0,VLOOKUP(J836,Art_Aufnahme,4,FALSE)-VLOOKUP(J836,Art_Aufnahme,3,FALSE)+1,1),K836)</f>
        <v>#N/A</v>
      </c>
      <c r="AJ836" s="138">
        <f ca="1">COUNTIF(OFFSET('SD Aufnahme'!$M$32,VLOOKUP(E836,'SD Aufnahme'!$A$33:$X$376,'SD Aufnahme'!$W$29,FALSE),0,1,VLOOKUP(E836,'SD Aufnahme'!$A$33:$X$376,'SD Aufnahme'!$X$29,FALSE)),M836)</f>
        <v>0</v>
      </c>
      <c r="AK836" s="91">
        <f t="shared" ca="1" si="249"/>
        <v>0</v>
      </c>
      <c r="AL836" s="98">
        <f t="shared" si="243"/>
        <v>3</v>
      </c>
      <c r="AO836" s="98">
        <f t="shared" si="244"/>
        <v>0</v>
      </c>
      <c r="AR836" s="98" t="str">
        <f t="shared" si="245"/>
        <v>1900-1-Aufnahme</v>
      </c>
    </row>
    <row r="837" spans="1:44">
      <c r="A837" s="98">
        <f t="shared" si="236"/>
        <v>0</v>
      </c>
      <c r="B837" s="98" t="str">
        <f>IF(C837=1,SUM($C$23:C837),"")</f>
        <v/>
      </c>
      <c r="C837" s="98">
        <f t="shared" si="237"/>
        <v>0</v>
      </c>
      <c r="D837" s="89" t="str">
        <f t="shared" si="238"/>
        <v>1900-1-Aufnahme-</v>
      </c>
      <c r="E837" s="123" t="str">
        <f t="shared" ca="1" si="246"/>
        <v>-</v>
      </c>
      <c r="F837" s="123">
        <f t="shared" si="251"/>
        <v>1900</v>
      </c>
      <c r="G837" s="123">
        <f t="shared" si="252"/>
        <v>1</v>
      </c>
      <c r="H837" s="162">
        <f t="shared" si="253"/>
        <v>815</v>
      </c>
      <c r="I837" s="77"/>
      <c r="J837" s="78"/>
      <c r="K837" s="79"/>
      <c r="L837" s="80"/>
      <c r="M837" s="177"/>
      <c r="N837" s="309" t="str">
        <f t="shared" ca="1" si="250"/>
        <v/>
      </c>
      <c r="O837" s="310" t="str">
        <f ca="1">IFERROR(IF(VLOOKUP($E837,'SD Aufnahme'!$A$33:$N$326,'SD Aufnahme'!$D$29,FALSE)=0,"",VLOOKUP($E837,'SD Aufnahme'!$A$33:$N$326,'SD Aufnahme'!$D$29,FALSE)),"")</f>
        <v/>
      </c>
      <c r="P837" s="313"/>
      <c r="Q837" s="315" t="str">
        <f>IF(K837=0,"",IFERROR(VLOOKUP($E837,'SD Aufnahme'!$A$33:$N$326,'SD Aufnahme'!$E$29,FALSE),""))</f>
        <v/>
      </c>
      <c r="R837" s="87"/>
      <c r="S837" s="131" t="str">
        <f t="shared" si="239"/>
        <v/>
      </c>
      <c r="T837" s="126">
        <f>IF(M837="organische Düngemittel",IF(OR($M837=0,L837&lt;&gt;0,U837&gt;0),0,IFERROR(VLOOKUP($E837,'SD Aufnahme'!$A$33:$N$4042,T$20,FALSE),0)),)</f>
        <v>0</v>
      </c>
      <c r="U837" s="83"/>
      <c r="V837" s="124"/>
      <c r="W837" s="128" t="str">
        <f ca="1">IFERROR(IF(AND(J837&lt;&gt;"eigene Stoffe",VLOOKUP($E837,'SD Aufnahme'!$A$33:$N$326,'SD Aufnahme'!$G$29,FALSE)=0),"",IF($L837&lt;&gt;0,"", IF(AND(P837&gt;0,O837&lt;&gt;"",Q837&lt;&gt;"t TM"),VLOOKUP($E837,'SD Aufnahme'!$A$33:$N$326,'SD Aufnahme'!$G$29,FALSE)/O837*P837,VLOOKUP($E837,'SD Aufnahme'!$A$33:$N$326,'SD Aufnahme'!$G$29,FALSE)))),"")</f>
        <v/>
      </c>
      <c r="X837" s="87"/>
      <c r="Y837" s="128" t="str">
        <f ca="1">IFERROR(IF(AND(J837&lt;&gt;"eigene Stoffe",VLOOKUP($E837,'SD Aufnahme'!$A$33:$N$326,'SD Aufnahme'!$H$29,FALSE)=0),"",IF($L837&lt;&gt;0,"",IFERROR(IF(AND(P837&gt;0,O837&lt;&gt;"",Q837&lt;&gt;"t TM"),VLOOKUP($E837,'SD Aufnahme'!$A$33:$N$326,'SD Aufnahme'!$H$29,FALSE)*P837/O837,VLOOKUP($E837,'SD Aufnahme'!$A$33:$N$326,'SD Aufnahme'!$H$29,FALSE)),""))),"")</f>
        <v/>
      </c>
      <c r="Z837" s="87"/>
      <c r="AA837" s="424" t="s">
        <v>667</v>
      </c>
      <c r="AB837" s="129" t="str">
        <f>IF($M837=0,"",IFERROR(VLOOKUP($E837,'SD Aufnahme'!$A$33:$N$279,AB$20,FALSE),""))</f>
        <v/>
      </c>
      <c r="AC837" s="97">
        <f t="shared" si="240"/>
        <v>0</v>
      </c>
      <c r="AD837" s="89">
        <f t="shared" ca="1" si="241"/>
        <v>0</v>
      </c>
      <c r="AE837" s="89">
        <f t="shared" ca="1" si="247"/>
        <v>0</v>
      </c>
      <c r="AF837" s="89">
        <f t="shared" ca="1" si="242"/>
        <v>0</v>
      </c>
      <c r="AG837" s="89">
        <f t="shared" ca="1" si="248"/>
        <v>0</v>
      </c>
      <c r="AH837" s="89">
        <f t="shared" si="254"/>
        <v>0</v>
      </c>
      <c r="AI837" s="130" t="e">
        <f ca="1">COUNTIF(OFFSET('SD Aufnahme'!$C$33,VLOOKUP(J837,Art_Aufnahme,3,FALSE),0,VLOOKUP(J837,Art_Aufnahme,4,FALSE)-VLOOKUP(J837,Art_Aufnahme,3,FALSE)+1,1),K837)</f>
        <v>#N/A</v>
      </c>
      <c r="AJ837" s="138">
        <f ca="1">COUNTIF(OFFSET('SD Aufnahme'!$M$32,VLOOKUP(E837,'SD Aufnahme'!$A$33:$X$376,'SD Aufnahme'!$W$29,FALSE),0,1,VLOOKUP(E837,'SD Aufnahme'!$A$33:$X$376,'SD Aufnahme'!$X$29,FALSE)),M837)</f>
        <v>0</v>
      </c>
      <c r="AK837" s="91">
        <f t="shared" ca="1" si="249"/>
        <v>0</v>
      </c>
      <c r="AL837" s="98">
        <f t="shared" si="243"/>
        <v>3</v>
      </c>
      <c r="AO837" s="98">
        <f t="shared" si="244"/>
        <v>0</v>
      </c>
      <c r="AR837" s="98" t="str">
        <f t="shared" si="245"/>
        <v>1900-1-Aufnahme</v>
      </c>
    </row>
    <row r="838" spans="1:44">
      <c r="A838" s="98">
        <f t="shared" si="236"/>
        <v>0</v>
      </c>
      <c r="B838" s="98" t="str">
        <f>IF(C838=1,SUM($C$23:C838),"")</f>
        <v/>
      </c>
      <c r="C838" s="98">
        <f t="shared" si="237"/>
        <v>0</v>
      </c>
      <c r="D838" s="89" t="str">
        <f t="shared" si="238"/>
        <v>1900-1-Aufnahme-</v>
      </c>
      <c r="E838" s="123" t="str">
        <f t="shared" ca="1" si="246"/>
        <v>-</v>
      </c>
      <c r="F838" s="123">
        <f t="shared" si="251"/>
        <v>1900</v>
      </c>
      <c r="G838" s="123">
        <f t="shared" si="252"/>
        <v>1</v>
      </c>
      <c r="H838" s="162">
        <f t="shared" si="253"/>
        <v>816</v>
      </c>
      <c r="I838" s="77"/>
      <c r="J838" s="78"/>
      <c r="K838" s="79"/>
      <c r="L838" s="80"/>
      <c r="M838" s="177"/>
      <c r="N838" s="309" t="str">
        <f t="shared" ca="1" si="250"/>
        <v/>
      </c>
      <c r="O838" s="310" t="str">
        <f ca="1">IFERROR(IF(VLOOKUP($E838,'SD Aufnahme'!$A$33:$N$326,'SD Aufnahme'!$D$29,FALSE)=0,"",VLOOKUP($E838,'SD Aufnahme'!$A$33:$N$326,'SD Aufnahme'!$D$29,FALSE)),"")</f>
        <v/>
      </c>
      <c r="P838" s="313"/>
      <c r="Q838" s="315" t="str">
        <f>IF(K838=0,"",IFERROR(VLOOKUP($E838,'SD Aufnahme'!$A$33:$N$326,'SD Aufnahme'!$E$29,FALSE),""))</f>
        <v/>
      </c>
      <c r="R838" s="87"/>
      <c r="S838" s="131" t="str">
        <f t="shared" si="239"/>
        <v/>
      </c>
      <c r="T838" s="126">
        <f>IF(M838="organische Düngemittel",IF(OR($M838=0,L838&lt;&gt;0,U838&gt;0),0,IFERROR(VLOOKUP($E838,'SD Aufnahme'!$A$33:$N$4042,T$20,FALSE),0)),)</f>
        <v>0</v>
      </c>
      <c r="U838" s="83"/>
      <c r="V838" s="124"/>
      <c r="W838" s="128" t="str">
        <f ca="1">IFERROR(IF(AND(J838&lt;&gt;"eigene Stoffe",VLOOKUP($E838,'SD Aufnahme'!$A$33:$N$326,'SD Aufnahme'!$G$29,FALSE)=0),"",IF($L838&lt;&gt;0,"", IF(AND(P838&gt;0,O838&lt;&gt;"",Q838&lt;&gt;"t TM"),VLOOKUP($E838,'SD Aufnahme'!$A$33:$N$326,'SD Aufnahme'!$G$29,FALSE)/O838*P838,VLOOKUP($E838,'SD Aufnahme'!$A$33:$N$326,'SD Aufnahme'!$G$29,FALSE)))),"")</f>
        <v/>
      </c>
      <c r="X838" s="87"/>
      <c r="Y838" s="128" t="str">
        <f ca="1">IFERROR(IF(AND(J838&lt;&gt;"eigene Stoffe",VLOOKUP($E838,'SD Aufnahme'!$A$33:$N$326,'SD Aufnahme'!$H$29,FALSE)=0),"",IF($L838&lt;&gt;0,"",IFERROR(IF(AND(P838&gt;0,O838&lt;&gt;"",Q838&lt;&gt;"t TM"),VLOOKUP($E838,'SD Aufnahme'!$A$33:$N$326,'SD Aufnahme'!$H$29,FALSE)*P838/O838,VLOOKUP($E838,'SD Aufnahme'!$A$33:$N$326,'SD Aufnahme'!$H$29,FALSE)),""))),"")</f>
        <v/>
      </c>
      <c r="Z838" s="87"/>
      <c r="AA838" s="424" t="s">
        <v>667</v>
      </c>
      <c r="AB838" s="129" t="str">
        <f>IF($M838=0,"",IFERROR(VLOOKUP($E838,'SD Aufnahme'!$A$33:$N$279,AB$20,FALSE),""))</f>
        <v/>
      </c>
      <c r="AC838" s="97">
        <f t="shared" si="240"/>
        <v>0</v>
      </c>
      <c r="AD838" s="89">
        <f t="shared" ca="1" si="241"/>
        <v>0</v>
      </c>
      <c r="AE838" s="89">
        <f t="shared" ca="1" si="247"/>
        <v>0</v>
      </c>
      <c r="AF838" s="89">
        <f t="shared" ca="1" si="242"/>
        <v>0</v>
      </c>
      <c r="AG838" s="89">
        <f t="shared" ca="1" si="248"/>
        <v>0</v>
      </c>
      <c r="AH838" s="89">
        <f t="shared" si="254"/>
        <v>0</v>
      </c>
      <c r="AI838" s="130" t="e">
        <f ca="1">COUNTIF(OFFSET('SD Aufnahme'!$C$33,VLOOKUP(J838,Art_Aufnahme,3,FALSE),0,VLOOKUP(J838,Art_Aufnahme,4,FALSE)-VLOOKUP(J838,Art_Aufnahme,3,FALSE)+1,1),K838)</f>
        <v>#N/A</v>
      </c>
      <c r="AJ838" s="138">
        <f ca="1">COUNTIF(OFFSET('SD Aufnahme'!$M$32,VLOOKUP(E838,'SD Aufnahme'!$A$33:$X$376,'SD Aufnahme'!$W$29,FALSE),0,1,VLOOKUP(E838,'SD Aufnahme'!$A$33:$X$376,'SD Aufnahme'!$X$29,FALSE)),M838)</f>
        <v>0</v>
      </c>
      <c r="AK838" s="91">
        <f t="shared" ca="1" si="249"/>
        <v>0</v>
      </c>
      <c r="AL838" s="98">
        <f t="shared" si="243"/>
        <v>3</v>
      </c>
      <c r="AO838" s="98">
        <f t="shared" si="244"/>
        <v>0</v>
      </c>
      <c r="AR838" s="98" t="str">
        <f t="shared" si="245"/>
        <v>1900-1-Aufnahme</v>
      </c>
    </row>
    <row r="839" spans="1:44">
      <c r="A839" s="98">
        <f t="shared" si="236"/>
        <v>0</v>
      </c>
      <c r="B839" s="98" t="str">
        <f>IF(C839=1,SUM($C$23:C839),"")</f>
        <v/>
      </c>
      <c r="C839" s="98">
        <f t="shared" si="237"/>
        <v>0</v>
      </c>
      <c r="D839" s="89" t="str">
        <f t="shared" si="238"/>
        <v>1900-1-Aufnahme-</v>
      </c>
      <c r="E839" s="123" t="str">
        <f t="shared" ca="1" si="246"/>
        <v>-</v>
      </c>
      <c r="F839" s="123">
        <f t="shared" si="251"/>
        <v>1900</v>
      </c>
      <c r="G839" s="123">
        <f t="shared" si="252"/>
        <v>1</v>
      </c>
      <c r="H839" s="162">
        <f t="shared" si="253"/>
        <v>817</v>
      </c>
      <c r="I839" s="77"/>
      <c r="J839" s="78"/>
      <c r="K839" s="79"/>
      <c r="L839" s="80"/>
      <c r="M839" s="177"/>
      <c r="N839" s="309" t="str">
        <f t="shared" ca="1" si="250"/>
        <v/>
      </c>
      <c r="O839" s="310" t="str">
        <f ca="1">IFERROR(IF(VLOOKUP($E839,'SD Aufnahme'!$A$33:$N$326,'SD Aufnahme'!$D$29,FALSE)=0,"",VLOOKUP($E839,'SD Aufnahme'!$A$33:$N$326,'SD Aufnahme'!$D$29,FALSE)),"")</f>
        <v/>
      </c>
      <c r="P839" s="313"/>
      <c r="Q839" s="315" t="str">
        <f>IF(K839=0,"",IFERROR(VLOOKUP($E839,'SD Aufnahme'!$A$33:$N$326,'SD Aufnahme'!$E$29,FALSE),""))</f>
        <v/>
      </c>
      <c r="R839" s="87"/>
      <c r="S839" s="131" t="str">
        <f t="shared" si="239"/>
        <v/>
      </c>
      <c r="T839" s="126">
        <f>IF(M839="organische Düngemittel",IF(OR($M839=0,L839&lt;&gt;0,U839&gt;0),0,IFERROR(VLOOKUP($E839,'SD Aufnahme'!$A$33:$N$4042,T$20,FALSE),0)),)</f>
        <v>0</v>
      </c>
      <c r="U839" s="83"/>
      <c r="V839" s="124"/>
      <c r="W839" s="128" t="str">
        <f ca="1">IFERROR(IF(AND(J839&lt;&gt;"eigene Stoffe",VLOOKUP($E839,'SD Aufnahme'!$A$33:$N$326,'SD Aufnahme'!$G$29,FALSE)=0),"",IF($L839&lt;&gt;0,"", IF(AND(P839&gt;0,O839&lt;&gt;"",Q839&lt;&gt;"t TM"),VLOOKUP($E839,'SD Aufnahme'!$A$33:$N$326,'SD Aufnahme'!$G$29,FALSE)/O839*P839,VLOOKUP($E839,'SD Aufnahme'!$A$33:$N$326,'SD Aufnahme'!$G$29,FALSE)))),"")</f>
        <v/>
      </c>
      <c r="X839" s="87"/>
      <c r="Y839" s="128" t="str">
        <f ca="1">IFERROR(IF(AND(J839&lt;&gt;"eigene Stoffe",VLOOKUP($E839,'SD Aufnahme'!$A$33:$N$326,'SD Aufnahme'!$H$29,FALSE)=0),"",IF($L839&lt;&gt;0,"",IFERROR(IF(AND(P839&gt;0,O839&lt;&gt;"",Q839&lt;&gt;"t TM"),VLOOKUP($E839,'SD Aufnahme'!$A$33:$N$326,'SD Aufnahme'!$H$29,FALSE)*P839/O839,VLOOKUP($E839,'SD Aufnahme'!$A$33:$N$326,'SD Aufnahme'!$H$29,FALSE)),""))),"")</f>
        <v/>
      </c>
      <c r="Z839" s="87"/>
      <c r="AA839" s="424" t="s">
        <v>667</v>
      </c>
      <c r="AB839" s="129" t="str">
        <f>IF($M839=0,"",IFERROR(VLOOKUP($E839,'SD Aufnahme'!$A$33:$N$279,AB$20,FALSE),""))</f>
        <v/>
      </c>
      <c r="AC839" s="97">
        <f t="shared" si="240"/>
        <v>0</v>
      </c>
      <c r="AD839" s="89">
        <f t="shared" ca="1" si="241"/>
        <v>0</v>
      </c>
      <c r="AE839" s="89">
        <f t="shared" ca="1" si="247"/>
        <v>0</v>
      </c>
      <c r="AF839" s="89">
        <f t="shared" ca="1" si="242"/>
        <v>0</v>
      </c>
      <c r="AG839" s="89">
        <f t="shared" ca="1" si="248"/>
        <v>0</v>
      </c>
      <c r="AH839" s="89">
        <f t="shared" si="254"/>
        <v>0</v>
      </c>
      <c r="AI839" s="130" t="e">
        <f ca="1">COUNTIF(OFFSET('SD Aufnahme'!$C$33,VLOOKUP(J839,Art_Aufnahme,3,FALSE),0,VLOOKUP(J839,Art_Aufnahme,4,FALSE)-VLOOKUP(J839,Art_Aufnahme,3,FALSE)+1,1),K839)</f>
        <v>#N/A</v>
      </c>
      <c r="AJ839" s="138">
        <f ca="1">COUNTIF(OFFSET('SD Aufnahme'!$M$32,VLOOKUP(E839,'SD Aufnahme'!$A$33:$X$376,'SD Aufnahme'!$W$29,FALSE),0,1,VLOOKUP(E839,'SD Aufnahme'!$A$33:$X$376,'SD Aufnahme'!$X$29,FALSE)),M839)</f>
        <v>0</v>
      </c>
      <c r="AK839" s="91">
        <f t="shared" ca="1" si="249"/>
        <v>0</v>
      </c>
      <c r="AL839" s="98">
        <f t="shared" si="243"/>
        <v>3</v>
      </c>
      <c r="AO839" s="98">
        <f t="shared" si="244"/>
        <v>0</v>
      </c>
      <c r="AR839" s="98" t="str">
        <f t="shared" si="245"/>
        <v>1900-1-Aufnahme</v>
      </c>
    </row>
    <row r="840" spans="1:44">
      <c r="A840" s="98">
        <f t="shared" si="236"/>
        <v>0</v>
      </c>
      <c r="B840" s="98" t="str">
        <f>IF(C840=1,SUM($C$23:C840),"")</f>
        <v/>
      </c>
      <c r="C840" s="98">
        <f t="shared" si="237"/>
        <v>0</v>
      </c>
      <c r="D840" s="89" t="str">
        <f t="shared" si="238"/>
        <v>1900-1-Aufnahme-</v>
      </c>
      <c r="E840" s="123" t="str">
        <f t="shared" ca="1" si="246"/>
        <v>-</v>
      </c>
      <c r="F840" s="123">
        <f t="shared" si="251"/>
        <v>1900</v>
      </c>
      <c r="G840" s="123">
        <f t="shared" si="252"/>
        <v>1</v>
      </c>
      <c r="H840" s="162">
        <f t="shared" si="253"/>
        <v>818</v>
      </c>
      <c r="I840" s="77"/>
      <c r="J840" s="78"/>
      <c r="K840" s="79"/>
      <c r="L840" s="80"/>
      <c r="M840" s="177"/>
      <c r="N840" s="309" t="str">
        <f t="shared" ca="1" si="250"/>
        <v/>
      </c>
      <c r="O840" s="310" t="str">
        <f ca="1">IFERROR(IF(VLOOKUP($E840,'SD Aufnahme'!$A$33:$N$326,'SD Aufnahme'!$D$29,FALSE)=0,"",VLOOKUP($E840,'SD Aufnahme'!$A$33:$N$326,'SD Aufnahme'!$D$29,FALSE)),"")</f>
        <v/>
      </c>
      <c r="P840" s="313"/>
      <c r="Q840" s="315" t="str">
        <f>IF(K840=0,"",IFERROR(VLOOKUP($E840,'SD Aufnahme'!$A$33:$N$326,'SD Aufnahme'!$E$29,FALSE),""))</f>
        <v/>
      </c>
      <c r="R840" s="87"/>
      <c r="S840" s="131" t="str">
        <f t="shared" si="239"/>
        <v/>
      </c>
      <c r="T840" s="126">
        <f>IF(M840="organische Düngemittel",IF(OR($M840=0,L840&lt;&gt;0,U840&gt;0),0,IFERROR(VLOOKUP($E840,'SD Aufnahme'!$A$33:$N$4042,T$20,FALSE),0)),)</f>
        <v>0</v>
      </c>
      <c r="U840" s="83"/>
      <c r="V840" s="124"/>
      <c r="W840" s="128" t="str">
        <f ca="1">IFERROR(IF(AND(J840&lt;&gt;"eigene Stoffe",VLOOKUP($E840,'SD Aufnahme'!$A$33:$N$326,'SD Aufnahme'!$G$29,FALSE)=0),"",IF($L840&lt;&gt;0,"", IF(AND(P840&gt;0,O840&lt;&gt;"",Q840&lt;&gt;"t TM"),VLOOKUP($E840,'SD Aufnahme'!$A$33:$N$326,'SD Aufnahme'!$G$29,FALSE)/O840*P840,VLOOKUP($E840,'SD Aufnahme'!$A$33:$N$326,'SD Aufnahme'!$G$29,FALSE)))),"")</f>
        <v/>
      </c>
      <c r="X840" s="87"/>
      <c r="Y840" s="128" t="str">
        <f ca="1">IFERROR(IF(AND(J840&lt;&gt;"eigene Stoffe",VLOOKUP($E840,'SD Aufnahme'!$A$33:$N$326,'SD Aufnahme'!$H$29,FALSE)=0),"",IF($L840&lt;&gt;0,"",IFERROR(IF(AND(P840&gt;0,O840&lt;&gt;"",Q840&lt;&gt;"t TM"),VLOOKUP($E840,'SD Aufnahme'!$A$33:$N$326,'SD Aufnahme'!$H$29,FALSE)*P840/O840,VLOOKUP($E840,'SD Aufnahme'!$A$33:$N$326,'SD Aufnahme'!$H$29,FALSE)),""))),"")</f>
        <v/>
      </c>
      <c r="Z840" s="87"/>
      <c r="AA840" s="424" t="s">
        <v>667</v>
      </c>
      <c r="AB840" s="129" t="str">
        <f>IF($M840=0,"",IFERROR(VLOOKUP($E840,'SD Aufnahme'!$A$33:$N$279,AB$20,FALSE),""))</f>
        <v/>
      </c>
      <c r="AC840" s="97">
        <f t="shared" si="240"/>
        <v>0</v>
      </c>
      <c r="AD840" s="89">
        <f t="shared" ca="1" si="241"/>
        <v>0</v>
      </c>
      <c r="AE840" s="89">
        <f t="shared" ca="1" si="247"/>
        <v>0</v>
      </c>
      <c r="AF840" s="89">
        <f t="shared" ca="1" si="242"/>
        <v>0</v>
      </c>
      <c r="AG840" s="89">
        <f t="shared" ca="1" si="248"/>
        <v>0</v>
      </c>
      <c r="AH840" s="89">
        <f t="shared" si="254"/>
        <v>0</v>
      </c>
      <c r="AI840" s="130" t="e">
        <f ca="1">COUNTIF(OFFSET('SD Aufnahme'!$C$33,VLOOKUP(J840,Art_Aufnahme,3,FALSE),0,VLOOKUP(J840,Art_Aufnahme,4,FALSE)-VLOOKUP(J840,Art_Aufnahme,3,FALSE)+1,1),K840)</f>
        <v>#N/A</v>
      </c>
      <c r="AJ840" s="138">
        <f ca="1">COUNTIF(OFFSET('SD Aufnahme'!$M$32,VLOOKUP(E840,'SD Aufnahme'!$A$33:$X$376,'SD Aufnahme'!$W$29,FALSE),0,1,VLOOKUP(E840,'SD Aufnahme'!$A$33:$X$376,'SD Aufnahme'!$X$29,FALSE)),M840)</f>
        <v>0</v>
      </c>
      <c r="AK840" s="91">
        <f t="shared" ca="1" si="249"/>
        <v>0</v>
      </c>
      <c r="AL840" s="98">
        <f t="shared" si="243"/>
        <v>3</v>
      </c>
      <c r="AO840" s="98">
        <f t="shared" si="244"/>
        <v>0</v>
      </c>
      <c r="AR840" s="98" t="str">
        <f t="shared" si="245"/>
        <v>1900-1-Aufnahme</v>
      </c>
    </row>
    <row r="841" spans="1:44">
      <c r="A841" s="98">
        <f t="shared" si="236"/>
        <v>0</v>
      </c>
      <c r="B841" s="98" t="str">
        <f>IF(C841=1,SUM($C$23:C841),"")</f>
        <v/>
      </c>
      <c r="C841" s="98">
        <f t="shared" si="237"/>
        <v>0</v>
      </c>
      <c r="D841" s="89" t="str">
        <f t="shared" si="238"/>
        <v>1900-1-Aufnahme-</v>
      </c>
      <c r="E841" s="123" t="str">
        <f t="shared" ca="1" si="246"/>
        <v>-</v>
      </c>
      <c r="F841" s="123">
        <f t="shared" si="251"/>
        <v>1900</v>
      </c>
      <c r="G841" s="123">
        <f t="shared" si="252"/>
        <v>1</v>
      </c>
      <c r="H841" s="162">
        <f t="shared" si="253"/>
        <v>819</v>
      </c>
      <c r="I841" s="77"/>
      <c r="J841" s="78"/>
      <c r="K841" s="79"/>
      <c r="L841" s="80"/>
      <c r="M841" s="177"/>
      <c r="N841" s="309" t="str">
        <f t="shared" ca="1" si="250"/>
        <v/>
      </c>
      <c r="O841" s="310" t="str">
        <f ca="1">IFERROR(IF(VLOOKUP($E841,'SD Aufnahme'!$A$33:$N$326,'SD Aufnahme'!$D$29,FALSE)=0,"",VLOOKUP($E841,'SD Aufnahme'!$A$33:$N$326,'SD Aufnahme'!$D$29,FALSE)),"")</f>
        <v/>
      </c>
      <c r="P841" s="313"/>
      <c r="Q841" s="315" t="str">
        <f>IF(K841=0,"",IFERROR(VLOOKUP($E841,'SD Aufnahme'!$A$33:$N$326,'SD Aufnahme'!$E$29,FALSE),""))</f>
        <v/>
      </c>
      <c r="R841" s="87"/>
      <c r="S841" s="131" t="str">
        <f t="shared" si="239"/>
        <v/>
      </c>
      <c r="T841" s="126">
        <f>IF(M841="organische Düngemittel",IF(OR($M841=0,L841&lt;&gt;0,U841&gt;0),0,IFERROR(VLOOKUP($E841,'SD Aufnahme'!$A$33:$N$4042,T$20,FALSE),0)),)</f>
        <v>0</v>
      </c>
      <c r="U841" s="83"/>
      <c r="V841" s="124"/>
      <c r="W841" s="128" t="str">
        <f ca="1">IFERROR(IF(AND(J841&lt;&gt;"eigene Stoffe",VLOOKUP($E841,'SD Aufnahme'!$A$33:$N$326,'SD Aufnahme'!$G$29,FALSE)=0),"",IF($L841&lt;&gt;0,"", IF(AND(P841&gt;0,O841&lt;&gt;"",Q841&lt;&gt;"t TM"),VLOOKUP($E841,'SD Aufnahme'!$A$33:$N$326,'SD Aufnahme'!$G$29,FALSE)/O841*P841,VLOOKUP($E841,'SD Aufnahme'!$A$33:$N$326,'SD Aufnahme'!$G$29,FALSE)))),"")</f>
        <v/>
      </c>
      <c r="X841" s="87"/>
      <c r="Y841" s="128" t="str">
        <f ca="1">IFERROR(IF(AND(J841&lt;&gt;"eigene Stoffe",VLOOKUP($E841,'SD Aufnahme'!$A$33:$N$326,'SD Aufnahme'!$H$29,FALSE)=0),"",IF($L841&lt;&gt;0,"",IFERROR(IF(AND(P841&gt;0,O841&lt;&gt;"",Q841&lt;&gt;"t TM"),VLOOKUP($E841,'SD Aufnahme'!$A$33:$N$326,'SD Aufnahme'!$H$29,FALSE)*P841/O841,VLOOKUP($E841,'SD Aufnahme'!$A$33:$N$326,'SD Aufnahme'!$H$29,FALSE)),""))),"")</f>
        <v/>
      </c>
      <c r="Z841" s="87"/>
      <c r="AA841" s="424" t="s">
        <v>667</v>
      </c>
      <c r="AB841" s="129" t="str">
        <f>IF($M841=0,"",IFERROR(VLOOKUP($E841,'SD Aufnahme'!$A$33:$N$279,AB$20,FALSE),""))</f>
        <v/>
      </c>
      <c r="AC841" s="97">
        <f t="shared" si="240"/>
        <v>0</v>
      </c>
      <c r="AD841" s="89">
        <f t="shared" ca="1" si="241"/>
        <v>0</v>
      </c>
      <c r="AE841" s="89">
        <f t="shared" ca="1" si="247"/>
        <v>0</v>
      </c>
      <c r="AF841" s="89">
        <f t="shared" ca="1" si="242"/>
        <v>0</v>
      </c>
      <c r="AG841" s="89">
        <f t="shared" ca="1" si="248"/>
        <v>0</v>
      </c>
      <c r="AH841" s="89">
        <f t="shared" si="254"/>
        <v>0</v>
      </c>
      <c r="AI841" s="130" t="e">
        <f ca="1">COUNTIF(OFFSET('SD Aufnahme'!$C$33,VLOOKUP(J841,Art_Aufnahme,3,FALSE),0,VLOOKUP(J841,Art_Aufnahme,4,FALSE)-VLOOKUP(J841,Art_Aufnahme,3,FALSE)+1,1),K841)</f>
        <v>#N/A</v>
      </c>
      <c r="AJ841" s="138">
        <f ca="1">COUNTIF(OFFSET('SD Aufnahme'!$M$32,VLOOKUP(E841,'SD Aufnahme'!$A$33:$X$376,'SD Aufnahme'!$W$29,FALSE),0,1,VLOOKUP(E841,'SD Aufnahme'!$A$33:$X$376,'SD Aufnahme'!$X$29,FALSE)),M841)</f>
        <v>0</v>
      </c>
      <c r="AK841" s="91">
        <f t="shared" ca="1" si="249"/>
        <v>0</v>
      </c>
      <c r="AL841" s="98">
        <f t="shared" si="243"/>
        <v>3</v>
      </c>
      <c r="AO841" s="98">
        <f t="shared" si="244"/>
        <v>0</v>
      </c>
      <c r="AR841" s="98" t="str">
        <f t="shared" si="245"/>
        <v>1900-1-Aufnahme</v>
      </c>
    </row>
    <row r="842" spans="1:44">
      <c r="A842" s="98">
        <f t="shared" si="236"/>
        <v>0</v>
      </c>
      <c r="B842" s="98" t="str">
        <f>IF(C842=1,SUM($C$23:C842),"")</f>
        <v/>
      </c>
      <c r="C842" s="98">
        <f t="shared" si="237"/>
        <v>0</v>
      </c>
      <c r="D842" s="89" t="str">
        <f t="shared" si="238"/>
        <v>1900-1-Aufnahme-</v>
      </c>
      <c r="E842" s="123" t="str">
        <f t="shared" ca="1" si="246"/>
        <v>-</v>
      </c>
      <c r="F842" s="123">
        <f t="shared" si="251"/>
        <v>1900</v>
      </c>
      <c r="G842" s="123">
        <f t="shared" si="252"/>
        <v>1</v>
      </c>
      <c r="H842" s="162">
        <f t="shared" si="253"/>
        <v>820</v>
      </c>
      <c r="I842" s="77"/>
      <c r="J842" s="78"/>
      <c r="K842" s="79"/>
      <c r="L842" s="80"/>
      <c r="M842" s="177"/>
      <c r="N842" s="309" t="str">
        <f t="shared" ca="1" si="250"/>
        <v/>
      </c>
      <c r="O842" s="310" t="str">
        <f ca="1">IFERROR(IF(VLOOKUP($E842,'SD Aufnahme'!$A$33:$N$326,'SD Aufnahme'!$D$29,FALSE)=0,"",VLOOKUP($E842,'SD Aufnahme'!$A$33:$N$326,'SD Aufnahme'!$D$29,FALSE)),"")</f>
        <v/>
      </c>
      <c r="P842" s="313"/>
      <c r="Q842" s="315" t="str">
        <f>IF(K842=0,"",IFERROR(VLOOKUP($E842,'SD Aufnahme'!$A$33:$N$326,'SD Aufnahme'!$E$29,FALSE),""))</f>
        <v/>
      </c>
      <c r="R842" s="87"/>
      <c r="S842" s="131" t="str">
        <f t="shared" si="239"/>
        <v/>
      </c>
      <c r="T842" s="126">
        <f>IF(M842="organische Düngemittel",IF(OR($M842=0,L842&lt;&gt;0,U842&gt;0),0,IFERROR(VLOOKUP($E842,'SD Aufnahme'!$A$33:$N$4042,T$20,FALSE),0)),)</f>
        <v>0</v>
      </c>
      <c r="U842" s="83"/>
      <c r="V842" s="124"/>
      <c r="W842" s="128" t="str">
        <f ca="1">IFERROR(IF(AND(J842&lt;&gt;"eigene Stoffe",VLOOKUP($E842,'SD Aufnahme'!$A$33:$N$326,'SD Aufnahme'!$G$29,FALSE)=0),"",IF($L842&lt;&gt;0,"", IF(AND(P842&gt;0,O842&lt;&gt;"",Q842&lt;&gt;"t TM"),VLOOKUP($E842,'SD Aufnahme'!$A$33:$N$326,'SD Aufnahme'!$G$29,FALSE)/O842*P842,VLOOKUP($E842,'SD Aufnahme'!$A$33:$N$326,'SD Aufnahme'!$G$29,FALSE)))),"")</f>
        <v/>
      </c>
      <c r="X842" s="87"/>
      <c r="Y842" s="128" t="str">
        <f ca="1">IFERROR(IF(AND(J842&lt;&gt;"eigene Stoffe",VLOOKUP($E842,'SD Aufnahme'!$A$33:$N$326,'SD Aufnahme'!$H$29,FALSE)=0),"",IF($L842&lt;&gt;0,"",IFERROR(IF(AND(P842&gt;0,O842&lt;&gt;"",Q842&lt;&gt;"t TM"),VLOOKUP($E842,'SD Aufnahme'!$A$33:$N$326,'SD Aufnahme'!$H$29,FALSE)*P842/O842,VLOOKUP($E842,'SD Aufnahme'!$A$33:$N$326,'SD Aufnahme'!$H$29,FALSE)),""))),"")</f>
        <v/>
      </c>
      <c r="Z842" s="87"/>
      <c r="AA842" s="424" t="s">
        <v>667</v>
      </c>
      <c r="AB842" s="129" t="str">
        <f>IF($M842=0,"",IFERROR(VLOOKUP($E842,'SD Aufnahme'!$A$33:$N$279,AB$20,FALSE),""))</f>
        <v/>
      </c>
      <c r="AC842" s="97">
        <f t="shared" si="240"/>
        <v>0</v>
      </c>
      <c r="AD842" s="89">
        <f t="shared" ca="1" si="241"/>
        <v>0</v>
      </c>
      <c r="AE842" s="89">
        <f t="shared" ca="1" si="247"/>
        <v>0</v>
      </c>
      <c r="AF842" s="89">
        <f t="shared" ca="1" si="242"/>
        <v>0</v>
      </c>
      <c r="AG842" s="89">
        <f t="shared" ca="1" si="248"/>
        <v>0</v>
      </c>
      <c r="AH842" s="89">
        <f t="shared" si="254"/>
        <v>0</v>
      </c>
      <c r="AI842" s="130" t="e">
        <f ca="1">COUNTIF(OFFSET('SD Aufnahme'!$C$33,VLOOKUP(J842,Art_Aufnahme,3,FALSE),0,VLOOKUP(J842,Art_Aufnahme,4,FALSE)-VLOOKUP(J842,Art_Aufnahme,3,FALSE)+1,1),K842)</f>
        <v>#N/A</v>
      </c>
      <c r="AJ842" s="138">
        <f ca="1">COUNTIF(OFFSET('SD Aufnahme'!$M$32,VLOOKUP(E842,'SD Aufnahme'!$A$33:$X$376,'SD Aufnahme'!$W$29,FALSE),0,1,VLOOKUP(E842,'SD Aufnahme'!$A$33:$X$376,'SD Aufnahme'!$X$29,FALSE)),M842)</f>
        <v>0</v>
      </c>
      <c r="AK842" s="91">
        <f t="shared" ca="1" si="249"/>
        <v>0</v>
      </c>
      <c r="AL842" s="98">
        <f t="shared" si="243"/>
        <v>3</v>
      </c>
      <c r="AO842" s="98">
        <f t="shared" si="244"/>
        <v>0</v>
      </c>
      <c r="AR842" s="98" t="str">
        <f t="shared" si="245"/>
        <v>1900-1-Aufnahme</v>
      </c>
    </row>
    <row r="843" spans="1:44">
      <c r="A843" s="98">
        <f t="shared" si="236"/>
        <v>0</v>
      </c>
      <c r="B843" s="98" t="str">
        <f>IF(C843=1,SUM($C$23:C843),"")</f>
        <v/>
      </c>
      <c r="C843" s="98">
        <f t="shared" si="237"/>
        <v>0</v>
      </c>
      <c r="D843" s="89" t="str">
        <f t="shared" si="238"/>
        <v>1900-1-Aufnahme-</v>
      </c>
      <c r="E843" s="123" t="str">
        <f t="shared" ca="1" si="246"/>
        <v>-</v>
      </c>
      <c r="F843" s="123">
        <f t="shared" si="251"/>
        <v>1900</v>
      </c>
      <c r="G843" s="123">
        <f t="shared" si="252"/>
        <v>1</v>
      </c>
      <c r="H843" s="162">
        <f t="shared" si="253"/>
        <v>821</v>
      </c>
      <c r="I843" s="77"/>
      <c r="J843" s="78"/>
      <c r="K843" s="79"/>
      <c r="L843" s="80"/>
      <c r="M843" s="177"/>
      <c r="N843" s="309" t="str">
        <f t="shared" ca="1" si="250"/>
        <v/>
      </c>
      <c r="O843" s="310" t="str">
        <f ca="1">IFERROR(IF(VLOOKUP($E843,'SD Aufnahme'!$A$33:$N$326,'SD Aufnahme'!$D$29,FALSE)=0,"",VLOOKUP($E843,'SD Aufnahme'!$A$33:$N$326,'SD Aufnahme'!$D$29,FALSE)),"")</f>
        <v/>
      </c>
      <c r="P843" s="313"/>
      <c r="Q843" s="315" t="str">
        <f>IF(K843=0,"",IFERROR(VLOOKUP($E843,'SD Aufnahme'!$A$33:$N$326,'SD Aufnahme'!$E$29,FALSE),""))</f>
        <v/>
      </c>
      <c r="R843" s="87"/>
      <c r="S843" s="131" t="str">
        <f t="shared" si="239"/>
        <v/>
      </c>
      <c r="T843" s="126">
        <f>IF(M843="organische Düngemittel",IF(OR($M843=0,L843&lt;&gt;0,U843&gt;0),0,IFERROR(VLOOKUP($E843,'SD Aufnahme'!$A$33:$N$4042,T$20,FALSE),0)),)</f>
        <v>0</v>
      </c>
      <c r="U843" s="83"/>
      <c r="V843" s="124"/>
      <c r="W843" s="128" t="str">
        <f ca="1">IFERROR(IF(AND(J843&lt;&gt;"eigene Stoffe",VLOOKUP($E843,'SD Aufnahme'!$A$33:$N$326,'SD Aufnahme'!$G$29,FALSE)=0),"",IF($L843&lt;&gt;0,"", IF(AND(P843&gt;0,O843&lt;&gt;"",Q843&lt;&gt;"t TM"),VLOOKUP($E843,'SD Aufnahme'!$A$33:$N$326,'SD Aufnahme'!$G$29,FALSE)/O843*P843,VLOOKUP($E843,'SD Aufnahme'!$A$33:$N$326,'SD Aufnahme'!$G$29,FALSE)))),"")</f>
        <v/>
      </c>
      <c r="X843" s="87"/>
      <c r="Y843" s="128" t="str">
        <f ca="1">IFERROR(IF(AND(J843&lt;&gt;"eigene Stoffe",VLOOKUP($E843,'SD Aufnahme'!$A$33:$N$326,'SD Aufnahme'!$H$29,FALSE)=0),"",IF($L843&lt;&gt;0,"",IFERROR(IF(AND(P843&gt;0,O843&lt;&gt;"",Q843&lt;&gt;"t TM"),VLOOKUP($E843,'SD Aufnahme'!$A$33:$N$326,'SD Aufnahme'!$H$29,FALSE)*P843/O843,VLOOKUP($E843,'SD Aufnahme'!$A$33:$N$326,'SD Aufnahme'!$H$29,FALSE)),""))),"")</f>
        <v/>
      </c>
      <c r="Z843" s="87"/>
      <c r="AA843" s="424" t="s">
        <v>667</v>
      </c>
      <c r="AB843" s="129" t="str">
        <f>IF($M843=0,"",IFERROR(VLOOKUP($E843,'SD Aufnahme'!$A$33:$N$279,AB$20,FALSE),""))</f>
        <v/>
      </c>
      <c r="AC843" s="97">
        <f t="shared" si="240"/>
        <v>0</v>
      </c>
      <c r="AD843" s="89">
        <f t="shared" ca="1" si="241"/>
        <v>0</v>
      </c>
      <c r="AE843" s="89">
        <f t="shared" ca="1" si="247"/>
        <v>0</v>
      </c>
      <c r="AF843" s="89">
        <f t="shared" ca="1" si="242"/>
        <v>0</v>
      </c>
      <c r="AG843" s="89">
        <f t="shared" ca="1" si="248"/>
        <v>0</v>
      </c>
      <c r="AH843" s="89">
        <f t="shared" si="254"/>
        <v>0</v>
      </c>
      <c r="AI843" s="130" t="e">
        <f ca="1">COUNTIF(OFFSET('SD Aufnahme'!$C$33,VLOOKUP(J843,Art_Aufnahme,3,FALSE),0,VLOOKUP(J843,Art_Aufnahme,4,FALSE)-VLOOKUP(J843,Art_Aufnahme,3,FALSE)+1,1),K843)</f>
        <v>#N/A</v>
      </c>
      <c r="AJ843" s="138">
        <f ca="1">COUNTIF(OFFSET('SD Aufnahme'!$M$32,VLOOKUP(E843,'SD Aufnahme'!$A$33:$X$376,'SD Aufnahme'!$W$29,FALSE),0,1,VLOOKUP(E843,'SD Aufnahme'!$A$33:$X$376,'SD Aufnahme'!$X$29,FALSE)),M843)</f>
        <v>0</v>
      </c>
      <c r="AK843" s="91">
        <f t="shared" ca="1" si="249"/>
        <v>0</v>
      </c>
      <c r="AL843" s="98">
        <f t="shared" si="243"/>
        <v>3</v>
      </c>
      <c r="AO843" s="98">
        <f t="shared" si="244"/>
        <v>0</v>
      </c>
      <c r="AR843" s="98" t="str">
        <f t="shared" si="245"/>
        <v>1900-1-Aufnahme</v>
      </c>
    </row>
    <row r="844" spans="1:44">
      <c r="A844" s="98">
        <f t="shared" si="236"/>
        <v>0</v>
      </c>
      <c r="B844" s="98" t="str">
        <f>IF(C844=1,SUM($C$23:C844),"")</f>
        <v/>
      </c>
      <c r="C844" s="98">
        <f t="shared" si="237"/>
        <v>0</v>
      </c>
      <c r="D844" s="89" t="str">
        <f t="shared" si="238"/>
        <v>1900-1-Aufnahme-</v>
      </c>
      <c r="E844" s="123" t="str">
        <f t="shared" ca="1" si="246"/>
        <v>-</v>
      </c>
      <c r="F844" s="123">
        <f t="shared" si="251"/>
        <v>1900</v>
      </c>
      <c r="G844" s="123">
        <f t="shared" si="252"/>
        <v>1</v>
      </c>
      <c r="H844" s="162">
        <f t="shared" si="253"/>
        <v>822</v>
      </c>
      <c r="I844" s="77"/>
      <c r="J844" s="78"/>
      <c r="K844" s="79"/>
      <c r="L844" s="80"/>
      <c r="M844" s="177"/>
      <c r="N844" s="309" t="str">
        <f t="shared" ca="1" si="250"/>
        <v/>
      </c>
      <c r="O844" s="310" t="str">
        <f ca="1">IFERROR(IF(VLOOKUP($E844,'SD Aufnahme'!$A$33:$N$326,'SD Aufnahme'!$D$29,FALSE)=0,"",VLOOKUP($E844,'SD Aufnahme'!$A$33:$N$326,'SD Aufnahme'!$D$29,FALSE)),"")</f>
        <v/>
      </c>
      <c r="P844" s="313"/>
      <c r="Q844" s="315" t="str">
        <f>IF(K844=0,"",IFERROR(VLOOKUP($E844,'SD Aufnahme'!$A$33:$N$326,'SD Aufnahme'!$E$29,FALSE),""))</f>
        <v/>
      </c>
      <c r="R844" s="87"/>
      <c r="S844" s="131" t="str">
        <f t="shared" si="239"/>
        <v/>
      </c>
      <c r="T844" s="126">
        <f>IF(M844="organische Düngemittel",IF(OR($M844=0,L844&lt;&gt;0,U844&gt;0),0,IFERROR(VLOOKUP($E844,'SD Aufnahme'!$A$33:$N$4042,T$20,FALSE),0)),)</f>
        <v>0</v>
      </c>
      <c r="U844" s="83"/>
      <c r="V844" s="124"/>
      <c r="W844" s="128" t="str">
        <f ca="1">IFERROR(IF(AND(J844&lt;&gt;"eigene Stoffe",VLOOKUP($E844,'SD Aufnahme'!$A$33:$N$326,'SD Aufnahme'!$G$29,FALSE)=0),"",IF($L844&lt;&gt;0,"", IF(AND(P844&gt;0,O844&lt;&gt;"",Q844&lt;&gt;"t TM"),VLOOKUP($E844,'SD Aufnahme'!$A$33:$N$326,'SD Aufnahme'!$G$29,FALSE)/O844*P844,VLOOKUP($E844,'SD Aufnahme'!$A$33:$N$326,'SD Aufnahme'!$G$29,FALSE)))),"")</f>
        <v/>
      </c>
      <c r="X844" s="87"/>
      <c r="Y844" s="128" t="str">
        <f ca="1">IFERROR(IF(AND(J844&lt;&gt;"eigene Stoffe",VLOOKUP($E844,'SD Aufnahme'!$A$33:$N$326,'SD Aufnahme'!$H$29,FALSE)=0),"",IF($L844&lt;&gt;0,"",IFERROR(IF(AND(P844&gt;0,O844&lt;&gt;"",Q844&lt;&gt;"t TM"),VLOOKUP($E844,'SD Aufnahme'!$A$33:$N$326,'SD Aufnahme'!$H$29,FALSE)*P844/O844,VLOOKUP($E844,'SD Aufnahme'!$A$33:$N$326,'SD Aufnahme'!$H$29,FALSE)),""))),"")</f>
        <v/>
      </c>
      <c r="Z844" s="87"/>
      <c r="AA844" s="424" t="s">
        <v>667</v>
      </c>
      <c r="AB844" s="129" t="str">
        <f>IF($M844=0,"",IFERROR(VLOOKUP($E844,'SD Aufnahme'!$A$33:$N$279,AB$20,FALSE),""))</f>
        <v/>
      </c>
      <c r="AC844" s="97">
        <f t="shared" si="240"/>
        <v>0</v>
      </c>
      <c r="AD844" s="89">
        <f t="shared" ca="1" si="241"/>
        <v>0</v>
      </c>
      <c r="AE844" s="89">
        <f t="shared" ca="1" si="247"/>
        <v>0</v>
      </c>
      <c r="AF844" s="89">
        <f t="shared" ca="1" si="242"/>
        <v>0</v>
      </c>
      <c r="AG844" s="89">
        <f t="shared" ca="1" si="248"/>
        <v>0</v>
      </c>
      <c r="AH844" s="89">
        <f t="shared" si="254"/>
        <v>0</v>
      </c>
      <c r="AI844" s="130" t="e">
        <f ca="1">COUNTIF(OFFSET('SD Aufnahme'!$C$33,VLOOKUP(J844,Art_Aufnahme,3,FALSE),0,VLOOKUP(J844,Art_Aufnahme,4,FALSE)-VLOOKUP(J844,Art_Aufnahme,3,FALSE)+1,1),K844)</f>
        <v>#N/A</v>
      </c>
      <c r="AJ844" s="138">
        <f ca="1">COUNTIF(OFFSET('SD Aufnahme'!$M$32,VLOOKUP(E844,'SD Aufnahme'!$A$33:$X$376,'SD Aufnahme'!$W$29,FALSE),0,1,VLOOKUP(E844,'SD Aufnahme'!$A$33:$X$376,'SD Aufnahme'!$X$29,FALSE)),M844)</f>
        <v>0</v>
      </c>
      <c r="AK844" s="91">
        <f t="shared" ca="1" si="249"/>
        <v>0</v>
      </c>
      <c r="AL844" s="98">
        <f t="shared" si="243"/>
        <v>3</v>
      </c>
      <c r="AO844" s="98">
        <f t="shared" si="244"/>
        <v>0</v>
      </c>
      <c r="AR844" s="98" t="str">
        <f t="shared" si="245"/>
        <v>1900-1-Aufnahme</v>
      </c>
    </row>
    <row r="845" spans="1:44">
      <c r="A845" s="98">
        <f t="shared" si="236"/>
        <v>0</v>
      </c>
      <c r="B845" s="98" t="str">
        <f>IF(C845=1,SUM($C$23:C845),"")</f>
        <v/>
      </c>
      <c r="C845" s="98">
        <f t="shared" si="237"/>
        <v>0</v>
      </c>
      <c r="D845" s="89" t="str">
        <f t="shared" si="238"/>
        <v>1900-1-Aufnahme-</v>
      </c>
      <c r="E845" s="123" t="str">
        <f t="shared" ca="1" si="246"/>
        <v>-</v>
      </c>
      <c r="F845" s="123">
        <f t="shared" si="251"/>
        <v>1900</v>
      </c>
      <c r="G845" s="123">
        <f t="shared" si="252"/>
        <v>1</v>
      </c>
      <c r="H845" s="162">
        <f t="shared" si="253"/>
        <v>823</v>
      </c>
      <c r="I845" s="77"/>
      <c r="J845" s="78"/>
      <c r="K845" s="79"/>
      <c r="L845" s="80"/>
      <c r="M845" s="177"/>
      <c r="N845" s="309" t="str">
        <f t="shared" ca="1" si="250"/>
        <v/>
      </c>
      <c r="O845" s="310" t="str">
        <f ca="1">IFERROR(IF(VLOOKUP($E845,'SD Aufnahme'!$A$33:$N$326,'SD Aufnahme'!$D$29,FALSE)=0,"",VLOOKUP($E845,'SD Aufnahme'!$A$33:$N$326,'SD Aufnahme'!$D$29,FALSE)),"")</f>
        <v/>
      </c>
      <c r="P845" s="313"/>
      <c r="Q845" s="315" t="str">
        <f>IF(K845=0,"",IFERROR(VLOOKUP($E845,'SD Aufnahme'!$A$33:$N$326,'SD Aufnahme'!$E$29,FALSE),""))</f>
        <v/>
      </c>
      <c r="R845" s="87"/>
      <c r="S845" s="131" t="str">
        <f t="shared" si="239"/>
        <v/>
      </c>
      <c r="T845" s="126">
        <f>IF(M845="organische Düngemittel",IF(OR($M845=0,L845&lt;&gt;0,U845&gt;0),0,IFERROR(VLOOKUP($E845,'SD Aufnahme'!$A$33:$N$4042,T$20,FALSE),0)),)</f>
        <v>0</v>
      </c>
      <c r="U845" s="83"/>
      <c r="V845" s="124"/>
      <c r="W845" s="128" t="str">
        <f ca="1">IFERROR(IF(AND(J845&lt;&gt;"eigene Stoffe",VLOOKUP($E845,'SD Aufnahme'!$A$33:$N$326,'SD Aufnahme'!$G$29,FALSE)=0),"",IF($L845&lt;&gt;0,"", IF(AND(P845&gt;0,O845&lt;&gt;"",Q845&lt;&gt;"t TM"),VLOOKUP($E845,'SD Aufnahme'!$A$33:$N$326,'SD Aufnahme'!$G$29,FALSE)/O845*P845,VLOOKUP($E845,'SD Aufnahme'!$A$33:$N$326,'SD Aufnahme'!$G$29,FALSE)))),"")</f>
        <v/>
      </c>
      <c r="X845" s="87"/>
      <c r="Y845" s="128" t="str">
        <f ca="1">IFERROR(IF(AND(J845&lt;&gt;"eigene Stoffe",VLOOKUP($E845,'SD Aufnahme'!$A$33:$N$326,'SD Aufnahme'!$H$29,FALSE)=0),"",IF($L845&lt;&gt;0,"",IFERROR(IF(AND(P845&gt;0,O845&lt;&gt;"",Q845&lt;&gt;"t TM"),VLOOKUP($E845,'SD Aufnahme'!$A$33:$N$326,'SD Aufnahme'!$H$29,FALSE)*P845/O845,VLOOKUP($E845,'SD Aufnahme'!$A$33:$N$326,'SD Aufnahme'!$H$29,FALSE)),""))),"")</f>
        <v/>
      </c>
      <c r="Z845" s="87"/>
      <c r="AA845" s="424" t="s">
        <v>667</v>
      </c>
      <c r="AB845" s="129" t="str">
        <f>IF($M845=0,"",IFERROR(VLOOKUP($E845,'SD Aufnahme'!$A$33:$N$279,AB$20,FALSE),""))</f>
        <v/>
      </c>
      <c r="AC845" s="97">
        <f t="shared" si="240"/>
        <v>0</v>
      </c>
      <c r="AD845" s="89">
        <f t="shared" ca="1" si="241"/>
        <v>0</v>
      </c>
      <c r="AE845" s="89">
        <f t="shared" ca="1" si="247"/>
        <v>0</v>
      </c>
      <c r="AF845" s="89">
        <f t="shared" ca="1" si="242"/>
        <v>0</v>
      </c>
      <c r="AG845" s="89">
        <f t="shared" ca="1" si="248"/>
        <v>0</v>
      </c>
      <c r="AH845" s="89">
        <f t="shared" si="254"/>
        <v>0</v>
      </c>
      <c r="AI845" s="130" t="e">
        <f ca="1">COUNTIF(OFFSET('SD Aufnahme'!$C$33,VLOOKUP(J845,Art_Aufnahme,3,FALSE),0,VLOOKUP(J845,Art_Aufnahme,4,FALSE)-VLOOKUP(J845,Art_Aufnahme,3,FALSE)+1,1),K845)</f>
        <v>#N/A</v>
      </c>
      <c r="AJ845" s="138">
        <f ca="1">COUNTIF(OFFSET('SD Aufnahme'!$M$32,VLOOKUP(E845,'SD Aufnahme'!$A$33:$X$376,'SD Aufnahme'!$W$29,FALSE),0,1,VLOOKUP(E845,'SD Aufnahme'!$A$33:$X$376,'SD Aufnahme'!$X$29,FALSE)),M845)</f>
        <v>0</v>
      </c>
      <c r="AK845" s="91">
        <f t="shared" ca="1" si="249"/>
        <v>0</v>
      </c>
      <c r="AL845" s="98">
        <f t="shared" si="243"/>
        <v>3</v>
      </c>
      <c r="AO845" s="98">
        <f t="shared" si="244"/>
        <v>0</v>
      </c>
      <c r="AR845" s="98" t="str">
        <f t="shared" si="245"/>
        <v>1900-1-Aufnahme</v>
      </c>
    </row>
    <row r="846" spans="1:44">
      <c r="A846" s="98">
        <f t="shared" si="236"/>
        <v>0</v>
      </c>
      <c r="B846" s="98" t="str">
        <f>IF(C846=1,SUM($C$23:C846),"")</f>
        <v/>
      </c>
      <c r="C846" s="98">
        <f t="shared" si="237"/>
        <v>0</v>
      </c>
      <c r="D846" s="89" t="str">
        <f t="shared" si="238"/>
        <v>1900-1-Aufnahme-</v>
      </c>
      <c r="E846" s="123" t="str">
        <f t="shared" ca="1" si="246"/>
        <v>-</v>
      </c>
      <c r="F846" s="123">
        <f t="shared" si="251"/>
        <v>1900</v>
      </c>
      <c r="G846" s="123">
        <f t="shared" si="252"/>
        <v>1</v>
      </c>
      <c r="H846" s="162">
        <f t="shared" si="253"/>
        <v>824</v>
      </c>
      <c r="I846" s="77"/>
      <c r="J846" s="78"/>
      <c r="K846" s="79"/>
      <c r="L846" s="80"/>
      <c r="M846" s="177"/>
      <c r="N846" s="309" t="str">
        <f t="shared" ca="1" si="250"/>
        <v/>
      </c>
      <c r="O846" s="310" t="str">
        <f ca="1">IFERROR(IF(VLOOKUP($E846,'SD Aufnahme'!$A$33:$N$326,'SD Aufnahme'!$D$29,FALSE)=0,"",VLOOKUP($E846,'SD Aufnahme'!$A$33:$N$326,'SD Aufnahme'!$D$29,FALSE)),"")</f>
        <v/>
      </c>
      <c r="P846" s="313"/>
      <c r="Q846" s="315" t="str">
        <f>IF(K846=0,"",IFERROR(VLOOKUP($E846,'SD Aufnahme'!$A$33:$N$326,'SD Aufnahme'!$E$29,FALSE),""))</f>
        <v/>
      </c>
      <c r="R846" s="87"/>
      <c r="S846" s="131" t="str">
        <f t="shared" si="239"/>
        <v/>
      </c>
      <c r="T846" s="126">
        <f>IF(M846="organische Düngemittel",IF(OR($M846=0,L846&lt;&gt;0,U846&gt;0),0,IFERROR(VLOOKUP($E846,'SD Aufnahme'!$A$33:$N$4042,T$20,FALSE),0)),)</f>
        <v>0</v>
      </c>
      <c r="U846" s="83"/>
      <c r="V846" s="124"/>
      <c r="W846" s="128" t="str">
        <f ca="1">IFERROR(IF(AND(J846&lt;&gt;"eigene Stoffe",VLOOKUP($E846,'SD Aufnahme'!$A$33:$N$326,'SD Aufnahme'!$G$29,FALSE)=0),"",IF($L846&lt;&gt;0,"", IF(AND(P846&gt;0,O846&lt;&gt;"",Q846&lt;&gt;"t TM"),VLOOKUP($E846,'SD Aufnahme'!$A$33:$N$326,'SD Aufnahme'!$G$29,FALSE)/O846*P846,VLOOKUP($E846,'SD Aufnahme'!$A$33:$N$326,'SD Aufnahme'!$G$29,FALSE)))),"")</f>
        <v/>
      </c>
      <c r="X846" s="87"/>
      <c r="Y846" s="128" t="str">
        <f ca="1">IFERROR(IF(AND(J846&lt;&gt;"eigene Stoffe",VLOOKUP($E846,'SD Aufnahme'!$A$33:$N$326,'SD Aufnahme'!$H$29,FALSE)=0),"",IF($L846&lt;&gt;0,"",IFERROR(IF(AND(P846&gt;0,O846&lt;&gt;"",Q846&lt;&gt;"t TM"),VLOOKUP($E846,'SD Aufnahme'!$A$33:$N$326,'SD Aufnahme'!$H$29,FALSE)*P846/O846,VLOOKUP($E846,'SD Aufnahme'!$A$33:$N$326,'SD Aufnahme'!$H$29,FALSE)),""))),"")</f>
        <v/>
      </c>
      <c r="Z846" s="87"/>
      <c r="AA846" s="424" t="s">
        <v>667</v>
      </c>
      <c r="AB846" s="129" t="str">
        <f>IF($M846=0,"",IFERROR(VLOOKUP($E846,'SD Aufnahme'!$A$33:$N$279,AB$20,FALSE),""))</f>
        <v/>
      </c>
      <c r="AC846" s="97">
        <f t="shared" si="240"/>
        <v>0</v>
      </c>
      <c r="AD846" s="89">
        <f t="shared" ca="1" si="241"/>
        <v>0</v>
      </c>
      <c r="AE846" s="89">
        <f t="shared" ca="1" si="247"/>
        <v>0</v>
      </c>
      <c r="AF846" s="89">
        <f t="shared" ca="1" si="242"/>
        <v>0</v>
      </c>
      <c r="AG846" s="89">
        <f t="shared" ca="1" si="248"/>
        <v>0</v>
      </c>
      <c r="AH846" s="89">
        <f t="shared" si="254"/>
        <v>0</v>
      </c>
      <c r="AI846" s="130" t="e">
        <f ca="1">COUNTIF(OFFSET('SD Aufnahme'!$C$33,VLOOKUP(J846,Art_Aufnahme,3,FALSE),0,VLOOKUP(J846,Art_Aufnahme,4,FALSE)-VLOOKUP(J846,Art_Aufnahme,3,FALSE)+1,1),K846)</f>
        <v>#N/A</v>
      </c>
      <c r="AJ846" s="138">
        <f ca="1">COUNTIF(OFFSET('SD Aufnahme'!$M$32,VLOOKUP(E846,'SD Aufnahme'!$A$33:$X$376,'SD Aufnahme'!$W$29,FALSE),0,1,VLOOKUP(E846,'SD Aufnahme'!$A$33:$X$376,'SD Aufnahme'!$X$29,FALSE)),M846)</f>
        <v>0</v>
      </c>
      <c r="AK846" s="91">
        <f t="shared" ca="1" si="249"/>
        <v>0</v>
      </c>
      <c r="AL846" s="98">
        <f t="shared" si="243"/>
        <v>3</v>
      </c>
      <c r="AO846" s="98">
        <f t="shared" si="244"/>
        <v>0</v>
      </c>
      <c r="AR846" s="98" t="str">
        <f t="shared" si="245"/>
        <v>1900-1-Aufnahme</v>
      </c>
    </row>
    <row r="847" spans="1:44">
      <c r="A847" s="98">
        <f t="shared" si="236"/>
        <v>0</v>
      </c>
      <c r="B847" s="98" t="str">
        <f>IF(C847=1,SUM($C$23:C847),"")</f>
        <v/>
      </c>
      <c r="C847" s="98">
        <f t="shared" si="237"/>
        <v>0</v>
      </c>
      <c r="D847" s="89" t="str">
        <f t="shared" si="238"/>
        <v>1900-1-Aufnahme-</v>
      </c>
      <c r="E847" s="123" t="str">
        <f t="shared" ca="1" si="246"/>
        <v>-</v>
      </c>
      <c r="F847" s="123">
        <f t="shared" si="251"/>
        <v>1900</v>
      </c>
      <c r="G847" s="123">
        <f t="shared" si="252"/>
        <v>1</v>
      </c>
      <c r="H847" s="162">
        <f t="shared" si="253"/>
        <v>825</v>
      </c>
      <c r="I847" s="77"/>
      <c r="J847" s="78"/>
      <c r="K847" s="79"/>
      <c r="L847" s="80"/>
      <c r="M847" s="177"/>
      <c r="N847" s="309" t="str">
        <f t="shared" ca="1" si="250"/>
        <v/>
      </c>
      <c r="O847" s="310" t="str">
        <f ca="1">IFERROR(IF(VLOOKUP($E847,'SD Aufnahme'!$A$33:$N$326,'SD Aufnahme'!$D$29,FALSE)=0,"",VLOOKUP($E847,'SD Aufnahme'!$A$33:$N$326,'SD Aufnahme'!$D$29,FALSE)),"")</f>
        <v/>
      </c>
      <c r="P847" s="313"/>
      <c r="Q847" s="315" t="str">
        <f>IF(K847=0,"",IFERROR(VLOOKUP($E847,'SD Aufnahme'!$A$33:$N$326,'SD Aufnahme'!$E$29,FALSE),""))</f>
        <v/>
      </c>
      <c r="R847" s="87"/>
      <c r="S847" s="131" t="str">
        <f t="shared" si="239"/>
        <v/>
      </c>
      <c r="T847" s="126">
        <f>IF(M847="organische Düngemittel",IF(OR($M847=0,L847&lt;&gt;0,U847&gt;0),0,IFERROR(VLOOKUP($E847,'SD Aufnahme'!$A$33:$N$4042,T$20,FALSE),0)),)</f>
        <v>0</v>
      </c>
      <c r="U847" s="83"/>
      <c r="V847" s="124"/>
      <c r="W847" s="128" t="str">
        <f ca="1">IFERROR(IF(AND(J847&lt;&gt;"eigene Stoffe",VLOOKUP($E847,'SD Aufnahme'!$A$33:$N$326,'SD Aufnahme'!$G$29,FALSE)=0),"",IF($L847&lt;&gt;0,"", IF(AND(P847&gt;0,O847&lt;&gt;"",Q847&lt;&gt;"t TM"),VLOOKUP($E847,'SD Aufnahme'!$A$33:$N$326,'SD Aufnahme'!$G$29,FALSE)/O847*P847,VLOOKUP($E847,'SD Aufnahme'!$A$33:$N$326,'SD Aufnahme'!$G$29,FALSE)))),"")</f>
        <v/>
      </c>
      <c r="X847" s="87"/>
      <c r="Y847" s="128" t="str">
        <f ca="1">IFERROR(IF(AND(J847&lt;&gt;"eigene Stoffe",VLOOKUP($E847,'SD Aufnahme'!$A$33:$N$326,'SD Aufnahme'!$H$29,FALSE)=0),"",IF($L847&lt;&gt;0,"",IFERROR(IF(AND(P847&gt;0,O847&lt;&gt;"",Q847&lt;&gt;"t TM"),VLOOKUP($E847,'SD Aufnahme'!$A$33:$N$326,'SD Aufnahme'!$H$29,FALSE)*P847/O847,VLOOKUP($E847,'SD Aufnahme'!$A$33:$N$326,'SD Aufnahme'!$H$29,FALSE)),""))),"")</f>
        <v/>
      </c>
      <c r="Z847" s="87"/>
      <c r="AA847" s="424" t="s">
        <v>667</v>
      </c>
      <c r="AB847" s="129" t="str">
        <f>IF($M847=0,"",IFERROR(VLOOKUP($E847,'SD Aufnahme'!$A$33:$N$279,AB$20,FALSE),""))</f>
        <v/>
      </c>
      <c r="AC847" s="97">
        <f t="shared" si="240"/>
        <v>0</v>
      </c>
      <c r="AD847" s="89">
        <f t="shared" ca="1" si="241"/>
        <v>0</v>
      </c>
      <c r="AE847" s="89">
        <f t="shared" ca="1" si="247"/>
        <v>0</v>
      </c>
      <c r="AF847" s="89">
        <f t="shared" ca="1" si="242"/>
        <v>0</v>
      </c>
      <c r="AG847" s="89">
        <f t="shared" ca="1" si="248"/>
        <v>0</v>
      </c>
      <c r="AH847" s="89">
        <f t="shared" si="254"/>
        <v>0</v>
      </c>
      <c r="AI847" s="130" t="e">
        <f ca="1">COUNTIF(OFFSET('SD Aufnahme'!$C$33,VLOOKUP(J847,Art_Aufnahme,3,FALSE),0,VLOOKUP(J847,Art_Aufnahme,4,FALSE)-VLOOKUP(J847,Art_Aufnahme,3,FALSE)+1,1),K847)</f>
        <v>#N/A</v>
      </c>
      <c r="AJ847" s="138">
        <f ca="1">COUNTIF(OFFSET('SD Aufnahme'!$M$32,VLOOKUP(E847,'SD Aufnahme'!$A$33:$X$376,'SD Aufnahme'!$W$29,FALSE),0,1,VLOOKUP(E847,'SD Aufnahme'!$A$33:$X$376,'SD Aufnahme'!$X$29,FALSE)),M847)</f>
        <v>0</v>
      </c>
      <c r="AK847" s="91">
        <f t="shared" ca="1" si="249"/>
        <v>0</v>
      </c>
      <c r="AL847" s="98">
        <f t="shared" si="243"/>
        <v>3</v>
      </c>
      <c r="AO847" s="98">
        <f t="shared" si="244"/>
        <v>0</v>
      </c>
      <c r="AR847" s="98" t="str">
        <f t="shared" si="245"/>
        <v>1900-1-Aufnahme</v>
      </c>
    </row>
    <row r="848" spans="1:44">
      <c r="A848" s="98">
        <f t="shared" si="236"/>
        <v>0</v>
      </c>
      <c r="B848" s="98" t="str">
        <f>IF(C848=1,SUM($C$23:C848),"")</f>
        <v/>
      </c>
      <c r="C848" s="98">
        <f t="shared" si="237"/>
        <v>0</v>
      </c>
      <c r="D848" s="89" t="str">
        <f t="shared" si="238"/>
        <v>1900-1-Aufnahme-</v>
      </c>
      <c r="E848" s="123" t="str">
        <f t="shared" ca="1" si="246"/>
        <v>-</v>
      </c>
      <c r="F848" s="123">
        <f t="shared" si="251"/>
        <v>1900</v>
      </c>
      <c r="G848" s="123">
        <f t="shared" si="252"/>
        <v>1</v>
      </c>
      <c r="H848" s="162">
        <f t="shared" si="253"/>
        <v>826</v>
      </c>
      <c r="I848" s="77"/>
      <c r="J848" s="78"/>
      <c r="K848" s="79"/>
      <c r="L848" s="80"/>
      <c r="M848" s="177"/>
      <c r="N848" s="309" t="str">
        <f t="shared" ca="1" si="250"/>
        <v/>
      </c>
      <c r="O848" s="310" t="str">
        <f ca="1">IFERROR(IF(VLOOKUP($E848,'SD Aufnahme'!$A$33:$N$326,'SD Aufnahme'!$D$29,FALSE)=0,"",VLOOKUP($E848,'SD Aufnahme'!$A$33:$N$326,'SD Aufnahme'!$D$29,FALSE)),"")</f>
        <v/>
      </c>
      <c r="P848" s="313"/>
      <c r="Q848" s="315" t="str">
        <f>IF(K848=0,"",IFERROR(VLOOKUP($E848,'SD Aufnahme'!$A$33:$N$326,'SD Aufnahme'!$E$29,FALSE),""))</f>
        <v/>
      </c>
      <c r="R848" s="87"/>
      <c r="S848" s="131" t="str">
        <f t="shared" si="239"/>
        <v/>
      </c>
      <c r="T848" s="126">
        <f>IF(M848="organische Düngemittel",IF(OR($M848=0,L848&lt;&gt;0,U848&gt;0),0,IFERROR(VLOOKUP($E848,'SD Aufnahme'!$A$33:$N$4042,T$20,FALSE),0)),)</f>
        <v>0</v>
      </c>
      <c r="U848" s="83"/>
      <c r="V848" s="124"/>
      <c r="W848" s="128" t="str">
        <f ca="1">IFERROR(IF(AND(J848&lt;&gt;"eigene Stoffe",VLOOKUP($E848,'SD Aufnahme'!$A$33:$N$326,'SD Aufnahme'!$G$29,FALSE)=0),"",IF($L848&lt;&gt;0,"", IF(AND(P848&gt;0,O848&lt;&gt;"",Q848&lt;&gt;"t TM"),VLOOKUP($E848,'SD Aufnahme'!$A$33:$N$326,'SD Aufnahme'!$G$29,FALSE)/O848*P848,VLOOKUP($E848,'SD Aufnahme'!$A$33:$N$326,'SD Aufnahme'!$G$29,FALSE)))),"")</f>
        <v/>
      </c>
      <c r="X848" s="87"/>
      <c r="Y848" s="128" t="str">
        <f ca="1">IFERROR(IF(AND(J848&lt;&gt;"eigene Stoffe",VLOOKUP($E848,'SD Aufnahme'!$A$33:$N$326,'SD Aufnahme'!$H$29,FALSE)=0),"",IF($L848&lt;&gt;0,"",IFERROR(IF(AND(P848&gt;0,O848&lt;&gt;"",Q848&lt;&gt;"t TM"),VLOOKUP($E848,'SD Aufnahme'!$A$33:$N$326,'SD Aufnahme'!$H$29,FALSE)*P848/O848,VLOOKUP($E848,'SD Aufnahme'!$A$33:$N$326,'SD Aufnahme'!$H$29,FALSE)),""))),"")</f>
        <v/>
      </c>
      <c r="Z848" s="87"/>
      <c r="AA848" s="424" t="s">
        <v>667</v>
      </c>
      <c r="AB848" s="129" t="str">
        <f>IF($M848=0,"",IFERROR(VLOOKUP($E848,'SD Aufnahme'!$A$33:$N$279,AB$20,FALSE),""))</f>
        <v/>
      </c>
      <c r="AC848" s="97">
        <f t="shared" si="240"/>
        <v>0</v>
      </c>
      <c r="AD848" s="89">
        <f t="shared" ca="1" si="241"/>
        <v>0</v>
      </c>
      <c r="AE848" s="89">
        <f t="shared" ca="1" si="247"/>
        <v>0</v>
      </c>
      <c r="AF848" s="89">
        <f t="shared" ca="1" si="242"/>
        <v>0</v>
      </c>
      <c r="AG848" s="89">
        <f t="shared" ca="1" si="248"/>
        <v>0</v>
      </c>
      <c r="AH848" s="89">
        <f t="shared" si="254"/>
        <v>0</v>
      </c>
      <c r="AI848" s="130" t="e">
        <f ca="1">COUNTIF(OFFSET('SD Aufnahme'!$C$33,VLOOKUP(J848,Art_Aufnahme,3,FALSE),0,VLOOKUP(J848,Art_Aufnahme,4,FALSE)-VLOOKUP(J848,Art_Aufnahme,3,FALSE)+1,1),K848)</f>
        <v>#N/A</v>
      </c>
      <c r="AJ848" s="138">
        <f ca="1">COUNTIF(OFFSET('SD Aufnahme'!$M$32,VLOOKUP(E848,'SD Aufnahme'!$A$33:$X$376,'SD Aufnahme'!$W$29,FALSE),0,1,VLOOKUP(E848,'SD Aufnahme'!$A$33:$X$376,'SD Aufnahme'!$X$29,FALSE)),M848)</f>
        <v>0</v>
      </c>
      <c r="AK848" s="91">
        <f t="shared" ca="1" si="249"/>
        <v>0</v>
      </c>
      <c r="AL848" s="98">
        <f t="shared" si="243"/>
        <v>3</v>
      </c>
      <c r="AO848" s="98">
        <f t="shared" si="244"/>
        <v>0</v>
      </c>
      <c r="AR848" s="98" t="str">
        <f t="shared" si="245"/>
        <v>1900-1-Aufnahme</v>
      </c>
    </row>
    <row r="849" spans="1:44">
      <c r="A849" s="98">
        <f t="shared" si="236"/>
        <v>0</v>
      </c>
      <c r="B849" s="98" t="str">
        <f>IF(C849=1,SUM($C$23:C849),"")</f>
        <v/>
      </c>
      <c r="C849" s="98">
        <f t="shared" si="237"/>
        <v>0</v>
      </c>
      <c r="D849" s="89" t="str">
        <f t="shared" si="238"/>
        <v>1900-1-Aufnahme-</v>
      </c>
      <c r="E849" s="123" t="str">
        <f t="shared" ca="1" si="246"/>
        <v>-</v>
      </c>
      <c r="F849" s="123">
        <f t="shared" si="251"/>
        <v>1900</v>
      </c>
      <c r="G849" s="123">
        <f t="shared" si="252"/>
        <v>1</v>
      </c>
      <c r="H849" s="162">
        <f t="shared" si="253"/>
        <v>827</v>
      </c>
      <c r="I849" s="77"/>
      <c r="J849" s="78"/>
      <c r="K849" s="79"/>
      <c r="L849" s="80"/>
      <c r="M849" s="177"/>
      <c r="N849" s="309" t="str">
        <f t="shared" ca="1" si="250"/>
        <v/>
      </c>
      <c r="O849" s="310" t="str">
        <f ca="1">IFERROR(IF(VLOOKUP($E849,'SD Aufnahme'!$A$33:$N$326,'SD Aufnahme'!$D$29,FALSE)=0,"",VLOOKUP($E849,'SD Aufnahme'!$A$33:$N$326,'SD Aufnahme'!$D$29,FALSE)),"")</f>
        <v/>
      </c>
      <c r="P849" s="313"/>
      <c r="Q849" s="315" t="str">
        <f>IF(K849=0,"",IFERROR(VLOOKUP($E849,'SD Aufnahme'!$A$33:$N$326,'SD Aufnahme'!$E$29,FALSE),""))</f>
        <v/>
      </c>
      <c r="R849" s="87"/>
      <c r="S849" s="131" t="str">
        <f t="shared" si="239"/>
        <v/>
      </c>
      <c r="T849" s="126">
        <f>IF(M849="organische Düngemittel",IF(OR($M849=0,L849&lt;&gt;0,U849&gt;0),0,IFERROR(VLOOKUP($E849,'SD Aufnahme'!$A$33:$N$4042,T$20,FALSE),0)),)</f>
        <v>0</v>
      </c>
      <c r="U849" s="83"/>
      <c r="V849" s="124"/>
      <c r="W849" s="128" t="str">
        <f ca="1">IFERROR(IF(AND(J849&lt;&gt;"eigene Stoffe",VLOOKUP($E849,'SD Aufnahme'!$A$33:$N$326,'SD Aufnahme'!$G$29,FALSE)=0),"",IF($L849&lt;&gt;0,"", IF(AND(P849&gt;0,O849&lt;&gt;"",Q849&lt;&gt;"t TM"),VLOOKUP($E849,'SD Aufnahme'!$A$33:$N$326,'SD Aufnahme'!$G$29,FALSE)/O849*P849,VLOOKUP($E849,'SD Aufnahme'!$A$33:$N$326,'SD Aufnahme'!$G$29,FALSE)))),"")</f>
        <v/>
      </c>
      <c r="X849" s="87"/>
      <c r="Y849" s="128" t="str">
        <f ca="1">IFERROR(IF(AND(J849&lt;&gt;"eigene Stoffe",VLOOKUP($E849,'SD Aufnahme'!$A$33:$N$326,'SD Aufnahme'!$H$29,FALSE)=0),"",IF($L849&lt;&gt;0,"",IFERROR(IF(AND(P849&gt;0,O849&lt;&gt;"",Q849&lt;&gt;"t TM"),VLOOKUP($E849,'SD Aufnahme'!$A$33:$N$326,'SD Aufnahme'!$H$29,FALSE)*P849/O849,VLOOKUP($E849,'SD Aufnahme'!$A$33:$N$326,'SD Aufnahme'!$H$29,FALSE)),""))),"")</f>
        <v/>
      </c>
      <c r="Z849" s="87"/>
      <c r="AA849" s="424" t="s">
        <v>667</v>
      </c>
      <c r="AB849" s="129" t="str">
        <f>IF($M849=0,"",IFERROR(VLOOKUP($E849,'SD Aufnahme'!$A$33:$N$279,AB$20,FALSE),""))</f>
        <v/>
      </c>
      <c r="AC849" s="97">
        <f t="shared" si="240"/>
        <v>0</v>
      </c>
      <c r="AD849" s="89">
        <f t="shared" ca="1" si="241"/>
        <v>0</v>
      </c>
      <c r="AE849" s="89">
        <f t="shared" ca="1" si="247"/>
        <v>0</v>
      </c>
      <c r="AF849" s="89">
        <f t="shared" ca="1" si="242"/>
        <v>0</v>
      </c>
      <c r="AG849" s="89">
        <f t="shared" ca="1" si="248"/>
        <v>0</v>
      </c>
      <c r="AH849" s="89">
        <f t="shared" si="254"/>
        <v>0</v>
      </c>
      <c r="AI849" s="130" t="e">
        <f ca="1">COUNTIF(OFFSET('SD Aufnahme'!$C$33,VLOOKUP(J849,Art_Aufnahme,3,FALSE),0,VLOOKUP(J849,Art_Aufnahme,4,FALSE)-VLOOKUP(J849,Art_Aufnahme,3,FALSE)+1,1),K849)</f>
        <v>#N/A</v>
      </c>
      <c r="AJ849" s="138">
        <f ca="1">COUNTIF(OFFSET('SD Aufnahme'!$M$32,VLOOKUP(E849,'SD Aufnahme'!$A$33:$X$376,'SD Aufnahme'!$W$29,FALSE),0,1,VLOOKUP(E849,'SD Aufnahme'!$A$33:$X$376,'SD Aufnahme'!$X$29,FALSE)),M849)</f>
        <v>0</v>
      </c>
      <c r="AK849" s="91">
        <f t="shared" ca="1" si="249"/>
        <v>0</v>
      </c>
      <c r="AL849" s="98">
        <f t="shared" si="243"/>
        <v>3</v>
      </c>
      <c r="AO849" s="98">
        <f t="shared" si="244"/>
        <v>0</v>
      </c>
      <c r="AR849" s="98" t="str">
        <f t="shared" si="245"/>
        <v>1900-1-Aufnahme</v>
      </c>
    </row>
    <row r="850" spans="1:44">
      <c r="A850" s="98">
        <f t="shared" si="236"/>
        <v>0</v>
      </c>
      <c r="B850" s="98" t="str">
        <f>IF(C850=1,SUM($C$23:C850),"")</f>
        <v/>
      </c>
      <c r="C850" s="98">
        <f t="shared" si="237"/>
        <v>0</v>
      </c>
      <c r="D850" s="89" t="str">
        <f t="shared" si="238"/>
        <v>1900-1-Aufnahme-</v>
      </c>
      <c r="E850" s="123" t="str">
        <f t="shared" ca="1" si="246"/>
        <v>-</v>
      </c>
      <c r="F850" s="123">
        <f t="shared" si="251"/>
        <v>1900</v>
      </c>
      <c r="G850" s="123">
        <f t="shared" si="252"/>
        <v>1</v>
      </c>
      <c r="H850" s="162">
        <f t="shared" si="253"/>
        <v>828</v>
      </c>
      <c r="I850" s="77"/>
      <c r="J850" s="78"/>
      <c r="K850" s="79"/>
      <c r="L850" s="80"/>
      <c r="M850" s="177"/>
      <c r="N850" s="309" t="str">
        <f t="shared" ca="1" si="250"/>
        <v/>
      </c>
      <c r="O850" s="310" t="str">
        <f ca="1">IFERROR(IF(VLOOKUP($E850,'SD Aufnahme'!$A$33:$N$326,'SD Aufnahme'!$D$29,FALSE)=0,"",VLOOKUP($E850,'SD Aufnahme'!$A$33:$N$326,'SD Aufnahme'!$D$29,FALSE)),"")</f>
        <v/>
      </c>
      <c r="P850" s="313"/>
      <c r="Q850" s="315" t="str">
        <f>IF(K850=0,"",IFERROR(VLOOKUP($E850,'SD Aufnahme'!$A$33:$N$326,'SD Aufnahme'!$E$29,FALSE),""))</f>
        <v/>
      </c>
      <c r="R850" s="87"/>
      <c r="S850" s="131" t="str">
        <f t="shared" si="239"/>
        <v/>
      </c>
      <c r="T850" s="126">
        <f>IF(M850="organische Düngemittel",IF(OR($M850=0,L850&lt;&gt;0,U850&gt;0),0,IFERROR(VLOOKUP($E850,'SD Aufnahme'!$A$33:$N$4042,T$20,FALSE),0)),)</f>
        <v>0</v>
      </c>
      <c r="U850" s="83"/>
      <c r="V850" s="124"/>
      <c r="W850" s="128" t="str">
        <f ca="1">IFERROR(IF(AND(J850&lt;&gt;"eigene Stoffe",VLOOKUP($E850,'SD Aufnahme'!$A$33:$N$326,'SD Aufnahme'!$G$29,FALSE)=0),"",IF($L850&lt;&gt;0,"", IF(AND(P850&gt;0,O850&lt;&gt;"",Q850&lt;&gt;"t TM"),VLOOKUP($E850,'SD Aufnahme'!$A$33:$N$326,'SD Aufnahme'!$G$29,FALSE)/O850*P850,VLOOKUP($E850,'SD Aufnahme'!$A$33:$N$326,'SD Aufnahme'!$G$29,FALSE)))),"")</f>
        <v/>
      </c>
      <c r="X850" s="87"/>
      <c r="Y850" s="128" t="str">
        <f ca="1">IFERROR(IF(AND(J850&lt;&gt;"eigene Stoffe",VLOOKUP($E850,'SD Aufnahme'!$A$33:$N$326,'SD Aufnahme'!$H$29,FALSE)=0),"",IF($L850&lt;&gt;0,"",IFERROR(IF(AND(P850&gt;0,O850&lt;&gt;"",Q850&lt;&gt;"t TM"),VLOOKUP($E850,'SD Aufnahme'!$A$33:$N$326,'SD Aufnahme'!$H$29,FALSE)*P850/O850,VLOOKUP($E850,'SD Aufnahme'!$A$33:$N$326,'SD Aufnahme'!$H$29,FALSE)),""))),"")</f>
        <v/>
      </c>
      <c r="Z850" s="87"/>
      <c r="AA850" s="424" t="s">
        <v>667</v>
      </c>
      <c r="AB850" s="129" t="str">
        <f>IF($M850=0,"",IFERROR(VLOOKUP($E850,'SD Aufnahme'!$A$33:$N$279,AB$20,FALSE),""))</f>
        <v/>
      </c>
      <c r="AC850" s="97">
        <f t="shared" si="240"/>
        <v>0</v>
      </c>
      <c r="AD850" s="89">
        <f t="shared" ca="1" si="241"/>
        <v>0</v>
      </c>
      <c r="AE850" s="89">
        <f t="shared" ca="1" si="247"/>
        <v>0</v>
      </c>
      <c r="AF850" s="89">
        <f t="shared" ca="1" si="242"/>
        <v>0</v>
      </c>
      <c r="AG850" s="89">
        <f t="shared" ca="1" si="248"/>
        <v>0</v>
      </c>
      <c r="AH850" s="89">
        <f t="shared" si="254"/>
        <v>0</v>
      </c>
      <c r="AI850" s="130" t="e">
        <f ca="1">COUNTIF(OFFSET('SD Aufnahme'!$C$33,VLOOKUP(J850,Art_Aufnahme,3,FALSE),0,VLOOKUP(J850,Art_Aufnahme,4,FALSE)-VLOOKUP(J850,Art_Aufnahme,3,FALSE)+1,1),K850)</f>
        <v>#N/A</v>
      </c>
      <c r="AJ850" s="138">
        <f ca="1">COUNTIF(OFFSET('SD Aufnahme'!$M$32,VLOOKUP(E850,'SD Aufnahme'!$A$33:$X$376,'SD Aufnahme'!$W$29,FALSE),0,1,VLOOKUP(E850,'SD Aufnahme'!$A$33:$X$376,'SD Aufnahme'!$X$29,FALSE)),M850)</f>
        <v>0</v>
      </c>
      <c r="AK850" s="91">
        <f t="shared" ca="1" si="249"/>
        <v>0</v>
      </c>
      <c r="AL850" s="98">
        <f t="shared" si="243"/>
        <v>3</v>
      </c>
      <c r="AO850" s="98">
        <f t="shared" si="244"/>
        <v>0</v>
      </c>
      <c r="AR850" s="98" t="str">
        <f t="shared" si="245"/>
        <v>1900-1-Aufnahme</v>
      </c>
    </row>
    <row r="851" spans="1:44">
      <c r="A851" s="98">
        <f t="shared" si="236"/>
        <v>0</v>
      </c>
      <c r="B851" s="98" t="str">
        <f>IF(C851=1,SUM($C$23:C851),"")</f>
        <v/>
      </c>
      <c r="C851" s="98">
        <f t="shared" si="237"/>
        <v>0</v>
      </c>
      <c r="D851" s="89" t="str">
        <f t="shared" si="238"/>
        <v>1900-1-Aufnahme-</v>
      </c>
      <c r="E851" s="123" t="str">
        <f t="shared" ca="1" si="246"/>
        <v>-</v>
      </c>
      <c r="F851" s="123">
        <f t="shared" si="251"/>
        <v>1900</v>
      </c>
      <c r="G851" s="123">
        <f t="shared" si="252"/>
        <v>1</v>
      </c>
      <c r="H851" s="162">
        <f t="shared" si="253"/>
        <v>829</v>
      </c>
      <c r="I851" s="77"/>
      <c r="J851" s="78"/>
      <c r="K851" s="79"/>
      <c r="L851" s="80"/>
      <c r="M851" s="177"/>
      <c r="N851" s="309" t="str">
        <f t="shared" ca="1" si="250"/>
        <v/>
      </c>
      <c r="O851" s="310" t="str">
        <f ca="1">IFERROR(IF(VLOOKUP($E851,'SD Aufnahme'!$A$33:$N$326,'SD Aufnahme'!$D$29,FALSE)=0,"",VLOOKUP($E851,'SD Aufnahme'!$A$33:$N$326,'SD Aufnahme'!$D$29,FALSE)),"")</f>
        <v/>
      </c>
      <c r="P851" s="313"/>
      <c r="Q851" s="315" t="str">
        <f>IF(K851=0,"",IFERROR(VLOOKUP($E851,'SD Aufnahme'!$A$33:$N$326,'SD Aufnahme'!$E$29,FALSE),""))</f>
        <v/>
      </c>
      <c r="R851" s="87"/>
      <c r="S851" s="131" t="str">
        <f t="shared" si="239"/>
        <v/>
      </c>
      <c r="T851" s="126">
        <f>IF(M851="organische Düngemittel",IF(OR($M851=0,L851&lt;&gt;0,U851&gt;0),0,IFERROR(VLOOKUP($E851,'SD Aufnahme'!$A$33:$N$4042,T$20,FALSE),0)),)</f>
        <v>0</v>
      </c>
      <c r="U851" s="83"/>
      <c r="V851" s="124"/>
      <c r="W851" s="128" t="str">
        <f ca="1">IFERROR(IF(AND(J851&lt;&gt;"eigene Stoffe",VLOOKUP($E851,'SD Aufnahme'!$A$33:$N$326,'SD Aufnahme'!$G$29,FALSE)=0),"",IF($L851&lt;&gt;0,"", IF(AND(P851&gt;0,O851&lt;&gt;"",Q851&lt;&gt;"t TM"),VLOOKUP($E851,'SD Aufnahme'!$A$33:$N$326,'SD Aufnahme'!$G$29,FALSE)/O851*P851,VLOOKUP($E851,'SD Aufnahme'!$A$33:$N$326,'SD Aufnahme'!$G$29,FALSE)))),"")</f>
        <v/>
      </c>
      <c r="X851" s="87"/>
      <c r="Y851" s="128" t="str">
        <f ca="1">IFERROR(IF(AND(J851&lt;&gt;"eigene Stoffe",VLOOKUP($E851,'SD Aufnahme'!$A$33:$N$326,'SD Aufnahme'!$H$29,FALSE)=0),"",IF($L851&lt;&gt;0,"",IFERROR(IF(AND(P851&gt;0,O851&lt;&gt;"",Q851&lt;&gt;"t TM"),VLOOKUP($E851,'SD Aufnahme'!$A$33:$N$326,'SD Aufnahme'!$H$29,FALSE)*P851/O851,VLOOKUP($E851,'SD Aufnahme'!$A$33:$N$326,'SD Aufnahme'!$H$29,FALSE)),""))),"")</f>
        <v/>
      </c>
      <c r="Z851" s="87"/>
      <c r="AA851" s="424" t="s">
        <v>667</v>
      </c>
      <c r="AB851" s="129" t="str">
        <f>IF($M851=0,"",IFERROR(VLOOKUP($E851,'SD Aufnahme'!$A$33:$N$279,AB$20,FALSE),""))</f>
        <v/>
      </c>
      <c r="AC851" s="97">
        <f t="shared" si="240"/>
        <v>0</v>
      </c>
      <c r="AD851" s="89">
        <f t="shared" ca="1" si="241"/>
        <v>0</v>
      </c>
      <c r="AE851" s="89">
        <f t="shared" ca="1" si="247"/>
        <v>0</v>
      </c>
      <c r="AF851" s="89">
        <f t="shared" ca="1" si="242"/>
        <v>0</v>
      </c>
      <c r="AG851" s="89">
        <f t="shared" ca="1" si="248"/>
        <v>0</v>
      </c>
      <c r="AH851" s="89">
        <f t="shared" si="254"/>
        <v>0</v>
      </c>
      <c r="AI851" s="130" t="e">
        <f ca="1">COUNTIF(OFFSET('SD Aufnahme'!$C$33,VLOOKUP(J851,Art_Aufnahme,3,FALSE),0,VLOOKUP(J851,Art_Aufnahme,4,FALSE)-VLOOKUP(J851,Art_Aufnahme,3,FALSE)+1,1),K851)</f>
        <v>#N/A</v>
      </c>
      <c r="AJ851" s="138">
        <f ca="1">COUNTIF(OFFSET('SD Aufnahme'!$M$32,VLOOKUP(E851,'SD Aufnahme'!$A$33:$X$376,'SD Aufnahme'!$W$29,FALSE),0,1,VLOOKUP(E851,'SD Aufnahme'!$A$33:$X$376,'SD Aufnahme'!$X$29,FALSE)),M851)</f>
        <v>0</v>
      </c>
      <c r="AK851" s="91">
        <f t="shared" ca="1" si="249"/>
        <v>0</v>
      </c>
      <c r="AL851" s="98">
        <f t="shared" si="243"/>
        <v>3</v>
      </c>
      <c r="AO851" s="98">
        <f t="shared" si="244"/>
        <v>0</v>
      </c>
      <c r="AR851" s="98" t="str">
        <f t="shared" si="245"/>
        <v>1900-1-Aufnahme</v>
      </c>
    </row>
    <row r="852" spans="1:44">
      <c r="A852" s="98">
        <f t="shared" si="236"/>
        <v>0</v>
      </c>
      <c r="B852" s="98" t="str">
        <f>IF(C852=1,SUM($C$23:C852),"")</f>
        <v/>
      </c>
      <c r="C852" s="98">
        <f t="shared" si="237"/>
        <v>0</v>
      </c>
      <c r="D852" s="89" t="str">
        <f t="shared" si="238"/>
        <v>1900-1-Aufnahme-</v>
      </c>
      <c r="E852" s="123" t="str">
        <f t="shared" ca="1" si="246"/>
        <v>-</v>
      </c>
      <c r="F852" s="123">
        <f t="shared" si="251"/>
        <v>1900</v>
      </c>
      <c r="G852" s="123">
        <f t="shared" si="252"/>
        <v>1</v>
      </c>
      <c r="H852" s="162">
        <f t="shared" si="253"/>
        <v>830</v>
      </c>
      <c r="I852" s="77"/>
      <c r="J852" s="78"/>
      <c r="K852" s="79"/>
      <c r="L852" s="80"/>
      <c r="M852" s="177"/>
      <c r="N852" s="309" t="str">
        <f t="shared" ca="1" si="250"/>
        <v/>
      </c>
      <c r="O852" s="310" t="str">
        <f ca="1">IFERROR(IF(VLOOKUP($E852,'SD Aufnahme'!$A$33:$N$326,'SD Aufnahme'!$D$29,FALSE)=0,"",VLOOKUP($E852,'SD Aufnahme'!$A$33:$N$326,'SD Aufnahme'!$D$29,FALSE)),"")</f>
        <v/>
      </c>
      <c r="P852" s="313"/>
      <c r="Q852" s="315" t="str">
        <f>IF(K852=0,"",IFERROR(VLOOKUP($E852,'SD Aufnahme'!$A$33:$N$326,'SD Aufnahme'!$E$29,FALSE),""))</f>
        <v/>
      </c>
      <c r="R852" s="87"/>
      <c r="S852" s="131" t="str">
        <f t="shared" si="239"/>
        <v/>
      </c>
      <c r="T852" s="126">
        <f>IF(M852="organische Düngemittel",IF(OR($M852=0,L852&lt;&gt;0,U852&gt;0),0,IFERROR(VLOOKUP($E852,'SD Aufnahme'!$A$33:$N$4042,T$20,FALSE),0)),)</f>
        <v>0</v>
      </c>
      <c r="U852" s="83"/>
      <c r="V852" s="124"/>
      <c r="W852" s="128" t="str">
        <f ca="1">IFERROR(IF(AND(J852&lt;&gt;"eigene Stoffe",VLOOKUP($E852,'SD Aufnahme'!$A$33:$N$326,'SD Aufnahme'!$G$29,FALSE)=0),"",IF($L852&lt;&gt;0,"", IF(AND(P852&gt;0,O852&lt;&gt;"",Q852&lt;&gt;"t TM"),VLOOKUP($E852,'SD Aufnahme'!$A$33:$N$326,'SD Aufnahme'!$G$29,FALSE)/O852*P852,VLOOKUP($E852,'SD Aufnahme'!$A$33:$N$326,'SD Aufnahme'!$G$29,FALSE)))),"")</f>
        <v/>
      </c>
      <c r="X852" s="87"/>
      <c r="Y852" s="128" t="str">
        <f ca="1">IFERROR(IF(AND(J852&lt;&gt;"eigene Stoffe",VLOOKUP($E852,'SD Aufnahme'!$A$33:$N$326,'SD Aufnahme'!$H$29,FALSE)=0),"",IF($L852&lt;&gt;0,"",IFERROR(IF(AND(P852&gt;0,O852&lt;&gt;"",Q852&lt;&gt;"t TM"),VLOOKUP($E852,'SD Aufnahme'!$A$33:$N$326,'SD Aufnahme'!$H$29,FALSE)*P852/O852,VLOOKUP($E852,'SD Aufnahme'!$A$33:$N$326,'SD Aufnahme'!$H$29,FALSE)),""))),"")</f>
        <v/>
      </c>
      <c r="Z852" s="87"/>
      <c r="AA852" s="424" t="s">
        <v>667</v>
      </c>
      <c r="AB852" s="129" t="str">
        <f>IF($M852=0,"",IFERROR(VLOOKUP($E852,'SD Aufnahme'!$A$33:$N$279,AB$20,FALSE),""))</f>
        <v/>
      </c>
      <c r="AC852" s="97">
        <f t="shared" si="240"/>
        <v>0</v>
      </c>
      <c r="AD852" s="89">
        <f t="shared" ca="1" si="241"/>
        <v>0</v>
      </c>
      <c r="AE852" s="89">
        <f t="shared" ca="1" si="247"/>
        <v>0</v>
      </c>
      <c r="AF852" s="89">
        <f t="shared" ca="1" si="242"/>
        <v>0</v>
      </c>
      <c r="AG852" s="89">
        <f t="shared" ca="1" si="248"/>
        <v>0</v>
      </c>
      <c r="AH852" s="89">
        <f t="shared" si="254"/>
        <v>0</v>
      </c>
      <c r="AI852" s="130" t="e">
        <f ca="1">COUNTIF(OFFSET('SD Aufnahme'!$C$33,VLOOKUP(J852,Art_Aufnahme,3,FALSE),0,VLOOKUP(J852,Art_Aufnahme,4,FALSE)-VLOOKUP(J852,Art_Aufnahme,3,FALSE)+1,1),K852)</f>
        <v>#N/A</v>
      </c>
      <c r="AJ852" s="138">
        <f ca="1">COUNTIF(OFFSET('SD Aufnahme'!$M$32,VLOOKUP(E852,'SD Aufnahme'!$A$33:$X$376,'SD Aufnahme'!$W$29,FALSE),0,1,VLOOKUP(E852,'SD Aufnahme'!$A$33:$X$376,'SD Aufnahme'!$X$29,FALSE)),M852)</f>
        <v>0</v>
      </c>
      <c r="AK852" s="91">
        <f t="shared" ca="1" si="249"/>
        <v>0</v>
      </c>
      <c r="AL852" s="98">
        <f t="shared" si="243"/>
        <v>3</v>
      </c>
      <c r="AO852" s="98">
        <f t="shared" si="244"/>
        <v>0</v>
      </c>
      <c r="AR852" s="98" t="str">
        <f t="shared" si="245"/>
        <v>1900-1-Aufnahme</v>
      </c>
    </row>
    <row r="853" spans="1:44">
      <c r="A853" s="98">
        <f t="shared" si="236"/>
        <v>0</v>
      </c>
      <c r="B853" s="98" t="str">
        <f>IF(C853=1,SUM($C$23:C853),"")</f>
        <v/>
      </c>
      <c r="C853" s="98">
        <f t="shared" si="237"/>
        <v>0</v>
      </c>
      <c r="D853" s="89" t="str">
        <f t="shared" si="238"/>
        <v>1900-1-Aufnahme-</v>
      </c>
      <c r="E853" s="123" t="str">
        <f t="shared" ca="1" si="246"/>
        <v>-</v>
      </c>
      <c r="F853" s="123">
        <f t="shared" si="251"/>
        <v>1900</v>
      </c>
      <c r="G853" s="123">
        <f t="shared" si="252"/>
        <v>1</v>
      </c>
      <c r="H853" s="162">
        <f t="shared" si="253"/>
        <v>831</v>
      </c>
      <c r="I853" s="77"/>
      <c r="J853" s="78"/>
      <c r="K853" s="79"/>
      <c r="L853" s="80"/>
      <c r="M853" s="177"/>
      <c r="N853" s="309" t="str">
        <f t="shared" ca="1" si="250"/>
        <v/>
      </c>
      <c r="O853" s="310" t="str">
        <f ca="1">IFERROR(IF(VLOOKUP($E853,'SD Aufnahme'!$A$33:$N$326,'SD Aufnahme'!$D$29,FALSE)=0,"",VLOOKUP($E853,'SD Aufnahme'!$A$33:$N$326,'SD Aufnahme'!$D$29,FALSE)),"")</f>
        <v/>
      </c>
      <c r="P853" s="313"/>
      <c r="Q853" s="315" t="str">
        <f>IF(K853=0,"",IFERROR(VLOOKUP($E853,'SD Aufnahme'!$A$33:$N$326,'SD Aufnahme'!$E$29,FALSE),""))</f>
        <v/>
      </c>
      <c r="R853" s="87"/>
      <c r="S853" s="131" t="str">
        <f t="shared" si="239"/>
        <v/>
      </c>
      <c r="T853" s="126">
        <f>IF(M853="organische Düngemittel",IF(OR($M853=0,L853&lt;&gt;0,U853&gt;0),0,IFERROR(VLOOKUP($E853,'SD Aufnahme'!$A$33:$N$4042,T$20,FALSE),0)),)</f>
        <v>0</v>
      </c>
      <c r="U853" s="83"/>
      <c r="V853" s="124"/>
      <c r="W853" s="128" t="str">
        <f ca="1">IFERROR(IF(AND(J853&lt;&gt;"eigene Stoffe",VLOOKUP($E853,'SD Aufnahme'!$A$33:$N$326,'SD Aufnahme'!$G$29,FALSE)=0),"",IF($L853&lt;&gt;0,"", IF(AND(P853&gt;0,O853&lt;&gt;"",Q853&lt;&gt;"t TM"),VLOOKUP($E853,'SD Aufnahme'!$A$33:$N$326,'SD Aufnahme'!$G$29,FALSE)/O853*P853,VLOOKUP($E853,'SD Aufnahme'!$A$33:$N$326,'SD Aufnahme'!$G$29,FALSE)))),"")</f>
        <v/>
      </c>
      <c r="X853" s="87"/>
      <c r="Y853" s="128" t="str">
        <f ca="1">IFERROR(IF(AND(J853&lt;&gt;"eigene Stoffe",VLOOKUP($E853,'SD Aufnahme'!$A$33:$N$326,'SD Aufnahme'!$H$29,FALSE)=0),"",IF($L853&lt;&gt;0,"",IFERROR(IF(AND(P853&gt;0,O853&lt;&gt;"",Q853&lt;&gt;"t TM"),VLOOKUP($E853,'SD Aufnahme'!$A$33:$N$326,'SD Aufnahme'!$H$29,FALSE)*P853/O853,VLOOKUP($E853,'SD Aufnahme'!$A$33:$N$326,'SD Aufnahme'!$H$29,FALSE)),""))),"")</f>
        <v/>
      </c>
      <c r="Z853" s="87"/>
      <c r="AA853" s="424" t="s">
        <v>667</v>
      </c>
      <c r="AB853" s="129" t="str">
        <f>IF($M853=0,"",IFERROR(VLOOKUP($E853,'SD Aufnahme'!$A$33:$N$279,AB$20,FALSE),""))</f>
        <v/>
      </c>
      <c r="AC853" s="97">
        <f t="shared" si="240"/>
        <v>0</v>
      </c>
      <c r="AD853" s="89">
        <f t="shared" ca="1" si="241"/>
        <v>0</v>
      </c>
      <c r="AE853" s="89">
        <f t="shared" ca="1" si="247"/>
        <v>0</v>
      </c>
      <c r="AF853" s="89">
        <f t="shared" ca="1" si="242"/>
        <v>0</v>
      </c>
      <c r="AG853" s="89">
        <f t="shared" ca="1" si="248"/>
        <v>0</v>
      </c>
      <c r="AH853" s="89">
        <f t="shared" si="254"/>
        <v>0</v>
      </c>
      <c r="AI853" s="130" t="e">
        <f ca="1">COUNTIF(OFFSET('SD Aufnahme'!$C$33,VLOOKUP(J853,Art_Aufnahme,3,FALSE),0,VLOOKUP(J853,Art_Aufnahme,4,FALSE)-VLOOKUP(J853,Art_Aufnahme,3,FALSE)+1,1),K853)</f>
        <v>#N/A</v>
      </c>
      <c r="AJ853" s="138">
        <f ca="1">COUNTIF(OFFSET('SD Aufnahme'!$M$32,VLOOKUP(E853,'SD Aufnahme'!$A$33:$X$376,'SD Aufnahme'!$W$29,FALSE),0,1,VLOOKUP(E853,'SD Aufnahme'!$A$33:$X$376,'SD Aufnahme'!$X$29,FALSE)),M853)</f>
        <v>0</v>
      </c>
      <c r="AK853" s="91">
        <f t="shared" ca="1" si="249"/>
        <v>0</v>
      </c>
      <c r="AL853" s="98">
        <f t="shared" si="243"/>
        <v>3</v>
      </c>
      <c r="AO853" s="98">
        <f t="shared" si="244"/>
        <v>0</v>
      </c>
      <c r="AR853" s="98" t="str">
        <f t="shared" si="245"/>
        <v>1900-1-Aufnahme</v>
      </c>
    </row>
    <row r="854" spans="1:44">
      <c r="A854" s="98">
        <f t="shared" si="236"/>
        <v>0</v>
      </c>
      <c r="B854" s="98" t="str">
        <f>IF(C854=1,SUM($C$23:C854),"")</f>
        <v/>
      </c>
      <c r="C854" s="98">
        <f t="shared" si="237"/>
        <v>0</v>
      </c>
      <c r="D854" s="89" t="str">
        <f t="shared" si="238"/>
        <v>1900-1-Aufnahme-</v>
      </c>
      <c r="E854" s="123" t="str">
        <f t="shared" ca="1" si="246"/>
        <v>-</v>
      </c>
      <c r="F854" s="123">
        <f t="shared" si="251"/>
        <v>1900</v>
      </c>
      <c r="G854" s="123">
        <f t="shared" si="252"/>
        <v>1</v>
      </c>
      <c r="H854" s="162">
        <f t="shared" si="253"/>
        <v>832</v>
      </c>
      <c r="I854" s="77"/>
      <c r="J854" s="78"/>
      <c r="K854" s="79"/>
      <c r="L854" s="80"/>
      <c r="M854" s="177"/>
      <c r="N854" s="309" t="str">
        <f t="shared" ca="1" si="250"/>
        <v/>
      </c>
      <c r="O854" s="310" t="str">
        <f ca="1">IFERROR(IF(VLOOKUP($E854,'SD Aufnahme'!$A$33:$N$326,'SD Aufnahme'!$D$29,FALSE)=0,"",VLOOKUP($E854,'SD Aufnahme'!$A$33:$N$326,'SD Aufnahme'!$D$29,FALSE)),"")</f>
        <v/>
      </c>
      <c r="P854" s="313"/>
      <c r="Q854" s="315" t="str">
        <f>IF(K854=0,"",IFERROR(VLOOKUP($E854,'SD Aufnahme'!$A$33:$N$326,'SD Aufnahme'!$E$29,FALSE),""))</f>
        <v/>
      </c>
      <c r="R854" s="87"/>
      <c r="S854" s="131" t="str">
        <f t="shared" si="239"/>
        <v/>
      </c>
      <c r="T854" s="126">
        <f>IF(M854="organische Düngemittel",IF(OR($M854=0,L854&lt;&gt;0,U854&gt;0),0,IFERROR(VLOOKUP($E854,'SD Aufnahme'!$A$33:$N$4042,T$20,FALSE),0)),)</f>
        <v>0</v>
      </c>
      <c r="U854" s="83"/>
      <c r="V854" s="124"/>
      <c r="W854" s="128" t="str">
        <f ca="1">IFERROR(IF(AND(J854&lt;&gt;"eigene Stoffe",VLOOKUP($E854,'SD Aufnahme'!$A$33:$N$326,'SD Aufnahme'!$G$29,FALSE)=0),"",IF($L854&lt;&gt;0,"", IF(AND(P854&gt;0,O854&lt;&gt;"",Q854&lt;&gt;"t TM"),VLOOKUP($E854,'SD Aufnahme'!$A$33:$N$326,'SD Aufnahme'!$G$29,FALSE)/O854*P854,VLOOKUP($E854,'SD Aufnahme'!$A$33:$N$326,'SD Aufnahme'!$G$29,FALSE)))),"")</f>
        <v/>
      </c>
      <c r="X854" s="87"/>
      <c r="Y854" s="128" t="str">
        <f ca="1">IFERROR(IF(AND(J854&lt;&gt;"eigene Stoffe",VLOOKUP($E854,'SD Aufnahme'!$A$33:$N$326,'SD Aufnahme'!$H$29,FALSE)=0),"",IF($L854&lt;&gt;0,"",IFERROR(IF(AND(P854&gt;0,O854&lt;&gt;"",Q854&lt;&gt;"t TM"),VLOOKUP($E854,'SD Aufnahme'!$A$33:$N$326,'SD Aufnahme'!$H$29,FALSE)*P854/O854,VLOOKUP($E854,'SD Aufnahme'!$A$33:$N$326,'SD Aufnahme'!$H$29,FALSE)),""))),"")</f>
        <v/>
      </c>
      <c r="Z854" s="87"/>
      <c r="AA854" s="424" t="s">
        <v>667</v>
      </c>
      <c r="AB854" s="129" t="str">
        <f>IF($M854=0,"",IFERROR(VLOOKUP($E854,'SD Aufnahme'!$A$33:$N$279,AB$20,FALSE),""))</f>
        <v/>
      </c>
      <c r="AC854" s="97">
        <f t="shared" si="240"/>
        <v>0</v>
      </c>
      <c r="AD854" s="89">
        <f t="shared" ca="1" si="241"/>
        <v>0</v>
      </c>
      <c r="AE854" s="89">
        <f t="shared" ca="1" si="247"/>
        <v>0</v>
      </c>
      <c r="AF854" s="89">
        <f t="shared" ca="1" si="242"/>
        <v>0</v>
      </c>
      <c r="AG854" s="89">
        <f t="shared" ca="1" si="248"/>
        <v>0</v>
      </c>
      <c r="AH854" s="89">
        <f t="shared" si="254"/>
        <v>0</v>
      </c>
      <c r="AI854" s="130" t="e">
        <f ca="1">COUNTIF(OFFSET('SD Aufnahme'!$C$33,VLOOKUP(J854,Art_Aufnahme,3,FALSE),0,VLOOKUP(J854,Art_Aufnahme,4,FALSE)-VLOOKUP(J854,Art_Aufnahme,3,FALSE)+1,1),K854)</f>
        <v>#N/A</v>
      </c>
      <c r="AJ854" s="138">
        <f ca="1">COUNTIF(OFFSET('SD Aufnahme'!$M$32,VLOOKUP(E854,'SD Aufnahme'!$A$33:$X$376,'SD Aufnahme'!$W$29,FALSE),0,1,VLOOKUP(E854,'SD Aufnahme'!$A$33:$X$376,'SD Aufnahme'!$X$29,FALSE)),M854)</f>
        <v>0</v>
      </c>
      <c r="AK854" s="91">
        <f t="shared" ca="1" si="249"/>
        <v>0</v>
      </c>
      <c r="AL854" s="98">
        <f t="shared" si="243"/>
        <v>3</v>
      </c>
      <c r="AO854" s="98">
        <f t="shared" si="244"/>
        <v>0</v>
      </c>
      <c r="AR854" s="98" t="str">
        <f t="shared" si="245"/>
        <v>1900-1-Aufnahme</v>
      </c>
    </row>
    <row r="855" spans="1:44">
      <c r="A855" s="98">
        <f t="shared" ref="A855:A918" si="255">COUNTIF($K$23:$K$1022,L855)</f>
        <v>0</v>
      </c>
      <c r="B855" s="98" t="str">
        <f>IF(C855=1,SUM($C$23:C855),"")</f>
        <v/>
      </c>
      <c r="C855" s="98">
        <f t="shared" ref="C855:C918" si="256">IF(AND(L855&gt;0,X855&gt;0,Z855&gt;0),1,0)</f>
        <v>0</v>
      </c>
      <c r="D855" s="89" t="str">
        <f t="shared" ref="D855:D918" si="257">CONCATENATE(F855&amp;"-"&amp;G855&amp;"-"&amp;$D$1&amp;"-"&amp;M855)</f>
        <v>1900-1-Aufnahme-</v>
      </c>
      <c r="E855" s="123" t="str">
        <f t="shared" ca="1" si="246"/>
        <v>-</v>
      </c>
      <c r="F855" s="123">
        <f t="shared" si="251"/>
        <v>1900</v>
      </c>
      <c r="G855" s="123">
        <f t="shared" si="252"/>
        <v>1</v>
      </c>
      <c r="H855" s="162">
        <f t="shared" si="253"/>
        <v>833</v>
      </c>
      <c r="I855" s="77"/>
      <c r="J855" s="78"/>
      <c r="K855" s="79"/>
      <c r="L855" s="80"/>
      <c r="M855" s="177"/>
      <c r="N855" s="309" t="str">
        <f t="shared" ca="1" si="250"/>
        <v/>
      </c>
      <c r="O855" s="310" t="str">
        <f ca="1">IFERROR(IF(VLOOKUP($E855,'SD Aufnahme'!$A$33:$N$326,'SD Aufnahme'!$D$29,FALSE)=0,"",VLOOKUP($E855,'SD Aufnahme'!$A$33:$N$326,'SD Aufnahme'!$D$29,FALSE)),"")</f>
        <v/>
      </c>
      <c r="P855" s="313"/>
      <c r="Q855" s="315" t="str">
        <f>IF(K855=0,"",IFERROR(VLOOKUP($E855,'SD Aufnahme'!$A$33:$N$326,'SD Aufnahme'!$E$29,FALSE),""))</f>
        <v/>
      </c>
      <c r="R855" s="87"/>
      <c r="S855" s="131" t="str">
        <f t="shared" ref="S855:S918" si="258">IF(M855="organische Düngemittel", "%","")</f>
        <v/>
      </c>
      <c r="T855" s="126">
        <f>IF(M855="organische Düngemittel",IF(OR($M855=0,L855&lt;&gt;0,U855&gt;0),0,IFERROR(VLOOKUP($E855,'SD Aufnahme'!$A$33:$N$4042,T$20,FALSE),0)),)</f>
        <v>0</v>
      </c>
      <c r="U855" s="83"/>
      <c r="V855" s="124"/>
      <c r="W855" s="128" t="str">
        <f ca="1">IFERROR(IF(AND(J855&lt;&gt;"eigene Stoffe",VLOOKUP($E855,'SD Aufnahme'!$A$33:$N$326,'SD Aufnahme'!$G$29,FALSE)=0),"",IF($L855&lt;&gt;0,"", IF(AND(P855&gt;0,O855&lt;&gt;"",Q855&lt;&gt;"t TM"),VLOOKUP($E855,'SD Aufnahme'!$A$33:$N$326,'SD Aufnahme'!$G$29,FALSE)/O855*P855,VLOOKUP($E855,'SD Aufnahme'!$A$33:$N$326,'SD Aufnahme'!$G$29,FALSE)))),"")</f>
        <v/>
      </c>
      <c r="X855" s="87"/>
      <c r="Y855" s="128" t="str">
        <f ca="1">IFERROR(IF(AND(J855&lt;&gt;"eigene Stoffe",VLOOKUP($E855,'SD Aufnahme'!$A$33:$N$326,'SD Aufnahme'!$H$29,FALSE)=0),"",IF($L855&lt;&gt;0,"",IFERROR(IF(AND(P855&gt;0,O855&lt;&gt;"",Q855&lt;&gt;"t TM"),VLOOKUP($E855,'SD Aufnahme'!$A$33:$N$326,'SD Aufnahme'!$H$29,FALSE)*P855/O855,VLOOKUP($E855,'SD Aufnahme'!$A$33:$N$326,'SD Aufnahme'!$H$29,FALSE)),""))),"")</f>
        <v/>
      </c>
      <c r="Z855" s="87"/>
      <c r="AA855" s="424" t="s">
        <v>667</v>
      </c>
      <c r="AB855" s="129" t="str">
        <f>IF($M855=0,"",IFERROR(VLOOKUP($E855,'SD Aufnahme'!$A$33:$N$279,AB$20,FALSE),""))</f>
        <v/>
      </c>
      <c r="AC855" s="97">
        <f t="shared" ref="AC855:AC918" si="259">IFERROR(P855*R855/100,0)</f>
        <v>0</v>
      </c>
      <c r="AD855" s="89">
        <f t="shared" ref="AD855:AD918" ca="1" si="260">IF(AK855=1,IFERROR(IF(L855&gt;0,R855*X855,IF(X855&gt;0,X855*R855,W855*R855)),0),0)</f>
        <v>0</v>
      </c>
      <c r="AE855" s="89">
        <f t="shared" ca="1" si="247"/>
        <v>0</v>
      </c>
      <c r="AF855" s="89">
        <f t="shared" ref="AF855:AF918" ca="1" si="261">IF(AK855=1,IF(J855="Stickstofffixierung durch Leguminosen",0,IFERROR(IF(L855&gt;0,R855*Z855,IF(Z855&gt;0,Z855*R855,Y855*R855)),0)),0)</f>
        <v>0</v>
      </c>
      <c r="AG855" s="89">
        <f t="shared" ca="1" si="248"/>
        <v>0</v>
      </c>
      <c r="AH855" s="89">
        <f t="shared" si="254"/>
        <v>0</v>
      </c>
      <c r="AI855" s="130" t="e">
        <f ca="1">COUNTIF(OFFSET('SD Aufnahme'!$C$33,VLOOKUP(J855,Art_Aufnahme,3,FALSE),0,VLOOKUP(J855,Art_Aufnahme,4,FALSE)-VLOOKUP(J855,Art_Aufnahme,3,FALSE)+1,1),K855)</f>
        <v>#N/A</v>
      </c>
      <c r="AJ855" s="138">
        <f ca="1">COUNTIF(OFFSET('SD Aufnahme'!$M$32,VLOOKUP(E855,'SD Aufnahme'!$A$33:$X$376,'SD Aufnahme'!$W$29,FALSE),0,1,VLOOKUP(E855,'SD Aufnahme'!$A$33:$X$376,'SD Aufnahme'!$X$29,FALSE)),M855)</f>
        <v>0</v>
      </c>
      <c r="AK855" s="91">
        <f t="shared" ca="1" si="249"/>
        <v>0</v>
      </c>
      <c r="AL855" s="98">
        <f t="shared" ref="AL855:AL918" si="262">IF(OR(X855&gt;0,Z855&gt;0),2,3)</f>
        <v>3</v>
      </c>
      <c r="AO855" s="98">
        <f t="shared" ref="AO855:AO918" si="263">IF(I855&gt;0,ROW(),0)</f>
        <v>0</v>
      </c>
      <c r="AR855" s="98" t="str">
        <f t="shared" ref="AR855:AR918" si="264">CONCATENATE(F855&amp;"-"&amp;G855&amp;"-"&amp;$D$1)</f>
        <v>1900-1-Aufnahme</v>
      </c>
    </row>
    <row r="856" spans="1:44">
      <c r="A856" s="98">
        <f t="shared" si="255"/>
        <v>0</v>
      </c>
      <c r="B856" s="98" t="str">
        <f>IF(C856=1,SUM($C$23:C856),"")</f>
        <v/>
      </c>
      <c r="C856" s="98">
        <f t="shared" si="256"/>
        <v>0</v>
      </c>
      <c r="D856" s="89" t="str">
        <f t="shared" si="257"/>
        <v>1900-1-Aufnahme-</v>
      </c>
      <c r="E856" s="123" t="str">
        <f t="shared" ref="E856:E919" ca="1" si="265">IFERROR(IF(AI856=1,CONCATENATE(J856&amp;"-"&amp;K856),"-"),"-")</f>
        <v>-</v>
      </c>
      <c r="F856" s="123">
        <f t="shared" si="251"/>
        <v>1900</v>
      </c>
      <c r="G856" s="123">
        <f t="shared" si="252"/>
        <v>1</v>
      </c>
      <c r="H856" s="162">
        <f t="shared" si="253"/>
        <v>834</v>
      </c>
      <c r="I856" s="77"/>
      <c r="J856" s="78"/>
      <c r="K856" s="79"/>
      <c r="L856" s="80"/>
      <c r="M856" s="177"/>
      <c r="N856" s="309" t="str">
        <f t="shared" ca="1" si="250"/>
        <v/>
      </c>
      <c r="O856" s="310" t="str">
        <f ca="1">IFERROR(IF(VLOOKUP($E856,'SD Aufnahme'!$A$33:$N$326,'SD Aufnahme'!$D$29,FALSE)=0,"",VLOOKUP($E856,'SD Aufnahme'!$A$33:$N$326,'SD Aufnahme'!$D$29,FALSE)),"")</f>
        <v/>
      </c>
      <c r="P856" s="313"/>
      <c r="Q856" s="315" t="str">
        <f>IF(K856=0,"",IFERROR(VLOOKUP($E856,'SD Aufnahme'!$A$33:$N$326,'SD Aufnahme'!$E$29,FALSE),""))</f>
        <v/>
      </c>
      <c r="R856" s="87"/>
      <c r="S856" s="131" t="str">
        <f t="shared" si="258"/>
        <v/>
      </c>
      <c r="T856" s="126">
        <f>IF(M856="organische Düngemittel",IF(OR($M856=0,L856&lt;&gt;0,U856&gt;0),0,IFERROR(VLOOKUP($E856,'SD Aufnahme'!$A$33:$N$4042,T$20,FALSE),0)),)</f>
        <v>0</v>
      </c>
      <c r="U856" s="83"/>
      <c r="V856" s="124"/>
      <c r="W856" s="128" t="str">
        <f ca="1">IFERROR(IF(AND(J856&lt;&gt;"eigene Stoffe",VLOOKUP($E856,'SD Aufnahme'!$A$33:$N$326,'SD Aufnahme'!$G$29,FALSE)=0),"",IF($L856&lt;&gt;0,"", IF(AND(P856&gt;0,O856&lt;&gt;"",Q856&lt;&gt;"t TM"),VLOOKUP($E856,'SD Aufnahme'!$A$33:$N$326,'SD Aufnahme'!$G$29,FALSE)/O856*P856,VLOOKUP($E856,'SD Aufnahme'!$A$33:$N$326,'SD Aufnahme'!$G$29,FALSE)))),"")</f>
        <v/>
      </c>
      <c r="X856" s="87"/>
      <c r="Y856" s="128" t="str">
        <f ca="1">IFERROR(IF(AND(J856&lt;&gt;"eigene Stoffe",VLOOKUP($E856,'SD Aufnahme'!$A$33:$N$326,'SD Aufnahme'!$H$29,FALSE)=0),"",IF($L856&lt;&gt;0,"",IFERROR(IF(AND(P856&gt;0,O856&lt;&gt;"",Q856&lt;&gt;"t TM"),VLOOKUP($E856,'SD Aufnahme'!$A$33:$N$326,'SD Aufnahme'!$H$29,FALSE)*P856/O856,VLOOKUP($E856,'SD Aufnahme'!$A$33:$N$326,'SD Aufnahme'!$H$29,FALSE)),""))),"")</f>
        <v/>
      </c>
      <c r="Z856" s="87"/>
      <c r="AA856" s="424" t="s">
        <v>667</v>
      </c>
      <c r="AB856" s="129" t="str">
        <f>IF($M856=0,"",IFERROR(VLOOKUP($E856,'SD Aufnahme'!$A$33:$N$279,AB$20,FALSE),""))</f>
        <v/>
      </c>
      <c r="AC856" s="97">
        <f t="shared" si="259"/>
        <v>0</v>
      </c>
      <c r="AD856" s="89">
        <f t="shared" ca="1" si="260"/>
        <v>0</v>
      </c>
      <c r="AE856" s="89">
        <f t="shared" ref="AE856:AE919" ca="1" si="266">IF(AK856=1,AD856/100*IF(U856&gt;0,U856,T856),0)</f>
        <v>0</v>
      </c>
      <c r="AF856" s="89">
        <f t="shared" ca="1" si="261"/>
        <v>0</v>
      </c>
      <c r="AG856" s="89">
        <f t="shared" ref="AG856:AG919" ca="1" si="267">IF(AK856=1,AF856/100*IF(U856&gt;0,U856,T856),0)</f>
        <v>0</v>
      </c>
      <c r="AH856" s="89">
        <f t="shared" si="254"/>
        <v>0</v>
      </c>
      <c r="AI856" s="130" t="e">
        <f ca="1">COUNTIF(OFFSET('SD Aufnahme'!$C$33,VLOOKUP(J856,Art_Aufnahme,3,FALSE),0,VLOOKUP(J856,Art_Aufnahme,4,FALSE)-VLOOKUP(J856,Art_Aufnahme,3,FALSE)+1,1),K856)</f>
        <v>#N/A</v>
      </c>
      <c r="AJ856" s="138">
        <f ca="1">COUNTIF(OFFSET('SD Aufnahme'!$M$32,VLOOKUP(E856,'SD Aufnahme'!$A$33:$X$376,'SD Aufnahme'!$W$29,FALSE),0,1,VLOOKUP(E856,'SD Aufnahme'!$A$33:$X$376,'SD Aufnahme'!$X$29,FALSE)),M856)</f>
        <v>0</v>
      </c>
      <c r="AK856" s="91">
        <f t="shared" ref="AK856:AK919" ca="1" si="268">IF(AND(I856&gt;0,K856&gt;0,M856&gt;0,R856&gt;0,OR(AND(AA856="Richtwerte ",X856="",Z856=0),AND(OR(AA856="Richtwerte",AND(J856="eigene Stoffe",AA856&gt;0)),OR( W856&gt;0,X856&gt;0),OR(Y856&gt;0,Z856&gt;0)),AND(X856&gt;0,Z856&gt;0,OR(AA856="Richtwerte",AA856="Kennzeichnung",AA856="Analyse")))),1,0)</f>
        <v>0</v>
      </c>
      <c r="AL856" s="98">
        <f t="shared" si="262"/>
        <v>3</v>
      </c>
      <c r="AO856" s="98">
        <f t="shared" si="263"/>
        <v>0</v>
      </c>
      <c r="AR856" s="98" t="str">
        <f t="shared" si="264"/>
        <v>1900-1-Aufnahme</v>
      </c>
    </row>
    <row r="857" spans="1:44">
      <c r="A857" s="98">
        <f t="shared" si="255"/>
        <v>0</v>
      </c>
      <c r="B857" s="98" t="str">
        <f>IF(C857=1,SUM($C$23:C857),"")</f>
        <v/>
      </c>
      <c r="C857" s="98">
        <f t="shared" si="256"/>
        <v>0</v>
      </c>
      <c r="D857" s="89" t="str">
        <f t="shared" si="257"/>
        <v>1900-1-Aufnahme-</v>
      </c>
      <c r="E857" s="123" t="str">
        <f t="shared" ca="1" si="265"/>
        <v>-</v>
      </c>
      <c r="F857" s="123">
        <f t="shared" si="251"/>
        <v>1900</v>
      </c>
      <c r="G857" s="123">
        <f t="shared" si="252"/>
        <v>1</v>
      </c>
      <c r="H857" s="162">
        <f t="shared" si="253"/>
        <v>835</v>
      </c>
      <c r="I857" s="77"/>
      <c r="J857" s="78"/>
      <c r="K857" s="79"/>
      <c r="L857" s="80"/>
      <c r="M857" s="177"/>
      <c r="N857" s="309" t="str">
        <f t="shared" ref="N857:N920" ca="1" si="269">IF(OR(SUM(O857:P857)=0,O857=""),"","%")</f>
        <v/>
      </c>
      <c r="O857" s="310" t="str">
        <f ca="1">IFERROR(IF(VLOOKUP($E857,'SD Aufnahme'!$A$33:$N$326,'SD Aufnahme'!$D$29,FALSE)=0,"",VLOOKUP($E857,'SD Aufnahme'!$A$33:$N$326,'SD Aufnahme'!$D$29,FALSE)),"")</f>
        <v/>
      </c>
      <c r="P857" s="313"/>
      <c r="Q857" s="315" t="str">
        <f>IF(K857=0,"",IFERROR(VLOOKUP($E857,'SD Aufnahme'!$A$33:$N$326,'SD Aufnahme'!$E$29,FALSE),""))</f>
        <v/>
      </c>
      <c r="R857" s="87"/>
      <c r="S857" s="131" t="str">
        <f t="shared" si="258"/>
        <v/>
      </c>
      <c r="T857" s="126">
        <f>IF(M857="organische Düngemittel",IF(OR($M857=0,L857&lt;&gt;0,U857&gt;0),0,IFERROR(VLOOKUP($E857,'SD Aufnahme'!$A$33:$N$4042,T$20,FALSE),0)),)</f>
        <v>0</v>
      </c>
      <c r="U857" s="83"/>
      <c r="V857" s="124"/>
      <c r="W857" s="128" t="str">
        <f ca="1">IFERROR(IF(AND(J857&lt;&gt;"eigene Stoffe",VLOOKUP($E857,'SD Aufnahme'!$A$33:$N$326,'SD Aufnahme'!$G$29,FALSE)=0),"",IF($L857&lt;&gt;0,"", IF(AND(P857&gt;0,O857&lt;&gt;"",Q857&lt;&gt;"t TM"),VLOOKUP($E857,'SD Aufnahme'!$A$33:$N$326,'SD Aufnahme'!$G$29,FALSE)/O857*P857,VLOOKUP($E857,'SD Aufnahme'!$A$33:$N$326,'SD Aufnahme'!$G$29,FALSE)))),"")</f>
        <v/>
      </c>
      <c r="X857" s="87"/>
      <c r="Y857" s="128" t="str">
        <f ca="1">IFERROR(IF(AND(J857&lt;&gt;"eigene Stoffe",VLOOKUP($E857,'SD Aufnahme'!$A$33:$N$326,'SD Aufnahme'!$H$29,FALSE)=0),"",IF($L857&lt;&gt;0,"",IFERROR(IF(AND(P857&gt;0,O857&lt;&gt;"",Q857&lt;&gt;"t TM"),VLOOKUP($E857,'SD Aufnahme'!$A$33:$N$326,'SD Aufnahme'!$H$29,FALSE)*P857/O857,VLOOKUP($E857,'SD Aufnahme'!$A$33:$N$326,'SD Aufnahme'!$H$29,FALSE)),""))),"")</f>
        <v/>
      </c>
      <c r="Z857" s="87"/>
      <c r="AA857" s="424" t="s">
        <v>667</v>
      </c>
      <c r="AB857" s="129" t="str">
        <f>IF($M857=0,"",IFERROR(VLOOKUP($E857,'SD Aufnahme'!$A$33:$N$279,AB$20,FALSE),""))</f>
        <v/>
      </c>
      <c r="AC857" s="97">
        <f t="shared" si="259"/>
        <v>0</v>
      </c>
      <c r="AD857" s="89">
        <f t="shared" ca="1" si="260"/>
        <v>0</v>
      </c>
      <c r="AE857" s="89">
        <f t="shared" ca="1" si="266"/>
        <v>0</v>
      </c>
      <c r="AF857" s="89">
        <f t="shared" ca="1" si="261"/>
        <v>0</v>
      </c>
      <c r="AG857" s="89">
        <f t="shared" ca="1" si="267"/>
        <v>0</v>
      </c>
      <c r="AH857" s="89">
        <f t="shared" si="254"/>
        <v>0</v>
      </c>
      <c r="AI857" s="130" t="e">
        <f ca="1">COUNTIF(OFFSET('SD Aufnahme'!$C$33,VLOOKUP(J857,Art_Aufnahme,3,FALSE),0,VLOOKUP(J857,Art_Aufnahme,4,FALSE)-VLOOKUP(J857,Art_Aufnahme,3,FALSE)+1,1),K857)</f>
        <v>#N/A</v>
      </c>
      <c r="AJ857" s="138">
        <f ca="1">COUNTIF(OFFSET('SD Aufnahme'!$M$32,VLOOKUP(E857,'SD Aufnahme'!$A$33:$X$376,'SD Aufnahme'!$W$29,FALSE),0,1,VLOOKUP(E857,'SD Aufnahme'!$A$33:$X$376,'SD Aufnahme'!$X$29,FALSE)),M857)</f>
        <v>0</v>
      </c>
      <c r="AK857" s="91">
        <f t="shared" ca="1" si="268"/>
        <v>0</v>
      </c>
      <c r="AL857" s="98">
        <f t="shared" si="262"/>
        <v>3</v>
      </c>
      <c r="AO857" s="98">
        <f t="shared" si="263"/>
        <v>0</v>
      </c>
      <c r="AR857" s="98" t="str">
        <f t="shared" si="264"/>
        <v>1900-1-Aufnahme</v>
      </c>
    </row>
    <row r="858" spans="1:44">
      <c r="A858" s="98">
        <f t="shared" si="255"/>
        <v>0</v>
      </c>
      <c r="B858" s="98" t="str">
        <f>IF(C858=1,SUM($C$23:C858),"")</f>
        <v/>
      </c>
      <c r="C858" s="98">
        <f t="shared" si="256"/>
        <v>0</v>
      </c>
      <c r="D858" s="89" t="str">
        <f t="shared" si="257"/>
        <v>1900-1-Aufnahme-</v>
      </c>
      <c r="E858" s="123" t="str">
        <f t="shared" ca="1" si="265"/>
        <v>-</v>
      </c>
      <c r="F858" s="123">
        <f t="shared" si="251"/>
        <v>1900</v>
      </c>
      <c r="G858" s="123">
        <f t="shared" si="252"/>
        <v>1</v>
      </c>
      <c r="H858" s="162">
        <f t="shared" si="253"/>
        <v>836</v>
      </c>
      <c r="I858" s="77"/>
      <c r="J858" s="78"/>
      <c r="K858" s="79"/>
      <c r="L858" s="80"/>
      <c r="M858" s="177"/>
      <c r="N858" s="309" t="str">
        <f t="shared" ca="1" si="269"/>
        <v/>
      </c>
      <c r="O858" s="310" t="str">
        <f ca="1">IFERROR(IF(VLOOKUP($E858,'SD Aufnahme'!$A$33:$N$326,'SD Aufnahme'!$D$29,FALSE)=0,"",VLOOKUP($E858,'SD Aufnahme'!$A$33:$N$326,'SD Aufnahme'!$D$29,FALSE)),"")</f>
        <v/>
      </c>
      <c r="P858" s="313"/>
      <c r="Q858" s="315" t="str">
        <f>IF(K858=0,"",IFERROR(VLOOKUP($E858,'SD Aufnahme'!$A$33:$N$326,'SD Aufnahme'!$E$29,FALSE),""))</f>
        <v/>
      </c>
      <c r="R858" s="87"/>
      <c r="S858" s="131" t="str">
        <f t="shared" si="258"/>
        <v/>
      </c>
      <c r="T858" s="126">
        <f>IF(M858="organische Düngemittel",IF(OR($M858=0,L858&lt;&gt;0,U858&gt;0),0,IFERROR(VLOOKUP($E858,'SD Aufnahme'!$A$33:$N$4042,T$20,FALSE),0)),)</f>
        <v>0</v>
      </c>
      <c r="U858" s="83"/>
      <c r="V858" s="124"/>
      <c r="W858" s="128" t="str">
        <f ca="1">IFERROR(IF(AND(J858&lt;&gt;"eigene Stoffe",VLOOKUP($E858,'SD Aufnahme'!$A$33:$N$326,'SD Aufnahme'!$G$29,FALSE)=0),"",IF($L858&lt;&gt;0,"", IF(AND(P858&gt;0,O858&lt;&gt;"",Q858&lt;&gt;"t TM"),VLOOKUP($E858,'SD Aufnahme'!$A$33:$N$326,'SD Aufnahme'!$G$29,FALSE)/O858*P858,VLOOKUP($E858,'SD Aufnahme'!$A$33:$N$326,'SD Aufnahme'!$G$29,FALSE)))),"")</f>
        <v/>
      </c>
      <c r="X858" s="87"/>
      <c r="Y858" s="128" t="str">
        <f ca="1">IFERROR(IF(AND(J858&lt;&gt;"eigene Stoffe",VLOOKUP($E858,'SD Aufnahme'!$A$33:$N$326,'SD Aufnahme'!$H$29,FALSE)=0),"",IF($L858&lt;&gt;0,"",IFERROR(IF(AND(P858&gt;0,O858&lt;&gt;"",Q858&lt;&gt;"t TM"),VLOOKUP($E858,'SD Aufnahme'!$A$33:$N$326,'SD Aufnahme'!$H$29,FALSE)*P858/O858,VLOOKUP($E858,'SD Aufnahme'!$A$33:$N$326,'SD Aufnahme'!$H$29,FALSE)),""))),"")</f>
        <v/>
      </c>
      <c r="Z858" s="87"/>
      <c r="AA858" s="424" t="s">
        <v>667</v>
      </c>
      <c r="AB858" s="129" t="str">
        <f>IF($M858=0,"",IFERROR(VLOOKUP($E858,'SD Aufnahme'!$A$33:$N$279,AB$20,FALSE),""))</f>
        <v/>
      </c>
      <c r="AC858" s="97">
        <f t="shared" si="259"/>
        <v>0</v>
      </c>
      <c r="AD858" s="89">
        <f t="shared" ca="1" si="260"/>
        <v>0</v>
      </c>
      <c r="AE858" s="89">
        <f t="shared" ca="1" si="266"/>
        <v>0</v>
      </c>
      <c r="AF858" s="89">
        <f t="shared" ca="1" si="261"/>
        <v>0</v>
      </c>
      <c r="AG858" s="89">
        <f t="shared" ca="1" si="267"/>
        <v>0</v>
      </c>
      <c r="AH858" s="89">
        <f t="shared" si="254"/>
        <v>0</v>
      </c>
      <c r="AI858" s="130" t="e">
        <f ca="1">COUNTIF(OFFSET('SD Aufnahme'!$C$33,VLOOKUP(J858,Art_Aufnahme,3,FALSE),0,VLOOKUP(J858,Art_Aufnahme,4,FALSE)-VLOOKUP(J858,Art_Aufnahme,3,FALSE)+1,1),K858)</f>
        <v>#N/A</v>
      </c>
      <c r="AJ858" s="138">
        <f ca="1">COUNTIF(OFFSET('SD Aufnahme'!$M$32,VLOOKUP(E858,'SD Aufnahme'!$A$33:$X$376,'SD Aufnahme'!$W$29,FALSE),0,1,VLOOKUP(E858,'SD Aufnahme'!$A$33:$X$376,'SD Aufnahme'!$X$29,FALSE)),M858)</f>
        <v>0</v>
      </c>
      <c r="AK858" s="91">
        <f t="shared" ca="1" si="268"/>
        <v>0</v>
      </c>
      <c r="AL858" s="98">
        <f t="shared" si="262"/>
        <v>3</v>
      </c>
      <c r="AO858" s="98">
        <f t="shared" si="263"/>
        <v>0</v>
      </c>
      <c r="AR858" s="98" t="str">
        <f t="shared" si="264"/>
        <v>1900-1-Aufnahme</v>
      </c>
    </row>
    <row r="859" spans="1:44">
      <c r="A859" s="98">
        <f t="shared" si="255"/>
        <v>0</v>
      </c>
      <c r="B859" s="98" t="str">
        <f>IF(C859=1,SUM($C$23:C859),"")</f>
        <v/>
      </c>
      <c r="C859" s="98">
        <f t="shared" si="256"/>
        <v>0</v>
      </c>
      <c r="D859" s="89" t="str">
        <f t="shared" si="257"/>
        <v>1900-1-Aufnahme-</v>
      </c>
      <c r="E859" s="123" t="str">
        <f t="shared" ca="1" si="265"/>
        <v>-</v>
      </c>
      <c r="F859" s="123">
        <f t="shared" si="251"/>
        <v>1900</v>
      </c>
      <c r="G859" s="123">
        <f t="shared" si="252"/>
        <v>1</v>
      </c>
      <c r="H859" s="162">
        <f t="shared" si="253"/>
        <v>837</v>
      </c>
      <c r="I859" s="77"/>
      <c r="J859" s="78"/>
      <c r="K859" s="79"/>
      <c r="L859" s="80"/>
      <c r="M859" s="177"/>
      <c r="N859" s="309" t="str">
        <f t="shared" ca="1" si="269"/>
        <v/>
      </c>
      <c r="O859" s="310" t="str">
        <f ca="1">IFERROR(IF(VLOOKUP($E859,'SD Aufnahme'!$A$33:$N$326,'SD Aufnahme'!$D$29,FALSE)=0,"",VLOOKUP($E859,'SD Aufnahme'!$A$33:$N$326,'SD Aufnahme'!$D$29,FALSE)),"")</f>
        <v/>
      </c>
      <c r="P859" s="313"/>
      <c r="Q859" s="315" t="str">
        <f>IF(K859=0,"",IFERROR(VLOOKUP($E859,'SD Aufnahme'!$A$33:$N$326,'SD Aufnahme'!$E$29,FALSE),""))</f>
        <v/>
      </c>
      <c r="R859" s="87"/>
      <c r="S859" s="131" t="str">
        <f t="shared" si="258"/>
        <v/>
      </c>
      <c r="T859" s="126">
        <f>IF(M859="organische Düngemittel",IF(OR($M859=0,L859&lt;&gt;0,U859&gt;0),0,IFERROR(VLOOKUP($E859,'SD Aufnahme'!$A$33:$N$4042,T$20,FALSE),0)),)</f>
        <v>0</v>
      </c>
      <c r="U859" s="83"/>
      <c r="V859" s="124"/>
      <c r="W859" s="128" t="str">
        <f ca="1">IFERROR(IF(AND(J859&lt;&gt;"eigene Stoffe",VLOOKUP($E859,'SD Aufnahme'!$A$33:$N$326,'SD Aufnahme'!$G$29,FALSE)=0),"",IF($L859&lt;&gt;0,"", IF(AND(P859&gt;0,O859&lt;&gt;"",Q859&lt;&gt;"t TM"),VLOOKUP($E859,'SD Aufnahme'!$A$33:$N$326,'SD Aufnahme'!$G$29,FALSE)/O859*P859,VLOOKUP($E859,'SD Aufnahme'!$A$33:$N$326,'SD Aufnahme'!$G$29,FALSE)))),"")</f>
        <v/>
      </c>
      <c r="X859" s="87"/>
      <c r="Y859" s="128" t="str">
        <f ca="1">IFERROR(IF(AND(J859&lt;&gt;"eigene Stoffe",VLOOKUP($E859,'SD Aufnahme'!$A$33:$N$326,'SD Aufnahme'!$H$29,FALSE)=0),"",IF($L859&lt;&gt;0,"",IFERROR(IF(AND(P859&gt;0,O859&lt;&gt;"",Q859&lt;&gt;"t TM"),VLOOKUP($E859,'SD Aufnahme'!$A$33:$N$326,'SD Aufnahme'!$H$29,FALSE)*P859/O859,VLOOKUP($E859,'SD Aufnahme'!$A$33:$N$326,'SD Aufnahme'!$H$29,FALSE)),""))),"")</f>
        <v/>
      </c>
      <c r="Z859" s="87"/>
      <c r="AA859" s="424" t="s">
        <v>667</v>
      </c>
      <c r="AB859" s="129" t="str">
        <f>IF($M859=0,"",IFERROR(VLOOKUP($E859,'SD Aufnahme'!$A$33:$N$279,AB$20,FALSE),""))</f>
        <v/>
      </c>
      <c r="AC859" s="97">
        <f t="shared" si="259"/>
        <v>0</v>
      </c>
      <c r="AD859" s="89">
        <f t="shared" ca="1" si="260"/>
        <v>0</v>
      </c>
      <c r="AE859" s="89">
        <f t="shared" ca="1" si="266"/>
        <v>0</v>
      </c>
      <c r="AF859" s="89">
        <f t="shared" ca="1" si="261"/>
        <v>0</v>
      </c>
      <c r="AG859" s="89">
        <f t="shared" ca="1" si="267"/>
        <v>0</v>
      </c>
      <c r="AH859" s="89">
        <f t="shared" si="254"/>
        <v>0</v>
      </c>
      <c r="AI859" s="130" t="e">
        <f ca="1">COUNTIF(OFFSET('SD Aufnahme'!$C$33,VLOOKUP(J859,Art_Aufnahme,3,FALSE),0,VLOOKUP(J859,Art_Aufnahme,4,FALSE)-VLOOKUP(J859,Art_Aufnahme,3,FALSE)+1,1),K859)</f>
        <v>#N/A</v>
      </c>
      <c r="AJ859" s="138">
        <f ca="1">COUNTIF(OFFSET('SD Aufnahme'!$M$32,VLOOKUP(E859,'SD Aufnahme'!$A$33:$X$376,'SD Aufnahme'!$W$29,FALSE),0,1,VLOOKUP(E859,'SD Aufnahme'!$A$33:$X$376,'SD Aufnahme'!$X$29,FALSE)),M859)</f>
        <v>0</v>
      </c>
      <c r="AK859" s="91">
        <f t="shared" ca="1" si="268"/>
        <v>0</v>
      </c>
      <c r="AL859" s="98">
        <f t="shared" si="262"/>
        <v>3</v>
      </c>
      <c r="AO859" s="98">
        <f t="shared" si="263"/>
        <v>0</v>
      </c>
      <c r="AR859" s="98" t="str">
        <f t="shared" si="264"/>
        <v>1900-1-Aufnahme</v>
      </c>
    </row>
    <row r="860" spans="1:44">
      <c r="A860" s="98">
        <f t="shared" si="255"/>
        <v>0</v>
      </c>
      <c r="B860" s="98" t="str">
        <f>IF(C860=1,SUM($C$23:C860),"")</f>
        <v/>
      </c>
      <c r="C860" s="98">
        <f t="shared" si="256"/>
        <v>0</v>
      </c>
      <c r="D860" s="89" t="str">
        <f t="shared" si="257"/>
        <v>1900-1-Aufnahme-</v>
      </c>
      <c r="E860" s="123" t="str">
        <f t="shared" ca="1" si="265"/>
        <v>-</v>
      </c>
      <c r="F860" s="123">
        <f t="shared" si="251"/>
        <v>1900</v>
      </c>
      <c r="G860" s="123">
        <f t="shared" si="252"/>
        <v>1</v>
      </c>
      <c r="H860" s="162">
        <f t="shared" si="253"/>
        <v>838</v>
      </c>
      <c r="I860" s="77"/>
      <c r="J860" s="78"/>
      <c r="K860" s="79"/>
      <c r="L860" s="80"/>
      <c r="M860" s="177"/>
      <c r="N860" s="309" t="str">
        <f t="shared" ca="1" si="269"/>
        <v/>
      </c>
      <c r="O860" s="310" t="str">
        <f ca="1">IFERROR(IF(VLOOKUP($E860,'SD Aufnahme'!$A$33:$N$326,'SD Aufnahme'!$D$29,FALSE)=0,"",VLOOKUP($E860,'SD Aufnahme'!$A$33:$N$326,'SD Aufnahme'!$D$29,FALSE)),"")</f>
        <v/>
      </c>
      <c r="P860" s="313"/>
      <c r="Q860" s="315" t="str">
        <f>IF(K860=0,"",IFERROR(VLOOKUP($E860,'SD Aufnahme'!$A$33:$N$326,'SD Aufnahme'!$E$29,FALSE),""))</f>
        <v/>
      </c>
      <c r="R860" s="87"/>
      <c r="S860" s="131" t="str">
        <f t="shared" si="258"/>
        <v/>
      </c>
      <c r="T860" s="126">
        <f>IF(M860="organische Düngemittel",IF(OR($M860=0,L860&lt;&gt;0,U860&gt;0),0,IFERROR(VLOOKUP($E860,'SD Aufnahme'!$A$33:$N$4042,T$20,FALSE),0)),)</f>
        <v>0</v>
      </c>
      <c r="U860" s="83"/>
      <c r="V860" s="124"/>
      <c r="W860" s="128" t="str">
        <f ca="1">IFERROR(IF(AND(J860&lt;&gt;"eigene Stoffe",VLOOKUP($E860,'SD Aufnahme'!$A$33:$N$326,'SD Aufnahme'!$G$29,FALSE)=0),"",IF($L860&lt;&gt;0,"", IF(AND(P860&gt;0,O860&lt;&gt;"",Q860&lt;&gt;"t TM"),VLOOKUP($E860,'SD Aufnahme'!$A$33:$N$326,'SD Aufnahme'!$G$29,FALSE)/O860*P860,VLOOKUP($E860,'SD Aufnahme'!$A$33:$N$326,'SD Aufnahme'!$G$29,FALSE)))),"")</f>
        <v/>
      </c>
      <c r="X860" s="87"/>
      <c r="Y860" s="128" t="str">
        <f ca="1">IFERROR(IF(AND(J860&lt;&gt;"eigene Stoffe",VLOOKUP($E860,'SD Aufnahme'!$A$33:$N$326,'SD Aufnahme'!$H$29,FALSE)=0),"",IF($L860&lt;&gt;0,"",IFERROR(IF(AND(P860&gt;0,O860&lt;&gt;"",Q860&lt;&gt;"t TM"),VLOOKUP($E860,'SD Aufnahme'!$A$33:$N$326,'SD Aufnahme'!$H$29,FALSE)*P860/O860,VLOOKUP($E860,'SD Aufnahme'!$A$33:$N$326,'SD Aufnahme'!$H$29,FALSE)),""))),"")</f>
        <v/>
      </c>
      <c r="Z860" s="87"/>
      <c r="AA860" s="424" t="s">
        <v>667</v>
      </c>
      <c r="AB860" s="129" t="str">
        <f>IF($M860=0,"",IFERROR(VLOOKUP($E860,'SD Aufnahme'!$A$33:$N$279,AB$20,FALSE),""))</f>
        <v/>
      </c>
      <c r="AC860" s="97">
        <f t="shared" si="259"/>
        <v>0</v>
      </c>
      <c r="AD860" s="89">
        <f t="shared" ca="1" si="260"/>
        <v>0</v>
      </c>
      <c r="AE860" s="89">
        <f t="shared" ca="1" si="266"/>
        <v>0</v>
      </c>
      <c r="AF860" s="89">
        <f t="shared" ca="1" si="261"/>
        <v>0</v>
      </c>
      <c r="AG860" s="89">
        <f t="shared" ca="1" si="267"/>
        <v>0</v>
      </c>
      <c r="AH860" s="89">
        <f t="shared" si="254"/>
        <v>0</v>
      </c>
      <c r="AI860" s="130" t="e">
        <f ca="1">COUNTIF(OFFSET('SD Aufnahme'!$C$33,VLOOKUP(J860,Art_Aufnahme,3,FALSE),0,VLOOKUP(J860,Art_Aufnahme,4,FALSE)-VLOOKUP(J860,Art_Aufnahme,3,FALSE)+1,1),K860)</f>
        <v>#N/A</v>
      </c>
      <c r="AJ860" s="138">
        <f ca="1">COUNTIF(OFFSET('SD Aufnahme'!$M$32,VLOOKUP(E860,'SD Aufnahme'!$A$33:$X$376,'SD Aufnahme'!$W$29,FALSE),0,1,VLOOKUP(E860,'SD Aufnahme'!$A$33:$X$376,'SD Aufnahme'!$X$29,FALSE)),M860)</f>
        <v>0</v>
      </c>
      <c r="AK860" s="91">
        <f t="shared" ca="1" si="268"/>
        <v>0</v>
      </c>
      <c r="AL860" s="98">
        <f t="shared" si="262"/>
        <v>3</v>
      </c>
      <c r="AO860" s="98">
        <f t="shared" si="263"/>
        <v>0</v>
      </c>
      <c r="AR860" s="98" t="str">
        <f t="shared" si="264"/>
        <v>1900-1-Aufnahme</v>
      </c>
    </row>
    <row r="861" spans="1:44">
      <c r="A861" s="98">
        <f t="shared" si="255"/>
        <v>0</v>
      </c>
      <c r="B861" s="98" t="str">
        <f>IF(C861=1,SUM($C$23:C861),"")</f>
        <v/>
      </c>
      <c r="C861" s="98">
        <f t="shared" si="256"/>
        <v>0</v>
      </c>
      <c r="D861" s="89" t="str">
        <f t="shared" si="257"/>
        <v>1900-1-Aufnahme-</v>
      </c>
      <c r="E861" s="123" t="str">
        <f t="shared" ca="1" si="265"/>
        <v>-</v>
      </c>
      <c r="F861" s="123">
        <f t="shared" si="251"/>
        <v>1900</v>
      </c>
      <c r="G861" s="123">
        <f t="shared" si="252"/>
        <v>1</v>
      </c>
      <c r="H861" s="162">
        <f t="shared" si="253"/>
        <v>839</v>
      </c>
      <c r="I861" s="77"/>
      <c r="J861" s="78"/>
      <c r="K861" s="79"/>
      <c r="L861" s="80"/>
      <c r="M861" s="177"/>
      <c r="N861" s="309" t="str">
        <f t="shared" ca="1" si="269"/>
        <v/>
      </c>
      <c r="O861" s="310" t="str">
        <f ca="1">IFERROR(IF(VLOOKUP($E861,'SD Aufnahme'!$A$33:$N$326,'SD Aufnahme'!$D$29,FALSE)=0,"",VLOOKUP($E861,'SD Aufnahme'!$A$33:$N$326,'SD Aufnahme'!$D$29,FALSE)),"")</f>
        <v/>
      </c>
      <c r="P861" s="313"/>
      <c r="Q861" s="315" t="str">
        <f>IF(K861=0,"",IFERROR(VLOOKUP($E861,'SD Aufnahme'!$A$33:$N$326,'SD Aufnahme'!$E$29,FALSE),""))</f>
        <v/>
      </c>
      <c r="R861" s="87"/>
      <c r="S861" s="131" t="str">
        <f t="shared" si="258"/>
        <v/>
      </c>
      <c r="T861" s="126">
        <f>IF(M861="organische Düngemittel",IF(OR($M861=0,L861&lt;&gt;0,U861&gt;0),0,IFERROR(VLOOKUP($E861,'SD Aufnahme'!$A$33:$N$4042,T$20,FALSE),0)),)</f>
        <v>0</v>
      </c>
      <c r="U861" s="83"/>
      <c r="V861" s="124"/>
      <c r="W861" s="128" t="str">
        <f ca="1">IFERROR(IF(AND(J861&lt;&gt;"eigene Stoffe",VLOOKUP($E861,'SD Aufnahme'!$A$33:$N$326,'SD Aufnahme'!$G$29,FALSE)=0),"",IF($L861&lt;&gt;0,"", IF(AND(P861&gt;0,O861&lt;&gt;"",Q861&lt;&gt;"t TM"),VLOOKUP($E861,'SD Aufnahme'!$A$33:$N$326,'SD Aufnahme'!$G$29,FALSE)/O861*P861,VLOOKUP($E861,'SD Aufnahme'!$A$33:$N$326,'SD Aufnahme'!$G$29,FALSE)))),"")</f>
        <v/>
      </c>
      <c r="X861" s="87"/>
      <c r="Y861" s="128" t="str">
        <f ca="1">IFERROR(IF(AND(J861&lt;&gt;"eigene Stoffe",VLOOKUP($E861,'SD Aufnahme'!$A$33:$N$326,'SD Aufnahme'!$H$29,FALSE)=0),"",IF($L861&lt;&gt;0,"",IFERROR(IF(AND(P861&gt;0,O861&lt;&gt;"",Q861&lt;&gt;"t TM"),VLOOKUP($E861,'SD Aufnahme'!$A$33:$N$326,'SD Aufnahme'!$H$29,FALSE)*P861/O861,VLOOKUP($E861,'SD Aufnahme'!$A$33:$N$326,'SD Aufnahme'!$H$29,FALSE)),""))),"")</f>
        <v/>
      </c>
      <c r="Z861" s="87"/>
      <c r="AA861" s="424" t="s">
        <v>667</v>
      </c>
      <c r="AB861" s="129" t="str">
        <f>IF($M861=0,"",IFERROR(VLOOKUP($E861,'SD Aufnahme'!$A$33:$N$279,AB$20,FALSE),""))</f>
        <v/>
      </c>
      <c r="AC861" s="97">
        <f t="shared" si="259"/>
        <v>0</v>
      </c>
      <c r="AD861" s="89">
        <f t="shared" ca="1" si="260"/>
        <v>0</v>
      </c>
      <c r="AE861" s="89">
        <f t="shared" ca="1" si="266"/>
        <v>0</v>
      </c>
      <c r="AF861" s="89">
        <f t="shared" ca="1" si="261"/>
        <v>0</v>
      </c>
      <c r="AG861" s="89">
        <f t="shared" ca="1" si="267"/>
        <v>0</v>
      </c>
      <c r="AH861" s="89">
        <f t="shared" si="254"/>
        <v>0</v>
      </c>
      <c r="AI861" s="130" t="e">
        <f ca="1">COUNTIF(OFFSET('SD Aufnahme'!$C$33,VLOOKUP(J861,Art_Aufnahme,3,FALSE),0,VLOOKUP(J861,Art_Aufnahme,4,FALSE)-VLOOKUP(J861,Art_Aufnahme,3,FALSE)+1,1),K861)</f>
        <v>#N/A</v>
      </c>
      <c r="AJ861" s="138">
        <f ca="1">COUNTIF(OFFSET('SD Aufnahme'!$M$32,VLOOKUP(E861,'SD Aufnahme'!$A$33:$X$376,'SD Aufnahme'!$W$29,FALSE),0,1,VLOOKUP(E861,'SD Aufnahme'!$A$33:$X$376,'SD Aufnahme'!$X$29,FALSE)),M861)</f>
        <v>0</v>
      </c>
      <c r="AK861" s="91">
        <f t="shared" ca="1" si="268"/>
        <v>0</v>
      </c>
      <c r="AL861" s="98">
        <f t="shared" si="262"/>
        <v>3</v>
      </c>
      <c r="AO861" s="98">
        <f t="shared" si="263"/>
        <v>0</v>
      </c>
      <c r="AR861" s="98" t="str">
        <f t="shared" si="264"/>
        <v>1900-1-Aufnahme</v>
      </c>
    </row>
    <row r="862" spans="1:44">
      <c r="A862" s="98">
        <f t="shared" si="255"/>
        <v>0</v>
      </c>
      <c r="B862" s="98" t="str">
        <f>IF(C862=1,SUM($C$23:C862),"")</f>
        <v/>
      </c>
      <c r="C862" s="98">
        <f t="shared" si="256"/>
        <v>0</v>
      </c>
      <c r="D862" s="89" t="str">
        <f t="shared" si="257"/>
        <v>1900-1-Aufnahme-</v>
      </c>
      <c r="E862" s="123" t="str">
        <f t="shared" ca="1" si="265"/>
        <v>-</v>
      </c>
      <c r="F862" s="123">
        <f t="shared" si="251"/>
        <v>1900</v>
      </c>
      <c r="G862" s="123">
        <f t="shared" si="252"/>
        <v>1</v>
      </c>
      <c r="H862" s="162">
        <f t="shared" si="253"/>
        <v>840</v>
      </c>
      <c r="I862" s="77"/>
      <c r="J862" s="78"/>
      <c r="K862" s="79"/>
      <c r="L862" s="80"/>
      <c r="M862" s="177"/>
      <c r="N862" s="309" t="str">
        <f t="shared" ca="1" si="269"/>
        <v/>
      </c>
      <c r="O862" s="310" t="str">
        <f ca="1">IFERROR(IF(VLOOKUP($E862,'SD Aufnahme'!$A$33:$N$326,'SD Aufnahme'!$D$29,FALSE)=0,"",VLOOKUP($E862,'SD Aufnahme'!$A$33:$N$326,'SD Aufnahme'!$D$29,FALSE)),"")</f>
        <v/>
      </c>
      <c r="P862" s="313"/>
      <c r="Q862" s="315" t="str">
        <f>IF(K862=0,"",IFERROR(VLOOKUP($E862,'SD Aufnahme'!$A$33:$N$326,'SD Aufnahme'!$E$29,FALSE),""))</f>
        <v/>
      </c>
      <c r="R862" s="87"/>
      <c r="S862" s="131" t="str">
        <f t="shared" si="258"/>
        <v/>
      </c>
      <c r="T862" s="126">
        <f>IF(M862="organische Düngemittel",IF(OR($M862=0,L862&lt;&gt;0,U862&gt;0),0,IFERROR(VLOOKUP($E862,'SD Aufnahme'!$A$33:$N$4042,T$20,FALSE),0)),)</f>
        <v>0</v>
      </c>
      <c r="U862" s="83"/>
      <c r="V862" s="124"/>
      <c r="W862" s="128" t="str">
        <f ca="1">IFERROR(IF(AND(J862&lt;&gt;"eigene Stoffe",VLOOKUP($E862,'SD Aufnahme'!$A$33:$N$326,'SD Aufnahme'!$G$29,FALSE)=0),"",IF($L862&lt;&gt;0,"", IF(AND(P862&gt;0,O862&lt;&gt;"",Q862&lt;&gt;"t TM"),VLOOKUP($E862,'SD Aufnahme'!$A$33:$N$326,'SD Aufnahme'!$G$29,FALSE)/O862*P862,VLOOKUP($E862,'SD Aufnahme'!$A$33:$N$326,'SD Aufnahme'!$G$29,FALSE)))),"")</f>
        <v/>
      </c>
      <c r="X862" s="87"/>
      <c r="Y862" s="128" t="str">
        <f ca="1">IFERROR(IF(AND(J862&lt;&gt;"eigene Stoffe",VLOOKUP($E862,'SD Aufnahme'!$A$33:$N$326,'SD Aufnahme'!$H$29,FALSE)=0),"",IF($L862&lt;&gt;0,"",IFERROR(IF(AND(P862&gt;0,O862&lt;&gt;"",Q862&lt;&gt;"t TM"),VLOOKUP($E862,'SD Aufnahme'!$A$33:$N$326,'SD Aufnahme'!$H$29,FALSE)*P862/O862,VLOOKUP($E862,'SD Aufnahme'!$A$33:$N$326,'SD Aufnahme'!$H$29,FALSE)),""))),"")</f>
        <v/>
      </c>
      <c r="Z862" s="87"/>
      <c r="AA862" s="424" t="s">
        <v>667</v>
      </c>
      <c r="AB862" s="129" t="str">
        <f>IF($M862=0,"",IFERROR(VLOOKUP($E862,'SD Aufnahme'!$A$33:$N$279,AB$20,FALSE),""))</f>
        <v/>
      </c>
      <c r="AC862" s="97">
        <f t="shared" si="259"/>
        <v>0</v>
      </c>
      <c r="AD862" s="89">
        <f t="shared" ca="1" si="260"/>
        <v>0</v>
      </c>
      <c r="AE862" s="89">
        <f t="shared" ca="1" si="266"/>
        <v>0</v>
      </c>
      <c r="AF862" s="89">
        <f t="shared" ca="1" si="261"/>
        <v>0</v>
      </c>
      <c r="AG862" s="89">
        <f t="shared" ca="1" si="267"/>
        <v>0</v>
      </c>
      <c r="AH862" s="89">
        <f t="shared" si="254"/>
        <v>0</v>
      </c>
      <c r="AI862" s="130" t="e">
        <f ca="1">COUNTIF(OFFSET('SD Aufnahme'!$C$33,VLOOKUP(J862,Art_Aufnahme,3,FALSE),0,VLOOKUP(J862,Art_Aufnahme,4,FALSE)-VLOOKUP(J862,Art_Aufnahme,3,FALSE)+1,1),K862)</f>
        <v>#N/A</v>
      </c>
      <c r="AJ862" s="138">
        <f ca="1">COUNTIF(OFFSET('SD Aufnahme'!$M$32,VLOOKUP(E862,'SD Aufnahme'!$A$33:$X$376,'SD Aufnahme'!$W$29,FALSE),0,1,VLOOKUP(E862,'SD Aufnahme'!$A$33:$X$376,'SD Aufnahme'!$X$29,FALSE)),M862)</f>
        <v>0</v>
      </c>
      <c r="AK862" s="91">
        <f t="shared" ca="1" si="268"/>
        <v>0</v>
      </c>
      <c r="AL862" s="98">
        <f t="shared" si="262"/>
        <v>3</v>
      </c>
      <c r="AO862" s="98">
        <f t="shared" si="263"/>
        <v>0</v>
      </c>
      <c r="AR862" s="98" t="str">
        <f t="shared" si="264"/>
        <v>1900-1-Aufnahme</v>
      </c>
    </row>
    <row r="863" spans="1:44">
      <c r="A863" s="98">
        <f t="shared" si="255"/>
        <v>0</v>
      </c>
      <c r="B863" s="98" t="str">
        <f>IF(C863=1,SUM($C$23:C863),"")</f>
        <v/>
      </c>
      <c r="C863" s="98">
        <f t="shared" si="256"/>
        <v>0</v>
      </c>
      <c r="D863" s="89" t="str">
        <f t="shared" si="257"/>
        <v>1900-1-Aufnahme-</v>
      </c>
      <c r="E863" s="123" t="str">
        <f t="shared" ca="1" si="265"/>
        <v>-</v>
      </c>
      <c r="F863" s="123">
        <f t="shared" si="251"/>
        <v>1900</v>
      </c>
      <c r="G863" s="123">
        <f t="shared" si="252"/>
        <v>1</v>
      </c>
      <c r="H863" s="162">
        <f t="shared" si="253"/>
        <v>841</v>
      </c>
      <c r="I863" s="77"/>
      <c r="J863" s="78"/>
      <c r="K863" s="79"/>
      <c r="L863" s="80"/>
      <c r="M863" s="177"/>
      <c r="N863" s="309" t="str">
        <f t="shared" ca="1" si="269"/>
        <v/>
      </c>
      <c r="O863" s="310" t="str">
        <f ca="1">IFERROR(IF(VLOOKUP($E863,'SD Aufnahme'!$A$33:$N$326,'SD Aufnahme'!$D$29,FALSE)=0,"",VLOOKUP($E863,'SD Aufnahme'!$A$33:$N$326,'SD Aufnahme'!$D$29,FALSE)),"")</f>
        <v/>
      </c>
      <c r="P863" s="313"/>
      <c r="Q863" s="315" t="str">
        <f>IF(K863=0,"",IFERROR(VLOOKUP($E863,'SD Aufnahme'!$A$33:$N$326,'SD Aufnahme'!$E$29,FALSE),""))</f>
        <v/>
      </c>
      <c r="R863" s="87"/>
      <c r="S863" s="131" t="str">
        <f t="shared" si="258"/>
        <v/>
      </c>
      <c r="T863" s="126">
        <f>IF(M863="organische Düngemittel",IF(OR($M863=0,L863&lt;&gt;0,U863&gt;0),0,IFERROR(VLOOKUP($E863,'SD Aufnahme'!$A$33:$N$4042,T$20,FALSE),0)),)</f>
        <v>0</v>
      </c>
      <c r="U863" s="83"/>
      <c r="V863" s="124"/>
      <c r="W863" s="128" t="str">
        <f ca="1">IFERROR(IF(AND(J863&lt;&gt;"eigene Stoffe",VLOOKUP($E863,'SD Aufnahme'!$A$33:$N$326,'SD Aufnahme'!$G$29,FALSE)=0),"",IF($L863&lt;&gt;0,"", IF(AND(P863&gt;0,O863&lt;&gt;"",Q863&lt;&gt;"t TM"),VLOOKUP($E863,'SD Aufnahme'!$A$33:$N$326,'SD Aufnahme'!$G$29,FALSE)/O863*P863,VLOOKUP($E863,'SD Aufnahme'!$A$33:$N$326,'SD Aufnahme'!$G$29,FALSE)))),"")</f>
        <v/>
      </c>
      <c r="X863" s="87"/>
      <c r="Y863" s="128" t="str">
        <f ca="1">IFERROR(IF(AND(J863&lt;&gt;"eigene Stoffe",VLOOKUP($E863,'SD Aufnahme'!$A$33:$N$326,'SD Aufnahme'!$H$29,FALSE)=0),"",IF($L863&lt;&gt;0,"",IFERROR(IF(AND(P863&gt;0,O863&lt;&gt;"",Q863&lt;&gt;"t TM"),VLOOKUP($E863,'SD Aufnahme'!$A$33:$N$326,'SD Aufnahme'!$H$29,FALSE)*P863/O863,VLOOKUP($E863,'SD Aufnahme'!$A$33:$N$326,'SD Aufnahme'!$H$29,FALSE)),""))),"")</f>
        <v/>
      </c>
      <c r="Z863" s="87"/>
      <c r="AA863" s="424" t="s">
        <v>667</v>
      </c>
      <c r="AB863" s="129" t="str">
        <f>IF($M863=0,"",IFERROR(VLOOKUP($E863,'SD Aufnahme'!$A$33:$N$279,AB$20,FALSE),""))</f>
        <v/>
      </c>
      <c r="AC863" s="97">
        <f t="shared" si="259"/>
        <v>0</v>
      </c>
      <c r="AD863" s="89">
        <f t="shared" ca="1" si="260"/>
        <v>0</v>
      </c>
      <c r="AE863" s="89">
        <f t="shared" ca="1" si="266"/>
        <v>0</v>
      </c>
      <c r="AF863" s="89">
        <f t="shared" ca="1" si="261"/>
        <v>0</v>
      </c>
      <c r="AG863" s="89">
        <f t="shared" ca="1" si="267"/>
        <v>0</v>
      </c>
      <c r="AH863" s="89">
        <f t="shared" si="254"/>
        <v>0</v>
      </c>
      <c r="AI863" s="130" t="e">
        <f ca="1">COUNTIF(OFFSET('SD Aufnahme'!$C$33,VLOOKUP(J863,Art_Aufnahme,3,FALSE),0,VLOOKUP(J863,Art_Aufnahme,4,FALSE)-VLOOKUP(J863,Art_Aufnahme,3,FALSE)+1,1),K863)</f>
        <v>#N/A</v>
      </c>
      <c r="AJ863" s="138">
        <f ca="1">COUNTIF(OFFSET('SD Aufnahme'!$M$32,VLOOKUP(E863,'SD Aufnahme'!$A$33:$X$376,'SD Aufnahme'!$W$29,FALSE),0,1,VLOOKUP(E863,'SD Aufnahme'!$A$33:$X$376,'SD Aufnahme'!$X$29,FALSE)),M863)</f>
        <v>0</v>
      </c>
      <c r="AK863" s="91">
        <f t="shared" ca="1" si="268"/>
        <v>0</v>
      </c>
      <c r="AL863" s="98">
        <f t="shared" si="262"/>
        <v>3</v>
      </c>
      <c r="AO863" s="98">
        <f t="shared" si="263"/>
        <v>0</v>
      </c>
      <c r="AR863" s="98" t="str">
        <f t="shared" si="264"/>
        <v>1900-1-Aufnahme</v>
      </c>
    </row>
    <row r="864" spans="1:44">
      <c r="A864" s="98">
        <f t="shared" si="255"/>
        <v>0</v>
      </c>
      <c r="B864" s="98" t="str">
        <f>IF(C864=1,SUM($C$23:C864),"")</f>
        <v/>
      </c>
      <c r="C864" s="98">
        <f t="shared" si="256"/>
        <v>0</v>
      </c>
      <c r="D864" s="89" t="str">
        <f t="shared" si="257"/>
        <v>1900-1-Aufnahme-</v>
      </c>
      <c r="E864" s="123" t="str">
        <f t="shared" ca="1" si="265"/>
        <v>-</v>
      </c>
      <c r="F864" s="123">
        <f t="shared" ref="F864:F927" si="270">YEAR(I864)</f>
        <v>1900</v>
      </c>
      <c r="G864" s="123">
        <f t="shared" ref="G864:G927" si="271">IF(MONTH(I864)&lt;7,1,2)</f>
        <v>1</v>
      </c>
      <c r="H864" s="162">
        <f t="shared" ref="H864:H927" si="272">H863+1</f>
        <v>842</v>
      </c>
      <c r="I864" s="77"/>
      <c r="J864" s="78"/>
      <c r="K864" s="79"/>
      <c r="L864" s="80"/>
      <c r="M864" s="177"/>
      <c r="N864" s="309" t="str">
        <f t="shared" ca="1" si="269"/>
        <v/>
      </c>
      <c r="O864" s="310" t="str">
        <f ca="1">IFERROR(IF(VLOOKUP($E864,'SD Aufnahme'!$A$33:$N$326,'SD Aufnahme'!$D$29,FALSE)=0,"",VLOOKUP($E864,'SD Aufnahme'!$A$33:$N$326,'SD Aufnahme'!$D$29,FALSE)),"")</f>
        <v/>
      </c>
      <c r="P864" s="313"/>
      <c r="Q864" s="315" t="str">
        <f>IF(K864=0,"",IFERROR(VLOOKUP($E864,'SD Aufnahme'!$A$33:$N$326,'SD Aufnahme'!$E$29,FALSE),""))</f>
        <v/>
      </c>
      <c r="R864" s="87"/>
      <c r="S864" s="131" t="str">
        <f t="shared" si="258"/>
        <v/>
      </c>
      <c r="T864" s="126">
        <f>IF(M864="organische Düngemittel",IF(OR($M864=0,L864&lt;&gt;0,U864&gt;0),0,IFERROR(VLOOKUP($E864,'SD Aufnahme'!$A$33:$N$4042,T$20,FALSE),0)),)</f>
        <v>0</v>
      </c>
      <c r="U864" s="83"/>
      <c r="V864" s="124"/>
      <c r="W864" s="128" t="str">
        <f ca="1">IFERROR(IF(AND(J864&lt;&gt;"eigene Stoffe",VLOOKUP($E864,'SD Aufnahme'!$A$33:$N$326,'SD Aufnahme'!$G$29,FALSE)=0),"",IF($L864&lt;&gt;0,"", IF(AND(P864&gt;0,O864&lt;&gt;"",Q864&lt;&gt;"t TM"),VLOOKUP($E864,'SD Aufnahme'!$A$33:$N$326,'SD Aufnahme'!$G$29,FALSE)/O864*P864,VLOOKUP($E864,'SD Aufnahme'!$A$33:$N$326,'SD Aufnahme'!$G$29,FALSE)))),"")</f>
        <v/>
      </c>
      <c r="X864" s="87"/>
      <c r="Y864" s="128" t="str">
        <f ca="1">IFERROR(IF(AND(J864&lt;&gt;"eigene Stoffe",VLOOKUP($E864,'SD Aufnahme'!$A$33:$N$326,'SD Aufnahme'!$H$29,FALSE)=0),"",IF($L864&lt;&gt;0,"",IFERROR(IF(AND(P864&gt;0,O864&lt;&gt;"",Q864&lt;&gt;"t TM"),VLOOKUP($E864,'SD Aufnahme'!$A$33:$N$326,'SD Aufnahme'!$H$29,FALSE)*P864/O864,VLOOKUP($E864,'SD Aufnahme'!$A$33:$N$326,'SD Aufnahme'!$H$29,FALSE)),""))),"")</f>
        <v/>
      </c>
      <c r="Z864" s="87"/>
      <c r="AA864" s="424" t="s">
        <v>667</v>
      </c>
      <c r="AB864" s="129" t="str">
        <f>IF($M864=0,"",IFERROR(VLOOKUP($E864,'SD Aufnahme'!$A$33:$N$279,AB$20,FALSE),""))</f>
        <v/>
      </c>
      <c r="AC864" s="97">
        <f t="shared" si="259"/>
        <v>0</v>
      </c>
      <c r="AD864" s="89">
        <f t="shared" ca="1" si="260"/>
        <v>0</v>
      </c>
      <c r="AE864" s="89">
        <f t="shared" ca="1" si="266"/>
        <v>0</v>
      </c>
      <c r="AF864" s="89">
        <f t="shared" ca="1" si="261"/>
        <v>0</v>
      </c>
      <c r="AG864" s="89">
        <f t="shared" ca="1" si="267"/>
        <v>0</v>
      </c>
      <c r="AH864" s="89">
        <f t="shared" ref="AH864:AH927" si="273">IFERROR(AB864*$R864,0)</f>
        <v>0</v>
      </c>
      <c r="AI864" s="130" t="e">
        <f ca="1">COUNTIF(OFFSET('SD Aufnahme'!$C$33,VLOOKUP(J864,Art_Aufnahme,3,FALSE),0,VLOOKUP(J864,Art_Aufnahme,4,FALSE)-VLOOKUP(J864,Art_Aufnahme,3,FALSE)+1,1),K864)</f>
        <v>#N/A</v>
      </c>
      <c r="AJ864" s="138">
        <f ca="1">COUNTIF(OFFSET('SD Aufnahme'!$M$32,VLOOKUP(E864,'SD Aufnahme'!$A$33:$X$376,'SD Aufnahme'!$W$29,FALSE),0,1,VLOOKUP(E864,'SD Aufnahme'!$A$33:$X$376,'SD Aufnahme'!$X$29,FALSE)),M864)</f>
        <v>0</v>
      </c>
      <c r="AK864" s="91">
        <f t="shared" ca="1" si="268"/>
        <v>0</v>
      </c>
      <c r="AL864" s="98">
        <f t="shared" si="262"/>
        <v>3</v>
      </c>
      <c r="AO864" s="98">
        <f t="shared" si="263"/>
        <v>0</v>
      </c>
      <c r="AR864" s="98" t="str">
        <f t="shared" si="264"/>
        <v>1900-1-Aufnahme</v>
      </c>
    </row>
    <row r="865" spans="1:44">
      <c r="A865" s="98">
        <f t="shared" si="255"/>
        <v>0</v>
      </c>
      <c r="B865" s="98" t="str">
        <f>IF(C865=1,SUM($C$23:C865),"")</f>
        <v/>
      </c>
      <c r="C865" s="98">
        <f t="shared" si="256"/>
        <v>0</v>
      </c>
      <c r="D865" s="89" t="str">
        <f t="shared" si="257"/>
        <v>1900-1-Aufnahme-</v>
      </c>
      <c r="E865" s="123" t="str">
        <f t="shared" ca="1" si="265"/>
        <v>-</v>
      </c>
      <c r="F865" s="123">
        <f t="shared" si="270"/>
        <v>1900</v>
      </c>
      <c r="G865" s="123">
        <f t="shared" si="271"/>
        <v>1</v>
      </c>
      <c r="H865" s="162">
        <f t="shared" si="272"/>
        <v>843</v>
      </c>
      <c r="I865" s="77"/>
      <c r="J865" s="78"/>
      <c r="K865" s="79"/>
      <c r="L865" s="80"/>
      <c r="M865" s="177"/>
      <c r="N865" s="309" t="str">
        <f t="shared" ca="1" si="269"/>
        <v/>
      </c>
      <c r="O865" s="310" t="str">
        <f ca="1">IFERROR(IF(VLOOKUP($E865,'SD Aufnahme'!$A$33:$N$326,'SD Aufnahme'!$D$29,FALSE)=0,"",VLOOKUP($E865,'SD Aufnahme'!$A$33:$N$326,'SD Aufnahme'!$D$29,FALSE)),"")</f>
        <v/>
      </c>
      <c r="P865" s="313"/>
      <c r="Q865" s="315" t="str">
        <f>IF(K865=0,"",IFERROR(VLOOKUP($E865,'SD Aufnahme'!$A$33:$N$326,'SD Aufnahme'!$E$29,FALSE),""))</f>
        <v/>
      </c>
      <c r="R865" s="87"/>
      <c r="S865" s="131" t="str">
        <f t="shared" si="258"/>
        <v/>
      </c>
      <c r="T865" s="126">
        <f>IF(M865="organische Düngemittel",IF(OR($M865=0,L865&lt;&gt;0,U865&gt;0),0,IFERROR(VLOOKUP($E865,'SD Aufnahme'!$A$33:$N$4042,T$20,FALSE),0)),)</f>
        <v>0</v>
      </c>
      <c r="U865" s="83"/>
      <c r="V865" s="124"/>
      <c r="W865" s="128" t="str">
        <f ca="1">IFERROR(IF(AND(J865&lt;&gt;"eigene Stoffe",VLOOKUP($E865,'SD Aufnahme'!$A$33:$N$326,'SD Aufnahme'!$G$29,FALSE)=0),"",IF($L865&lt;&gt;0,"", IF(AND(P865&gt;0,O865&lt;&gt;"",Q865&lt;&gt;"t TM"),VLOOKUP($E865,'SD Aufnahme'!$A$33:$N$326,'SD Aufnahme'!$G$29,FALSE)/O865*P865,VLOOKUP($E865,'SD Aufnahme'!$A$33:$N$326,'SD Aufnahme'!$G$29,FALSE)))),"")</f>
        <v/>
      </c>
      <c r="X865" s="87"/>
      <c r="Y865" s="128" t="str">
        <f ca="1">IFERROR(IF(AND(J865&lt;&gt;"eigene Stoffe",VLOOKUP($E865,'SD Aufnahme'!$A$33:$N$326,'SD Aufnahme'!$H$29,FALSE)=0),"",IF($L865&lt;&gt;0,"",IFERROR(IF(AND(P865&gt;0,O865&lt;&gt;"",Q865&lt;&gt;"t TM"),VLOOKUP($E865,'SD Aufnahme'!$A$33:$N$326,'SD Aufnahme'!$H$29,FALSE)*P865/O865,VLOOKUP($E865,'SD Aufnahme'!$A$33:$N$326,'SD Aufnahme'!$H$29,FALSE)),""))),"")</f>
        <v/>
      </c>
      <c r="Z865" s="87"/>
      <c r="AA865" s="424" t="s">
        <v>667</v>
      </c>
      <c r="AB865" s="129" t="str">
        <f>IF($M865=0,"",IFERROR(VLOOKUP($E865,'SD Aufnahme'!$A$33:$N$279,AB$20,FALSE),""))</f>
        <v/>
      </c>
      <c r="AC865" s="97">
        <f t="shared" si="259"/>
        <v>0</v>
      </c>
      <c r="AD865" s="89">
        <f t="shared" ca="1" si="260"/>
        <v>0</v>
      </c>
      <c r="AE865" s="89">
        <f t="shared" ca="1" si="266"/>
        <v>0</v>
      </c>
      <c r="AF865" s="89">
        <f t="shared" ca="1" si="261"/>
        <v>0</v>
      </c>
      <c r="AG865" s="89">
        <f t="shared" ca="1" si="267"/>
        <v>0</v>
      </c>
      <c r="AH865" s="89">
        <f t="shared" si="273"/>
        <v>0</v>
      </c>
      <c r="AI865" s="130" t="e">
        <f ca="1">COUNTIF(OFFSET('SD Aufnahme'!$C$33,VLOOKUP(J865,Art_Aufnahme,3,FALSE),0,VLOOKUP(J865,Art_Aufnahme,4,FALSE)-VLOOKUP(J865,Art_Aufnahme,3,FALSE)+1,1),K865)</f>
        <v>#N/A</v>
      </c>
      <c r="AJ865" s="138">
        <f ca="1">COUNTIF(OFFSET('SD Aufnahme'!$M$32,VLOOKUP(E865,'SD Aufnahme'!$A$33:$X$376,'SD Aufnahme'!$W$29,FALSE),0,1,VLOOKUP(E865,'SD Aufnahme'!$A$33:$X$376,'SD Aufnahme'!$X$29,FALSE)),M865)</f>
        <v>0</v>
      </c>
      <c r="AK865" s="91">
        <f t="shared" ca="1" si="268"/>
        <v>0</v>
      </c>
      <c r="AL865" s="98">
        <f t="shared" si="262"/>
        <v>3</v>
      </c>
      <c r="AO865" s="98">
        <f t="shared" si="263"/>
        <v>0</v>
      </c>
      <c r="AR865" s="98" t="str">
        <f t="shared" si="264"/>
        <v>1900-1-Aufnahme</v>
      </c>
    </row>
    <row r="866" spans="1:44">
      <c r="A866" s="98">
        <f t="shared" si="255"/>
        <v>0</v>
      </c>
      <c r="B866" s="98" t="str">
        <f>IF(C866=1,SUM($C$23:C866),"")</f>
        <v/>
      </c>
      <c r="C866" s="98">
        <f t="shared" si="256"/>
        <v>0</v>
      </c>
      <c r="D866" s="89" t="str">
        <f t="shared" si="257"/>
        <v>1900-1-Aufnahme-</v>
      </c>
      <c r="E866" s="123" t="str">
        <f t="shared" ca="1" si="265"/>
        <v>-</v>
      </c>
      <c r="F866" s="123">
        <f t="shared" si="270"/>
        <v>1900</v>
      </c>
      <c r="G866" s="123">
        <f t="shared" si="271"/>
        <v>1</v>
      </c>
      <c r="H866" s="162">
        <f t="shared" si="272"/>
        <v>844</v>
      </c>
      <c r="I866" s="77"/>
      <c r="J866" s="78"/>
      <c r="K866" s="79"/>
      <c r="L866" s="80"/>
      <c r="M866" s="177"/>
      <c r="N866" s="309" t="str">
        <f t="shared" ca="1" si="269"/>
        <v/>
      </c>
      <c r="O866" s="310" t="str">
        <f ca="1">IFERROR(IF(VLOOKUP($E866,'SD Aufnahme'!$A$33:$N$326,'SD Aufnahme'!$D$29,FALSE)=0,"",VLOOKUP($E866,'SD Aufnahme'!$A$33:$N$326,'SD Aufnahme'!$D$29,FALSE)),"")</f>
        <v/>
      </c>
      <c r="P866" s="313"/>
      <c r="Q866" s="315" t="str">
        <f>IF(K866=0,"",IFERROR(VLOOKUP($E866,'SD Aufnahme'!$A$33:$N$326,'SD Aufnahme'!$E$29,FALSE),""))</f>
        <v/>
      </c>
      <c r="R866" s="87"/>
      <c r="S866" s="131" t="str">
        <f t="shared" si="258"/>
        <v/>
      </c>
      <c r="T866" s="126">
        <f>IF(M866="organische Düngemittel",IF(OR($M866=0,L866&lt;&gt;0,U866&gt;0),0,IFERROR(VLOOKUP($E866,'SD Aufnahme'!$A$33:$N$4042,T$20,FALSE),0)),)</f>
        <v>0</v>
      </c>
      <c r="U866" s="83"/>
      <c r="V866" s="124"/>
      <c r="W866" s="128" t="str">
        <f ca="1">IFERROR(IF(AND(J866&lt;&gt;"eigene Stoffe",VLOOKUP($E866,'SD Aufnahme'!$A$33:$N$326,'SD Aufnahme'!$G$29,FALSE)=0),"",IF($L866&lt;&gt;0,"", IF(AND(P866&gt;0,O866&lt;&gt;"",Q866&lt;&gt;"t TM"),VLOOKUP($E866,'SD Aufnahme'!$A$33:$N$326,'SD Aufnahme'!$G$29,FALSE)/O866*P866,VLOOKUP($E866,'SD Aufnahme'!$A$33:$N$326,'SD Aufnahme'!$G$29,FALSE)))),"")</f>
        <v/>
      </c>
      <c r="X866" s="87"/>
      <c r="Y866" s="128" t="str">
        <f ca="1">IFERROR(IF(AND(J866&lt;&gt;"eigene Stoffe",VLOOKUP($E866,'SD Aufnahme'!$A$33:$N$326,'SD Aufnahme'!$H$29,FALSE)=0),"",IF($L866&lt;&gt;0,"",IFERROR(IF(AND(P866&gt;0,O866&lt;&gt;"",Q866&lt;&gt;"t TM"),VLOOKUP($E866,'SD Aufnahme'!$A$33:$N$326,'SD Aufnahme'!$H$29,FALSE)*P866/O866,VLOOKUP($E866,'SD Aufnahme'!$A$33:$N$326,'SD Aufnahme'!$H$29,FALSE)),""))),"")</f>
        <v/>
      </c>
      <c r="Z866" s="87"/>
      <c r="AA866" s="424" t="s">
        <v>667</v>
      </c>
      <c r="AB866" s="129" t="str">
        <f>IF($M866=0,"",IFERROR(VLOOKUP($E866,'SD Aufnahme'!$A$33:$N$279,AB$20,FALSE),""))</f>
        <v/>
      </c>
      <c r="AC866" s="97">
        <f t="shared" si="259"/>
        <v>0</v>
      </c>
      <c r="AD866" s="89">
        <f t="shared" ca="1" si="260"/>
        <v>0</v>
      </c>
      <c r="AE866" s="89">
        <f t="shared" ca="1" si="266"/>
        <v>0</v>
      </c>
      <c r="AF866" s="89">
        <f t="shared" ca="1" si="261"/>
        <v>0</v>
      </c>
      <c r="AG866" s="89">
        <f t="shared" ca="1" si="267"/>
        <v>0</v>
      </c>
      <c r="AH866" s="89">
        <f t="shared" si="273"/>
        <v>0</v>
      </c>
      <c r="AI866" s="130" t="e">
        <f ca="1">COUNTIF(OFFSET('SD Aufnahme'!$C$33,VLOOKUP(J866,Art_Aufnahme,3,FALSE),0,VLOOKUP(J866,Art_Aufnahme,4,FALSE)-VLOOKUP(J866,Art_Aufnahme,3,FALSE)+1,1),K866)</f>
        <v>#N/A</v>
      </c>
      <c r="AJ866" s="138">
        <f ca="1">COUNTIF(OFFSET('SD Aufnahme'!$M$32,VLOOKUP(E866,'SD Aufnahme'!$A$33:$X$376,'SD Aufnahme'!$W$29,FALSE),0,1,VLOOKUP(E866,'SD Aufnahme'!$A$33:$X$376,'SD Aufnahme'!$X$29,FALSE)),M866)</f>
        <v>0</v>
      </c>
      <c r="AK866" s="91">
        <f t="shared" ca="1" si="268"/>
        <v>0</v>
      </c>
      <c r="AL866" s="98">
        <f t="shared" si="262"/>
        <v>3</v>
      </c>
      <c r="AO866" s="98">
        <f t="shared" si="263"/>
        <v>0</v>
      </c>
      <c r="AR866" s="98" t="str">
        <f t="shared" si="264"/>
        <v>1900-1-Aufnahme</v>
      </c>
    </row>
    <row r="867" spans="1:44">
      <c r="A867" s="98">
        <f t="shared" si="255"/>
        <v>0</v>
      </c>
      <c r="B867" s="98" t="str">
        <f>IF(C867=1,SUM($C$23:C867),"")</f>
        <v/>
      </c>
      <c r="C867" s="98">
        <f t="shared" si="256"/>
        <v>0</v>
      </c>
      <c r="D867" s="89" t="str">
        <f t="shared" si="257"/>
        <v>1900-1-Aufnahme-</v>
      </c>
      <c r="E867" s="123" t="str">
        <f t="shared" ca="1" si="265"/>
        <v>-</v>
      </c>
      <c r="F867" s="123">
        <f t="shared" si="270"/>
        <v>1900</v>
      </c>
      <c r="G867" s="123">
        <f t="shared" si="271"/>
        <v>1</v>
      </c>
      <c r="H867" s="162">
        <f t="shared" si="272"/>
        <v>845</v>
      </c>
      <c r="I867" s="77"/>
      <c r="J867" s="78"/>
      <c r="K867" s="79"/>
      <c r="L867" s="80"/>
      <c r="M867" s="177"/>
      <c r="N867" s="309" t="str">
        <f t="shared" ca="1" si="269"/>
        <v/>
      </c>
      <c r="O867" s="310" t="str">
        <f ca="1">IFERROR(IF(VLOOKUP($E867,'SD Aufnahme'!$A$33:$N$326,'SD Aufnahme'!$D$29,FALSE)=0,"",VLOOKUP($E867,'SD Aufnahme'!$A$33:$N$326,'SD Aufnahme'!$D$29,FALSE)),"")</f>
        <v/>
      </c>
      <c r="P867" s="313"/>
      <c r="Q867" s="315" t="str">
        <f>IF(K867=0,"",IFERROR(VLOOKUP($E867,'SD Aufnahme'!$A$33:$N$326,'SD Aufnahme'!$E$29,FALSE),""))</f>
        <v/>
      </c>
      <c r="R867" s="87"/>
      <c r="S867" s="131" t="str">
        <f t="shared" si="258"/>
        <v/>
      </c>
      <c r="T867" s="126">
        <f>IF(M867="organische Düngemittel",IF(OR($M867=0,L867&lt;&gt;0,U867&gt;0),0,IFERROR(VLOOKUP($E867,'SD Aufnahme'!$A$33:$N$4042,T$20,FALSE),0)),)</f>
        <v>0</v>
      </c>
      <c r="U867" s="83"/>
      <c r="V867" s="124"/>
      <c r="W867" s="128" t="str">
        <f ca="1">IFERROR(IF(AND(J867&lt;&gt;"eigene Stoffe",VLOOKUP($E867,'SD Aufnahme'!$A$33:$N$326,'SD Aufnahme'!$G$29,FALSE)=0),"",IF($L867&lt;&gt;0,"", IF(AND(P867&gt;0,O867&lt;&gt;"",Q867&lt;&gt;"t TM"),VLOOKUP($E867,'SD Aufnahme'!$A$33:$N$326,'SD Aufnahme'!$G$29,FALSE)/O867*P867,VLOOKUP($E867,'SD Aufnahme'!$A$33:$N$326,'SD Aufnahme'!$G$29,FALSE)))),"")</f>
        <v/>
      </c>
      <c r="X867" s="87"/>
      <c r="Y867" s="128" t="str">
        <f ca="1">IFERROR(IF(AND(J867&lt;&gt;"eigene Stoffe",VLOOKUP($E867,'SD Aufnahme'!$A$33:$N$326,'SD Aufnahme'!$H$29,FALSE)=0),"",IF($L867&lt;&gt;0,"",IFERROR(IF(AND(P867&gt;0,O867&lt;&gt;"",Q867&lt;&gt;"t TM"),VLOOKUP($E867,'SD Aufnahme'!$A$33:$N$326,'SD Aufnahme'!$H$29,FALSE)*P867/O867,VLOOKUP($E867,'SD Aufnahme'!$A$33:$N$326,'SD Aufnahme'!$H$29,FALSE)),""))),"")</f>
        <v/>
      </c>
      <c r="Z867" s="87"/>
      <c r="AA867" s="424" t="s">
        <v>667</v>
      </c>
      <c r="AB867" s="129" t="str">
        <f>IF($M867=0,"",IFERROR(VLOOKUP($E867,'SD Aufnahme'!$A$33:$N$279,AB$20,FALSE),""))</f>
        <v/>
      </c>
      <c r="AC867" s="97">
        <f t="shared" si="259"/>
        <v>0</v>
      </c>
      <c r="AD867" s="89">
        <f t="shared" ca="1" si="260"/>
        <v>0</v>
      </c>
      <c r="AE867" s="89">
        <f t="shared" ca="1" si="266"/>
        <v>0</v>
      </c>
      <c r="AF867" s="89">
        <f t="shared" ca="1" si="261"/>
        <v>0</v>
      </c>
      <c r="AG867" s="89">
        <f t="shared" ca="1" si="267"/>
        <v>0</v>
      </c>
      <c r="AH867" s="89">
        <f t="shared" si="273"/>
        <v>0</v>
      </c>
      <c r="AI867" s="130" t="e">
        <f ca="1">COUNTIF(OFFSET('SD Aufnahme'!$C$33,VLOOKUP(J867,Art_Aufnahme,3,FALSE),0,VLOOKUP(J867,Art_Aufnahme,4,FALSE)-VLOOKUP(J867,Art_Aufnahme,3,FALSE)+1,1),K867)</f>
        <v>#N/A</v>
      </c>
      <c r="AJ867" s="138">
        <f ca="1">COUNTIF(OFFSET('SD Aufnahme'!$M$32,VLOOKUP(E867,'SD Aufnahme'!$A$33:$X$376,'SD Aufnahme'!$W$29,FALSE),0,1,VLOOKUP(E867,'SD Aufnahme'!$A$33:$X$376,'SD Aufnahme'!$X$29,FALSE)),M867)</f>
        <v>0</v>
      </c>
      <c r="AK867" s="91">
        <f t="shared" ca="1" si="268"/>
        <v>0</v>
      </c>
      <c r="AL867" s="98">
        <f t="shared" si="262"/>
        <v>3</v>
      </c>
      <c r="AO867" s="98">
        <f t="shared" si="263"/>
        <v>0</v>
      </c>
      <c r="AR867" s="98" t="str">
        <f t="shared" si="264"/>
        <v>1900-1-Aufnahme</v>
      </c>
    </row>
    <row r="868" spans="1:44">
      <c r="A868" s="98">
        <f t="shared" si="255"/>
        <v>0</v>
      </c>
      <c r="B868" s="98" t="str">
        <f>IF(C868=1,SUM($C$23:C868),"")</f>
        <v/>
      </c>
      <c r="C868" s="98">
        <f t="shared" si="256"/>
        <v>0</v>
      </c>
      <c r="D868" s="89" t="str">
        <f t="shared" si="257"/>
        <v>1900-1-Aufnahme-</v>
      </c>
      <c r="E868" s="123" t="str">
        <f t="shared" ca="1" si="265"/>
        <v>-</v>
      </c>
      <c r="F868" s="123">
        <f t="shared" si="270"/>
        <v>1900</v>
      </c>
      <c r="G868" s="123">
        <f t="shared" si="271"/>
        <v>1</v>
      </c>
      <c r="H868" s="162">
        <f t="shared" si="272"/>
        <v>846</v>
      </c>
      <c r="I868" s="77"/>
      <c r="J868" s="78"/>
      <c r="K868" s="79"/>
      <c r="L868" s="80"/>
      <c r="M868" s="177"/>
      <c r="N868" s="309" t="str">
        <f t="shared" ca="1" si="269"/>
        <v/>
      </c>
      <c r="O868" s="310" t="str">
        <f ca="1">IFERROR(IF(VLOOKUP($E868,'SD Aufnahme'!$A$33:$N$326,'SD Aufnahme'!$D$29,FALSE)=0,"",VLOOKUP($E868,'SD Aufnahme'!$A$33:$N$326,'SD Aufnahme'!$D$29,FALSE)),"")</f>
        <v/>
      </c>
      <c r="P868" s="313"/>
      <c r="Q868" s="315" t="str">
        <f>IF(K868=0,"",IFERROR(VLOOKUP($E868,'SD Aufnahme'!$A$33:$N$326,'SD Aufnahme'!$E$29,FALSE),""))</f>
        <v/>
      </c>
      <c r="R868" s="87"/>
      <c r="S868" s="131" t="str">
        <f t="shared" si="258"/>
        <v/>
      </c>
      <c r="T868" s="126">
        <f>IF(M868="organische Düngemittel",IF(OR($M868=0,L868&lt;&gt;0,U868&gt;0),0,IFERROR(VLOOKUP($E868,'SD Aufnahme'!$A$33:$N$4042,T$20,FALSE),0)),)</f>
        <v>0</v>
      </c>
      <c r="U868" s="83"/>
      <c r="V868" s="124"/>
      <c r="W868" s="128" t="str">
        <f ca="1">IFERROR(IF(AND(J868&lt;&gt;"eigene Stoffe",VLOOKUP($E868,'SD Aufnahme'!$A$33:$N$326,'SD Aufnahme'!$G$29,FALSE)=0),"",IF($L868&lt;&gt;0,"", IF(AND(P868&gt;0,O868&lt;&gt;"",Q868&lt;&gt;"t TM"),VLOOKUP($E868,'SD Aufnahme'!$A$33:$N$326,'SD Aufnahme'!$G$29,FALSE)/O868*P868,VLOOKUP($E868,'SD Aufnahme'!$A$33:$N$326,'SD Aufnahme'!$G$29,FALSE)))),"")</f>
        <v/>
      </c>
      <c r="X868" s="87"/>
      <c r="Y868" s="128" t="str">
        <f ca="1">IFERROR(IF(AND(J868&lt;&gt;"eigene Stoffe",VLOOKUP($E868,'SD Aufnahme'!$A$33:$N$326,'SD Aufnahme'!$H$29,FALSE)=0),"",IF($L868&lt;&gt;0,"",IFERROR(IF(AND(P868&gt;0,O868&lt;&gt;"",Q868&lt;&gt;"t TM"),VLOOKUP($E868,'SD Aufnahme'!$A$33:$N$326,'SD Aufnahme'!$H$29,FALSE)*P868/O868,VLOOKUP($E868,'SD Aufnahme'!$A$33:$N$326,'SD Aufnahme'!$H$29,FALSE)),""))),"")</f>
        <v/>
      </c>
      <c r="Z868" s="87"/>
      <c r="AA868" s="424" t="s">
        <v>667</v>
      </c>
      <c r="AB868" s="129" t="str">
        <f>IF($M868=0,"",IFERROR(VLOOKUP($E868,'SD Aufnahme'!$A$33:$N$279,AB$20,FALSE),""))</f>
        <v/>
      </c>
      <c r="AC868" s="97">
        <f t="shared" si="259"/>
        <v>0</v>
      </c>
      <c r="AD868" s="89">
        <f t="shared" ca="1" si="260"/>
        <v>0</v>
      </c>
      <c r="AE868" s="89">
        <f t="shared" ca="1" si="266"/>
        <v>0</v>
      </c>
      <c r="AF868" s="89">
        <f t="shared" ca="1" si="261"/>
        <v>0</v>
      </c>
      <c r="AG868" s="89">
        <f t="shared" ca="1" si="267"/>
        <v>0</v>
      </c>
      <c r="AH868" s="89">
        <f t="shared" si="273"/>
        <v>0</v>
      </c>
      <c r="AI868" s="130" t="e">
        <f ca="1">COUNTIF(OFFSET('SD Aufnahme'!$C$33,VLOOKUP(J868,Art_Aufnahme,3,FALSE),0,VLOOKUP(J868,Art_Aufnahme,4,FALSE)-VLOOKUP(J868,Art_Aufnahme,3,FALSE)+1,1),K868)</f>
        <v>#N/A</v>
      </c>
      <c r="AJ868" s="138">
        <f ca="1">COUNTIF(OFFSET('SD Aufnahme'!$M$32,VLOOKUP(E868,'SD Aufnahme'!$A$33:$X$376,'SD Aufnahme'!$W$29,FALSE),0,1,VLOOKUP(E868,'SD Aufnahme'!$A$33:$X$376,'SD Aufnahme'!$X$29,FALSE)),M868)</f>
        <v>0</v>
      </c>
      <c r="AK868" s="91">
        <f t="shared" ca="1" si="268"/>
        <v>0</v>
      </c>
      <c r="AL868" s="98">
        <f t="shared" si="262"/>
        <v>3</v>
      </c>
      <c r="AO868" s="98">
        <f t="shared" si="263"/>
        <v>0</v>
      </c>
      <c r="AR868" s="98" t="str">
        <f t="shared" si="264"/>
        <v>1900-1-Aufnahme</v>
      </c>
    </row>
    <row r="869" spans="1:44">
      <c r="A869" s="98">
        <f t="shared" si="255"/>
        <v>0</v>
      </c>
      <c r="B869" s="98" t="str">
        <f>IF(C869=1,SUM($C$23:C869),"")</f>
        <v/>
      </c>
      <c r="C869" s="98">
        <f t="shared" si="256"/>
        <v>0</v>
      </c>
      <c r="D869" s="89" t="str">
        <f t="shared" si="257"/>
        <v>1900-1-Aufnahme-</v>
      </c>
      <c r="E869" s="123" t="str">
        <f t="shared" ca="1" si="265"/>
        <v>-</v>
      </c>
      <c r="F869" s="123">
        <f t="shared" si="270"/>
        <v>1900</v>
      </c>
      <c r="G869" s="123">
        <f t="shared" si="271"/>
        <v>1</v>
      </c>
      <c r="H869" s="162">
        <f t="shared" si="272"/>
        <v>847</v>
      </c>
      <c r="I869" s="77"/>
      <c r="J869" s="78"/>
      <c r="K869" s="79"/>
      <c r="L869" s="80"/>
      <c r="M869" s="177"/>
      <c r="N869" s="309" t="str">
        <f t="shared" ca="1" si="269"/>
        <v/>
      </c>
      <c r="O869" s="310" t="str">
        <f ca="1">IFERROR(IF(VLOOKUP($E869,'SD Aufnahme'!$A$33:$N$326,'SD Aufnahme'!$D$29,FALSE)=0,"",VLOOKUP($E869,'SD Aufnahme'!$A$33:$N$326,'SD Aufnahme'!$D$29,FALSE)),"")</f>
        <v/>
      </c>
      <c r="P869" s="313"/>
      <c r="Q869" s="315" t="str">
        <f>IF(K869=0,"",IFERROR(VLOOKUP($E869,'SD Aufnahme'!$A$33:$N$326,'SD Aufnahme'!$E$29,FALSE),""))</f>
        <v/>
      </c>
      <c r="R869" s="87"/>
      <c r="S869" s="131" t="str">
        <f t="shared" si="258"/>
        <v/>
      </c>
      <c r="T869" s="126">
        <f>IF(M869="organische Düngemittel",IF(OR($M869=0,L869&lt;&gt;0,U869&gt;0),0,IFERROR(VLOOKUP($E869,'SD Aufnahme'!$A$33:$N$4042,T$20,FALSE),0)),)</f>
        <v>0</v>
      </c>
      <c r="U869" s="83"/>
      <c r="V869" s="124"/>
      <c r="W869" s="128" t="str">
        <f ca="1">IFERROR(IF(AND(J869&lt;&gt;"eigene Stoffe",VLOOKUP($E869,'SD Aufnahme'!$A$33:$N$326,'SD Aufnahme'!$G$29,FALSE)=0),"",IF($L869&lt;&gt;0,"", IF(AND(P869&gt;0,O869&lt;&gt;"",Q869&lt;&gt;"t TM"),VLOOKUP($E869,'SD Aufnahme'!$A$33:$N$326,'SD Aufnahme'!$G$29,FALSE)/O869*P869,VLOOKUP($E869,'SD Aufnahme'!$A$33:$N$326,'SD Aufnahme'!$G$29,FALSE)))),"")</f>
        <v/>
      </c>
      <c r="X869" s="87"/>
      <c r="Y869" s="128" t="str">
        <f ca="1">IFERROR(IF(AND(J869&lt;&gt;"eigene Stoffe",VLOOKUP($E869,'SD Aufnahme'!$A$33:$N$326,'SD Aufnahme'!$H$29,FALSE)=0),"",IF($L869&lt;&gt;0,"",IFERROR(IF(AND(P869&gt;0,O869&lt;&gt;"",Q869&lt;&gt;"t TM"),VLOOKUP($E869,'SD Aufnahme'!$A$33:$N$326,'SD Aufnahme'!$H$29,FALSE)*P869/O869,VLOOKUP($E869,'SD Aufnahme'!$A$33:$N$326,'SD Aufnahme'!$H$29,FALSE)),""))),"")</f>
        <v/>
      </c>
      <c r="Z869" s="87"/>
      <c r="AA869" s="424" t="s">
        <v>667</v>
      </c>
      <c r="AB869" s="129" t="str">
        <f>IF($M869=0,"",IFERROR(VLOOKUP($E869,'SD Aufnahme'!$A$33:$N$279,AB$20,FALSE),""))</f>
        <v/>
      </c>
      <c r="AC869" s="97">
        <f t="shared" si="259"/>
        <v>0</v>
      </c>
      <c r="AD869" s="89">
        <f t="shared" ca="1" si="260"/>
        <v>0</v>
      </c>
      <c r="AE869" s="89">
        <f t="shared" ca="1" si="266"/>
        <v>0</v>
      </c>
      <c r="AF869" s="89">
        <f t="shared" ca="1" si="261"/>
        <v>0</v>
      </c>
      <c r="AG869" s="89">
        <f t="shared" ca="1" si="267"/>
        <v>0</v>
      </c>
      <c r="AH869" s="89">
        <f t="shared" si="273"/>
        <v>0</v>
      </c>
      <c r="AI869" s="130" t="e">
        <f ca="1">COUNTIF(OFFSET('SD Aufnahme'!$C$33,VLOOKUP(J869,Art_Aufnahme,3,FALSE),0,VLOOKUP(J869,Art_Aufnahme,4,FALSE)-VLOOKUP(J869,Art_Aufnahme,3,FALSE)+1,1),K869)</f>
        <v>#N/A</v>
      </c>
      <c r="AJ869" s="138">
        <f ca="1">COUNTIF(OFFSET('SD Aufnahme'!$M$32,VLOOKUP(E869,'SD Aufnahme'!$A$33:$X$376,'SD Aufnahme'!$W$29,FALSE),0,1,VLOOKUP(E869,'SD Aufnahme'!$A$33:$X$376,'SD Aufnahme'!$X$29,FALSE)),M869)</f>
        <v>0</v>
      </c>
      <c r="AK869" s="91">
        <f t="shared" ca="1" si="268"/>
        <v>0</v>
      </c>
      <c r="AL869" s="98">
        <f t="shared" si="262"/>
        <v>3</v>
      </c>
      <c r="AO869" s="98">
        <f t="shared" si="263"/>
        <v>0</v>
      </c>
      <c r="AR869" s="98" t="str">
        <f t="shared" si="264"/>
        <v>1900-1-Aufnahme</v>
      </c>
    </row>
    <row r="870" spans="1:44">
      <c r="A870" s="98">
        <f t="shared" si="255"/>
        <v>0</v>
      </c>
      <c r="B870" s="98" t="str">
        <f>IF(C870=1,SUM($C$23:C870),"")</f>
        <v/>
      </c>
      <c r="C870" s="98">
        <f t="shared" si="256"/>
        <v>0</v>
      </c>
      <c r="D870" s="89" t="str">
        <f t="shared" si="257"/>
        <v>1900-1-Aufnahme-</v>
      </c>
      <c r="E870" s="123" t="str">
        <f t="shared" ca="1" si="265"/>
        <v>-</v>
      </c>
      <c r="F870" s="123">
        <f t="shared" si="270"/>
        <v>1900</v>
      </c>
      <c r="G870" s="123">
        <f t="shared" si="271"/>
        <v>1</v>
      </c>
      <c r="H870" s="162">
        <f t="shared" si="272"/>
        <v>848</v>
      </c>
      <c r="I870" s="77"/>
      <c r="J870" s="78"/>
      <c r="K870" s="79"/>
      <c r="L870" s="80"/>
      <c r="M870" s="177"/>
      <c r="N870" s="309" t="str">
        <f t="shared" ca="1" si="269"/>
        <v/>
      </c>
      <c r="O870" s="310" t="str">
        <f ca="1">IFERROR(IF(VLOOKUP($E870,'SD Aufnahme'!$A$33:$N$326,'SD Aufnahme'!$D$29,FALSE)=0,"",VLOOKUP($E870,'SD Aufnahme'!$A$33:$N$326,'SD Aufnahme'!$D$29,FALSE)),"")</f>
        <v/>
      </c>
      <c r="P870" s="313"/>
      <c r="Q870" s="315" t="str">
        <f>IF(K870=0,"",IFERROR(VLOOKUP($E870,'SD Aufnahme'!$A$33:$N$326,'SD Aufnahme'!$E$29,FALSE),""))</f>
        <v/>
      </c>
      <c r="R870" s="87"/>
      <c r="S870" s="131" t="str">
        <f t="shared" si="258"/>
        <v/>
      </c>
      <c r="T870" s="126">
        <f>IF(M870="organische Düngemittel",IF(OR($M870=0,L870&lt;&gt;0,U870&gt;0),0,IFERROR(VLOOKUP($E870,'SD Aufnahme'!$A$33:$N$4042,T$20,FALSE),0)),)</f>
        <v>0</v>
      </c>
      <c r="U870" s="83"/>
      <c r="V870" s="124"/>
      <c r="W870" s="128" t="str">
        <f ca="1">IFERROR(IF(AND(J870&lt;&gt;"eigene Stoffe",VLOOKUP($E870,'SD Aufnahme'!$A$33:$N$326,'SD Aufnahme'!$G$29,FALSE)=0),"",IF($L870&lt;&gt;0,"", IF(AND(P870&gt;0,O870&lt;&gt;"",Q870&lt;&gt;"t TM"),VLOOKUP($E870,'SD Aufnahme'!$A$33:$N$326,'SD Aufnahme'!$G$29,FALSE)/O870*P870,VLOOKUP($E870,'SD Aufnahme'!$A$33:$N$326,'SD Aufnahme'!$G$29,FALSE)))),"")</f>
        <v/>
      </c>
      <c r="X870" s="87"/>
      <c r="Y870" s="128" t="str">
        <f ca="1">IFERROR(IF(AND(J870&lt;&gt;"eigene Stoffe",VLOOKUP($E870,'SD Aufnahme'!$A$33:$N$326,'SD Aufnahme'!$H$29,FALSE)=0),"",IF($L870&lt;&gt;0,"",IFERROR(IF(AND(P870&gt;0,O870&lt;&gt;"",Q870&lt;&gt;"t TM"),VLOOKUP($E870,'SD Aufnahme'!$A$33:$N$326,'SD Aufnahme'!$H$29,FALSE)*P870/O870,VLOOKUP($E870,'SD Aufnahme'!$A$33:$N$326,'SD Aufnahme'!$H$29,FALSE)),""))),"")</f>
        <v/>
      </c>
      <c r="Z870" s="87"/>
      <c r="AA870" s="424" t="s">
        <v>667</v>
      </c>
      <c r="AB870" s="129" t="str">
        <f>IF($M870=0,"",IFERROR(VLOOKUP($E870,'SD Aufnahme'!$A$33:$N$279,AB$20,FALSE),""))</f>
        <v/>
      </c>
      <c r="AC870" s="97">
        <f t="shared" si="259"/>
        <v>0</v>
      </c>
      <c r="AD870" s="89">
        <f t="shared" ca="1" si="260"/>
        <v>0</v>
      </c>
      <c r="AE870" s="89">
        <f t="shared" ca="1" si="266"/>
        <v>0</v>
      </c>
      <c r="AF870" s="89">
        <f t="shared" ca="1" si="261"/>
        <v>0</v>
      </c>
      <c r="AG870" s="89">
        <f t="shared" ca="1" si="267"/>
        <v>0</v>
      </c>
      <c r="AH870" s="89">
        <f t="shared" si="273"/>
        <v>0</v>
      </c>
      <c r="AI870" s="130" t="e">
        <f ca="1">COUNTIF(OFFSET('SD Aufnahme'!$C$33,VLOOKUP(J870,Art_Aufnahme,3,FALSE),0,VLOOKUP(J870,Art_Aufnahme,4,FALSE)-VLOOKUP(J870,Art_Aufnahme,3,FALSE)+1,1),K870)</f>
        <v>#N/A</v>
      </c>
      <c r="AJ870" s="138">
        <f ca="1">COUNTIF(OFFSET('SD Aufnahme'!$M$32,VLOOKUP(E870,'SD Aufnahme'!$A$33:$X$376,'SD Aufnahme'!$W$29,FALSE),0,1,VLOOKUP(E870,'SD Aufnahme'!$A$33:$X$376,'SD Aufnahme'!$X$29,FALSE)),M870)</f>
        <v>0</v>
      </c>
      <c r="AK870" s="91">
        <f t="shared" ca="1" si="268"/>
        <v>0</v>
      </c>
      <c r="AL870" s="98">
        <f t="shared" si="262"/>
        <v>3</v>
      </c>
      <c r="AO870" s="98">
        <f t="shared" si="263"/>
        <v>0</v>
      </c>
      <c r="AR870" s="98" t="str">
        <f t="shared" si="264"/>
        <v>1900-1-Aufnahme</v>
      </c>
    </row>
    <row r="871" spans="1:44">
      <c r="A871" s="98">
        <f t="shared" si="255"/>
        <v>0</v>
      </c>
      <c r="B871" s="98" t="str">
        <f>IF(C871=1,SUM($C$23:C871),"")</f>
        <v/>
      </c>
      <c r="C871" s="98">
        <f t="shared" si="256"/>
        <v>0</v>
      </c>
      <c r="D871" s="89" t="str">
        <f t="shared" si="257"/>
        <v>1900-1-Aufnahme-</v>
      </c>
      <c r="E871" s="123" t="str">
        <f t="shared" ca="1" si="265"/>
        <v>-</v>
      </c>
      <c r="F871" s="123">
        <f t="shared" si="270"/>
        <v>1900</v>
      </c>
      <c r="G871" s="123">
        <f t="shared" si="271"/>
        <v>1</v>
      </c>
      <c r="H871" s="162">
        <f t="shared" si="272"/>
        <v>849</v>
      </c>
      <c r="I871" s="77"/>
      <c r="J871" s="78"/>
      <c r="K871" s="79"/>
      <c r="L871" s="80"/>
      <c r="M871" s="177"/>
      <c r="N871" s="309" t="str">
        <f t="shared" ca="1" si="269"/>
        <v/>
      </c>
      <c r="O871" s="310" t="str">
        <f ca="1">IFERROR(IF(VLOOKUP($E871,'SD Aufnahme'!$A$33:$N$326,'SD Aufnahme'!$D$29,FALSE)=0,"",VLOOKUP($E871,'SD Aufnahme'!$A$33:$N$326,'SD Aufnahme'!$D$29,FALSE)),"")</f>
        <v/>
      </c>
      <c r="P871" s="313"/>
      <c r="Q871" s="315" t="str">
        <f>IF(K871=0,"",IFERROR(VLOOKUP($E871,'SD Aufnahme'!$A$33:$N$326,'SD Aufnahme'!$E$29,FALSE),""))</f>
        <v/>
      </c>
      <c r="R871" s="87"/>
      <c r="S871" s="131" t="str">
        <f t="shared" si="258"/>
        <v/>
      </c>
      <c r="T871" s="126">
        <f>IF(M871="organische Düngemittel",IF(OR($M871=0,L871&lt;&gt;0,U871&gt;0),0,IFERROR(VLOOKUP($E871,'SD Aufnahme'!$A$33:$N$4042,T$20,FALSE),0)),)</f>
        <v>0</v>
      </c>
      <c r="U871" s="83"/>
      <c r="V871" s="124"/>
      <c r="W871" s="128" t="str">
        <f ca="1">IFERROR(IF(AND(J871&lt;&gt;"eigene Stoffe",VLOOKUP($E871,'SD Aufnahme'!$A$33:$N$326,'SD Aufnahme'!$G$29,FALSE)=0),"",IF($L871&lt;&gt;0,"", IF(AND(P871&gt;0,O871&lt;&gt;"",Q871&lt;&gt;"t TM"),VLOOKUP($E871,'SD Aufnahme'!$A$33:$N$326,'SD Aufnahme'!$G$29,FALSE)/O871*P871,VLOOKUP($E871,'SD Aufnahme'!$A$33:$N$326,'SD Aufnahme'!$G$29,FALSE)))),"")</f>
        <v/>
      </c>
      <c r="X871" s="87"/>
      <c r="Y871" s="128" t="str">
        <f ca="1">IFERROR(IF(AND(J871&lt;&gt;"eigene Stoffe",VLOOKUP($E871,'SD Aufnahme'!$A$33:$N$326,'SD Aufnahme'!$H$29,FALSE)=0),"",IF($L871&lt;&gt;0,"",IFERROR(IF(AND(P871&gt;0,O871&lt;&gt;"",Q871&lt;&gt;"t TM"),VLOOKUP($E871,'SD Aufnahme'!$A$33:$N$326,'SD Aufnahme'!$H$29,FALSE)*P871/O871,VLOOKUP($E871,'SD Aufnahme'!$A$33:$N$326,'SD Aufnahme'!$H$29,FALSE)),""))),"")</f>
        <v/>
      </c>
      <c r="Z871" s="87"/>
      <c r="AA871" s="424" t="s">
        <v>667</v>
      </c>
      <c r="AB871" s="129" t="str">
        <f>IF($M871=0,"",IFERROR(VLOOKUP($E871,'SD Aufnahme'!$A$33:$N$279,AB$20,FALSE),""))</f>
        <v/>
      </c>
      <c r="AC871" s="97">
        <f t="shared" si="259"/>
        <v>0</v>
      </c>
      <c r="AD871" s="89">
        <f t="shared" ca="1" si="260"/>
        <v>0</v>
      </c>
      <c r="AE871" s="89">
        <f t="shared" ca="1" si="266"/>
        <v>0</v>
      </c>
      <c r="AF871" s="89">
        <f t="shared" ca="1" si="261"/>
        <v>0</v>
      </c>
      <c r="AG871" s="89">
        <f t="shared" ca="1" si="267"/>
        <v>0</v>
      </c>
      <c r="AH871" s="89">
        <f t="shared" si="273"/>
        <v>0</v>
      </c>
      <c r="AI871" s="130" t="e">
        <f ca="1">COUNTIF(OFFSET('SD Aufnahme'!$C$33,VLOOKUP(J871,Art_Aufnahme,3,FALSE),0,VLOOKUP(J871,Art_Aufnahme,4,FALSE)-VLOOKUP(J871,Art_Aufnahme,3,FALSE)+1,1),K871)</f>
        <v>#N/A</v>
      </c>
      <c r="AJ871" s="138">
        <f ca="1">COUNTIF(OFFSET('SD Aufnahme'!$M$32,VLOOKUP(E871,'SD Aufnahme'!$A$33:$X$376,'SD Aufnahme'!$W$29,FALSE),0,1,VLOOKUP(E871,'SD Aufnahme'!$A$33:$X$376,'SD Aufnahme'!$X$29,FALSE)),M871)</f>
        <v>0</v>
      </c>
      <c r="AK871" s="91">
        <f t="shared" ca="1" si="268"/>
        <v>0</v>
      </c>
      <c r="AL871" s="98">
        <f t="shared" si="262"/>
        <v>3</v>
      </c>
      <c r="AO871" s="98">
        <f t="shared" si="263"/>
        <v>0</v>
      </c>
      <c r="AR871" s="98" t="str">
        <f t="shared" si="264"/>
        <v>1900-1-Aufnahme</v>
      </c>
    </row>
    <row r="872" spans="1:44">
      <c r="A872" s="98">
        <f t="shared" si="255"/>
        <v>0</v>
      </c>
      <c r="B872" s="98" t="str">
        <f>IF(C872=1,SUM($C$23:C872),"")</f>
        <v/>
      </c>
      <c r="C872" s="98">
        <f t="shared" si="256"/>
        <v>0</v>
      </c>
      <c r="D872" s="89" t="str">
        <f t="shared" si="257"/>
        <v>1900-1-Aufnahme-</v>
      </c>
      <c r="E872" s="123" t="str">
        <f t="shared" ca="1" si="265"/>
        <v>-</v>
      </c>
      <c r="F872" s="123">
        <f t="shared" si="270"/>
        <v>1900</v>
      </c>
      <c r="G872" s="123">
        <f t="shared" si="271"/>
        <v>1</v>
      </c>
      <c r="H872" s="162">
        <f t="shared" si="272"/>
        <v>850</v>
      </c>
      <c r="I872" s="77"/>
      <c r="J872" s="78"/>
      <c r="K872" s="79"/>
      <c r="L872" s="80"/>
      <c r="M872" s="177"/>
      <c r="N872" s="309" t="str">
        <f t="shared" ca="1" si="269"/>
        <v/>
      </c>
      <c r="O872" s="310" t="str">
        <f ca="1">IFERROR(IF(VLOOKUP($E872,'SD Aufnahme'!$A$33:$N$326,'SD Aufnahme'!$D$29,FALSE)=0,"",VLOOKUP($E872,'SD Aufnahme'!$A$33:$N$326,'SD Aufnahme'!$D$29,FALSE)),"")</f>
        <v/>
      </c>
      <c r="P872" s="313"/>
      <c r="Q872" s="315" t="str">
        <f>IF(K872=0,"",IFERROR(VLOOKUP($E872,'SD Aufnahme'!$A$33:$N$326,'SD Aufnahme'!$E$29,FALSE),""))</f>
        <v/>
      </c>
      <c r="R872" s="87"/>
      <c r="S872" s="131" t="str">
        <f t="shared" si="258"/>
        <v/>
      </c>
      <c r="T872" s="126">
        <f>IF(M872="organische Düngemittel",IF(OR($M872=0,L872&lt;&gt;0,U872&gt;0),0,IFERROR(VLOOKUP($E872,'SD Aufnahme'!$A$33:$N$4042,T$20,FALSE),0)),)</f>
        <v>0</v>
      </c>
      <c r="U872" s="83"/>
      <c r="V872" s="124"/>
      <c r="W872" s="128" t="str">
        <f ca="1">IFERROR(IF(AND(J872&lt;&gt;"eigene Stoffe",VLOOKUP($E872,'SD Aufnahme'!$A$33:$N$326,'SD Aufnahme'!$G$29,FALSE)=0),"",IF($L872&lt;&gt;0,"", IF(AND(P872&gt;0,O872&lt;&gt;"",Q872&lt;&gt;"t TM"),VLOOKUP($E872,'SD Aufnahme'!$A$33:$N$326,'SD Aufnahme'!$G$29,FALSE)/O872*P872,VLOOKUP($E872,'SD Aufnahme'!$A$33:$N$326,'SD Aufnahme'!$G$29,FALSE)))),"")</f>
        <v/>
      </c>
      <c r="X872" s="87"/>
      <c r="Y872" s="128" t="str">
        <f ca="1">IFERROR(IF(AND(J872&lt;&gt;"eigene Stoffe",VLOOKUP($E872,'SD Aufnahme'!$A$33:$N$326,'SD Aufnahme'!$H$29,FALSE)=0),"",IF($L872&lt;&gt;0,"",IFERROR(IF(AND(P872&gt;0,O872&lt;&gt;"",Q872&lt;&gt;"t TM"),VLOOKUP($E872,'SD Aufnahme'!$A$33:$N$326,'SD Aufnahme'!$H$29,FALSE)*P872/O872,VLOOKUP($E872,'SD Aufnahme'!$A$33:$N$326,'SD Aufnahme'!$H$29,FALSE)),""))),"")</f>
        <v/>
      </c>
      <c r="Z872" s="87"/>
      <c r="AA872" s="424" t="s">
        <v>667</v>
      </c>
      <c r="AB872" s="129" t="str">
        <f>IF($M872=0,"",IFERROR(VLOOKUP($E872,'SD Aufnahme'!$A$33:$N$279,AB$20,FALSE),""))</f>
        <v/>
      </c>
      <c r="AC872" s="97">
        <f t="shared" si="259"/>
        <v>0</v>
      </c>
      <c r="AD872" s="89">
        <f t="shared" ca="1" si="260"/>
        <v>0</v>
      </c>
      <c r="AE872" s="89">
        <f t="shared" ca="1" si="266"/>
        <v>0</v>
      </c>
      <c r="AF872" s="89">
        <f t="shared" ca="1" si="261"/>
        <v>0</v>
      </c>
      <c r="AG872" s="89">
        <f t="shared" ca="1" si="267"/>
        <v>0</v>
      </c>
      <c r="AH872" s="89">
        <f t="shared" si="273"/>
        <v>0</v>
      </c>
      <c r="AI872" s="130" t="e">
        <f ca="1">COUNTIF(OFFSET('SD Aufnahme'!$C$33,VLOOKUP(J872,Art_Aufnahme,3,FALSE),0,VLOOKUP(J872,Art_Aufnahme,4,FALSE)-VLOOKUP(J872,Art_Aufnahme,3,FALSE)+1,1),K872)</f>
        <v>#N/A</v>
      </c>
      <c r="AJ872" s="138">
        <f ca="1">COUNTIF(OFFSET('SD Aufnahme'!$M$32,VLOOKUP(E872,'SD Aufnahme'!$A$33:$X$376,'SD Aufnahme'!$W$29,FALSE),0,1,VLOOKUP(E872,'SD Aufnahme'!$A$33:$X$376,'SD Aufnahme'!$X$29,FALSE)),M872)</f>
        <v>0</v>
      </c>
      <c r="AK872" s="91">
        <f t="shared" ca="1" si="268"/>
        <v>0</v>
      </c>
      <c r="AL872" s="98">
        <f t="shared" si="262"/>
        <v>3</v>
      </c>
      <c r="AO872" s="98">
        <f t="shared" si="263"/>
        <v>0</v>
      </c>
      <c r="AR872" s="98" t="str">
        <f t="shared" si="264"/>
        <v>1900-1-Aufnahme</v>
      </c>
    </row>
    <row r="873" spans="1:44">
      <c r="A873" s="98">
        <f t="shared" si="255"/>
        <v>0</v>
      </c>
      <c r="B873" s="98" t="str">
        <f>IF(C873=1,SUM($C$23:C873),"")</f>
        <v/>
      </c>
      <c r="C873" s="98">
        <f t="shared" si="256"/>
        <v>0</v>
      </c>
      <c r="D873" s="89" t="str">
        <f t="shared" si="257"/>
        <v>1900-1-Aufnahme-</v>
      </c>
      <c r="E873" s="123" t="str">
        <f t="shared" ca="1" si="265"/>
        <v>-</v>
      </c>
      <c r="F873" s="123">
        <f t="shared" si="270"/>
        <v>1900</v>
      </c>
      <c r="G873" s="123">
        <f t="shared" si="271"/>
        <v>1</v>
      </c>
      <c r="H873" s="162">
        <f t="shared" si="272"/>
        <v>851</v>
      </c>
      <c r="I873" s="77"/>
      <c r="J873" s="78"/>
      <c r="K873" s="79"/>
      <c r="L873" s="80"/>
      <c r="M873" s="177"/>
      <c r="N873" s="309" t="str">
        <f t="shared" ca="1" si="269"/>
        <v/>
      </c>
      <c r="O873" s="310" t="str">
        <f ca="1">IFERROR(IF(VLOOKUP($E873,'SD Aufnahme'!$A$33:$N$326,'SD Aufnahme'!$D$29,FALSE)=0,"",VLOOKUP($E873,'SD Aufnahme'!$A$33:$N$326,'SD Aufnahme'!$D$29,FALSE)),"")</f>
        <v/>
      </c>
      <c r="P873" s="313"/>
      <c r="Q873" s="315" t="str">
        <f>IF(K873=0,"",IFERROR(VLOOKUP($E873,'SD Aufnahme'!$A$33:$N$326,'SD Aufnahme'!$E$29,FALSE),""))</f>
        <v/>
      </c>
      <c r="R873" s="87"/>
      <c r="S873" s="131" t="str">
        <f t="shared" si="258"/>
        <v/>
      </c>
      <c r="T873" s="126">
        <f>IF(M873="organische Düngemittel",IF(OR($M873=0,L873&lt;&gt;0,U873&gt;0),0,IFERROR(VLOOKUP($E873,'SD Aufnahme'!$A$33:$N$4042,T$20,FALSE),0)),)</f>
        <v>0</v>
      </c>
      <c r="U873" s="83"/>
      <c r="V873" s="124"/>
      <c r="W873" s="128" t="str">
        <f ca="1">IFERROR(IF(AND(J873&lt;&gt;"eigene Stoffe",VLOOKUP($E873,'SD Aufnahme'!$A$33:$N$326,'SD Aufnahme'!$G$29,FALSE)=0),"",IF($L873&lt;&gt;0,"", IF(AND(P873&gt;0,O873&lt;&gt;"",Q873&lt;&gt;"t TM"),VLOOKUP($E873,'SD Aufnahme'!$A$33:$N$326,'SD Aufnahme'!$G$29,FALSE)/O873*P873,VLOOKUP($E873,'SD Aufnahme'!$A$33:$N$326,'SD Aufnahme'!$G$29,FALSE)))),"")</f>
        <v/>
      </c>
      <c r="X873" s="87"/>
      <c r="Y873" s="128" t="str">
        <f ca="1">IFERROR(IF(AND(J873&lt;&gt;"eigene Stoffe",VLOOKUP($E873,'SD Aufnahme'!$A$33:$N$326,'SD Aufnahme'!$H$29,FALSE)=0),"",IF($L873&lt;&gt;0,"",IFERROR(IF(AND(P873&gt;0,O873&lt;&gt;"",Q873&lt;&gt;"t TM"),VLOOKUP($E873,'SD Aufnahme'!$A$33:$N$326,'SD Aufnahme'!$H$29,FALSE)*P873/O873,VLOOKUP($E873,'SD Aufnahme'!$A$33:$N$326,'SD Aufnahme'!$H$29,FALSE)),""))),"")</f>
        <v/>
      </c>
      <c r="Z873" s="87"/>
      <c r="AA873" s="424" t="s">
        <v>667</v>
      </c>
      <c r="AB873" s="129" t="str">
        <f>IF($M873=0,"",IFERROR(VLOOKUP($E873,'SD Aufnahme'!$A$33:$N$279,AB$20,FALSE),""))</f>
        <v/>
      </c>
      <c r="AC873" s="97">
        <f t="shared" si="259"/>
        <v>0</v>
      </c>
      <c r="AD873" s="89">
        <f t="shared" ca="1" si="260"/>
        <v>0</v>
      </c>
      <c r="AE873" s="89">
        <f t="shared" ca="1" si="266"/>
        <v>0</v>
      </c>
      <c r="AF873" s="89">
        <f t="shared" ca="1" si="261"/>
        <v>0</v>
      </c>
      <c r="AG873" s="89">
        <f t="shared" ca="1" si="267"/>
        <v>0</v>
      </c>
      <c r="AH873" s="89">
        <f t="shared" si="273"/>
        <v>0</v>
      </c>
      <c r="AI873" s="130" t="e">
        <f ca="1">COUNTIF(OFFSET('SD Aufnahme'!$C$33,VLOOKUP(J873,Art_Aufnahme,3,FALSE),0,VLOOKUP(J873,Art_Aufnahme,4,FALSE)-VLOOKUP(J873,Art_Aufnahme,3,FALSE)+1,1),K873)</f>
        <v>#N/A</v>
      </c>
      <c r="AJ873" s="138">
        <f ca="1">COUNTIF(OFFSET('SD Aufnahme'!$M$32,VLOOKUP(E873,'SD Aufnahme'!$A$33:$X$376,'SD Aufnahme'!$W$29,FALSE),0,1,VLOOKUP(E873,'SD Aufnahme'!$A$33:$X$376,'SD Aufnahme'!$X$29,FALSE)),M873)</f>
        <v>0</v>
      </c>
      <c r="AK873" s="91">
        <f t="shared" ca="1" si="268"/>
        <v>0</v>
      </c>
      <c r="AL873" s="98">
        <f t="shared" si="262"/>
        <v>3</v>
      </c>
      <c r="AO873" s="98">
        <f t="shared" si="263"/>
        <v>0</v>
      </c>
      <c r="AR873" s="98" t="str">
        <f t="shared" si="264"/>
        <v>1900-1-Aufnahme</v>
      </c>
    </row>
    <row r="874" spans="1:44">
      <c r="A874" s="98">
        <f t="shared" si="255"/>
        <v>0</v>
      </c>
      <c r="B874" s="98" t="str">
        <f>IF(C874=1,SUM($C$23:C874),"")</f>
        <v/>
      </c>
      <c r="C874" s="98">
        <f t="shared" si="256"/>
        <v>0</v>
      </c>
      <c r="D874" s="89" t="str">
        <f t="shared" si="257"/>
        <v>1900-1-Aufnahme-</v>
      </c>
      <c r="E874" s="123" t="str">
        <f t="shared" ca="1" si="265"/>
        <v>-</v>
      </c>
      <c r="F874" s="123">
        <f t="shared" si="270"/>
        <v>1900</v>
      </c>
      <c r="G874" s="123">
        <f t="shared" si="271"/>
        <v>1</v>
      </c>
      <c r="H874" s="162">
        <f t="shared" si="272"/>
        <v>852</v>
      </c>
      <c r="I874" s="77"/>
      <c r="J874" s="78"/>
      <c r="K874" s="79"/>
      <c r="L874" s="80"/>
      <c r="M874" s="177"/>
      <c r="N874" s="309" t="str">
        <f t="shared" ca="1" si="269"/>
        <v/>
      </c>
      <c r="O874" s="310" t="str">
        <f ca="1">IFERROR(IF(VLOOKUP($E874,'SD Aufnahme'!$A$33:$N$326,'SD Aufnahme'!$D$29,FALSE)=0,"",VLOOKUP($E874,'SD Aufnahme'!$A$33:$N$326,'SD Aufnahme'!$D$29,FALSE)),"")</f>
        <v/>
      </c>
      <c r="P874" s="313"/>
      <c r="Q874" s="315" t="str">
        <f>IF(K874=0,"",IFERROR(VLOOKUP($E874,'SD Aufnahme'!$A$33:$N$326,'SD Aufnahme'!$E$29,FALSE),""))</f>
        <v/>
      </c>
      <c r="R874" s="87"/>
      <c r="S874" s="131" t="str">
        <f t="shared" si="258"/>
        <v/>
      </c>
      <c r="T874" s="126">
        <f>IF(M874="organische Düngemittel",IF(OR($M874=0,L874&lt;&gt;0,U874&gt;0),0,IFERROR(VLOOKUP($E874,'SD Aufnahme'!$A$33:$N$4042,T$20,FALSE),0)),)</f>
        <v>0</v>
      </c>
      <c r="U874" s="83"/>
      <c r="V874" s="124"/>
      <c r="W874" s="128" t="str">
        <f ca="1">IFERROR(IF(AND(J874&lt;&gt;"eigene Stoffe",VLOOKUP($E874,'SD Aufnahme'!$A$33:$N$326,'SD Aufnahme'!$G$29,FALSE)=0),"",IF($L874&lt;&gt;0,"", IF(AND(P874&gt;0,O874&lt;&gt;"",Q874&lt;&gt;"t TM"),VLOOKUP($E874,'SD Aufnahme'!$A$33:$N$326,'SD Aufnahme'!$G$29,FALSE)/O874*P874,VLOOKUP($E874,'SD Aufnahme'!$A$33:$N$326,'SD Aufnahme'!$G$29,FALSE)))),"")</f>
        <v/>
      </c>
      <c r="X874" s="87"/>
      <c r="Y874" s="128" t="str">
        <f ca="1">IFERROR(IF(AND(J874&lt;&gt;"eigene Stoffe",VLOOKUP($E874,'SD Aufnahme'!$A$33:$N$326,'SD Aufnahme'!$H$29,FALSE)=0),"",IF($L874&lt;&gt;0,"",IFERROR(IF(AND(P874&gt;0,O874&lt;&gt;"",Q874&lt;&gt;"t TM"),VLOOKUP($E874,'SD Aufnahme'!$A$33:$N$326,'SD Aufnahme'!$H$29,FALSE)*P874/O874,VLOOKUP($E874,'SD Aufnahme'!$A$33:$N$326,'SD Aufnahme'!$H$29,FALSE)),""))),"")</f>
        <v/>
      </c>
      <c r="Z874" s="87"/>
      <c r="AA874" s="424" t="s">
        <v>667</v>
      </c>
      <c r="AB874" s="129" t="str">
        <f>IF($M874=0,"",IFERROR(VLOOKUP($E874,'SD Aufnahme'!$A$33:$N$279,AB$20,FALSE),""))</f>
        <v/>
      </c>
      <c r="AC874" s="97">
        <f t="shared" si="259"/>
        <v>0</v>
      </c>
      <c r="AD874" s="89">
        <f t="shared" ca="1" si="260"/>
        <v>0</v>
      </c>
      <c r="AE874" s="89">
        <f t="shared" ca="1" si="266"/>
        <v>0</v>
      </c>
      <c r="AF874" s="89">
        <f t="shared" ca="1" si="261"/>
        <v>0</v>
      </c>
      <c r="AG874" s="89">
        <f t="shared" ca="1" si="267"/>
        <v>0</v>
      </c>
      <c r="AH874" s="89">
        <f t="shared" si="273"/>
        <v>0</v>
      </c>
      <c r="AI874" s="130" t="e">
        <f ca="1">COUNTIF(OFFSET('SD Aufnahme'!$C$33,VLOOKUP(J874,Art_Aufnahme,3,FALSE),0,VLOOKUP(J874,Art_Aufnahme,4,FALSE)-VLOOKUP(J874,Art_Aufnahme,3,FALSE)+1,1),K874)</f>
        <v>#N/A</v>
      </c>
      <c r="AJ874" s="138">
        <f ca="1">COUNTIF(OFFSET('SD Aufnahme'!$M$32,VLOOKUP(E874,'SD Aufnahme'!$A$33:$X$376,'SD Aufnahme'!$W$29,FALSE),0,1,VLOOKUP(E874,'SD Aufnahme'!$A$33:$X$376,'SD Aufnahme'!$X$29,FALSE)),M874)</f>
        <v>0</v>
      </c>
      <c r="AK874" s="91">
        <f t="shared" ca="1" si="268"/>
        <v>0</v>
      </c>
      <c r="AL874" s="98">
        <f t="shared" si="262"/>
        <v>3</v>
      </c>
      <c r="AO874" s="98">
        <f t="shared" si="263"/>
        <v>0</v>
      </c>
      <c r="AR874" s="98" t="str">
        <f t="shared" si="264"/>
        <v>1900-1-Aufnahme</v>
      </c>
    </row>
    <row r="875" spans="1:44">
      <c r="A875" s="98">
        <f t="shared" si="255"/>
        <v>0</v>
      </c>
      <c r="B875" s="98" t="str">
        <f>IF(C875=1,SUM($C$23:C875),"")</f>
        <v/>
      </c>
      <c r="C875" s="98">
        <f t="shared" si="256"/>
        <v>0</v>
      </c>
      <c r="D875" s="89" t="str">
        <f t="shared" si="257"/>
        <v>1900-1-Aufnahme-</v>
      </c>
      <c r="E875" s="123" t="str">
        <f t="shared" ca="1" si="265"/>
        <v>-</v>
      </c>
      <c r="F875" s="123">
        <f t="shared" si="270"/>
        <v>1900</v>
      </c>
      <c r="G875" s="123">
        <f t="shared" si="271"/>
        <v>1</v>
      </c>
      <c r="H875" s="162">
        <f t="shared" si="272"/>
        <v>853</v>
      </c>
      <c r="I875" s="77"/>
      <c r="J875" s="78"/>
      <c r="K875" s="79"/>
      <c r="L875" s="80"/>
      <c r="M875" s="177"/>
      <c r="N875" s="309" t="str">
        <f t="shared" ca="1" si="269"/>
        <v/>
      </c>
      <c r="O875" s="310" t="str">
        <f ca="1">IFERROR(IF(VLOOKUP($E875,'SD Aufnahme'!$A$33:$N$326,'SD Aufnahme'!$D$29,FALSE)=0,"",VLOOKUP($E875,'SD Aufnahme'!$A$33:$N$326,'SD Aufnahme'!$D$29,FALSE)),"")</f>
        <v/>
      </c>
      <c r="P875" s="313"/>
      <c r="Q875" s="315" t="str">
        <f>IF(K875=0,"",IFERROR(VLOOKUP($E875,'SD Aufnahme'!$A$33:$N$326,'SD Aufnahme'!$E$29,FALSE),""))</f>
        <v/>
      </c>
      <c r="R875" s="87"/>
      <c r="S875" s="131" t="str">
        <f t="shared" si="258"/>
        <v/>
      </c>
      <c r="T875" s="126">
        <f>IF(M875="organische Düngemittel",IF(OR($M875=0,L875&lt;&gt;0,U875&gt;0),0,IFERROR(VLOOKUP($E875,'SD Aufnahme'!$A$33:$N$4042,T$20,FALSE),0)),)</f>
        <v>0</v>
      </c>
      <c r="U875" s="83"/>
      <c r="V875" s="124"/>
      <c r="W875" s="128" t="str">
        <f ca="1">IFERROR(IF(AND(J875&lt;&gt;"eigene Stoffe",VLOOKUP($E875,'SD Aufnahme'!$A$33:$N$326,'SD Aufnahme'!$G$29,FALSE)=0),"",IF($L875&lt;&gt;0,"", IF(AND(P875&gt;0,O875&lt;&gt;"",Q875&lt;&gt;"t TM"),VLOOKUP($E875,'SD Aufnahme'!$A$33:$N$326,'SD Aufnahme'!$G$29,FALSE)/O875*P875,VLOOKUP($E875,'SD Aufnahme'!$A$33:$N$326,'SD Aufnahme'!$G$29,FALSE)))),"")</f>
        <v/>
      </c>
      <c r="X875" s="87"/>
      <c r="Y875" s="128" t="str">
        <f ca="1">IFERROR(IF(AND(J875&lt;&gt;"eigene Stoffe",VLOOKUP($E875,'SD Aufnahme'!$A$33:$N$326,'SD Aufnahme'!$H$29,FALSE)=0),"",IF($L875&lt;&gt;0,"",IFERROR(IF(AND(P875&gt;0,O875&lt;&gt;"",Q875&lt;&gt;"t TM"),VLOOKUP($E875,'SD Aufnahme'!$A$33:$N$326,'SD Aufnahme'!$H$29,FALSE)*P875/O875,VLOOKUP($E875,'SD Aufnahme'!$A$33:$N$326,'SD Aufnahme'!$H$29,FALSE)),""))),"")</f>
        <v/>
      </c>
      <c r="Z875" s="87"/>
      <c r="AA875" s="424" t="s">
        <v>667</v>
      </c>
      <c r="AB875" s="129" t="str">
        <f>IF($M875=0,"",IFERROR(VLOOKUP($E875,'SD Aufnahme'!$A$33:$N$279,AB$20,FALSE),""))</f>
        <v/>
      </c>
      <c r="AC875" s="97">
        <f t="shared" si="259"/>
        <v>0</v>
      </c>
      <c r="AD875" s="89">
        <f t="shared" ca="1" si="260"/>
        <v>0</v>
      </c>
      <c r="AE875" s="89">
        <f t="shared" ca="1" si="266"/>
        <v>0</v>
      </c>
      <c r="AF875" s="89">
        <f t="shared" ca="1" si="261"/>
        <v>0</v>
      </c>
      <c r="AG875" s="89">
        <f t="shared" ca="1" si="267"/>
        <v>0</v>
      </c>
      <c r="AH875" s="89">
        <f t="shared" si="273"/>
        <v>0</v>
      </c>
      <c r="AI875" s="130" t="e">
        <f ca="1">COUNTIF(OFFSET('SD Aufnahme'!$C$33,VLOOKUP(J875,Art_Aufnahme,3,FALSE),0,VLOOKUP(J875,Art_Aufnahme,4,FALSE)-VLOOKUP(J875,Art_Aufnahme,3,FALSE)+1,1),K875)</f>
        <v>#N/A</v>
      </c>
      <c r="AJ875" s="138">
        <f ca="1">COUNTIF(OFFSET('SD Aufnahme'!$M$32,VLOOKUP(E875,'SD Aufnahme'!$A$33:$X$376,'SD Aufnahme'!$W$29,FALSE),0,1,VLOOKUP(E875,'SD Aufnahme'!$A$33:$X$376,'SD Aufnahme'!$X$29,FALSE)),M875)</f>
        <v>0</v>
      </c>
      <c r="AK875" s="91">
        <f t="shared" ca="1" si="268"/>
        <v>0</v>
      </c>
      <c r="AL875" s="98">
        <f t="shared" si="262"/>
        <v>3</v>
      </c>
      <c r="AO875" s="98">
        <f t="shared" si="263"/>
        <v>0</v>
      </c>
      <c r="AR875" s="98" t="str">
        <f t="shared" si="264"/>
        <v>1900-1-Aufnahme</v>
      </c>
    </row>
    <row r="876" spans="1:44">
      <c r="A876" s="98">
        <f t="shared" si="255"/>
        <v>0</v>
      </c>
      <c r="B876" s="98" t="str">
        <f>IF(C876=1,SUM($C$23:C876),"")</f>
        <v/>
      </c>
      <c r="C876" s="98">
        <f t="shared" si="256"/>
        <v>0</v>
      </c>
      <c r="D876" s="89" t="str">
        <f t="shared" si="257"/>
        <v>1900-1-Aufnahme-</v>
      </c>
      <c r="E876" s="123" t="str">
        <f t="shared" ca="1" si="265"/>
        <v>-</v>
      </c>
      <c r="F876" s="123">
        <f t="shared" si="270"/>
        <v>1900</v>
      </c>
      <c r="G876" s="123">
        <f t="shared" si="271"/>
        <v>1</v>
      </c>
      <c r="H876" s="162">
        <f t="shared" si="272"/>
        <v>854</v>
      </c>
      <c r="I876" s="77"/>
      <c r="J876" s="78"/>
      <c r="K876" s="79"/>
      <c r="L876" s="80"/>
      <c r="M876" s="177"/>
      <c r="N876" s="309" t="str">
        <f t="shared" ca="1" si="269"/>
        <v/>
      </c>
      <c r="O876" s="310" t="str">
        <f ca="1">IFERROR(IF(VLOOKUP($E876,'SD Aufnahme'!$A$33:$N$326,'SD Aufnahme'!$D$29,FALSE)=0,"",VLOOKUP($E876,'SD Aufnahme'!$A$33:$N$326,'SD Aufnahme'!$D$29,FALSE)),"")</f>
        <v/>
      </c>
      <c r="P876" s="313"/>
      <c r="Q876" s="315" t="str">
        <f>IF(K876=0,"",IFERROR(VLOOKUP($E876,'SD Aufnahme'!$A$33:$N$326,'SD Aufnahme'!$E$29,FALSE),""))</f>
        <v/>
      </c>
      <c r="R876" s="87"/>
      <c r="S876" s="131" t="str">
        <f t="shared" si="258"/>
        <v/>
      </c>
      <c r="T876" s="126">
        <f>IF(M876="organische Düngemittel",IF(OR($M876=0,L876&lt;&gt;0,U876&gt;0),0,IFERROR(VLOOKUP($E876,'SD Aufnahme'!$A$33:$N$4042,T$20,FALSE),0)),)</f>
        <v>0</v>
      </c>
      <c r="U876" s="83"/>
      <c r="V876" s="124"/>
      <c r="W876" s="128" t="str">
        <f ca="1">IFERROR(IF(AND(J876&lt;&gt;"eigene Stoffe",VLOOKUP($E876,'SD Aufnahme'!$A$33:$N$326,'SD Aufnahme'!$G$29,FALSE)=0),"",IF($L876&lt;&gt;0,"", IF(AND(P876&gt;0,O876&lt;&gt;"",Q876&lt;&gt;"t TM"),VLOOKUP($E876,'SD Aufnahme'!$A$33:$N$326,'SD Aufnahme'!$G$29,FALSE)/O876*P876,VLOOKUP($E876,'SD Aufnahme'!$A$33:$N$326,'SD Aufnahme'!$G$29,FALSE)))),"")</f>
        <v/>
      </c>
      <c r="X876" s="87"/>
      <c r="Y876" s="128" t="str">
        <f ca="1">IFERROR(IF(AND(J876&lt;&gt;"eigene Stoffe",VLOOKUP($E876,'SD Aufnahme'!$A$33:$N$326,'SD Aufnahme'!$H$29,FALSE)=0),"",IF($L876&lt;&gt;0,"",IFERROR(IF(AND(P876&gt;0,O876&lt;&gt;"",Q876&lt;&gt;"t TM"),VLOOKUP($E876,'SD Aufnahme'!$A$33:$N$326,'SD Aufnahme'!$H$29,FALSE)*P876/O876,VLOOKUP($E876,'SD Aufnahme'!$A$33:$N$326,'SD Aufnahme'!$H$29,FALSE)),""))),"")</f>
        <v/>
      </c>
      <c r="Z876" s="87"/>
      <c r="AA876" s="424" t="s">
        <v>667</v>
      </c>
      <c r="AB876" s="129" t="str">
        <f>IF($M876=0,"",IFERROR(VLOOKUP($E876,'SD Aufnahme'!$A$33:$N$279,AB$20,FALSE),""))</f>
        <v/>
      </c>
      <c r="AC876" s="97">
        <f t="shared" si="259"/>
        <v>0</v>
      </c>
      <c r="AD876" s="89">
        <f t="shared" ca="1" si="260"/>
        <v>0</v>
      </c>
      <c r="AE876" s="89">
        <f t="shared" ca="1" si="266"/>
        <v>0</v>
      </c>
      <c r="AF876" s="89">
        <f t="shared" ca="1" si="261"/>
        <v>0</v>
      </c>
      <c r="AG876" s="89">
        <f t="shared" ca="1" si="267"/>
        <v>0</v>
      </c>
      <c r="AH876" s="89">
        <f t="shared" si="273"/>
        <v>0</v>
      </c>
      <c r="AI876" s="130" t="e">
        <f ca="1">COUNTIF(OFFSET('SD Aufnahme'!$C$33,VLOOKUP(J876,Art_Aufnahme,3,FALSE),0,VLOOKUP(J876,Art_Aufnahme,4,FALSE)-VLOOKUP(J876,Art_Aufnahme,3,FALSE)+1,1),K876)</f>
        <v>#N/A</v>
      </c>
      <c r="AJ876" s="138">
        <f ca="1">COUNTIF(OFFSET('SD Aufnahme'!$M$32,VLOOKUP(E876,'SD Aufnahme'!$A$33:$X$376,'SD Aufnahme'!$W$29,FALSE),0,1,VLOOKUP(E876,'SD Aufnahme'!$A$33:$X$376,'SD Aufnahme'!$X$29,FALSE)),M876)</f>
        <v>0</v>
      </c>
      <c r="AK876" s="91">
        <f t="shared" ca="1" si="268"/>
        <v>0</v>
      </c>
      <c r="AL876" s="98">
        <f t="shared" si="262"/>
        <v>3</v>
      </c>
      <c r="AO876" s="98">
        <f t="shared" si="263"/>
        <v>0</v>
      </c>
      <c r="AR876" s="98" t="str">
        <f t="shared" si="264"/>
        <v>1900-1-Aufnahme</v>
      </c>
    </row>
    <row r="877" spans="1:44">
      <c r="A877" s="98">
        <f t="shared" si="255"/>
        <v>0</v>
      </c>
      <c r="B877" s="98" t="str">
        <f>IF(C877=1,SUM($C$23:C877),"")</f>
        <v/>
      </c>
      <c r="C877" s="98">
        <f t="shared" si="256"/>
        <v>0</v>
      </c>
      <c r="D877" s="89" t="str">
        <f t="shared" si="257"/>
        <v>1900-1-Aufnahme-</v>
      </c>
      <c r="E877" s="123" t="str">
        <f t="shared" ca="1" si="265"/>
        <v>-</v>
      </c>
      <c r="F877" s="123">
        <f t="shared" si="270"/>
        <v>1900</v>
      </c>
      <c r="G877" s="123">
        <f t="shared" si="271"/>
        <v>1</v>
      </c>
      <c r="H877" s="162">
        <f t="shared" si="272"/>
        <v>855</v>
      </c>
      <c r="I877" s="77"/>
      <c r="J877" s="78"/>
      <c r="K877" s="79"/>
      <c r="L877" s="80"/>
      <c r="M877" s="177"/>
      <c r="N877" s="309" t="str">
        <f t="shared" ca="1" si="269"/>
        <v/>
      </c>
      <c r="O877" s="310" t="str">
        <f ca="1">IFERROR(IF(VLOOKUP($E877,'SD Aufnahme'!$A$33:$N$326,'SD Aufnahme'!$D$29,FALSE)=0,"",VLOOKUP($E877,'SD Aufnahme'!$A$33:$N$326,'SD Aufnahme'!$D$29,FALSE)),"")</f>
        <v/>
      </c>
      <c r="P877" s="313"/>
      <c r="Q877" s="315" t="str">
        <f>IF(K877=0,"",IFERROR(VLOOKUP($E877,'SD Aufnahme'!$A$33:$N$326,'SD Aufnahme'!$E$29,FALSE),""))</f>
        <v/>
      </c>
      <c r="R877" s="87"/>
      <c r="S877" s="131" t="str">
        <f t="shared" si="258"/>
        <v/>
      </c>
      <c r="T877" s="126">
        <f>IF(M877="organische Düngemittel",IF(OR($M877=0,L877&lt;&gt;0,U877&gt;0),0,IFERROR(VLOOKUP($E877,'SD Aufnahme'!$A$33:$N$4042,T$20,FALSE),0)),)</f>
        <v>0</v>
      </c>
      <c r="U877" s="83"/>
      <c r="V877" s="124"/>
      <c r="W877" s="128" t="str">
        <f ca="1">IFERROR(IF(AND(J877&lt;&gt;"eigene Stoffe",VLOOKUP($E877,'SD Aufnahme'!$A$33:$N$326,'SD Aufnahme'!$G$29,FALSE)=0),"",IF($L877&lt;&gt;0,"", IF(AND(P877&gt;0,O877&lt;&gt;"",Q877&lt;&gt;"t TM"),VLOOKUP($E877,'SD Aufnahme'!$A$33:$N$326,'SD Aufnahme'!$G$29,FALSE)/O877*P877,VLOOKUP($E877,'SD Aufnahme'!$A$33:$N$326,'SD Aufnahme'!$G$29,FALSE)))),"")</f>
        <v/>
      </c>
      <c r="X877" s="87"/>
      <c r="Y877" s="128" t="str">
        <f ca="1">IFERROR(IF(AND(J877&lt;&gt;"eigene Stoffe",VLOOKUP($E877,'SD Aufnahme'!$A$33:$N$326,'SD Aufnahme'!$H$29,FALSE)=0),"",IF($L877&lt;&gt;0,"",IFERROR(IF(AND(P877&gt;0,O877&lt;&gt;"",Q877&lt;&gt;"t TM"),VLOOKUP($E877,'SD Aufnahme'!$A$33:$N$326,'SD Aufnahme'!$H$29,FALSE)*P877/O877,VLOOKUP($E877,'SD Aufnahme'!$A$33:$N$326,'SD Aufnahme'!$H$29,FALSE)),""))),"")</f>
        <v/>
      </c>
      <c r="Z877" s="87"/>
      <c r="AA877" s="424" t="s">
        <v>667</v>
      </c>
      <c r="AB877" s="129" t="str">
        <f>IF($M877=0,"",IFERROR(VLOOKUP($E877,'SD Aufnahme'!$A$33:$N$279,AB$20,FALSE),""))</f>
        <v/>
      </c>
      <c r="AC877" s="97">
        <f t="shared" si="259"/>
        <v>0</v>
      </c>
      <c r="AD877" s="89">
        <f t="shared" ca="1" si="260"/>
        <v>0</v>
      </c>
      <c r="AE877" s="89">
        <f t="shared" ca="1" si="266"/>
        <v>0</v>
      </c>
      <c r="AF877" s="89">
        <f t="shared" ca="1" si="261"/>
        <v>0</v>
      </c>
      <c r="AG877" s="89">
        <f t="shared" ca="1" si="267"/>
        <v>0</v>
      </c>
      <c r="AH877" s="89">
        <f t="shared" si="273"/>
        <v>0</v>
      </c>
      <c r="AI877" s="130" t="e">
        <f ca="1">COUNTIF(OFFSET('SD Aufnahme'!$C$33,VLOOKUP(J877,Art_Aufnahme,3,FALSE),0,VLOOKUP(J877,Art_Aufnahme,4,FALSE)-VLOOKUP(J877,Art_Aufnahme,3,FALSE)+1,1),K877)</f>
        <v>#N/A</v>
      </c>
      <c r="AJ877" s="138">
        <f ca="1">COUNTIF(OFFSET('SD Aufnahme'!$M$32,VLOOKUP(E877,'SD Aufnahme'!$A$33:$X$376,'SD Aufnahme'!$W$29,FALSE),0,1,VLOOKUP(E877,'SD Aufnahme'!$A$33:$X$376,'SD Aufnahme'!$X$29,FALSE)),M877)</f>
        <v>0</v>
      </c>
      <c r="AK877" s="91">
        <f t="shared" ca="1" si="268"/>
        <v>0</v>
      </c>
      <c r="AL877" s="98">
        <f t="shared" si="262"/>
        <v>3</v>
      </c>
      <c r="AO877" s="98">
        <f t="shared" si="263"/>
        <v>0</v>
      </c>
      <c r="AR877" s="98" t="str">
        <f t="shared" si="264"/>
        <v>1900-1-Aufnahme</v>
      </c>
    </row>
    <row r="878" spans="1:44">
      <c r="A878" s="98">
        <f t="shared" si="255"/>
        <v>0</v>
      </c>
      <c r="B878" s="98" t="str">
        <f>IF(C878=1,SUM($C$23:C878),"")</f>
        <v/>
      </c>
      <c r="C878" s="98">
        <f t="shared" si="256"/>
        <v>0</v>
      </c>
      <c r="D878" s="89" t="str">
        <f t="shared" si="257"/>
        <v>1900-1-Aufnahme-</v>
      </c>
      <c r="E878" s="123" t="str">
        <f t="shared" ca="1" si="265"/>
        <v>-</v>
      </c>
      <c r="F878" s="123">
        <f t="shared" si="270"/>
        <v>1900</v>
      </c>
      <c r="G878" s="123">
        <f t="shared" si="271"/>
        <v>1</v>
      </c>
      <c r="H878" s="162">
        <f t="shared" si="272"/>
        <v>856</v>
      </c>
      <c r="I878" s="77"/>
      <c r="J878" s="78"/>
      <c r="K878" s="79"/>
      <c r="L878" s="80"/>
      <c r="M878" s="177"/>
      <c r="N878" s="309" t="str">
        <f t="shared" ca="1" si="269"/>
        <v/>
      </c>
      <c r="O878" s="310" t="str">
        <f ca="1">IFERROR(IF(VLOOKUP($E878,'SD Aufnahme'!$A$33:$N$326,'SD Aufnahme'!$D$29,FALSE)=0,"",VLOOKUP($E878,'SD Aufnahme'!$A$33:$N$326,'SD Aufnahme'!$D$29,FALSE)),"")</f>
        <v/>
      </c>
      <c r="P878" s="313"/>
      <c r="Q878" s="315" t="str">
        <f>IF(K878=0,"",IFERROR(VLOOKUP($E878,'SD Aufnahme'!$A$33:$N$326,'SD Aufnahme'!$E$29,FALSE),""))</f>
        <v/>
      </c>
      <c r="R878" s="87"/>
      <c r="S878" s="131" t="str">
        <f t="shared" si="258"/>
        <v/>
      </c>
      <c r="T878" s="126">
        <f>IF(M878="organische Düngemittel",IF(OR($M878=0,L878&lt;&gt;0,U878&gt;0),0,IFERROR(VLOOKUP($E878,'SD Aufnahme'!$A$33:$N$4042,T$20,FALSE),0)),)</f>
        <v>0</v>
      </c>
      <c r="U878" s="83"/>
      <c r="V878" s="124"/>
      <c r="W878" s="128" t="str">
        <f ca="1">IFERROR(IF(AND(J878&lt;&gt;"eigene Stoffe",VLOOKUP($E878,'SD Aufnahme'!$A$33:$N$326,'SD Aufnahme'!$G$29,FALSE)=0),"",IF($L878&lt;&gt;0,"", IF(AND(P878&gt;0,O878&lt;&gt;"",Q878&lt;&gt;"t TM"),VLOOKUP($E878,'SD Aufnahme'!$A$33:$N$326,'SD Aufnahme'!$G$29,FALSE)/O878*P878,VLOOKUP($E878,'SD Aufnahme'!$A$33:$N$326,'SD Aufnahme'!$G$29,FALSE)))),"")</f>
        <v/>
      </c>
      <c r="X878" s="87"/>
      <c r="Y878" s="128" t="str">
        <f ca="1">IFERROR(IF(AND(J878&lt;&gt;"eigene Stoffe",VLOOKUP($E878,'SD Aufnahme'!$A$33:$N$326,'SD Aufnahme'!$H$29,FALSE)=0),"",IF($L878&lt;&gt;0,"",IFERROR(IF(AND(P878&gt;0,O878&lt;&gt;"",Q878&lt;&gt;"t TM"),VLOOKUP($E878,'SD Aufnahme'!$A$33:$N$326,'SD Aufnahme'!$H$29,FALSE)*P878/O878,VLOOKUP($E878,'SD Aufnahme'!$A$33:$N$326,'SD Aufnahme'!$H$29,FALSE)),""))),"")</f>
        <v/>
      </c>
      <c r="Z878" s="87"/>
      <c r="AA878" s="424" t="s">
        <v>667</v>
      </c>
      <c r="AB878" s="129" t="str">
        <f>IF($M878=0,"",IFERROR(VLOOKUP($E878,'SD Aufnahme'!$A$33:$N$279,AB$20,FALSE),""))</f>
        <v/>
      </c>
      <c r="AC878" s="97">
        <f t="shared" si="259"/>
        <v>0</v>
      </c>
      <c r="AD878" s="89">
        <f t="shared" ca="1" si="260"/>
        <v>0</v>
      </c>
      <c r="AE878" s="89">
        <f t="shared" ca="1" si="266"/>
        <v>0</v>
      </c>
      <c r="AF878" s="89">
        <f t="shared" ca="1" si="261"/>
        <v>0</v>
      </c>
      <c r="AG878" s="89">
        <f t="shared" ca="1" si="267"/>
        <v>0</v>
      </c>
      <c r="AH878" s="89">
        <f t="shared" si="273"/>
        <v>0</v>
      </c>
      <c r="AI878" s="130" t="e">
        <f ca="1">COUNTIF(OFFSET('SD Aufnahme'!$C$33,VLOOKUP(J878,Art_Aufnahme,3,FALSE),0,VLOOKUP(J878,Art_Aufnahme,4,FALSE)-VLOOKUP(J878,Art_Aufnahme,3,FALSE)+1,1),K878)</f>
        <v>#N/A</v>
      </c>
      <c r="AJ878" s="138">
        <f ca="1">COUNTIF(OFFSET('SD Aufnahme'!$M$32,VLOOKUP(E878,'SD Aufnahme'!$A$33:$X$376,'SD Aufnahme'!$W$29,FALSE),0,1,VLOOKUP(E878,'SD Aufnahme'!$A$33:$X$376,'SD Aufnahme'!$X$29,FALSE)),M878)</f>
        <v>0</v>
      </c>
      <c r="AK878" s="91">
        <f t="shared" ca="1" si="268"/>
        <v>0</v>
      </c>
      <c r="AL878" s="98">
        <f t="shared" si="262"/>
        <v>3</v>
      </c>
      <c r="AO878" s="98">
        <f t="shared" si="263"/>
        <v>0</v>
      </c>
      <c r="AR878" s="98" t="str">
        <f t="shared" si="264"/>
        <v>1900-1-Aufnahme</v>
      </c>
    </row>
    <row r="879" spans="1:44">
      <c r="A879" s="98">
        <f t="shared" si="255"/>
        <v>0</v>
      </c>
      <c r="B879" s="98" t="str">
        <f>IF(C879=1,SUM($C$23:C879),"")</f>
        <v/>
      </c>
      <c r="C879" s="98">
        <f t="shared" si="256"/>
        <v>0</v>
      </c>
      <c r="D879" s="89" t="str">
        <f t="shared" si="257"/>
        <v>1900-1-Aufnahme-</v>
      </c>
      <c r="E879" s="123" t="str">
        <f t="shared" ca="1" si="265"/>
        <v>-</v>
      </c>
      <c r="F879" s="123">
        <f t="shared" si="270"/>
        <v>1900</v>
      </c>
      <c r="G879" s="123">
        <f t="shared" si="271"/>
        <v>1</v>
      </c>
      <c r="H879" s="162">
        <f t="shared" si="272"/>
        <v>857</v>
      </c>
      <c r="I879" s="77"/>
      <c r="J879" s="78"/>
      <c r="K879" s="79"/>
      <c r="L879" s="80"/>
      <c r="M879" s="177"/>
      <c r="N879" s="309" t="str">
        <f t="shared" ca="1" si="269"/>
        <v/>
      </c>
      <c r="O879" s="310" t="str">
        <f ca="1">IFERROR(IF(VLOOKUP($E879,'SD Aufnahme'!$A$33:$N$326,'SD Aufnahme'!$D$29,FALSE)=0,"",VLOOKUP($E879,'SD Aufnahme'!$A$33:$N$326,'SD Aufnahme'!$D$29,FALSE)),"")</f>
        <v/>
      </c>
      <c r="P879" s="313"/>
      <c r="Q879" s="315" t="str">
        <f>IF(K879=0,"",IFERROR(VLOOKUP($E879,'SD Aufnahme'!$A$33:$N$326,'SD Aufnahme'!$E$29,FALSE),""))</f>
        <v/>
      </c>
      <c r="R879" s="87"/>
      <c r="S879" s="131" t="str">
        <f t="shared" si="258"/>
        <v/>
      </c>
      <c r="T879" s="126">
        <f>IF(M879="organische Düngemittel",IF(OR($M879=0,L879&lt;&gt;0,U879&gt;0),0,IFERROR(VLOOKUP($E879,'SD Aufnahme'!$A$33:$N$4042,T$20,FALSE),0)),)</f>
        <v>0</v>
      </c>
      <c r="U879" s="83"/>
      <c r="V879" s="124"/>
      <c r="W879" s="128" t="str">
        <f ca="1">IFERROR(IF(AND(J879&lt;&gt;"eigene Stoffe",VLOOKUP($E879,'SD Aufnahme'!$A$33:$N$326,'SD Aufnahme'!$G$29,FALSE)=0),"",IF($L879&lt;&gt;0,"", IF(AND(P879&gt;0,O879&lt;&gt;"",Q879&lt;&gt;"t TM"),VLOOKUP($E879,'SD Aufnahme'!$A$33:$N$326,'SD Aufnahme'!$G$29,FALSE)/O879*P879,VLOOKUP($E879,'SD Aufnahme'!$A$33:$N$326,'SD Aufnahme'!$G$29,FALSE)))),"")</f>
        <v/>
      </c>
      <c r="X879" s="87"/>
      <c r="Y879" s="128" t="str">
        <f ca="1">IFERROR(IF(AND(J879&lt;&gt;"eigene Stoffe",VLOOKUP($E879,'SD Aufnahme'!$A$33:$N$326,'SD Aufnahme'!$H$29,FALSE)=0),"",IF($L879&lt;&gt;0,"",IFERROR(IF(AND(P879&gt;0,O879&lt;&gt;"",Q879&lt;&gt;"t TM"),VLOOKUP($E879,'SD Aufnahme'!$A$33:$N$326,'SD Aufnahme'!$H$29,FALSE)*P879/O879,VLOOKUP($E879,'SD Aufnahme'!$A$33:$N$326,'SD Aufnahme'!$H$29,FALSE)),""))),"")</f>
        <v/>
      </c>
      <c r="Z879" s="87"/>
      <c r="AA879" s="424" t="s">
        <v>667</v>
      </c>
      <c r="AB879" s="129" t="str">
        <f>IF($M879=0,"",IFERROR(VLOOKUP($E879,'SD Aufnahme'!$A$33:$N$279,AB$20,FALSE),""))</f>
        <v/>
      </c>
      <c r="AC879" s="97">
        <f t="shared" si="259"/>
        <v>0</v>
      </c>
      <c r="AD879" s="89">
        <f t="shared" ca="1" si="260"/>
        <v>0</v>
      </c>
      <c r="AE879" s="89">
        <f t="shared" ca="1" si="266"/>
        <v>0</v>
      </c>
      <c r="AF879" s="89">
        <f t="shared" ca="1" si="261"/>
        <v>0</v>
      </c>
      <c r="AG879" s="89">
        <f t="shared" ca="1" si="267"/>
        <v>0</v>
      </c>
      <c r="AH879" s="89">
        <f t="shared" si="273"/>
        <v>0</v>
      </c>
      <c r="AI879" s="130" t="e">
        <f ca="1">COUNTIF(OFFSET('SD Aufnahme'!$C$33,VLOOKUP(J879,Art_Aufnahme,3,FALSE),0,VLOOKUP(J879,Art_Aufnahme,4,FALSE)-VLOOKUP(J879,Art_Aufnahme,3,FALSE)+1,1),K879)</f>
        <v>#N/A</v>
      </c>
      <c r="AJ879" s="138">
        <f ca="1">COUNTIF(OFFSET('SD Aufnahme'!$M$32,VLOOKUP(E879,'SD Aufnahme'!$A$33:$X$376,'SD Aufnahme'!$W$29,FALSE),0,1,VLOOKUP(E879,'SD Aufnahme'!$A$33:$X$376,'SD Aufnahme'!$X$29,FALSE)),M879)</f>
        <v>0</v>
      </c>
      <c r="AK879" s="91">
        <f t="shared" ca="1" si="268"/>
        <v>0</v>
      </c>
      <c r="AL879" s="98">
        <f t="shared" si="262"/>
        <v>3</v>
      </c>
      <c r="AO879" s="98">
        <f t="shared" si="263"/>
        <v>0</v>
      </c>
      <c r="AR879" s="98" t="str">
        <f t="shared" si="264"/>
        <v>1900-1-Aufnahme</v>
      </c>
    </row>
    <row r="880" spans="1:44">
      <c r="A880" s="98">
        <f t="shared" si="255"/>
        <v>0</v>
      </c>
      <c r="B880" s="98" t="str">
        <f>IF(C880=1,SUM($C$23:C880),"")</f>
        <v/>
      </c>
      <c r="C880" s="98">
        <f t="shared" si="256"/>
        <v>0</v>
      </c>
      <c r="D880" s="89" t="str">
        <f t="shared" si="257"/>
        <v>1900-1-Aufnahme-</v>
      </c>
      <c r="E880" s="123" t="str">
        <f t="shared" ca="1" si="265"/>
        <v>-</v>
      </c>
      <c r="F880" s="123">
        <f t="shared" si="270"/>
        <v>1900</v>
      </c>
      <c r="G880" s="123">
        <f t="shared" si="271"/>
        <v>1</v>
      </c>
      <c r="H880" s="162">
        <f t="shared" si="272"/>
        <v>858</v>
      </c>
      <c r="I880" s="77"/>
      <c r="J880" s="78"/>
      <c r="K880" s="79"/>
      <c r="L880" s="80"/>
      <c r="M880" s="177"/>
      <c r="N880" s="309" t="str">
        <f t="shared" ca="1" si="269"/>
        <v/>
      </c>
      <c r="O880" s="310" t="str">
        <f ca="1">IFERROR(IF(VLOOKUP($E880,'SD Aufnahme'!$A$33:$N$326,'SD Aufnahme'!$D$29,FALSE)=0,"",VLOOKUP($E880,'SD Aufnahme'!$A$33:$N$326,'SD Aufnahme'!$D$29,FALSE)),"")</f>
        <v/>
      </c>
      <c r="P880" s="313"/>
      <c r="Q880" s="315" t="str">
        <f>IF(K880=0,"",IFERROR(VLOOKUP($E880,'SD Aufnahme'!$A$33:$N$326,'SD Aufnahme'!$E$29,FALSE),""))</f>
        <v/>
      </c>
      <c r="R880" s="87"/>
      <c r="S880" s="131" t="str">
        <f t="shared" si="258"/>
        <v/>
      </c>
      <c r="T880" s="126">
        <f>IF(M880="organische Düngemittel",IF(OR($M880=0,L880&lt;&gt;0,U880&gt;0),0,IFERROR(VLOOKUP($E880,'SD Aufnahme'!$A$33:$N$4042,T$20,FALSE),0)),)</f>
        <v>0</v>
      </c>
      <c r="U880" s="83"/>
      <c r="V880" s="124"/>
      <c r="W880" s="128" t="str">
        <f ca="1">IFERROR(IF(AND(J880&lt;&gt;"eigene Stoffe",VLOOKUP($E880,'SD Aufnahme'!$A$33:$N$326,'SD Aufnahme'!$G$29,FALSE)=0),"",IF($L880&lt;&gt;0,"", IF(AND(P880&gt;0,O880&lt;&gt;"",Q880&lt;&gt;"t TM"),VLOOKUP($E880,'SD Aufnahme'!$A$33:$N$326,'SD Aufnahme'!$G$29,FALSE)/O880*P880,VLOOKUP($E880,'SD Aufnahme'!$A$33:$N$326,'SD Aufnahme'!$G$29,FALSE)))),"")</f>
        <v/>
      </c>
      <c r="X880" s="87"/>
      <c r="Y880" s="128" t="str">
        <f ca="1">IFERROR(IF(AND(J880&lt;&gt;"eigene Stoffe",VLOOKUP($E880,'SD Aufnahme'!$A$33:$N$326,'SD Aufnahme'!$H$29,FALSE)=0),"",IF($L880&lt;&gt;0,"",IFERROR(IF(AND(P880&gt;0,O880&lt;&gt;"",Q880&lt;&gt;"t TM"),VLOOKUP($E880,'SD Aufnahme'!$A$33:$N$326,'SD Aufnahme'!$H$29,FALSE)*P880/O880,VLOOKUP($E880,'SD Aufnahme'!$A$33:$N$326,'SD Aufnahme'!$H$29,FALSE)),""))),"")</f>
        <v/>
      </c>
      <c r="Z880" s="87"/>
      <c r="AA880" s="424" t="s">
        <v>667</v>
      </c>
      <c r="AB880" s="129" t="str">
        <f>IF($M880=0,"",IFERROR(VLOOKUP($E880,'SD Aufnahme'!$A$33:$N$279,AB$20,FALSE),""))</f>
        <v/>
      </c>
      <c r="AC880" s="97">
        <f t="shared" si="259"/>
        <v>0</v>
      </c>
      <c r="AD880" s="89">
        <f t="shared" ca="1" si="260"/>
        <v>0</v>
      </c>
      <c r="AE880" s="89">
        <f t="shared" ca="1" si="266"/>
        <v>0</v>
      </c>
      <c r="AF880" s="89">
        <f t="shared" ca="1" si="261"/>
        <v>0</v>
      </c>
      <c r="AG880" s="89">
        <f t="shared" ca="1" si="267"/>
        <v>0</v>
      </c>
      <c r="AH880" s="89">
        <f t="shared" si="273"/>
        <v>0</v>
      </c>
      <c r="AI880" s="130" t="e">
        <f ca="1">COUNTIF(OFFSET('SD Aufnahme'!$C$33,VLOOKUP(J880,Art_Aufnahme,3,FALSE),0,VLOOKUP(J880,Art_Aufnahme,4,FALSE)-VLOOKUP(J880,Art_Aufnahme,3,FALSE)+1,1),K880)</f>
        <v>#N/A</v>
      </c>
      <c r="AJ880" s="138">
        <f ca="1">COUNTIF(OFFSET('SD Aufnahme'!$M$32,VLOOKUP(E880,'SD Aufnahme'!$A$33:$X$376,'SD Aufnahme'!$W$29,FALSE),0,1,VLOOKUP(E880,'SD Aufnahme'!$A$33:$X$376,'SD Aufnahme'!$X$29,FALSE)),M880)</f>
        <v>0</v>
      </c>
      <c r="AK880" s="91">
        <f t="shared" ca="1" si="268"/>
        <v>0</v>
      </c>
      <c r="AL880" s="98">
        <f t="shared" si="262"/>
        <v>3</v>
      </c>
      <c r="AO880" s="98">
        <f t="shared" si="263"/>
        <v>0</v>
      </c>
      <c r="AR880" s="98" t="str">
        <f t="shared" si="264"/>
        <v>1900-1-Aufnahme</v>
      </c>
    </row>
    <row r="881" spans="1:44">
      <c r="A881" s="98">
        <f t="shared" si="255"/>
        <v>0</v>
      </c>
      <c r="B881" s="98" t="str">
        <f>IF(C881=1,SUM($C$23:C881),"")</f>
        <v/>
      </c>
      <c r="C881" s="98">
        <f t="shared" si="256"/>
        <v>0</v>
      </c>
      <c r="D881" s="89" t="str">
        <f t="shared" si="257"/>
        <v>1900-1-Aufnahme-</v>
      </c>
      <c r="E881" s="123" t="str">
        <f t="shared" ca="1" si="265"/>
        <v>-</v>
      </c>
      <c r="F881" s="123">
        <f t="shared" si="270"/>
        <v>1900</v>
      </c>
      <c r="G881" s="123">
        <f t="shared" si="271"/>
        <v>1</v>
      </c>
      <c r="H881" s="162">
        <f t="shared" si="272"/>
        <v>859</v>
      </c>
      <c r="I881" s="77"/>
      <c r="J881" s="78"/>
      <c r="K881" s="79"/>
      <c r="L881" s="80"/>
      <c r="M881" s="177"/>
      <c r="N881" s="309" t="str">
        <f t="shared" ca="1" si="269"/>
        <v/>
      </c>
      <c r="O881" s="310" t="str">
        <f ca="1">IFERROR(IF(VLOOKUP($E881,'SD Aufnahme'!$A$33:$N$326,'SD Aufnahme'!$D$29,FALSE)=0,"",VLOOKUP($E881,'SD Aufnahme'!$A$33:$N$326,'SD Aufnahme'!$D$29,FALSE)),"")</f>
        <v/>
      </c>
      <c r="P881" s="313"/>
      <c r="Q881" s="315" t="str">
        <f>IF(K881=0,"",IFERROR(VLOOKUP($E881,'SD Aufnahme'!$A$33:$N$326,'SD Aufnahme'!$E$29,FALSE),""))</f>
        <v/>
      </c>
      <c r="R881" s="87"/>
      <c r="S881" s="131" t="str">
        <f t="shared" si="258"/>
        <v/>
      </c>
      <c r="T881" s="126">
        <f>IF(M881="organische Düngemittel",IF(OR($M881=0,L881&lt;&gt;0,U881&gt;0),0,IFERROR(VLOOKUP($E881,'SD Aufnahme'!$A$33:$N$4042,T$20,FALSE),0)),)</f>
        <v>0</v>
      </c>
      <c r="U881" s="83"/>
      <c r="V881" s="124"/>
      <c r="W881" s="128" t="str">
        <f ca="1">IFERROR(IF(AND(J881&lt;&gt;"eigene Stoffe",VLOOKUP($E881,'SD Aufnahme'!$A$33:$N$326,'SD Aufnahme'!$G$29,FALSE)=0),"",IF($L881&lt;&gt;0,"", IF(AND(P881&gt;0,O881&lt;&gt;"",Q881&lt;&gt;"t TM"),VLOOKUP($E881,'SD Aufnahme'!$A$33:$N$326,'SD Aufnahme'!$G$29,FALSE)/O881*P881,VLOOKUP($E881,'SD Aufnahme'!$A$33:$N$326,'SD Aufnahme'!$G$29,FALSE)))),"")</f>
        <v/>
      </c>
      <c r="X881" s="87"/>
      <c r="Y881" s="128" t="str">
        <f ca="1">IFERROR(IF(AND(J881&lt;&gt;"eigene Stoffe",VLOOKUP($E881,'SD Aufnahme'!$A$33:$N$326,'SD Aufnahme'!$H$29,FALSE)=0),"",IF($L881&lt;&gt;0,"",IFERROR(IF(AND(P881&gt;0,O881&lt;&gt;"",Q881&lt;&gt;"t TM"),VLOOKUP($E881,'SD Aufnahme'!$A$33:$N$326,'SD Aufnahme'!$H$29,FALSE)*P881/O881,VLOOKUP($E881,'SD Aufnahme'!$A$33:$N$326,'SD Aufnahme'!$H$29,FALSE)),""))),"")</f>
        <v/>
      </c>
      <c r="Z881" s="87"/>
      <c r="AA881" s="424" t="s">
        <v>667</v>
      </c>
      <c r="AB881" s="129" t="str">
        <f>IF($M881=0,"",IFERROR(VLOOKUP($E881,'SD Aufnahme'!$A$33:$N$279,AB$20,FALSE),""))</f>
        <v/>
      </c>
      <c r="AC881" s="97">
        <f t="shared" si="259"/>
        <v>0</v>
      </c>
      <c r="AD881" s="89">
        <f t="shared" ca="1" si="260"/>
        <v>0</v>
      </c>
      <c r="AE881" s="89">
        <f t="shared" ca="1" si="266"/>
        <v>0</v>
      </c>
      <c r="AF881" s="89">
        <f t="shared" ca="1" si="261"/>
        <v>0</v>
      </c>
      <c r="AG881" s="89">
        <f t="shared" ca="1" si="267"/>
        <v>0</v>
      </c>
      <c r="AH881" s="89">
        <f t="shared" si="273"/>
        <v>0</v>
      </c>
      <c r="AI881" s="130" t="e">
        <f ca="1">COUNTIF(OFFSET('SD Aufnahme'!$C$33,VLOOKUP(J881,Art_Aufnahme,3,FALSE),0,VLOOKUP(J881,Art_Aufnahme,4,FALSE)-VLOOKUP(J881,Art_Aufnahme,3,FALSE)+1,1),K881)</f>
        <v>#N/A</v>
      </c>
      <c r="AJ881" s="138">
        <f ca="1">COUNTIF(OFFSET('SD Aufnahme'!$M$32,VLOOKUP(E881,'SD Aufnahme'!$A$33:$X$376,'SD Aufnahme'!$W$29,FALSE),0,1,VLOOKUP(E881,'SD Aufnahme'!$A$33:$X$376,'SD Aufnahme'!$X$29,FALSE)),M881)</f>
        <v>0</v>
      </c>
      <c r="AK881" s="91">
        <f t="shared" ca="1" si="268"/>
        <v>0</v>
      </c>
      <c r="AL881" s="98">
        <f t="shared" si="262"/>
        <v>3</v>
      </c>
      <c r="AO881" s="98">
        <f t="shared" si="263"/>
        <v>0</v>
      </c>
      <c r="AR881" s="98" t="str">
        <f t="shared" si="264"/>
        <v>1900-1-Aufnahme</v>
      </c>
    </row>
    <row r="882" spans="1:44">
      <c r="A882" s="98">
        <f t="shared" si="255"/>
        <v>0</v>
      </c>
      <c r="B882" s="98" t="str">
        <f>IF(C882=1,SUM($C$23:C882),"")</f>
        <v/>
      </c>
      <c r="C882" s="98">
        <f t="shared" si="256"/>
        <v>0</v>
      </c>
      <c r="D882" s="89" t="str">
        <f t="shared" si="257"/>
        <v>1900-1-Aufnahme-</v>
      </c>
      <c r="E882" s="123" t="str">
        <f t="shared" ca="1" si="265"/>
        <v>-</v>
      </c>
      <c r="F882" s="123">
        <f t="shared" si="270"/>
        <v>1900</v>
      </c>
      <c r="G882" s="123">
        <f t="shared" si="271"/>
        <v>1</v>
      </c>
      <c r="H882" s="162">
        <f t="shared" si="272"/>
        <v>860</v>
      </c>
      <c r="I882" s="77"/>
      <c r="J882" s="78"/>
      <c r="K882" s="79"/>
      <c r="L882" s="80"/>
      <c r="M882" s="177"/>
      <c r="N882" s="309" t="str">
        <f t="shared" ca="1" si="269"/>
        <v/>
      </c>
      <c r="O882" s="310" t="str">
        <f ca="1">IFERROR(IF(VLOOKUP($E882,'SD Aufnahme'!$A$33:$N$326,'SD Aufnahme'!$D$29,FALSE)=0,"",VLOOKUP($E882,'SD Aufnahme'!$A$33:$N$326,'SD Aufnahme'!$D$29,FALSE)),"")</f>
        <v/>
      </c>
      <c r="P882" s="313"/>
      <c r="Q882" s="315" t="str">
        <f>IF(K882=0,"",IFERROR(VLOOKUP($E882,'SD Aufnahme'!$A$33:$N$326,'SD Aufnahme'!$E$29,FALSE),""))</f>
        <v/>
      </c>
      <c r="R882" s="87"/>
      <c r="S882" s="131" t="str">
        <f t="shared" si="258"/>
        <v/>
      </c>
      <c r="T882" s="126">
        <f>IF(M882="organische Düngemittel",IF(OR($M882=0,L882&lt;&gt;0,U882&gt;0),0,IFERROR(VLOOKUP($E882,'SD Aufnahme'!$A$33:$N$4042,T$20,FALSE),0)),)</f>
        <v>0</v>
      </c>
      <c r="U882" s="83"/>
      <c r="V882" s="124"/>
      <c r="W882" s="128" t="str">
        <f ca="1">IFERROR(IF(AND(J882&lt;&gt;"eigene Stoffe",VLOOKUP($E882,'SD Aufnahme'!$A$33:$N$326,'SD Aufnahme'!$G$29,FALSE)=0),"",IF($L882&lt;&gt;0,"", IF(AND(P882&gt;0,O882&lt;&gt;"",Q882&lt;&gt;"t TM"),VLOOKUP($E882,'SD Aufnahme'!$A$33:$N$326,'SD Aufnahme'!$G$29,FALSE)/O882*P882,VLOOKUP($E882,'SD Aufnahme'!$A$33:$N$326,'SD Aufnahme'!$G$29,FALSE)))),"")</f>
        <v/>
      </c>
      <c r="X882" s="87"/>
      <c r="Y882" s="128" t="str">
        <f ca="1">IFERROR(IF(AND(J882&lt;&gt;"eigene Stoffe",VLOOKUP($E882,'SD Aufnahme'!$A$33:$N$326,'SD Aufnahme'!$H$29,FALSE)=0),"",IF($L882&lt;&gt;0,"",IFERROR(IF(AND(P882&gt;0,O882&lt;&gt;"",Q882&lt;&gt;"t TM"),VLOOKUP($E882,'SD Aufnahme'!$A$33:$N$326,'SD Aufnahme'!$H$29,FALSE)*P882/O882,VLOOKUP($E882,'SD Aufnahme'!$A$33:$N$326,'SD Aufnahme'!$H$29,FALSE)),""))),"")</f>
        <v/>
      </c>
      <c r="Z882" s="87"/>
      <c r="AA882" s="424" t="s">
        <v>667</v>
      </c>
      <c r="AB882" s="129" t="str">
        <f>IF($M882=0,"",IFERROR(VLOOKUP($E882,'SD Aufnahme'!$A$33:$N$279,AB$20,FALSE),""))</f>
        <v/>
      </c>
      <c r="AC882" s="97">
        <f t="shared" si="259"/>
        <v>0</v>
      </c>
      <c r="AD882" s="89">
        <f t="shared" ca="1" si="260"/>
        <v>0</v>
      </c>
      <c r="AE882" s="89">
        <f t="shared" ca="1" si="266"/>
        <v>0</v>
      </c>
      <c r="AF882" s="89">
        <f t="shared" ca="1" si="261"/>
        <v>0</v>
      </c>
      <c r="AG882" s="89">
        <f t="shared" ca="1" si="267"/>
        <v>0</v>
      </c>
      <c r="AH882" s="89">
        <f t="shared" si="273"/>
        <v>0</v>
      </c>
      <c r="AI882" s="130" t="e">
        <f ca="1">COUNTIF(OFFSET('SD Aufnahme'!$C$33,VLOOKUP(J882,Art_Aufnahme,3,FALSE),0,VLOOKUP(J882,Art_Aufnahme,4,FALSE)-VLOOKUP(J882,Art_Aufnahme,3,FALSE)+1,1),K882)</f>
        <v>#N/A</v>
      </c>
      <c r="AJ882" s="138">
        <f ca="1">COUNTIF(OFFSET('SD Aufnahme'!$M$32,VLOOKUP(E882,'SD Aufnahme'!$A$33:$X$376,'SD Aufnahme'!$W$29,FALSE),0,1,VLOOKUP(E882,'SD Aufnahme'!$A$33:$X$376,'SD Aufnahme'!$X$29,FALSE)),M882)</f>
        <v>0</v>
      </c>
      <c r="AK882" s="91">
        <f t="shared" ca="1" si="268"/>
        <v>0</v>
      </c>
      <c r="AL882" s="98">
        <f t="shared" si="262"/>
        <v>3</v>
      </c>
      <c r="AO882" s="98">
        <f t="shared" si="263"/>
        <v>0</v>
      </c>
      <c r="AR882" s="98" t="str">
        <f t="shared" si="264"/>
        <v>1900-1-Aufnahme</v>
      </c>
    </row>
    <row r="883" spans="1:44">
      <c r="A883" s="98">
        <f t="shared" si="255"/>
        <v>0</v>
      </c>
      <c r="B883" s="98" t="str">
        <f>IF(C883=1,SUM($C$23:C883),"")</f>
        <v/>
      </c>
      <c r="C883" s="98">
        <f t="shared" si="256"/>
        <v>0</v>
      </c>
      <c r="D883" s="89" t="str">
        <f t="shared" si="257"/>
        <v>1900-1-Aufnahme-</v>
      </c>
      <c r="E883" s="123" t="str">
        <f t="shared" ca="1" si="265"/>
        <v>-</v>
      </c>
      <c r="F883" s="123">
        <f t="shared" si="270"/>
        <v>1900</v>
      </c>
      <c r="G883" s="123">
        <f t="shared" si="271"/>
        <v>1</v>
      </c>
      <c r="H883" s="162">
        <f t="shared" si="272"/>
        <v>861</v>
      </c>
      <c r="I883" s="77"/>
      <c r="J883" s="78"/>
      <c r="K883" s="79"/>
      <c r="L883" s="80"/>
      <c r="M883" s="177"/>
      <c r="N883" s="309" t="str">
        <f t="shared" ca="1" si="269"/>
        <v/>
      </c>
      <c r="O883" s="310" t="str">
        <f ca="1">IFERROR(IF(VLOOKUP($E883,'SD Aufnahme'!$A$33:$N$326,'SD Aufnahme'!$D$29,FALSE)=0,"",VLOOKUP($E883,'SD Aufnahme'!$A$33:$N$326,'SD Aufnahme'!$D$29,FALSE)),"")</f>
        <v/>
      </c>
      <c r="P883" s="313"/>
      <c r="Q883" s="315" t="str">
        <f>IF(K883=0,"",IFERROR(VLOOKUP($E883,'SD Aufnahme'!$A$33:$N$326,'SD Aufnahme'!$E$29,FALSE),""))</f>
        <v/>
      </c>
      <c r="R883" s="87"/>
      <c r="S883" s="131" t="str">
        <f t="shared" si="258"/>
        <v/>
      </c>
      <c r="T883" s="126">
        <f>IF(M883="organische Düngemittel",IF(OR($M883=0,L883&lt;&gt;0,U883&gt;0),0,IFERROR(VLOOKUP($E883,'SD Aufnahme'!$A$33:$N$4042,T$20,FALSE),0)),)</f>
        <v>0</v>
      </c>
      <c r="U883" s="83"/>
      <c r="V883" s="124"/>
      <c r="W883" s="128" t="str">
        <f ca="1">IFERROR(IF(AND(J883&lt;&gt;"eigene Stoffe",VLOOKUP($E883,'SD Aufnahme'!$A$33:$N$326,'SD Aufnahme'!$G$29,FALSE)=0),"",IF($L883&lt;&gt;0,"", IF(AND(P883&gt;0,O883&lt;&gt;"",Q883&lt;&gt;"t TM"),VLOOKUP($E883,'SD Aufnahme'!$A$33:$N$326,'SD Aufnahme'!$G$29,FALSE)/O883*P883,VLOOKUP($E883,'SD Aufnahme'!$A$33:$N$326,'SD Aufnahme'!$G$29,FALSE)))),"")</f>
        <v/>
      </c>
      <c r="X883" s="87"/>
      <c r="Y883" s="128" t="str">
        <f ca="1">IFERROR(IF(AND(J883&lt;&gt;"eigene Stoffe",VLOOKUP($E883,'SD Aufnahme'!$A$33:$N$326,'SD Aufnahme'!$H$29,FALSE)=0),"",IF($L883&lt;&gt;0,"",IFERROR(IF(AND(P883&gt;0,O883&lt;&gt;"",Q883&lt;&gt;"t TM"),VLOOKUP($E883,'SD Aufnahme'!$A$33:$N$326,'SD Aufnahme'!$H$29,FALSE)*P883/O883,VLOOKUP($E883,'SD Aufnahme'!$A$33:$N$326,'SD Aufnahme'!$H$29,FALSE)),""))),"")</f>
        <v/>
      </c>
      <c r="Z883" s="87"/>
      <c r="AA883" s="424" t="s">
        <v>667</v>
      </c>
      <c r="AB883" s="129" t="str">
        <f>IF($M883=0,"",IFERROR(VLOOKUP($E883,'SD Aufnahme'!$A$33:$N$279,AB$20,FALSE),""))</f>
        <v/>
      </c>
      <c r="AC883" s="97">
        <f t="shared" si="259"/>
        <v>0</v>
      </c>
      <c r="AD883" s="89">
        <f t="shared" ca="1" si="260"/>
        <v>0</v>
      </c>
      <c r="AE883" s="89">
        <f t="shared" ca="1" si="266"/>
        <v>0</v>
      </c>
      <c r="AF883" s="89">
        <f t="shared" ca="1" si="261"/>
        <v>0</v>
      </c>
      <c r="AG883" s="89">
        <f t="shared" ca="1" si="267"/>
        <v>0</v>
      </c>
      <c r="AH883" s="89">
        <f t="shared" si="273"/>
        <v>0</v>
      </c>
      <c r="AI883" s="130" t="e">
        <f ca="1">COUNTIF(OFFSET('SD Aufnahme'!$C$33,VLOOKUP(J883,Art_Aufnahme,3,FALSE),0,VLOOKUP(J883,Art_Aufnahme,4,FALSE)-VLOOKUP(J883,Art_Aufnahme,3,FALSE)+1,1),K883)</f>
        <v>#N/A</v>
      </c>
      <c r="AJ883" s="138">
        <f ca="1">COUNTIF(OFFSET('SD Aufnahme'!$M$32,VLOOKUP(E883,'SD Aufnahme'!$A$33:$X$376,'SD Aufnahme'!$W$29,FALSE),0,1,VLOOKUP(E883,'SD Aufnahme'!$A$33:$X$376,'SD Aufnahme'!$X$29,FALSE)),M883)</f>
        <v>0</v>
      </c>
      <c r="AK883" s="91">
        <f t="shared" ca="1" si="268"/>
        <v>0</v>
      </c>
      <c r="AL883" s="98">
        <f t="shared" si="262"/>
        <v>3</v>
      </c>
      <c r="AO883" s="98">
        <f t="shared" si="263"/>
        <v>0</v>
      </c>
      <c r="AR883" s="98" t="str">
        <f t="shared" si="264"/>
        <v>1900-1-Aufnahme</v>
      </c>
    </row>
    <row r="884" spans="1:44">
      <c r="A884" s="98">
        <f t="shared" si="255"/>
        <v>0</v>
      </c>
      <c r="B884" s="98" t="str">
        <f>IF(C884=1,SUM($C$23:C884),"")</f>
        <v/>
      </c>
      <c r="C884" s="98">
        <f t="shared" si="256"/>
        <v>0</v>
      </c>
      <c r="D884" s="89" t="str">
        <f t="shared" si="257"/>
        <v>1900-1-Aufnahme-</v>
      </c>
      <c r="E884" s="123" t="str">
        <f t="shared" ca="1" si="265"/>
        <v>-</v>
      </c>
      <c r="F884" s="123">
        <f t="shared" si="270"/>
        <v>1900</v>
      </c>
      <c r="G884" s="123">
        <f t="shared" si="271"/>
        <v>1</v>
      </c>
      <c r="H884" s="162">
        <f t="shared" si="272"/>
        <v>862</v>
      </c>
      <c r="I884" s="77"/>
      <c r="J884" s="78"/>
      <c r="K884" s="79"/>
      <c r="L884" s="80"/>
      <c r="M884" s="177"/>
      <c r="N884" s="309" t="str">
        <f t="shared" ca="1" si="269"/>
        <v/>
      </c>
      <c r="O884" s="310" t="str">
        <f ca="1">IFERROR(IF(VLOOKUP($E884,'SD Aufnahme'!$A$33:$N$326,'SD Aufnahme'!$D$29,FALSE)=0,"",VLOOKUP($E884,'SD Aufnahme'!$A$33:$N$326,'SD Aufnahme'!$D$29,FALSE)),"")</f>
        <v/>
      </c>
      <c r="P884" s="313"/>
      <c r="Q884" s="315" t="str">
        <f>IF(K884=0,"",IFERROR(VLOOKUP($E884,'SD Aufnahme'!$A$33:$N$326,'SD Aufnahme'!$E$29,FALSE),""))</f>
        <v/>
      </c>
      <c r="R884" s="87"/>
      <c r="S884" s="131" t="str">
        <f t="shared" si="258"/>
        <v/>
      </c>
      <c r="T884" s="126">
        <f>IF(M884="organische Düngemittel",IF(OR($M884=0,L884&lt;&gt;0,U884&gt;0),0,IFERROR(VLOOKUP($E884,'SD Aufnahme'!$A$33:$N$4042,T$20,FALSE),0)),)</f>
        <v>0</v>
      </c>
      <c r="U884" s="83"/>
      <c r="V884" s="124"/>
      <c r="W884" s="128" t="str">
        <f ca="1">IFERROR(IF(AND(J884&lt;&gt;"eigene Stoffe",VLOOKUP($E884,'SD Aufnahme'!$A$33:$N$326,'SD Aufnahme'!$G$29,FALSE)=0),"",IF($L884&lt;&gt;0,"", IF(AND(P884&gt;0,O884&lt;&gt;"",Q884&lt;&gt;"t TM"),VLOOKUP($E884,'SD Aufnahme'!$A$33:$N$326,'SD Aufnahme'!$G$29,FALSE)/O884*P884,VLOOKUP($E884,'SD Aufnahme'!$A$33:$N$326,'SD Aufnahme'!$G$29,FALSE)))),"")</f>
        <v/>
      </c>
      <c r="X884" s="87"/>
      <c r="Y884" s="128" t="str">
        <f ca="1">IFERROR(IF(AND(J884&lt;&gt;"eigene Stoffe",VLOOKUP($E884,'SD Aufnahme'!$A$33:$N$326,'SD Aufnahme'!$H$29,FALSE)=0),"",IF($L884&lt;&gt;0,"",IFERROR(IF(AND(P884&gt;0,O884&lt;&gt;"",Q884&lt;&gt;"t TM"),VLOOKUP($E884,'SD Aufnahme'!$A$33:$N$326,'SD Aufnahme'!$H$29,FALSE)*P884/O884,VLOOKUP($E884,'SD Aufnahme'!$A$33:$N$326,'SD Aufnahme'!$H$29,FALSE)),""))),"")</f>
        <v/>
      </c>
      <c r="Z884" s="87"/>
      <c r="AA884" s="424" t="s">
        <v>667</v>
      </c>
      <c r="AB884" s="129" t="str">
        <f>IF($M884=0,"",IFERROR(VLOOKUP($E884,'SD Aufnahme'!$A$33:$N$279,AB$20,FALSE),""))</f>
        <v/>
      </c>
      <c r="AC884" s="97">
        <f t="shared" si="259"/>
        <v>0</v>
      </c>
      <c r="AD884" s="89">
        <f t="shared" ca="1" si="260"/>
        <v>0</v>
      </c>
      <c r="AE884" s="89">
        <f t="shared" ca="1" si="266"/>
        <v>0</v>
      </c>
      <c r="AF884" s="89">
        <f t="shared" ca="1" si="261"/>
        <v>0</v>
      </c>
      <c r="AG884" s="89">
        <f t="shared" ca="1" si="267"/>
        <v>0</v>
      </c>
      <c r="AH884" s="89">
        <f t="shared" si="273"/>
        <v>0</v>
      </c>
      <c r="AI884" s="130" t="e">
        <f ca="1">COUNTIF(OFFSET('SD Aufnahme'!$C$33,VLOOKUP(J884,Art_Aufnahme,3,FALSE),0,VLOOKUP(J884,Art_Aufnahme,4,FALSE)-VLOOKUP(J884,Art_Aufnahme,3,FALSE)+1,1),K884)</f>
        <v>#N/A</v>
      </c>
      <c r="AJ884" s="138">
        <f ca="1">COUNTIF(OFFSET('SD Aufnahme'!$M$32,VLOOKUP(E884,'SD Aufnahme'!$A$33:$X$376,'SD Aufnahme'!$W$29,FALSE),0,1,VLOOKUP(E884,'SD Aufnahme'!$A$33:$X$376,'SD Aufnahme'!$X$29,FALSE)),M884)</f>
        <v>0</v>
      </c>
      <c r="AK884" s="91">
        <f t="shared" ca="1" si="268"/>
        <v>0</v>
      </c>
      <c r="AL884" s="98">
        <f t="shared" si="262"/>
        <v>3</v>
      </c>
      <c r="AO884" s="98">
        <f t="shared" si="263"/>
        <v>0</v>
      </c>
      <c r="AR884" s="98" t="str">
        <f t="shared" si="264"/>
        <v>1900-1-Aufnahme</v>
      </c>
    </row>
    <row r="885" spans="1:44">
      <c r="A885" s="98">
        <f t="shared" si="255"/>
        <v>0</v>
      </c>
      <c r="B885" s="98" t="str">
        <f>IF(C885=1,SUM($C$23:C885),"")</f>
        <v/>
      </c>
      <c r="C885" s="98">
        <f t="shared" si="256"/>
        <v>0</v>
      </c>
      <c r="D885" s="89" t="str">
        <f t="shared" si="257"/>
        <v>1900-1-Aufnahme-</v>
      </c>
      <c r="E885" s="123" t="str">
        <f t="shared" ca="1" si="265"/>
        <v>-</v>
      </c>
      <c r="F885" s="123">
        <f t="shared" si="270"/>
        <v>1900</v>
      </c>
      <c r="G885" s="123">
        <f t="shared" si="271"/>
        <v>1</v>
      </c>
      <c r="H885" s="162">
        <f t="shared" si="272"/>
        <v>863</v>
      </c>
      <c r="I885" s="77"/>
      <c r="J885" s="78"/>
      <c r="K885" s="79"/>
      <c r="L885" s="80"/>
      <c r="M885" s="177"/>
      <c r="N885" s="309" t="str">
        <f t="shared" ca="1" si="269"/>
        <v/>
      </c>
      <c r="O885" s="310" t="str">
        <f ca="1">IFERROR(IF(VLOOKUP($E885,'SD Aufnahme'!$A$33:$N$326,'SD Aufnahme'!$D$29,FALSE)=0,"",VLOOKUP($E885,'SD Aufnahme'!$A$33:$N$326,'SD Aufnahme'!$D$29,FALSE)),"")</f>
        <v/>
      </c>
      <c r="P885" s="313"/>
      <c r="Q885" s="315" t="str">
        <f>IF(K885=0,"",IFERROR(VLOOKUP($E885,'SD Aufnahme'!$A$33:$N$326,'SD Aufnahme'!$E$29,FALSE),""))</f>
        <v/>
      </c>
      <c r="R885" s="87"/>
      <c r="S885" s="131" t="str">
        <f t="shared" si="258"/>
        <v/>
      </c>
      <c r="T885" s="126">
        <f>IF(M885="organische Düngemittel",IF(OR($M885=0,L885&lt;&gt;0,U885&gt;0),0,IFERROR(VLOOKUP($E885,'SD Aufnahme'!$A$33:$N$4042,T$20,FALSE),0)),)</f>
        <v>0</v>
      </c>
      <c r="U885" s="83"/>
      <c r="V885" s="124"/>
      <c r="W885" s="128" t="str">
        <f ca="1">IFERROR(IF(AND(J885&lt;&gt;"eigene Stoffe",VLOOKUP($E885,'SD Aufnahme'!$A$33:$N$326,'SD Aufnahme'!$G$29,FALSE)=0),"",IF($L885&lt;&gt;0,"", IF(AND(P885&gt;0,O885&lt;&gt;"",Q885&lt;&gt;"t TM"),VLOOKUP($E885,'SD Aufnahme'!$A$33:$N$326,'SD Aufnahme'!$G$29,FALSE)/O885*P885,VLOOKUP($E885,'SD Aufnahme'!$A$33:$N$326,'SD Aufnahme'!$G$29,FALSE)))),"")</f>
        <v/>
      </c>
      <c r="X885" s="87"/>
      <c r="Y885" s="128" t="str">
        <f ca="1">IFERROR(IF(AND(J885&lt;&gt;"eigene Stoffe",VLOOKUP($E885,'SD Aufnahme'!$A$33:$N$326,'SD Aufnahme'!$H$29,FALSE)=0),"",IF($L885&lt;&gt;0,"",IFERROR(IF(AND(P885&gt;0,O885&lt;&gt;"",Q885&lt;&gt;"t TM"),VLOOKUP($E885,'SD Aufnahme'!$A$33:$N$326,'SD Aufnahme'!$H$29,FALSE)*P885/O885,VLOOKUP($E885,'SD Aufnahme'!$A$33:$N$326,'SD Aufnahme'!$H$29,FALSE)),""))),"")</f>
        <v/>
      </c>
      <c r="Z885" s="87"/>
      <c r="AA885" s="424" t="s">
        <v>667</v>
      </c>
      <c r="AB885" s="129" t="str">
        <f>IF($M885=0,"",IFERROR(VLOOKUP($E885,'SD Aufnahme'!$A$33:$N$279,AB$20,FALSE),""))</f>
        <v/>
      </c>
      <c r="AC885" s="97">
        <f t="shared" si="259"/>
        <v>0</v>
      </c>
      <c r="AD885" s="89">
        <f t="shared" ca="1" si="260"/>
        <v>0</v>
      </c>
      <c r="AE885" s="89">
        <f t="shared" ca="1" si="266"/>
        <v>0</v>
      </c>
      <c r="AF885" s="89">
        <f t="shared" ca="1" si="261"/>
        <v>0</v>
      </c>
      <c r="AG885" s="89">
        <f t="shared" ca="1" si="267"/>
        <v>0</v>
      </c>
      <c r="AH885" s="89">
        <f t="shared" si="273"/>
        <v>0</v>
      </c>
      <c r="AI885" s="130" t="e">
        <f ca="1">COUNTIF(OFFSET('SD Aufnahme'!$C$33,VLOOKUP(J885,Art_Aufnahme,3,FALSE),0,VLOOKUP(J885,Art_Aufnahme,4,FALSE)-VLOOKUP(J885,Art_Aufnahme,3,FALSE)+1,1),K885)</f>
        <v>#N/A</v>
      </c>
      <c r="AJ885" s="138">
        <f ca="1">COUNTIF(OFFSET('SD Aufnahme'!$M$32,VLOOKUP(E885,'SD Aufnahme'!$A$33:$X$376,'SD Aufnahme'!$W$29,FALSE),0,1,VLOOKUP(E885,'SD Aufnahme'!$A$33:$X$376,'SD Aufnahme'!$X$29,FALSE)),M885)</f>
        <v>0</v>
      </c>
      <c r="AK885" s="91">
        <f t="shared" ca="1" si="268"/>
        <v>0</v>
      </c>
      <c r="AL885" s="98">
        <f t="shared" si="262"/>
        <v>3</v>
      </c>
      <c r="AO885" s="98">
        <f t="shared" si="263"/>
        <v>0</v>
      </c>
      <c r="AR885" s="98" t="str">
        <f t="shared" si="264"/>
        <v>1900-1-Aufnahme</v>
      </c>
    </row>
    <row r="886" spans="1:44">
      <c r="A886" s="98">
        <f t="shared" si="255"/>
        <v>0</v>
      </c>
      <c r="B886" s="98" t="str">
        <f>IF(C886=1,SUM($C$23:C886),"")</f>
        <v/>
      </c>
      <c r="C886" s="98">
        <f t="shared" si="256"/>
        <v>0</v>
      </c>
      <c r="D886" s="89" t="str">
        <f t="shared" si="257"/>
        <v>1900-1-Aufnahme-</v>
      </c>
      <c r="E886" s="123" t="str">
        <f t="shared" ca="1" si="265"/>
        <v>-</v>
      </c>
      <c r="F886" s="123">
        <f t="shared" si="270"/>
        <v>1900</v>
      </c>
      <c r="G886" s="123">
        <f t="shared" si="271"/>
        <v>1</v>
      </c>
      <c r="H886" s="162">
        <f t="shared" si="272"/>
        <v>864</v>
      </c>
      <c r="I886" s="77"/>
      <c r="J886" s="78"/>
      <c r="K886" s="79"/>
      <c r="L886" s="80"/>
      <c r="M886" s="177"/>
      <c r="N886" s="309" t="str">
        <f t="shared" ca="1" si="269"/>
        <v/>
      </c>
      <c r="O886" s="310" t="str">
        <f ca="1">IFERROR(IF(VLOOKUP($E886,'SD Aufnahme'!$A$33:$N$326,'SD Aufnahme'!$D$29,FALSE)=0,"",VLOOKUP($E886,'SD Aufnahme'!$A$33:$N$326,'SD Aufnahme'!$D$29,FALSE)),"")</f>
        <v/>
      </c>
      <c r="P886" s="313"/>
      <c r="Q886" s="315" t="str">
        <f>IF(K886=0,"",IFERROR(VLOOKUP($E886,'SD Aufnahme'!$A$33:$N$326,'SD Aufnahme'!$E$29,FALSE),""))</f>
        <v/>
      </c>
      <c r="R886" s="87"/>
      <c r="S886" s="131" t="str">
        <f t="shared" si="258"/>
        <v/>
      </c>
      <c r="T886" s="126">
        <f>IF(M886="organische Düngemittel",IF(OR($M886=0,L886&lt;&gt;0,U886&gt;0),0,IFERROR(VLOOKUP($E886,'SD Aufnahme'!$A$33:$N$4042,T$20,FALSE),0)),)</f>
        <v>0</v>
      </c>
      <c r="U886" s="83"/>
      <c r="V886" s="124"/>
      <c r="W886" s="128" t="str">
        <f ca="1">IFERROR(IF(AND(J886&lt;&gt;"eigene Stoffe",VLOOKUP($E886,'SD Aufnahme'!$A$33:$N$326,'SD Aufnahme'!$G$29,FALSE)=0),"",IF($L886&lt;&gt;0,"", IF(AND(P886&gt;0,O886&lt;&gt;"",Q886&lt;&gt;"t TM"),VLOOKUP($E886,'SD Aufnahme'!$A$33:$N$326,'SD Aufnahme'!$G$29,FALSE)/O886*P886,VLOOKUP($E886,'SD Aufnahme'!$A$33:$N$326,'SD Aufnahme'!$G$29,FALSE)))),"")</f>
        <v/>
      </c>
      <c r="X886" s="87"/>
      <c r="Y886" s="128" t="str">
        <f ca="1">IFERROR(IF(AND(J886&lt;&gt;"eigene Stoffe",VLOOKUP($E886,'SD Aufnahme'!$A$33:$N$326,'SD Aufnahme'!$H$29,FALSE)=0),"",IF($L886&lt;&gt;0,"",IFERROR(IF(AND(P886&gt;0,O886&lt;&gt;"",Q886&lt;&gt;"t TM"),VLOOKUP($E886,'SD Aufnahme'!$A$33:$N$326,'SD Aufnahme'!$H$29,FALSE)*P886/O886,VLOOKUP($E886,'SD Aufnahme'!$A$33:$N$326,'SD Aufnahme'!$H$29,FALSE)),""))),"")</f>
        <v/>
      </c>
      <c r="Z886" s="87"/>
      <c r="AA886" s="424" t="s">
        <v>667</v>
      </c>
      <c r="AB886" s="129" t="str">
        <f>IF($M886=0,"",IFERROR(VLOOKUP($E886,'SD Aufnahme'!$A$33:$N$279,AB$20,FALSE),""))</f>
        <v/>
      </c>
      <c r="AC886" s="97">
        <f t="shared" si="259"/>
        <v>0</v>
      </c>
      <c r="AD886" s="89">
        <f t="shared" ca="1" si="260"/>
        <v>0</v>
      </c>
      <c r="AE886" s="89">
        <f t="shared" ca="1" si="266"/>
        <v>0</v>
      </c>
      <c r="AF886" s="89">
        <f t="shared" ca="1" si="261"/>
        <v>0</v>
      </c>
      <c r="AG886" s="89">
        <f t="shared" ca="1" si="267"/>
        <v>0</v>
      </c>
      <c r="AH886" s="89">
        <f t="shared" si="273"/>
        <v>0</v>
      </c>
      <c r="AI886" s="130" t="e">
        <f ca="1">COUNTIF(OFFSET('SD Aufnahme'!$C$33,VLOOKUP(J886,Art_Aufnahme,3,FALSE),0,VLOOKUP(J886,Art_Aufnahme,4,FALSE)-VLOOKUP(J886,Art_Aufnahme,3,FALSE)+1,1),K886)</f>
        <v>#N/A</v>
      </c>
      <c r="AJ886" s="138">
        <f ca="1">COUNTIF(OFFSET('SD Aufnahme'!$M$32,VLOOKUP(E886,'SD Aufnahme'!$A$33:$X$376,'SD Aufnahme'!$W$29,FALSE),0,1,VLOOKUP(E886,'SD Aufnahme'!$A$33:$X$376,'SD Aufnahme'!$X$29,FALSE)),M886)</f>
        <v>0</v>
      </c>
      <c r="AK886" s="91">
        <f t="shared" ca="1" si="268"/>
        <v>0</v>
      </c>
      <c r="AL886" s="98">
        <f t="shared" si="262"/>
        <v>3</v>
      </c>
      <c r="AO886" s="98">
        <f t="shared" si="263"/>
        <v>0</v>
      </c>
      <c r="AR886" s="98" t="str">
        <f t="shared" si="264"/>
        <v>1900-1-Aufnahme</v>
      </c>
    </row>
    <row r="887" spans="1:44">
      <c r="A887" s="98">
        <f t="shared" si="255"/>
        <v>0</v>
      </c>
      <c r="B887" s="98" t="str">
        <f>IF(C887=1,SUM($C$23:C887),"")</f>
        <v/>
      </c>
      <c r="C887" s="98">
        <f t="shared" si="256"/>
        <v>0</v>
      </c>
      <c r="D887" s="89" t="str">
        <f t="shared" si="257"/>
        <v>1900-1-Aufnahme-</v>
      </c>
      <c r="E887" s="123" t="str">
        <f t="shared" ca="1" si="265"/>
        <v>-</v>
      </c>
      <c r="F887" s="123">
        <f t="shared" si="270"/>
        <v>1900</v>
      </c>
      <c r="G887" s="123">
        <f t="shared" si="271"/>
        <v>1</v>
      </c>
      <c r="H887" s="162">
        <f t="shared" si="272"/>
        <v>865</v>
      </c>
      <c r="I887" s="77"/>
      <c r="J887" s="78"/>
      <c r="K887" s="79"/>
      <c r="L887" s="80"/>
      <c r="M887" s="177"/>
      <c r="N887" s="309" t="str">
        <f t="shared" ca="1" si="269"/>
        <v/>
      </c>
      <c r="O887" s="310" t="str">
        <f ca="1">IFERROR(IF(VLOOKUP($E887,'SD Aufnahme'!$A$33:$N$326,'SD Aufnahme'!$D$29,FALSE)=0,"",VLOOKUP($E887,'SD Aufnahme'!$A$33:$N$326,'SD Aufnahme'!$D$29,FALSE)),"")</f>
        <v/>
      </c>
      <c r="P887" s="313"/>
      <c r="Q887" s="315" t="str">
        <f>IF(K887=0,"",IFERROR(VLOOKUP($E887,'SD Aufnahme'!$A$33:$N$326,'SD Aufnahme'!$E$29,FALSE),""))</f>
        <v/>
      </c>
      <c r="R887" s="87"/>
      <c r="S887" s="131" t="str">
        <f t="shared" si="258"/>
        <v/>
      </c>
      <c r="T887" s="126">
        <f>IF(M887="organische Düngemittel",IF(OR($M887=0,L887&lt;&gt;0,U887&gt;0),0,IFERROR(VLOOKUP($E887,'SD Aufnahme'!$A$33:$N$4042,T$20,FALSE),0)),)</f>
        <v>0</v>
      </c>
      <c r="U887" s="83"/>
      <c r="V887" s="124"/>
      <c r="W887" s="128" t="str">
        <f ca="1">IFERROR(IF(AND(J887&lt;&gt;"eigene Stoffe",VLOOKUP($E887,'SD Aufnahme'!$A$33:$N$326,'SD Aufnahme'!$G$29,FALSE)=0),"",IF($L887&lt;&gt;0,"", IF(AND(P887&gt;0,O887&lt;&gt;"",Q887&lt;&gt;"t TM"),VLOOKUP($E887,'SD Aufnahme'!$A$33:$N$326,'SD Aufnahme'!$G$29,FALSE)/O887*P887,VLOOKUP($E887,'SD Aufnahme'!$A$33:$N$326,'SD Aufnahme'!$G$29,FALSE)))),"")</f>
        <v/>
      </c>
      <c r="X887" s="87"/>
      <c r="Y887" s="128" t="str">
        <f ca="1">IFERROR(IF(AND(J887&lt;&gt;"eigene Stoffe",VLOOKUP($E887,'SD Aufnahme'!$A$33:$N$326,'SD Aufnahme'!$H$29,FALSE)=0),"",IF($L887&lt;&gt;0,"",IFERROR(IF(AND(P887&gt;0,O887&lt;&gt;"",Q887&lt;&gt;"t TM"),VLOOKUP($E887,'SD Aufnahme'!$A$33:$N$326,'SD Aufnahme'!$H$29,FALSE)*P887/O887,VLOOKUP($E887,'SD Aufnahme'!$A$33:$N$326,'SD Aufnahme'!$H$29,FALSE)),""))),"")</f>
        <v/>
      </c>
      <c r="Z887" s="87"/>
      <c r="AA887" s="424" t="s">
        <v>667</v>
      </c>
      <c r="AB887" s="129" t="str">
        <f>IF($M887=0,"",IFERROR(VLOOKUP($E887,'SD Aufnahme'!$A$33:$N$279,AB$20,FALSE),""))</f>
        <v/>
      </c>
      <c r="AC887" s="97">
        <f t="shared" si="259"/>
        <v>0</v>
      </c>
      <c r="AD887" s="89">
        <f t="shared" ca="1" si="260"/>
        <v>0</v>
      </c>
      <c r="AE887" s="89">
        <f t="shared" ca="1" si="266"/>
        <v>0</v>
      </c>
      <c r="AF887" s="89">
        <f t="shared" ca="1" si="261"/>
        <v>0</v>
      </c>
      <c r="AG887" s="89">
        <f t="shared" ca="1" si="267"/>
        <v>0</v>
      </c>
      <c r="AH887" s="89">
        <f t="shared" si="273"/>
        <v>0</v>
      </c>
      <c r="AI887" s="130" t="e">
        <f ca="1">COUNTIF(OFFSET('SD Aufnahme'!$C$33,VLOOKUP(J887,Art_Aufnahme,3,FALSE),0,VLOOKUP(J887,Art_Aufnahme,4,FALSE)-VLOOKUP(J887,Art_Aufnahme,3,FALSE)+1,1),K887)</f>
        <v>#N/A</v>
      </c>
      <c r="AJ887" s="138">
        <f ca="1">COUNTIF(OFFSET('SD Aufnahme'!$M$32,VLOOKUP(E887,'SD Aufnahme'!$A$33:$X$376,'SD Aufnahme'!$W$29,FALSE),0,1,VLOOKUP(E887,'SD Aufnahme'!$A$33:$X$376,'SD Aufnahme'!$X$29,FALSE)),M887)</f>
        <v>0</v>
      </c>
      <c r="AK887" s="91">
        <f t="shared" ca="1" si="268"/>
        <v>0</v>
      </c>
      <c r="AL887" s="98">
        <f t="shared" si="262"/>
        <v>3</v>
      </c>
      <c r="AO887" s="98">
        <f t="shared" si="263"/>
        <v>0</v>
      </c>
      <c r="AR887" s="98" t="str">
        <f t="shared" si="264"/>
        <v>1900-1-Aufnahme</v>
      </c>
    </row>
    <row r="888" spans="1:44">
      <c r="A888" s="98">
        <f t="shared" si="255"/>
        <v>0</v>
      </c>
      <c r="B888" s="98" t="str">
        <f>IF(C888=1,SUM($C$23:C888),"")</f>
        <v/>
      </c>
      <c r="C888" s="98">
        <f t="shared" si="256"/>
        <v>0</v>
      </c>
      <c r="D888" s="89" t="str">
        <f t="shared" si="257"/>
        <v>1900-1-Aufnahme-</v>
      </c>
      <c r="E888" s="123" t="str">
        <f t="shared" ca="1" si="265"/>
        <v>-</v>
      </c>
      <c r="F888" s="123">
        <f t="shared" si="270"/>
        <v>1900</v>
      </c>
      <c r="G888" s="123">
        <f t="shared" si="271"/>
        <v>1</v>
      </c>
      <c r="H888" s="162">
        <f t="shared" si="272"/>
        <v>866</v>
      </c>
      <c r="I888" s="77"/>
      <c r="J888" s="78"/>
      <c r="K888" s="79"/>
      <c r="L888" s="80"/>
      <c r="M888" s="177"/>
      <c r="N888" s="309" t="str">
        <f t="shared" ca="1" si="269"/>
        <v/>
      </c>
      <c r="O888" s="310" t="str">
        <f ca="1">IFERROR(IF(VLOOKUP($E888,'SD Aufnahme'!$A$33:$N$326,'SD Aufnahme'!$D$29,FALSE)=0,"",VLOOKUP($E888,'SD Aufnahme'!$A$33:$N$326,'SD Aufnahme'!$D$29,FALSE)),"")</f>
        <v/>
      </c>
      <c r="P888" s="313"/>
      <c r="Q888" s="315" t="str">
        <f>IF(K888=0,"",IFERROR(VLOOKUP($E888,'SD Aufnahme'!$A$33:$N$326,'SD Aufnahme'!$E$29,FALSE),""))</f>
        <v/>
      </c>
      <c r="R888" s="87"/>
      <c r="S888" s="131" t="str">
        <f t="shared" si="258"/>
        <v/>
      </c>
      <c r="T888" s="126">
        <f>IF(M888="organische Düngemittel",IF(OR($M888=0,L888&lt;&gt;0,U888&gt;0),0,IFERROR(VLOOKUP($E888,'SD Aufnahme'!$A$33:$N$4042,T$20,FALSE),0)),)</f>
        <v>0</v>
      </c>
      <c r="U888" s="83"/>
      <c r="V888" s="124"/>
      <c r="W888" s="128" t="str">
        <f ca="1">IFERROR(IF(AND(J888&lt;&gt;"eigene Stoffe",VLOOKUP($E888,'SD Aufnahme'!$A$33:$N$326,'SD Aufnahme'!$G$29,FALSE)=0),"",IF($L888&lt;&gt;0,"", IF(AND(P888&gt;0,O888&lt;&gt;"",Q888&lt;&gt;"t TM"),VLOOKUP($E888,'SD Aufnahme'!$A$33:$N$326,'SD Aufnahme'!$G$29,FALSE)/O888*P888,VLOOKUP($E888,'SD Aufnahme'!$A$33:$N$326,'SD Aufnahme'!$G$29,FALSE)))),"")</f>
        <v/>
      </c>
      <c r="X888" s="87"/>
      <c r="Y888" s="128" t="str">
        <f ca="1">IFERROR(IF(AND(J888&lt;&gt;"eigene Stoffe",VLOOKUP($E888,'SD Aufnahme'!$A$33:$N$326,'SD Aufnahme'!$H$29,FALSE)=0),"",IF($L888&lt;&gt;0,"",IFERROR(IF(AND(P888&gt;0,O888&lt;&gt;"",Q888&lt;&gt;"t TM"),VLOOKUP($E888,'SD Aufnahme'!$A$33:$N$326,'SD Aufnahme'!$H$29,FALSE)*P888/O888,VLOOKUP($E888,'SD Aufnahme'!$A$33:$N$326,'SD Aufnahme'!$H$29,FALSE)),""))),"")</f>
        <v/>
      </c>
      <c r="Z888" s="87"/>
      <c r="AA888" s="424" t="s">
        <v>667</v>
      </c>
      <c r="AB888" s="129" t="str">
        <f>IF($M888=0,"",IFERROR(VLOOKUP($E888,'SD Aufnahme'!$A$33:$N$279,AB$20,FALSE),""))</f>
        <v/>
      </c>
      <c r="AC888" s="97">
        <f t="shared" si="259"/>
        <v>0</v>
      </c>
      <c r="AD888" s="89">
        <f t="shared" ca="1" si="260"/>
        <v>0</v>
      </c>
      <c r="AE888" s="89">
        <f t="shared" ca="1" si="266"/>
        <v>0</v>
      </c>
      <c r="AF888" s="89">
        <f t="shared" ca="1" si="261"/>
        <v>0</v>
      </c>
      <c r="AG888" s="89">
        <f t="shared" ca="1" si="267"/>
        <v>0</v>
      </c>
      <c r="AH888" s="89">
        <f t="shared" si="273"/>
        <v>0</v>
      </c>
      <c r="AI888" s="130" t="e">
        <f ca="1">COUNTIF(OFFSET('SD Aufnahme'!$C$33,VLOOKUP(J888,Art_Aufnahme,3,FALSE),0,VLOOKUP(J888,Art_Aufnahme,4,FALSE)-VLOOKUP(J888,Art_Aufnahme,3,FALSE)+1,1),K888)</f>
        <v>#N/A</v>
      </c>
      <c r="AJ888" s="138">
        <f ca="1">COUNTIF(OFFSET('SD Aufnahme'!$M$32,VLOOKUP(E888,'SD Aufnahme'!$A$33:$X$376,'SD Aufnahme'!$W$29,FALSE),0,1,VLOOKUP(E888,'SD Aufnahme'!$A$33:$X$376,'SD Aufnahme'!$X$29,FALSE)),M888)</f>
        <v>0</v>
      </c>
      <c r="AK888" s="91">
        <f t="shared" ca="1" si="268"/>
        <v>0</v>
      </c>
      <c r="AL888" s="98">
        <f t="shared" si="262"/>
        <v>3</v>
      </c>
      <c r="AO888" s="98">
        <f t="shared" si="263"/>
        <v>0</v>
      </c>
      <c r="AR888" s="98" t="str">
        <f t="shared" si="264"/>
        <v>1900-1-Aufnahme</v>
      </c>
    </row>
    <row r="889" spans="1:44">
      <c r="A889" s="98">
        <f t="shared" si="255"/>
        <v>0</v>
      </c>
      <c r="B889" s="98" t="str">
        <f>IF(C889=1,SUM($C$23:C889),"")</f>
        <v/>
      </c>
      <c r="C889" s="98">
        <f t="shared" si="256"/>
        <v>0</v>
      </c>
      <c r="D889" s="89" t="str">
        <f t="shared" si="257"/>
        <v>1900-1-Aufnahme-</v>
      </c>
      <c r="E889" s="123" t="str">
        <f t="shared" ca="1" si="265"/>
        <v>-</v>
      </c>
      <c r="F889" s="123">
        <f t="shared" si="270"/>
        <v>1900</v>
      </c>
      <c r="G889" s="123">
        <f t="shared" si="271"/>
        <v>1</v>
      </c>
      <c r="H889" s="162">
        <f t="shared" si="272"/>
        <v>867</v>
      </c>
      <c r="I889" s="77"/>
      <c r="J889" s="78"/>
      <c r="K889" s="79"/>
      <c r="L889" s="80"/>
      <c r="M889" s="177"/>
      <c r="N889" s="309" t="str">
        <f t="shared" ca="1" si="269"/>
        <v/>
      </c>
      <c r="O889" s="310" t="str">
        <f ca="1">IFERROR(IF(VLOOKUP($E889,'SD Aufnahme'!$A$33:$N$326,'SD Aufnahme'!$D$29,FALSE)=0,"",VLOOKUP($E889,'SD Aufnahme'!$A$33:$N$326,'SD Aufnahme'!$D$29,FALSE)),"")</f>
        <v/>
      </c>
      <c r="P889" s="313"/>
      <c r="Q889" s="315" t="str">
        <f>IF(K889=0,"",IFERROR(VLOOKUP($E889,'SD Aufnahme'!$A$33:$N$326,'SD Aufnahme'!$E$29,FALSE),""))</f>
        <v/>
      </c>
      <c r="R889" s="87"/>
      <c r="S889" s="131" t="str">
        <f t="shared" si="258"/>
        <v/>
      </c>
      <c r="T889" s="126">
        <f>IF(M889="organische Düngemittel",IF(OR($M889=0,L889&lt;&gt;0,U889&gt;0),0,IFERROR(VLOOKUP($E889,'SD Aufnahme'!$A$33:$N$4042,T$20,FALSE),0)),)</f>
        <v>0</v>
      </c>
      <c r="U889" s="83"/>
      <c r="V889" s="124"/>
      <c r="W889" s="128" t="str">
        <f ca="1">IFERROR(IF(AND(J889&lt;&gt;"eigene Stoffe",VLOOKUP($E889,'SD Aufnahme'!$A$33:$N$326,'SD Aufnahme'!$G$29,FALSE)=0),"",IF($L889&lt;&gt;0,"", IF(AND(P889&gt;0,O889&lt;&gt;"",Q889&lt;&gt;"t TM"),VLOOKUP($E889,'SD Aufnahme'!$A$33:$N$326,'SD Aufnahme'!$G$29,FALSE)/O889*P889,VLOOKUP($E889,'SD Aufnahme'!$A$33:$N$326,'SD Aufnahme'!$G$29,FALSE)))),"")</f>
        <v/>
      </c>
      <c r="X889" s="87"/>
      <c r="Y889" s="128" t="str">
        <f ca="1">IFERROR(IF(AND(J889&lt;&gt;"eigene Stoffe",VLOOKUP($E889,'SD Aufnahme'!$A$33:$N$326,'SD Aufnahme'!$H$29,FALSE)=0),"",IF($L889&lt;&gt;0,"",IFERROR(IF(AND(P889&gt;0,O889&lt;&gt;"",Q889&lt;&gt;"t TM"),VLOOKUP($E889,'SD Aufnahme'!$A$33:$N$326,'SD Aufnahme'!$H$29,FALSE)*P889/O889,VLOOKUP($E889,'SD Aufnahme'!$A$33:$N$326,'SD Aufnahme'!$H$29,FALSE)),""))),"")</f>
        <v/>
      </c>
      <c r="Z889" s="87"/>
      <c r="AA889" s="424" t="s">
        <v>667</v>
      </c>
      <c r="AB889" s="129" t="str">
        <f>IF($M889=0,"",IFERROR(VLOOKUP($E889,'SD Aufnahme'!$A$33:$N$279,AB$20,FALSE),""))</f>
        <v/>
      </c>
      <c r="AC889" s="97">
        <f t="shared" si="259"/>
        <v>0</v>
      </c>
      <c r="AD889" s="89">
        <f t="shared" ca="1" si="260"/>
        <v>0</v>
      </c>
      <c r="AE889" s="89">
        <f t="shared" ca="1" si="266"/>
        <v>0</v>
      </c>
      <c r="AF889" s="89">
        <f t="shared" ca="1" si="261"/>
        <v>0</v>
      </c>
      <c r="AG889" s="89">
        <f t="shared" ca="1" si="267"/>
        <v>0</v>
      </c>
      <c r="AH889" s="89">
        <f t="shared" si="273"/>
        <v>0</v>
      </c>
      <c r="AI889" s="130" t="e">
        <f ca="1">COUNTIF(OFFSET('SD Aufnahme'!$C$33,VLOOKUP(J889,Art_Aufnahme,3,FALSE),0,VLOOKUP(J889,Art_Aufnahme,4,FALSE)-VLOOKUP(J889,Art_Aufnahme,3,FALSE)+1,1),K889)</f>
        <v>#N/A</v>
      </c>
      <c r="AJ889" s="138">
        <f ca="1">COUNTIF(OFFSET('SD Aufnahme'!$M$32,VLOOKUP(E889,'SD Aufnahme'!$A$33:$X$376,'SD Aufnahme'!$W$29,FALSE),0,1,VLOOKUP(E889,'SD Aufnahme'!$A$33:$X$376,'SD Aufnahme'!$X$29,FALSE)),M889)</f>
        <v>0</v>
      </c>
      <c r="AK889" s="91">
        <f t="shared" ca="1" si="268"/>
        <v>0</v>
      </c>
      <c r="AL889" s="98">
        <f t="shared" si="262"/>
        <v>3</v>
      </c>
      <c r="AO889" s="98">
        <f t="shared" si="263"/>
        <v>0</v>
      </c>
      <c r="AR889" s="98" t="str">
        <f t="shared" si="264"/>
        <v>1900-1-Aufnahme</v>
      </c>
    </row>
    <row r="890" spans="1:44">
      <c r="A890" s="98">
        <f t="shared" si="255"/>
        <v>0</v>
      </c>
      <c r="B890" s="98" t="str">
        <f>IF(C890=1,SUM($C$23:C890),"")</f>
        <v/>
      </c>
      <c r="C890" s="98">
        <f t="shared" si="256"/>
        <v>0</v>
      </c>
      <c r="D890" s="89" t="str">
        <f t="shared" si="257"/>
        <v>1900-1-Aufnahme-</v>
      </c>
      <c r="E890" s="123" t="str">
        <f t="shared" ca="1" si="265"/>
        <v>-</v>
      </c>
      <c r="F890" s="123">
        <f t="shared" si="270"/>
        <v>1900</v>
      </c>
      <c r="G890" s="123">
        <f t="shared" si="271"/>
        <v>1</v>
      </c>
      <c r="H890" s="162">
        <f t="shared" si="272"/>
        <v>868</v>
      </c>
      <c r="I890" s="77"/>
      <c r="J890" s="78"/>
      <c r="K890" s="79"/>
      <c r="L890" s="80"/>
      <c r="M890" s="177"/>
      <c r="N890" s="309" t="str">
        <f t="shared" ca="1" si="269"/>
        <v/>
      </c>
      <c r="O890" s="310" t="str">
        <f ca="1">IFERROR(IF(VLOOKUP($E890,'SD Aufnahme'!$A$33:$N$326,'SD Aufnahme'!$D$29,FALSE)=0,"",VLOOKUP($E890,'SD Aufnahme'!$A$33:$N$326,'SD Aufnahme'!$D$29,FALSE)),"")</f>
        <v/>
      </c>
      <c r="P890" s="313"/>
      <c r="Q890" s="315" t="str">
        <f>IF(K890=0,"",IFERROR(VLOOKUP($E890,'SD Aufnahme'!$A$33:$N$326,'SD Aufnahme'!$E$29,FALSE),""))</f>
        <v/>
      </c>
      <c r="R890" s="87"/>
      <c r="S890" s="131" t="str">
        <f t="shared" si="258"/>
        <v/>
      </c>
      <c r="T890" s="126">
        <f>IF(M890="organische Düngemittel",IF(OR($M890=0,L890&lt;&gt;0,U890&gt;0),0,IFERROR(VLOOKUP($E890,'SD Aufnahme'!$A$33:$N$4042,T$20,FALSE),0)),)</f>
        <v>0</v>
      </c>
      <c r="U890" s="83"/>
      <c r="V890" s="124"/>
      <c r="W890" s="128" t="str">
        <f ca="1">IFERROR(IF(AND(J890&lt;&gt;"eigene Stoffe",VLOOKUP($E890,'SD Aufnahme'!$A$33:$N$326,'SD Aufnahme'!$G$29,FALSE)=0),"",IF($L890&lt;&gt;0,"", IF(AND(P890&gt;0,O890&lt;&gt;"",Q890&lt;&gt;"t TM"),VLOOKUP($E890,'SD Aufnahme'!$A$33:$N$326,'SD Aufnahme'!$G$29,FALSE)/O890*P890,VLOOKUP($E890,'SD Aufnahme'!$A$33:$N$326,'SD Aufnahme'!$G$29,FALSE)))),"")</f>
        <v/>
      </c>
      <c r="X890" s="87"/>
      <c r="Y890" s="128" t="str">
        <f ca="1">IFERROR(IF(AND(J890&lt;&gt;"eigene Stoffe",VLOOKUP($E890,'SD Aufnahme'!$A$33:$N$326,'SD Aufnahme'!$H$29,FALSE)=0),"",IF($L890&lt;&gt;0,"",IFERROR(IF(AND(P890&gt;0,O890&lt;&gt;"",Q890&lt;&gt;"t TM"),VLOOKUP($E890,'SD Aufnahme'!$A$33:$N$326,'SD Aufnahme'!$H$29,FALSE)*P890/O890,VLOOKUP($E890,'SD Aufnahme'!$A$33:$N$326,'SD Aufnahme'!$H$29,FALSE)),""))),"")</f>
        <v/>
      </c>
      <c r="Z890" s="87"/>
      <c r="AA890" s="424" t="s">
        <v>667</v>
      </c>
      <c r="AB890" s="129" t="str">
        <f>IF($M890=0,"",IFERROR(VLOOKUP($E890,'SD Aufnahme'!$A$33:$N$279,AB$20,FALSE),""))</f>
        <v/>
      </c>
      <c r="AC890" s="97">
        <f t="shared" si="259"/>
        <v>0</v>
      </c>
      <c r="AD890" s="89">
        <f t="shared" ca="1" si="260"/>
        <v>0</v>
      </c>
      <c r="AE890" s="89">
        <f t="shared" ca="1" si="266"/>
        <v>0</v>
      </c>
      <c r="AF890" s="89">
        <f t="shared" ca="1" si="261"/>
        <v>0</v>
      </c>
      <c r="AG890" s="89">
        <f t="shared" ca="1" si="267"/>
        <v>0</v>
      </c>
      <c r="AH890" s="89">
        <f t="shared" si="273"/>
        <v>0</v>
      </c>
      <c r="AI890" s="130" t="e">
        <f ca="1">COUNTIF(OFFSET('SD Aufnahme'!$C$33,VLOOKUP(J890,Art_Aufnahme,3,FALSE),0,VLOOKUP(J890,Art_Aufnahme,4,FALSE)-VLOOKUP(J890,Art_Aufnahme,3,FALSE)+1,1),K890)</f>
        <v>#N/A</v>
      </c>
      <c r="AJ890" s="138">
        <f ca="1">COUNTIF(OFFSET('SD Aufnahme'!$M$32,VLOOKUP(E890,'SD Aufnahme'!$A$33:$X$376,'SD Aufnahme'!$W$29,FALSE),0,1,VLOOKUP(E890,'SD Aufnahme'!$A$33:$X$376,'SD Aufnahme'!$X$29,FALSE)),M890)</f>
        <v>0</v>
      </c>
      <c r="AK890" s="91">
        <f t="shared" ca="1" si="268"/>
        <v>0</v>
      </c>
      <c r="AL890" s="98">
        <f t="shared" si="262"/>
        <v>3</v>
      </c>
      <c r="AO890" s="98">
        <f t="shared" si="263"/>
        <v>0</v>
      </c>
      <c r="AR890" s="98" t="str">
        <f t="shared" si="264"/>
        <v>1900-1-Aufnahme</v>
      </c>
    </row>
    <row r="891" spans="1:44">
      <c r="A891" s="98">
        <f t="shared" si="255"/>
        <v>0</v>
      </c>
      <c r="B891" s="98" t="str">
        <f>IF(C891=1,SUM($C$23:C891),"")</f>
        <v/>
      </c>
      <c r="C891" s="98">
        <f t="shared" si="256"/>
        <v>0</v>
      </c>
      <c r="D891" s="89" t="str">
        <f t="shared" si="257"/>
        <v>1900-1-Aufnahme-</v>
      </c>
      <c r="E891" s="123" t="str">
        <f t="shared" ca="1" si="265"/>
        <v>-</v>
      </c>
      <c r="F891" s="123">
        <f t="shared" si="270"/>
        <v>1900</v>
      </c>
      <c r="G891" s="123">
        <f t="shared" si="271"/>
        <v>1</v>
      </c>
      <c r="H891" s="162">
        <f t="shared" si="272"/>
        <v>869</v>
      </c>
      <c r="I891" s="77"/>
      <c r="J891" s="78"/>
      <c r="K891" s="79"/>
      <c r="L891" s="80"/>
      <c r="M891" s="177"/>
      <c r="N891" s="309" t="str">
        <f t="shared" ca="1" si="269"/>
        <v/>
      </c>
      <c r="O891" s="310" t="str">
        <f ca="1">IFERROR(IF(VLOOKUP($E891,'SD Aufnahme'!$A$33:$N$326,'SD Aufnahme'!$D$29,FALSE)=0,"",VLOOKUP($E891,'SD Aufnahme'!$A$33:$N$326,'SD Aufnahme'!$D$29,FALSE)),"")</f>
        <v/>
      </c>
      <c r="P891" s="313"/>
      <c r="Q891" s="315" t="str">
        <f>IF(K891=0,"",IFERROR(VLOOKUP($E891,'SD Aufnahme'!$A$33:$N$326,'SD Aufnahme'!$E$29,FALSE),""))</f>
        <v/>
      </c>
      <c r="R891" s="87"/>
      <c r="S891" s="131" t="str">
        <f t="shared" si="258"/>
        <v/>
      </c>
      <c r="T891" s="126">
        <f>IF(M891="organische Düngemittel",IF(OR($M891=0,L891&lt;&gt;0,U891&gt;0),0,IFERROR(VLOOKUP($E891,'SD Aufnahme'!$A$33:$N$4042,T$20,FALSE),0)),)</f>
        <v>0</v>
      </c>
      <c r="U891" s="83"/>
      <c r="V891" s="124"/>
      <c r="W891" s="128" t="str">
        <f ca="1">IFERROR(IF(AND(J891&lt;&gt;"eigene Stoffe",VLOOKUP($E891,'SD Aufnahme'!$A$33:$N$326,'SD Aufnahme'!$G$29,FALSE)=0),"",IF($L891&lt;&gt;0,"", IF(AND(P891&gt;0,O891&lt;&gt;"",Q891&lt;&gt;"t TM"),VLOOKUP($E891,'SD Aufnahme'!$A$33:$N$326,'SD Aufnahme'!$G$29,FALSE)/O891*P891,VLOOKUP($E891,'SD Aufnahme'!$A$33:$N$326,'SD Aufnahme'!$G$29,FALSE)))),"")</f>
        <v/>
      </c>
      <c r="X891" s="87"/>
      <c r="Y891" s="128" t="str">
        <f ca="1">IFERROR(IF(AND(J891&lt;&gt;"eigene Stoffe",VLOOKUP($E891,'SD Aufnahme'!$A$33:$N$326,'SD Aufnahme'!$H$29,FALSE)=0),"",IF($L891&lt;&gt;0,"",IFERROR(IF(AND(P891&gt;0,O891&lt;&gt;"",Q891&lt;&gt;"t TM"),VLOOKUP($E891,'SD Aufnahme'!$A$33:$N$326,'SD Aufnahme'!$H$29,FALSE)*P891/O891,VLOOKUP($E891,'SD Aufnahme'!$A$33:$N$326,'SD Aufnahme'!$H$29,FALSE)),""))),"")</f>
        <v/>
      </c>
      <c r="Z891" s="87"/>
      <c r="AA891" s="424" t="s">
        <v>667</v>
      </c>
      <c r="AB891" s="129" t="str">
        <f>IF($M891=0,"",IFERROR(VLOOKUP($E891,'SD Aufnahme'!$A$33:$N$279,AB$20,FALSE),""))</f>
        <v/>
      </c>
      <c r="AC891" s="97">
        <f t="shared" si="259"/>
        <v>0</v>
      </c>
      <c r="AD891" s="89">
        <f t="shared" ca="1" si="260"/>
        <v>0</v>
      </c>
      <c r="AE891" s="89">
        <f t="shared" ca="1" si="266"/>
        <v>0</v>
      </c>
      <c r="AF891" s="89">
        <f t="shared" ca="1" si="261"/>
        <v>0</v>
      </c>
      <c r="AG891" s="89">
        <f t="shared" ca="1" si="267"/>
        <v>0</v>
      </c>
      <c r="AH891" s="89">
        <f t="shared" si="273"/>
        <v>0</v>
      </c>
      <c r="AI891" s="130" t="e">
        <f ca="1">COUNTIF(OFFSET('SD Aufnahme'!$C$33,VLOOKUP(J891,Art_Aufnahme,3,FALSE),0,VLOOKUP(J891,Art_Aufnahme,4,FALSE)-VLOOKUP(J891,Art_Aufnahme,3,FALSE)+1,1),K891)</f>
        <v>#N/A</v>
      </c>
      <c r="AJ891" s="138">
        <f ca="1">COUNTIF(OFFSET('SD Aufnahme'!$M$32,VLOOKUP(E891,'SD Aufnahme'!$A$33:$X$376,'SD Aufnahme'!$W$29,FALSE),0,1,VLOOKUP(E891,'SD Aufnahme'!$A$33:$X$376,'SD Aufnahme'!$X$29,FALSE)),M891)</f>
        <v>0</v>
      </c>
      <c r="AK891" s="91">
        <f t="shared" ca="1" si="268"/>
        <v>0</v>
      </c>
      <c r="AL891" s="98">
        <f t="shared" si="262"/>
        <v>3</v>
      </c>
      <c r="AO891" s="98">
        <f t="shared" si="263"/>
        <v>0</v>
      </c>
      <c r="AR891" s="98" t="str">
        <f t="shared" si="264"/>
        <v>1900-1-Aufnahme</v>
      </c>
    </row>
    <row r="892" spans="1:44">
      <c r="A892" s="98">
        <f t="shared" si="255"/>
        <v>0</v>
      </c>
      <c r="B892" s="98" t="str">
        <f>IF(C892=1,SUM($C$23:C892),"")</f>
        <v/>
      </c>
      <c r="C892" s="98">
        <f t="shared" si="256"/>
        <v>0</v>
      </c>
      <c r="D892" s="89" t="str">
        <f t="shared" si="257"/>
        <v>1900-1-Aufnahme-</v>
      </c>
      <c r="E892" s="123" t="str">
        <f t="shared" ca="1" si="265"/>
        <v>-</v>
      </c>
      <c r="F892" s="123">
        <f t="shared" si="270"/>
        <v>1900</v>
      </c>
      <c r="G892" s="123">
        <f t="shared" si="271"/>
        <v>1</v>
      </c>
      <c r="H892" s="162">
        <f t="shared" si="272"/>
        <v>870</v>
      </c>
      <c r="I892" s="77"/>
      <c r="J892" s="78"/>
      <c r="K892" s="79"/>
      <c r="L892" s="80"/>
      <c r="M892" s="177"/>
      <c r="N892" s="309" t="str">
        <f t="shared" ca="1" si="269"/>
        <v/>
      </c>
      <c r="O892" s="310" t="str">
        <f ca="1">IFERROR(IF(VLOOKUP($E892,'SD Aufnahme'!$A$33:$N$326,'SD Aufnahme'!$D$29,FALSE)=0,"",VLOOKUP($E892,'SD Aufnahme'!$A$33:$N$326,'SD Aufnahme'!$D$29,FALSE)),"")</f>
        <v/>
      </c>
      <c r="P892" s="313"/>
      <c r="Q892" s="315" t="str">
        <f>IF(K892=0,"",IFERROR(VLOOKUP($E892,'SD Aufnahme'!$A$33:$N$326,'SD Aufnahme'!$E$29,FALSE),""))</f>
        <v/>
      </c>
      <c r="R892" s="87"/>
      <c r="S892" s="131" t="str">
        <f t="shared" si="258"/>
        <v/>
      </c>
      <c r="T892" s="126">
        <f>IF(M892="organische Düngemittel",IF(OR($M892=0,L892&lt;&gt;0,U892&gt;0),0,IFERROR(VLOOKUP($E892,'SD Aufnahme'!$A$33:$N$4042,T$20,FALSE),0)),)</f>
        <v>0</v>
      </c>
      <c r="U892" s="83"/>
      <c r="V892" s="124"/>
      <c r="W892" s="128" t="str">
        <f ca="1">IFERROR(IF(AND(J892&lt;&gt;"eigene Stoffe",VLOOKUP($E892,'SD Aufnahme'!$A$33:$N$326,'SD Aufnahme'!$G$29,FALSE)=0),"",IF($L892&lt;&gt;0,"", IF(AND(P892&gt;0,O892&lt;&gt;"",Q892&lt;&gt;"t TM"),VLOOKUP($E892,'SD Aufnahme'!$A$33:$N$326,'SD Aufnahme'!$G$29,FALSE)/O892*P892,VLOOKUP($E892,'SD Aufnahme'!$A$33:$N$326,'SD Aufnahme'!$G$29,FALSE)))),"")</f>
        <v/>
      </c>
      <c r="X892" s="87"/>
      <c r="Y892" s="128" t="str">
        <f ca="1">IFERROR(IF(AND(J892&lt;&gt;"eigene Stoffe",VLOOKUP($E892,'SD Aufnahme'!$A$33:$N$326,'SD Aufnahme'!$H$29,FALSE)=0),"",IF($L892&lt;&gt;0,"",IFERROR(IF(AND(P892&gt;0,O892&lt;&gt;"",Q892&lt;&gt;"t TM"),VLOOKUP($E892,'SD Aufnahme'!$A$33:$N$326,'SD Aufnahme'!$H$29,FALSE)*P892/O892,VLOOKUP($E892,'SD Aufnahme'!$A$33:$N$326,'SD Aufnahme'!$H$29,FALSE)),""))),"")</f>
        <v/>
      </c>
      <c r="Z892" s="87"/>
      <c r="AA892" s="424" t="s">
        <v>667</v>
      </c>
      <c r="AB892" s="129" t="str">
        <f>IF($M892=0,"",IFERROR(VLOOKUP($E892,'SD Aufnahme'!$A$33:$N$279,AB$20,FALSE),""))</f>
        <v/>
      </c>
      <c r="AC892" s="97">
        <f t="shared" si="259"/>
        <v>0</v>
      </c>
      <c r="AD892" s="89">
        <f t="shared" ca="1" si="260"/>
        <v>0</v>
      </c>
      <c r="AE892" s="89">
        <f t="shared" ca="1" si="266"/>
        <v>0</v>
      </c>
      <c r="AF892" s="89">
        <f t="shared" ca="1" si="261"/>
        <v>0</v>
      </c>
      <c r="AG892" s="89">
        <f t="shared" ca="1" si="267"/>
        <v>0</v>
      </c>
      <c r="AH892" s="89">
        <f t="shared" si="273"/>
        <v>0</v>
      </c>
      <c r="AI892" s="130" t="e">
        <f ca="1">COUNTIF(OFFSET('SD Aufnahme'!$C$33,VLOOKUP(J892,Art_Aufnahme,3,FALSE),0,VLOOKUP(J892,Art_Aufnahme,4,FALSE)-VLOOKUP(J892,Art_Aufnahme,3,FALSE)+1,1),K892)</f>
        <v>#N/A</v>
      </c>
      <c r="AJ892" s="138">
        <f ca="1">COUNTIF(OFFSET('SD Aufnahme'!$M$32,VLOOKUP(E892,'SD Aufnahme'!$A$33:$X$376,'SD Aufnahme'!$W$29,FALSE),0,1,VLOOKUP(E892,'SD Aufnahme'!$A$33:$X$376,'SD Aufnahme'!$X$29,FALSE)),M892)</f>
        <v>0</v>
      </c>
      <c r="AK892" s="91">
        <f t="shared" ca="1" si="268"/>
        <v>0</v>
      </c>
      <c r="AL892" s="98">
        <f t="shared" si="262"/>
        <v>3</v>
      </c>
      <c r="AO892" s="98">
        <f t="shared" si="263"/>
        <v>0</v>
      </c>
      <c r="AR892" s="98" t="str">
        <f t="shared" si="264"/>
        <v>1900-1-Aufnahme</v>
      </c>
    </row>
    <row r="893" spans="1:44">
      <c r="A893" s="98">
        <f t="shared" si="255"/>
        <v>0</v>
      </c>
      <c r="B893" s="98" t="str">
        <f>IF(C893=1,SUM($C$23:C893),"")</f>
        <v/>
      </c>
      <c r="C893" s="98">
        <f t="shared" si="256"/>
        <v>0</v>
      </c>
      <c r="D893" s="89" t="str">
        <f t="shared" si="257"/>
        <v>1900-1-Aufnahme-</v>
      </c>
      <c r="E893" s="123" t="str">
        <f t="shared" ca="1" si="265"/>
        <v>-</v>
      </c>
      <c r="F893" s="123">
        <f t="shared" si="270"/>
        <v>1900</v>
      </c>
      <c r="G893" s="123">
        <f t="shared" si="271"/>
        <v>1</v>
      </c>
      <c r="H893" s="162">
        <f t="shared" si="272"/>
        <v>871</v>
      </c>
      <c r="I893" s="77"/>
      <c r="J893" s="78"/>
      <c r="K893" s="79"/>
      <c r="L893" s="80"/>
      <c r="M893" s="177"/>
      <c r="N893" s="309" t="str">
        <f t="shared" ca="1" si="269"/>
        <v/>
      </c>
      <c r="O893" s="310" t="str">
        <f ca="1">IFERROR(IF(VLOOKUP($E893,'SD Aufnahme'!$A$33:$N$326,'SD Aufnahme'!$D$29,FALSE)=0,"",VLOOKUP($E893,'SD Aufnahme'!$A$33:$N$326,'SD Aufnahme'!$D$29,FALSE)),"")</f>
        <v/>
      </c>
      <c r="P893" s="313"/>
      <c r="Q893" s="315" t="str">
        <f>IF(K893=0,"",IFERROR(VLOOKUP($E893,'SD Aufnahme'!$A$33:$N$326,'SD Aufnahme'!$E$29,FALSE),""))</f>
        <v/>
      </c>
      <c r="R893" s="87"/>
      <c r="S893" s="131" t="str">
        <f t="shared" si="258"/>
        <v/>
      </c>
      <c r="T893" s="126">
        <f>IF(M893="organische Düngemittel",IF(OR($M893=0,L893&lt;&gt;0,U893&gt;0),0,IFERROR(VLOOKUP($E893,'SD Aufnahme'!$A$33:$N$4042,T$20,FALSE),0)),)</f>
        <v>0</v>
      </c>
      <c r="U893" s="83"/>
      <c r="V893" s="124"/>
      <c r="W893" s="128" t="str">
        <f ca="1">IFERROR(IF(AND(J893&lt;&gt;"eigene Stoffe",VLOOKUP($E893,'SD Aufnahme'!$A$33:$N$326,'SD Aufnahme'!$G$29,FALSE)=0),"",IF($L893&lt;&gt;0,"", IF(AND(P893&gt;0,O893&lt;&gt;"",Q893&lt;&gt;"t TM"),VLOOKUP($E893,'SD Aufnahme'!$A$33:$N$326,'SD Aufnahme'!$G$29,FALSE)/O893*P893,VLOOKUP($E893,'SD Aufnahme'!$A$33:$N$326,'SD Aufnahme'!$G$29,FALSE)))),"")</f>
        <v/>
      </c>
      <c r="X893" s="87"/>
      <c r="Y893" s="128" t="str">
        <f ca="1">IFERROR(IF(AND(J893&lt;&gt;"eigene Stoffe",VLOOKUP($E893,'SD Aufnahme'!$A$33:$N$326,'SD Aufnahme'!$H$29,FALSE)=0),"",IF($L893&lt;&gt;0,"",IFERROR(IF(AND(P893&gt;0,O893&lt;&gt;"",Q893&lt;&gt;"t TM"),VLOOKUP($E893,'SD Aufnahme'!$A$33:$N$326,'SD Aufnahme'!$H$29,FALSE)*P893/O893,VLOOKUP($E893,'SD Aufnahme'!$A$33:$N$326,'SD Aufnahme'!$H$29,FALSE)),""))),"")</f>
        <v/>
      </c>
      <c r="Z893" s="87"/>
      <c r="AA893" s="424" t="s">
        <v>667</v>
      </c>
      <c r="AB893" s="129" t="str">
        <f>IF($M893=0,"",IFERROR(VLOOKUP($E893,'SD Aufnahme'!$A$33:$N$279,AB$20,FALSE),""))</f>
        <v/>
      </c>
      <c r="AC893" s="97">
        <f t="shared" si="259"/>
        <v>0</v>
      </c>
      <c r="AD893" s="89">
        <f t="shared" ca="1" si="260"/>
        <v>0</v>
      </c>
      <c r="AE893" s="89">
        <f t="shared" ca="1" si="266"/>
        <v>0</v>
      </c>
      <c r="AF893" s="89">
        <f t="shared" ca="1" si="261"/>
        <v>0</v>
      </c>
      <c r="AG893" s="89">
        <f t="shared" ca="1" si="267"/>
        <v>0</v>
      </c>
      <c r="AH893" s="89">
        <f t="shared" si="273"/>
        <v>0</v>
      </c>
      <c r="AI893" s="130" t="e">
        <f ca="1">COUNTIF(OFFSET('SD Aufnahme'!$C$33,VLOOKUP(J893,Art_Aufnahme,3,FALSE),0,VLOOKUP(J893,Art_Aufnahme,4,FALSE)-VLOOKUP(J893,Art_Aufnahme,3,FALSE)+1,1),K893)</f>
        <v>#N/A</v>
      </c>
      <c r="AJ893" s="138">
        <f ca="1">COUNTIF(OFFSET('SD Aufnahme'!$M$32,VLOOKUP(E893,'SD Aufnahme'!$A$33:$X$376,'SD Aufnahme'!$W$29,FALSE),0,1,VLOOKUP(E893,'SD Aufnahme'!$A$33:$X$376,'SD Aufnahme'!$X$29,FALSE)),M893)</f>
        <v>0</v>
      </c>
      <c r="AK893" s="91">
        <f t="shared" ca="1" si="268"/>
        <v>0</v>
      </c>
      <c r="AL893" s="98">
        <f t="shared" si="262"/>
        <v>3</v>
      </c>
      <c r="AO893" s="98">
        <f t="shared" si="263"/>
        <v>0</v>
      </c>
      <c r="AR893" s="98" t="str">
        <f t="shared" si="264"/>
        <v>1900-1-Aufnahme</v>
      </c>
    </row>
    <row r="894" spans="1:44">
      <c r="A894" s="98">
        <f t="shared" si="255"/>
        <v>0</v>
      </c>
      <c r="B894" s="98" t="str">
        <f>IF(C894=1,SUM($C$23:C894),"")</f>
        <v/>
      </c>
      <c r="C894" s="98">
        <f t="shared" si="256"/>
        <v>0</v>
      </c>
      <c r="D894" s="89" t="str">
        <f t="shared" si="257"/>
        <v>1900-1-Aufnahme-</v>
      </c>
      <c r="E894" s="123" t="str">
        <f t="shared" ca="1" si="265"/>
        <v>-</v>
      </c>
      <c r="F894" s="123">
        <f t="shared" si="270"/>
        <v>1900</v>
      </c>
      <c r="G894" s="123">
        <f t="shared" si="271"/>
        <v>1</v>
      </c>
      <c r="H894" s="162">
        <f t="shared" si="272"/>
        <v>872</v>
      </c>
      <c r="I894" s="77"/>
      <c r="J894" s="78"/>
      <c r="K894" s="79"/>
      <c r="L894" s="80"/>
      <c r="M894" s="177"/>
      <c r="N894" s="309" t="str">
        <f t="shared" ca="1" si="269"/>
        <v/>
      </c>
      <c r="O894" s="310" t="str">
        <f ca="1">IFERROR(IF(VLOOKUP($E894,'SD Aufnahme'!$A$33:$N$326,'SD Aufnahme'!$D$29,FALSE)=0,"",VLOOKUP($E894,'SD Aufnahme'!$A$33:$N$326,'SD Aufnahme'!$D$29,FALSE)),"")</f>
        <v/>
      </c>
      <c r="P894" s="313"/>
      <c r="Q894" s="315" t="str">
        <f>IF(K894=0,"",IFERROR(VLOOKUP($E894,'SD Aufnahme'!$A$33:$N$326,'SD Aufnahme'!$E$29,FALSE),""))</f>
        <v/>
      </c>
      <c r="R894" s="87"/>
      <c r="S894" s="131" t="str">
        <f t="shared" si="258"/>
        <v/>
      </c>
      <c r="T894" s="126">
        <f>IF(M894="organische Düngemittel",IF(OR($M894=0,L894&lt;&gt;0,U894&gt;0),0,IFERROR(VLOOKUP($E894,'SD Aufnahme'!$A$33:$N$4042,T$20,FALSE),0)),)</f>
        <v>0</v>
      </c>
      <c r="U894" s="83"/>
      <c r="V894" s="124"/>
      <c r="W894" s="128" t="str">
        <f ca="1">IFERROR(IF(AND(J894&lt;&gt;"eigene Stoffe",VLOOKUP($E894,'SD Aufnahme'!$A$33:$N$326,'SD Aufnahme'!$G$29,FALSE)=0),"",IF($L894&lt;&gt;0,"", IF(AND(P894&gt;0,O894&lt;&gt;"",Q894&lt;&gt;"t TM"),VLOOKUP($E894,'SD Aufnahme'!$A$33:$N$326,'SD Aufnahme'!$G$29,FALSE)/O894*P894,VLOOKUP($E894,'SD Aufnahme'!$A$33:$N$326,'SD Aufnahme'!$G$29,FALSE)))),"")</f>
        <v/>
      </c>
      <c r="X894" s="87"/>
      <c r="Y894" s="128" t="str">
        <f ca="1">IFERROR(IF(AND(J894&lt;&gt;"eigene Stoffe",VLOOKUP($E894,'SD Aufnahme'!$A$33:$N$326,'SD Aufnahme'!$H$29,FALSE)=0),"",IF($L894&lt;&gt;0,"",IFERROR(IF(AND(P894&gt;0,O894&lt;&gt;"",Q894&lt;&gt;"t TM"),VLOOKUP($E894,'SD Aufnahme'!$A$33:$N$326,'SD Aufnahme'!$H$29,FALSE)*P894/O894,VLOOKUP($E894,'SD Aufnahme'!$A$33:$N$326,'SD Aufnahme'!$H$29,FALSE)),""))),"")</f>
        <v/>
      </c>
      <c r="Z894" s="87"/>
      <c r="AA894" s="424" t="s">
        <v>667</v>
      </c>
      <c r="AB894" s="129" t="str">
        <f>IF($M894=0,"",IFERROR(VLOOKUP($E894,'SD Aufnahme'!$A$33:$N$279,AB$20,FALSE),""))</f>
        <v/>
      </c>
      <c r="AC894" s="97">
        <f t="shared" si="259"/>
        <v>0</v>
      </c>
      <c r="AD894" s="89">
        <f t="shared" ca="1" si="260"/>
        <v>0</v>
      </c>
      <c r="AE894" s="89">
        <f t="shared" ca="1" si="266"/>
        <v>0</v>
      </c>
      <c r="AF894" s="89">
        <f t="shared" ca="1" si="261"/>
        <v>0</v>
      </c>
      <c r="AG894" s="89">
        <f t="shared" ca="1" si="267"/>
        <v>0</v>
      </c>
      <c r="AH894" s="89">
        <f t="shared" si="273"/>
        <v>0</v>
      </c>
      <c r="AI894" s="130" t="e">
        <f ca="1">COUNTIF(OFFSET('SD Aufnahme'!$C$33,VLOOKUP(J894,Art_Aufnahme,3,FALSE),0,VLOOKUP(J894,Art_Aufnahme,4,FALSE)-VLOOKUP(J894,Art_Aufnahme,3,FALSE)+1,1),K894)</f>
        <v>#N/A</v>
      </c>
      <c r="AJ894" s="138">
        <f ca="1">COUNTIF(OFFSET('SD Aufnahme'!$M$32,VLOOKUP(E894,'SD Aufnahme'!$A$33:$X$376,'SD Aufnahme'!$W$29,FALSE),0,1,VLOOKUP(E894,'SD Aufnahme'!$A$33:$X$376,'SD Aufnahme'!$X$29,FALSE)),M894)</f>
        <v>0</v>
      </c>
      <c r="AK894" s="91">
        <f t="shared" ca="1" si="268"/>
        <v>0</v>
      </c>
      <c r="AL894" s="98">
        <f t="shared" si="262"/>
        <v>3</v>
      </c>
      <c r="AO894" s="98">
        <f t="shared" si="263"/>
        <v>0</v>
      </c>
      <c r="AR894" s="98" t="str">
        <f t="shared" si="264"/>
        <v>1900-1-Aufnahme</v>
      </c>
    </row>
    <row r="895" spans="1:44">
      <c r="A895" s="98">
        <f t="shared" si="255"/>
        <v>0</v>
      </c>
      <c r="B895" s="98" t="str">
        <f>IF(C895=1,SUM($C$23:C895),"")</f>
        <v/>
      </c>
      <c r="C895" s="98">
        <f t="shared" si="256"/>
        <v>0</v>
      </c>
      <c r="D895" s="89" t="str">
        <f t="shared" si="257"/>
        <v>1900-1-Aufnahme-</v>
      </c>
      <c r="E895" s="123" t="str">
        <f t="shared" ca="1" si="265"/>
        <v>-</v>
      </c>
      <c r="F895" s="123">
        <f t="shared" si="270"/>
        <v>1900</v>
      </c>
      <c r="G895" s="123">
        <f t="shared" si="271"/>
        <v>1</v>
      </c>
      <c r="H895" s="162">
        <f t="shared" si="272"/>
        <v>873</v>
      </c>
      <c r="I895" s="77"/>
      <c r="J895" s="78"/>
      <c r="K895" s="79"/>
      <c r="L895" s="80"/>
      <c r="M895" s="177"/>
      <c r="N895" s="309" t="str">
        <f t="shared" ca="1" si="269"/>
        <v/>
      </c>
      <c r="O895" s="310" t="str">
        <f ca="1">IFERROR(IF(VLOOKUP($E895,'SD Aufnahme'!$A$33:$N$326,'SD Aufnahme'!$D$29,FALSE)=0,"",VLOOKUP($E895,'SD Aufnahme'!$A$33:$N$326,'SD Aufnahme'!$D$29,FALSE)),"")</f>
        <v/>
      </c>
      <c r="P895" s="313"/>
      <c r="Q895" s="315" t="str">
        <f>IF(K895=0,"",IFERROR(VLOOKUP($E895,'SD Aufnahme'!$A$33:$N$326,'SD Aufnahme'!$E$29,FALSE),""))</f>
        <v/>
      </c>
      <c r="R895" s="87"/>
      <c r="S895" s="131" t="str">
        <f t="shared" si="258"/>
        <v/>
      </c>
      <c r="T895" s="126">
        <f>IF(M895="organische Düngemittel",IF(OR($M895=0,L895&lt;&gt;0,U895&gt;0),0,IFERROR(VLOOKUP($E895,'SD Aufnahme'!$A$33:$N$4042,T$20,FALSE),0)),)</f>
        <v>0</v>
      </c>
      <c r="U895" s="83"/>
      <c r="V895" s="124"/>
      <c r="W895" s="128" t="str">
        <f ca="1">IFERROR(IF(AND(J895&lt;&gt;"eigene Stoffe",VLOOKUP($E895,'SD Aufnahme'!$A$33:$N$326,'SD Aufnahme'!$G$29,FALSE)=0),"",IF($L895&lt;&gt;0,"", IF(AND(P895&gt;0,O895&lt;&gt;"",Q895&lt;&gt;"t TM"),VLOOKUP($E895,'SD Aufnahme'!$A$33:$N$326,'SD Aufnahme'!$G$29,FALSE)/O895*P895,VLOOKUP($E895,'SD Aufnahme'!$A$33:$N$326,'SD Aufnahme'!$G$29,FALSE)))),"")</f>
        <v/>
      </c>
      <c r="X895" s="87"/>
      <c r="Y895" s="128" t="str">
        <f ca="1">IFERROR(IF(AND(J895&lt;&gt;"eigene Stoffe",VLOOKUP($E895,'SD Aufnahme'!$A$33:$N$326,'SD Aufnahme'!$H$29,FALSE)=0),"",IF($L895&lt;&gt;0,"",IFERROR(IF(AND(P895&gt;0,O895&lt;&gt;"",Q895&lt;&gt;"t TM"),VLOOKUP($E895,'SD Aufnahme'!$A$33:$N$326,'SD Aufnahme'!$H$29,FALSE)*P895/O895,VLOOKUP($E895,'SD Aufnahme'!$A$33:$N$326,'SD Aufnahme'!$H$29,FALSE)),""))),"")</f>
        <v/>
      </c>
      <c r="Z895" s="87"/>
      <c r="AA895" s="424" t="s">
        <v>667</v>
      </c>
      <c r="AB895" s="129" t="str">
        <f>IF($M895=0,"",IFERROR(VLOOKUP($E895,'SD Aufnahme'!$A$33:$N$279,AB$20,FALSE),""))</f>
        <v/>
      </c>
      <c r="AC895" s="97">
        <f t="shared" si="259"/>
        <v>0</v>
      </c>
      <c r="AD895" s="89">
        <f t="shared" ca="1" si="260"/>
        <v>0</v>
      </c>
      <c r="AE895" s="89">
        <f t="shared" ca="1" si="266"/>
        <v>0</v>
      </c>
      <c r="AF895" s="89">
        <f t="shared" ca="1" si="261"/>
        <v>0</v>
      </c>
      <c r="AG895" s="89">
        <f t="shared" ca="1" si="267"/>
        <v>0</v>
      </c>
      <c r="AH895" s="89">
        <f t="shared" si="273"/>
        <v>0</v>
      </c>
      <c r="AI895" s="130" t="e">
        <f ca="1">COUNTIF(OFFSET('SD Aufnahme'!$C$33,VLOOKUP(J895,Art_Aufnahme,3,FALSE),0,VLOOKUP(J895,Art_Aufnahme,4,FALSE)-VLOOKUP(J895,Art_Aufnahme,3,FALSE)+1,1),K895)</f>
        <v>#N/A</v>
      </c>
      <c r="AJ895" s="138">
        <f ca="1">COUNTIF(OFFSET('SD Aufnahme'!$M$32,VLOOKUP(E895,'SD Aufnahme'!$A$33:$X$376,'SD Aufnahme'!$W$29,FALSE),0,1,VLOOKUP(E895,'SD Aufnahme'!$A$33:$X$376,'SD Aufnahme'!$X$29,FALSE)),M895)</f>
        <v>0</v>
      </c>
      <c r="AK895" s="91">
        <f t="shared" ca="1" si="268"/>
        <v>0</v>
      </c>
      <c r="AL895" s="98">
        <f t="shared" si="262"/>
        <v>3</v>
      </c>
      <c r="AO895" s="98">
        <f t="shared" si="263"/>
        <v>0</v>
      </c>
      <c r="AR895" s="98" t="str">
        <f t="shared" si="264"/>
        <v>1900-1-Aufnahme</v>
      </c>
    </row>
    <row r="896" spans="1:44">
      <c r="A896" s="98">
        <f t="shared" si="255"/>
        <v>0</v>
      </c>
      <c r="B896" s="98" t="str">
        <f>IF(C896=1,SUM($C$23:C896),"")</f>
        <v/>
      </c>
      <c r="C896" s="98">
        <f t="shared" si="256"/>
        <v>0</v>
      </c>
      <c r="D896" s="89" t="str">
        <f t="shared" si="257"/>
        <v>1900-1-Aufnahme-</v>
      </c>
      <c r="E896" s="123" t="str">
        <f t="shared" ca="1" si="265"/>
        <v>-</v>
      </c>
      <c r="F896" s="123">
        <f t="shared" si="270"/>
        <v>1900</v>
      </c>
      <c r="G896" s="123">
        <f t="shared" si="271"/>
        <v>1</v>
      </c>
      <c r="H896" s="162">
        <f t="shared" si="272"/>
        <v>874</v>
      </c>
      <c r="I896" s="77"/>
      <c r="J896" s="78"/>
      <c r="K896" s="79"/>
      <c r="L896" s="80"/>
      <c r="M896" s="177"/>
      <c r="N896" s="309" t="str">
        <f t="shared" ca="1" si="269"/>
        <v/>
      </c>
      <c r="O896" s="310" t="str">
        <f ca="1">IFERROR(IF(VLOOKUP($E896,'SD Aufnahme'!$A$33:$N$326,'SD Aufnahme'!$D$29,FALSE)=0,"",VLOOKUP($E896,'SD Aufnahme'!$A$33:$N$326,'SD Aufnahme'!$D$29,FALSE)),"")</f>
        <v/>
      </c>
      <c r="P896" s="313"/>
      <c r="Q896" s="315" t="str">
        <f>IF(K896=0,"",IFERROR(VLOOKUP($E896,'SD Aufnahme'!$A$33:$N$326,'SD Aufnahme'!$E$29,FALSE),""))</f>
        <v/>
      </c>
      <c r="R896" s="87"/>
      <c r="S896" s="131" t="str">
        <f t="shared" si="258"/>
        <v/>
      </c>
      <c r="T896" s="126">
        <f>IF(M896="organische Düngemittel",IF(OR($M896=0,L896&lt;&gt;0,U896&gt;0),0,IFERROR(VLOOKUP($E896,'SD Aufnahme'!$A$33:$N$4042,T$20,FALSE),0)),)</f>
        <v>0</v>
      </c>
      <c r="U896" s="83"/>
      <c r="V896" s="124"/>
      <c r="W896" s="128" t="str">
        <f ca="1">IFERROR(IF(AND(J896&lt;&gt;"eigene Stoffe",VLOOKUP($E896,'SD Aufnahme'!$A$33:$N$326,'SD Aufnahme'!$G$29,FALSE)=0),"",IF($L896&lt;&gt;0,"", IF(AND(P896&gt;0,O896&lt;&gt;"",Q896&lt;&gt;"t TM"),VLOOKUP($E896,'SD Aufnahme'!$A$33:$N$326,'SD Aufnahme'!$G$29,FALSE)/O896*P896,VLOOKUP($E896,'SD Aufnahme'!$A$33:$N$326,'SD Aufnahme'!$G$29,FALSE)))),"")</f>
        <v/>
      </c>
      <c r="X896" s="87"/>
      <c r="Y896" s="128" t="str">
        <f ca="1">IFERROR(IF(AND(J896&lt;&gt;"eigene Stoffe",VLOOKUP($E896,'SD Aufnahme'!$A$33:$N$326,'SD Aufnahme'!$H$29,FALSE)=0),"",IF($L896&lt;&gt;0,"",IFERROR(IF(AND(P896&gt;0,O896&lt;&gt;"",Q896&lt;&gt;"t TM"),VLOOKUP($E896,'SD Aufnahme'!$A$33:$N$326,'SD Aufnahme'!$H$29,FALSE)*P896/O896,VLOOKUP($E896,'SD Aufnahme'!$A$33:$N$326,'SD Aufnahme'!$H$29,FALSE)),""))),"")</f>
        <v/>
      </c>
      <c r="Z896" s="87"/>
      <c r="AA896" s="424" t="s">
        <v>667</v>
      </c>
      <c r="AB896" s="129" t="str">
        <f>IF($M896=0,"",IFERROR(VLOOKUP($E896,'SD Aufnahme'!$A$33:$N$279,AB$20,FALSE),""))</f>
        <v/>
      </c>
      <c r="AC896" s="97">
        <f t="shared" si="259"/>
        <v>0</v>
      </c>
      <c r="AD896" s="89">
        <f t="shared" ca="1" si="260"/>
        <v>0</v>
      </c>
      <c r="AE896" s="89">
        <f t="shared" ca="1" si="266"/>
        <v>0</v>
      </c>
      <c r="AF896" s="89">
        <f t="shared" ca="1" si="261"/>
        <v>0</v>
      </c>
      <c r="AG896" s="89">
        <f t="shared" ca="1" si="267"/>
        <v>0</v>
      </c>
      <c r="AH896" s="89">
        <f t="shared" si="273"/>
        <v>0</v>
      </c>
      <c r="AI896" s="130" t="e">
        <f ca="1">COUNTIF(OFFSET('SD Aufnahme'!$C$33,VLOOKUP(J896,Art_Aufnahme,3,FALSE),0,VLOOKUP(J896,Art_Aufnahme,4,FALSE)-VLOOKUP(J896,Art_Aufnahme,3,FALSE)+1,1),K896)</f>
        <v>#N/A</v>
      </c>
      <c r="AJ896" s="138">
        <f ca="1">COUNTIF(OFFSET('SD Aufnahme'!$M$32,VLOOKUP(E896,'SD Aufnahme'!$A$33:$X$376,'SD Aufnahme'!$W$29,FALSE),0,1,VLOOKUP(E896,'SD Aufnahme'!$A$33:$X$376,'SD Aufnahme'!$X$29,FALSE)),M896)</f>
        <v>0</v>
      </c>
      <c r="AK896" s="91">
        <f t="shared" ca="1" si="268"/>
        <v>0</v>
      </c>
      <c r="AL896" s="98">
        <f t="shared" si="262"/>
        <v>3</v>
      </c>
      <c r="AO896" s="98">
        <f t="shared" si="263"/>
        <v>0</v>
      </c>
      <c r="AR896" s="98" t="str">
        <f t="shared" si="264"/>
        <v>1900-1-Aufnahme</v>
      </c>
    </row>
    <row r="897" spans="1:44">
      <c r="A897" s="98">
        <f t="shared" si="255"/>
        <v>0</v>
      </c>
      <c r="B897" s="98" t="str">
        <f>IF(C897=1,SUM($C$23:C897),"")</f>
        <v/>
      </c>
      <c r="C897" s="98">
        <f t="shared" si="256"/>
        <v>0</v>
      </c>
      <c r="D897" s="89" t="str">
        <f t="shared" si="257"/>
        <v>1900-1-Aufnahme-</v>
      </c>
      <c r="E897" s="123" t="str">
        <f t="shared" ca="1" si="265"/>
        <v>-</v>
      </c>
      <c r="F897" s="123">
        <f t="shared" si="270"/>
        <v>1900</v>
      </c>
      <c r="G897" s="123">
        <f t="shared" si="271"/>
        <v>1</v>
      </c>
      <c r="H897" s="162">
        <f t="shared" si="272"/>
        <v>875</v>
      </c>
      <c r="I897" s="77"/>
      <c r="J897" s="78"/>
      <c r="K897" s="79"/>
      <c r="L897" s="80"/>
      <c r="M897" s="177"/>
      <c r="N897" s="309" t="str">
        <f t="shared" ca="1" si="269"/>
        <v/>
      </c>
      <c r="O897" s="310" t="str">
        <f ca="1">IFERROR(IF(VLOOKUP($E897,'SD Aufnahme'!$A$33:$N$326,'SD Aufnahme'!$D$29,FALSE)=0,"",VLOOKUP($E897,'SD Aufnahme'!$A$33:$N$326,'SD Aufnahme'!$D$29,FALSE)),"")</f>
        <v/>
      </c>
      <c r="P897" s="313"/>
      <c r="Q897" s="315" t="str">
        <f>IF(K897=0,"",IFERROR(VLOOKUP($E897,'SD Aufnahme'!$A$33:$N$326,'SD Aufnahme'!$E$29,FALSE),""))</f>
        <v/>
      </c>
      <c r="R897" s="87"/>
      <c r="S897" s="131" t="str">
        <f t="shared" si="258"/>
        <v/>
      </c>
      <c r="T897" s="126">
        <f>IF(M897="organische Düngemittel",IF(OR($M897=0,L897&lt;&gt;0,U897&gt;0),0,IFERROR(VLOOKUP($E897,'SD Aufnahme'!$A$33:$N$4042,T$20,FALSE),0)),)</f>
        <v>0</v>
      </c>
      <c r="U897" s="83"/>
      <c r="V897" s="124"/>
      <c r="W897" s="128" t="str">
        <f ca="1">IFERROR(IF(AND(J897&lt;&gt;"eigene Stoffe",VLOOKUP($E897,'SD Aufnahme'!$A$33:$N$326,'SD Aufnahme'!$G$29,FALSE)=0),"",IF($L897&lt;&gt;0,"", IF(AND(P897&gt;0,O897&lt;&gt;"",Q897&lt;&gt;"t TM"),VLOOKUP($E897,'SD Aufnahme'!$A$33:$N$326,'SD Aufnahme'!$G$29,FALSE)/O897*P897,VLOOKUP($E897,'SD Aufnahme'!$A$33:$N$326,'SD Aufnahme'!$G$29,FALSE)))),"")</f>
        <v/>
      </c>
      <c r="X897" s="87"/>
      <c r="Y897" s="128" t="str">
        <f ca="1">IFERROR(IF(AND(J897&lt;&gt;"eigene Stoffe",VLOOKUP($E897,'SD Aufnahme'!$A$33:$N$326,'SD Aufnahme'!$H$29,FALSE)=0),"",IF($L897&lt;&gt;0,"",IFERROR(IF(AND(P897&gt;0,O897&lt;&gt;"",Q897&lt;&gt;"t TM"),VLOOKUP($E897,'SD Aufnahme'!$A$33:$N$326,'SD Aufnahme'!$H$29,FALSE)*P897/O897,VLOOKUP($E897,'SD Aufnahme'!$A$33:$N$326,'SD Aufnahme'!$H$29,FALSE)),""))),"")</f>
        <v/>
      </c>
      <c r="Z897" s="87"/>
      <c r="AA897" s="424" t="s">
        <v>667</v>
      </c>
      <c r="AB897" s="129" t="str">
        <f>IF($M897=0,"",IFERROR(VLOOKUP($E897,'SD Aufnahme'!$A$33:$N$279,AB$20,FALSE),""))</f>
        <v/>
      </c>
      <c r="AC897" s="97">
        <f t="shared" si="259"/>
        <v>0</v>
      </c>
      <c r="AD897" s="89">
        <f t="shared" ca="1" si="260"/>
        <v>0</v>
      </c>
      <c r="AE897" s="89">
        <f t="shared" ca="1" si="266"/>
        <v>0</v>
      </c>
      <c r="AF897" s="89">
        <f t="shared" ca="1" si="261"/>
        <v>0</v>
      </c>
      <c r="AG897" s="89">
        <f t="shared" ca="1" si="267"/>
        <v>0</v>
      </c>
      <c r="AH897" s="89">
        <f t="shared" si="273"/>
        <v>0</v>
      </c>
      <c r="AI897" s="130" t="e">
        <f ca="1">COUNTIF(OFFSET('SD Aufnahme'!$C$33,VLOOKUP(J897,Art_Aufnahme,3,FALSE),0,VLOOKUP(J897,Art_Aufnahme,4,FALSE)-VLOOKUP(J897,Art_Aufnahme,3,FALSE)+1,1),K897)</f>
        <v>#N/A</v>
      </c>
      <c r="AJ897" s="138">
        <f ca="1">COUNTIF(OFFSET('SD Aufnahme'!$M$32,VLOOKUP(E897,'SD Aufnahme'!$A$33:$X$376,'SD Aufnahme'!$W$29,FALSE),0,1,VLOOKUP(E897,'SD Aufnahme'!$A$33:$X$376,'SD Aufnahme'!$X$29,FALSE)),M897)</f>
        <v>0</v>
      </c>
      <c r="AK897" s="91">
        <f t="shared" ca="1" si="268"/>
        <v>0</v>
      </c>
      <c r="AL897" s="98">
        <f t="shared" si="262"/>
        <v>3</v>
      </c>
      <c r="AO897" s="98">
        <f t="shared" si="263"/>
        <v>0</v>
      </c>
      <c r="AR897" s="98" t="str">
        <f t="shared" si="264"/>
        <v>1900-1-Aufnahme</v>
      </c>
    </row>
    <row r="898" spans="1:44">
      <c r="A898" s="98">
        <f t="shared" si="255"/>
        <v>0</v>
      </c>
      <c r="B898" s="98" t="str">
        <f>IF(C898=1,SUM($C$23:C898),"")</f>
        <v/>
      </c>
      <c r="C898" s="98">
        <f t="shared" si="256"/>
        <v>0</v>
      </c>
      <c r="D898" s="89" t="str">
        <f t="shared" si="257"/>
        <v>1900-1-Aufnahme-</v>
      </c>
      <c r="E898" s="123" t="str">
        <f t="shared" ca="1" si="265"/>
        <v>-</v>
      </c>
      <c r="F898" s="123">
        <f t="shared" si="270"/>
        <v>1900</v>
      </c>
      <c r="G898" s="123">
        <f t="shared" si="271"/>
        <v>1</v>
      </c>
      <c r="H898" s="162">
        <f t="shared" si="272"/>
        <v>876</v>
      </c>
      <c r="I898" s="77"/>
      <c r="J898" s="78"/>
      <c r="K898" s="79"/>
      <c r="L898" s="80"/>
      <c r="M898" s="177"/>
      <c r="N898" s="309" t="str">
        <f t="shared" ca="1" si="269"/>
        <v/>
      </c>
      <c r="O898" s="310" t="str">
        <f ca="1">IFERROR(IF(VLOOKUP($E898,'SD Aufnahme'!$A$33:$N$326,'SD Aufnahme'!$D$29,FALSE)=0,"",VLOOKUP($E898,'SD Aufnahme'!$A$33:$N$326,'SD Aufnahme'!$D$29,FALSE)),"")</f>
        <v/>
      </c>
      <c r="P898" s="313"/>
      <c r="Q898" s="315" t="str">
        <f>IF(K898=0,"",IFERROR(VLOOKUP($E898,'SD Aufnahme'!$A$33:$N$326,'SD Aufnahme'!$E$29,FALSE),""))</f>
        <v/>
      </c>
      <c r="R898" s="87"/>
      <c r="S898" s="131" t="str">
        <f t="shared" si="258"/>
        <v/>
      </c>
      <c r="T898" s="126">
        <f>IF(M898="organische Düngemittel",IF(OR($M898=0,L898&lt;&gt;0,U898&gt;0),0,IFERROR(VLOOKUP($E898,'SD Aufnahme'!$A$33:$N$4042,T$20,FALSE),0)),)</f>
        <v>0</v>
      </c>
      <c r="U898" s="83"/>
      <c r="V898" s="124"/>
      <c r="W898" s="128" t="str">
        <f ca="1">IFERROR(IF(AND(J898&lt;&gt;"eigene Stoffe",VLOOKUP($E898,'SD Aufnahme'!$A$33:$N$326,'SD Aufnahme'!$G$29,FALSE)=0),"",IF($L898&lt;&gt;0,"", IF(AND(P898&gt;0,O898&lt;&gt;"",Q898&lt;&gt;"t TM"),VLOOKUP($E898,'SD Aufnahme'!$A$33:$N$326,'SD Aufnahme'!$G$29,FALSE)/O898*P898,VLOOKUP($E898,'SD Aufnahme'!$A$33:$N$326,'SD Aufnahme'!$G$29,FALSE)))),"")</f>
        <v/>
      </c>
      <c r="X898" s="87"/>
      <c r="Y898" s="128" t="str">
        <f ca="1">IFERROR(IF(AND(J898&lt;&gt;"eigene Stoffe",VLOOKUP($E898,'SD Aufnahme'!$A$33:$N$326,'SD Aufnahme'!$H$29,FALSE)=0),"",IF($L898&lt;&gt;0,"",IFERROR(IF(AND(P898&gt;0,O898&lt;&gt;"",Q898&lt;&gt;"t TM"),VLOOKUP($E898,'SD Aufnahme'!$A$33:$N$326,'SD Aufnahme'!$H$29,FALSE)*P898/O898,VLOOKUP($E898,'SD Aufnahme'!$A$33:$N$326,'SD Aufnahme'!$H$29,FALSE)),""))),"")</f>
        <v/>
      </c>
      <c r="Z898" s="87"/>
      <c r="AA898" s="424" t="s">
        <v>667</v>
      </c>
      <c r="AB898" s="129" t="str">
        <f>IF($M898=0,"",IFERROR(VLOOKUP($E898,'SD Aufnahme'!$A$33:$N$279,AB$20,FALSE),""))</f>
        <v/>
      </c>
      <c r="AC898" s="97">
        <f t="shared" si="259"/>
        <v>0</v>
      </c>
      <c r="AD898" s="89">
        <f t="shared" ca="1" si="260"/>
        <v>0</v>
      </c>
      <c r="AE898" s="89">
        <f t="shared" ca="1" si="266"/>
        <v>0</v>
      </c>
      <c r="AF898" s="89">
        <f t="shared" ca="1" si="261"/>
        <v>0</v>
      </c>
      <c r="AG898" s="89">
        <f t="shared" ca="1" si="267"/>
        <v>0</v>
      </c>
      <c r="AH898" s="89">
        <f t="shared" si="273"/>
        <v>0</v>
      </c>
      <c r="AI898" s="130" t="e">
        <f ca="1">COUNTIF(OFFSET('SD Aufnahme'!$C$33,VLOOKUP(J898,Art_Aufnahme,3,FALSE),0,VLOOKUP(J898,Art_Aufnahme,4,FALSE)-VLOOKUP(J898,Art_Aufnahme,3,FALSE)+1,1),K898)</f>
        <v>#N/A</v>
      </c>
      <c r="AJ898" s="138">
        <f ca="1">COUNTIF(OFFSET('SD Aufnahme'!$M$32,VLOOKUP(E898,'SD Aufnahme'!$A$33:$X$376,'SD Aufnahme'!$W$29,FALSE),0,1,VLOOKUP(E898,'SD Aufnahme'!$A$33:$X$376,'SD Aufnahme'!$X$29,FALSE)),M898)</f>
        <v>0</v>
      </c>
      <c r="AK898" s="91">
        <f t="shared" ca="1" si="268"/>
        <v>0</v>
      </c>
      <c r="AL898" s="98">
        <f t="shared" si="262"/>
        <v>3</v>
      </c>
      <c r="AO898" s="98">
        <f t="shared" si="263"/>
        <v>0</v>
      </c>
      <c r="AR898" s="98" t="str">
        <f t="shared" si="264"/>
        <v>1900-1-Aufnahme</v>
      </c>
    </row>
    <row r="899" spans="1:44">
      <c r="A899" s="98">
        <f t="shared" si="255"/>
        <v>0</v>
      </c>
      <c r="B899" s="98" t="str">
        <f>IF(C899=1,SUM($C$23:C899),"")</f>
        <v/>
      </c>
      <c r="C899" s="98">
        <f t="shared" si="256"/>
        <v>0</v>
      </c>
      <c r="D899" s="89" t="str">
        <f t="shared" si="257"/>
        <v>1900-1-Aufnahme-</v>
      </c>
      <c r="E899" s="123" t="str">
        <f t="shared" ca="1" si="265"/>
        <v>-</v>
      </c>
      <c r="F899" s="123">
        <f t="shared" si="270"/>
        <v>1900</v>
      </c>
      <c r="G899" s="123">
        <f t="shared" si="271"/>
        <v>1</v>
      </c>
      <c r="H899" s="162">
        <f t="shared" si="272"/>
        <v>877</v>
      </c>
      <c r="I899" s="77"/>
      <c r="J899" s="78"/>
      <c r="K899" s="79"/>
      <c r="L899" s="80"/>
      <c r="M899" s="177"/>
      <c r="N899" s="309" t="str">
        <f t="shared" ca="1" si="269"/>
        <v/>
      </c>
      <c r="O899" s="310" t="str">
        <f ca="1">IFERROR(IF(VLOOKUP($E899,'SD Aufnahme'!$A$33:$N$326,'SD Aufnahme'!$D$29,FALSE)=0,"",VLOOKUP($E899,'SD Aufnahme'!$A$33:$N$326,'SD Aufnahme'!$D$29,FALSE)),"")</f>
        <v/>
      </c>
      <c r="P899" s="313"/>
      <c r="Q899" s="315" t="str">
        <f>IF(K899=0,"",IFERROR(VLOOKUP($E899,'SD Aufnahme'!$A$33:$N$326,'SD Aufnahme'!$E$29,FALSE),""))</f>
        <v/>
      </c>
      <c r="R899" s="87"/>
      <c r="S899" s="131" t="str">
        <f t="shared" si="258"/>
        <v/>
      </c>
      <c r="T899" s="126">
        <f>IF(M899="organische Düngemittel",IF(OR($M899=0,L899&lt;&gt;0,U899&gt;0),0,IFERROR(VLOOKUP($E899,'SD Aufnahme'!$A$33:$N$4042,T$20,FALSE),0)),)</f>
        <v>0</v>
      </c>
      <c r="U899" s="83"/>
      <c r="V899" s="124"/>
      <c r="W899" s="128" t="str">
        <f ca="1">IFERROR(IF(AND(J899&lt;&gt;"eigene Stoffe",VLOOKUP($E899,'SD Aufnahme'!$A$33:$N$326,'SD Aufnahme'!$G$29,FALSE)=0),"",IF($L899&lt;&gt;0,"", IF(AND(P899&gt;0,O899&lt;&gt;"",Q899&lt;&gt;"t TM"),VLOOKUP($E899,'SD Aufnahme'!$A$33:$N$326,'SD Aufnahme'!$G$29,FALSE)/O899*P899,VLOOKUP($E899,'SD Aufnahme'!$A$33:$N$326,'SD Aufnahme'!$G$29,FALSE)))),"")</f>
        <v/>
      </c>
      <c r="X899" s="87"/>
      <c r="Y899" s="128" t="str">
        <f ca="1">IFERROR(IF(AND(J899&lt;&gt;"eigene Stoffe",VLOOKUP($E899,'SD Aufnahme'!$A$33:$N$326,'SD Aufnahme'!$H$29,FALSE)=0),"",IF($L899&lt;&gt;0,"",IFERROR(IF(AND(P899&gt;0,O899&lt;&gt;"",Q899&lt;&gt;"t TM"),VLOOKUP($E899,'SD Aufnahme'!$A$33:$N$326,'SD Aufnahme'!$H$29,FALSE)*P899/O899,VLOOKUP($E899,'SD Aufnahme'!$A$33:$N$326,'SD Aufnahme'!$H$29,FALSE)),""))),"")</f>
        <v/>
      </c>
      <c r="Z899" s="87"/>
      <c r="AA899" s="424" t="s">
        <v>667</v>
      </c>
      <c r="AB899" s="129" t="str">
        <f>IF($M899=0,"",IFERROR(VLOOKUP($E899,'SD Aufnahme'!$A$33:$N$279,AB$20,FALSE),""))</f>
        <v/>
      </c>
      <c r="AC899" s="97">
        <f t="shared" si="259"/>
        <v>0</v>
      </c>
      <c r="AD899" s="89">
        <f t="shared" ca="1" si="260"/>
        <v>0</v>
      </c>
      <c r="AE899" s="89">
        <f t="shared" ca="1" si="266"/>
        <v>0</v>
      </c>
      <c r="AF899" s="89">
        <f t="shared" ca="1" si="261"/>
        <v>0</v>
      </c>
      <c r="AG899" s="89">
        <f t="shared" ca="1" si="267"/>
        <v>0</v>
      </c>
      <c r="AH899" s="89">
        <f t="shared" si="273"/>
        <v>0</v>
      </c>
      <c r="AI899" s="130" t="e">
        <f ca="1">COUNTIF(OFFSET('SD Aufnahme'!$C$33,VLOOKUP(J899,Art_Aufnahme,3,FALSE),0,VLOOKUP(J899,Art_Aufnahme,4,FALSE)-VLOOKUP(J899,Art_Aufnahme,3,FALSE)+1,1),K899)</f>
        <v>#N/A</v>
      </c>
      <c r="AJ899" s="138">
        <f ca="1">COUNTIF(OFFSET('SD Aufnahme'!$M$32,VLOOKUP(E899,'SD Aufnahme'!$A$33:$X$376,'SD Aufnahme'!$W$29,FALSE),0,1,VLOOKUP(E899,'SD Aufnahme'!$A$33:$X$376,'SD Aufnahme'!$X$29,FALSE)),M899)</f>
        <v>0</v>
      </c>
      <c r="AK899" s="91">
        <f t="shared" ca="1" si="268"/>
        <v>0</v>
      </c>
      <c r="AL899" s="98">
        <f t="shared" si="262"/>
        <v>3</v>
      </c>
      <c r="AO899" s="98">
        <f t="shared" si="263"/>
        <v>0</v>
      </c>
      <c r="AR899" s="98" t="str">
        <f t="shared" si="264"/>
        <v>1900-1-Aufnahme</v>
      </c>
    </row>
    <row r="900" spans="1:44">
      <c r="A900" s="98">
        <f t="shared" si="255"/>
        <v>0</v>
      </c>
      <c r="B900" s="98" t="str">
        <f>IF(C900=1,SUM($C$23:C900),"")</f>
        <v/>
      </c>
      <c r="C900" s="98">
        <f t="shared" si="256"/>
        <v>0</v>
      </c>
      <c r="D900" s="89" t="str">
        <f t="shared" si="257"/>
        <v>1900-1-Aufnahme-</v>
      </c>
      <c r="E900" s="123" t="str">
        <f t="shared" ca="1" si="265"/>
        <v>-</v>
      </c>
      <c r="F900" s="123">
        <f t="shared" si="270"/>
        <v>1900</v>
      </c>
      <c r="G900" s="123">
        <f t="shared" si="271"/>
        <v>1</v>
      </c>
      <c r="H900" s="162">
        <f t="shared" si="272"/>
        <v>878</v>
      </c>
      <c r="I900" s="77"/>
      <c r="J900" s="78"/>
      <c r="K900" s="79"/>
      <c r="L900" s="80"/>
      <c r="M900" s="177"/>
      <c r="N900" s="309" t="str">
        <f t="shared" ca="1" si="269"/>
        <v/>
      </c>
      <c r="O900" s="310" t="str">
        <f ca="1">IFERROR(IF(VLOOKUP($E900,'SD Aufnahme'!$A$33:$N$326,'SD Aufnahme'!$D$29,FALSE)=0,"",VLOOKUP($E900,'SD Aufnahme'!$A$33:$N$326,'SD Aufnahme'!$D$29,FALSE)),"")</f>
        <v/>
      </c>
      <c r="P900" s="313"/>
      <c r="Q900" s="315" t="str">
        <f>IF(K900=0,"",IFERROR(VLOOKUP($E900,'SD Aufnahme'!$A$33:$N$326,'SD Aufnahme'!$E$29,FALSE),""))</f>
        <v/>
      </c>
      <c r="R900" s="87"/>
      <c r="S900" s="131" t="str">
        <f t="shared" si="258"/>
        <v/>
      </c>
      <c r="T900" s="126">
        <f>IF(M900="organische Düngemittel",IF(OR($M900=0,L900&lt;&gt;0,U900&gt;0),0,IFERROR(VLOOKUP($E900,'SD Aufnahme'!$A$33:$N$4042,T$20,FALSE),0)),)</f>
        <v>0</v>
      </c>
      <c r="U900" s="83"/>
      <c r="V900" s="124"/>
      <c r="W900" s="128" t="str">
        <f ca="1">IFERROR(IF(AND(J900&lt;&gt;"eigene Stoffe",VLOOKUP($E900,'SD Aufnahme'!$A$33:$N$326,'SD Aufnahme'!$G$29,FALSE)=0),"",IF($L900&lt;&gt;0,"", IF(AND(P900&gt;0,O900&lt;&gt;"",Q900&lt;&gt;"t TM"),VLOOKUP($E900,'SD Aufnahme'!$A$33:$N$326,'SD Aufnahme'!$G$29,FALSE)/O900*P900,VLOOKUP($E900,'SD Aufnahme'!$A$33:$N$326,'SD Aufnahme'!$G$29,FALSE)))),"")</f>
        <v/>
      </c>
      <c r="X900" s="87"/>
      <c r="Y900" s="128" t="str">
        <f ca="1">IFERROR(IF(AND(J900&lt;&gt;"eigene Stoffe",VLOOKUP($E900,'SD Aufnahme'!$A$33:$N$326,'SD Aufnahme'!$H$29,FALSE)=0),"",IF($L900&lt;&gt;0,"",IFERROR(IF(AND(P900&gt;0,O900&lt;&gt;"",Q900&lt;&gt;"t TM"),VLOOKUP($E900,'SD Aufnahme'!$A$33:$N$326,'SD Aufnahme'!$H$29,FALSE)*P900/O900,VLOOKUP($E900,'SD Aufnahme'!$A$33:$N$326,'SD Aufnahme'!$H$29,FALSE)),""))),"")</f>
        <v/>
      </c>
      <c r="Z900" s="87"/>
      <c r="AA900" s="424" t="s">
        <v>667</v>
      </c>
      <c r="AB900" s="129" t="str">
        <f>IF($M900=0,"",IFERROR(VLOOKUP($E900,'SD Aufnahme'!$A$33:$N$279,AB$20,FALSE),""))</f>
        <v/>
      </c>
      <c r="AC900" s="97">
        <f t="shared" si="259"/>
        <v>0</v>
      </c>
      <c r="AD900" s="89">
        <f t="shared" ca="1" si="260"/>
        <v>0</v>
      </c>
      <c r="AE900" s="89">
        <f t="shared" ca="1" si="266"/>
        <v>0</v>
      </c>
      <c r="AF900" s="89">
        <f t="shared" ca="1" si="261"/>
        <v>0</v>
      </c>
      <c r="AG900" s="89">
        <f t="shared" ca="1" si="267"/>
        <v>0</v>
      </c>
      <c r="AH900" s="89">
        <f t="shared" si="273"/>
        <v>0</v>
      </c>
      <c r="AI900" s="130" t="e">
        <f ca="1">COUNTIF(OFFSET('SD Aufnahme'!$C$33,VLOOKUP(J900,Art_Aufnahme,3,FALSE),0,VLOOKUP(J900,Art_Aufnahme,4,FALSE)-VLOOKUP(J900,Art_Aufnahme,3,FALSE)+1,1),K900)</f>
        <v>#N/A</v>
      </c>
      <c r="AJ900" s="138">
        <f ca="1">COUNTIF(OFFSET('SD Aufnahme'!$M$32,VLOOKUP(E900,'SD Aufnahme'!$A$33:$X$376,'SD Aufnahme'!$W$29,FALSE),0,1,VLOOKUP(E900,'SD Aufnahme'!$A$33:$X$376,'SD Aufnahme'!$X$29,FALSE)),M900)</f>
        <v>0</v>
      </c>
      <c r="AK900" s="91">
        <f t="shared" ca="1" si="268"/>
        <v>0</v>
      </c>
      <c r="AL900" s="98">
        <f t="shared" si="262"/>
        <v>3</v>
      </c>
      <c r="AO900" s="98">
        <f t="shared" si="263"/>
        <v>0</v>
      </c>
      <c r="AR900" s="98" t="str">
        <f t="shared" si="264"/>
        <v>1900-1-Aufnahme</v>
      </c>
    </row>
    <row r="901" spans="1:44">
      <c r="A901" s="98">
        <f t="shared" si="255"/>
        <v>0</v>
      </c>
      <c r="B901" s="98" t="str">
        <f>IF(C901=1,SUM($C$23:C901),"")</f>
        <v/>
      </c>
      <c r="C901" s="98">
        <f t="shared" si="256"/>
        <v>0</v>
      </c>
      <c r="D901" s="89" t="str">
        <f t="shared" si="257"/>
        <v>1900-1-Aufnahme-</v>
      </c>
      <c r="E901" s="123" t="str">
        <f t="shared" ca="1" si="265"/>
        <v>-</v>
      </c>
      <c r="F901" s="123">
        <f t="shared" si="270"/>
        <v>1900</v>
      </c>
      <c r="G901" s="123">
        <f t="shared" si="271"/>
        <v>1</v>
      </c>
      <c r="H901" s="162">
        <f t="shared" si="272"/>
        <v>879</v>
      </c>
      <c r="I901" s="77"/>
      <c r="J901" s="78"/>
      <c r="K901" s="79"/>
      <c r="L901" s="80"/>
      <c r="M901" s="177"/>
      <c r="N901" s="309" t="str">
        <f t="shared" ca="1" si="269"/>
        <v/>
      </c>
      <c r="O901" s="310" t="str">
        <f ca="1">IFERROR(IF(VLOOKUP($E901,'SD Aufnahme'!$A$33:$N$326,'SD Aufnahme'!$D$29,FALSE)=0,"",VLOOKUP($E901,'SD Aufnahme'!$A$33:$N$326,'SD Aufnahme'!$D$29,FALSE)),"")</f>
        <v/>
      </c>
      <c r="P901" s="313"/>
      <c r="Q901" s="315" t="str">
        <f>IF(K901=0,"",IFERROR(VLOOKUP($E901,'SD Aufnahme'!$A$33:$N$326,'SD Aufnahme'!$E$29,FALSE),""))</f>
        <v/>
      </c>
      <c r="R901" s="87"/>
      <c r="S901" s="131" t="str">
        <f t="shared" si="258"/>
        <v/>
      </c>
      <c r="T901" s="126">
        <f>IF(M901="organische Düngemittel",IF(OR($M901=0,L901&lt;&gt;0,U901&gt;0),0,IFERROR(VLOOKUP($E901,'SD Aufnahme'!$A$33:$N$4042,T$20,FALSE),0)),)</f>
        <v>0</v>
      </c>
      <c r="U901" s="83"/>
      <c r="V901" s="124"/>
      <c r="W901" s="128" t="str">
        <f ca="1">IFERROR(IF(AND(J901&lt;&gt;"eigene Stoffe",VLOOKUP($E901,'SD Aufnahme'!$A$33:$N$326,'SD Aufnahme'!$G$29,FALSE)=0),"",IF($L901&lt;&gt;0,"", IF(AND(P901&gt;0,O901&lt;&gt;"",Q901&lt;&gt;"t TM"),VLOOKUP($E901,'SD Aufnahme'!$A$33:$N$326,'SD Aufnahme'!$G$29,FALSE)/O901*P901,VLOOKUP($E901,'SD Aufnahme'!$A$33:$N$326,'SD Aufnahme'!$G$29,FALSE)))),"")</f>
        <v/>
      </c>
      <c r="X901" s="87"/>
      <c r="Y901" s="128" t="str">
        <f ca="1">IFERROR(IF(AND(J901&lt;&gt;"eigene Stoffe",VLOOKUP($E901,'SD Aufnahme'!$A$33:$N$326,'SD Aufnahme'!$H$29,FALSE)=0),"",IF($L901&lt;&gt;0,"",IFERROR(IF(AND(P901&gt;0,O901&lt;&gt;"",Q901&lt;&gt;"t TM"),VLOOKUP($E901,'SD Aufnahme'!$A$33:$N$326,'SD Aufnahme'!$H$29,FALSE)*P901/O901,VLOOKUP($E901,'SD Aufnahme'!$A$33:$N$326,'SD Aufnahme'!$H$29,FALSE)),""))),"")</f>
        <v/>
      </c>
      <c r="Z901" s="87"/>
      <c r="AA901" s="424" t="s">
        <v>667</v>
      </c>
      <c r="AB901" s="129" t="str">
        <f>IF($M901=0,"",IFERROR(VLOOKUP($E901,'SD Aufnahme'!$A$33:$N$279,AB$20,FALSE),""))</f>
        <v/>
      </c>
      <c r="AC901" s="97">
        <f t="shared" si="259"/>
        <v>0</v>
      </c>
      <c r="AD901" s="89">
        <f t="shared" ca="1" si="260"/>
        <v>0</v>
      </c>
      <c r="AE901" s="89">
        <f t="shared" ca="1" si="266"/>
        <v>0</v>
      </c>
      <c r="AF901" s="89">
        <f t="shared" ca="1" si="261"/>
        <v>0</v>
      </c>
      <c r="AG901" s="89">
        <f t="shared" ca="1" si="267"/>
        <v>0</v>
      </c>
      <c r="AH901" s="89">
        <f t="shared" si="273"/>
        <v>0</v>
      </c>
      <c r="AI901" s="130" t="e">
        <f ca="1">COUNTIF(OFFSET('SD Aufnahme'!$C$33,VLOOKUP(J901,Art_Aufnahme,3,FALSE),0,VLOOKUP(J901,Art_Aufnahme,4,FALSE)-VLOOKUP(J901,Art_Aufnahme,3,FALSE)+1,1),K901)</f>
        <v>#N/A</v>
      </c>
      <c r="AJ901" s="138">
        <f ca="1">COUNTIF(OFFSET('SD Aufnahme'!$M$32,VLOOKUP(E901,'SD Aufnahme'!$A$33:$X$376,'SD Aufnahme'!$W$29,FALSE),0,1,VLOOKUP(E901,'SD Aufnahme'!$A$33:$X$376,'SD Aufnahme'!$X$29,FALSE)),M901)</f>
        <v>0</v>
      </c>
      <c r="AK901" s="91">
        <f t="shared" ca="1" si="268"/>
        <v>0</v>
      </c>
      <c r="AL901" s="98">
        <f t="shared" si="262"/>
        <v>3</v>
      </c>
      <c r="AO901" s="98">
        <f t="shared" si="263"/>
        <v>0</v>
      </c>
      <c r="AR901" s="98" t="str">
        <f t="shared" si="264"/>
        <v>1900-1-Aufnahme</v>
      </c>
    </row>
    <row r="902" spans="1:44">
      <c r="A902" s="98">
        <f t="shared" si="255"/>
        <v>0</v>
      </c>
      <c r="B902" s="98" t="str">
        <f>IF(C902=1,SUM($C$23:C902),"")</f>
        <v/>
      </c>
      <c r="C902" s="98">
        <f t="shared" si="256"/>
        <v>0</v>
      </c>
      <c r="D902" s="89" t="str">
        <f t="shared" si="257"/>
        <v>1900-1-Aufnahme-</v>
      </c>
      <c r="E902" s="123" t="str">
        <f t="shared" ca="1" si="265"/>
        <v>-</v>
      </c>
      <c r="F902" s="123">
        <f t="shared" si="270"/>
        <v>1900</v>
      </c>
      <c r="G902" s="123">
        <f t="shared" si="271"/>
        <v>1</v>
      </c>
      <c r="H902" s="162">
        <f t="shared" si="272"/>
        <v>880</v>
      </c>
      <c r="I902" s="77"/>
      <c r="J902" s="78"/>
      <c r="K902" s="79"/>
      <c r="L902" s="80"/>
      <c r="M902" s="177"/>
      <c r="N902" s="309" t="str">
        <f t="shared" ca="1" si="269"/>
        <v/>
      </c>
      <c r="O902" s="310" t="str">
        <f ca="1">IFERROR(IF(VLOOKUP($E902,'SD Aufnahme'!$A$33:$N$326,'SD Aufnahme'!$D$29,FALSE)=0,"",VLOOKUP($E902,'SD Aufnahme'!$A$33:$N$326,'SD Aufnahme'!$D$29,FALSE)),"")</f>
        <v/>
      </c>
      <c r="P902" s="313"/>
      <c r="Q902" s="315" t="str">
        <f>IF(K902=0,"",IFERROR(VLOOKUP($E902,'SD Aufnahme'!$A$33:$N$326,'SD Aufnahme'!$E$29,FALSE),""))</f>
        <v/>
      </c>
      <c r="R902" s="87"/>
      <c r="S902" s="131" t="str">
        <f t="shared" si="258"/>
        <v/>
      </c>
      <c r="T902" s="126">
        <f>IF(M902="organische Düngemittel",IF(OR($M902=0,L902&lt;&gt;0,U902&gt;0),0,IFERROR(VLOOKUP($E902,'SD Aufnahme'!$A$33:$N$4042,T$20,FALSE),0)),)</f>
        <v>0</v>
      </c>
      <c r="U902" s="83"/>
      <c r="V902" s="124"/>
      <c r="W902" s="128" t="str">
        <f ca="1">IFERROR(IF(AND(J902&lt;&gt;"eigene Stoffe",VLOOKUP($E902,'SD Aufnahme'!$A$33:$N$326,'SD Aufnahme'!$G$29,FALSE)=0),"",IF($L902&lt;&gt;0,"", IF(AND(P902&gt;0,O902&lt;&gt;"",Q902&lt;&gt;"t TM"),VLOOKUP($E902,'SD Aufnahme'!$A$33:$N$326,'SD Aufnahme'!$G$29,FALSE)/O902*P902,VLOOKUP($E902,'SD Aufnahme'!$A$33:$N$326,'SD Aufnahme'!$G$29,FALSE)))),"")</f>
        <v/>
      </c>
      <c r="X902" s="87"/>
      <c r="Y902" s="128" t="str">
        <f ca="1">IFERROR(IF(AND(J902&lt;&gt;"eigene Stoffe",VLOOKUP($E902,'SD Aufnahme'!$A$33:$N$326,'SD Aufnahme'!$H$29,FALSE)=0),"",IF($L902&lt;&gt;0,"",IFERROR(IF(AND(P902&gt;0,O902&lt;&gt;"",Q902&lt;&gt;"t TM"),VLOOKUP($E902,'SD Aufnahme'!$A$33:$N$326,'SD Aufnahme'!$H$29,FALSE)*P902/O902,VLOOKUP($E902,'SD Aufnahme'!$A$33:$N$326,'SD Aufnahme'!$H$29,FALSE)),""))),"")</f>
        <v/>
      </c>
      <c r="Z902" s="87"/>
      <c r="AA902" s="424" t="s">
        <v>667</v>
      </c>
      <c r="AB902" s="129" t="str">
        <f>IF($M902=0,"",IFERROR(VLOOKUP($E902,'SD Aufnahme'!$A$33:$N$279,AB$20,FALSE),""))</f>
        <v/>
      </c>
      <c r="AC902" s="97">
        <f t="shared" si="259"/>
        <v>0</v>
      </c>
      <c r="AD902" s="89">
        <f t="shared" ca="1" si="260"/>
        <v>0</v>
      </c>
      <c r="AE902" s="89">
        <f t="shared" ca="1" si="266"/>
        <v>0</v>
      </c>
      <c r="AF902" s="89">
        <f t="shared" ca="1" si="261"/>
        <v>0</v>
      </c>
      <c r="AG902" s="89">
        <f t="shared" ca="1" si="267"/>
        <v>0</v>
      </c>
      <c r="AH902" s="89">
        <f t="shared" si="273"/>
        <v>0</v>
      </c>
      <c r="AI902" s="130" t="e">
        <f ca="1">COUNTIF(OFFSET('SD Aufnahme'!$C$33,VLOOKUP(J902,Art_Aufnahme,3,FALSE),0,VLOOKUP(J902,Art_Aufnahme,4,FALSE)-VLOOKUP(J902,Art_Aufnahme,3,FALSE)+1,1),K902)</f>
        <v>#N/A</v>
      </c>
      <c r="AJ902" s="138">
        <f ca="1">COUNTIF(OFFSET('SD Aufnahme'!$M$32,VLOOKUP(E902,'SD Aufnahme'!$A$33:$X$376,'SD Aufnahme'!$W$29,FALSE),0,1,VLOOKUP(E902,'SD Aufnahme'!$A$33:$X$376,'SD Aufnahme'!$X$29,FALSE)),M902)</f>
        <v>0</v>
      </c>
      <c r="AK902" s="91">
        <f t="shared" ca="1" si="268"/>
        <v>0</v>
      </c>
      <c r="AL902" s="98">
        <f t="shared" si="262"/>
        <v>3</v>
      </c>
      <c r="AO902" s="98">
        <f t="shared" si="263"/>
        <v>0</v>
      </c>
      <c r="AR902" s="98" t="str">
        <f t="shared" si="264"/>
        <v>1900-1-Aufnahme</v>
      </c>
    </row>
    <row r="903" spans="1:44">
      <c r="A903" s="98">
        <f t="shared" si="255"/>
        <v>0</v>
      </c>
      <c r="B903" s="98" t="str">
        <f>IF(C903=1,SUM($C$23:C903),"")</f>
        <v/>
      </c>
      <c r="C903" s="98">
        <f t="shared" si="256"/>
        <v>0</v>
      </c>
      <c r="D903" s="89" t="str">
        <f t="shared" si="257"/>
        <v>1900-1-Aufnahme-</v>
      </c>
      <c r="E903" s="123" t="str">
        <f t="shared" ca="1" si="265"/>
        <v>-</v>
      </c>
      <c r="F903" s="123">
        <f t="shared" si="270"/>
        <v>1900</v>
      </c>
      <c r="G903" s="123">
        <f t="shared" si="271"/>
        <v>1</v>
      </c>
      <c r="H903" s="162">
        <f t="shared" si="272"/>
        <v>881</v>
      </c>
      <c r="I903" s="77"/>
      <c r="J903" s="78"/>
      <c r="K903" s="79"/>
      <c r="L903" s="80"/>
      <c r="M903" s="177"/>
      <c r="N903" s="309" t="str">
        <f t="shared" ca="1" si="269"/>
        <v/>
      </c>
      <c r="O903" s="310" t="str">
        <f ca="1">IFERROR(IF(VLOOKUP($E903,'SD Aufnahme'!$A$33:$N$326,'SD Aufnahme'!$D$29,FALSE)=0,"",VLOOKUP($E903,'SD Aufnahme'!$A$33:$N$326,'SD Aufnahme'!$D$29,FALSE)),"")</f>
        <v/>
      </c>
      <c r="P903" s="313"/>
      <c r="Q903" s="315" t="str">
        <f>IF(K903=0,"",IFERROR(VLOOKUP($E903,'SD Aufnahme'!$A$33:$N$326,'SD Aufnahme'!$E$29,FALSE),""))</f>
        <v/>
      </c>
      <c r="R903" s="87"/>
      <c r="S903" s="131" t="str">
        <f t="shared" si="258"/>
        <v/>
      </c>
      <c r="T903" s="126">
        <f>IF(M903="organische Düngemittel",IF(OR($M903=0,L903&lt;&gt;0,U903&gt;0),0,IFERROR(VLOOKUP($E903,'SD Aufnahme'!$A$33:$N$4042,T$20,FALSE),0)),)</f>
        <v>0</v>
      </c>
      <c r="U903" s="83"/>
      <c r="V903" s="124"/>
      <c r="W903" s="128" t="str">
        <f ca="1">IFERROR(IF(AND(J903&lt;&gt;"eigene Stoffe",VLOOKUP($E903,'SD Aufnahme'!$A$33:$N$326,'SD Aufnahme'!$G$29,FALSE)=0),"",IF($L903&lt;&gt;0,"", IF(AND(P903&gt;0,O903&lt;&gt;"",Q903&lt;&gt;"t TM"),VLOOKUP($E903,'SD Aufnahme'!$A$33:$N$326,'SD Aufnahme'!$G$29,FALSE)/O903*P903,VLOOKUP($E903,'SD Aufnahme'!$A$33:$N$326,'SD Aufnahme'!$G$29,FALSE)))),"")</f>
        <v/>
      </c>
      <c r="X903" s="87"/>
      <c r="Y903" s="128" t="str">
        <f ca="1">IFERROR(IF(AND(J903&lt;&gt;"eigene Stoffe",VLOOKUP($E903,'SD Aufnahme'!$A$33:$N$326,'SD Aufnahme'!$H$29,FALSE)=0),"",IF($L903&lt;&gt;0,"",IFERROR(IF(AND(P903&gt;0,O903&lt;&gt;"",Q903&lt;&gt;"t TM"),VLOOKUP($E903,'SD Aufnahme'!$A$33:$N$326,'SD Aufnahme'!$H$29,FALSE)*P903/O903,VLOOKUP($E903,'SD Aufnahme'!$A$33:$N$326,'SD Aufnahme'!$H$29,FALSE)),""))),"")</f>
        <v/>
      </c>
      <c r="Z903" s="87"/>
      <c r="AA903" s="424" t="s">
        <v>667</v>
      </c>
      <c r="AB903" s="129" t="str">
        <f>IF($M903=0,"",IFERROR(VLOOKUP($E903,'SD Aufnahme'!$A$33:$N$279,AB$20,FALSE),""))</f>
        <v/>
      </c>
      <c r="AC903" s="97">
        <f t="shared" si="259"/>
        <v>0</v>
      </c>
      <c r="AD903" s="89">
        <f t="shared" ca="1" si="260"/>
        <v>0</v>
      </c>
      <c r="AE903" s="89">
        <f t="shared" ca="1" si="266"/>
        <v>0</v>
      </c>
      <c r="AF903" s="89">
        <f t="shared" ca="1" si="261"/>
        <v>0</v>
      </c>
      <c r="AG903" s="89">
        <f t="shared" ca="1" si="267"/>
        <v>0</v>
      </c>
      <c r="AH903" s="89">
        <f t="shared" si="273"/>
        <v>0</v>
      </c>
      <c r="AI903" s="130" t="e">
        <f ca="1">COUNTIF(OFFSET('SD Aufnahme'!$C$33,VLOOKUP(J903,Art_Aufnahme,3,FALSE),0,VLOOKUP(J903,Art_Aufnahme,4,FALSE)-VLOOKUP(J903,Art_Aufnahme,3,FALSE)+1,1),K903)</f>
        <v>#N/A</v>
      </c>
      <c r="AJ903" s="138">
        <f ca="1">COUNTIF(OFFSET('SD Aufnahme'!$M$32,VLOOKUP(E903,'SD Aufnahme'!$A$33:$X$376,'SD Aufnahme'!$W$29,FALSE),0,1,VLOOKUP(E903,'SD Aufnahme'!$A$33:$X$376,'SD Aufnahme'!$X$29,FALSE)),M903)</f>
        <v>0</v>
      </c>
      <c r="AK903" s="91">
        <f t="shared" ca="1" si="268"/>
        <v>0</v>
      </c>
      <c r="AL903" s="98">
        <f t="shared" si="262"/>
        <v>3</v>
      </c>
      <c r="AO903" s="98">
        <f t="shared" si="263"/>
        <v>0</v>
      </c>
      <c r="AR903" s="98" t="str">
        <f t="shared" si="264"/>
        <v>1900-1-Aufnahme</v>
      </c>
    </row>
    <row r="904" spans="1:44">
      <c r="A904" s="98">
        <f t="shared" si="255"/>
        <v>0</v>
      </c>
      <c r="B904" s="98" t="str">
        <f>IF(C904=1,SUM($C$23:C904),"")</f>
        <v/>
      </c>
      <c r="C904" s="98">
        <f t="shared" si="256"/>
        <v>0</v>
      </c>
      <c r="D904" s="89" t="str">
        <f t="shared" si="257"/>
        <v>1900-1-Aufnahme-</v>
      </c>
      <c r="E904" s="123" t="str">
        <f t="shared" ca="1" si="265"/>
        <v>-</v>
      </c>
      <c r="F904" s="123">
        <f t="shared" si="270"/>
        <v>1900</v>
      </c>
      <c r="G904" s="123">
        <f t="shared" si="271"/>
        <v>1</v>
      </c>
      <c r="H904" s="162">
        <f t="shared" si="272"/>
        <v>882</v>
      </c>
      <c r="I904" s="77"/>
      <c r="J904" s="78"/>
      <c r="K904" s="79"/>
      <c r="L904" s="80"/>
      <c r="M904" s="177"/>
      <c r="N904" s="309" t="str">
        <f t="shared" ca="1" si="269"/>
        <v/>
      </c>
      <c r="O904" s="310" t="str">
        <f ca="1">IFERROR(IF(VLOOKUP($E904,'SD Aufnahme'!$A$33:$N$326,'SD Aufnahme'!$D$29,FALSE)=0,"",VLOOKUP($E904,'SD Aufnahme'!$A$33:$N$326,'SD Aufnahme'!$D$29,FALSE)),"")</f>
        <v/>
      </c>
      <c r="P904" s="313"/>
      <c r="Q904" s="315" t="str">
        <f>IF(K904=0,"",IFERROR(VLOOKUP($E904,'SD Aufnahme'!$A$33:$N$326,'SD Aufnahme'!$E$29,FALSE),""))</f>
        <v/>
      </c>
      <c r="R904" s="87"/>
      <c r="S904" s="131" t="str">
        <f t="shared" si="258"/>
        <v/>
      </c>
      <c r="T904" s="126">
        <f>IF(M904="organische Düngemittel",IF(OR($M904=0,L904&lt;&gt;0,U904&gt;0),0,IFERROR(VLOOKUP($E904,'SD Aufnahme'!$A$33:$N$4042,T$20,FALSE),0)),)</f>
        <v>0</v>
      </c>
      <c r="U904" s="83"/>
      <c r="V904" s="124"/>
      <c r="W904" s="128" t="str">
        <f ca="1">IFERROR(IF(AND(J904&lt;&gt;"eigene Stoffe",VLOOKUP($E904,'SD Aufnahme'!$A$33:$N$326,'SD Aufnahme'!$G$29,FALSE)=0),"",IF($L904&lt;&gt;0,"", IF(AND(P904&gt;0,O904&lt;&gt;"",Q904&lt;&gt;"t TM"),VLOOKUP($E904,'SD Aufnahme'!$A$33:$N$326,'SD Aufnahme'!$G$29,FALSE)/O904*P904,VLOOKUP($E904,'SD Aufnahme'!$A$33:$N$326,'SD Aufnahme'!$G$29,FALSE)))),"")</f>
        <v/>
      </c>
      <c r="X904" s="87"/>
      <c r="Y904" s="128" t="str">
        <f ca="1">IFERROR(IF(AND(J904&lt;&gt;"eigene Stoffe",VLOOKUP($E904,'SD Aufnahme'!$A$33:$N$326,'SD Aufnahme'!$H$29,FALSE)=0),"",IF($L904&lt;&gt;0,"",IFERROR(IF(AND(P904&gt;0,O904&lt;&gt;"",Q904&lt;&gt;"t TM"),VLOOKUP($E904,'SD Aufnahme'!$A$33:$N$326,'SD Aufnahme'!$H$29,FALSE)*P904/O904,VLOOKUP($E904,'SD Aufnahme'!$A$33:$N$326,'SD Aufnahme'!$H$29,FALSE)),""))),"")</f>
        <v/>
      </c>
      <c r="Z904" s="87"/>
      <c r="AA904" s="424" t="s">
        <v>667</v>
      </c>
      <c r="AB904" s="129" t="str">
        <f>IF($M904=0,"",IFERROR(VLOOKUP($E904,'SD Aufnahme'!$A$33:$N$279,AB$20,FALSE),""))</f>
        <v/>
      </c>
      <c r="AC904" s="97">
        <f t="shared" si="259"/>
        <v>0</v>
      </c>
      <c r="AD904" s="89">
        <f t="shared" ca="1" si="260"/>
        <v>0</v>
      </c>
      <c r="AE904" s="89">
        <f t="shared" ca="1" si="266"/>
        <v>0</v>
      </c>
      <c r="AF904" s="89">
        <f t="shared" ca="1" si="261"/>
        <v>0</v>
      </c>
      <c r="AG904" s="89">
        <f t="shared" ca="1" si="267"/>
        <v>0</v>
      </c>
      <c r="AH904" s="89">
        <f t="shared" si="273"/>
        <v>0</v>
      </c>
      <c r="AI904" s="130" t="e">
        <f ca="1">COUNTIF(OFFSET('SD Aufnahme'!$C$33,VLOOKUP(J904,Art_Aufnahme,3,FALSE),0,VLOOKUP(J904,Art_Aufnahme,4,FALSE)-VLOOKUP(J904,Art_Aufnahme,3,FALSE)+1,1),K904)</f>
        <v>#N/A</v>
      </c>
      <c r="AJ904" s="138">
        <f ca="1">COUNTIF(OFFSET('SD Aufnahme'!$M$32,VLOOKUP(E904,'SD Aufnahme'!$A$33:$X$376,'SD Aufnahme'!$W$29,FALSE),0,1,VLOOKUP(E904,'SD Aufnahme'!$A$33:$X$376,'SD Aufnahme'!$X$29,FALSE)),M904)</f>
        <v>0</v>
      </c>
      <c r="AK904" s="91">
        <f t="shared" ca="1" si="268"/>
        <v>0</v>
      </c>
      <c r="AL904" s="98">
        <f t="shared" si="262"/>
        <v>3</v>
      </c>
      <c r="AO904" s="98">
        <f t="shared" si="263"/>
        <v>0</v>
      </c>
      <c r="AR904" s="98" t="str">
        <f t="shared" si="264"/>
        <v>1900-1-Aufnahme</v>
      </c>
    </row>
    <row r="905" spans="1:44">
      <c r="A905" s="98">
        <f t="shared" si="255"/>
        <v>0</v>
      </c>
      <c r="B905" s="98" t="str">
        <f>IF(C905=1,SUM($C$23:C905),"")</f>
        <v/>
      </c>
      <c r="C905" s="98">
        <f t="shared" si="256"/>
        <v>0</v>
      </c>
      <c r="D905" s="89" t="str">
        <f t="shared" si="257"/>
        <v>1900-1-Aufnahme-</v>
      </c>
      <c r="E905" s="123" t="str">
        <f t="shared" ca="1" si="265"/>
        <v>-</v>
      </c>
      <c r="F905" s="123">
        <f t="shared" si="270"/>
        <v>1900</v>
      </c>
      <c r="G905" s="123">
        <f t="shared" si="271"/>
        <v>1</v>
      </c>
      <c r="H905" s="162">
        <f t="shared" si="272"/>
        <v>883</v>
      </c>
      <c r="I905" s="77"/>
      <c r="J905" s="78"/>
      <c r="K905" s="79"/>
      <c r="L905" s="80"/>
      <c r="M905" s="177"/>
      <c r="N905" s="309" t="str">
        <f t="shared" ca="1" si="269"/>
        <v/>
      </c>
      <c r="O905" s="310" t="str">
        <f ca="1">IFERROR(IF(VLOOKUP($E905,'SD Aufnahme'!$A$33:$N$326,'SD Aufnahme'!$D$29,FALSE)=0,"",VLOOKUP($E905,'SD Aufnahme'!$A$33:$N$326,'SD Aufnahme'!$D$29,FALSE)),"")</f>
        <v/>
      </c>
      <c r="P905" s="313"/>
      <c r="Q905" s="315" t="str">
        <f>IF(K905=0,"",IFERROR(VLOOKUP($E905,'SD Aufnahme'!$A$33:$N$326,'SD Aufnahme'!$E$29,FALSE),""))</f>
        <v/>
      </c>
      <c r="R905" s="87"/>
      <c r="S905" s="131" t="str">
        <f t="shared" si="258"/>
        <v/>
      </c>
      <c r="T905" s="126">
        <f>IF(M905="organische Düngemittel",IF(OR($M905=0,L905&lt;&gt;0,U905&gt;0),0,IFERROR(VLOOKUP($E905,'SD Aufnahme'!$A$33:$N$4042,T$20,FALSE),0)),)</f>
        <v>0</v>
      </c>
      <c r="U905" s="83"/>
      <c r="V905" s="124"/>
      <c r="W905" s="128" t="str">
        <f ca="1">IFERROR(IF(AND(J905&lt;&gt;"eigene Stoffe",VLOOKUP($E905,'SD Aufnahme'!$A$33:$N$326,'SD Aufnahme'!$G$29,FALSE)=0),"",IF($L905&lt;&gt;0,"", IF(AND(P905&gt;0,O905&lt;&gt;"",Q905&lt;&gt;"t TM"),VLOOKUP($E905,'SD Aufnahme'!$A$33:$N$326,'SD Aufnahme'!$G$29,FALSE)/O905*P905,VLOOKUP($E905,'SD Aufnahme'!$A$33:$N$326,'SD Aufnahme'!$G$29,FALSE)))),"")</f>
        <v/>
      </c>
      <c r="X905" s="87"/>
      <c r="Y905" s="128" t="str">
        <f ca="1">IFERROR(IF(AND(J905&lt;&gt;"eigene Stoffe",VLOOKUP($E905,'SD Aufnahme'!$A$33:$N$326,'SD Aufnahme'!$H$29,FALSE)=0),"",IF($L905&lt;&gt;0,"",IFERROR(IF(AND(P905&gt;0,O905&lt;&gt;"",Q905&lt;&gt;"t TM"),VLOOKUP($E905,'SD Aufnahme'!$A$33:$N$326,'SD Aufnahme'!$H$29,FALSE)*P905/O905,VLOOKUP($E905,'SD Aufnahme'!$A$33:$N$326,'SD Aufnahme'!$H$29,FALSE)),""))),"")</f>
        <v/>
      </c>
      <c r="Z905" s="87"/>
      <c r="AA905" s="424" t="s">
        <v>667</v>
      </c>
      <c r="AB905" s="129" t="str">
        <f>IF($M905=0,"",IFERROR(VLOOKUP($E905,'SD Aufnahme'!$A$33:$N$279,AB$20,FALSE),""))</f>
        <v/>
      </c>
      <c r="AC905" s="97">
        <f t="shared" si="259"/>
        <v>0</v>
      </c>
      <c r="AD905" s="89">
        <f t="shared" ca="1" si="260"/>
        <v>0</v>
      </c>
      <c r="AE905" s="89">
        <f t="shared" ca="1" si="266"/>
        <v>0</v>
      </c>
      <c r="AF905" s="89">
        <f t="shared" ca="1" si="261"/>
        <v>0</v>
      </c>
      <c r="AG905" s="89">
        <f t="shared" ca="1" si="267"/>
        <v>0</v>
      </c>
      <c r="AH905" s="89">
        <f t="shared" si="273"/>
        <v>0</v>
      </c>
      <c r="AI905" s="130" t="e">
        <f ca="1">COUNTIF(OFFSET('SD Aufnahme'!$C$33,VLOOKUP(J905,Art_Aufnahme,3,FALSE),0,VLOOKUP(J905,Art_Aufnahme,4,FALSE)-VLOOKUP(J905,Art_Aufnahme,3,FALSE)+1,1),K905)</f>
        <v>#N/A</v>
      </c>
      <c r="AJ905" s="138">
        <f ca="1">COUNTIF(OFFSET('SD Aufnahme'!$M$32,VLOOKUP(E905,'SD Aufnahme'!$A$33:$X$376,'SD Aufnahme'!$W$29,FALSE),0,1,VLOOKUP(E905,'SD Aufnahme'!$A$33:$X$376,'SD Aufnahme'!$X$29,FALSE)),M905)</f>
        <v>0</v>
      </c>
      <c r="AK905" s="91">
        <f t="shared" ca="1" si="268"/>
        <v>0</v>
      </c>
      <c r="AL905" s="98">
        <f t="shared" si="262"/>
        <v>3</v>
      </c>
      <c r="AO905" s="98">
        <f t="shared" si="263"/>
        <v>0</v>
      </c>
      <c r="AR905" s="98" t="str">
        <f t="shared" si="264"/>
        <v>1900-1-Aufnahme</v>
      </c>
    </row>
    <row r="906" spans="1:44">
      <c r="A906" s="98">
        <f t="shared" si="255"/>
        <v>0</v>
      </c>
      <c r="B906" s="98" t="str">
        <f>IF(C906=1,SUM($C$23:C906),"")</f>
        <v/>
      </c>
      <c r="C906" s="98">
        <f t="shared" si="256"/>
        <v>0</v>
      </c>
      <c r="D906" s="89" t="str">
        <f t="shared" si="257"/>
        <v>1900-1-Aufnahme-</v>
      </c>
      <c r="E906" s="123" t="str">
        <f t="shared" ca="1" si="265"/>
        <v>-</v>
      </c>
      <c r="F906" s="123">
        <f t="shared" si="270"/>
        <v>1900</v>
      </c>
      <c r="G906" s="123">
        <f t="shared" si="271"/>
        <v>1</v>
      </c>
      <c r="H906" s="162">
        <f t="shared" si="272"/>
        <v>884</v>
      </c>
      <c r="I906" s="77"/>
      <c r="J906" s="78"/>
      <c r="K906" s="79"/>
      <c r="L906" s="80"/>
      <c r="M906" s="177"/>
      <c r="N906" s="309" t="str">
        <f t="shared" ca="1" si="269"/>
        <v/>
      </c>
      <c r="O906" s="310" t="str">
        <f ca="1">IFERROR(IF(VLOOKUP($E906,'SD Aufnahme'!$A$33:$N$326,'SD Aufnahme'!$D$29,FALSE)=0,"",VLOOKUP($E906,'SD Aufnahme'!$A$33:$N$326,'SD Aufnahme'!$D$29,FALSE)),"")</f>
        <v/>
      </c>
      <c r="P906" s="313"/>
      <c r="Q906" s="315" t="str">
        <f>IF(K906=0,"",IFERROR(VLOOKUP($E906,'SD Aufnahme'!$A$33:$N$326,'SD Aufnahme'!$E$29,FALSE),""))</f>
        <v/>
      </c>
      <c r="R906" s="87"/>
      <c r="S906" s="131" t="str">
        <f t="shared" si="258"/>
        <v/>
      </c>
      <c r="T906" s="126">
        <f>IF(M906="organische Düngemittel",IF(OR($M906=0,L906&lt;&gt;0,U906&gt;0),0,IFERROR(VLOOKUP($E906,'SD Aufnahme'!$A$33:$N$4042,T$20,FALSE),0)),)</f>
        <v>0</v>
      </c>
      <c r="U906" s="83"/>
      <c r="V906" s="124"/>
      <c r="W906" s="128" t="str">
        <f ca="1">IFERROR(IF(AND(J906&lt;&gt;"eigene Stoffe",VLOOKUP($E906,'SD Aufnahme'!$A$33:$N$326,'SD Aufnahme'!$G$29,FALSE)=0),"",IF($L906&lt;&gt;0,"", IF(AND(P906&gt;0,O906&lt;&gt;"",Q906&lt;&gt;"t TM"),VLOOKUP($E906,'SD Aufnahme'!$A$33:$N$326,'SD Aufnahme'!$G$29,FALSE)/O906*P906,VLOOKUP($E906,'SD Aufnahme'!$A$33:$N$326,'SD Aufnahme'!$G$29,FALSE)))),"")</f>
        <v/>
      </c>
      <c r="X906" s="87"/>
      <c r="Y906" s="128" t="str">
        <f ca="1">IFERROR(IF(AND(J906&lt;&gt;"eigene Stoffe",VLOOKUP($E906,'SD Aufnahme'!$A$33:$N$326,'SD Aufnahme'!$H$29,FALSE)=0),"",IF($L906&lt;&gt;0,"",IFERROR(IF(AND(P906&gt;0,O906&lt;&gt;"",Q906&lt;&gt;"t TM"),VLOOKUP($E906,'SD Aufnahme'!$A$33:$N$326,'SD Aufnahme'!$H$29,FALSE)*P906/O906,VLOOKUP($E906,'SD Aufnahme'!$A$33:$N$326,'SD Aufnahme'!$H$29,FALSE)),""))),"")</f>
        <v/>
      </c>
      <c r="Z906" s="87"/>
      <c r="AA906" s="424" t="s">
        <v>667</v>
      </c>
      <c r="AB906" s="129" t="str">
        <f>IF($M906=0,"",IFERROR(VLOOKUP($E906,'SD Aufnahme'!$A$33:$N$279,AB$20,FALSE),""))</f>
        <v/>
      </c>
      <c r="AC906" s="97">
        <f t="shared" si="259"/>
        <v>0</v>
      </c>
      <c r="AD906" s="89">
        <f t="shared" ca="1" si="260"/>
        <v>0</v>
      </c>
      <c r="AE906" s="89">
        <f t="shared" ca="1" si="266"/>
        <v>0</v>
      </c>
      <c r="AF906" s="89">
        <f t="shared" ca="1" si="261"/>
        <v>0</v>
      </c>
      <c r="AG906" s="89">
        <f t="shared" ca="1" si="267"/>
        <v>0</v>
      </c>
      <c r="AH906" s="89">
        <f t="shared" si="273"/>
        <v>0</v>
      </c>
      <c r="AI906" s="130" t="e">
        <f ca="1">COUNTIF(OFFSET('SD Aufnahme'!$C$33,VLOOKUP(J906,Art_Aufnahme,3,FALSE),0,VLOOKUP(J906,Art_Aufnahme,4,FALSE)-VLOOKUP(J906,Art_Aufnahme,3,FALSE)+1,1),K906)</f>
        <v>#N/A</v>
      </c>
      <c r="AJ906" s="138">
        <f ca="1">COUNTIF(OFFSET('SD Aufnahme'!$M$32,VLOOKUP(E906,'SD Aufnahme'!$A$33:$X$376,'SD Aufnahme'!$W$29,FALSE),0,1,VLOOKUP(E906,'SD Aufnahme'!$A$33:$X$376,'SD Aufnahme'!$X$29,FALSE)),M906)</f>
        <v>0</v>
      </c>
      <c r="AK906" s="91">
        <f t="shared" ca="1" si="268"/>
        <v>0</v>
      </c>
      <c r="AL906" s="98">
        <f t="shared" si="262"/>
        <v>3</v>
      </c>
      <c r="AO906" s="98">
        <f t="shared" si="263"/>
        <v>0</v>
      </c>
      <c r="AR906" s="98" t="str">
        <f t="shared" si="264"/>
        <v>1900-1-Aufnahme</v>
      </c>
    </row>
    <row r="907" spans="1:44">
      <c r="A907" s="98">
        <f t="shared" si="255"/>
        <v>0</v>
      </c>
      <c r="B907" s="98" t="str">
        <f>IF(C907=1,SUM($C$23:C907),"")</f>
        <v/>
      </c>
      <c r="C907" s="98">
        <f t="shared" si="256"/>
        <v>0</v>
      </c>
      <c r="D907" s="89" t="str">
        <f t="shared" si="257"/>
        <v>1900-1-Aufnahme-</v>
      </c>
      <c r="E907" s="123" t="str">
        <f t="shared" ca="1" si="265"/>
        <v>-</v>
      </c>
      <c r="F907" s="123">
        <f t="shared" si="270"/>
        <v>1900</v>
      </c>
      <c r="G907" s="123">
        <f t="shared" si="271"/>
        <v>1</v>
      </c>
      <c r="H907" s="162">
        <f t="shared" si="272"/>
        <v>885</v>
      </c>
      <c r="I907" s="77"/>
      <c r="J907" s="78"/>
      <c r="K907" s="79"/>
      <c r="L907" s="80"/>
      <c r="M907" s="177"/>
      <c r="N907" s="309" t="str">
        <f t="shared" ca="1" si="269"/>
        <v/>
      </c>
      <c r="O907" s="310" t="str">
        <f ca="1">IFERROR(IF(VLOOKUP($E907,'SD Aufnahme'!$A$33:$N$326,'SD Aufnahme'!$D$29,FALSE)=0,"",VLOOKUP($E907,'SD Aufnahme'!$A$33:$N$326,'SD Aufnahme'!$D$29,FALSE)),"")</f>
        <v/>
      </c>
      <c r="P907" s="313"/>
      <c r="Q907" s="315" t="str">
        <f>IF(K907=0,"",IFERROR(VLOOKUP($E907,'SD Aufnahme'!$A$33:$N$326,'SD Aufnahme'!$E$29,FALSE),""))</f>
        <v/>
      </c>
      <c r="R907" s="87"/>
      <c r="S907" s="131" t="str">
        <f t="shared" si="258"/>
        <v/>
      </c>
      <c r="T907" s="126">
        <f>IF(M907="organische Düngemittel",IF(OR($M907=0,L907&lt;&gt;0,U907&gt;0),0,IFERROR(VLOOKUP($E907,'SD Aufnahme'!$A$33:$N$4042,T$20,FALSE),0)),)</f>
        <v>0</v>
      </c>
      <c r="U907" s="83"/>
      <c r="V907" s="124"/>
      <c r="W907" s="128" t="str">
        <f ca="1">IFERROR(IF(AND(J907&lt;&gt;"eigene Stoffe",VLOOKUP($E907,'SD Aufnahme'!$A$33:$N$326,'SD Aufnahme'!$G$29,FALSE)=0),"",IF($L907&lt;&gt;0,"", IF(AND(P907&gt;0,O907&lt;&gt;"",Q907&lt;&gt;"t TM"),VLOOKUP($E907,'SD Aufnahme'!$A$33:$N$326,'SD Aufnahme'!$G$29,FALSE)/O907*P907,VLOOKUP($E907,'SD Aufnahme'!$A$33:$N$326,'SD Aufnahme'!$G$29,FALSE)))),"")</f>
        <v/>
      </c>
      <c r="X907" s="87"/>
      <c r="Y907" s="128" t="str">
        <f ca="1">IFERROR(IF(AND(J907&lt;&gt;"eigene Stoffe",VLOOKUP($E907,'SD Aufnahme'!$A$33:$N$326,'SD Aufnahme'!$H$29,FALSE)=0),"",IF($L907&lt;&gt;0,"",IFERROR(IF(AND(P907&gt;0,O907&lt;&gt;"",Q907&lt;&gt;"t TM"),VLOOKUP($E907,'SD Aufnahme'!$A$33:$N$326,'SD Aufnahme'!$H$29,FALSE)*P907/O907,VLOOKUP($E907,'SD Aufnahme'!$A$33:$N$326,'SD Aufnahme'!$H$29,FALSE)),""))),"")</f>
        <v/>
      </c>
      <c r="Z907" s="87"/>
      <c r="AA907" s="424" t="s">
        <v>667</v>
      </c>
      <c r="AB907" s="129" t="str">
        <f>IF($M907=0,"",IFERROR(VLOOKUP($E907,'SD Aufnahme'!$A$33:$N$279,AB$20,FALSE),""))</f>
        <v/>
      </c>
      <c r="AC907" s="97">
        <f t="shared" si="259"/>
        <v>0</v>
      </c>
      <c r="AD907" s="89">
        <f t="shared" ca="1" si="260"/>
        <v>0</v>
      </c>
      <c r="AE907" s="89">
        <f t="shared" ca="1" si="266"/>
        <v>0</v>
      </c>
      <c r="AF907" s="89">
        <f t="shared" ca="1" si="261"/>
        <v>0</v>
      </c>
      <c r="AG907" s="89">
        <f t="shared" ca="1" si="267"/>
        <v>0</v>
      </c>
      <c r="AH907" s="89">
        <f t="shared" si="273"/>
        <v>0</v>
      </c>
      <c r="AI907" s="130" t="e">
        <f ca="1">COUNTIF(OFFSET('SD Aufnahme'!$C$33,VLOOKUP(J907,Art_Aufnahme,3,FALSE),0,VLOOKUP(J907,Art_Aufnahme,4,FALSE)-VLOOKUP(J907,Art_Aufnahme,3,FALSE)+1,1),K907)</f>
        <v>#N/A</v>
      </c>
      <c r="AJ907" s="138">
        <f ca="1">COUNTIF(OFFSET('SD Aufnahme'!$M$32,VLOOKUP(E907,'SD Aufnahme'!$A$33:$X$376,'SD Aufnahme'!$W$29,FALSE),0,1,VLOOKUP(E907,'SD Aufnahme'!$A$33:$X$376,'SD Aufnahme'!$X$29,FALSE)),M907)</f>
        <v>0</v>
      </c>
      <c r="AK907" s="91">
        <f t="shared" ca="1" si="268"/>
        <v>0</v>
      </c>
      <c r="AL907" s="98">
        <f t="shared" si="262"/>
        <v>3</v>
      </c>
      <c r="AO907" s="98">
        <f t="shared" si="263"/>
        <v>0</v>
      </c>
      <c r="AR907" s="98" t="str">
        <f t="shared" si="264"/>
        <v>1900-1-Aufnahme</v>
      </c>
    </row>
    <row r="908" spans="1:44">
      <c r="A908" s="98">
        <f t="shared" si="255"/>
        <v>0</v>
      </c>
      <c r="B908" s="98" t="str">
        <f>IF(C908=1,SUM($C$23:C908),"")</f>
        <v/>
      </c>
      <c r="C908" s="98">
        <f t="shared" si="256"/>
        <v>0</v>
      </c>
      <c r="D908" s="89" t="str">
        <f t="shared" si="257"/>
        <v>1900-1-Aufnahme-</v>
      </c>
      <c r="E908" s="123" t="str">
        <f t="shared" ca="1" si="265"/>
        <v>-</v>
      </c>
      <c r="F908" s="123">
        <f t="shared" si="270"/>
        <v>1900</v>
      </c>
      <c r="G908" s="123">
        <f t="shared" si="271"/>
        <v>1</v>
      </c>
      <c r="H908" s="162">
        <f t="shared" si="272"/>
        <v>886</v>
      </c>
      <c r="I908" s="77"/>
      <c r="J908" s="78"/>
      <c r="K908" s="79"/>
      <c r="L908" s="80"/>
      <c r="M908" s="177"/>
      <c r="N908" s="309" t="str">
        <f t="shared" ca="1" si="269"/>
        <v/>
      </c>
      <c r="O908" s="310" t="str">
        <f ca="1">IFERROR(IF(VLOOKUP($E908,'SD Aufnahme'!$A$33:$N$326,'SD Aufnahme'!$D$29,FALSE)=0,"",VLOOKUP($E908,'SD Aufnahme'!$A$33:$N$326,'SD Aufnahme'!$D$29,FALSE)),"")</f>
        <v/>
      </c>
      <c r="P908" s="313"/>
      <c r="Q908" s="315" t="str">
        <f>IF(K908=0,"",IFERROR(VLOOKUP($E908,'SD Aufnahme'!$A$33:$N$326,'SD Aufnahme'!$E$29,FALSE),""))</f>
        <v/>
      </c>
      <c r="R908" s="87"/>
      <c r="S908" s="131" t="str">
        <f t="shared" si="258"/>
        <v/>
      </c>
      <c r="T908" s="126">
        <f>IF(M908="organische Düngemittel",IF(OR($M908=0,L908&lt;&gt;0,U908&gt;0),0,IFERROR(VLOOKUP($E908,'SD Aufnahme'!$A$33:$N$4042,T$20,FALSE),0)),)</f>
        <v>0</v>
      </c>
      <c r="U908" s="83"/>
      <c r="V908" s="124"/>
      <c r="W908" s="128" t="str">
        <f ca="1">IFERROR(IF(AND(J908&lt;&gt;"eigene Stoffe",VLOOKUP($E908,'SD Aufnahme'!$A$33:$N$326,'SD Aufnahme'!$G$29,FALSE)=0),"",IF($L908&lt;&gt;0,"", IF(AND(P908&gt;0,O908&lt;&gt;"",Q908&lt;&gt;"t TM"),VLOOKUP($E908,'SD Aufnahme'!$A$33:$N$326,'SD Aufnahme'!$G$29,FALSE)/O908*P908,VLOOKUP($E908,'SD Aufnahme'!$A$33:$N$326,'SD Aufnahme'!$G$29,FALSE)))),"")</f>
        <v/>
      </c>
      <c r="X908" s="87"/>
      <c r="Y908" s="128" t="str">
        <f ca="1">IFERROR(IF(AND(J908&lt;&gt;"eigene Stoffe",VLOOKUP($E908,'SD Aufnahme'!$A$33:$N$326,'SD Aufnahme'!$H$29,FALSE)=0),"",IF($L908&lt;&gt;0,"",IFERROR(IF(AND(P908&gt;0,O908&lt;&gt;"",Q908&lt;&gt;"t TM"),VLOOKUP($E908,'SD Aufnahme'!$A$33:$N$326,'SD Aufnahme'!$H$29,FALSE)*P908/O908,VLOOKUP($E908,'SD Aufnahme'!$A$33:$N$326,'SD Aufnahme'!$H$29,FALSE)),""))),"")</f>
        <v/>
      </c>
      <c r="Z908" s="87"/>
      <c r="AA908" s="424" t="s">
        <v>667</v>
      </c>
      <c r="AB908" s="129" t="str">
        <f>IF($M908=0,"",IFERROR(VLOOKUP($E908,'SD Aufnahme'!$A$33:$N$279,AB$20,FALSE),""))</f>
        <v/>
      </c>
      <c r="AC908" s="97">
        <f t="shared" si="259"/>
        <v>0</v>
      </c>
      <c r="AD908" s="89">
        <f t="shared" ca="1" si="260"/>
        <v>0</v>
      </c>
      <c r="AE908" s="89">
        <f t="shared" ca="1" si="266"/>
        <v>0</v>
      </c>
      <c r="AF908" s="89">
        <f t="shared" ca="1" si="261"/>
        <v>0</v>
      </c>
      <c r="AG908" s="89">
        <f t="shared" ca="1" si="267"/>
        <v>0</v>
      </c>
      <c r="AH908" s="89">
        <f t="shared" si="273"/>
        <v>0</v>
      </c>
      <c r="AI908" s="130" t="e">
        <f ca="1">COUNTIF(OFFSET('SD Aufnahme'!$C$33,VLOOKUP(J908,Art_Aufnahme,3,FALSE),0,VLOOKUP(J908,Art_Aufnahme,4,FALSE)-VLOOKUP(J908,Art_Aufnahme,3,FALSE)+1,1),K908)</f>
        <v>#N/A</v>
      </c>
      <c r="AJ908" s="138">
        <f ca="1">COUNTIF(OFFSET('SD Aufnahme'!$M$32,VLOOKUP(E908,'SD Aufnahme'!$A$33:$X$376,'SD Aufnahme'!$W$29,FALSE),0,1,VLOOKUP(E908,'SD Aufnahme'!$A$33:$X$376,'SD Aufnahme'!$X$29,FALSE)),M908)</f>
        <v>0</v>
      </c>
      <c r="AK908" s="91">
        <f t="shared" ca="1" si="268"/>
        <v>0</v>
      </c>
      <c r="AL908" s="98">
        <f t="shared" si="262"/>
        <v>3</v>
      </c>
      <c r="AO908" s="98">
        <f t="shared" si="263"/>
        <v>0</v>
      </c>
      <c r="AR908" s="98" t="str">
        <f t="shared" si="264"/>
        <v>1900-1-Aufnahme</v>
      </c>
    </row>
    <row r="909" spans="1:44">
      <c r="A909" s="98">
        <f t="shared" si="255"/>
        <v>0</v>
      </c>
      <c r="B909" s="98" t="str">
        <f>IF(C909=1,SUM($C$23:C909),"")</f>
        <v/>
      </c>
      <c r="C909" s="98">
        <f t="shared" si="256"/>
        <v>0</v>
      </c>
      <c r="D909" s="89" t="str">
        <f t="shared" si="257"/>
        <v>1900-1-Aufnahme-</v>
      </c>
      <c r="E909" s="123" t="str">
        <f t="shared" ca="1" si="265"/>
        <v>-</v>
      </c>
      <c r="F909" s="123">
        <f t="shared" si="270"/>
        <v>1900</v>
      </c>
      <c r="G909" s="123">
        <f t="shared" si="271"/>
        <v>1</v>
      </c>
      <c r="H909" s="162">
        <f t="shared" si="272"/>
        <v>887</v>
      </c>
      <c r="I909" s="77"/>
      <c r="J909" s="78"/>
      <c r="K909" s="79"/>
      <c r="L909" s="80"/>
      <c r="M909" s="177"/>
      <c r="N909" s="309" t="str">
        <f t="shared" ca="1" si="269"/>
        <v/>
      </c>
      <c r="O909" s="310" t="str">
        <f ca="1">IFERROR(IF(VLOOKUP($E909,'SD Aufnahme'!$A$33:$N$326,'SD Aufnahme'!$D$29,FALSE)=0,"",VLOOKUP($E909,'SD Aufnahme'!$A$33:$N$326,'SD Aufnahme'!$D$29,FALSE)),"")</f>
        <v/>
      </c>
      <c r="P909" s="313"/>
      <c r="Q909" s="315" t="str">
        <f>IF(K909=0,"",IFERROR(VLOOKUP($E909,'SD Aufnahme'!$A$33:$N$326,'SD Aufnahme'!$E$29,FALSE),""))</f>
        <v/>
      </c>
      <c r="R909" s="87"/>
      <c r="S909" s="131" t="str">
        <f t="shared" si="258"/>
        <v/>
      </c>
      <c r="T909" s="126">
        <f>IF(M909="organische Düngemittel",IF(OR($M909=0,L909&lt;&gt;0,U909&gt;0),0,IFERROR(VLOOKUP($E909,'SD Aufnahme'!$A$33:$N$4042,T$20,FALSE),0)),)</f>
        <v>0</v>
      </c>
      <c r="U909" s="83"/>
      <c r="V909" s="124"/>
      <c r="W909" s="128" t="str">
        <f ca="1">IFERROR(IF(AND(J909&lt;&gt;"eigene Stoffe",VLOOKUP($E909,'SD Aufnahme'!$A$33:$N$326,'SD Aufnahme'!$G$29,FALSE)=0),"",IF($L909&lt;&gt;0,"", IF(AND(P909&gt;0,O909&lt;&gt;"",Q909&lt;&gt;"t TM"),VLOOKUP($E909,'SD Aufnahme'!$A$33:$N$326,'SD Aufnahme'!$G$29,FALSE)/O909*P909,VLOOKUP($E909,'SD Aufnahme'!$A$33:$N$326,'SD Aufnahme'!$G$29,FALSE)))),"")</f>
        <v/>
      </c>
      <c r="X909" s="87"/>
      <c r="Y909" s="128" t="str">
        <f ca="1">IFERROR(IF(AND(J909&lt;&gt;"eigene Stoffe",VLOOKUP($E909,'SD Aufnahme'!$A$33:$N$326,'SD Aufnahme'!$H$29,FALSE)=0),"",IF($L909&lt;&gt;0,"",IFERROR(IF(AND(P909&gt;0,O909&lt;&gt;"",Q909&lt;&gt;"t TM"),VLOOKUP($E909,'SD Aufnahme'!$A$33:$N$326,'SD Aufnahme'!$H$29,FALSE)*P909/O909,VLOOKUP($E909,'SD Aufnahme'!$A$33:$N$326,'SD Aufnahme'!$H$29,FALSE)),""))),"")</f>
        <v/>
      </c>
      <c r="Z909" s="87"/>
      <c r="AA909" s="424" t="s">
        <v>667</v>
      </c>
      <c r="AB909" s="129" t="str">
        <f>IF($M909=0,"",IFERROR(VLOOKUP($E909,'SD Aufnahme'!$A$33:$N$279,AB$20,FALSE),""))</f>
        <v/>
      </c>
      <c r="AC909" s="97">
        <f t="shared" si="259"/>
        <v>0</v>
      </c>
      <c r="AD909" s="89">
        <f t="shared" ca="1" si="260"/>
        <v>0</v>
      </c>
      <c r="AE909" s="89">
        <f t="shared" ca="1" si="266"/>
        <v>0</v>
      </c>
      <c r="AF909" s="89">
        <f t="shared" ca="1" si="261"/>
        <v>0</v>
      </c>
      <c r="AG909" s="89">
        <f t="shared" ca="1" si="267"/>
        <v>0</v>
      </c>
      <c r="AH909" s="89">
        <f t="shared" si="273"/>
        <v>0</v>
      </c>
      <c r="AI909" s="130" t="e">
        <f ca="1">COUNTIF(OFFSET('SD Aufnahme'!$C$33,VLOOKUP(J909,Art_Aufnahme,3,FALSE),0,VLOOKUP(J909,Art_Aufnahme,4,FALSE)-VLOOKUP(J909,Art_Aufnahme,3,FALSE)+1,1),K909)</f>
        <v>#N/A</v>
      </c>
      <c r="AJ909" s="138">
        <f ca="1">COUNTIF(OFFSET('SD Aufnahme'!$M$32,VLOOKUP(E909,'SD Aufnahme'!$A$33:$X$376,'SD Aufnahme'!$W$29,FALSE),0,1,VLOOKUP(E909,'SD Aufnahme'!$A$33:$X$376,'SD Aufnahme'!$X$29,FALSE)),M909)</f>
        <v>0</v>
      </c>
      <c r="AK909" s="91">
        <f t="shared" ca="1" si="268"/>
        <v>0</v>
      </c>
      <c r="AL909" s="98">
        <f t="shared" si="262"/>
        <v>3</v>
      </c>
      <c r="AO909" s="98">
        <f t="shared" si="263"/>
        <v>0</v>
      </c>
      <c r="AR909" s="98" t="str">
        <f t="shared" si="264"/>
        <v>1900-1-Aufnahme</v>
      </c>
    </row>
    <row r="910" spans="1:44">
      <c r="A910" s="98">
        <f t="shared" si="255"/>
        <v>0</v>
      </c>
      <c r="B910" s="98" t="str">
        <f>IF(C910=1,SUM($C$23:C910),"")</f>
        <v/>
      </c>
      <c r="C910" s="98">
        <f t="shared" si="256"/>
        <v>0</v>
      </c>
      <c r="D910" s="89" t="str">
        <f t="shared" si="257"/>
        <v>1900-1-Aufnahme-</v>
      </c>
      <c r="E910" s="123" t="str">
        <f t="shared" ca="1" si="265"/>
        <v>-</v>
      </c>
      <c r="F910" s="123">
        <f t="shared" si="270"/>
        <v>1900</v>
      </c>
      <c r="G910" s="123">
        <f t="shared" si="271"/>
        <v>1</v>
      </c>
      <c r="H910" s="162">
        <f t="shared" si="272"/>
        <v>888</v>
      </c>
      <c r="I910" s="77"/>
      <c r="J910" s="78"/>
      <c r="K910" s="79"/>
      <c r="L910" s="80"/>
      <c r="M910" s="177"/>
      <c r="N910" s="309" t="str">
        <f t="shared" ca="1" si="269"/>
        <v/>
      </c>
      <c r="O910" s="310" t="str">
        <f ca="1">IFERROR(IF(VLOOKUP($E910,'SD Aufnahme'!$A$33:$N$326,'SD Aufnahme'!$D$29,FALSE)=0,"",VLOOKUP($E910,'SD Aufnahme'!$A$33:$N$326,'SD Aufnahme'!$D$29,FALSE)),"")</f>
        <v/>
      </c>
      <c r="P910" s="313"/>
      <c r="Q910" s="315" t="str">
        <f>IF(K910=0,"",IFERROR(VLOOKUP($E910,'SD Aufnahme'!$A$33:$N$326,'SD Aufnahme'!$E$29,FALSE),""))</f>
        <v/>
      </c>
      <c r="R910" s="87"/>
      <c r="S910" s="131" t="str">
        <f t="shared" si="258"/>
        <v/>
      </c>
      <c r="T910" s="126">
        <f>IF(M910="organische Düngemittel",IF(OR($M910=0,L910&lt;&gt;0,U910&gt;0),0,IFERROR(VLOOKUP($E910,'SD Aufnahme'!$A$33:$N$4042,T$20,FALSE),0)),)</f>
        <v>0</v>
      </c>
      <c r="U910" s="83"/>
      <c r="V910" s="124"/>
      <c r="W910" s="128" t="str">
        <f ca="1">IFERROR(IF(AND(J910&lt;&gt;"eigene Stoffe",VLOOKUP($E910,'SD Aufnahme'!$A$33:$N$326,'SD Aufnahme'!$G$29,FALSE)=0),"",IF($L910&lt;&gt;0,"", IF(AND(P910&gt;0,O910&lt;&gt;"",Q910&lt;&gt;"t TM"),VLOOKUP($E910,'SD Aufnahme'!$A$33:$N$326,'SD Aufnahme'!$G$29,FALSE)/O910*P910,VLOOKUP($E910,'SD Aufnahme'!$A$33:$N$326,'SD Aufnahme'!$G$29,FALSE)))),"")</f>
        <v/>
      </c>
      <c r="X910" s="87"/>
      <c r="Y910" s="128" t="str">
        <f ca="1">IFERROR(IF(AND(J910&lt;&gt;"eigene Stoffe",VLOOKUP($E910,'SD Aufnahme'!$A$33:$N$326,'SD Aufnahme'!$H$29,FALSE)=0),"",IF($L910&lt;&gt;0,"",IFERROR(IF(AND(P910&gt;0,O910&lt;&gt;"",Q910&lt;&gt;"t TM"),VLOOKUP($E910,'SD Aufnahme'!$A$33:$N$326,'SD Aufnahme'!$H$29,FALSE)*P910/O910,VLOOKUP($E910,'SD Aufnahme'!$A$33:$N$326,'SD Aufnahme'!$H$29,FALSE)),""))),"")</f>
        <v/>
      </c>
      <c r="Z910" s="87"/>
      <c r="AA910" s="424" t="s">
        <v>667</v>
      </c>
      <c r="AB910" s="129" t="str">
        <f>IF($M910=0,"",IFERROR(VLOOKUP($E910,'SD Aufnahme'!$A$33:$N$279,AB$20,FALSE),""))</f>
        <v/>
      </c>
      <c r="AC910" s="97">
        <f t="shared" si="259"/>
        <v>0</v>
      </c>
      <c r="AD910" s="89">
        <f t="shared" ca="1" si="260"/>
        <v>0</v>
      </c>
      <c r="AE910" s="89">
        <f t="shared" ca="1" si="266"/>
        <v>0</v>
      </c>
      <c r="AF910" s="89">
        <f t="shared" ca="1" si="261"/>
        <v>0</v>
      </c>
      <c r="AG910" s="89">
        <f t="shared" ca="1" si="267"/>
        <v>0</v>
      </c>
      <c r="AH910" s="89">
        <f t="shared" si="273"/>
        <v>0</v>
      </c>
      <c r="AI910" s="130" t="e">
        <f ca="1">COUNTIF(OFFSET('SD Aufnahme'!$C$33,VLOOKUP(J910,Art_Aufnahme,3,FALSE),0,VLOOKUP(J910,Art_Aufnahme,4,FALSE)-VLOOKUP(J910,Art_Aufnahme,3,FALSE)+1,1),K910)</f>
        <v>#N/A</v>
      </c>
      <c r="AJ910" s="138">
        <f ca="1">COUNTIF(OFFSET('SD Aufnahme'!$M$32,VLOOKUP(E910,'SD Aufnahme'!$A$33:$X$376,'SD Aufnahme'!$W$29,FALSE),0,1,VLOOKUP(E910,'SD Aufnahme'!$A$33:$X$376,'SD Aufnahme'!$X$29,FALSE)),M910)</f>
        <v>0</v>
      </c>
      <c r="AK910" s="91">
        <f t="shared" ca="1" si="268"/>
        <v>0</v>
      </c>
      <c r="AL910" s="98">
        <f t="shared" si="262"/>
        <v>3</v>
      </c>
      <c r="AO910" s="98">
        <f t="shared" si="263"/>
        <v>0</v>
      </c>
      <c r="AR910" s="98" t="str">
        <f t="shared" si="264"/>
        <v>1900-1-Aufnahme</v>
      </c>
    </row>
    <row r="911" spans="1:44">
      <c r="A911" s="98">
        <f t="shared" si="255"/>
        <v>0</v>
      </c>
      <c r="B911" s="98" t="str">
        <f>IF(C911=1,SUM($C$23:C911),"")</f>
        <v/>
      </c>
      <c r="C911" s="98">
        <f t="shared" si="256"/>
        <v>0</v>
      </c>
      <c r="D911" s="89" t="str">
        <f t="shared" si="257"/>
        <v>1900-1-Aufnahme-</v>
      </c>
      <c r="E911" s="123" t="str">
        <f t="shared" ca="1" si="265"/>
        <v>-</v>
      </c>
      <c r="F911" s="123">
        <f t="shared" si="270"/>
        <v>1900</v>
      </c>
      <c r="G911" s="123">
        <f t="shared" si="271"/>
        <v>1</v>
      </c>
      <c r="H911" s="162">
        <f t="shared" si="272"/>
        <v>889</v>
      </c>
      <c r="I911" s="77"/>
      <c r="J911" s="78"/>
      <c r="K911" s="79"/>
      <c r="L911" s="80"/>
      <c r="M911" s="177"/>
      <c r="N911" s="309" t="str">
        <f t="shared" ca="1" si="269"/>
        <v/>
      </c>
      <c r="O911" s="310" t="str">
        <f ca="1">IFERROR(IF(VLOOKUP($E911,'SD Aufnahme'!$A$33:$N$326,'SD Aufnahme'!$D$29,FALSE)=0,"",VLOOKUP($E911,'SD Aufnahme'!$A$33:$N$326,'SD Aufnahme'!$D$29,FALSE)),"")</f>
        <v/>
      </c>
      <c r="P911" s="313"/>
      <c r="Q911" s="315" t="str">
        <f>IF(K911=0,"",IFERROR(VLOOKUP($E911,'SD Aufnahme'!$A$33:$N$326,'SD Aufnahme'!$E$29,FALSE),""))</f>
        <v/>
      </c>
      <c r="R911" s="87"/>
      <c r="S911" s="131" t="str">
        <f t="shared" si="258"/>
        <v/>
      </c>
      <c r="T911" s="126">
        <f>IF(M911="organische Düngemittel",IF(OR($M911=0,L911&lt;&gt;0,U911&gt;0),0,IFERROR(VLOOKUP($E911,'SD Aufnahme'!$A$33:$N$4042,T$20,FALSE),0)),)</f>
        <v>0</v>
      </c>
      <c r="U911" s="83"/>
      <c r="V911" s="124"/>
      <c r="W911" s="128" t="str">
        <f ca="1">IFERROR(IF(AND(J911&lt;&gt;"eigene Stoffe",VLOOKUP($E911,'SD Aufnahme'!$A$33:$N$326,'SD Aufnahme'!$G$29,FALSE)=0),"",IF($L911&lt;&gt;0,"", IF(AND(P911&gt;0,O911&lt;&gt;"",Q911&lt;&gt;"t TM"),VLOOKUP($E911,'SD Aufnahme'!$A$33:$N$326,'SD Aufnahme'!$G$29,FALSE)/O911*P911,VLOOKUP($E911,'SD Aufnahme'!$A$33:$N$326,'SD Aufnahme'!$G$29,FALSE)))),"")</f>
        <v/>
      </c>
      <c r="X911" s="87"/>
      <c r="Y911" s="128" t="str">
        <f ca="1">IFERROR(IF(AND(J911&lt;&gt;"eigene Stoffe",VLOOKUP($E911,'SD Aufnahme'!$A$33:$N$326,'SD Aufnahme'!$H$29,FALSE)=0),"",IF($L911&lt;&gt;0,"",IFERROR(IF(AND(P911&gt;0,O911&lt;&gt;"",Q911&lt;&gt;"t TM"),VLOOKUP($E911,'SD Aufnahme'!$A$33:$N$326,'SD Aufnahme'!$H$29,FALSE)*P911/O911,VLOOKUP($E911,'SD Aufnahme'!$A$33:$N$326,'SD Aufnahme'!$H$29,FALSE)),""))),"")</f>
        <v/>
      </c>
      <c r="Z911" s="87"/>
      <c r="AA911" s="424" t="s">
        <v>667</v>
      </c>
      <c r="AB911" s="129" t="str">
        <f>IF($M911=0,"",IFERROR(VLOOKUP($E911,'SD Aufnahme'!$A$33:$N$279,AB$20,FALSE),""))</f>
        <v/>
      </c>
      <c r="AC911" s="97">
        <f t="shared" si="259"/>
        <v>0</v>
      </c>
      <c r="AD911" s="89">
        <f t="shared" ca="1" si="260"/>
        <v>0</v>
      </c>
      <c r="AE911" s="89">
        <f t="shared" ca="1" si="266"/>
        <v>0</v>
      </c>
      <c r="AF911" s="89">
        <f t="shared" ca="1" si="261"/>
        <v>0</v>
      </c>
      <c r="AG911" s="89">
        <f t="shared" ca="1" si="267"/>
        <v>0</v>
      </c>
      <c r="AH911" s="89">
        <f t="shared" si="273"/>
        <v>0</v>
      </c>
      <c r="AI911" s="130" t="e">
        <f ca="1">COUNTIF(OFFSET('SD Aufnahme'!$C$33,VLOOKUP(J911,Art_Aufnahme,3,FALSE),0,VLOOKUP(J911,Art_Aufnahme,4,FALSE)-VLOOKUP(J911,Art_Aufnahme,3,FALSE)+1,1),K911)</f>
        <v>#N/A</v>
      </c>
      <c r="AJ911" s="138">
        <f ca="1">COUNTIF(OFFSET('SD Aufnahme'!$M$32,VLOOKUP(E911,'SD Aufnahme'!$A$33:$X$376,'SD Aufnahme'!$W$29,FALSE),0,1,VLOOKUP(E911,'SD Aufnahme'!$A$33:$X$376,'SD Aufnahme'!$X$29,FALSE)),M911)</f>
        <v>0</v>
      </c>
      <c r="AK911" s="91">
        <f t="shared" ca="1" si="268"/>
        <v>0</v>
      </c>
      <c r="AL911" s="98">
        <f t="shared" si="262"/>
        <v>3</v>
      </c>
      <c r="AO911" s="98">
        <f t="shared" si="263"/>
        <v>0</v>
      </c>
      <c r="AR911" s="98" t="str">
        <f t="shared" si="264"/>
        <v>1900-1-Aufnahme</v>
      </c>
    </row>
    <row r="912" spans="1:44">
      <c r="A912" s="98">
        <f t="shared" si="255"/>
        <v>0</v>
      </c>
      <c r="B912" s="98" t="str">
        <f>IF(C912=1,SUM($C$23:C912),"")</f>
        <v/>
      </c>
      <c r="C912" s="98">
        <f t="shared" si="256"/>
        <v>0</v>
      </c>
      <c r="D912" s="89" t="str">
        <f t="shared" si="257"/>
        <v>1900-1-Aufnahme-</v>
      </c>
      <c r="E912" s="123" t="str">
        <f t="shared" ca="1" si="265"/>
        <v>-</v>
      </c>
      <c r="F912" s="123">
        <f t="shared" si="270"/>
        <v>1900</v>
      </c>
      <c r="G912" s="123">
        <f t="shared" si="271"/>
        <v>1</v>
      </c>
      <c r="H912" s="162">
        <f t="shared" si="272"/>
        <v>890</v>
      </c>
      <c r="I912" s="77"/>
      <c r="J912" s="78"/>
      <c r="K912" s="79"/>
      <c r="L912" s="80"/>
      <c r="M912" s="177"/>
      <c r="N912" s="309" t="str">
        <f t="shared" ca="1" si="269"/>
        <v/>
      </c>
      <c r="O912" s="310" t="str">
        <f ca="1">IFERROR(IF(VLOOKUP($E912,'SD Aufnahme'!$A$33:$N$326,'SD Aufnahme'!$D$29,FALSE)=0,"",VLOOKUP($E912,'SD Aufnahme'!$A$33:$N$326,'SD Aufnahme'!$D$29,FALSE)),"")</f>
        <v/>
      </c>
      <c r="P912" s="313"/>
      <c r="Q912" s="315" t="str">
        <f>IF(K912=0,"",IFERROR(VLOOKUP($E912,'SD Aufnahme'!$A$33:$N$326,'SD Aufnahme'!$E$29,FALSE),""))</f>
        <v/>
      </c>
      <c r="R912" s="87"/>
      <c r="S912" s="131" t="str">
        <f t="shared" si="258"/>
        <v/>
      </c>
      <c r="T912" s="126">
        <f>IF(M912="organische Düngemittel",IF(OR($M912=0,L912&lt;&gt;0,U912&gt;0),0,IFERROR(VLOOKUP($E912,'SD Aufnahme'!$A$33:$N$4042,T$20,FALSE),0)),)</f>
        <v>0</v>
      </c>
      <c r="U912" s="83"/>
      <c r="V912" s="124"/>
      <c r="W912" s="128" t="str">
        <f ca="1">IFERROR(IF(AND(J912&lt;&gt;"eigene Stoffe",VLOOKUP($E912,'SD Aufnahme'!$A$33:$N$326,'SD Aufnahme'!$G$29,FALSE)=0),"",IF($L912&lt;&gt;0,"", IF(AND(P912&gt;0,O912&lt;&gt;"",Q912&lt;&gt;"t TM"),VLOOKUP($E912,'SD Aufnahme'!$A$33:$N$326,'SD Aufnahme'!$G$29,FALSE)/O912*P912,VLOOKUP($E912,'SD Aufnahme'!$A$33:$N$326,'SD Aufnahme'!$G$29,FALSE)))),"")</f>
        <v/>
      </c>
      <c r="X912" s="87"/>
      <c r="Y912" s="128" t="str">
        <f ca="1">IFERROR(IF(AND(J912&lt;&gt;"eigene Stoffe",VLOOKUP($E912,'SD Aufnahme'!$A$33:$N$326,'SD Aufnahme'!$H$29,FALSE)=0),"",IF($L912&lt;&gt;0,"",IFERROR(IF(AND(P912&gt;0,O912&lt;&gt;"",Q912&lt;&gt;"t TM"),VLOOKUP($E912,'SD Aufnahme'!$A$33:$N$326,'SD Aufnahme'!$H$29,FALSE)*P912/O912,VLOOKUP($E912,'SD Aufnahme'!$A$33:$N$326,'SD Aufnahme'!$H$29,FALSE)),""))),"")</f>
        <v/>
      </c>
      <c r="Z912" s="87"/>
      <c r="AA912" s="424" t="s">
        <v>667</v>
      </c>
      <c r="AB912" s="129" t="str">
        <f>IF($M912=0,"",IFERROR(VLOOKUP($E912,'SD Aufnahme'!$A$33:$N$279,AB$20,FALSE),""))</f>
        <v/>
      </c>
      <c r="AC912" s="97">
        <f t="shared" si="259"/>
        <v>0</v>
      </c>
      <c r="AD912" s="89">
        <f t="shared" ca="1" si="260"/>
        <v>0</v>
      </c>
      <c r="AE912" s="89">
        <f t="shared" ca="1" si="266"/>
        <v>0</v>
      </c>
      <c r="AF912" s="89">
        <f t="shared" ca="1" si="261"/>
        <v>0</v>
      </c>
      <c r="AG912" s="89">
        <f t="shared" ca="1" si="267"/>
        <v>0</v>
      </c>
      <c r="AH912" s="89">
        <f t="shared" si="273"/>
        <v>0</v>
      </c>
      <c r="AI912" s="130" t="e">
        <f ca="1">COUNTIF(OFFSET('SD Aufnahme'!$C$33,VLOOKUP(J912,Art_Aufnahme,3,FALSE),0,VLOOKUP(J912,Art_Aufnahme,4,FALSE)-VLOOKUP(J912,Art_Aufnahme,3,FALSE)+1,1),K912)</f>
        <v>#N/A</v>
      </c>
      <c r="AJ912" s="138">
        <f ca="1">COUNTIF(OFFSET('SD Aufnahme'!$M$32,VLOOKUP(E912,'SD Aufnahme'!$A$33:$X$376,'SD Aufnahme'!$W$29,FALSE),0,1,VLOOKUP(E912,'SD Aufnahme'!$A$33:$X$376,'SD Aufnahme'!$X$29,FALSE)),M912)</f>
        <v>0</v>
      </c>
      <c r="AK912" s="91">
        <f t="shared" ca="1" si="268"/>
        <v>0</v>
      </c>
      <c r="AL912" s="98">
        <f t="shared" si="262"/>
        <v>3</v>
      </c>
      <c r="AO912" s="98">
        <f t="shared" si="263"/>
        <v>0</v>
      </c>
      <c r="AR912" s="98" t="str">
        <f t="shared" si="264"/>
        <v>1900-1-Aufnahme</v>
      </c>
    </row>
    <row r="913" spans="1:44">
      <c r="A913" s="98">
        <f t="shared" si="255"/>
        <v>0</v>
      </c>
      <c r="B913" s="98" t="str">
        <f>IF(C913=1,SUM($C$23:C913),"")</f>
        <v/>
      </c>
      <c r="C913" s="98">
        <f t="shared" si="256"/>
        <v>0</v>
      </c>
      <c r="D913" s="89" t="str">
        <f t="shared" si="257"/>
        <v>1900-1-Aufnahme-</v>
      </c>
      <c r="E913" s="123" t="str">
        <f t="shared" ca="1" si="265"/>
        <v>-</v>
      </c>
      <c r="F913" s="123">
        <f t="shared" si="270"/>
        <v>1900</v>
      </c>
      <c r="G913" s="123">
        <f t="shared" si="271"/>
        <v>1</v>
      </c>
      <c r="H913" s="162">
        <f t="shared" si="272"/>
        <v>891</v>
      </c>
      <c r="I913" s="77"/>
      <c r="J913" s="78"/>
      <c r="K913" s="79"/>
      <c r="L913" s="80"/>
      <c r="M913" s="177"/>
      <c r="N913" s="309" t="str">
        <f t="shared" ca="1" si="269"/>
        <v/>
      </c>
      <c r="O913" s="310" t="str">
        <f ca="1">IFERROR(IF(VLOOKUP($E913,'SD Aufnahme'!$A$33:$N$326,'SD Aufnahme'!$D$29,FALSE)=0,"",VLOOKUP($E913,'SD Aufnahme'!$A$33:$N$326,'SD Aufnahme'!$D$29,FALSE)),"")</f>
        <v/>
      </c>
      <c r="P913" s="313"/>
      <c r="Q913" s="315" t="str">
        <f>IF(K913=0,"",IFERROR(VLOOKUP($E913,'SD Aufnahme'!$A$33:$N$326,'SD Aufnahme'!$E$29,FALSE),""))</f>
        <v/>
      </c>
      <c r="R913" s="87"/>
      <c r="S913" s="131" t="str">
        <f t="shared" si="258"/>
        <v/>
      </c>
      <c r="T913" s="126">
        <f>IF(M913="organische Düngemittel",IF(OR($M913=0,L913&lt;&gt;0,U913&gt;0),0,IFERROR(VLOOKUP($E913,'SD Aufnahme'!$A$33:$N$4042,T$20,FALSE),0)),)</f>
        <v>0</v>
      </c>
      <c r="U913" s="83"/>
      <c r="V913" s="124"/>
      <c r="W913" s="128" t="str">
        <f ca="1">IFERROR(IF(AND(J913&lt;&gt;"eigene Stoffe",VLOOKUP($E913,'SD Aufnahme'!$A$33:$N$326,'SD Aufnahme'!$G$29,FALSE)=0),"",IF($L913&lt;&gt;0,"", IF(AND(P913&gt;0,O913&lt;&gt;"",Q913&lt;&gt;"t TM"),VLOOKUP($E913,'SD Aufnahme'!$A$33:$N$326,'SD Aufnahme'!$G$29,FALSE)/O913*P913,VLOOKUP($E913,'SD Aufnahme'!$A$33:$N$326,'SD Aufnahme'!$G$29,FALSE)))),"")</f>
        <v/>
      </c>
      <c r="X913" s="87"/>
      <c r="Y913" s="128" t="str">
        <f ca="1">IFERROR(IF(AND(J913&lt;&gt;"eigene Stoffe",VLOOKUP($E913,'SD Aufnahme'!$A$33:$N$326,'SD Aufnahme'!$H$29,FALSE)=0),"",IF($L913&lt;&gt;0,"",IFERROR(IF(AND(P913&gt;0,O913&lt;&gt;"",Q913&lt;&gt;"t TM"),VLOOKUP($E913,'SD Aufnahme'!$A$33:$N$326,'SD Aufnahme'!$H$29,FALSE)*P913/O913,VLOOKUP($E913,'SD Aufnahme'!$A$33:$N$326,'SD Aufnahme'!$H$29,FALSE)),""))),"")</f>
        <v/>
      </c>
      <c r="Z913" s="87"/>
      <c r="AA913" s="424" t="s">
        <v>667</v>
      </c>
      <c r="AB913" s="129" t="str">
        <f>IF($M913=0,"",IFERROR(VLOOKUP($E913,'SD Aufnahme'!$A$33:$N$279,AB$20,FALSE),""))</f>
        <v/>
      </c>
      <c r="AC913" s="97">
        <f t="shared" si="259"/>
        <v>0</v>
      </c>
      <c r="AD913" s="89">
        <f t="shared" ca="1" si="260"/>
        <v>0</v>
      </c>
      <c r="AE913" s="89">
        <f t="shared" ca="1" si="266"/>
        <v>0</v>
      </c>
      <c r="AF913" s="89">
        <f t="shared" ca="1" si="261"/>
        <v>0</v>
      </c>
      <c r="AG913" s="89">
        <f t="shared" ca="1" si="267"/>
        <v>0</v>
      </c>
      <c r="AH913" s="89">
        <f t="shared" si="273"/>
        <v>0</v>
      </c>
      <c r="AI913" s="130" t="e">
        <f ca="1">COUNTIF(OFFSET('SD Aufnahme'!$C$33,VLOOKUP(J913,Art_Aufnahme,3,FALSE),0,VLOOKUP(J913,Art_Aufnahme,4,FALSE)-VLOOKUP(J913,Art_Aufnahme,3,FALSE)+1,1),K913)</f>
        <v>#N/A</v>
      </c>
      <c r="AJ913" s="138">
        <f ca="1">COUNTIF(OFFSET('SD Aufnahme'!$M$32,VLOOKUP(E913,'SD Aufnahme'!$A$33:$X$376,'SD Aufnahme'!$W$29,FALSE),0,1,VLOOKUP(E913,'SD Aufnahme'!$A$33:$X$376,'SD Aufnahme'!$X$29,FALSE)),M913)</f>
        <v>0</v>
      </c>
      <c r="AK913" s="91">
        <f t="shared" ca="1" si="268"/>
        <v>0</v>
      </c>
      <c r="AL913" s="98">
        <f t="shared" si="262"/>
        <v>3</v>
      </c>
      <c r="AO913" s="98">
        <f t="shared" si="263"/>
        <v>0</v>
      </c>
      <c r="AR913" s="98" t="str">
        <f t="shared" si="264"/>
        <v>1900-1-Aufnahme</v>
      </c>
    </row>
    <row r="914" spans="1:44">
      <c r="A914" s="98">
        <f t="shared" si="255"/>
        <v>0</v>
      </c>
      <c r="B914" s="98" t="str">
        <f>IF(C914=1,SUM($C$23:C914),"")</f>
        <v/>
      </c>
      <c r="C914" s="98">
        <f t="shared" si="256"/>
        <v>0</v>
      </c>
      <c r="D914" s="89" t="str">
        <f t="shared" si="257"/>
        <v>1900-1-Aufnahme-</v>
      </c>
      <c r="E914" s="123" t="str">
        <f t="shared" ca="1" si="265"/>
        <v>-</v>
      </c>
      <c r="F914" s="123">
        <f t="shared" si="270"/>
        <v>1900</v>
      </c>
      <c r="G914" s="123">
        <f t="shared" si="271"/>
        <v>1</v>
      </c>
      <c r="H914" s="162">
        <f t="shared" si="272"/>
        <v>892</v>
      </c>
      <c r="I914" s="77"/>
      <c r="J914" s="78"/>
      <c r="K914" s="79"/>
      <c r="L914" s="80"/>
      <c r="M914" s="177"/>
      <c r="N914" s="309" t="str">
        <f t="shared" ca="1" si="269"/>
        <v/>
      </c>
      <c r="O914" s="310" t="str">
        <f ca="1">IFERROR(IF(VLOOKUP($E914,'SD Aufnahme'!$A$33:$N$326,'SD Aufnahme'!$D$29,FALSE)=0,"",VLOOKUP($E914,'SD Aufnahme'!$A$33:$N$326,'SD Aufnahme'!$D$29,FALSE)),"")</f>
        <v/>
      </c>
      <c r="P914" s="313"/>
      <c r="Q914" s="315" t="str">
        <f>IF(K914=0,"",IFERROR(VLOOKUP($E914,'SD Aufnahme'!$A$33:$N$326,'SD Aufnahme'!$E$29,FALSE),""))</f>
        <v/>
      </c>
      <c r="R914" s="87"/>
      <c r="S914" s="131" t="str">
        <f t="shared" si="258"/>
        <v/>
      </c>
      <c r="T914" s="126">
        <f>IF(M914="organische Düngemittel",IF(OR($M914=0,L914&lt;&gt;0,U914&gt;0),0,IFERROR(VLOOKUP($E914,'SD Aufnahme'!$A$33:$N$4042,T$20,FALSE),0)),)</f>
        <v>0</v>
      </c>
      <c r="U914" s="83"/>
      <c r="V914" s="124"/>
      <c r="W914" s="128" t="str">
        <f ca="1">IFERROR(IF(AND(J914&lt;&gt;"eigene Stoffe",VLOOKUP($E914,'SD Aufnahme'!$A$33:$N$326,'SD Aufnahme'!$G$29,FALSE)=0),"",IF($L914&lt;&gt;0,"", IF(AND(P914&gt;0,O914&lt;&gt;"",Q914&lt;&gt;"t TM"),VLOOKUP($E914,'SD Aufnahme'!$A$33:$N$326,'SD Aufnahme'!$G$29,FALSE)/O914*P914,VLOOKUP($E914,'SD Aufnahme'!$A$33:$N$326,'SD Aufnahme'!$G$29,FALSE)))),"")</f>
        <v/>
      </c>
      <c r="X914" s="87"/>
      <c r="Y914" s="128" t="str">
        <f ca="1">IFERROR(IF(AND(J914&lt;&gt;"eigene Stoffe",VLOOKUP($E914,'SD Aufnahme'!$A$33:$N$326,'SD Aufnahme'!$H$29,FALSE)=0),"",IF($L914&lt;&gt;0,"",IFERROR(IF(AND(P914&gt;0,O914&lt;&gt;"",Q914&lt;&gt;"t TM"),VLOOKUP($E914,'SD Aufnahme'!$A$33:$N$326,'SD Aufnahme'!$H$29,FALSE)*P914/O914,VLOOKUP($E914,'SD Aufnahme'!$A$33:$N$326,'SD Aufnahme'!$H$29,FALSE)),""))),"")</f>
        <v/>
      </c>
      <c r="Z914" s="87"/>
      <c r="AA914" s="424" t="s">
        <v>667</v>
      </c>
      <c r="AB914" s="129" t="str">
        <f>IF($M914=0,"",IFERROR(VLOOKUP($E914,'SD Aufnahme'!$A$33:$N$279,AB$20,FALSE),""))</f>
        <v/>
      </c>
      <c r="AC914" s="97">
        <f t="shared" si="259"/>
        <v>0</v>
      </c>
      <c r="AD914" s="89">
        <f t="shared" ca="1" si="260"/>
        <v>0</v>
      </c>
      <c r="AE914" s="89">
        <f t="shared" ca="1" si="266"/>
        <v>0</v>
      </c>
      <c r="AF914" s="89">
        <f t="shared" ca="1" si="261"/>
        <v>0</v>
      </c>
      <c r="AG914" s="89">
        <f t="shared" ca="1" si="267"/>
        <v>0</v>
      </c>
      <c r="AH914" s="89">
        <f t="shared" si="273"/>
        <v>0</v>
      </c>
      <c r="AI914" s="130" t="e">
        <f ca="1">COUNTIF(OFFSET('SD Aufnahme'!$C$33,VLOOKUP(J914,Art_Aufnahme,3,FALSE),0,VLOOKUP(J914,Art_Aufnahme,4,FALSE)-VLOOKUP(J914,Art_Aufnahme,3,FALSE)+1,1),K914)</f>
        <v>#N/A</v>
      </c>
      <c r="AJ914" s="138">
        <f ca="1">COUNTIF(OFFSET('SD Aufnahme'!$M$32,VLOOKUP(E914,'SD Aufnahme'!$A$33:$X$376,'SD Aufnahme'!$W$29,FALSE),0,1,VLOOKUP(E914,'SD Aufnahme'!$A$33:$X$376,'SD Aufnahme'!$X$29,FALSE)),M914)</f>
        <v>0</v>
      </c>
      <c r="AK914" s="91">
        <f t="shared" ca="1" si="268"/>
        <v>0</v>
      </c>
      <c r="AL914" s="98">
        <f t="shared" si="262"/>
        <v>3</v>
      </c>
      <c r="AO914" s="98">
        <f t="shared" si="263"/>
        <v>0</v>
      </c>
      <c r="AR914" s="98" t="str">
        <f t="shared" si="264"/>
        <v>1900-1-Aufnahme</v>
      </c>
    </row>
    <row r="915" spans="1:44">
      <c r="A915" s="98">
        <f t="shared" si="255"/>
        <v>0</v>
      </c>
      <c r="B915" s="98" t="str">
        <f>IF(C915=1,SUM($C$23:C915),"")</f>
        <v/>
      </c>
      <c r="C915" s="98">
        <f t="shared" si="256"/>
        <v>0</v>
      </c>
      <c r="D915" s="89" t="str">
        <f t="shared" si="257"/>
        <v>1900-1-Aufnahme-</v>
      </c>
      <c r="E915" s="123" t="str">
        <f t="shared" ca="1" si="265"/>
        <v>-</v>
      </c>
      <c r="F915" s="123">
        <f t="shared" si="270"/>
        <v>1900</v>
      </c>
      <c r="G915" s="123">
        <f t="shared" si="271"/>
        <v>1</v>
      </c>
      <c r="H915" s="162">
        <f t="shared" si="272"/>
        <v>893</v>
      </c>
      <c r="I915" s="77"/>
      <c r="J915" s="78"/>
      <c r="K915" s="79"/>
      <c r="L915" s="80"/>
      <c r="M915" s="177"/>
      <c r="N915" s="309" t="str">
        <f t="shared" ca="1" si="269"/>
        <v/>
      </c>
      <c r="O915" s="310" t="str">
        <f ca="1">IFERROR(IF(VLOOKUP($E915,'SD Aufnahme'!$A$33:$N$326,'SD Aufnahme'!$D$29,FALSE)=0,"",VLOOKUP($E915,'SD Aufnahme'!$A$33:$N$326,'SD Aufnahme'!$D$29,FALSE)),"")</f>
        <v/>
      </c>
      <c r="P915" s="313"/>
      <c r="Q915" s="315" t="str">
        <f>IF(K915=0,"",IFERROR(VLOOKUP($E915,'SD Aufnahme'!$A$33:$N$326,'SD Aufnahme'!$E$29,FALSE),""))</f>
        <v/>
      </c>
      <c r="R915" s="87"/>
      <c r="S915" s="131" t="str">
        <f t="shared" si="258"/>
        <v/>
      </c>
      <c r="T915" s="126">
        <f>IF(M915="organische Düngemittel",IF(OR($M915=0,L915&lt;&gt;0,U915&gt;0),0,IFERROR(VLOOKUP($E915,'SD Aufnahme'!$A$33:$N$4042,T$20,FALSE),0)),)</f>
        <v>0</v>
      </c>
      <c r="U915" s="83"/>
      <c r="V915" s="124"/>
      <c r="W915" s="128" t="str">
        <f ca="1">IFERROR(IF(AND(J915&lt;&gt;"eigene Stoffe",VLOOKUP($E915,'SD Aufnahme'!$A$33:$N$326,'SD Aufnahme'!$G$29,FALSE)=0),"",IF($L915&lt;&gt;0,"", IF(AND(P915&gt;0,O915&lt;&gt;"",Q915&lt;&gt;"t TM"),VLOOKUP($E915,'SD Aufnahme'!$A$33:$N$326,'SD Aufnahme'!$G$29,FALSE)/O915*P915,VLOOKUP($E915,'SD Aufnahme'!$A$33:$N$326,'SD Aufnahme'!$G$29,FALSE)))),"")</f>
        <v/>
      </c>
      <c r="X915" s="87"/>
      <c r="Y915" s="128" t="str">
        <f ca="1">IFERROR(IF(AND(J915&lt;&gt;"eigene Stoffe",VLOOKUP($E915,'SD Aufnahme'!$A$33:$N$326,'SD Aufnahme'!$H$29,FALSE)=0),"",IF($L915&lt;&gt;0,"",IFERROR(IF(AND(P915&gt;0,O915&lt;&gt;"",Q915&lt;&gt;"t TM"),VLOOKUP($E915,'SD Aufnahme'!$A$33:$N$326,'SD Aufnahme'!$H$29,FALSE)*P915/O915,VLOOKUP($E915,'SD Aufnahme'!$A$33:$N$326,'SD Aufnahme'!$H$29,FALSE)),""))),"")</f>
        <v/>
      </c>
      <c r="Z915" s="87"/>
      <c r="AA915" s="424" t="s">
        <v>667</v>
      </c>
      <c r="AB915" s="129" t="str">
        <f>IF($M915=0,"",IFERROR(VLOOKUP($E915,'SD Aufnahme'!$A$33:$N$279,AB$20,FALSE),""))</f>
        <v/>
      </c>
      <c r="AC915" s="97">
        <f t="shared" si="259"/>
        <v>0</v>
      </c>
      <c r="AD915" s="89">
        <f t="shared" ca="1" si="260"/>
        <v>0</v>
      </c>
      <c r="AE915" s="89">
        <f t="shared" ca="1" si="266"/>
        <v>0</v>
      </c>
      <c r="AF915" s="89">
        <f t="shared" ca="1" si="261"/>
        <v>0</v>
      </c>
      <c r="AG915" s="89">
        <f t="shared" ca="1" si="267"/>
        <v>0</v>
      </c>
      <c r="AH915" s="89">
        <f t="shared" si="273"/>
        <v>0</v>
      </c>
      <c r="AI915" s="130" t="e">
        <f ca="1">COUNTIF(OFFSET('SD Aufnahme'!$C$33,VLOOKUP(J915,Art_Aufnahme,3,FALSE),0,VLOOKUP(J915,Art_Aufnahme,4,FALSE)-VLOOKUP(J915,Art_Aufnahme,3,FALSE)+1,1),K915)</f>
        <v>#N/A</v>
      </c>
      <c r="AJ915" s="138">
        <f ca="1">COUNTIF(OFFSET('SD Aufnahme'!$M$32,VLOOKUP(E915,'SD Aufnahme'!$A$33:$X$376,'SD Aufnahme'!$W$29,FALSE),0,1,VLOOKUP(E915,'SD Aufnahme'!$A$33:$X$376,'SD Aufnahme'!$X$29,FALSE)),M915)</f>
        <v>0</v>
      </c>
      <c r="AK915" s="91">
        <f t="shared" ca="1" si="268"/>
        <v>0</v>
      </c>
      <c r="AL915" s="98">
        <f t="shared" si="262"/>
        <v>3</v>
      </c>
      <c r="AO915" s="98">
        <f t="shared" si="263"/>
        <v>0</v>
      </c>
      <c r="AR915" s="98" t="str">
        <f t="shared" si="264"/>
        <v>1900-1-Aufnahme</v>
      </c>
    </row>
    <row r="916" spans="1:44">
      <c r="A916" s="98">
        <f t="shared" si="255"/>
        <v>0</v>
      </c>
      <c r="B916" s="98" t="str">
        <f>IF(C916=1,SUM($C$23:C916),"")</f>
        <v/>
      </c>
      <c r="C916" s="98">
        <f t="shared" si="256"/>
        <v>0</v>
      </c>
      <c r="D916" s="89" t="str">
        <f t="shared" si="257"/>
        <v>1900-1-Aufnahme-</v>
      </c>
      <c r="E916" s="123" t="str">
        <f t="shared" ca="1" si="265"/>
        <v>-</v>
      </c>
      <c r="F916" s="123">
        <f t="shared" si="270"/>
        <v>1900</v>
      </c>
      <c r="G916" s="123">
        <f t="shared" si="271"/>
        <v>1</v>
      </c>
      <c r="H916" s="162">
        <f t="shared" si="272"/>
        <v>894</v>
      </c>
      <c r="I916" s="77"/>
      <c r="J916" s="78"/>
      <c r="K916" s="79"/>
      <c r="L916" s="80"/>
      <c r="M916" s="177"/>
      <c r="N916" s="309" t="str">
        <f t="shared" ca="1" si="269"/>
        <v/>
      </c>
      <c r="O916" s="310" t="str">
        <f ca="1">IFERROR(IF(VLOOKUP($E916,'SD Aufnahme'!$A$33:$N$326,'SD Aufnahme'!$D$29,FALSE)=0,"",VLOOKUP($E916,'SD Aufnahme'!$A$33:$N$326,'SD Aufnahme'!$D$29,FALSE)),"")</f>
        <v/>
      </c>
      <c r="P916" s="313"/>
      <c r="Q916" s="315" t="str">
        <f>IF(K916=0,"",IFERROR(VLOOKUP($E916,'SD Aufnahme'!$A$33:$N$326,'SD Aufnahme'!$E$29,FALSE),""))</f>
        <v/>
      </c>
      <c r="R916" s="87"/>
      <c r="S916" s="131" t="str">
        <f t="shared" si="258"/>
        <v/>
      </c>
      <c r="T916" s="126">
        <f>IF(M916="organische Düngemittel",IF(OR($M916=0,L916&lt;&gt;0,U916&gt;0),0,IFERROR(VLOOKUP($E916,'SD Aufnahme'!$A$33:$N$4042,T$20,FALSE),0)),)</f>
        <v>0</v>
      </c>
      <c r="U916" s="83"/>
      <c r="V916" s="124"/>
      <c r="W916" s="128" t="str">
        <f ca="1">IFERROR(IF(AND(J916&lt;&gt;"eigene Stoffe",VLOOKUP($E916,'SD Aufnahme'!$A$33:$N$326,'SD Aufnahme'!$G$29,FALSE)=0),"",IF($L916&lt;&gt;0,"", IF(AND(P916&gt;0,O916&lt;&gt;"",Q916&lt;&gt;"t TM"),VLOOKUP($E916,'SD Aufnahme'!$A$33:$N$326,'SD Aufnahme'!$G$29,FALSE)/O916*P916,VLOOKUP($E916,'SD Aufnahme'!$A$33:$N$326,'SD Aufnahme'!$G$29,FALSE)))),"")</f>
        <v/>
      </c>
      <c r="X916" s="87"/>
      <c r="Y916" s="128" t="str">
        <f ca="1">IFERROR(IF(AND(J916&lt;&gt;"eigene Stoffe",VLOOKUP($E916,'SD Aufnahme'!$A$33:$N$326,'SD Aufnahme'!$H$29,FALSE)=0),"",IF($L916&lt;&gt;0,"",IFERROR(IF(AND(P916&gt;0,O916&lt;&gt;"",Q916&lt;&gt;"t TM"),VLOOKUP($E916,'SD Aufnahme'!$A$33:$N$326,'SD Aufnahme'!$H$29,FALSE)*P916/O916,VLOOKUP($E916,'SD Aufnahme'!$A$33:$N$326,'SD Aufnahme'!$H$29,FALSE)),""))),"")</f>
        <v/>
      </c>
      <c r="Z916" s="87"/>
      <c r="AA916" s="424" t="s">
        <v>667</v>
      </c>
      <c r="AB916" s="129" t="str">
        <f>IF($M916=0,"",IFERROR(VLOOKUP($E916,'SD Aufnahme'!$A$33:$N$279,AB$20,FALSE),""))</f>
        <v/>
      </c>
      <c r="AC916" s="97">
        <f t="shared" si="259"/>
        <v>0</v>
      </c>
      <c r="AD916" s="89">
        <f t="shared" ca="1" si="260"/>
        <v>0</v>
      </c>
      <c r="AE916" s="89">
        <f t="shared" ca="1" si="266"/>
        <v>0</v>
      </c>
      <c r="AF916" s="89">
        <f t="shared" ca="1" si="261"/>
        <v>0</v>
      </c>
      <c r="AG916" s="89">
        <f t="shared" ca="1" si="267"/>
        <v>0</v>
      </c>
      <c r="AH916" s="89">
        <f t="shared" si="273"/>
        <v>0</v>
      </c>
      <c r="AI916" s="130" t="e">
        <f ca="1">COUNTIF(OFFSET('SD Aufnahme'!$C$33,VLOOKUP(J916,Art_Aufnahme,3,FALSE),0,VLOOKUP(J916,Art_Aufnahme,4,FALSE)-VLOOKUP(J916,Art_Aufnahme,3,FALSE)+1,1),K916)</f>
        <v>#N/A</v>
      </c>
      <c r="AJ916" s="138">
        <f ca="1">COUNTIF(OFFSET('SD Aufnahme'!$M$32,VLOOKUP(E916,'SD Aufnahme'!$A$33:$X$376,'SD Aufnahme'!$W$29,FALSE),0,1,VLOOKUP(E916,'SD Aufnahme'!$A$33:$X$376,'SD Aufnahme'!$X$29,FALSE)),M916)</f>
        <v>0</v>
      </c>
      <c r="AK916" s="91">
        <f t="shared" ca="1" si="268"/>
        <v>0</v>
      </c>
      <c r="AL916" s="98">
        <f t="shared" si="262"/>
        <v>3</v>
      </c>
      <c r="AO916" s="98">
        <f t="shared" si="263"/>
        <v>0</v>
      </c>
      <c r="AR916" s="98" t="str">
        <f t="shared" si="264"/>
        <v>1900-1-Aufnahme</v>
      </c>
    </row>
    <row r="917" spans="1:44">
      <c r="A917" s="98">
        <f t="shared" si="255"/>
        <v>0</v>
      </c>
      <c r="B917" s="98" t="str">
        <f>IF(C917=1,SUM($C$23:C917),"")</f>
        <v/>
      </c>
      <c r="C917" s="98">
        <f t="shared" si="256"/>
        <v>0</v>
      </c>
      <c r="D917" s="89" t="str">
        <f t="shared" si="257"/>
        <v>1900-1-Aufnahme-</v>
      </c>
      <c r="E917" s="123" t="str">
        <f t="shared" ca="1" si="265"/>
        <v>-</v>
      </c>
      <c r="F917" s="123">
        <f t="shared" si="270"/>
        <v>1900</v>
      </c>
      <c r="G917" s="123">
        <f t="shared" si="271"/>
        <v>1</v>
      </c>
      <c r="H917" s="162">
        <f t="shared" si="272"/>
        <v>895</v>
      </c>
      <c r="I917" s="77"/>
      <c r="J917" s="78"/>
      <c r="K917" s="79"/>
      <c r="L917" s="80"/>
      <c r="M917" s="177"/>
      <c r="N917" s="309" t="str">
        <f t="shared" ca="1" si="269"/>
        <v/>
      </c>
      <c r="O917" s="310" t="str">
        <f ca="1">IFERROR(IF(VLOOKUP($E917,'SD Aufnahme'!$A$33:$N$326,'SD Aufnahme'!$D$29,FALSE)=0,"",VLOOKUP($E917,'SD Aufnahme'!$A$33:$N$326,'SD Aufnahme'!$D$29,FALSE)),"")</f>
        <v/>
      </c>
      <c r="P917" s="313"/>
      <c r="Q917" s="315" t="str">
        <f>IF(K917=0,"",IFERROR(VLOOKUP($E917,'SD Aufnahme'!$A$33:$N$326,'SD Aufnahme'!$E$29,FALSE),""))</f>
        <v/>
      </c>
      <c r="R917" s="87"/>
      <c r="S917" s="131" t="str">
        <f t="shared" si="258"/>
        <v/>
      </c>
      <c r="T917" s="126">
        <f>IF(M917="organische Düngemittel",IF(OR($M917=0,L917&lt;&gt;0,U917&gt;0),0,IFERROR(VLOOKUP($E917,'SD Aufnahme'!$A$33:$N$4042,T$20,FALSE),0)),)</f>
        <v>0</v>
      </c>
      <c r="U917" s="83"/>
      <c r="V917" s="124"/>
      <c r="W917" s="128" t="str">
        <f ca="1">IFERROR(IF(AND(J917&lt;&gt;"eigene Stoffe",VLOOKUP($E917,'SD Aufnahme'!$A$33:$N$326,'SD Aufnahme'!$G$29,FALSE)=0),"",IF($L917&lt;&gt;0,"", IF(AND(P917&gt;0,O917&lt;&gt;"",Q917&lt;&gt;"t TM"),VLOOKUP($E917,'SD Aufnahme'!$A$33:$N$326,'SD Aufnahme'!$G$29,FALSE)/O917*P917,VLOOKUP($E917,'SD Aufnahme'!$A$33:$N$326,'SD Aufnahme'!$G$29,FALSE)))),"")</f>
        <v/>
      </c>
      <c r="X917" s="87"/>
      <c r="Y917" s="128" t="str">
        <f ca="1">IFERROR(IF(AND(J917&lt;&gt;"eigene Stoffe",VLOOKUP($E917,'SD Aufnahme'!$A$33:$N$326,'SD Aufnahme'!$H$29,FALSE)=0),"",IF($L917&lt;&gt;0,"",IFERROR(IF(AND(P917&gt;0,O917&lt;&gt;"",Q917&lt;&gt;"t TM"),VLOOKUP($E917,'SD Aufnahme'!$A$33:$N$326,'SD Aufnahme'!$H$29,FALSE)*P917/O917,VLOOKUP($E917,'SD Aufnahme'!$A$33:$N$326,'SD Aufnahme'!$H$29,FALSE)),""))),"")</f>
        <v/>
      </c>
      <c r="Z917" s="87"/>
      <c r="AA917" s="424" t="s">
        <v>667</v>
      </c>
      <c r="AB917" s="129" t="str">
        <f>IF($M917=0,"",IFERROR(VLOOKUP($E917,'SD Aufnahme'!$A$33:$N$279,AB$20,FALSE),""))</f>
        <v/>
      </c>
      <c r="AC917" s="97">
        <f t="shared" si="259"/>
        <v>0</v>
      </c>
      <c r="AD917" s="89">
        <f t="shared" ca="1" si="260"/>
        <v>0</v>
      </c>
      <c r="AE917" s="89">
        <f t="shared" ca="1" si="266"/>
        <v>0</v>
      </c>
      <c r="AF917" s="89">
        <f t="shared" ca="1" si="261"/>
        <v>0</v>
      </c>
      <c r="AG917" s="89">
        <f t="shared" ca="1" si="267"/>
        <v>0</v>
      </c>
      <c r="AH917" s="89">
        <f t="shared" si="273"/>
        <v>0</v>
      </c>
      <c r="AI917" s="130" t="e">
        <f ca="1">COUNTIF(OFFSET('SD Aufnahme'!$C$33,VLOOKUP(J917,Art_Aufnahme,3,FALSE),0,VLOOKUP(J917,Art_Aufnahme,4,FALSE)-VLOOKUP(J917,Art_Aufnahme,3,FALSE)+1,1),K917)</f>
        <v>#N/A</v>
      </c>
      <c r="AJ917" s="138">
        <f ca="1">COUNTIF(OFFSET('SD Aufnahme'!$M$32,VLOOKUP(E917,'SD Aufnahme'!$A$33:$X$376,'SD Aufnahme'!$W$29,FALSE),0,1,VLOOKUP(E917,'SD Aufnahme'!$A$33:$X$376,'SD Aufnahme'!$X$29,FALSE)),M917)</f>
        <v>0</v>
      </c>
      <c r="AK917" s="91">
        <f t="shared" ca="1" si="268"/>
        <v>0</v>
      </c>
      <c r="AL917" s="98">
        <f t="shared" si="262"/>
        <v>3</v>
      </c>
      <c r="AO917" s="98">
        <f t="shared" si="263"/>
        <v>0</v>
      </c>
      <c r="AR917" s="98" t="str">
        <f t="shared" si="264"/>
        <v>1900-1-Aufnahme</v>
      </c>
    </row>
    <row r="918" spans="1:44">
      <c r="A918" s="98">
        <f t="shared" si="255"/>
        <v>0</v>
      </c>
      <c r="B918" s="98" t="str">
        <f>IF(C918=1,SUM($C$23:C918),"")</f>
        <v/>
      </c>
      <c r="C918" s="98">
        <f t="shared" si="256"/>
        <v>0</v>
      </c>
      <c r="D918" s="89" t="str">
        <f t="shared" si="257"/>
        <v>1900-1-Aufnahme-</v>
      </c>
      <c r="E918" s="123" t="str">
        <f t="shared" ca="1" si="265"/>
        <v>-</v>
      </c>
      <c r="F918" s="123">
        <f t="shared" si="270"/>
        <v>1900</v>
      </c>
      <c r="G918" s="123">
        <f t="shared" si="271"/>
        <v>1</v>
      </c>
      <c r="H918" s="162">
        <f t="shared" si="272"/>
        <v>896</v>
      </c>
      <c r="I918" s="77"/>
      <c r="J918" s="78"/>
      <c r="K918" s="79"/>
      <c r="L918" s="80"/>
      <c r="M918" s="177"/>
      <c r="N918" s="309" t="str">
        <f t="shared" ca="1" si="269"/>
        <v/>
      </c>
      <c r="O918" s="310" t="str">
        <f ca="1">IFERROR(IF(VLOOKUP($E918,'SD Aufnahme'!$A$33:$N$326,'SD Aufnahme'!$D$29,FALSE)=0,"",VLOOKUP($E918,'SD Aufnahme'!$A$33:$N$326,'SD Aufnahme'!$D$29,FALSE)),"")</f>
        <v/>
      </c>
      <c r="P918" s="313"/>
      <c r="Q918" s="315" t="str">
        <f>IF(K918=0,"",IFERROR(VLOOKUP($E918,'SD Aufnahme'!$A$33:$N$326,'SD Aufnahme'!$E$29,FALSE),""))</f>
        <v/>
      </c>
      <c r="R918" s="87"/>
      <c r="S918" s="131" t="str">
        <f t="shared" si="258"/>
        <v/>
      </c>
      <c r="T918" s="126">
        <f>IF(M918="organische Düngemittel",IF(OR($M918=0,L918&lt;&gt;0,U918&gt;0),0,IFERROR(VLOOKUP($E918,'SD Aufnahme'!$A$33:$N$4042,T$20,FALSE),0)),)</f>
        <v>0</v>
      </c>
      <c r="U918" s="83"/>
      <c r="V918" s="124"/>
      <c r="W918" s="128" t="str">
        <f ca="1">IFERROR(IF(AND(J918&lt;&gt;"eigene Stoffe",VLOOKUP($E918,'SD Aufnahme'!$A$33:$N$326,'SD Aufnahme'!$G$29,FALSE)=0),"",IF($L918&lt;&gt;0,"", IF(AND(P918&gt;0,O918&lt;&gt;"",Q918&lt;&gt;"t TM"),VLOOKUP($E918,'SD Aufnahme'!$A$33:$N$326,'SD Aufnahme'!$G$29,FALSE)/O918*P918,VLOOKUP($E918,'SD Aufnahme'!$A$33:$N$326,'SD Aufnahme'!$G$29,FALSE)))),"")</f>
        <v/>
      </c>
      <c r="X918" s="87"/>
      <c r="Y918" s="128" t="str">
        <f ca="1">IFERROR(IF(AND(J918&lt;&gt;"eigene Stoffe",VLOOKUP($E918,'SD Aufnahme'!$A$33:$N$326,'SD Aufnahme'!$H$29,FALSE)=0),"",IF($L918&lt;&gt;0,"",IFERROR(IF(AND(P918&gt;0,O918&lt;&gt;"",Q918&lt;&gt;"t TM"),VLOOKUP($E918,'SD Aufnahme'!$A$33:$N$326,'SD Aufnahme'!$H$29,FALSE)*P918/O918,VLOOKUP($E918,'SD Aufnahme'!$A$33:$N$326,'SD Aufnahme'!$H$29,FALSE)),""))),"")</f>
        <v/>
      </c>
      <c r="Z918" s="87"/>
      <c r="AA918" s="424" t="s">
        <v>667</v>
      </c>
      <c r="AB918" s="129" t="str">
        <f>IF($M918=0,"",IFERROR(VLOOKUP($E918,'SD Aufnahme'!$A$33:$N$279,AB$20,FALSE),""))</f>
        <v/>
      </c>
      <c r="AC918" s="97">
        <f t="shared" si="259"/>
        <v>0</v>
      </c>
      <c r="AD918" s="89">
        <f t="shared" ca="1" si="260"/>
        <v>0</v>
      </c>
      <c r="AE918" s="89">
        <f t="shared" ca="1" si="266"/>
        <v>0</v>
      </c>
      <c r="AF918" s="89">
        <f t="shared" ca="1" si="261"/>
        <v>0</v>
      </c>
      <c r="AG918" s="89">
        <f t="shared" ca="1" si="267"/>
        <v>0</v>
      </c>
      <c r="AH918" s="89">
        <f t="shared" si="273"/>
        <v>0</v>
      </c>
      <c r="AI918" s="130" t="e">
        <f ca="1">COUNTIF(OFFSET('SD Aufnahme'!$C$33,VLOOKUP(J918,Art_Aufnahme,3,FALSE),0,VLOOKUP(J918,Art_Aufnahme,4,FALSE)-VLOOKUP(J918,Art_Aufnahme,3,FALSE)+1,1),K918)</f>
        <v>#N/A</v>
      </c>
      <c r="AJ918" s="138">
        <f ca="1">COUNTIF(OFFSET('SD Aufnahme'!$M$32,VLOOKUP(E918,'SD Aufnahme'!$A$33:$X$376,'SD Aufnahme'!$W$29,FALSE),0,1,VLOOKUP(E918,'SD Aufnahme'!$A$33:$X$376,'SD Aufnahme'!$X$29,FALSE)),M918)</f>
        <v>0</v>
      </c>
      <c r="AK918" s="91">
        <f t="shared" ca="1" si="268"/>
        <v>0</v>
      </c>
      <c r="AL918" s="98">
        <f t="shared" si="262"/>
        <v>3</v>
      </c>
      <c r="AO918" s="98">
        <f t="shared" si="263"/>
        <v>0</v>
      </c>
      <c r="AR918" s="98" t="str">
        <f t="shared" si="264"/>
        <v>1900-1-Aufnahme</v>
      </c>
    </row>
    <row r="919" spans="1:44">
      <c r="A919" s="98">
        <f t="shared" ref="A919:A982" si="274">COUNTIF($K$23:$K$1022,L919)</f>
        <v>0</v>
      </c>
      <c r="B919" s="98" t="str">
        <f>IF(C919=1,SUM($C$23:C919),"")</f>
        <v/>
      </c>
      <c r="C919" s="98">
        <f t="shared" ref="C919:C982" si="275">IF(AND(L919&gt;0,X919&gt;0,Z919&gt;0),1,0)</f>
        <v>0</v>
      </c>
      <c r="D919" s="89" t="str">
        <f t="shared" ref="D919:D982" si="276">CONCATENATE(F919&amp;"-"&amp;G919&amp;"-"&amp;$D$1&amp;"-"&amp;M919)</f>
        <v>1900-1-Aufnahme-</v>
      </c>
      <c r="E919" s="123" t="str">
        <f t="shared" ca="1" si="265"/>
        <v>-</v>
      </c>
      <c r="F919" s="123">
        <f t="shared" si="270"/>
        <v>1900</v>
      </c>
      <c r="G919" s="123">
        <f t="shared" si="271"/>
        <v>1</v>
      </c>
      <c r="H919" s="162">
        <f t="shared" si="272"/>
        <v>897</v>
      </c>
      <c r="I919" s="77"/>
      <c r="J919" s="78"/>
      <c r="K919" s="79"/>
      <c r="L919" s="80"/>
      <c r="M919" s="177"/>
      <c r="N919" s="309" t="str">
        <f t="shared" ca="1" si="269"/>
        <v/>
      </c>
      <c r="O919" s="310" t="str">
        <f ca="1">IFERROR(IF(VLOOKUP($E919,'SD Aufnahme'!$A$33:$N$326,'SD Aufnahme'!$D$29,FALSE)=0,"",VLOOKUP($E919,'SD Aufnahme'!$A$33:$N$326,'SD Aufnahme'!$D$29,FALSE)),"")</f>
        <v/>
      </c>
      <c r="P919" s="313"/>
      <c r="Q919" s="315" t="str">
        <f>IF(K919=0,"",IFERROR(VLOOKUP($E919,'SD Aufnahme'!$A$33:$N$326,'SD Aufnahme'!$E$29,FALSE),""))</f>
        <v/>
      </c>
      <c r="R919" s="87"/>
      <c r="S919" s="131" t="str">
        <f t="shared" ref="S919:S982" si="277">IF(M919="organische Düngemittel", "%","")</f>
        <v/>
      </c>
      <c r="T919" s="126">
        <f>IF(M919="organische Düngemittel",IF(OR($M919=0,L919&lt;&gt;0,U919&gt;0),0,IFERROR(VLOOKUP($E919,'SD Aufnahme'!$A$33:$N$4042,T$20,FALSE),0)),)</f>
        <v>0</v>
      </c>
      <c r="U919" s="83"/>
      <c r="V919" s="124"/>
      <c r="W919" s="128" t="str">
        <f ca="1">IFERROR(IF(AND(J919&lt;&gt;"eigene Stoffe",VLOOKUP($E919,'SD Aufnahme'!$A$33:$N$326,'SD Aufnahme'!$G$29,FALSE)=0),"",IF($L919&lt;&gt;0,"", IF(AND(P919&gt;0,O919&lt;&gt;"",Q919&lt;&gt;"t TM"),VLOOKUP($E919,'SD Aufnahme'!$A$33:$N$326,'SD Aufnahme'!$G$29,FALSE)/O919*P919,VLOOKUP($E919,'SD Aufnahme'!$A$33:$N$326,'SD Aufnahme'!$G$29,FALSE)))),"")</f>
        <v/>
      </c>
      <c r="X919" s="87"/>
      <c r="Y919" s="128" t="str">
        <f ca="1">IFERROR(IF(AND(J919&lt;&gt;"eigene Stoffe",VLOOKUP($E919,'SD Aufnahme'!$A$33:$N$326,'SD Aufnahme'!$H$29,FALSE)=0),"",IF($L919&lt;&gt;0,"",IFERROR(IF(AND(P919&gt;0,O919&lt;&gt;"",Q919&lt;&gt;"t TM"),VLOOKUP($E919,'SD Aufnahme'!$A$33:$N$326,'SD Aufnahme'!$H$29,FALSE)*P919/O919,VLOOKUP($E919,'SD Aufnahme'!$A$33:$N$326,'SD Aufnahme'!$H$29,FALSE)),""))),"")</f>
        <v/>
      </c>
      <c r="Z919" s="87"/>
      <c r="AA919" s="424" t="s">
        <v>667</v>
      </c>
      <c r="AB919" s="129" t="str">
        <f>IF($M919=0,"",IFERROR(VLOOKUP($E919,'SD Aufnahme'!$A$33:$N$279,AB$20,FALSE),""))</f>
        <v/>
      </c>
      <c r="AC919" s="97">
        <f t="shared" ref="AC919:AC982" si="278">IFERROR(P919*R919/100,0)</f>
        <v>0</v>
      </c>
      <c r="AD919" s="89">
        <f t="shared" ref="AD919:AD982" ca="1" si="279">IF(AK919=1,IFERROR(IF(L919&gt;0,R919*X919,IF(X919&gt;0,X919*R919,W919*R919)),0),0)</f>
        <v>0</v>
      </c>
      <c r="AE919" s="89">
        <f t="shared" ca="1" si="266"/>
        <v>0</v>
      </c>
      <c r="AF919" s="89">
        <f t="shared" ref="AF919:AF982" ca="1" si="280">IF(AK919=1,IF(J919="Stickstofffixierung durch Leguminosen",0,IFERROR(IF(L919&gt;0,R919*Z919,IF(Z919&gt;0,Z919*R919,Y919*R919)),0)),0)</f>
        <v>0</v>
      </c>
      <c r="AG919" s="89">
        <f t="shared" ca="1" si="267"/>
        <v>0</v>
      </c>
      <c r="AH919" s="89">
        <f t="shared" si="273"/>
        <v>0</v>
      </c>
      <c r="AI919" s="130" t="e">
        <f ca="1">COUNTIF(OFFSET('SD Aufnahme'!$C$33,VLOOKUP(J919,Art_Aufnahme,3,FALSE),0,VLOOKUP(J919,Art_Aufnahme,4,FALSE)-VLOOKUP(J919,Art_Aufnahme,3,FALSE)+1,1),K919)</f>
        <v>#N/A</v>
      </c>
      <c r="AJ919" s="138">
        <f ca="1">COUNTIF(OFFSET('SD Aufnahme'!$M$32,VLOOKUP(E919,'SD Aufnahme'!$A$33:$X$376,'SD Aufnahme'!$W$29,FALSE),0,1,VLOOKUP(E919,'SD Aufnahme'!$A$33:$X$376,'SD Aufnahme'!$X$29,FALSE)),M919)</f>
        <v>0</v>
      </c>
      <c r="AK919" s="91">
        <f t="shared" ca="1" si="268"/>
        <v>0</v>
      </c>
      <c r="AL919" s="98">
        <f t="shared" ref="AL919:AL982" si="281">IF(OR(X919&gt;0,Z919&gt;0),2,3)</f>
        <v>3</v>
      </c>
      <c r="AO919" s="98">
        <f t="shared" ref="AO919:AO982" si="282">IF(I919&gt;0,ROW(),0)</f>
        <v>0</v>
      </c>
      <c r="AR919" s="98" t="str">
        <f t="shared" ref="AR919:AR982" si="283">CONCATENATE(F919&amp;"-"&amp;G919&amp;"-"&amp;$D$1)</f>
        <v>1900-1-Aufnahme</v>
      </c>
    </row>
    <row r="920" spans="1:44">
      <c r="A920" s="98">
        <f t="shared" si="274"/>
        <v>0</v>
      </c>
      <c r="B920" s="98" t="str">
        <f>IF(C920=1,SUM($C$23:C920),"")</f>
        <v/>
      </c>
      <c r="C920" s="98">
        <f t="shared" si="275"/>
        <v>0</v>
      </c>
      <c r="D920" s="89" t="str">
        <f t="shared" si="276"/>
        <v>1900-1-Aufnahme-</v>
      </c>
      <c r="E920" s="123" t="str">
        <f t="shared" ref="E920:E983" ca="1" si="284">IFERROR(IF(AI920=1,CONCATENATE(J920&amp;"-"&amp;K920),"-"),"-")</f>
        <v>-</v>
      </c>
      <c r="F920" s="123">
        <f t="shared" si="270"/>
        <v>1900</v>
      </c>
      <c r="G920" s="123">
        <f t="shared" si="271"/>
        <v>1</v>
      </c>
      <c r="H920" s="162">
        <f t="shared" si="272"/>
        <v>898</v>
      </c>
      <c r="I920" s="77"/>
      <c r="J920" s="78"/>
      <c r="K920" s="79"/>
      <c r="L920" s="80"/>
      <c r="M920" s="177"/>
      <c r="N920" s="309" t="str">
        <f t="shared" ca="1" si="269"/>
        <v/>
      </c>
      <c r="O920" s="310" t="str">
        <f ca="1">IFERROR(IF(VLOOKUP($E920,'SD Aufnahme'!$A$33:$N$326,'SD Aufnahme'!$D$29,FALSE)=0,"",VLOOKUP($E920,'SD Aufnahme'!$A$33:$N$326,'SD Aufnahme'!$D$29,FALSE)),"")</f>
        <v/>
      </c>
      <c r="P920" s="313"/>
      <c r="Q920" s="315" t="str">
        <f>IF(K920=0,"",IFERROR(VLOOKUP($E920,'SD Aufnahme'!$A$33:$N$326,'SD Aufnahme'!$E$29,FALSE),""))</f>
        <v/>
      </c>
      <c r="R920" s="87"/>
      <c r="S920" s="131" t="str">
        <f t="shared" si="277"/>
        <v/>
      </c>
      <c r="T920" s="126">
        <f>IF(M920="organische Düngemittel",IF(OR($M920=0,L920&lt;&gt;0,U920&gt;0),0,IFERROR(VLOOKUP($E920,'SD Aufnahme'!$A$33:$N$4042,T$20,FALSE),0)),)</f>
        <v>0</v>
      </c>
      <c r="U920" s="83"/>
      <c r="V920" s="124"/>
      <c r="W920" s="128" t="str">
        <f ca="1">IFERROR(IF(AND(J920&lt;&gt;"eigene Stoffe",VLOOKUP($E920,'SD Aufnahme'!$A$33:$N$326,'SD Aufnahme'!$G$29,FALSE)=0),"",IF($L920&lt;&gt;0,"", IF(AND(P920&gt;0,O920&lt;&gt;"",Q920&lt;&gt;"t TM"),VLOOKUP($E920,'SD Aufnahme'!$A$33:$N$326,'SD Aufnahme'!$G$29,FALSE)/O920*P920,VLOOKUP($E920,'SD Aufnahme'!$A$33:$N$326,'SD Aufnahme'!$G$29,FALSE)))),"")</f>
        <v/>
      </c>
      <c r="X920" s="87"/>
      <c r="Y920" s="128" t="str">
        <f ca="1">IFERROR(IF(AND(J920&lt;&gt;"eigene Stoffe",VLOOKUP($E920,'SD Aufnahme'!$A$33:$N$326,'SD Aufnahme'!$H$29,FALSE)=0),"",IF($L920&lt;&gt;0,"",IFERROR(IF(AND(P920&gt;0,O920&lt;&gt;"",Q920&lt;&gt;"t TM"),VLOOKUP($E920,'SD Aufnahme'!$A$33:$N$326,'SD Aufnahme'!$H$29,FALSE)*P920/O920,VLOOKUP($E920,'SD Aufnahme'!$A$33:$N$326,'SD Aufnahme'!$H$29,FALSE)),""))),"")</f>
        <v/>
      </c>
      <c r="Z920" s="87"/>
      <c r="AA920" s="424" t="s">
        <v>667</v>
      </c>
      <c r="AB920" s="129" t="str">
        <f>IF($M920=0,"",IFERROR(VLOOKUP($E920,'SD Aufnahme'!$A$33:$N$279,AB$20,FALSE),""))</f>
        <v/>
      </c>
      <c r="AC920" s="97">
        <f t="shared" si="278"/>
        <v>0</v>
      </c>
      <c r="AD920" s="89">
        <f t="shared" ca="1" si="279"/>
        <v>0</v>
      </c>
      <c r="AE920" s="89">
        <f t="shared" ref="AE920:AE983" ca="1" si="285">IF(AK920=1,AD920/100*IF(U920&gt;0,U920,T920),0)</f>
        <v>0</v>
      </c>
      <c r="AF920" s="89">
        <f t="shared" ca="1" si="280"/>
        <v>0</v>
      </c>
      <c r="AG920" s="89">
        <f t="shared" ref="AG920:AG983" ca="1" si="286">IF(AK920=1,AF920/100*IF(U920&gt;0,U920,T920),0)</f>
        <v>0</v>
      </c>
      <c r="AH920" s="89">
        <f t="shared" si="273"/>
        <v>0</v>
      </c>
      <c r="AI920" s="130" t="e">
        <f ca="1">COUNTIF(OFFSET('SD Aufnahme'!$C$33,VLOOKUP(J920,Art_Aufnahme,3,FALSE),0,VLOOKUP(J920,Art_Aufnahme,4,FALSE)-VLOOKUP(J920,Art_Aufnahme,3,FALSE)+1,1),K920)</f>
        <v>#N/A</v>
      </c>
      <c r="AJ920" s="138">
        <f ca="1">COUNTIF(OFFSET('SD Aufnahme'!$M$32,VLOOKUP(E920,'SD Aufnahme'!$A$33:$X$376,'SD Aufnahme'!$W$29,FALSE),0,1,VLOOKUP(E920,'SD Aufnahme'!$A$33:$X$376,'SD Aufnahme'!$X$29,FALSE)),M920)</f>
        <v>0</v>
      </c>
      <c r="AK920" s="91">
        <f t="shared" ref="AK920:AK983" ca="1" si="287">IF(AND(I920&gt;0,K920&gt;0,M920&gt;0,R920&gt;0,OR(AND(AA920="Richtwerte ",X920="",Z920=0),AND(OR(AA920="Richtwerte",AND(J920="eigene Stoffe",AA920&gt;0)),OR( W920&gt;0,X920&gt;0),OR(Y920&gt;0,Z920&gt;0)),AND(X920&gt;0,Z920&gt;0,OR(AA920="Richtwerte",AA920="Kennzeichnung",AA920="Analyse")))),1,0)</f>
        <v>0</v>
      </c>
      <c r="AL920" s="98">
        <f t="shared" si="281"/>
        <v>3</v>
      </c>
      <c r="AO920" s="98">
        <f t="shared" si="282"/>
        <v>0</v>
      </c>
      <c r="AR920" s="98" t="str">
        <f t="shared" si="283"/>
        <v>1900-1-Aufnahme</v>
      </c>
    </row>
    <row r="921" spans="1:44">
      <c r="A921" s="98">
        <f t="shared" si="274"/>
        <v>0</v>
      </c>
      <c r="B921" s="98" t="str">
        <f>IF(C921=1,SUM($C$23:C921),"")</f>
        <v/>
      </c>
      <c r="C921" s="98">
        <f t="shared" si="275"/>
        <v>0</v>
      </c>
      <c r="D921" s="89" t="str">
        <f t="shared" si="276"/>
        <v>1900-1-Aufnahme-</v>
      </c>
      <c r="E921" s="123" t="str">
        <f t="shared" ca="1" si="284"/>
        <v>-</v>
      </c>
      <c r="F921" s="123">
        <f t="shared" si="270"/>
        <v>1900</v>
      </c>
      <c r="G921" s="123">
        <f t="shared" si="271"/>
        <v>1</v>
      </c>
      <c r="H921" s="162">
        <f t="shared" si="272"/>
        <v>899</v>
      </c>
      <c r="I921" s="77"/>
      <c r="J921" s="78"/>
      <c r="K921" s="79"/>
      <c r="L921" s="80"/>
      <c r="M921" s="177"/>
      <c r="N921" s="309" t="str">
        <f t="shared" ref="N921:N984" ca="1" si="288">IF(OR(SUM(O921:P921)=0,O921=""),"","%")</f>
        <v/>
      </c>
      <c r="O921" s="310" t="str">
        <f ca="1">IFERROR(IF(VLOOKUP($E921,'SD Aufnahme'!$A$33:$N$326,'SD Aufnahme'!$D$29,FALSE)=0,"",VLOOKUP($E921,'SD Aufnahme'!$A$33:$N$326,'SD Aufnahme'!$D$29,FALSE)),"")</f>
        <v/>
      </c>
      <c r="P921" s="313"/>
      <c r="Q921" s="315" t="str">
        <f>IF(K921=0,"",IFERROR(VLOOKUP($E921,'SD Aufnahme'!$A$33:$N$326,'SD Aufnahme'!$E$29,FALSE),""))</f>
        <v/>
      </c>
      <c r="R921" s="87"/>
      <c r="S921" s="131" t="str">
        <f t="shared" si="277"/>
        <v/>
      </c>
      <c r="T921" s="126">
        <f>IF(M921="organische Düngemittel",IF(OR($M921=0,L921&lt;&gt;0,U921&gt;0),0,IFERROR(VLOOKUP($E921,'SD Aufnahme'!$A$33:$N$4042,T$20,FALSE),0)),)</f>
        <v>0</v>
      </c>
      <c r="U921" s="83"/>
      <c r="V921" s="124"/>
      <c r="W921" s="128" t="str">
        <f ca="1">IFERROR(IF(AND(J921&lt;&gt;"eigene Stoffe",VLOOKUP($E921,'SD Aufnahme'!$A$33:$N$326,'SD Aufnahme'!$G$29,FALSE)=0),"",IF($L921&lt;&gt;0,"", IF(AND(P921&gt;0,O921&lt;&gt;"",Q921&lt;&gt;"t TM"),VLOOKUP($E921,'SD Aufnahme'!$A$33:$N$326,'SD Aufnahme'!$G$29,FALSE)/O921*P921,VLOOKUP($E921,'SD Aufnahme'!$A$33:$N$326,'SD Aufnahme'!$G$29,FALSE)))),"")</f>
        <v/>
      </c>
      <c r="X921" s="87"/>
      <c r="Y921" s="128" t="str">
        <f ca="1">IFERROR(IF(AND(J921&lt;&gt;"eigene Stoffe",VLOOKUP($E921,'SD Aufnahme'!$A$33:$N$326,'SD Aufnahme'!$H$29,FALSE)=0),"",IF($L921&lt;&gt;0,"",IFERROR(IF(AND(P921&gt;0,O921&lt;&gt;"",Q921&lt;&gt;"t TM"),VLOOKUP($E921,'SD Aufnahme'!$A$33:$N$326,'SD Aufnahme'!$H$29,FALSE)*P921/O921,VLOOKUP($E921,'SD Aufnahme'!$A$33:$N$326,'SD Aufnahme'!$H$29,FALSE)),""))),"")</f>
        <v/>
      </c>
      <c r="Z921" s="87"/>
      <c r="AA921" s="424" t="s">
        <v>667</v>
      </c>
      <c r="AB921" s="129" t="str">
        <f>IF($M921=0,"",IFERROR(VLOOKUP($E921,'SD Aufnahme'!$A$33:$N$279,AB$20,FALSE),""))</f>
        <v/>
      </c>
      <c r="AC921" s="97">
        <f t="shared" si="278"/>
        <v>0</v>
      </c>
      <c r="AD921" s="89">
        <f t="shared" ca="1" si="279"/>
        <v>0</v>
      </c>
      <c r="AE921" s="89">
        <f t="shared" ca="1" si="285"/>
        <v>0</v>
      </c>
      <c r="AF921" s="89">
        <f t="shared" ca="1" si="280"/>
        <v>0</v>
      </c>
      <c r="AG921" s="89">
        <f t="shared" ca="1" si="286"/>
        <v>0</v>
      </c>
      <c r="AH921" s="89">
        <f t="shared" si="273"/>
        <v>0</v>
      </c>
      <c r="AI921" s="130" t="e">
        <f ca="1">COUNTIF(OFFSET('SD Aufnahme'!$C$33,VLOOKUP(J921,Art_Aufnahme,3,FALSE),0,VLOOKUP(J921,Art_Aufnahme,4,FALSE)-VLOOKUP(J921,Art_Aufnahme,3,FALSE)+1,1),K921)</f>
        <v>#N/A</v>
      </c>
      <c r="AJ921" s="138">
        <f ca="1">COUNTIF(OFFSET('SD Aufnahme'!$M$32,VLOOKUP(E921,'SD Aufnahme'!$A$33:$X$376,'SD Aufnahme'!$W$29,FALSE),0,1,VLOOKUP(E921,'SD Aufnahme'!$A$33:$X$376,'SD Aufnahme'!$X$29,FALSE)),M921)</f>
        <v>0</v>
      </c>
      <c r="AK921" s="91">
        <f t="shared" ca="1" si="287"/>
        <v>0</v>
      </c>
      <c r="AL921" s="98">
        <f t="shared" si="281"/>
        <v>3</v>
      </c>
      <c r="AO921" s="98">
        <f t="shared" si="282"/>
        <v>0</v>
      </c>
      <c r="AR921" s="98" t="str">
        <f t="shared" si="283"/>
        <v>1900-1-Aufnahme</v>
      </c>
    </row>
    <row r="922" spans="1:44">
      <c r="A922" s="98">
        <f t="shared" si="274"/>
        <v>0</v>
      </c>
      <c r="B922" s="98" t="str">
        <f>IF(C922=1,SUM($C$23:C922),"")</f>
        <v/>
      </c>
      <c r="C922" s="98">
        <f t="shared" si="275"/>
        <v>0</v>
      </c>
      <c r="D922" s="89" t="str">
        <f t="shared" si="276"/>
        <v>1900-1-Aufnahme-</v>
      </c>
      <c r="E922" s="123" t="str">
        <f t="shared" ca="1" si="284"/>
        <v>-</v>
      </c>
      <c r="F922" s="123">
        <f t="shared" si="270"/>
        <v>1900</v>
      </c>
      <c r="G922" s="123">
        <f t="shared" si="271"/>
        <v>1</v>
      </c>
      <c r="H922" s="162">
        <f t="shared" si="272"/>
        <v>900</v>
      </c>
      <c r="I922" s="77"/>
      <c r="J922" s="78"/>
      <c r="K922" s="79"/>
      <c r="L922" s="80"/>
      <c r="M922" s="177"/>
      <c r="N922" s="309" t="str">
        <f t="shared" ca="1" si="288"/>
        <v/>
      </c>
      <c r="O922" s="310" t="str">
        <f ca="1">IFERROR(IF(VLOOKUP($E922,'SD Aufnahme'!$A$33:$N$326,'SD Aufnahme'!$D$29,FALSE)=0,"",VLOOKUP($E922,'SD Aufnahme'!$A$33:$N$326,'SD Aufnahme'!$D$29,FALSE)),"")</f>
        <v/>
      </c>
      <c r="P922" s="313"/>
      <c r="Q922" s="315" t="str">
        <f>IF(K922=0,"",IFERROR(VLOOKUP($E922,'SD Aufnahme'!$A$33:$N$326,'SD Aufnahme'!$E$29,FALSE),""))</f>
        <v/>
      </c>
      <c r="R922" s="87"/>
      <c r="S922" s="131" t="str">
        <f t="shared" si="277"/>
        <v/>
      </c>
      <c r="T922" s="126">
        <f>IF(M922="organische Düngemittel",IF(OR($M922=0,L922&lt;&gt;0,U922&gt;0),0,IFERROR(VLOOKUP($E922,'SD Aufnahme'!$A$33:$N$4042,T$20,FALSE),0)),)</f>
        <v>0</v>
      </c>
      <c r="U922" s="83"/>
      <c r="V922" s="124"/>
      <c r="W922" s="128" t="str">
        <f ca="1">IFERROR(IF(AND(J922&lt;&gt;"eigene Stoffe",VLOOKUP($E922,'SD Aufnahme'!$A$33:$N$326,'SD Aufnahme'!$G$29,FALSE)=0),"",IF($L922&lt;&gt;0,"", IF(AND(P922&gt;0,O922&lt;&gt;"",Q922&lt;&gt;"t TM"),VLOOKUP($E922,'SD Aufnahme'!$A$33:$N$326,'SD Aufnahme'!$G$29,FALSE)/O922*P922,VLOOKUP($E922,'SD Aufnahme'!$A$33:$N$326,'SD Aufnahme'!$G$29,FALSE)))),"")</f>
        <v/>
      </c>
      <c r="X922" s="87"/>
      <c r="Y922" s="128" t="str">
        <f ca="1">IFERROR(IF(AND(J922&lt;&gt;"eigene Stoffe",VLOOKUP($E922,'SD Aufnahme'!$A$33:$N$326,'SD Aufnahme'!$H$29,FALSE)=0),"",IF($L922&lt;&gt;0,"",IFERROR(IF(AND(P922&gt;0,O922&lt;&gt;"",Q922&lt;&gt;"t TM"),VLOOKUP($E922,'SD Aufnahme'!$A$33:$N$326,'SD Aufnahme'!$H$29,FALSE)*P922/O922,VLOOKUP($E922,'SD Aufnahme'!$A$33:$N$326,'SD Aufnahme'!$H$29,FALSE)),""))),"")</f>
        <v/>
      </c>
      <c r="Z922" s="87"/>
      <c r="AA922" s="424" t="s">
        <v>667</v>
      </c>
      <c r="AB922" s="129" t="str">
        <f>IF($M922=0,"",IFERROR(VLOOKUP($E922,'SD Aufnahme'!$A$33:$N$279,AB$20,FALSE),""))</f>
        <v/>
      </c>
      <c r="AC922" s="97">
        <f t="shared" si="278"/>
        <v>0</v>
      </c>
      <c r="AD922" s="89">
        <f t="shared" ca="1" si="279"/>
        <v>0</v>
      </c>
      <c r="AE922" s="89">
        <f t="shared" ca="1" si="285"/>
        <v>0</v>
      </c>
      <c r="AF922" s="89">
        <f t="shared" ca="1" si="280"/>
        <v>0</v>
      </c>
      <c r="AG922" s="89">
        <f t="shared" ca="1" si="286"/>
        <v>0</v>
      </c>
      <c r="AH922" s="89">
        <f t="shared" si="273"/>
        <v>0</v>
      </c>
      <c r="AI922" s="130" t="e">
        <f ca="1">COUNTIF(OFFSET('SD Aufnahme'!$C$33,VLOOKUP(J922,Art_Aufnahme,3,FALSE),0,VLOOKUP(J922,Art_Aufnahme,4,FALSE)-VLOOKUP(J922,Art_Aufnahme,3,FALSE)+1,1),K922)</f>
        <v>#N/A</v>
      </c>
      <c r="AJ922" s="138">
        <f ca="1">COUNTIF(OFFSET('SD Aufnahme'!$M$32,VLOOKUP(E922,'SD Aufnahme'!$A$33:$X$376,'SD Aufnahme'!$W$29,FALSE),0,1,VLOOKUP(E922,'SD Aufnahme'!$A$33:$X$376,'SD Aufnahme'!$X$29,FALSE)),M922)</f>
        <v>0</v>
      </c>
      <c r="AK922" s="91">
        <f t="shared" ca="1" si="287"/>
        <v>0</v>
      </c>
      <c r="AL922" s="98">
        <f t="shared" si="281"/>
        <v>3</v>
      </c>
      <c r="AO922" s="98">
        <f t="shared" si="282"/>
        <v>0</v>
      </c>
      <c r="AR922" s="98" t="str">
        <f t="shared" si="283"/>
        <v>1900-1-Aufnahme</v>
      </c>
    </row>
    <row r="923" spans="1:44">
      <c r="A923" s="98">
        <f t="shared" si="274"/>
        <v>0</v>
      </c>
      <c r="B923" s="98" t="str">
        <f>IF(C923=1,SUM($C$23:C923),"")</f>
        <v/>
      </c>
      <c r="C923" s="98">
        <f t="shared" si="275"/>
        <v>0</v>
      </c>
      <c r="D923" s="89" t="str">
        <f t="shared" si="276"/>
        <v>1900-1-Aufnahme-</v>
      </c>
      <c r="E923" s="123" t="str">
        <f t="shared" ca="1" si="284"/>
        <v>-</v>
      </c>
      <c r="F923" s="123">
        <f t="shared" si="270"/>
        <v>1900</v>
      </c>
      <c r="G923" s="123">
        <f t="shared" si="271"/>
        <v>1</v>
      </c>
      <c r="H923" s="162">
        <f t="shared" si="272"/>
        <v>901</v>
      </c>
      <c r="I923" s="77"/>
      <c r="J923" s="78"/>
      <c r="K923" s="79"/>
      <c r="L923" s="80"/>
      <c r="M923" s="177"/>
      <c r="N923" s="309" t="str">
        <f t="shared" ca="1" si="288"/>
        <v/>
      </c>
      <c r="O923" s="310" t="str">
        <f ca="1">IFERROR(IF(VLOOKUP($E923,'SD Aufnahme'!$A$33:$N$326,'SD Aufnahme'!$D$29,FALSE)=0,"",VLOOKUP($E923,'SD Aufnahme'!$A$33:$N$326,'SD Aufnahme'!$D$29,FALSE)),"")</f>
        <v/>
      </c>
      <c r="P923" s="313"/>
      <c r="Q923" s="315" t="str">
        <f>IF(K923=0,"",IFERROR(VLOOKUP($E923,'SD Aufnahme'!$A$33:$N$326,'SD Aufnahme'!$E$29,FALSE),""))</f>
        <v/>
      </c>
      <c r="R923" s="87"/>
      <c r="S923" s="131" t="str">
        <f t="shared" si="277"/>
        <v/>
      </c>
      <c r="T923" s="126">
        <f>IF(M923="organische Düngemittel",IF(OR($M923=0,L923&lt;&gt;0,U923&gt;0),0,IFERROR(VLOOKUP($E923,'SD Aufnahme'!$A$33:$N$4042,T$20,FALSE),0)),)</f>
        <v>0</v>
      </c>
      <c r="U923" s="83"/>
      <c r="V923" s="124"/>
      <c r="W923" s="128" t="str">
        <f ca="1">IFERROR(IF(AND(J923&lt;&gt;"eigene Stoffe",VLOOKUP($E923,'SD Aufnahme'!$A$33:$N$326,'SD Aufnahme'!$G$29,FALSE)=0),"",IF($L923&lt;&gt;0,"", IF(AND(P923&gt;0,O923&lt;&gt;"",Q923&lt;&gt;"t TM"),VLOOKUP($E923,'SD Aufnahme'!$A$33:$N$326,'SD Aufnahme'!$G$29,FALSE)/O923*P923,VLOOKUP($E923,'SD Aufnahme'!$A$33:$N$326,'SD Aufnahme'!$G$29,FALSE)))),"")</f>
        <v/>
      </c>
      <c r="X923" s="87"/>
      <c r="Y923" s="128" t="str">
        <f ca="1">IFERROR(IF(AND(J923&lt;&gt;"eigene Stoffe",VLOOKUP($E923,'SD Aufnahme'!$A$33:$N$326,'SD Aufnahme'!$H$29,FALSE)=0),"",IF($L923&lt;&gt;0,"",IFERROR(IF(AND(P923&gt;0,O923&lt;&gt;"",Q923&lt;&gt;"t TM"),VLOOKUP($E923,'SD Aufnahme'!$A$33:$N$326,'SD Aufnahme'!$H$29,FALSE)*P923/O923,VLOOKUP($E923,'SD Aufnahme'!$A$33:$N$326,'SD Aufnahme'!$H$29,FALSE)),""))),"")</f>
        <v/>
      </c>
      <c r="Z923" s="87"/>
      <c r="AA923" s="424" t="s">
        <v>667</v>
      </c>
      <c r="AB923" s="129" t="str">
        <f>IF($M923=0,"",IFERROR(VLOOKUP($E923,'SD Aufnahme'!$A$33:$N$279,AB$20,FALSE),""))</f>
        <v/>
      </c>
      <c r="AC923" s="97">
        <f t="shared" si="278"/>
        <v>0</v>
      </c>
      <c r="AD923" s="89">
        <f t="shared" ca="1" si="279"/>
        <v>0</v>
      </c>
      <c r="AE923" s="89">
        <f t="shared" ca="1" si="285"/>
        <v>0</v>
      </c>
      <c r="AF923" s="89">
        <f t="shared" ca="1" si="280"/>
        <v>0</v>
      </c>
      <c r="AG923" s="89">
        <f t="shared" ca="1" si="286"/>
        <v>0</v>
      </c>
      <c r="AH923" s="89">
        <f t="shared" si="273"/>
        <v>0</v>
      </c>
      <c r="AI923" s="130" t="e">
        <f ca="1">COUNTIF(OFFSET('SD Aufnahme'!$C$33,VLOOKUP(J923,Art_Aufnahme,3,FALSE),0,VLOOKUP(J923,Art_Aufnahme,4,FALSE)-VLOOKUP(J923,Art_Aufnahme,3,FALSE)+1,1),K923)</f>
        <v>#N/A</v>
      </c>
      <c r="AJ923" s="138">
        <f ca="1">COUNTIF(OFFSET('SD Aufnahme'!$M$32,VLOOKUP(E923,'SD Aufnahme'!$A$33:$X$376,'SD Aufnahme'!$W$29,FALSE),0,1,VLOOKUP(E923,'SD Aufnahme'!$A$33:$X$376,'SD Aufnahme'!$X$29,FALSE)),M923)</f>
        <v>0</v>
      </c>
      <c r="AK923" s="91">
        <f t="shared" ca="1" si="287"/>
        <v>0</v>
      </c>
      <c r="AL923" s="98">
        <f t="shared" si="281"/>
        <v>3</v>
      </c>
      <c r="AO923" s="98">
        <f t="shared" si="282"/>
        <v>0</v>
      </c>
      <c r="AR923" s="98" t="str">
        <f t="shared" si="283"/>
        <v>1900-1-Aufnahme</v>
      </c>
    </row>
    <row r="924" spans="1:44">
      <c r="A924" s="98">
        <f t="shared" si="274"/>
        <v>0</v>
      </c>
      <c r="B924" s="98" t="str">
        <f>IF(C924=1,SUM($C$23:C924),"")</f>
        <v/>
      </c>
      <c r="C924" s="98">
        <f t="shared" si="275"/>
        <v>0</v>
      </c>
      <c r="D924" s="89" t="str">
        <f t="shared" si="276"/>
        <v>1900-1-Aufnahme-</v>
      </c>
      <c r="E924" s="123" t="str">
        <f t="shared" ca="1" si="284"/>
        <v>-</v>
      </c>
      <c r="F924" s="123">
        <f t="shared" si="270"/>
        <v>1900</v>
      </c>
      <c r="G924" s="123">
        <f t="shared" si="271"/>
        <v>1</v>
      </c>
      <c r="H924" s="162">
        <f t="shared" si="272"/>
        <v>902</v>
      </c>
      <c r="I924" s="77"/>
      <c r="J924" s="78"/>
      <c r="K924" s="79"/>
      <c r="L924" s="80"/>
      <c r="M924" s="177"/>
      <c r="N924" s="309" t="str">
        <f t="shared" ca="1" si="288"/>
        <v/>
      </c>
      <c r="O924" s="310" t="str">
        <f ca="1">IFERROR(IF(VLOOKUP($E924,'SD Aufnahme'!$A$33:$N$326,'SD Aufnahme'!$D$29,FALSE)=0,"",VLOOKUP($E924,'SD Aufnahme'!$A$33:$N$326,'SD Aufnahme'!$D$29,FALSE)),"")</f>
        <v/>
      </c>
      <c r="P924" s="313"/>
      <c r="Q924" s="315" t="str">
        <f>IF(K924=0,"",IFERROR(VLOOKUP($E924,'SD Aufnahme'!$A$33:$N$326,'SD Aufnahme'!$E$29,FALSE),""))</f>
        <v/>
      </c>
      <c r="R924" s="87"/>
      <c r="S924" s="131" t="str">
        <f t="shared" si="277"/>
        <v/>
      </c>
      <c r="T924" s="126">
        <f>IF(M924="organische Düngemittel",IF(OR($M924=0,L924&lt;&gt;0,U924&gt;0),0,IFERROR(VLOOKUP($E924,'SD Aufnahme'!$A$33:$N$4042,T$20,FALSE),0)),)</f>
        <v>0</v>
      </c>
      <c r="U924" s="83"/>
      <c r="V924" s="124"/>
      <c r="W924" s="128" t="str">
        <f ca="1">IFERROR(IF(AND(J924&lt;&gt;"eigene Stoffe",VLOOKUP($E924,'SD Aufnahme'!$A$33:$N$326,'SD Aufnahme'!$G$29,FALSE)=0),"",IF($L924&lt;&gt;0,"", IF(AND(P924&gt;0,O924&lt;&gt;"",Q924&lt;&gt;"t TM"),VLOOKUP($E924,'SD Aufnahme'!$A$33:$N$326,'SD Aufnahme'!$G$29,FALSE)/O924*P924,VLOOKUP($E924,'SD Aufnahme'!$A$33:$N$326,'SD Aufnahme'!$G$29,FALSE)))),"")</f>
        <v/>
      </c>
      <c r="X924" s="87"/>
      <c r="Y924" s="128" t="str">
        <f ca="1">IFERROR(IF(AND(J924&lt;&gt;"eigene Stoffe",VLOOKUP($E924,'SD Aufnahme'!$A$33:$N$326,'SD Aufnahme'!$H$29,FALSE)=0),"",IF($L924&lt;&gt;0,"",IFERROR(IF(AND(P924&gt;0,O924&lt;&gt;"",Q924&lt;&gt;"t TM"),VLOOKUP($E924,'SD Aufnahme'!$A$33:$N$326,'SD Aufnahme'!$H$29,FALSE)*P924/O924,VLOOKUP($E924,'SD Aufnahme'!$A$33:$N$326,'SD Aufnahme'!$H$29,FALSE)),""))),"")</f>
        <v/>
      </c>
      <c r="Z924" s="87"/>
      <c r="AA924" s="424" t="s">
        <v>667</v>
      </c>
      <c r="AB924" s="129" t="str">
        <f>IF($M924=0,"",IFERROR(VLOOKUP($E924,'SD Aufnahme'!$A$33:$N$279,AB$20,FALSE),""))</f>
        <v/>
      </c>
      <c r="AC924" s="97">
        <f t="shared" si="278"/>
        <v>0</v>
      </c>
      <c r="AD924" s="89">
        <f t="shared" ca="1" si="279"/>
        <v>0</v>
      </c>
      <c r="AE924" s="89">
        <f t="shared" ca="1" si="285"/>
        <v>0</v>
      </c>
      <c r="AF924" s="89">
        <f t="shared" ca="1" si="280"/>
        <v>0</v>
      </c>
      <c r="AG924" s="89">
        <f t="shared" ca="1" si="286"/>
        <v>0</v>
      </c>
      <c r="AH924" s="89">
        <f t="shared" si="273"/>
        <v>0</v>
      </c>
      <c r="AI924" s="130" t="e">
        <f ca="1">COUNTIF(OFFSET('SD Aufnahme'!$C$33,VLOOKUP(J924,Art_Aufnahme,3,FALSE),0,VLOOKUP(J924,Art_Aufnahme,4,FALSE)-VLOOKUP(J924,Art_Aufnahme,3,FALSE)+1,1),K924)</f>
        <v>#N/A</v>
      </c>
      <c r="AJ924" s="138">
        <f ca="1">COUNTIF(OFFSET('SD Aufnahme'!$M$32,VLOOKUP(E924,'SD Aufnahme'!$A$33:$X$376,'SD Aufnahme'!$W$29,FALSE),0,1,VLOOKUP(E924,'SD Aufnahme'!$A$33:$X$376,'SD Aufnahme'!$X$29,FALSE)),M924)</f>
        <v>0</v>
      </c>
      <c r="AK924" s="91">
        <f t="shared" ca="1" si="287"/>
        <v>0</v>
      </c>
      <c r="AL924" s="98">
        <f t="shared" si="281"/>
        <v>3</v>
      </c>
      <c r="AO924" s="98">
        <f t="shared" si="282"/>
        <v>0</v>
      </c>
      <c r="AR924" s="98" t="str">
        <f t="shared" si="283"/>
        <v>1900-1-Aufnahme</v>
      </c>
    </row>
    <row r="925" spans="1:44">
      <c r="A925" s="98">
        <f t="shared" si="274"/>
        <v>0</v>
      </c>
      <c r="B925" s="98" t="str">
        <f>IF(C925=1,SUM($C$23:C925),"")</f>
        <v/>
      </c>
      <c r="C925" s="98">
        <f t="shared" si="275"/>
        <v>0</v>
      </c>
      <c r="D925" s="89" t="str">
        <f t="shared" si="276"/>
        <v>1900-1-Aufnahme-</v>
      </c>
      <c r="E925" s="123" t="str">
        <f t="shared" ca="1" si="284"/>
        <v>-</v>
      </c>
      <c r="F925" s="123">
        <f t="shared" si="270"/>
        <v>1900</v>
      </c>
      <c r="G925" s="123">
        <f t="shared" si="271"/>
        <v>1</v>
      </c>
      <c r="H925" s="162">
        <f t="shared" si="272"/>
        <v>903</v>
      </c>
      <c r="I925" s="77"/>
      <c r="J925" s="78"/>
      <c r="K925" s="79"/>
      <c r="L925" s="80"/>
      <c r="M925" s="177"/>
      <c r="N925" s="309" t="str">
        <f t="shared" ca="1" si="288"/>
        <v/>
      </c>
      <c r="O925" s="310" t="str">
        <f ca="1">IFERROR(IF(VLOOKUP($E925,'SD Aufnahme'!$A$33:$N$326,'SD Aufnahme'!$D$29,FALSE)=0,"",VLOOKUP($E925,'SD Aufnahme'!$A$33:$N$326,'SD Aufnahme'!$D$29,FALSE)),"")</f>
        <v/>
      </c>
      <c r="P925" s="313"/>
      <c r="Q925" s="315" t="str">
        <f>IF(K925=0,"",IFERROR(VLOOKUP($E925,'SD Aufnahme'!$A$33:$N$326,'SD Aufnahme'!$E$29,FALSE),""))</f>
        <v/>
      </c>
      <c r="R925" s="87"/>
      <c r="S925" s="131" t="str">
        <f t="shared" si="277"/>
        <v/>
      </c>
      <c r="T925" s="126">
        <f>IF(M925="organische Düngemittel",IF(OR($M925=0,L925&lt;&gt;0,U925&gt;0),0,IFERROR(VLOOKUP($E925,'SD Aufnahme'!$A$33:$N$4042,T$20,FALSE),0)),)</f>
        <v>0</v>
      </c>
      <c r="U925" s="83"/>
      <c r="V925" s="124"/>
      <c r="W925" s="128" t="str">
        <f ca="1">IFERROR(IF(AND(J925&lt;&gt;"eigene Stoffe",VLOOKUP($E925,'SD Aufnahme'!$A$33:$N$326,'SD Aufnahme'!$G$29,FALSE)=0),"",IF($L925&lt;&gt;0,"", IF(AND(P925&gt;0,O925&lt;&gt;"",Q925&lt;&gt;"t TM"),VLOOKUP($E925,'SD Aufnahme'!$A$33:$N$326,'SD Aufnahme'!$G$29,FALSE)/O925*P925,VLOOKUP($E925,'SD Aufnahme'!$A$33:$N$326,'SD Aufnahme'!$G$29,FALSE)))),"")</f>
        <v/>
      </c>
      <c r="X925" s="87"/>
      <c r="Y925" s="128" t="str">
        <f ca="1">IFERROR(IF(AND(J925&lt;&gt;"eigene Stoffe",VLOOKUP($E925,'SD Aufnahme'!$A$33:$N$326,'SD Aufnahme'!$H$29,FALSE)=0),"",IF($L925&lt;&gt;0,"",IFERROR(IF(AND(P925&gt;0,O925&lt;&gt;"",Q925&lt;&gt;"t TM"),VLOOKUP($E925,'SD Aufnahme'!$A$33:$N$326,'SD Aufnahme'!$H$29,FALSE)*P925/O925,VLOOKUP($E925,'SD Aufnahme'!$A$33:$N$326,'SD Aufnahme'!$H$29,FALSE)),""))),"")</f>
        <v/>
      </c>
      <c r="Z925" s="87"/>
      <c r="AA925" s="424" t="s">
        <v>667</v>
      </c>
      <c r="AB925" s="129" t="str">
        <f>IF($M925=0,"",IFERROR(VLOOKUP($E925,'SD Aufnahme'!$A$33:$N$279,AB$20,FALSE),""))</f>
        <v/>
      </c>
      <c r="AC925" s="97">
        <f t="shared" si="278"/>
        <v>0</v>
      </c>
      <c r="AD925" s="89">
        <f t="shared" ca="1" si="279"/>
        <v>0</v>
      </c>
      <c r="AE925" s="89">
        <f t="shared" ca="1" si="285"/>
        <v>0</v>
      </c>
      <c r="AF925" s="89">
        <f t="shared" ca="1" si="280"/>
        <v>0</v>
      </c>
      <c r="AG925" s="89">
        <f t="shared" ca="1" si="286"/>
        <v>0</v>
      </c>
      <c r="AH925" s="89">
        <f t="shared" si="273"/>
        <v>0</v>
      </c>
      <c r="AI925" s="130" t="e">
        <f ca="1">COUNTIF(OFFSET('SD Aufnahme'!$C$33,VLOOKUP(J925,Art_Aufnahme,3,FALSE),0,VLOOKUP(J925,Art_Aufnahme,4,FALSE)-VLOOKUP(J925,Art_Aufnahme,3,FALSE)+1,1),K925)</f>
        <v>#N/A</v>
      </c>
      <c r="AJ925" s="138">
        <f ca="1">COUNTIF(OFFSET('SD Aufnahme'!$M$32,VLOOKUP(E925,'SD Aufnahme'!$A$33:$X$376,'SD Aufnahme'!$W$29,FALSE),0,1,VLOOKUP(E925,'SD Aufnahme'!$A$33:$X$376,'SD Aufnahme'!$X$29,FALSE)),M925)</f>
        <v>0</v>
      </c>
      <c r="AK925" s="91">
        <f t="shared" ca="1" si="287"/>
        <v>0</v>
      </c>
      <c r="AL925" s="98">
        <f t="shared" si="281"/>
        <v>3</v>
      </c>
      <c r="AO925" s="98">
        <f t="shared" si="282"/>
        <v>0</v>
      </c>
      <c r="AR925" s="98" t="str">
        <f t="shared" si="283"/>
        <v>1900-1-Aufnahme</v>
      </c>
    </row>
    <row r="926" spans="1:44">
      <c r="A926" s="98">
        <f t="shared" si="274"/>
        <v>0</v>
      </c>
      <c r="B926" s="98" t="str">
        <f>IF(C926=1,SUM($C$23:C926),"")</f>
        <v/>
      </c>
      <c r="C926" s="98">
        <f t="shared" si="275"/>
        <v>0</v>
      </c>
      <c r="D926" s="89" t="str">
        <f t="shared" si="276"/>
        <v>1900-1-Aufnahme-</v>
      </c>
      <c r="E926" s="123" t="str">
        <f t="shared" ca="1" si="284"/>
        <v>-</v>
      </c>
      <c r="F926" s="123">
        <f t="shared" si="270"/>
        <v>1900</v>
      </c>
      <c r="G926" s="123">
        <f t="shared" si="271"/>
        <v>1</v>
      </c>
      <c r="H926" s="162">
        <f t="shared" si="272"/>
        <v>904</v>
      </c>
      <c r="I926" s="77"/>
      <c r="J926" s="78"/>
      <c r="K926" s="79"/>
      <c r="L926" s="80"/>
      <c r="M926" s="177"/>
      <c r="N926" s="309" t="str">
        <f t="shared" ca="1" si="288"/>
        <v/>
      </c>
      <c r="O926" s="310" t="str">
        <f ca="1">IFERROR(IF(VLOOKUP($E926,'SD Aufnahme'!$A$33:$N$326,'SD Aufnahme'!$D$29,FALSE)=0,"",VLOOKUP($E926,'SD Aufnahme'!$A$33:$N$326,'SD Aufnahme'!$D$29,FALSE)),"")</f>
        <v/>
      </c>
      <c r="P926" s="313"/>
      <c r="Q926" s="315" t="str">
        <f>IF(K926=0,"",IFERROR(VLOOKUP($E926,'SD Aufnahme'!$A$33:$N$326,'SD Aufnahme'!$E$29,FALSE),""))</f>
        <v/>
      </c>
      <c r="R926" s="87"/>
      <c r="S926" s="131" t="str">
        <f t="shared" si="277"/>
        <v/>
      </c>
      <c r="T926" s="126">
        <f>IF(M926="organische Düngemittel",IF(OR($M926=0,L926&lt;&gt;0,U926&gt;0),0,IFERROR(VLOOKUP($E926,'SD Aufnahme'!$A$33:$N$4042,T$20,FALSE),0)),)</f>
        <v>0</v>
      </c>
      <c r="U926" s="83"/>
      <c r="V926" s="124"/>
      <c r="W926" s="128" t="str">
        <f ca="1">IFERROR(IF(AND(J926&lt;&gt;"eigene Stoffe",VLOOKUP($E926,'SD Aufnahme'!$A$33:$N$326,'SD Aufnahme'!$G$29,FALSE)=0),"",IF($L926&lt;&gt;0,"", IF(AND(P926&gt;0,O926&lt;&gt;"",Q926&lt;&gt;"t TM"),VLOOKUP($E926,'SD Aufnahme'!$A$33:$N$326,'SD Aufnahme'!$G$29,FALSE)/O926*P926,VLOOKUP($E926,'SD Aufnahme'!$A$33:$N$326,'SD Aufnahme'!$G$29,FALSE)))),"")</f>
        <v/>
      </c>
      <c r="X926" s="87"/>
      <c r="Y926" s="128" t="str">
        <f ca="1">IFERROR(IF(AND(J926&lt;&gt;"eigene Stoffe",VLOOKUP($E926,'SD Aufnahme'!$A$33:$N$326,'SD Aufnahme'!$H$29,FALSE)=0),"",IF($L926&lt;&gt;0,"",IFERROR(IF(AND(P926&gt;0,O926&lt;&gt;"",Q926&lt;&gt;"t TM"),VLOOKUP($E926,'SD Aufnahme'!$A$33:$N$326,'SD Aufnahme'!$H$29,FALSE)*P926/O926,VLOOKUP($E926,'SD Aufnahme'!$A$33:$N$326,'SD Aufnahme'!$H$29,FALSE)),""))),"")</f>
        <v/>
      </c>
      <c r="Z926" s="87"/>
      <c r="AA926" s="424" t="s">
        <v>667</v>
      </c>
      <c r="AB926" s="129" t="str">
        <f>IF($M926=0,"",IFERROR(VLOOKUP($E926,'SD Aufnahme'!$A$33:$N$279,AB$20,FALSE),""))</f>
        <v/>
      </c>
      <c r="AC926" s="97">
        <f t="shared" si="278"/>
        <v>0</v>
      </c>
      <c r="AD926" s="89">
        <f t="shared" ca="1" si="279"/>
        <v>0</v>
      </c>
      <c r="AE926" s="89">
        <f t="shared" ca="1" si="285"/>
        <v>0</v>
      </c>
      <c r="AF926" s="89">
        <f t="shared" ca="1" si="280"/>
        <v>0</v>
      </c>
      <c r="AG926" s="89">
        <f t="shared" ca="1" si="286"/>
        <v>0</v>
      </c>
      <c r="AH926" s="89">
        <f t="shared" si="273"/>
        <v>0</v>
      </c>
      <c r="AI926" s="130" t="e">
        <f ca="1">COUNTIF(OFFSET('SD Aufnahme'!$C$33,VLOOKUP(J926,Art_Aufnahme,3,FALSE),0,VLOOKUP(J926,Art_Aufnahme,4,FALSE)-VLOOKUP(J926,Art_Aufnahme,3,FALSE)+1,1),K926)</f>
        <v>#N/A</v>
      </c>
      <c r="AJ926" s="138">
        <f ca="1">COUNTIF(OFFSET('SD Aufnahme'!$M$32,VLOOKUP(E926,'SD Aufnahme'!$A$33:$X$376,'SD Aufnahme'!$W$29,FALSE),0,1,VLOOKUP(E926,'SD Aufnahme'!$A$33:$X$376,'SD Aufnahme'!$X$29,FALSE)),M926)</f>
        <v>0</v>
      </c>
      <c r="AK926" s="91">
        <f t="shared" ca="1" si="287"/>
        <v>0</v>
      </c>
      <c r="AL926" s="98">
        <f t="shared" si="281"/>
        <v>3</v>
      </c>
      <c r="AO926" s="98">
        <f t="shared" si="282"/>
        <v>0</v>
      </c>
      <c r="AR926" s="98" t="str">
        <f t="shared" si="283"/>
        <v>1900-1-Aufnahme</v>
      </c>
    </row>
    <row r="927" spans="1:44">
      <c r="A927" s="98">
        <f t="shared" si="274"/>
        <v>0</v>
      </c>
      <c r="B927" s="98" t="str">
        <f>IF(C927=1,SUM($C$23:C927),"")</f>
        <v/>
      </c>
      <c r="C927" s="98">
        <f t="shared" si="275"/>
        <v>0</v>
      </c>
      <c r="D927" s="89" t="str">
        <f t="shared" si="276"/>
        <v>1900-1-Aufnahme-</v>
      </c>
      <c r="E927" s="123" t="str">
        <f t="shared" ca="1" si="284"/>
        <v>-</v>
      </c>
      <c r="F927" s="123">
        <f t="shared" si="270"/>
        <v>1900</v>
      </c>
      <c r="G927" s="123">
        <f t="shared" si="271"/>
        <v>1</v>
      </c>
      <c r="H927" s="162">
        <f t="shared" si="272"/>
        <v>905</v>
      </c>
      <c r="I927" s="77"/>
      <c r="J927" s="78"/>
      <c r="K927" s="79"/>
      <c r="L927" s="80"/>
      <c r="M927" s="177"/>
      <c r="N927" s="309" t="str">
        <f t="shared" ca="1" si="288"/>
        <v/>
      </c>
      <c r="O927" s="310" t="str">
        <f ca="1">IFERROR(IF(VLOOKUP($E927,'SD Aufnahme'!$A$33:$N$326,'SD Aufnahme'!$D$29,FALSE)=0,"",VLOOKUP($E927,'SD Aufnahme'!$A$33:$N$326,'SD Aufnahme'!$D$29,FALSE)),"")</f>
        <v/>
      </c>
      <c r="P927" s="313"/>
      <c r="Q927" s="315" t="str">
        <f>IF(K927=0,"",IFERROR(VLOOKUP($E927,'SD Aufnahme'!$A$33:$N$326,'SD Aufnahme'!$E$29,FALSE),""))</f>
        <v/>
      </c>
      <c r="R927" s="87"/>
      <c r="S927" s="131" t="str">
        <f t="shared" si="277"/>
        <v/>
      </c>
      <c r="T927" s="126">
        <f>IF(M927="organische Düngemittel",IF(OR($M927=0,L927&lt;&gt;0,U927&gt;0),0,IFERROR(VLOOKUP($E927,'SD Aufnahme'!$A$33:$N$4042,T$20,FALSE),0)),)</f>
        <v>0</v>
      </c>
      <c r="U927" s="83"/>
      <c r="V927" s="124"/>
      <c r="W927" s="128" t="str">
        <f ca="1">IFERROR(IF(AND(J927&lt;&gt;"eigene Stoffe",VLOOKUP($E927,'SD Aufnahme'!$A$33:$N$326,'SD Aufnahme'!$G$29,FALSE)=0),"",IF($L927&lt;&gt;0,"", IF(AND(P927&gt;0,O927&lt;&gt;"",Q927&lt;&gt;"t TM"),VLOOKUP($E927,'SD Aufnahme'!$A$33:$N$326,'SD Aufnahme'!$G$29,FALSE)/O927*P927,VLOOKUP($E927,'SD Aufnahme'!$A$33:$N$326,'SD Aufnahme'!$G$29,FALSE)))),"")</f>
        <v/>
      </c>
      <c r="X927" s="87"/>
      <c r="Y927" s="128" t="str">
        <f ca="1">IFERROR(IF(AND(J927&lt;&gt;"eigene Stoffe",VLOOKUP($E927,'SD Aufnahme'!$A$33:$N$326,'SD Aufnahme'!$H$29,FALSE)=0),"",IF($L927&lt;&gt;0,"",IFERROR(IF(AND(P927&gt;0,O927&lt;&gt;"",Q927&lt;&gt;"t TM"),VLOOKUP($E927,'SD Aufnahme'!$A$33:$N$326,'SD Aufnahme'!$H$29,FALSE)*P927/O927,VLOOKUP($E927,'SD Aufnahme'!$A$33:$N$326,'SD Aufnahme'!$H$29,FALSE)),""))),"")</f>
        <v/>
      </c>
      <c r="Z927" s="87"/>
      <c r="AA927" s="424" t="s">
        <v>667</v>
      </c>
      <c r="AB927" s="129" t="str">
        <f>IF($M927=0,"",IFERROR(VLOOKUP($E927,'SD Aufnahme'!$A$33:$N$279,AB$20,FALSE),""))</f>
        <v/>
      </c>
      <c r="AC927" s="97">
        <f t="shared" si="278"/>
        <v>0</v>
      </c>
      <c r="AD927" s="89">
        <f t="shared" ca="1" si="279"/>
        <v>0</v>
      </c>
      <c r="AE927" s="89">
        <f t="shared" ca="1" si="285"/>
        <v>0</v>
      </c>
      <c r="AF927" s="89">
        <f t="shared" ca="1" si="280"/>
        <v>0</v>
      </c>
      <c r="AG927" s="89">
        <f t="shared" ca="1" si="286"/>
        <v>0</v>
      </c>
      <c r="AH927" s="89">
        <f t="shared" si="273"/>
        <v>0</v>
      </c>
      <c r="AI927" s="130" t="e">
        <f ca="1">COUNTIF(OFFSET('SD Aufnahme'!$C$33,VLOOKUP(J927,Art_Aufnahme,3,FALSE),0,VLOOKUP(J927,Art_Aufnahme,4,FALSE)-VLOOKUP(J927,Art_Aufnahme,3,FALSE)+1,1),K927)</f>
        <v>#N/A</v>
      </c>
      <c r="AJ927" s="138">
        <f ca="1">COUNTIF(OFFSET('SD Aufnahme'!$M$32,VLOOKUP(E927,'SD Aufnahme'!$A$33:$X$376,'SD Aufnahme'!$W$29,FALSE),0,1,VLOOKUP(E927,'SD Aufnahme'!$A$33:$X$376,'SD Aufnahme'!$X$29,FALSE)),M927)</f>
        <v>0</v>
      </c>
      <c r="AK927" s="91">
        <f t="shared" ca="1" si="287"/>
        <v>0</v>
      </c>
      <c r="AL927" s="98">
        <f t="shared" si="281"/>
        <v>3</v>
      </c>
      <c r="AO927" s="98">
        <f t="shared" si="282"/>
        <v>0</v>
      </c>
      <c r="AR927" s="98" t="str">
        <f t="shared" si="283"/>
        <v>1900-1-Aufnahme</v>
      </c>
    </row>
    <row r="928" spans="1:44">
      <c r="A928" s="98">
        <f t="shared" si="274"/>
        <v>0</v>
      </c>
      <c r="B928" s="98" t="str">
        <f>IF(C928=1,SUM($C$23:C928),"")</f>
        <v/>
      </c>
      <c r="C928" s="98">
        <f t="shared" si="275"/>
        <v>0</v>
      </c>
      <c r="D928" s="89" t="str">
        <f t="shared" si="276"/>
        <v>1900-1-Aufnahme-</v>
      </c>
      <c r="E928" s="123" t="str">
        <f t="shared" ca="1" si="284"/>
        <v>-</v>
      </c>
      <c r="F928" s="123">
        <f t="shared" ref="F928:F991" si="289">YEAR(I928)</f>
        <v>1900</v>
      </c>
      <c r="G928" s="123">
        <f t="shared" ref="G928:G991" si="290">IF(MONTH(I928)&lt;7,1,2)</f>
        <v>1</v>
      </c>
      <c r="H928" s="162">
        <f t="shared" ref="H928:H991" si="291">H927+1</f>
        <v>906</v>
      </c>
      <c r="I928" s="77"/>
      <c r="J928" s="78"/>
      <c r="K928" s="79"/>
      <c r="L928" s="80"/>
      <c r="M928" s="177"/>
      <c r="N928" s="309" t="str">
        <f t="shared" ca="1" si="288"/>
        <v/>
      </c>
      <c r="O928" s="310" t="str">
        <f ca="1">IFERROR(IF(VLOOKUP($E928,'SD Aufnahme'!$A$33:$N$326,'SD Aufnahme'!$D$29,FALSE)=0,"",VLOOKUP($E928,'SD Aufnahme'!$A$33:$N$326,'SD Aufnahme'!$D$29,FALSE)),"")</f>
        <v/>
      </c>
      <c r="P928" s="313"/>
      <c r="Q928" s="315" t="str">
        <f>IF(K928=0,"",IFERROR(VLOOKUP($E928,'SD Aufnahme'!$A$33:$N$326,'SD Aufnahme'!$E$29,FALSE),""))</f>
        <v/>
      </c>
      <c r="R928" s="87"/>
      <c r="S928" s="131" t="str">
        <f t="shared" si="277"/>
        <v/>
      </c>
      <c r="T928" s="126">
        <f>IF(M928="organische Düngemittel",IF(OR($M928=0,L928&lt;&gt;0,U928&gt;0),0,IFERROR(VLOOKUP($E928,'SD Aufnahme'!$A$33:$N$4042,T$20,FALSE),0)),)</f>
        <v>0</v>
      </c>
      <c r="U928" s="83"/>
      <c r="V928" s="124"/>
      <c r="W928" s="128" t="str">
        <f ca="1">IFERROR(IF(AND(J928&lt;&gt;"eigene Stoffe",VLOOKUP($E928,'SD Aufnahme'!$A$33:$N$326,'SD Aufnahme'!$G$29,FALSE)=0),"",IF($L928&lt;&gt;0,"", IF(AND(P928&gt;0,O928&lt;&gt;"",Q928&lt;&gt;"t TM"),VLOOKUP($E928,'SD Aufnahme'!$A$33:$N$326,'SD Aufnahme'!$G$29,FALSE)/O928*P928,VLOOKUP($E928,'SD Aufnahme'!$A$33:$N$326,'SD Aufnahme'!$G$29,FALSE)))),"")</f>
        <v/>
      </c>
      <c r="X928" s="87"/>
      <c r="Y928" s="128" t="str">
        <f ca="1">IFERROR(IF(AND(J928&lt;&gt;"eigene Stoffe",VLOOKUP($E928,'SD Aufnahme'!$A$33:$N$326,'SD Aufnahme'!$H$29,FALSE)=0),"",IF($L928&lt;&gt;0,"",IFERROR(IF(AND(P928&gt;0,O928&lt;&gt;"",Q928&lt;&gt;"t TM"),VLOOKUP($E928,'SD Aufnahme'!$A$33:$N$326,'SD Aufnahme'!$H$29,FALSE)*P928/O928,VLOOKUP($E928,'SD Aufnahme'!$A$33:$N$326,'SD Aufnahme'!$H$29,FALSE)),""))),"")</f>
        <v/>
      </c>
      <c r="Z928" s="87"/>
      <c r="AA928" s="424" t="s">
        <v>667</v>
      </c>
      <c r="AB928" s="129" t="str">
        <f>IF($M928=0,"",IFERROR(VLOOKUP($E928,'SD Aufnahme'!$A$33:$N$279,AB$20,FALSE),""))</f>
        <v/>
      </c>
      <c r="AC928" s="97">
        <f t="shared" si="278"/>
        <v>0</v>
      </c>
      <c r="AD928" s="89">
        <f t="shared" ca="1" si="279"/>
        <v>0</v>
      </c>
      <c r="AE928" s="89">
        <f t="shared" ca="1" si="285"/>
        <v>0</v>
      </c>
      <c r="AF928" s="89">
        <f t="shared" ca="1" si="280"/>
        <v>0</v>
      </c>
      <c r="AG928" s="89">
        <f t="shared" ca="1" si="286"/>
        <v>0</v>
      </c>
      <c r="AH928" s="89">
        <f t="shared" ref="AH928:AH991" si="292">IFERROR(AB928*$R928,0)</f>
        <v>0</v>
      </c>
      <c r="AI928" s="130" t="e">
        <f ca="1">COUNTIF(OFFSET('SD Aufnahme'!$C$33,VLOOKUP(J928,Art_Aufnahme,3,FALSE),0,VLOOKUP(J928,Art_Aufnahme,4,FALSE)-VLOOKUP(J928,Art_Aufnahme,3,FALSE)+1,1),K928)</f>
        <v>#N/A</v>
      </c>
      <c r="AJ928" s="138">
        <f ca="1">COUNTIF(OFFSET('SD Aufnahme'!$M$32,VLOOKUP(E928,'SD Aufnahme'!$A$33:$X$376,'SD Aufnahme'!$W$29,FALSE),0,1,VLOOKUP(E928,'SD Aufnahme'!$A$33:$X$376,'SD Aufnahme'!$X$29,FALSE)),M928)</f>
        <v>0</v>
      </c>
      <c r="AK928" s="91">
        <f t="shared" ca="1" si="287"/>
        <v>0</v>
      </c>
      <c r="AL928" s="98">
        <f t="shared" si="281"/>
        <v>3</v>
      </c>
      <c r="AO928" s="98">
        <f t="shared" si="282"/>
        <v>0</v>
      </c>
      <c r="AR928" s="98" t="str">
        <f t="shared" si="283"/>
        <v>1900-1-Aufnahme</v>
      </c>
    </row>
    <row r="929" spans="1:44">
      <c r="A929" s="98">
        <f t="shared" si="274"/>
        <v>0</v>
      </c>
      <c r="B929" s="98" t="str">
        <f>IF(C929=1,SUM($C$23:C929),"")</f>
        <v/>
      </c>
      <c r="C929" s="98">
        <f t="shared" si="275"/>
        <v>0</v>
      </c>
      <c r="D929" s="89" t="str">
        <f t="shared" si="276"/>
        <v>1900-1-Aufnahme-</v>
      </c>
      <c r="E929" s="123" t="str">
        <f t="shared" ca="1" si="284"/>
        <v>-</v>
      </c>
      <c r="F929" s="123">
        <f t="shared" si="289"/>
        <v>1900</v>
      </c>
      <c r="G929" s="123">
        <f t="shared" si="290"/>
        <v>1</v>
      </c>
      <c r="H929" s="162">
        <f t="shared" si="291"/>
        <v>907</v>
      </c>
      <c r="I929" s="77"/>
      <c r="J929" s="78"/>
      <c r="K929" s="79"/>
      <c r="L929" s="80"/>
      <c r="M929" s="177"/>
      <c r="N929" s="309" t="str">
        <f t="shared" ca="1" si="288"/>
        <v/>
      </c>
      <c r="O929" s="310" t="str">
        <f ca="1">IFERROR(IF(VLOOKUP($E929,'SD Aufnahme'!$A$33:$N$326,'SD Aufnahme'!$D$29,FALSE)=0,"",VLOOKUP($E929,'SD Aufnahme'!$A$33:$N$326,'SD Aufnahme'!$D$29,FALSE)),"")</f>
        <v/>
      </c>
      <c r="P929" s="313"/>
      <c r="Q929" s="315" t="str">
        <f>IF(K929=0,"",IFERROR(VLOOKUP($E929,'SD Aufnahme'!$A$33:$N$326,'SD Aufnahme'!$E$29,FALSE),""))</f>
        <v/>
      </c>
      <c r="R929" s="87"/>
      <c r="S929" s="131" t="str">
        <f t="shared" si="277"/>
        <v/>
      </c>
      <c r="T929" s="126">
        <f>IF(M929="organische Düngemittel",IF(OR($M929=0,L929&lt;&gt;0,U929&gt;0),0,IFERROR(VLOOKUP($E929,'SD Aufnahme'!$A$33:$N$4042,T$20,FALSE),0)),)</f>
        <v>0</v>
      </c>
      <c r="U929" s="83"/>
      <c r="V929" s="124"/>
      <c r="W929" s="128" t="str">
        <f ca="1">IFERROR(IF(AND(J929&lt;&gt;"eigene Stoffe",VLOOKUP($E929,'SD Aufnahme'!$A$33:$N$326,'SD Aufnahme'!$G$29,FALSE)=0),"",IF($L929&lt;&gt;0,"", IF(AND(P929&gt;0,O929&lt;&gt;"",Q929&lt;&gt;"t TM"),VLOOKUP($E929,'SD Aufnahme'!$A$33:$N$326,'SD Aufnahme'!$G$29,FALSE)/O929*P929,VLOOKUP($E929,'SD Aufnahme'!$A$33:$N$326,'SD Aufnahme'!$G$29,FALSE)))),"")</f>
        <v/>
      </c>
      <c r="X929" s="87"/>
      <c r="Y929" s="128" t="str">
        <f ca="1">IFERROR(IF(AND(J929&lt;&gt;"eigene Stoffe",VLOOKUP($E929,'SD Aufnahme'!$A$33:$N$326,'SD Aufnahme'!$H$29,FALSE)=0),"",IF($L929&lt;&gt;0,"",IFERROR(IF(AND(P929&gt;0,O929&lt;&gt;"",Q929&lt;&gt;"t TM"),VLOOKUP($E929,'SD Aufnahme'!$A$33:$N$326,'SD Aufnahme'!$H$29,FALSE)*P929/O929,VLOOKUP($E929,'SD Aufnahme'!$A$33:$N$326,'SD Aufnahme'!$H$29,FALSE)),""))),"")</f>
        <v/>
      </c>
      <c r="Z929" s="87"/>
      <c r="AA929" s="424" t="s">
        <v>667</v>
      </c>
      <c r="AB929" s="129" t="str">
        <f>IF($M929=0,"",IFERROR(VLOOKUP($E929,'SD Aufnahme'!$A$33:$N$279,AB$20,FALSE),""))</f>
        <v/>
      </c>
      <c r="AC929" s="97">
        <f t="shared" si="278"/>
        <v>0</v>
      </c>
      <c r="AD929" s="89">
        <f t="shared" ca="1" si="279"/>
        <v>0</v>
      </c>
      <c r="AE929" s="89">
        <f t="shared" ca="1" si="285"/>
        <v>0</v>
      </c>
      <c r="AF929" s="89">
        <f t="shared" ca="1" si="280"/>
        <v>0</v>
      </c>
      <c r="AG929" s="89">
        <f t="shared" ca="1" si="286"/>
        <v>0</v>
      </c>
      <c r="AH929" s="89">
        <f t="shared" si="292"/>
        <v>0</v>
      </c>
      <c r="AI929" s="130" t="e">
        <f ca="1">COUNTIF(OFFSET('SD Aufnahme'!$C$33,VLOOKUP(J929,Art_Aufnahme,3,FALSE),0,VLOOKUP(J929,Art_Aufnahme,4,FALSE)-VLOOKUP(J929,Art_Aufnahme,3,FALSE)+1,1),K929)</f>
        <v>#N/A</v>
      </c>
      <c r="AJ929" s="138">
        <f ca="1">COUNTIF(OFFSET('SD Aufnahme'!$M$32,VLOOKUP(E929,'SD Aufnahme'!$A$33:$X$376,'SD Aufnahme'!$W$29,FALSE),0,1,VLOOKUP(E929,'SD Aufnahme'!$A$33:$X$376,'SD Aufnahme'!$X$29,FALSE)),M929)</f>
        <v>0</v>
      </c>
      <c r="AK929" s="91">
        <f t="shared" ca="1" si="287"/>
        <v>0</v>
      </c>
      <c r="AL929" s="98">
        <f t="shared" si="281"/>
        <v>3</v>
      </c>
      <c r="AO929" s="98">
        <f t="shared" si="282"/>
        <v>0</v>
      </c>
      <c r="AR929" s="98" t="str">
        <f t="shared" si="283"/>
        <v>1900-1-Aufnahme</v>
      </c>
    </row>
    <row r="930" spans="1:44">
      <c r="A930" s="98">
        <f t="shared" si="274"/>
        <v>0</v>
      </c>
      <c r="B930" s="98" t="str">
        <f>IF(C930=1,SUM($C$23:C930),"")</f>
        <v/>
      </c>
      <c r="C930" s="98">
        <f t="shared" si="275"/>
        <v>0</v>
      </c>
      <c r="D930" s="89" t="str">
        <f t="shared" si="276"/>
        <v>1900-1-Aufnahme-</v>
      </c>
      <c r="E930" s="123" t="str">
        <f t="shared" ca="1" si="284"/>
        <v>-</v>
      </c>
      <c r="F930" s="123">
        <f t="shared" si="289"/>
        <v>1900</v>
      </c>
      <c r="G930" s="123">
        <f t="shared" si="290"/>
        <v>1</v>
      </c>
      <c r="H930" s="162">
        <f t="shared" si="291"/>
        <v>908</v>
      </c>
      <c r="I930" s="77"/>
      <c r="J930" s="78"/>
      <c r="K930" s="79"/>
      <c r="L930" s="80"/>
      <c r="M930" s="177"/>
      <c r="N930" s="309" t="str">
        <f t="shared" ca="1" si="288"/>
        <v/>
      </c>
      <c r="O930" s="310" t="str">
        <f ca="1">IFERROR(IF(VLOOKUP($E930,'SD Aufnahme'!$A$33:$N$326,'SD Aufnahme'!$D$29,FALSE)=0,"",VLOOKUP($E930,'SD Aufnahme'!$A$33:$N$326,'SD Aufnahme'!$D$29,FALSE)),"")</f>
        <v/>
      </c>
      <c r="P930" s="313"/>
      <c r="Q930" s="315" t="str">
        <f>IF(K930=0,"",IFERROR(VLOOKUP($E930,'SD Aufnahme'!$A$33:$N$326,'SD Aufnahme'!$E$29,FALSE),""))</f>
        <v/>
      </c>
      <c r="R930" s="87"/>
      <c r="S930" s="131" t="str">
        <f t="shared" si="277"/>
        <v/>
      </c>
      <c r="T930" s="126">
        <f>IF(M930="organische Düngemittel",IF(OR($M930=0,L930&lt;&gt;0,U930&gt;0),0,IFERROR(VLOOKUP($E930,'SD Aufnahme'!$A$33:$N$4042,T$20,FALSE),0)),)</f>
        <v>0</v>
      </c>
      <c r="U930" s="83"/>
      <c r="V930" s="124"/>
      <c r="W930" s="128" t="str">
        <f ca="1">IFERROR(IF(AND(J930&lt;&gt;"eigene Stoffe",VLOOKUP($E930,'SD Aufnahme'!$A$33:$N$326,'SD Aufnahme'!$G$29,FALSE)=0),"",IF($L930&lt;&gt;0,"", IF(AND(P930&gt;0,O930&lt;&gt;"",Q930&lt;&gt;"t TM"),VLOOKUP($E930,'SD Aufnahme'!$A$33:$N$326,'SD Aufnahme'!$G$29,FALSE)/O930*P930,VLOOKUP($E930,'SD Aufnahme'!$A$33:$N$326,'SD Aufnahme'!$G$29,FALSE)))),"")</f>
        <v/>
      </c>
      <c r="X930" s="87"/>
      <c r="Y930" s="128" t="str">
        <f ca="1">IFERROR(IF(AND(J930&lt;&gt;"eigene Stoffe",VLOOKUP($E930,'SD Aufnahme'!$A$33:$N$326,'SD Aufnahme'!$H$29,FALSE)=0),"",IF($L930&lt;&gt;0,"",IFERROR(IF(AND(P930&gt;0,O930&lt;&gt;"",Q930&lt;&gt;"t TM"),VLOOKUP($E930,'SD Aufnahme'!$A$33:$N$326,'SD Aufnahme'!$H$29,FALSE)*P930/O930,VLOOKUP($E930,'SD Aufnahme'!$A$33:$N$326,'SD Aufnahme'!$H$29,FALSE)),""))),"")</f>
        <v/>
      </c>
      <c r="Z930" s="87"/>
      <c r="AA930" s="424" t="s">
        <v>667</v>
      </c>
      <c r="AB930" s="129" t="str">
        <f>IF($M930=0,"",IFERROR(VLOOKUP($E930,'SD Aufnahme'!$A$33:$N$279,AB$20,FALSE),""))</f>
        <v/>
      </c>
      <c r="AC930" s="97">
        <f t="shared" si="278"/>
        <v>0</v>
      </c>
      <c r="AD930" s="89">
        <f t="shared" ca="1" si="279"/>
        <v>0</v>
      </c>
      <c r="AE930" s="89">
        <f t="shared" ca="1" si="285"/>
        <v>0</v>
      </c>
      <c r="AF930" s="89">
        <f t="shared" ca="1" si="280"/>
        <v>0</v>
      </c>
      <c r="AG930" s="89">
        <f t="shared" ca="1" si="286"/>
        <v>0</v>
      </c>
      <c r="AH930" s="89">
        <f t="shared" si="292"/>
        <v>0</v>
      </c>
      <c r="AI930" s="130" t="e">
        <f ca="1">COUNTIF(OFFSET('SD Aufnahme'!$C$33,VLOOKUP(J930,Art_Aufnahme,3,FALSE),0,VLOOKUP(J930,Art_Aufnahme,4,FALSE)-VLOOKUP(J930,Art_Aufnahme,3,FALSE)+1,1),K930)</f>
        <v>#N/A</v>
      </c>
      <c r="AJ930" s="138">
        <f ca="1">COUNTIF(OFFSET('SD Aufnahme'!$M$32,VLOOKUP(E930,'SD Aufnahme'!$A$33:$X$376,'SD Aufnahme'!$W$29,FALSE),0,1,VLOOKUP(E930,'SD Aufnahme'!$A$33:$X$376,'SD Aufnahme'!$X$29,FALSE)),M930)</f>
        <v>0</v>
      </c>
      <c r="AK930" s="91">
        <f t="shared" ca="1" si="287"/>
        <v>0</v>
      </c>
      <c r="AL930" s="98">
        <f t="shared" si="281"/>
        <v>3</v>
      </c>
      <c r="AO930" s="98">
        <f t="shared" si="282"/>
        <v>0</v>
      </c>
      <c r="AR930" s="98" t="str">
        <f t="shared" si="283"/>
        <v>1900-1-Aufnahme</v>
      </c>
    </row>
    <row r="931" spans="1:44">
      <c r="A931" s="98">
        <f t="shared" si="274"/>
        <v>0</v>
      </c>
      <c r="B931" s="98" t="str">
        <f>IF(C931=1,SUM($C$23:C931),"")</f>
        <v/>
      </c>
      <c r="C931" s="98">
        <f t="shared" si="275"/>
        <v>0</v>
      </c>
      <c r="D931" s="89" t="str">
        <f t="shared" si="276"/>
        <v>1900-1-Aufnahme-</v>
      </c>
      <c r="E931" s="123" t="str">
        <f t="shared" ca="1" si="284"/>
        <v>-</v>
      </c>
      <c r="F931" s="123">
        <f t="shared" si="289"/>
        <v>1900</v>
      </c>
      <c r="G931" s="123">
        <f t="shared" si="290"/>
        <v>1</v>
      </c>
      <c r="H931" s="162">
        <f t="shared" si="291"/>
        <v>909</v>
      </c>
      <c r="I931" s="77"/>
      <c r="J931" s="78"/>
      <c r="K931" s="79"/>
      <c r="L931" s="80"/>
      <c r="M931" s="177"/>
      <c r="N931" s="309" t="str">
        <f t="shared" ca="1" si="288"/>
        <v/>
      </c>
      <c r="O931" s="310" t="str">
        <f ca="1">IFERROR(IF(VLOOKUP($E931,'SD Aufnahme'!$A$33:$N$326,'SD Aufnahme'!$D$29,FALSE)=0,"",VLOOKUP($E931,'SD Aufnahme'!$A$33:$N$326,'SD Aufnahme'!$D$29,FALSE)),"")</f>
        <v/>
      </c>
      <c r="P931" s="313"/>
      <c r="Q931" s="315" t="str">
        <f>IF(K931=0,"",IFERROR(VLOOKUP($E931,'SD Aufnahme'!$A$33:$N$326,'SD Aufnahme'!$E$29,FALSE),""))</f>
        <v/>
      </c>
      <c r="R931" s="87"/>
      <c r="S931" s="131" t="str">
        <f t="shared" si="277"/>
        <v/>
      </c>
      <c r="T931" s="126">
        <f>IF(M931="organische Düngemittel",IF(OR($M931=0,L931&lt;&gt;0,U931&gt;0),0,IFERROR(VLOOKUP($E931,'SD Aufnahme'!$A$33:$N$4042,T$20,FALSE),0)),)</f>
        <v>0</v>
      </c>
      <c r="U931" s="83"/>
      <c r="V931" s="124"/>
      <c r="W931" s="128" t="str">
        <f ca="1">IFERROR(IF(AND(J931&lt;&gt;"eigene Stoffe",VLOOKUP($E931,'SD Aufnahme'!$A$33:$N$326,'SD Aufnahme'!$G$29,FALSE)=0),"",IF($L931&lt;&gt;0,"", IF(AND(P931&gt;0,O931&lt;&gt;"",Q931&lt;&gt;"t TM"),VLOOKUP($E931,'SD Aufnahme'!$A$33:$N$326,'SD Aufnahme'!$G$29,FALSE)/O931*P931,VLOOKUP($E931,'SD Aufnahme'!$A$33:$N$326,'SD Aufnahme'!$G$29,FALSE)))),"")</f>
        <v/>
      </c>
      <c r="X931" s="87"/>
      <c r="Y931" s="128" t="str">
        <f ca="1">IFERROR(IF(AND(J931&lt;&gt;"eigene Stoffe",VLOOKUP($E931,'SD Aufnahme'!$A$33:$N$326,'SD Aufnahme'!$H$29,FALSE)=0),"",IF($L931&lt;&gt;0,"",IFERROR(IF(AND(P931&gt;0,O931&lt;&gt;"",Q931&lt;&gt;"t TM"),VLOOKUP($E931,'SD Aufnahme'!$A$33:$N$326,'SD Aufnahme'!$H$29,FALSE)*P931/O931,VLOOKUP($E931,'SD Aufnahme'!$A$33:$N$326,'SD Aufnahme'!$H$29,FALSE)),""))),"")</f>
        <v/>
      </c>
      <c r="Z931" s="87"/>
      <c r="AA931" s="424" t="s">
        <v>667</v>
      </c>
      <c r="AB931" s="129" t="str">
        <f>IF($M931=0,"",IFERROR(VLOOKUP($E931,'SD Aufnahme'!$A$33:$N$279,AB$20,FALSE),""))</f>
        <v/>
      </c>
      <c r="AC931" s="97">
        <f t="shared" si="278"/>
        <v>0</v>
      </c>
      <c r="AD931" s="89">
        <f t="shared" ca="1" si="279"/>
        <v>0</v>
      </c>
      <c r="AE931" s="89">
        <f t="shared" ca="1" si="285"/>
        <v>0</v>
      </c>
      <c r="AF931" s="89">
        <f t="shared" ca="1" si="280"/>
        <v>0</v>
      </c>
      <c r="AG931" s="89">
        <f t="shared" ca="1" si="286"/>
        <v>0</v>
      </c>
      <c r="AH931" s="89">
        <f t="shared" si="292"/>
        <v>0</v>
      </c>
      <c r="AI931" s="130" t="e">
        <f ca="1">COUNTIF(OFFSET('SD Aufnahme'!$C$33,VLOOKUP(J931,Art_Aufnahme,3,FALSE),0,VLOOKUP(J931,Art_Aufnahme,4,FALSE)-VLOOKUP(J931,Art_Aufnahme,3,FALSE)+1,1),K931)</f>
        <v>#N/A</v>
      </c>
      <c r="AJ931" s="138">
        <f ca="1">COUNTIF(OFFSET('SD Aufnahme'!$M$32,VLOOKUP(E931,'SD Aufnahme'!$A$33:$X$376,'SD Aufnahme'!$W$29,FALSE),0,1,VLOOKUP(E931,'SD Aufnahme'!$A$33:$X$376,'SD Aufnahme'!$X$29,FALSE)),M931)</f>
        <v>0</v>
      </c>
      <c r="AK931" s="91">
        <f t="shared" ca="1" si="287"/>
        <v>0</v>
      </c>
      <c r="AL931" s="98">
        <f t="shared" si="281"/>
        <v>3</v>
      </c>
      <c r="AO931" s="98">
        <f t="shared" si="282"/>
        <v>0</v>
      </c>
      <c r="AR931" s="98" t="str">
        <f t="shared" si="283"/>
        <v>1900-1-Aufnahme</v>
      </c>
    </row>
    <row r="932" spans="1:44">
      <c r="A932" s="98">
        <f t="shared" si="274"/>
        <v>0</v>
      </c>
      <c r="B932" s="98" t="str">
        <f>IF(C932=1,SUM($C$23:C932),"")</f>
        <v/>
      </c>
      <c r="C932" s="98">
        <f t="shared" si="275"/>
        <v>0</v>
      </c>
      <c r="D932" s="89" t="str">
        <f t="shared" si="276"/>
        <v>1900-1-Aufnahme-</v>
      </c>
      <c r="E932" s="123" t="str">
        <f t="shared" ca="1" si="284"/>
        <v>-</v>
      </c>
      <c r="F932" s="123">
        <f t="shared" si="289"/>
        <v>1900</v>
      </c>
      <c r="G932" s="123">
        <f t="shared" si="290"/>
        <v>1</v>
      </c>
      <c r="H932" s="162">
        <f t="shared" si="291"/>
        <v>910</v>
      </c>
      <c r="I932" s="77"/>
      <c r="J932" s="78"/>
      <c r="K932" s="79"/>
      <c r="L932" s="80"/>
      <c r="M932" s="177"/>
      <c r="N932" s="309" t="str">
        <f t="shared" ca="1" si="288"/>
        <v/>
      </c>
      <c r="O932" s="310" t="str">
        <f ca="1">IFERROR(IF(VLOOKUP($E932,'SD Aufnahme'!$A$33:$N$326,'SD Aufnahme'!$D$29,FALSE)=0,"",VLOOKUP($E932,'SD Aufnahme'!$A$33:$N$326,'SD Aufnahme'!$D$29,FALSE)),"")</f>
        <v/>
      </c>
      <c r="P932" s="313"/>
      <c r="Q932" s="315" t="str">
        <f>IF(K932=0,"",IFERROR(VLOOKUP($E932,'SD Aufnahme'!$A$33:$N$326,'SD Aufnahme'!$E$29,FALSE),""))</f>
        <v/>
      </c>
      <c r="R932" s="87"/>
      <c r="S932" s="131" t="str">
        <f t="shared" si="277"/>
        <v/>
      </c>
      <c r="T932" s="126">
        <f>IF(M932="organische Düngemittel",IF(OR($M932=0,L932&lt;&gt;0,U932&gt;0),0,IFERROR(VLOOKUP($E932,'SD Aufnahme'!$A$33:$N$4042,T$20,FALSE),0)),)</f>
        <v>0</v>
      </c>
      <c r="U932" s="83"/>
      <c r="V932" s="124"/>
      <c r="W932" s="128" t="str">
        <f ca="1">IFERROR(IF(AND(J932&lt;&gt;"eigene Stoffe",VLOOKUP($E932,'SD Aufnahme'!$A$33:$N$326,'SD Aufnahme'!$G$29,FALSE)=0),"",IF($L932&lt;&gt;0,"", IF(AND(P932&gt;0,O932&lt;&gt;"",Q932&lt;&gt;"t TM"),VLOOKUP($E932,'SD Aufnahme'!$A$33:$N$326,'SD Aufnahme'!$G$29,FALSE)/O932*P932,VLOOKUP($E932,'SD Aufnahme'!$A$33:$N$326,'SD Aufnahme'!$G$29,FALSE)))),"")</f>
        <v/>
      </c>
      <c r="X932" s="87"/>
      <c r="Y932" s="128" t="str">
        <f ca="1">IFERROR(IF(AND(J932&lt;&gt;"eigene Stoffe",VLOOKUP($E932,'SD Aufnahme'!$A$33:$N$326,'SD Aufnahme'!$H$29,FALSE)=0),"",IF($L932&lt;&gt;0,"",IFERROR(IF(AND(P932&gt;0,O932&lt;&gt;"",Q932&lt;&gt;"t TM"),VLOOKUP($E932,'SD Aufnahme'!$A$33:$N$326,'SD Aufnahme'!$H$29,FALSE)*P932/O932,VLOOKUP($E932,'SD Aufnahme'!$A$33:$N$326,'SD Aufnahme'!$H$29,FALSE)),""))),"")</f>
        <v/>
      </c>
      <c r="Z932" s="87"/>
      <c r="AA932" s="424" t="s">
        <v>667</v>
      </c>
      <c r="AB932" s="129" t="str">
        <f>IF($M932=0,"",IFERROR(VLOOKUP($E932,'SD Aufnahme'!$A$33:$N$279,AB$20,FALSE),""))</f>
        <v/>
      </c>
      <c r="AC932" s="97">
        <f t="shared" si="278"/>
        <v>0</v>
      </c>
      <c r="AD932" s="89">
        <f t="shared" ca="1" si="279"/>
        <v>0</v>
      </c>
      <c r="AE932" s="89">
        <f t="shared" ca="1" si="285"/>
        <v>0</v>
      </c>
      <c r="AF932" s="89">
        <f t="shared" ca="1" si="280"/>
        <v>0</v>
      </c>
      <c r="AG932" s="89">
        <f t="shared" ca="1" si="286"/>
        <v>0</v>
      </c>
      <c r="AH932" s="89">
        <f t="shared" si="292"/>
        <v>0</v>
      </c>
      <c r="AI932" s="130" t="e">
        <f ca="1">COUNTIF(OFFSET('SD Aufnahme'!$C$33,VLOOKUP(J932,Art_Aufnahme,3,FALSE),0,VLOOKUP(J932,Art_Aufnahme,4,FALSE)-VLOOKUP(J932,Art_Aufnahme,3,FALSE)+1,1),K932)</f>
        <v>#N/A</v>
      </c>
      <c r="AJ932" s="138">
        <f ca="1">COUNTIF(OFFSET('SD Aufnahme'!$M$32,VLOOKUP(E932,'SD Aufnahme'!$A$33:$X$376,'SD Aufnahme'!$W$29,FALSE),0,1,VLOOKUP(E932,'SD Aufnahme'!$A$33:$X$376,'SD Aufnahme'!$X$29,FALSE)),M932)</f>
        <v>0</v>
      </c>
      <c r="AK932" s="91">
        <f t="shared" ca="1" si="287"/>
        <v>0</v>
      </c>
      <c r="AL932" s="98">
        <f t="shared" si="281"/>
        <v>3</v>
      </c>
      <c r="AO932" s="98">
        <f t="shared" si="282"/>
        <v>0</v>
      </c>
      <c r="AR932" s="98" t="str">
        <f t="shared" si="283"/>
        <v>1900-1-Aufnahme</v>
      </c>
    </row>
    <row r="933" spans="1:44">
      <c r="A933" s="98">
        <f t="shared" si="274"/>
        <v>0</v>
      </c>
      <c r="B933" s="98" t="str">
        <f>IF(C933=1,SUM($C$23:C933),"")</f>
        <v/>
      </c>
      <c r="C933" s="98">
        <f t="shared" si="275"/>
        <v>0</v>
      </c>
      <c r="D933" s="89" t="str">
        <f t="shared" si="276"/>
        <v>1900-1-Aufnahme-</v>
      </c>
      <c r="E933" s="123" t="str">
        <f t="shared" ca="1" si="284"/>
        <v>-</v>
      </c>
      <c r="F933" s="123">
        <f t="shared" si="289"/>
        <v>1900</v>
      </c>
      <c r="G933" s="123">
        <f t="shared" si="290"/>
        <v>1</v>
      </c>
      <c r="H933" s="162">
        <f t="shared" si="291"/>
        <v>911</v>
      </c>
      <c r="I933" s="77"/>
      <c r="J933" s="78"/>
      <c r="K933" s="79"/>
      <c r="L933" s="80"/>
      <c r="M933" s="177"/>
      <c r="N933" s="309" t="str">
        <f t="shared" ca="1" si="288"/>
        <v/>
      </c>
      <c r="O933" s="310" t="str">
        <f ca="1">IFERROR(IF(VLOOKUP($E933,'SD Aufnahme'!$A$33:$N$326,'SD Aufnahme'!$D$29,FALSE)=0,"",VLOOKUP($E933,'SD Aufnahme'!$A$33:$N$326,'SD Aufnahme'!$D$29,FALSE)),"")</f>
        <v/>
      </c>
      <c r="P933" s="313"/>
      <c r="Q933" s="315" t="str">
        <f>IF(K933=0,"",IFERROR(VLOOKUP($E933,'SD Aufnahme'!$A$33:$N$326,'SD Aufnahme'!$E$29,FALSE),""))</f>
        <v/>
      </c>
      <c r="R933" s="87"/>
      <c r="S933" s="131" t="str">
        <f t="shared" si="277"/>
        <v/>
      </c>
      <c r="T933" s="126">
        <f>IF(M933="organische Düngemittel",IF(OR($M933=0,L933&lt;&gt;0,U933&gt;0),0,IFERROR(VLOOKUP($E933,'SD Aufnahme'!$A$33:$N$4042,T$20,FALSE),0)),)</f>
        <v>0</v>
      </c>
      <c r="U933" s="83"/>
      <c r="V933" s="124"/>
      <c r="W933" s="128" t="str">
        <f ca="1">IFERROR(IF(AND(J933&lt;&gt;"eigene Stoffe",VLOOKUP($E933,'SD Aufnahme'!$A$33:$N$326,'SD Aufnahme'!$G$29,FALSE)=0),"",IF($L933&lt;&gt;0,"", IF(AND(P933&gt;0,O933&lt;&gt;"",Q933&lt;&gt;"t TM"),VLOOKUP($E933,'SD Aufnahme'!$A$33:$N$326,'SD Aufnahme'!$G$29,FALSE)/O933*P933,VLOOKUP($E933,'SD Aufnahme'!$A$33:$N$326,'SD Aufnahme'!$G$29,FALSE)))),"")</f>
        <v/>
      </c>
      <c r="X933" s="87"/>
      <c r="Y933" s="128" t="str">
        <f ca="1">IFERROR(IF(AND(J933&lt;&gt;"eigene Stoffe",VLOOKUP($E933,'SD Aufnahme'!$A$33:$N$326,'SD Aufnahme'!$H$29,FALSE)=0),"",IF($L933&lt;&gt;0,"",IFERROR(IF(AND(P933&gt;0,O933&lt;&gt;"",Q933&lt;&gt;"t TM"),VLOOKUP($E933,'SD Aufnahme'!$A$33:$N$326,'SD Aufnahme'!$H$29,FALSE)*P933/O933,VLOOKUP($E933,'SD Aufnahme'!$A$33:$N$326,'SD Aufnahme'!$H$29,FALSE)),""))),"")</f>
        <v/>
      </c>
      <c r="Z933" s="87"/>
      <c r="AA933" s="424" t="s">
        <v>667</v>
      </c>
      <c r="AB933" s="129" t="str">
        <f>IF($M933=0,"",IFERROR(VLOOKUP($E933,'SD Aufnahme'!$A$33:$N$279,AB$20,FALSE),""))</f>
        <v/>
      </c>
      <c r="AC933" s="97">
        <f t="shared" si="278"/>
        <v>0</v>
      </c>
      <c r="AD933" s="89">
        <f t="shared" ca="1" si="279"/>
        <v>0</v>
      </c>
      <c r="AE933" s="89">
        <f t="shared" ca="1" si="285"/>
        <v>0</v>
      </c>
      <c r="AF933" s="89">
        <f t="shared" ca="1" si="280"/>
        <v>0</v>
      </c>
      <c r="AG933" s="89">
        <f t="shared" ca="1" si="286"/>
        <v>0</v>
      </c>
      <c r="AH933" s="89">
        <f t="shared" si="292"/>
        <v>0</v>
      </c>
      <c r="AI933" s="130" t="e">
        <f ca="1">COUNTIF(OFFSET('SD Aufnahme'!$C$33,VLOOKUP(J933,Art_Aufnahme,3,FALSE),0,VLOOKUP(J933,Art_Aufnahme,4,FALSE)-VLOOKUP(J933,Art_Aufnahme,3,FALSE)+1,1),K933)</f>
        <v>#N/A</v>
      </c>
      <c r="AJ933" s="138">
        <f ca="1">COUNTIF(OFFSET('SD Aufnahme'!$M$32,VLOOKUP(E933,'SD Aufnahme'!$A$33:$X$376,'SD Aufnahme'!$W$29,FALSE),0,1,VLOOKUP(E933,'SD Aufnahme'!$A$33:$X$376,'SD Aufnahme'!$X$29,FALSE)),M933)</f>
        <v>0</v>
      </c>
      <c r="AK933" s="91">
        <f t="shared" ca="1" si="287"/>
        <v>0</v>
      </c>
      <c r="AL933" s="98">
        <f t="shared" si="281"/>
        <v>3</v>
      </c>
      <c r="AO933" s="98">
        <f t="shared" si="282"/>
        <v>0</v>
      </c>
      <c r="AR933" s="98" t="str">
        <f t="shared" si="283"/>
        <v>1900-1-Aufnahme</v>
      </c>
    </row>
    <row r="934" spans="1:44">
      <c r="A934" s="98">
        <f t="shared" si="274"/>
        <v>0</v>
      </c>
      <c r="B934" s="98" t="str">
        <f>IF(C934=1,SUM($C$23:C934),"")</f>
        <v/>
      </c>
      <c r="C934" s="98">
        <f t="shared" si="275"/>
        <v>0</v>
      </c>
      <c r="D934" s="89" t="str">
        <f t="shared" si="276"/>
        <v>1900-1-Aufnahme-</v>
      </c>
      <c r="E934" s="123" t="str">
        <f t="shared" ca="1" si="284"/>
        <v>-</v>
      </c>
      <c r="F934" s="123">
        <f t="shared" si="289"/>
        <v>1900</v>
      </c>
      <c r="G934" s="123">
        <f t="shared" si="290"/>
        <v>1</v>
      </c>
      <c r="H934" s="162">
        <f t="shared" si="291"/>
        <v>912</v>
      </c>
      <c r="I934" s="77"/>
      <c r="J934" s="78"/>
      <c r="K934" s="79"/>
      <c r="L934" s="80"/>
      <c r="M934" s="177"/>
      <c r="N934" s="309" t="str">
        <f t="shared" ca="1" si="288"/>
        <v/>
      </c>
      <c r="O934" s="310" t="str">
        <f ca="1">IFERROR(IF(VLOOKUP($E934,'SD Aufnahme'!$A$33:$N$326,'SD Aufnahme'!$D$29,FALSE)=0,"",VLOOKUP($E934,'SD Aufnahme'!$A$33:$N$326,'SD Aufnahme'!$D$29,FALSE)),"")</f>
        <v/>
      </c>
      <c r="P934" s="313"/>
      <c r="Q934" s="315" t="str">
        <f>IF(K934=0,"",IFERROR(VLOOKUP($E934,'SD Aufnahme'!$A$33:$N$326,'SD Aufnahme'!$E$29,FALSE),""))</f>
        <v/>
      </c>
      <c r="R934" s="87"/>
      <c r="S934" s="131" t="str">
        <f t="shared" si="277"/>
        <v/>
      </c>
      <c r="T934" s="126">
        <f>IF(M934="organische Düngemittel",IF(OR($M934=0,L934&lt;&gt;0,U934&gt;0),0,IFERROR(VLOOKUP($E934,'SD Aufnahme'!$A$33:$N$4042,T$20,FALSE),0)),)</f>
        <v>0</v>
      </c>
      <c r="U934" s="83"/>
      <c r="V934" s="124"/>
      <c r="W934" s="128" t="str">
        <f ca="1">IFERROR(IF(AND(J934&lt;&gt;"eigene Stoffe",VLOOKUP($E934,'SD Aufnahme'!$A$33:$N$326,'SD Aufnahme'!$G$29,FALSE)=0),"",IF($L934&lt;&gt;0,"", IF(AND(P934&gt;0,O934&lt;&gt;"",Q934&lt;&gt;"t TM"),VLOOKUP($E934,'SD Aufnahme'!$A$33:$N$326,'SD Aufnahme'!$G$29,FALSE)/O934*P934,VLOOKUP($E934,'SD Aufnahme'!$A$33:$N$326,'SD Aufnahme'!$G$29,FALSE)))),"")</f>
        <v/>
      </c>
      <c r="X934" s="87"/>
      <c r="Y934" s="128" t="str">
        <f ca="1">IFERROR(IF(AND(J934&lt;&gt;"eigene Stoffe",VLOOKUP($E934,'SD Aufnahme'!$A$33:$N$326,'SD Aufnahme'!$H$29,FALSE)=0),"",IF($L934&lt;&gt;0,"",IFERROR(IF(AND(P934&gt;0,O934&lt;&gt;"",Q934&lt;&gt;"t TM"),VLOOKUP($E934,'SD Aufnahme'!$A$33:$N$326,'SD Aufnahme'!$H$29,FALSE)*P934/O934,VLOOKUP($E934,'SD Aufnahme'!$A$33:$N$326,'SD Aufnahme'!$H$29,FALSE)),""))),"")</f>
        <v/>
      </c>
      <c r="Z934" s="87"/>
      <c r="AA934" s="424" t="s">
        <v>667</v>
      </c>
      <c r="AB934" s="129" t="str">
        <f>IF($M934=0,"",IFERROR(VLOOKUP($E934,'SD Aufnahme'!$A$33:$N$279,AB$20,FALSE),""))</f>
        <v/>
      </c>
      <c r="AC934" s="97">
        <f t="shared" si="278"/>
        <v>0</v>
      </c>
      <c r="AD934" s="89">
        <f t="shared" ca="1" si="279"/>
        <v>0</v>
      </c>
      <c r="AE934" s="89">
        <f t="shared" ca="1" si="285"/>
        <v>0</v>
      </c>
      <c r="AF934" s="89">
        <f t="shared" ca="1" si="280"/>
        <v>0</v>
      </c>
      <c r="AG934" s="89">
        <f t="shared" ca="1" si="286"/>
        <v>0</v>
      </c>
      <c r="AH934" s="89">
        <f t="shared" si="292"/>
        <v>0</v>
      </c>
      <c r="AI934" s="130" t="e">
        <f ca="1">COUNTIF(OFFSET('SD Aufnahme'!$C$33,VLOOKUP(J934,Art_Aufnahme,3,FALSE),0,VLOOKUP(J934,Art_Aufnahme,4,FALSE)-VLOOKUP(J934,Art_Aufnahme,3,FALSE)+1,1),K934)</f>
        <v>#N/A</v>
      </c>
      <c r="AJ934" s="138">
        <f ca="1">COUNTIF(OFFSET('SD Aufnahme'!$M$32,VLOOKUP(E934,'SD Aufnahme'!$A$33:$X$376,'SD Aufnahme'!$W$29,FALSE),0,1,VLOOKUP(E934,'SD Aufnahme'!$A$33:$X$376,'SD Aufnahme'!$X$29,FALSE)),M934)</f>
        <v>0</v>
      </c>
      <c r="AK934" s="91">
        <f t="shared" ca="1" si="287"/>
        <v>0</v>
      </c>
      <c r="AL934" s="98">
        <f t="shared" si="281"/>
        <v>3</v>
      </c>
      <c r="AO934" s="98">
        <f t="shared" si="282"/>
        <v>0</v>
      </c>
      <c r="AR934" s="98" t="str">
        <f t="shared" si="283"/>
        <v>1900-1-Aufnahme</v>
      </c>
    </row>
    <row r="935" spans="1:44">
      <c r="A935" s="98">
        <f t="shared" si="274"/>
        <v>0</v>
      </c>
      <c r="B935" s="98" t="str">
        <f>IF(C935=1,SUM($C$23:C935),"")</f>
        <v/>
      </c>
      <c r="C935" s="98">
        <f t="shared" si="275"/>
        <v>0</v>
      </c>
      <c r="D935" s="89" t="str">
        <f t="shared" si="276"/>
        <v>1900-1-Aufnahme-</v>
      </c>
      <c r="E935" s="123" t="str">
        <f t="shared" ca="1" si="284"/>
        <v>-</v>
      </c>
      <c r="F935" s="123">
        <f t="shared" si="289"/>
        <v>1900</v>
      </c>
      <c r="G935" s="123">
        <f t="shared" si="290"/>
        <v>1</v>
      </c>
      <c r="H935" s="162">
        <f t="shared" si="291"/>
        <v>913</v>
      </c>
      <c r="I935" s="77"/>
      <c r="J935" s="78"/>
      <c r="K935" s="79"/>
      <c r="L935" s="80"/>
      <c r="M935" s="177"/>
      <c r="N935" s="309" t="str">
        <f t="shared" ca="1" si="288"/>
        <v/>
      </c>
      <c r="O935" s="310" t="str">
        <f ca="1">IFERROR(IF(VLOOKUP($E935,'SD Aufnahme'!$A$33:$N$326,'SD Aufnahme'!$D$29,FALSE)=0,"",VLOOKUP($E935,'SD Aufnahme'!$A$33:$N$326,'SD Aufnahme'!$D$29,FALSE)),"")</f>
        <v/>
      </c>
      <c r="P935" s="313"/>
      <c r="Q935" s="315" t="str">
        <f>IF(K935=0,"",IFERROR(VLOOKUP($E935,'SD Aufnahme'!$A$33:$N$326,'SD Aufnahme'!$E$29,FALSE),""))</f>
        <v/>
      </c>
      <c r="R935" s="87"/>
      <c r="S935" s="131" t="str">
        <f t="shared" si="277"/>
        <v/>
      </c>
      <c r="T935" s="126">
        <f>IF(M935="organische Düngemittel",IF(OR($M935=0,L935&lt;&gt;0,U935&gt;0),0,IFERROR(VLOOKUP($E935,'SD Aufnahme'!$A$33:$N$4042,T$20,FALSE),0)),)</f>
        <v>0</v>
      </c>
      <c r="U935" s="83"/>
      <c r="V935" s="124"/>
      <c r="W935" s="128" t="str">
        <f ca="1">IFERROR(IF(AND(J935&lt;&gt;"eigene Stoffe",VLOOKUP($E935,'SD Aufnahme'!$A$33:$N$326,'SD Aufnahme'!$G$29,FALSE)=0),"",IF($L935&lt;&gt;0,"", IF(AND(P935&gt;0,O935&lt;&gt;"",Q935&lt;&gt;"t TM"),VLOOKUP($E935,'SD Aufnahme'!$A$33:$N$326,'SD Aufnahme'!$G$29,FALSE)/O935*P935,VLOOKUP($E935,'SD Aufnahme'!$A$33:$N$326,'SD Aufnahme'!$G$29,FALSE)))),"")</f>
        <v/>
      </c>
      <c r="X935" s="87"/>
      <c r="Y935" s="128" t="str">
        <f ca="1">IFERROR(IF(AND(J935&lt;&gt;"eigene Stoffe",VLOOKUP($E935,'SD Aufnahme'!$A$33:$N$326,'SD Aufnahme'!$H$29,FALSE)=0),"",IF($L935&lt;&gt;0,"",IFERROR(IF(AND(P935&gt;0,O935&lt;&gt;"",Q935&lt;&gt;"t TM"),VLOOKUP($E935,'SD Aufnahme'!$A$33:$N$326,'SD Aufnahme'!$H$29,FALSE)*P935/O935,VLOOKUP($E935,'SD Aufnahme'!$A$33:$N$326,'SD Aufnahme'!$H$29,FALSE)),""))),"")</f>
        <v/>
      </c>
      <c r="Z935" s="87"/>
      <c r="AA935" s="424" t="s">
        <v>667</v>
      </c>
      <c r="AB935" s="129" t="str">
        <f>IF($M935=0,"",IFERROR(VLOOKUP($E935,'SD Aufnahme'!$A$33:$N$279,AB$20,FALSE),""))</f>
        <v/>
      </c>
      <c r="AC935" s="97">
        <f t="shared" si="278"/>
        <v>0</v>
      </c>
      <c r="AD935" s="89">
        <f t="shared" ca="1" si="279"/>
        <v>0</v>
      </c>
      <c r="AE935" s="89">
        <f t="shared" ca="1" si="285"/>
        <v>0</v>
      </c>
      <c r="AF935" s="89">
        <f t="shared" ca="1" si="280"/>
        <v>0</v>
      </c>
      <c r="AG935" s="89">
        <f t="shared" ca="1" si="286"/>
        <v>0</v>
      </c>
      <c r="AH935" s="89">
        <f t="shared" si="292"/>
        <v>0</v>
      </c>
      <c r="AI935" s="130" t="e">
        <f ca="1">COUNTIF(OFFSET('SD Aufnahme'!$C$33,VLOOKUP(J935,Art_Aufnahme,3,FALSE),0,VLOOKUP(J935,Art_Aufnahme,4,FALSE)-VLOOKUP(J935,Art_Aufnahme,3,FALSE)+1,1),K935)</f>
        <v>#N/A</v>
      </c>
      <c r="AJ935" s="138">
        <f ca="1">COUNTIF(OFFSET('SD Aufnahme'!$M$32,VLOOKUP(E935,'SD Aufnahme'!$A$33:$X$376,'SD Aufnahme'!$W$29,FALSE),0,1,VLOOKUP(E935,'SD Aufnahme'!$A$33:$X$376,'SD Aufnahme'!$X$29,FALSE)),M935)</f>
        <v>0</v>
      </c>
      <c r="AK935" s="91">
        <f t="shared" ca="1" si="287"/>
        <v>0</v>
      </c>
      <c r="AL935" s="98">
        <f t="shared" si="281"/>
        <v>3</v>
      </c>
      <c r="AO935" s="98">
        <f t="shared" si="282"/>
        <v>0</v>
      </c>
      <c r="AR935" s="98" t="str">
        <f t="shared" si="283"/>
        <v>1900-1-Aufnahme</v>
      </c>
    </row>
    <row r="936" spans="1:44">
      <c r="A936" s="98">
        <f t="shared" si="274"/>
        <v>0</v>
      </c>
      <c r="B936" s="98" t="str">
        <f>IF(C936=1,SUM($C$23:C936),"")</f>
        <v/>
      </c>
      <c r="C936" s="98">
        <f t="shared" si="275"/>
        <v>0</v>
      </c>
      <c r="D936" s="89" t="str">
        <f t="shared" si="276"/>
        <v>1900-1-Aufnahme-</v>
      </c>
      <c r="E936" s="123" t="str">
        <f t="shared" ca="1" si="284"/>
        <v>-</v>
      </c>
      <c r="F936" s="123">
        <f t="shared" si="289"/>
        <v>1900</v>
      </c>
      <c r="G936" s="123">
        <f t="shared" si="290"/>
        <v>1</v>
      </c>
      <c r="H936" s="162">
        <f t="shared" si="291"/>
        <v>914</v>
      </c>
      <c r="I936" s="77"/>
      <c r="J936" s="78"/>
      <c r="K936" s="79"/>
      <c r="L936" s="80"/>
      <c r="M936" s="177"/>
      <c r="N936" s="309" t="str">
        <f t="shared" ca="1" si="288"/>
        <v/>
      </c>
      <c r="O936" s="310" t="str">
        <f ca="1">IFERROR(IF(VLOOKUP($E936,'SD Aufnahme'!$A$33:$N$326,'SD Aufnahme'!$D$29,FALSE)=0,"",VLOOKUP($E936,'SD Aufnahme'!$A$33:$N$326,'SD Aufnahme'!$D$29,FALSE)),"")</f>
        <v/>
      </c>
      <c r="P936" s="313"/>
      <c r="Q936" s="315" t="str">
        <f>IF(K936=0,"",IFERROR(VLOOKUP($E936,'SD Aufnahme'!$A$33:$N$326,'SD Aufnahme'!$E$29,FALSE),""))</f>
        <v/>
      </c>
      <c r="R936" s="87"/>
      <c r="S936" s="131" t="str">
        <f t="shared" si="277"/>
        <v/>
      </c>
      <c r="T936" s="126">
        <f>IF(M936="organische Düngemittel",IF(OR($M936=0,L936&lt;&gt;0,U936&gt;0),0,IFERROR(VLOOKUP($E936,'SD Aufnahme'!$A$33:$N$4042,T$20,FALSE),0)),)</f>
        <v>0</v>
      </c>
      <c r="U936" s="83"/>
      <c r="V936" s="124"/>
      <c r="W936" s="128" t="str">
        <f ca="1">IFERROR(IF(AND(J936&lt;&gt;"eigene Stoffe",VLOOKUP($E936,'SD Aufnahme'!$A$33:$N$326,'SD Aufnahme'!$G$29,FALSE)=0),"",IF($L936&lt;&gt;0,"", IF(AND(P936&gt;0,O936&lt;&gt;"",Q936&lt;&gt;"t TM"),VLOOKUP($E936,'SD Aufnahme'!$A$33:$N$326,'SD Aufnahme'!$G$29,FALSE)/O936*P936,VLOOKUP($E936,'SD Aufnahme'!$A$33:$N$326,'SD Aufnahme'!$G$29,FALSE)))),"")</f>
        <v/>
      </c>
      <c r="X936" s="87"/>
      <c r="Y936" s="128" t="str">
        <f ca="1">IFERROR(IF(AND(J936&lt;&gt;"eigene Stoffe",VLOOKUP($E936,'SD Aufnahme'!$A$33:$N$326,'SD Aufnahme'!$H$29,FALSE)=0),"",IF($L936&lt;&gt;0,"",IFERROR(IF(AND(P936&gt;0,O936&lt;&gt;"",Q936&lt;&gt;"t TM"),VLOOKUP($E936,'SD Aufnahme'!$A$33:$N$326,'SD Aufnahme'!$H$29,FALSE)*P936/O936,VLOOKUP($E936,'SD Aufnahme'!$A$33:$N$326,'SD Aufnahme'!$H$29,FALSE)),""))),"")</f>
        <v/>
      </c>
      <c r="Z936" s="87"/>
      <c r="AA936" s="424" t="s">
        <v>667</v>
      </c>
      <c r="AB936" s="129" t="str">
        <f>IF($M936=0,"",IFERROR(VLOOKUP($E936,'SD Aufnahme'!$A$33:$N$279,AB$20,FALSE),""))</f>
        <v/>
      </c>
      <c r="AC936" s="97">
        <f t="shared" si="278"/>
        <v>0</v>
      </c>
      <c r="AD936" s="89">
        <f t="shared" ca="1" si="279"/>
        <v>0</v>
      </c>
      <c r="AE936" s="89">
        <f t="shared" ca="1" si="285"/>
        <v>0</v>
      </c>
      <c r="AF936" s="89">
        <f t="shared" ca="1" si="280"/>
        <v>0</v>
      </c>
      <c r="AG936" s="89">
        <f t="shared" ca="1" si="286"/>
        <v>0</v>
      </c>
      <c r="AH936" s="89">
        <f t="shared" si="292"/>
        <v>0</v>
      </c>
      <c r="AI936" s="130" t="e">
        <f ca="1">COUNTIF(OFFSET('SD Aufnahme'!$C$33,VLOOKUP(J936,Art_Aufnahme,3,FALSE),0,VLOOKUP(J936,Art_Aufnahme,4,FALSE)-VLOOKUP(J936,Art_Aufnahme,3,FALSE)+1,1),K936)</f>
        <v>#N/A</v>
      </c>
      <c r="AJ936" s="138">
        <f ca="1">COUNTIF(OFFSET('SD Aufnahme'!$M$32,VLOOKUP(E936,'SD Aufnahme'!$A$33:$X$376,'SD Aufnahme'!$W$29,FALSE),0,1,VLOOKUP(E936,'SD Aufnahme'!$A$33:$X$376,'SD Aufnahme'!$X$29,FALSE)),M936)</f>
        <v>0</v>
      </c>
      <c r="AK936" s="91">
        <f t="shared" ca="1" si="287"/>
        <v>0</v>
      </c>
      <c r="AL936" s="98">
        <f t="shared" si="281"/>
        <v>3</v>
      </c>
      <c r="AO936" s="98">
        <f t="shared" si="282"/>
        <v>0</v>
      </c>
      <c r="AR936" s="98" t="str">
        <f t="shared" si="283"/>
        <v>1900-1-Aufnahme</v>
      </c>
    </row>
    <row r="937" spans="1:44">
      <c r="A937" s="98">
        <f t="shared" si="274"/>
        <v>0</v>
      </c>
      <c r="B937" s="98" t="str">
        <f>IF(C937=1,SUM($C$23:C937),"")</f>
        <v/>
      </c>
      <c r="C937" s="98">
        <f t="shared" si="275"/>
        <v>0</v>
      </c>
      <c r="D937" s="89" t="str">
        <f t="shared" si="276"/>
        <v>1900-1-Aufnahme-</v>
      </c>
      <c r="E937" s="123" t="str">
        <f t="shared" ca="1" si="284"/>
        <v>-</v>
      </c>
      <c r="F937" s="123">
        <f t="shared" si="289"/>
        <v>1900</v>
      </c>
      <c r="G937" s="123">
        <f t="shared" si="290"/>
        <v>1</v>
      </c>
      <c r="H937" s="162">
        <f t="shared" si="291"/>
        <v>915</v>
      </c>
      <c r="I937" s="77"/>
      <c r="J937" s="78"/>
      <c r="K937" s="79"/>
      <c r="L937" s="80"/>
      <c r="M937" s="177"/>
      <c r="N937" s="309" t="str">
        <f t="shared" ca="1" si="288"/>
        <v/>
      </c>
      <c r="O937" s="310" t="str">
        <f ca="1">IFERROR(IF(VLOOKUP($E937,'SD Aufnahme'!$A$33:$N$326,'SD Aufnahme'!$D$29,FALSE)=0,"",VLOOKUP($E937,'SD Aufnahme'!$A$33:$N$326,'SD Aufnahme'!$D$29,FALSE)),"")</f>
        <v/>
      </c>
      <c r="P937" s="313"/>
      <c r="Q937" s="315" t="str">
        <f>IF(K937=0,"",IFERROR(VLOOKUP($E937,'SD Aufnahme'!$A$33:$N$326,'SD Aufnahme'!$E$29,FALSE),""))</f>
        <v/>
      </c>
      <c r="R937" s="87"/>
      <c r="S937" s="131" t="str">
        <f t="shared" si="277"/>
        <v/>
      </c>
      <c r="T937" s="126">
        <f>IF(M937="organische Düngemittel",IF(OR($M937=0,L937&lt;&gt;0,U937&gt;0),0,IFERROR(VLOOKUP($E937,'SD Aufnahme'!$A$33:$N$4042,T$20,FALSE),0)),)</f>
        <v>0</v>
      </c>
      <c r="U937" s="83"/>
      <c r="V937" s="124"/>
      <c r="W937" s="128" t="str">
        <f ca="1">IFERROR(IF(AND(J937&lt;&gt;"eigene Stoffe",VLOOKUP($E937,'SD Aufnahme'!$A$33:$N$326,'SD Aufnahme'!$G$29,FALSE)=0),"",IF($L937&lt;&gt;0,"", IF(AND(P937&gt;0,O937&lt;&gt;"",Q937&lt;&gt;"t TM"),VLOOKUP($E937,'SD Aufnahme'!$A$33:$N$326,'SD Aufnahme'!$G$29,FALSE)/O937*P937,VLOOKUP($E937,'SD Aufnahme'!$A$33:$N$326,'SD Aufnahme'!$G$29,FALSE)))),"")</f>
        <v/>
      </c>
      <c r="X937" s="87"/>
      <c r="Y937" s="128" t="str">
        <f ca="1">IFERROR(IF(AND(J937&lt;&gt;"eigene Stoffe",VLOOKUP($E937,'SD Aufnahme'!$A$33:$N$326,'SD Aufnahme'!$H$29,FALSE)=0),"",IF($L937&lt;&gt;0,"",IFERROR(IF(AND(P937&gt;0,O937&lt;&gt;"",Q937&lt;&gt;"t TM"),VLOOKUP($E937,'SD Aufnahme'!$A$33:$N$326,'SD Aufnahme'!$H$29,FALSE)*P937/O937,VLOOKUP($E937,'SD Aufnahme'!$A$33:$N$326,'SD Aufnahme'!$H$29,FALSE)),""))),"")</f>
        <v/>
      </c>
      <c r="Z937" s="87"/>
      <c r="AA937" s="424" t="s">
        <v>667</v>
      </c>
      <c r="AB937" s="129" t="str">
        <f>IF($M937=0,"",IFERROR(VLOOKUP($E937,'SD Aufnahme'!$A$33:$N$279,AB$20,FALSE),""))</f>
        <v/>
      </c>
      <c r="AC937" s="97">
        <f t="shared" si="278"/>
        <v>0</v>
      </c>
      <c r="AD937" s="89">
        <f t="shared" ca="1" si="279"/>
        <v>0</v>
      </c>
      <c r="AE937" s="89">
        <f t="shared" ca="1" si="285"/>
        <v>0</v>
      </c>
      <c r="AF937" s="89">
        <f t="shared" ca="1" si="280"/>
        <v>0</v>
      </c>
      <c r="AG937" s="89">
        <f t="shared" ca="1" si="286"/>
        <v>0</v>
      </c>
      <c r="AH937" s="89">
        <f t="shared" si="292"/>
        <v>0</v>
      </c>
      <c r="AI937" s="130" t="e">
        <f ca="1">COUNTIF(OFFSET('SD Aufnahme'!$C$33,VLOOKUP(J937,Art_Aufnahme,3,FALSE),0,VLOOKUP(J937,Art_Aufnahme,4,FALSE)-VLOOKUP(J937,Art_Aufnahme,3,FALSE)+1,1),K937)</f>
        <v>#N/A</v>
      </c>
      <c r="AJ937" s="138">
        <f ca="1">COUNTIF(OFFSET('SD Aufnahme'!$M$32,VLOOKUP(E937,'SD Aufnahme'!$A$33:$X$376,'SD Aufnahme'!$W$29,FALSE),0,1,VLOOKUP(E937,'SD Aufnahme'!$A$33:$X$376,'SD Aufnahme'!$X$29,FALSE)),M937)</f>
        <v>0</v>
      </c>
      <c r="AK937" s="91">
        <f t="shared" ca="1" si="287"/>
        <v>0</v>
      </c>
      <c r="AL937" s="98">
        <f t="shared" si="281"/>
        <v>3</v>
      </c>
      <c r="AO937" s="98">
        <f t="shared" si="282"/>
        <v>0</v>
      </c>
      <c r="AR937" s="98" t="str">
        <f t="shared" si="283"/>
        <v>1900-1-Aufnahme</v>
      </c>
    </row>
    <row r="938" spans="1:44">
      <c r="A938" s="98">
        <f t="shared" si="274"/>
        <v>0</v>
      </c>
      <c r="B938" s="98" t="str">
        <f>IF(C938=1,SUM($C$23:C938),"")</f>
        <v/>
      </c>
      <c r="C938" s="98">
        <f t="shared" si="275"/>
        <v>0</v>
      </c>
      <c r="D938" s="89" t="str">
        <f t="shared" si="276"/>
        <v>1900-1-Aufnahme-</v>
      </c>
      <c r="E938" s="123" t="str">
        <f t="shared" ca="1" si="284"/>
        <v>-</v>
      </c>
      <c r="F938" s="123">
        <f t="shared" si="289"/>
        <v>1900</v>
      </c>
      <c r="G938" s="123">
        <f t="shared" si="290"/>
        <v>1</v>
      </c>
      <c r="H938" s="162">
        <f t="shared" si="291"/>
        <v>916</v>
      </c>
      <c r="I938" s="77"/>
      <c r="J938" s="78"/>
      <c r="K938" s="79"/>
      <c r="L938" s="80"/>
      <c r="M938" s="177"/>
      <c r="N938" s="309" t="str">
        <f t="shared" ca="1" si="288"/>
        <v/>
      </c>
      <c r="O938" s="310" t="str">
        <f ca="1">IFERROR(IF(VLOOKUP($E938,'SD Aufnahme'!$A$33:$N$326,'SD Aufnahme'!$D$29,FALSE)=0,"",VLOOKUP($E938,'SD Aufnahme'!$A$33:$N$326,'SD Aufnahme'!$D$29,FALSE)),"")</f>
        <v/>
      </c>
      <c r="P938" s="313"/>
      <c r="Q938" s="315" t="str">
        <f>IF(K938=0,"",IFERROR(VLOOKUP($E938,'SD Aufnahme'!$A$33:$N$326,'SD Aufnahme'!$E$29,FALSE),""))</f>
        <v/>
      </c>
      <c r="R938" s="87"/>
      <c r="S938" s="131" t="str">
        <f t="shared" si="277"/>
        <v/>
      </c>
      <c r="T938" s="126">
        <f>IF(M938="organische Düngemittel",IF(OR($M938=0,L938&lt;&gt;0,U938&gt;0),0,IFERROR(VLOOKUP($E938,'SD Aufnahme'!$A$33:$N$4042,T$20,FALSE),0)),)</f>
        <v>0</v>
      </c>
      <c r="U938" s="83"/>
      <c r="V938" s="124"/>
      <c r="W938" s="128" t="str">
        <f ca="1">IFERROR(IF(AND(J938&lt;&gt;"eigene Stoffe",VLOOKUP($E938,'SD Aufnahme'!$A$33:$N$326,'SD Aufnahme'!$G$29,FALSE)=0),"",IF($L938&lt;&gt;0,"", IF(AND(P938&gt;0,O938&lt;&gt;"",Q938&lt;&gt;"t TM"),VLOOKUP($E938,'SD Aufnahme'!$A$33:$N$326,'SD Aufnahme'!$G$29,FALSE)/O938*P938,VLOOKUP($E938,'SD Aufnahme'!$A$33:$N$326,'SD Aufnahme'!$G$29,FALSE)))),"")</f>
        <v/>
      </c>
      <c r="X938" s="87"/>
      <c r="Y938" s="128" t="str">
        <f ca="1">IFERROR(IF(AND(J938&lt;&gt;"eigene Stoffe",VLOOKUP($E938,'SD Aufnahme'!$A$33:$N$326,'SD Aufnahme'!$H$29,FALSE)=0),"",IF($L938&lt;&gt;0,"",IFERROR(IF(AND(P938&gt;0,O938&lt;&gt;"",Q938&lt;&gt;"t TM"),VLOOKUP($E938,'SD Aufnahme'!$A$33:$N$326,'SD Aufnahme'!$H$29,FALSE)*P938/O938,VLOOKUP($E938,'SD Aufnahme'!$A$33:$N$326,'SD Aufnahme'!$H$29,FALSE)),""))),"")</f>
        <v/>
      </c>
      <c r="Z938" s="87"/>
      <c r="AA938" s="424" t="s">
        <v>667</v>
      </c>
      <c r="AB938" s="129" t="str">
        <f>IF($M938=0,"",IFERROR(VLOOKUP($E938,'SD Aufnahme'!$A$33:$N$279,AB$20,FALSE),""))</f>
        <v/>
      </c>
      <c r="AC938" s="97">
        <f t="shared" si="278"/>
        <v>0</v>
      </c>
      <c r="AD938" s="89">
        <f t="shared" ca="1" si="279"/>
        <v>0</v>
      </c>
      <c r="AE938" s="89">
        <f t="shared" ca="1" si="285"/>
        <v>0</v>
      </c>
      <c r="AF938" s="89">
        <f t="shared" ca="1" si="280"/>
        <v>0</v>
      </c>
      <c r="AG938" s="89">
        <f t="shared" ca="1" si="286"/>
        <v>0</v>
      </c>
      <c r="AH938" s="89">
        <f t="shared" si="292"/>
        <v>0</v>
      </c>
      <c r="AI938" s="130" t="e">
        <f ca="1">COUNTIF(OFFSET('SD Aufnahme'!$C$33,VLOOKUP(J938,Art_Aufnahme,3,FALSE),0,VLOOKUP(J938,Art_Aufnahme,4,FALSE)-VLOOKUP(J938,Art_Aufnahme,3,FALSE)+1,1),K938)</f>
        <v>#N/A</v>
      </c>
      <c r="AJ938" s="138">
        <f ca="1">COUNTIF(OFFSET('SD Aufnahme'!$M$32,VLOOKUP(E938,'SD Aufnahme'!$A$33:$X$376,'SD Aufnahme'!$W$29,FALSE),0,1,VLOOKUP(E938,'SD Aufnahme'!$A$33:$X$376,'SD Aufnahme'!$X$29,FALSE)),M938)</f>
        <v>0</v>
      </c>
      <c r="AK938" s="91">
        <f t="shared" ca="1" si="287"/>
        <v>0</v>
      </c>
      <c r="AL938" s="98">
        <f t="shared" si="281"/>
        <v>3</v>
      </c>
      <c r="AO938" s="98">
        <f t="shared" si="282"/>
        <v>0</v>
      </c>
      <c r="AR938" s="98" t="str">
        <f t="shared" si="283"/>
        <v>1900-1-Aufnahme</v>
      </c>
    </row>
    <row r="939" spans="1:44">
      <c r="A939" s="98">
        <f t="shared" si="274"/>
        <v>0</v>
      </c>
      <c r="B939" s="98" t="str">
        <f>IF(C939=1,SUM($C$23:C939),"")</f>
        <v/>
      </c>
      <c r="C939" s="98">
        <f t="shared" si="275"/>
        <v>0</v>
      </c>
      <c r="D939" s="89" t="str">
        <f t="shared" si="276"/>
        <v>1900-1-Aufnahme-</v>
      </c>
      <c r="E939" s="123" t="str">
        <f t="shared" ca="1" si="284"/>
        <v>-</v>
      </c>
      <c r="F939" s="123">
        <f t="shared" si="289"/>
        <v>1900</v>
      </c>
      <c r="G939" s="123">
        <f t="shared" si="290"/>
        <v>1</v>
      </c>
      <c r="H939" s="162">
        <f t="shared" si="291"/>
        <v>917</v>
      </c>
      <c r="I939" s="77"/>
      <c r="J939" s="78"/>
      <c r="K939" s="79"/>
      <c r="L939" s="80"/>
      <c r="M939" s="177"/>
      <c r="N939" s="309" t="str">
        <f t="shared" ca="1" si="288"/>
        <v/>
      </c>
      <c r="O939" s="310" t="str">
        <f ca="1">IFERROR(IF(VLOOKUP($E939,'SD Aufnahme'!$A$33:$N$326,'SD Aufnahme'!$D$29,FALSE)=0,"",VLOOKUP($E939,'SD Aufnahme'!$A$33:$N$326,'SD Aufnahme'!$D$29,FALSE)),"")</f>
        <v/>
      </c>
      <c r="P939" s="313"/>
      <c r="Q939" s="315" t="str">
        <f>IF(K939=0,"",IFERROR(VLOOKUP($E939,'SD Aufnahme'!$A$33:$N$326,'SD Aufnahme'!$E$29,FALSE),""))</f>
        <v/>
      </c>
      <c r="R939" s="87"/>
      <c r="S939" s="131" t="str">
        <f t="shared" si="277"/>
        <v/>
      </c>
      <c r="T939" s="126">
        <f>IF(M939="organische Düngemittel",IF(OR($M939=0,L939&lt;&gt;0,U939&gt;0),0,IFERROR(VLOOKUP($E939,'SD Aufnahme'!$A$33:$N$4042,T$20,FALSE),0)),)</f>
        <v>0</v>
      </c>
      <c r="U939" s="83"/>
      <c r="V939" s="124"/>
      <c r="W939" s="128" t="str">
        <f ca="1">IFERROR(IF(AND(J939&lt;&gt;"eigene Stoffe",VLOOKUP($E939,'SD Aufnahme'!$A$33:$N$326,'SD Aufnahme'!$G$29,FALSE)=0),"",IF($L939&lt;&gt;0,"", IF(AND(P939&gt;0,O939&lt;&gt;"",Q939&lt;&gt;"t TM"),VLOOKUP($E939,'SD Aufnahme'!$A$33:$N$326,'SD Aufnahme'!$G$29,FALSE)/O939*P939,VLOOKUP($E939,'SD Aufnahme'!$A$33:$N$326,'SD Aufnahme'!$G$29,FALSE)))),"")</f>
        <v/>
      </c>
      <c r="X939" s="87"/>
      <c r="Y939" s="128" t="str">
        <f ca="1">IFERROR(IF(AND(J939&lt;&gt;"eigene Stoffe",VLOOKUP($E939,'SD Aufnahme'!$A$33:$N$326,'SD Aufnahme'!$H$29,FALSE)=0),"",IF($L939&lt;&gt;0,"",IFERROR(IF(AND(P939&gt;0,O939&lt;&gt;"",Q939&lt;&gt;"t TM"),VLOOKUP($E939,'SD Aufnahme'!$A$33:$N$326,'SD Aufnahme'!$H$29,FALSE)*P939/O939,VLOOKUP($E939,'SD Aufnahme'!$A$33:$N$326,'SD Aufnahme'!$H$29,FALSE)),""))),"")</f>
        <v/>
      </c>
      <c r="Z939" s="87"/>
      <c r="AA939" s="424" t="s">
        <v>667</v>
      </c>
      <c r="AB939" s="129" t="str">
        <f>IF($M939=0,"",IFERROR(VLOOKUP($E939,'SD Aufnahme'!$A$33:$N$279,AB$20,FALSE),""))</f>
        <v/>
      </c>
      <c r="AC939" s="97">
        <f t="shared" si="278"/>
        <v>0</v>
      </c>
      <c r="AD939" s="89">
        <f t="shared" ca="1" si="279"/>
        <v>0</v>
      </c>
      <c r="AE939" s="89">
        <f t="shared" ca="1" si="285"/>
        <v>0</v>
      </c>
      <c r="AF939" s="89">
        <f t="shared" ca="1" si="280"/>
        <v>0</v>
      </c>
      <c r="AG939" s="89">
        <f t="shared" ca="1" si="286"/>
        <v>0</v>
      </c>
      <c r="AH939" s="89">
        <f t="shared" si="292"/>
        <v>0</v>
      </c>
      <c r="AI939" s="130" t="e">
        <f ca="1">COUNTIF(OFFSET('SD Aufnahme'!$C$33,VLOOKUP(J939,Art_Aufnahme,3,FALSE),0,VLOOKUP(J939,Art_Aufnahme,4,FALSE)-VLOOKUP(J939,Art_Aufnahme,3,FALSE)+1,1),K939)</f>
        <v>#N/A</v>
      </c>
      <c r="AJ939" s="138">
        <f ca="1">COUNTIF(OFFSET('SD Aufnahme'!$M$32,VLOOKUP(E939,'SD Aufnahme'!$A$33:$X$376,'SD Aufnahme'!$W$29,FALSE),0,1,VLOOKUP(E939,'SD Aufnahme'!$A$33:$X$376,'SD Aufnahme'!$X$29,FALSE)),M939)</f>
        <v>0</v>
      </c>
      <c r="AK939" s="91">
        <f t="shared" ca="1" si="287"/>
        <v>0</v>
      </c>
      <c r="AL939" s="98">
        <f t="shared" si="281"/>
        <v>3</v>
      </c>
      <c r="AO939" s="98">
        <f t="shared" si="282"/>
        <v>0</v>
      </c>
      <c r="AR939" s="98" t="str">
        <f t="shared" si="283"/>
        <v>1900-1-Aufnahme</v>
      </c>
    </row>
    <row r="940" spans="1:44">
      <c r="A940" s="98">
        <f t="shared" si="274"/>
        <v>0</v>
      </c>
      <c r="B940" s="98" t="str">
        <f>IF(C940=1,SUM($C$23:C940),"")</f>
        <v/>
      </c>
      <c r="C940" s="98">
        <f t="shared" si="275"/>
        <v>0</v>
      </c>
      <c r="D940" s="89" t="str">
        <f t="shared" si="276"/>
        <v>1900-1-Aufnahme-</v>
      </c>
      <c r="E940" s="123" t="str">
        <f t="shared" ca="1" si="284"/>
        <v>-</v>
      </c>
      <c r="F940" s="123">
        <f t="shared" si="289"/>
        <v>1900</v>
      </c>
      <c r="G940" s="123">
        <f t="shared" si="290"/>
        <v>1</v>
      </c>
      <c r="H940" s="162">
        <f t="shared" si="291"/>
        <v>918</v>
      </c>
      <c r="I940" s="77"/>
      <c r="J940" s="78"/>
      <c r="K940" s="79"/>
      <c r="L940" s="80"/>
      <c r="M940" s="177"/>
      <c r="N940" s="309" t="str">
        <f t="shared" ca="1" si="288"/>
        <v/>
      </c>
      <c r="O940" s="310" t="str">
        <f ca="1">IFERROR(IF(VLOOKUP($E940,'SD Aufnahme'!$A$33:$N$326,'SD Aufnahme'!$D$29,FALSE)=0,"",VLOOKUP($E940,'SD Aufnahme'!$A$33:$N$326,'SD Aufnahme'!$D$29,FALSE)),"")</f>
        <v/>
      </c>
      <c r="P940" s="313"/>
      <c r="Q940" s="315" t="str">
        <f>IF(K940=0,"",IFERROR(VLOOKUP($E940,'SD Aufnahme'!$A$33:$N$326,'SD Aufnahme'!$E$29,FALSE),""))</f>
        <v/>
      </c>
      <c r="R940" s="87"/>
      <c r="S940" s="131" t="str">
        <f t="shared" si="277"/>
        <v/>
      </c>
      <c r="T940" s="126">
        <f>IF(M940="organische Düngemittel",IF(OR($M940=0,L940&lt;&gt;0,U940&gt;0),0,IFERROR(VLOOKUP($E940,'SD Aufnahme'!$A$33:$N$4042,T$20,FALSE),0)),)</f>
        <v>0</v>
      </c>
      <c r="U940" s="83"/>
      <c r="V940" s="124"/>
      <c r="W940" s="128" t="str">
        <f ca="1">IFERROR(IF(AND(J940&lt;&gt;"eigene Stoffe",VLOOKUP($E940,'SD Aufnahme'!$A$33:$N$326,'SD Aufnahme'!$G$29,FALSE)=0),"",IF($L940&lt;&gt;0,"", IF(AND(P940&gt;0,O940&lt;&gt;"",Q940&lt;&gt;"t TM"),VLOOKUP($E940,'SD Aufnahme'!$A$33:$N$326,'SD Aufnahme'!$G$29,FALSE)/O940*P940,VLOOKUP($E940,'SD Aufnahme'!$A$33:$N$326,'SD Aufnahme'!$G$29,FALSE)))),"")</f>
        <v/>
      </c>
      <c r="X940" s="87"/>
      <c r="Y940" s="128" t="str">
        <f ca="1">IFERROR(IF(AND(J940&lt;&gt;"eigene Stoffe",VLOOKUP($E940,'SD Aufnahme'!$A$33:$N$326,'SD Aufnahme'!$H$29,FALSE)=0),"",IF($L940&lt;&gt;0,"",IFERROR(IF(AND(P940&gt;0,O940&lt;&gt;"",Q940&lt;&gt;"t TM"),VLOOKUP($E940,'SD Aufnahme'!$A$33:$N$326,'SD Aufnahme'!$H$29,FALSE)*P940/O940,VLOOKUP($E940,'SD Aufnahme'!$A$33:$N$326,'SD Aufnahme'!$H$29,FALSE)),""))),"")</f>
        <v/>
      </c>
      <c r="Z940" s="87"/>
      <c r="AA940" s="424" t="s">
        <v>667</v>
      </c>
      <c r="AB940" s="129" t="str">
        <f>IF($M940=0,"",IFERROR(VLOOKUP($E940,'SD Aufnahme'!$A$33:$N$279,AB$20,FALSE),""))</f>
        <v/>
      </c>
      <c r="AC940" s="97">
        <f t="shared" si="278"/>
        <v>0</v>
      </c>
      <c r="AD940" s="89">
        <f t="shared" ca="1" si="279"/>
        <v>0</v>
      </c>
      <c r="AE940" s="89">
        <f t="shared" ca="1" si="285"/>
        <v>0</v>
      </c>
      <c r="AF940" s="89">
        <f t="shared" ca="1" si="280"/>
        <v>0</v>
      </c>
      <c r="AG940" s="89">
        <f t="shared" ca="1" si="286"/>
        <v>0</v>
      </c>
      <c r="AH940" s="89">
        <f t="shared" si="292"/>
        <v>0</v>
      </c>
      <c r="AI940" s="130" t="e">
        <f ca="1">COUNTIF(OFFSET('SD Aufnahme'!$C$33,VLOOKUP(J940,Art_Aufnahme,3,FALSE),0,VLOOKUP(J940,Art_Aufnahme,4,FALSE)-VLOOKUP(J940,Art_Aufnahme,3,FALSE)+1,1),K940)</f>
        <v>#N/A</v>
      </c>
      <c r="AJ940" s="138">
        <f ca="1">COUNTIF(OFFSET('SD Aufnahme'!$M$32,VLOOKUP(E940,'SD Aufnahme'!$A$33:$X$376,'SD Aufnahme'!$W$29,FALSE),0,1,VLOOKUP(E940,'SD Aufnahme'!$A$33:$X$376,'SD Aufnahme'!$X$29,FALSE)),M940)</f>
        <v>0</v>
      </c>
      <c r="AK940" s="91">
        <f t="shared" ca="1" si="287"/>
        <v>0</v>
      </c>
      <c r="AL940" s="98">
        <f t="shared" si="281"/>
        <v>3</v>
      </c>
      <c r="AO940" s="98">
        <f t="shared" si="282"/>
        <v>0</v>
      </c>
      <c r="AR940" s="98" t="str">
        <f t="shared" si="283"/>
        <v>1900-1-Aufnahme</v>
      </c>
    </row>
    <row r="941" spans="1:44">
      <c r="A941" s="98">
        <f t="shared" si="274"/>
        <v>0</v>
      </c>
      <c r="B941" s="98" t="str">
        <f>IF(C941=1,SUM($C$23:C941),"")</f>
        <v/>
      </c>
      <c r="C941" s="98">
        <f t="shared" si="275"/>
        <v>0</v>
      </c>
      <c r="D941" s="89" t="str">
        <f t="shared" si="276"/>
        <v>1900-1-Aufnahme-</v>
      </c>
      <c r="E941" s="123" t="str">
        <f t="shared" ca="1" si="284"/>
        <v>-</v>
      </c>
      <c r="F941" s="123">
        <f t="shared" si="289"/>
        <v>1900</v>
      </c>
      <c r="G941" s="123">
        <f t="shared" si="290"/>
        <v>1</v>
      </c>
      <c r="H941" s="162">
        <f t="shared" si="291"/>
        <v>919</v>
      </c>
      <c r="I941" s="77"/>
      <c r="J941" s="78"/>
      <c r="K941" s="79"/>
      <c r="L941" s="80"/>
      <c r="M941" s="177"/>
      <c r="N941" s="309" t="str">
        <f t="shared" ca="1" si="288"/>
        <v/>
      </c>
      <c r="O941" s="310" t="str">
        <f ca="1">IFERROR(IF(VLOOKUP($E941,'SD Aufnahme'!$A$33:$N$326,'SD Aufnahme'!$D$29,FALSE)=0,"",VLOOKUP($E941,'SD Aufnahme'!$A$33:$N$326,'SD Aufnahme'!$D$29,FALSE)),"")</f>
        <v/>
      </c>
      <c r="P941" s="313"/>
      <c r="Q941" s="315" t="str">
        <f>IF(K941=0,"",IFERROR(VLOOKUP($E941,'SD Aufnahme'!$A$33:$N$326,'SD Aufnahme'!$E$29,FALSE),""))</f>
        <v/>
      </c>
      <c r="R941" s="87"/>
      <c r="S941" s="131" t="str">
        <f t="shared" si="277"/>
        <v/>
      </c>
      <c r="T941" s="126">
        <f>IF(M941="organische Düngemittel",IF(OR($M941=0,L941&lt;&gt;0,U941&gt;0),0,IFERROR(VLOOKUP($E941,'SD Aufnahme'!$A$33:$N$4042,T$20,FALSE),0)),)</f>
        <v>0</v>
      </c>
      <c r="U941" s="83"/>
      <c r="V941" s="124"/>
      <c r="W941" s="128" t="str">
        <f ca="1">IFERROR(IF(AND(J941&lt;&gt;"eigene Stoffe",VLOOKUP($E941,'SD Aufnahme'!$A$33:$N$326,'SD Aufnahme'!$G$29,FALSE)=0),"",IF($L941&lt;&gt;0,"", IF(AND(P941&gt;0,O941&lt;&gt;"",Q941&lt;&gt;"t TM"),VLOOKUP($E941,'SD Aufnahme'!$A$33:$N$326,'SD Aufnahme'!$G$29,FALSE)/O941*P941,VLOOKUP($E941,'SD Aufnahme'!$A$33:$N$326,'SD Aufnahme'!$G$29,FALSE)))),"")</f>
        <v/>
      </c>
      <c r="X941" s="87"/>
      <c r="Y941" s="128" t="str">
        <f ca="1">IFERROR(IF(AND(J941&lt;&gt;"eigene Stoffe",VLOOKUP($E941,'SD Aufnahme'!$A$33:$N$326,'SD Aufnahme'!$H$29,FALSE)=0),"",IF($L941&lt;&gt;0,"",IFERROR(IF(AND(P941&gt;0,O941&lt;&gt;"",Q941&lt;&gt;"t TM"),VLOOKUP($E941,'SD Aufnahme'!$A$33:$N$326,'SD Aufnahme'!$H$29,FALSE)*P941/O941,VLOOKUP($E941,'SD Aufnahme'!$A$33:$N$326,'SD Aufnahme'!$H$29,FALSE)),""))),"")</f>
        <v/>
      </c>
      <c r="Z941" s="87"/>
      <c r="AA941" s="424" t="s">
        <v>667</v>
      </c>
      <c r="AB941" s="129" t="str">
        <f>IF($M941=0,"",IFERROR(VLOOKUP($E941,'SD Aufnahme'!$A$33:$N$279,AB$20,FALSE),""))</f>
        <v/>
      </c>
      <c r="AC941" s="97">
        <f t="shared" si="278"/>
        <v>0</v>
      </c>
      <c r="AD941" s="89">
        <f t="shared" ca="1" si="279"/>
        <v>0</v>
      </c>
      <c r="AE941" s="89">
        <f t="shared" ca="1" si="285"/>
        <v>0</v>
      </c>
      <c r="AF941" s="89">
        <f t="shared" ca="1" si="280"/>
        <v>0</v>
      </c>
      <c r="AG941" s="89">
        <f t="shared" ca="1" si="286"/>
        <v>0</v>
      </c>
      <c r="AH941" s="89">
        <f t="shared" si="292"/>
        <v>0</v>
      </c>
      <c r="AI941" s="130" t="e">
        <f ca="1">COUNTIF(OFFSET('SD Aufnahme'!$C$33,VLOOKUP(J941,Art_Aufnahme,3,FALSE),0,VLOOKUP(J941,Art_Aufnahme,4,FALSE)-VLOOKUP(J941,Art_Aufnahme,3,FALSE)+1,1),K941)</f>
        <v>#N/A</v>
      </c>
      <c r="AJ941" s="138">
        <f ca="1">COUNTIF(OFFSET('SD Aufnahme'!$M$32,VLOOKUP(E941,'SD Aufnahme'!$A$33:$X$376,'SD Aufnahme'!$W$29,FALSE),0,1,VLOOKUP(E941,'SD Aufnahme'!$A$33:$X$376,'SD Aufnahme'!$X$29,FALSE)),M941)</f>
        <v>0</v>
      </c>
      <c r="AK941" s="91">
        <f t="shared" ca="1" si="287"/>
        <v>0</v>
      </c>
      <c r="AL941" s="98">
        <f t="shared" si="281"/>
        <v>3</v>
      </c>
      <c r="AO941" s="98">
        <f t="shared" si="282"/>
        <v>0</v>
      </c>
      <c r="AR941" s="98" t="str">
        <f t="shared" si="283"/>
        <v>1900-1-Aufnahme</v>
      </c>
    </row>
    <row r="942" spans="1:44">
      <c r="A942" s="98">
        <f t="shared" si="274"/>
        <v>0</v>
      </c>
      <c r="B942" s="98" t="str">
        <f>IF(C942=1,SUM($C$23:C942),"")</f>
        <v/>
      </c>
      <c r="C942" s="98">
        <f t="shared" si="275"/>
        <v>0</v>
      </c>
      <c r="D942" s="89" t="str">
        <f t="shared" si="276"/>
        <v>1900-1-Aufnahme-</v>
      </c>
      <c r="E942" s="123" t="str">
        <f t="shared" ca="1" si="284"/>
        <v>-</v>
      </c>
      <c r="F942" s="123">
        <f t="shared" si="289"/>
        <v>1900</v>
      </c>
      <c r="G942" s="123">
        <f t="shared" si="290"/>
        <v>1</v>
      </c>
      <c r="H942" s="162">
        <f t="shared" si="291"/>
        <v>920</v>
      </c>
      <c r="I942" s="77"/>
      <c r="J942" s="78"/>
      <c r="K942" s="79"/>
      <c r="L942" s="80"/>
      <c r="M942" s="177"/>
      <c r="N942" s="309" t="str">
        <f t="shared" ca="1" si="288"/>
        <v/>
      </c>
      <c r="O942" s="310" t="str">
        <f ca="1">IFERROR(IF(VLOOKUP($E942,'SD Aufnahme'!$A$33:$N$326,'SD Aufnahme'!$D$29,FALSE)=0,"",VLOOKUP($E942,'SD Aufnahme'!$A$33:$N$326,'SD Aufnahme'!$D$29,FALSE)),"")</f>
        <v/>
      </c>
      <c r="P942" s="313"/>
      <c r="Q942" s="315" t="str">
        <f>IF(K942=0,"",IFERROR(VLOOKUP($E942,'SD Aufnahme'!$A$33:$N$326,'SD Aufnahme'!$E$29,FALSE),""))</f>
        <v/>
      </c>
      <c r="R942" s="87"/>
      <c r="S942" s="131" t="str">
        <f t="shared" si="277"/>
        <v/>
      </c>
      <c r="T942" s="126">
        <f>IF(M942="organische Düngemittel",IF(OR($M942=0,L942&lt;&gt;0,U942&gt;0),0,IFERROR(VLOOKUP($E942,'SD Aufnahme'!$A$33:$N$4042,T$20,FALSE),0)),)</f>
        <v>0</v>
      </c>
      <c r="U942" s="83"/>
      <c r="V942" s="124"/>
      <c r="W942" s="128" t="str">
        <f ca="1">IFERROR(IF(AND(J942&lt;&gt;"eigene Stoffe",VLOOKUP($E942,'SD Aufnahme'!$A$33:$N$326,'SD Aufnahme'!$G$29,FALSE)=0),"",IF($L942&lt;&gt;0,"", IF(AND(P942&gt;0,O942&lt;&gt;"",Q942&lt;&gt;"t TM"),VLOOKUP($E942,'SD Aufnahme'!$A$33:$N$326,'SD Aufnahme'!$G$29,FALSE)/O942*P942,VLOOKUP($E942,'SD Aufnahme'!$A$33:$N$326,'SD Aufnahme'!$G$29,FALSE)))),"")</f>
        <v/>
      </c>
      <c r="X942" s="87"/>
      <c r="Y942" s="128" t="str">
        <f ca="1">IFERROR(IF(AND(J942&lt;&gt;"eigene Stoffe",VLOOKUP($E942,'SD Aufnahme'!$A$33:$N$326,'SD Aufnahme'!$H$29,FALSE)=0),"",IF($L942&lt;&gt;0,"",IFERROR(IF(AND(P942&gt;0,O942&lt;&gt;"",Q942&lt;&gt;"t TM"),VLOOKUP($E942,'SD Aufnahme'!$A$33:$N$326,'SD Aufnahme'!$H$29,FALSE)*P942/O942,VLOOKUP($E942,'SD Aufnahme'!$A$33:$N$326,'SD Aufnahme'!$H$29,FALSE)),""))),"")</f>
        <v/>
      </c>
      <c r="Z942" s="87"/>
      <c r="AA942" s="424" t="s">
        <v>667</v>
      </c>
      <c r="AB942" s="129" t="str">
        <f>IF($M942=0,"",IFERROR(VLOOKUP($E942,'SD Aufnahme'!$A$33:$N$279,AB$20,FALSE),""))</f>
        <v/>
      </c>
      <c r="AC942" s="97">
        <f t="shared" si="278"/>
        <v>0</v>
      </c>
      <c r="AD942" s="89">
        <f t="shared" ca="1" si="279"/>
        <v>0</v>
      </c>
      <c r="AE942" s="89">
        <f t="shared" ca="1" si="285"/>
        <v>0</v>
      </c>
      <c r="AF942" s="89">
        <f t="shared" ca="1" si="280"/>
        <v>0</v>
      </c>
      <c r="AG942" s="89">
        <f t="shared" ca="1" si="286"/>
        <v>0</v>
      </c>
      <c r="AH942" s="89">
        <f t="shared" si="292"/>
        <v>0</v>
      </c>
      <c r="AI942" s="130" t="e">
        <f ca="1">COUNTIF(OFFSET('SD Aufnahme'!$C$33,VLOOKUP(J942,Art_Aufnahme,3,FALSE),0,VLOOKUP(J942,Art_Aufnahme,4,FALSE)-VLOOKUP(J942,Art_Aufnahme,3,FALSE)+1,1),K942)</f>
        <v>#N/A</v>
      </c>
      <c r="AJ942" s="138">
        <f ca="1">COUNTIF(OFFSET('SD Aufnahme'!$M$32,VLOOKUP(E942,'SD Aufnahme'!$A$33:$X$376,'SD Aufnahme'!$W$29,FALSE),0,1,VLOOKUP(E942,'SD Aufnahme'!$A$33:$X$376,'SD Aufnahme'!$X$29,FALSE)),M942)</f>
        <v>0</v>
      </c>
      <c r="AK942" s="91">
        <f t="shared" ca="1" si="287"/>
        <v>0</v>
      </c>
      <c r="AL942" s="98">
        <f t="shared" si="281"/>
        <v>3</v>
      </c>
      <c r="AO942" s="98">
        <f t="shared" si="282"/>
        <v>0</v>
      </c>
      <c r="AR942" s="98" t="str">
        <f t="shared" si="283"/>
        <v>1900-1-Aufnahme</v>
      </c>
    </row>
    <row r="943" spans="1:44">
      <c r="A943" s="98">
        <f t="shared" si="274"/>
        <v>0</v>
      </c>
      <c r="B943" s="98" t="str">
        <f>IF(C943=1,SUM($C$23:C943),"")</f>
        <v/>
      </c>
      <c r="C943" s="98">
        <f t="shared" si="275"/>
        <v>0</v>
      </c>
      <c r="D943" s="89" t="str">
        <f t="shared" si="276"/>
        <v>1900-1-Aufnahme-</v>
      </c>
      <c r="E943" s="123" t="str">
        <f t="shared" ca="1" si="284"/>
        <v>-</v>
      </c>
      <c r="F943" s="123">
        <f t="shared" si="289"/>
        <v>1900</v>
      </c>
      <c r="G943" s="123">
        <f t="shared" si="290"/>
        <v>1</v>
      </c>
      <c r="H943" s="162">
        <f t="shared" si="291"/>
        <v>921</v>
      </c>
      <c r="I943" s="77"/>
      <c r="J943" s="78"/>
      <c r="K943" s="79"/>
      <c r="L943" s="80"/>
      <c r="M943" s="177"/>
      <c r="N943" s="309" t="str">
        <f t="shared" ca="1" si="288"/>
        <v/>
      </c>
      <c r="O943" s="310" t="str">
        <f ca="1">IFERROR(IF(VLOOKUP($E943,'SD Aufnahme'!$A$33:$N$326,'SD Aufnahme'!$D$29,FALSE)=0,"",VLOOKUP($E943,'SD Aufnahme'!$A$33:$N$326,'SD Aufnahme'!$D$29,FALSE)),"")</f>
        <v/>
      </c>
      <c r="P943" s="313"/>
      <c r="Q943" s="315" t="str">
        <f>IF(K943=0,"",IFERROR(VLOOKUP($E943,'SD Aufnahme'!$A$33:$N$326,'SD Aufnahme'!$E$29,FALSE),""))</f>
        <v/>
      </c>
      <c r="R943" s="87"/>
      <c r="S943" s="131" t="str">
        <f t="shared" si="277"/>
        <v/>
      </c>
      <c r="T943" s="126">
        <f>IF(M943="organische Düngemittel",IF(OR($M943=0,L943&lt;&gt;0,U943&gt;0),0,IFERROR(VLOOKUP($E943,'SD Aufnahme'!$A$33:$N$4042,T$20,FALSE),0)),)</f>
        <v>0</v>
      </c>
      <c r="U943" s="83"/>
      <c r="V943" s="124"/>
      <c r="W943" s="128" t="str">
        <f ca="1">IFERROR(IF(AND(J943&lt;&gt;"eigene Stoffe",VLOOKUP($E943,'SD Aufnahme'!$A$33:$N$326,'SD Aufnahme'!$G$29,FALSE)=0),"",IF($L943&lt;&gt;0,"", IF(AND(P943&gt;0,O943&lt;&gt;"",Q943&lt;&gt;"t TM"),VLOOKUP($E943,'SD Aufnahme'!$A$33:$N$326,'SD Aufnahme'!$G$29,FALSE)/O943*P943,VLOOKUP($E943,'SD Aufnahme'!$A$33:$N$326,'SD Aufnahme'!$G$29,FALSE)))),"")</f>
        <v/>
      </c>
      <c r="X943" s="87"/>
      <c r="Y943" s="128" t="str">
        <f ca="1">IFERROR(IF(AND(J943&lt;&gt;"eigene Stoffe",VLOOKUP($E943,'SD Aufnahme'!$A$33:$N$326,'SD Aufnahme'!$H$29,FALSE)=0),"",IF($L943&lt;&gt;0,"",IFERROR(IF(AND(P943&gt;0,O943&lt;&gt;"",Q943&lt;&gt;"t TM"),VLOOKUP($E943,'SD Aufnahme'!$A$33:$N$326,'SD Aufnahme'!$H$29,FALSE)*P943/O943,VLOOKUP($E943,'SD Aufnahme'!$A$33:$N$326,'SD Aufnahme'!$H$29,FALSE)),""))),"")</f>
        <v/>
      </c>
      <c r="Z943" s="87"/>
      <c r="AA943" s="424" t="s">
        <v>667</v>
      </c>
      <c r="AB943" s="129" t="str">
        <f>IF($M943=0,"",IFERROR(VLOOKUP($E943,'SD Aufnahme'!$A$33:$N$279,AB$20,FALSE),""))</f>
        <v/>
      </c>
      <c r="AC943" s="97">
        <f t="shared" si="278"/>
        <v>0</v>
      </c>
      <c r="AD943" s="89">
        <f t="shared" ca="1" si="279"/>
        <v>0</v>
      </c>
      <c r="AE943" s="89">
        <f t="shared" ca="1" si="285"/>
        <v>0</v>
      </c>
      <c r="AF943" s="89">
        <f t="shared" ca="1" si="280"/>
        <v>0</v>
      </c>
      <c r="AG943" s="89">
        <f t="shared" ca="1" si="286"/>
        <v>0</v>
      </c>
      <c r="AH943" s="89">
        <f t="shared" si="292"/>
        <v>0</v>
      </c>
      <c r="AI943" s="130" t="e">
        <f ca="1">COUNTIF(OFFSET('SD Aufnahme'!$C$33,VLOOKUP(J943,Art_Aufnahme,3,FALSE),0,VLOOKUP(J943,Art_Aufnahme,4,FALSE)-VLOOKUP(J943,Art_Aufnahme,3,FALSE)+1,1),K943)</f>
        <v>#N/A</v>
      </c>
      <c r="AJ943" s="138">
        <f ca="1">COUNTIF(OFFSET('SD Aufnahme'!$M$32,VLOOKUP(E943,'SD Aufnahme'!$A$33:$X$376,'SD Aufnahme'!$W$29,FALSE),0,1,VLOOKUP(E943,'SD Aufnahme'!$A$33:$X$376,'SD Aufnahme'!$X$29,FALSE)),M943)</f>
        <v>0</v>
      </c>
      <c r="AK943" s="91">
        <f t="shared" ca="1" si="287"/>
        <v>0</v>
      </c>
      <c r="AL943" s="98">
        <f t="shared" si="281"/>
        <v>3</v>
      </c>
      <c r="AO943" s="98">
        <f t="shared" si="282"/>
        <v>0</v>
      </c>
      <c r="AR943" s="98" t="str">
        <f t="shared" si="283"/>
        <v>1900-1-Aufnahme</v>
      </c>
    </row>
    <row r="944" spans="1:44">
      <c r="A944" s="98">
        <f t="shared" si="274"/>
        <v>0</v>
      </c>
      <c r="B944" s="98" t="str">
        <f>IF(C944=1,SUM($C$23:C944),"")</f>
        <v/>
      </c>
      <c r="C944" s="98">
        <f t="shared" si="275"/>
        <v>0</v>
      </c>
      <c r="D944" s="89" t="str">
        <f t="shared" si="276"/>
        <v>1900-1-Aufnahme-</v>
      </c>
      <c r="E944" s="123" t="str">
        <f t="shared" ca="1" si="284"/>
        <v>-</v>
      </c>
      <c r="F944" s="123">
        <f t="shared" si="289"/>
        <v>1900</v>
      </c>
      <c r="G944" s="123">
        <f t="shared" si="290"/>
        <v>1</v>
      </c>
      <c r="H944" s="162">
        <f t="shared" si="291"/>
        <v>922</v>
      </c>
      <c r="I944" s="77"/>
      <c r="J944" s="78"/>
      <c r="K944" s="79"/>
      <c r="L944" s="80"/>
      <c r="M944" s="177"/>
      <c r="N944" s="309" t="str">
        <f t="shared" ca="1" si="288"/>
        <v/>
      </c>
      <c r="O944" s="310" t="str">
        <f ca="1">IFERROR(IF(VLOOKUP($E944,'SD Aufnahme'!$A$33:$N$326,'SD Aufnahme'!$D$29,FALSE)=0,"",VLOOKUP($E944,'SD Aufnahme'!$A$33:$N$326,'SD Aufnahme'!$D$29,FALSE)),"")</f>
        <v/>
      </c>
      <c r="P944" s="313"/>
      <c r="Q944" s="315" t="str">
        <f>IF(K944=0,"",IFERROR(VLOOKUP($E944,'SD Aufnahme'!$A$33:$N$326,'SD Aufnahme'!$E$29,FALSE),""))</f>
        <v/>
      </c>
      <c r="R944" s="87"/>
      <c r="S944" s="131" t="str">
        <f t="shared" si="277"/>
        <v/>
      </c>
      <c r="T944" s="126">
        <f>IF(M944="organische Düngemittel",IF(OR($M944=0,L944&lt;&gt;0,U944&gt;0),0,IFERROR(VLOOKUP($E944,'SD Aufnahme'!$A$33:$N$4042,T$20,FALSE),0)),)</f>
        <v>0</v>
      </c>
      <c r="U944" s="83"/>
      <c r="V944" s="124"/>
      <c r="W944" s="128" t="str">
        <f ca="1">IFERROR(IF(AND(J944&lt;&gt;"eigene Stoffe",VLOOKUP($E944,'SD Aufnahme'!$A$33:$N$326,'SD Aufnahme'!$G$29,FALSE)=0),"",IF($L944&lt;&gt;0,"", IF(AND(P944&gt;0,O944&lt;&gt;"",Q944&lt;&gt;"t TM"),VLOOKUP($E944,'SD Aufnahme'!$A$33:$N$326,'SD Aufnahme'!$G$29,FALSE)/O944*P944,VLOOKUP($E944,'SD Aufnahme'!$A$33:$N$326,'SD Aufnahme'!$G$29,FALSE)))),"")</f>
        <v/>
      </c>
      <c r="X944" s="87"/>
      <c r="Y944" s="128" t="str">
        <f ca="1">IFERROR(IF(AND(J944&lt;&gt;"eigene Stoffe",VLOOKUP($E944,'SD Aufnahme'!$A$33:$N$326,'SD Aufnahme'!$H$29,FALSE)=0),"",IF($L944&lt;&gt;0,"",IFERROR(IF(AND(P944&gt;0,O944&lt;&gt;"",Q944&lt;&gt;"t TM"),VLOOKUP($E944,'SD Aufnahme'!$A$33:$N$326,'SD Aufnahme'!$H$29,FALSE)*P944/O944,VLOOKUP($E944,'SD Aufnahme'!$A$33:$N$326,'SD Aufnahme'!$H$29,FALSE)),""))),"")</f>
        <v/>
      </c>
      <c r="Z944" s="87"/>
      <c r="AA944" s="424" t="s">
        <v>667</v>
      </c>
      <c r="AB944" s="129" t="str">
        <f>IF($M944=0,"",IFERROR(VLOOKUP($E944,'SD Aufnahme'!$A$33:$N$279,AB$20,FALSE),""))</f>
        <v/>
      </c>
      <c r="AC944" s="97">
        <f t="shared" si="278"/>
        <v>0</v>
      </c>
      <c r="AD944" s="89">
        <f t="shared" ca="1" si="279"/>
        <v>0</v>
      </c>
      <c r="AE944" s="89">
        <f t="shared" ca="1" si="285"/>
        <v>0</v>
      </c>
      <c r="AF944" s="89">
        <f t="shared" ca="1" si="280"/>
        <v>0</v>
      </c>
      <c r="AG944" s="89">
        <f t="shared" ca="1" si="286"/>
        <v>0</v>
      </c>
      <c r="AH944" s="89">
        <f t="shared" si="292"/>
        <v>0</v>
      </c>
      <c r="AI944" s="130" t="e">
        <f ca="1">COUNTIF(OFFSET('SD Aufnahme'!$C$33,VLOOKUP(J944,Art_Aufnahme,3,FALSE),0,VLOOKUP(J944,Art_Aufnahme,4,FALSE)-VLOOKUP(J944,Art_Aufnahme,3,FALSE)+1,1),K944)</f>
        <v>#N/A</v>
      </c>
      <c r="AJ944" s="138">
        <f ca="1">COUNTIF(OFFSET('SD Aufnahme'!$M$32,VLOOKUP(E944,'SD Aufnahme'!$A$33:$X$376,'SD Aufnahme'!$W$29,FALSE),0,1,VLOOKUP(E944,'SD Aufnahme'!$A$33:$X$376,'SD Aufnahme'!$X$29,FALSE)),M944)</f>
        <v>0</v>
      </c>
      <c r="AK944" s="91">
        <f t="shared" ca="1" si="287"/>
        <v>0</v>
      </c>
      <c r="AL944" s="98">
        <f t="shared" si="281"/>
        <v>3</v>
      </c>
      <c r="AO944" s="98">
        <f t="shared" si="282"/>
        <v>0</v>
      </c>
      <c r="AR944" s="98" t="str">
        <f t="shared" si="283"/>
        <v>1900-1-Aufnahme</v>
      </c>
    </row>
    <row r="945" spans="1:44">
      <c r="A945" s="98">
        <f t="shared" si="274"/>
        <v>0</v>
      </c>
      <c r="B945" s="98" t="str">
        <f>IF(C945=1,SUM($C$23:C945),"")</f>
        <v/>
      </c>
      <c r="C945" s="98">
        <f t="shared" si="275"/>
        <v>0</v>
      </c>
      <c r="D945" s="89" t="str">
        <f t="shared" si="276"/>
        <v>1900-1-Aufnahme-</v>
      </c>
      <c r="E945" s="123" t="str">
        <f t="shared" ca="1" si="284"/>
        <v>-</v>
      </c>
      <c r="F945" s="123">
        <f t="shared" si="289"/>
        <v>1900</v>
      </c>
      <c r="G945" s="123">
        <f t="shared" si="290"/>
        <v>1</v>
      </c>
      <c r="H945" s="162">
        <f t="shared" si="291"/>
        <v>923</v>
      </c>
      <c r="I945" s="77"/>
      <c r="J945" s="78"/>
      <c r="K945" s="79"/>
      <c r="L945" s="80"/>
      <c r="M945" s="177"/>
      <c r="N945" s="309" t="str">
        <f t="shared" ca="1" si="288"/>
        <v/>
      </c>
      <c r="O945" s="310" t="str">
        <f ca="1">IFERROR(IF(VLOOKUP($E945,'SD Aufnahme'!$A$33:$N$326,'SD Aufnahme'!$D$29,FALSE)=0,"",VLOOKUP($E945,'SD Aufnahme'!$A$33:$N$326,'SD Aufnahme'!$D$29,FALSE)),"")</f>
        <v/>
      </c>
      <c r="P945" s="313"/>
      <c r="Q945" s="315" t="str">
        <f>IF(K945=0,"",IFERROR(VLOOKUP($E945,'SD Aufnahme'!$A$33:$N$326,'SD Aufnahme'!$E$29,FALSE),""))</f>
        <v/>
      </c>
      <c r="R945" s="87"/>
      <c r="S945" s="131" t="str">
        <f t="shared" si="277"/>
        <v/>
      </c>
      <c r="T945" s="126">
        <f>IF(M945="organische Düngemittel",IF(OR($M945=0,L945&lt;&gt;0,U945&gt;0),0,IFERROR(VLOOKUP($E945,'SD Aufnahme'!$A$33:$N$4042,T$20,FALSE),0)),)</f>
        <v>0</v>
      </c>
      <c r="U945" s="83"/>
      <c r="V945" s="124"/>
      <c r="W945" s="128" t="str">
        <f ca="1">IFERROR(IF(AND(J945&lt;&gt;"eigene Stoffe",VLOOKUP($E945,'SD Aufnahme'!$A$33:$N$326,'SD Aufnahme'!$G$29,FALSE)=0),"",IF($L945&lt;&gt;0,"", IF(AND(P945&gt;0,O945&lt;&gt;"",Q945&lt;&gt;"t TM"),VLOOKUP($E945,'SD Aufnahme'!$A$33:$N$326,'SD Aufnahme'!$G$29,FALSE)/O945*P945,VLOOKUP($E945,'SD Aufnahme'!$A$33:$N$326,'SD Aufnahme'!$G$29,FALSE)))),"")</f>
        <v/>
      </c>
      <c r="X945" s="87"/>
      <c r="Y945" s="128" t="str">
        <f ca="1">IFERROR(IF(AND(J945&lt;&gt;"eigene Stoffe",VLOOKUP($E945,'SD Aufnahme'!$A$33:$N$326,'SD Aufnahme'!$H$29,FALSE)=0),"",IF($L945&lt;&gt;0,"",IFERROR(IF(AND(P945&gt;0,O945&lt;&gt;"",Q945&lt;&gt;"t TM"),VLOOKUP($E945,'SD Aufnahme'!$A$33:$N$326,'SD Aufnahme'!$H$29,FALSE)*P945/O945,VLOOKUP($E945,'SD Aufnahme'!$A$33:$N$326,'SD Aufnahme'!$H$29,FALSE)),""))),"")</f>
        <v/>
      </c>
      <c r="Z945" s="87"/>
      <c r="AA945" s="424" t="s">
        <v>667</v>
      </c>
      <c r="AB945" s="129" t="str">
        <f>IF($M945=0,"",IFERROR(VLOOKUP($E945,'SD Aufnahme'!$A$33:$N$279,AB$20,FALSE),""))</f>
        <v/>
      </c>
      <c r="AC945" s="97">
        <f t="shared" si="278"/>
        <v>0</v>
      </c>
      <c r="AD945" s="89">
        <f t="shared" ca="1" si="279"/>
        <v>0</v>
      </c>
      <c r="AE945" s="89">
        <f t="shared" ca="1" si="285"/>
        <v>0</v>
      </c>
      <c r="AF945" s="89">
        <f t="shared" ca="1" si="280"/>
        <v>0</v>
      </c>
      <c r="AG945" s="89">
        <f t="shared" ca="1" si="286"/>
        <v>0</v>
      </c>
      <c r="AH945" s="89">
        <f t="shared" si="292"/>
        <v>0</v>
      </c>
      <c r="AI945" s="130" t="e">
        <f ca="1">COUNTIF(OFFSET('SD Aufnahme'!$C$33,VLOOKUP(J945,Art_Aufnahme,3,FALSE),0,VLOOKUP(J945,Art_Aufnahme,4,FALSE)-VLOOKUP(J945,Art_Aufnahme,3,FALSE)+1,1),K945)</f>
        <v>#N/A</v>
      </c>
      <c r="AJ945" s="138">
        <f ca="1">COUNTIF(OFFSET('SD Aufnahme'!$M$32,VLOOKUP(E945,'SD Aufnahme'!$A$33:$X$376,'SD Aufnahme'!$W$29,FALSE),0,1,VLOOKUP(E945,'SD Aufnahme'!$A$33:$X$376,'SD Aufnahme'!$X$29,FALSE)),M945)</f>
        <v>0</v>
      </c>
      <c r="AK945" s="91">
        <f t="shared" ca="1" si="287"/>
        <v>0</v>
      </c>
      <c r="AL945" s="98">
        <f t="shared" si="281"/>
        <v>3</v>
      </c>
      <c r="AO945" s="98">
        <f t="shared" si="282"/>
        <v>0</v>
      </c>
      <c r="AR945" s="98" t="str">
        <f t="shared" si="283"/>
        <v>1900-1-Aufnahme</v>
      </c>
    </row>
    <row r="946" spans="1:44">
      <c r="A946" s="98">
        <f t="shared" si="274"/>
        <v>0</v>
      </c>
      <c r="B946" s="98" t="str">
        <f>IF(C946=1,SUM($C$23:C946),"")</f>
        <v/>
      </c>
      <c r="C946" s="98">
        <f t="shared" si="275"/>
        <v>0</v>
      </c>
      <c r="D946" s="89" t="str">
        <f t="shared" si="276"/>
        <v>1900-1-Aufnahme-</v>
      </c>
      <c r="E946" s="123" t="str">
        <f t="shared" ca="1" si="284"/>
        <v>-</v>
      </c>
      <c r="F946" s="123">
        <f t="shared" si="289"/>
        <v>1900</v>
      </c>
      <c r="G946" s="123">
        <f t="shared" si="290"/>
        <v>1</v>
      </c>
      <c r="H946" s="162">
        <f t="shared" si="291"/>
        <v>924</v>
      </c>
      <c r="I946" s="77"/>
      <c r="J946" s="78"/>
      <c r="K946" s="79"/>
      <c r="L946" s="80"/>
      <c r="M946" s="177"/>
      <c r="N946" s="309" t="str">
        <f t="shared" ca="1" si="288"/>
        <v/>
      </c>
      <c r="O946" s="310" t="str">
        <f ca="1">IFERROR(IF(VLOOKUP($E946,'SD Aufnahme'!$A$33:$N$326,'SD Aufnahme'!$D$29,FALSE)=0,"",VLOOKUP($E946,'SD Aufnahme'!$A$33:$N$326,'SD Aufnahme'!$D$29,FALSE)),"")</f>
        <v/>
      </c>
      <c r="P946" s="313"/>
      <c r="Q946" s="315" t="str">
        <f>IF(K946=0,"",IFERROR(VLOOKUP($E946,'SD Aufnahme'!$A$33:$N$326,'SD Aufnahme'!$E$29,FALSE),""))</f>
        <v/>
      </c>
      <c r="R946" s="87"/>
      <c r="S946" s="131" t="str">
        <f t="shared" si="277"/>
        <v/>
      </c>
      <c r="T946" s="126">
        <f>IF(M946="organische Düngemittel",IF(OR($M946=0,L946&lt;&gt;0,U946&gt;0),0,IFERROR(VLOOKUP($E946,'SD Aufnahme'!$A$33:$N$4042,T$20,FALSE),0)),)</f>
        <v>0</v>
      </c>
      <c r="U946" s="83"/>
      <c r="V946" s="124"/>
      <c r="W946" s="128" t="str">
        <f ca="1">IFERROR(IF(AND(J946&lt;&gt;"eigene Stoffe",VLOOKUP($E946,'SD Aufnahme'!$A$33:$N$326,'SD Aufnahme'!$G$29,FALSE)=0),"",IF($L946&lt;&gt;0,"", IF(AND(P946&gt;0,O946&lt;&gt;"",Q946&lt;&gt;"t TM"),VLOOKUP($E946,'SD Aufnahme'!$A$33:$N$326,'SD Aufnahme'!$G$29,FALSE)/O946*P946,VLOOKUP($E946,'SD Aufnahme'!$A$33:$N$326,'SD Aufnahme'!$G$29,FALSE)))),"")</f>
        <v/>
      </c>
      <c r="X946" s="87"/>
      <c r="Y946" s="128" t="str">
        <f ca="1">IFERROR(IF(AND(J946&lt;&gt;"eigene Stoffe",VLOOKUP($E946,'SD Aufnahme'!$A$33:$N$326,'SD Aufnahme'!$H$29,FALSE)=0),"",IF($L946&lt;&gt;0,"",IFERROR(IF(AND(P946&gt;0,O946&lt;&gt;"",Q946&lt;&gt;"t TM"),VLOOKUP($E946,'SD Aufnahme'!$A$33:$N$326,'SD Aufnahme'!$H$29,FALSE)*P946/O946,VLOOKUP($E946,'SD Aufnahme'!$A$33:$N$326,'SD Aufnahme'!$H$29,FALSE)),""))),"")</f>
        <v/>
      </c>
      <c r="Z946" s="87"/>
      <c r="AA946" s="424" t="s">
        <v>667</v>
      </c>
      <c r="AB946" s="129" t="str">
        <f>IF($M946=0,"",IFERROR(VLOOKUP($E946,'SD Aufnahme'!$A$33:$N$279,AB$20,FALSE),""))</f>
        <v/>
      </c>
      <c r="AC946" s="97">
        <f t="shared" si="278"/>
        <v>0</v>
      </c>
      <c r="AD946" s="89">
        <f t="shared" ca="1" si="279"/>
        <v>0</v>
      </c>
      <c r="AE946" s="89">
        <f t="shared" ca="1" si="285"/>
        <v>0</v>
      </c>
      <c r="AF946" s="89">
        <f t="shared" ca="1" si="280"/>
        <v>0</v>
      </c>
      <c r="AG946" s="89">
        <f t="shared" ca="1" si="286"/>
        <v>0</v>
      </c>
      <c r="AH946" s="89">
        <f t="shared" si="292"/>
        <v>0</v>
      </c>
      <c r="AI946" s="130" t="e">
        <f ca="1">COUNTIF(OFFSET('SD Aufnahme'!$C$33,VLOOKUP(J946,Art_Aufnahme,3,FALSE),0,VLOOKUP(J946,Art_Aufnahme,4,FALSE)-VLOOKUP(J946,Art_Aufnahme,3,FALSE)+1,1),K946)</f>
        <v>#N/A</v>
      </c>
      <c r="AJ946" s="138">
        <f ca="1">COUNTIF(OFFSET('SD Aufnahme'!$M$32,VLOOKUP(E946,'SD Aufnahme'!$A$33:$X$376,'SD Aufnahme'!$W$29,FALSE),0,1,VLOOKUP(E946,'SD Aufnahme'!$A$33:$X$376,'SD Aufnahme'!$X$29,FALSE)),M946)</f>
        <v>0</v>
      </c>
      <c r="AK946" s="91">
        <f t="shared" ca="1" si="287"/>
        <v>0</v>
      </c>
      <c r="AL946" s="98">
        <f t="shared" si="281"/>
        <v>3</v>
      </c>
      <c r="AO946" s="98">
        <f t="shared" si="282"/>
        <v>0</v>
      </c>
      <c r="AR946" s="98" t="str">
        <f t="shared" si="283"/>
        <v>1900-1-Aufnahme</v>
      </c>
    </row>
    <row r="947" spans="1:44">
      <c r="A947" s="98">
        <f t="shared" si="274"/>
        <v>0</v>
      </c>
      <c r="B947" s="98" t="str">
        <f>IF(C947=1,SUM($C$23:C947),"")</f>
        <v/>
      </c>
      <c r="C947" s="98">
        <f t="shared" si="275"/>
        <v>0</v>
      </c>
      <c r="D947" s="89" t="str">
        <f t="shared" si="276"/>
        <v>1900-1-Aufnahme-</v>
      </c>
      <c r="E947" s="123" t="str">
        <f t="shared" ca="1" si="284"/>
        <v>-</v>
      </c>
      <c r="F947" s="123">
        <f t="shared" si="289"/>
        <v>1900</v>
      </c>
      <c r="G947" s="123">
        <f t="shared" si="290"/>
        <v>1</v>
      </c>
      <c r="H947" s="162">
        <f t="shared" si="291"/>
        <v>925</v>
      </c>
      <c r="I947" s="77"/>
      <c r="J947" s="78"/>
      <c r="K947" s="79"/>
      <c r="L947" s="80"/>
      <c r="M947" s="177"/>
      <c r="N947" s="309" t="str">
        <f t="shared" ca="1" si="288"/>
        <v/>
      </c>
      <c r="O947" s="310" t="str">
        <f ca="1">IFERROR(IF(VLOOKUP($E947,'SD Aufnahme'!$A$33:$N$326,'SD Aufnahme'!$D$29,FALSE)=0,"",VLOOKUP($E947,'SD Aufnahme'!$A$33:$N$326,'SD Aufnahme'!$D$29,FALSE)),"")</f>
        <v/>
      </c>
      <c r="P947" s="313"/>
      <c r="Q947" s="315" t="str">
        <f>IF(K947=0,"",IFERROR(VLOOKUP($E947,'SD Aufnahme'!$A$33:$N$326,'SD Aufnahme'!$E$29,FALSE),""))</f>
        <v/>
      </c>
      <c r="R947" s="87"/>
      <c r="S947" s="131" t="str">
        <f t="shared" si="277"/>
        <v/>
      </c>
      <c r="T947" s="126">
        <f>IF(M947="organische Düngemittel",IF(OR($M947=0,L947&lt;&gt;0,U947&gt;0),0,IFERROR(VLOOKUP($E947,'SD Aufnahme'!$A$33:$N$4042,T$20,FALSE),0)),)</f>
        <v>0</v>
      </c>
      <c r="U947" s="83"/>
      <c r="V947" s="124"/>
      <c r="W947" s="128" t="str">
        <f ca="1">IFERROR(IF(AND(J947&lt;&gt;"eigene Stoffe",VLOOKUP($E947,'SD Aufnahme'!$A$33:$N$326,'SD Aufnahme'!$G$29,FALSE)=0),"",IF($L947&lt;&gt;0,"", IF(AND(P947&gt;0,O947&lt;&gt;"",Q947&lt;&gt;"t TM"),VLOOKUP($E947,'SD Aufnahme'!$A$33:$N$326,'SD Aufnahme'!$G$29,FALSE)/O947*P947,VLOOKUP($E947,'SD Aufnahme'!$A$33:$N$326,'SD Aufnahme'!$G$29,FALSE)))),"")</f>
        <v/>
      </c>
      <c r="X947" s="87"/>
      <c r="Y947" s="128" t="str">
        <f ca="1">IFERROR(IF(AND(J947&lt;&gt;"eigene Stoffe",VLOOKUP($E947,'SD Aufnahme'!$A$33:$N$326,'SD Aufnahme'!$H$29,FALSE)=0),"",IF($L947&lt;&gt;0,"",IFERROR(IF(AND(P947&gt;0,O947&lt;&gt;"",Q947&lt;&gt;"t TM"),VLOOKUP($E947,'SD Aufnahme'!$A$33:$N$326,'SD Aufnahme'!$H$29,FALSE)*P947/O947,VLOOKUP($E947,'SD Aufnahme'!$A$33:$N$326,'SD Aufnahme'!$H$29,FALSE)),""))),"")</f>
        <v/>
      </c>
      <c r="Z947" s="87"/>
      <c r="AA947" s="424" t="s">
        <v>667</v>
      </c>
      <c r="AB947" s="129" t="str">
        <f>IF($M947=0,"",IFERROR(VLOOKUP($E947,'SD Aufnahme'!$A$33:$N$279,AB$20,FALSE),""))</f>
        <v/>
      </c>
      <c r="AC947" s="97">
        <f t="shared" si="278"/>
        <v>0</v>
      </c>
      <c r="AD947" s="89">
        <f t="shared" ca="1" si="279"/>
        <v>0</v>
      </c>
      <c r="AE947" s="89">
        <f t="shared" ca="1" si="285"/>
        <v>0</v>
      </c>
      <c r="AF947" s="89">
        <f t="shared" ca="1" si="280"/>
        <v>0</v>
      </c>
      <c r="AG947" s="89">
        <f t="shared" ca="1" si="286"/>
        <v>0</v>
      </c>
      <c r="AH947" s="89">
        <f t="shared" si="292"/>
        <v>0</v>
      </c>
      <c r="AI947" s="130" t="e">
        <f ca="1">COUNTIF(OFFSET('SD Aufnahme'!$C$33,VLOOKUP(J947,Art_Aufnahme,3,FALSE),0,VLOOKUP(J947,Art_Aufnahme,4,FALSE)-VLOOKUP(J947,Art_Aufnahme,3,FALSE)+1,1),K947)</f>
        <v>#N/A</v>
      </c>
      <c r="AJ947" s="138">
        <f ca="1">COUNTIF(OFFSET('SD Aufnahme'!$M$32,VLOOKUP(E947,'SD Aufnahme'!$A$33:$X$376,'SD Aufnahme'!$W$29,FALSE),0,1,VLOOKUP(E947,'SD Aufnahme'!$A$33:$X$376,'SD Aufnahme'!$X$29,FALSE)),M947)</f>
        <v>0</v>
      </c>
      <c r="AK947" s="91">
        <f t="shared" ca="1" si="287"/>
        <v>0</v>
      </c>
      <c r="AL947" s="98">
        <f t="shared" si="281"/>
        <v>3</v>
      </c>
      <c r="AO947" s="98">
        <f t="shared" si="282"/>
        <v>0</v>
      </c>
      <c r="AR947" s="98" t="str">
        <f t="shared" si="283"/>
        <v>1900-1-Aufnahme</v>
      </c>
    </row>
    <row r="948" spans="1:44">
      <c r="A948" s="98">
        <f t="shared" si="274"/>
        <v>0</v>
      </c>
      <c r="B948" s="98" t="str">
        <f>IF(C948=1,SUM($C$23:C948),"")</f>
        <v/>
      </c>
      <c r="C948" s="98">
        <f t="shared" si="275"/>
        <v>0</v>
      </c>
      <c r="D948" s="89" t="str">
        <f t="shared" si="276"/>
        <v>1900-1-Aufnahme-</v>
      </c>
      <c r="E948" s="123" t="str">
        <f t="shared" ca="1" si="284"/>
        <v>-</v>
      </c>
      <c r="F948" s="123">
        <f t="shared" si="289"/>
        <v>1900</v>
      </c>
      <c r="G948" s="123">
        <f t="shared" si="290"/>
        <v>1</v>
      </c>
      <c r="H948" s="162">
        <f t="shared" si="291"/>
        <v>926</v>
      </c>
      <c r="I948" s="77"/>
      <c r="J948" s="78"/>
      <c r="K948" s="79"/>
      <c r="L948" s="80"/>
      <c r="M948" s="177"/>
      <c r="N948" s="309" t="str">
        <f t="shared" ca="1" si="288"/>
        <v/>
      </c>
      <c r="O948" s="310" t="str">
        <f ca="1">IFERROR(IF(VLOOKUP($E948,'SD Aufnahme'!$A$33:$N$326,'SD Aufnahme'!$D$29,FALSE)=0,"",VLOOKUP($E948,'SD Aufnahme'!$A$33:$N$326,'SD Aufnahme'!$D$29,FALSE)),"")</f>
        <v/>
      </c>
      <c r="P948" s="313"/>
      <c r="Q948" s="315" t="str">
        <f>IF(K948=0,"",IFERROR(VLOOKUP($E948,'SD Aufnahme'!$A$33:$N$326,'SD Aufnahme'!$E$29,FALSE),""))</f>
        <v/>
      </c>
      <c r="R948" s="87"/>
      <c r="S948" s="131" t="str">
        <f t="shared" si="277"/>
        <v/>
      </c>
      <c r="T948" s="126">
        <f>IF(M948="organische Düngemittel",IF(OR($M948=0,L948&lt;&gt;0,U948&gt;0),0,IFERROR(VLOOKUP($E948,'SD Aufnahme'!$A$33:$N$4042,T$20,FALSE),0)),)</f>
        <v>0</v>
      </c>
      <c r="U948" s="83"/>
      <c r="V948" s="124"/>
      <c r="W948" s="128" t="str">
        <f ca="1">IFERROR(IF(AND(J948&lt;&gt;"eigene Stoffe",VLOOKUP($E948,'SD Aufnahme'!$A$33:$N$326,'SD Aufnahme'!$G$29,FALSE)=0),"",IF($L948&lt;&gt;0,"", IF(AND(P948&gt;0,O948&lt;&gt;"",Q948&lt;&gt;"t TM"),VLOOKUP($E948,'SD Aufnahme'!$A$33:$N$326,'SD Aufnahme'!$G$29,FALSE)/O948*P948,VLOOKUP($E948,'SD Aufnahme'!$A$33:$N$326,'SD Aufnahme'!$G$29,FALSE)))),"")</f>
        <v/>
      </c>
      <c r="X948" s="87"/>
      <c r="Y948" s="128" t="str">
        <f ca="1">IFERROR(IF(AND(J948&lt;&gt;"eigene Stoffe",VLOOKUP($E948,'SD Aufnahme'!$A$33:$N$326,'SD Aufnahme'!$H$29,FALSE)=0),"",IF($L948&lt;&gt;0,"",IFERROR(IF(AND(P948&gt;0,O948&lt;&gt;"",Q948&lt;&gt;"t TM"),VLOOKUP($E948,'SD Aufnahme'!$A$33:$N$326,'SD Aufnahme'!$H$29,FALSE)*P948/O948,VLOOKUP($E948,'SD Aufnahme'!$A$33:$N$326,'SD Aufnahme'!$H$29,FALSE)),""))),"")</f>
        <v/>
      </c>
      <c r="Z948" s="87"/>
      <c r="AA948" s="424" t="s">
        <v>667</v>
      </c>
      <c r="AB948" s="129" t="str">
        <f>IF($M948=0,"",IFERROR(VLOOKUP($E948,'SD Aufnahme'!$A$33:$N$279,AB$20,FALSE),""))</f>
        <v/>
      </c>
      <c r="AC948" s="97">
        <f t="shared" si="278"/>
        <v>0</v>
      </c>
      <c r="AD948" s="89">
        <f t="shared" ca="1" si="279"/>
        <v>0</v>
      </c>
      <c r="AE948" s="89">
        <f t="shared" ca="1" si="285"/>
        <v>0</v>
      </c>
      <c r="AF948" s="89">
        <f t="shared" ca="1" si="280"/>
        <v>0</v>
      </c>
      <c r="AG948" s="89">
        <f t="shared" ca="1" si="286"/>
        <v>0</v>
      </c>
      <c r="AH948" s="89">
        <f t="shared" si="292"/>
        <v>0</v>
      </c>
      <c r="AI948" s="130" t="e">
        <f ca="1">COUNTIF(OFFSET('SD Aufnahme'!$C$33,VLOOKUP(J948,Art_Aufnahme,3,FALSE),0,VLOOKUP(J948,Art_Aufnahme,4,FALSE)-VLOOKUP(J948,Art_Aufnahme,3,FALSE)+1,1),K948)</f>
        <v>#N/A</v>
      </c>
      <c r="AJ948" s="138">
        <f ca="1">COUNTIF(OFFSET('SD Aufnahme'!$M$32,VLOOKUP(E948,'SD Aufnahme'!$A$33:$X$376,'SD Aufnahme'!$W$29,FALSE),0,1,VLOOKUP(E948,'SD Aufnahme'!$A$33:$X$376,'SD Aufnahme'!$X$29,FALSE)),M948)</f>
        <v>0</v>
      </c>
      <c r="AK948" s="91">
        <f t="shared" ca="1" si="287"/>
        <v>0</v>
      </c>
      <c r="AL948" s="98">
        <f t="shared" si="281"/>
        <v>3</v>
      </c>
      <c r="AO948" s="98">
        <f t="shared" si="282"/>
        <v>0</v>
      </c>
      <c r="AR948" s="98" t="str">
        <f t="shared" si="283"/>
        <v>1900-1-Aufnahme</v>
      </c>
    </row>
    <row r="949" spans="1:44">
      <c r="A949" s="98">
        <f t="shared" si="274"/>
        <v>0</v>
      </c>
      <c r="B949" s="98" t="str">
        <f>IF(C949=1,SUM($C$23:C949),"")</f>
        <v/>
      </c>
      <c r="C949" s="98">
        <f t="shared" si="275"/>
        <v>0</v>
      </c>
      <c r="D949" s="89" t="str">
        <f t="shared" si="276"/>
        <v>1900-1-Aufnahme-</v>
      </c>
      <c r="E949" s="123" t="str">
        <f t="shared" ca="1" si="284"/>
        <v>-</v>
      </c>
      <c r="F949" s="123">
        <f t="shared" si="289"/>
        <v>1900</v>
      </c>
      <c r="G949" s="123">
        <f t="shared" si="290"/>
        <v>1</v>
      </c>
      <c r="H949" s="162">
        <f t="shared" si="291"/>
        <v>927</v>
      </c>
      <c r="I949" s="77"/>
      <c r="J949" s="78"/>
      <c r="K949" s="79"/>
      <c r="L949" s="80"/>
      <c r="M949" s="177"/>
      <c r="N949" s="309" t="str">
        <f t="shared" ca="1" si="288"/>
        <v/>
      </c>
      <c r="O949" s="310" t="str">
        <f ca="1">IFERROR(IF(VLOOKUP($E949,'SD Aufnahme'!$A$33:$N$326,'SD Aufnahme'!$D$29,FALSE)=0,"",VLOOKUP($E949,'SD Aufnahme'!$A$33:$N$326,'SD Aufnahme'!$D$29,FALSE)),"")</f>
        <v/>
      </c>
      <c r="P949" s="313"/>
      <c r="Q949" s="315" t="str">
        <f>IF(K949=0,"",IFERROR(VLOOKUP($E949,'SD Aufnahme'!$A$33:$N$326,'SD Aufnahme'!$E$29,FALSE),""))</f>
        <v/>
      </c>
      <c r="R949" s="87"/>
      <c r="S949" s="131" t="str">
        <f t="shared" si="277"/>
        <v/>
      </c>
      <c r="T949" s="126">
        <f>IF(M949="organische Düngemittel",IF(OR($M949=0,L949&lt;&gt;0,U949&gt;0),0,IFERROR(VLOOKUP($E949,'SD Aufnahme'!$A$33:$N$4042,T$20,FALSE),0)),)</f>
        <v>0</v>
      </c>
      <c r="U949" s="83"/>
      <c r="V949" s="124"/>
      <c r="W949" s="128" t="str">
        <f ca="1">IFERROR(IF(AND(J949&lt;&gt;"eigene Stoffe",VLOOKUP($E949,'SD Aufnahme'!$A$33:$N$326,'SD Aufnahme'!$G$29,FALSE)=0),"",IF($L949&lt;&gt;0,"", IF(AND(P949&gt;0,O949&lt;&gt;"",Q949&lt;&gt;"t TM"),VLOOKUP($E949,'SD Aufnahme'!$A$33:$N$326,'SD Aufnahme'!$G$29,FALSE)/O949*P949,VLOOKUP($E949,'SD Aufnahme'!$A$33:$N$326,'SD Aufnahme'!$G$29,FALSE)))),"")</f>
        <v/>
      </c>
      <c r="X949" s="87"/>
      <c r="Y949" s="128" t="str">
        <f ca="1">IFERROR(IF(AND(J949&lt;&gt;"eigene Stoffe",VLOOKUP($E949,'SD Aufnahme'!$A$33:$N$326,'SD Aufnahme'!$H$29,FALSE)=0),"",IF($L949&lt;&gt;0,"",IFERROR(IF(AND(P949&gt;0,O949&lt;&gt;"",Q949&lt;&gt;"t TM"),VLOOKUP($E949,'SD Aufnahme'!$A$33:$N$326,'SD Aufnahme'!$H$29,FALSE)*P949/O949,VLOOKUP($E949,'SD Aufnahme'!$A$33:$N$326,'SD Aufnahme'!$H$29,FALSE)),""))),"")</f>
        <v/>
      </c>
      <c r="Z949" s="87"/>
      <c r="AA949" s="424" t="s">
        <v>667</v>
      </c>
      <c r="AB949" s="129" t="str">
        <f>IF($M949=0,"",IFERROR(VLOOKUP($E949,'SD Aufnahme'!$A$33:$N$279,AB$20,FALSE),""))</f>
        <v/>
      </c>
      <c r="AC949" s="97">
        <f t="shared" si="278"/>
        <v>0</v>
      </c>
      <c r="AD949" s="89">
        <f t="shared" ca="1" si="279"/>
        <v>0</v>
      </c>
      <c r="AE949" s="89">
        <f t="shared" ca="1" si="285"/>
        <v>0</v>
      </c>
      <c r="AF949" s="89">
        <f t="shared" ca="1" si="280"/>
        <v>0</v>
      </c>
      <c r="AG949" s="89">
        <f t="shared" ca="1" si="286"/>
        <v>0</v>
      </c>
      <c r="AH949" s="89">
        <f t="shared" si="292"/>
        <v>0</v>
      </c>
      <c r="AI949" s="130" t="e">
        <f ca="1">COUNTIF(OFFSET('SD Aufnahme'!$C$33,VLOOKUP(J949,Art_Aufnahme,3,FALSE),0,VLOOKUP(J949,Art_Aufnahme,4,FALSE)-VLOOKUP(J949,Art_Aufnahme,3,FALSE)+1,1),K949)</f>
        <v>#N/A</v>
      </c>
      <c r="AJ949" s="138">
        <f ca="1">COUNTIF(OFFSET('SD Aufnahme'!$M$32,VLOOKUP(E949,'SD Aufnahme'!$A$33:$X$376,'SD Aufnahme'!$W$29,FALSE),0,1,VLOOKUP(E949,'SD Aufnahme'!$A$33:$X$376,'SD Aufnahme'!$X$29,FALSE)),M949)</f>
        <v>0</v>
      </c>
      <c r="AK949" s="91">
        <f t="shared" ca="1" si="287"/>
        <v>0</v>
      </c>
      <c r="AL949" s="98">
        <f t="shared" si="281"/>
        <v>3</v>
      </c>
      <c r="AO949" s="98">
        <f t="shared" si="282"/>
        <v>0</v>
      </c>
      <c r="AR949" s="98" t="str">
        <f t="shared" si="283"/>
        <v>1900-1-Aufnahme</v>
      </c>
    </row>
    <row r="950" spans="1:44">
      <c r="A950" s="98">
        <f t="shared" si="274"/>
        <v>0</v>
      </c>
      <c r="B950" s="98" t="str">
        <f>IF(C950=1,SUM($C$23:C950),"")</f>
        <v/>
      </c>
      <c r="C950" s="98">
        <f t="shared" si="275"/>
        <v>0</v>
      </c>
      <c r="D950" s="89" t="str">
        <f t="shared" si="276"/>
        <v>1900-1-Aufnahme-</v>
      </c>
      <c r="E950" s="123" t="str">
        <f t="shared" ca="1" si="284"/>
        <v>-</v>
      </c>
      <c r="F950" s="123">
        <f t="shared" si="289"/>
        <v>1900</v>
      </c>
      <c r="G950" s="123">
        <f t="shared" si="290"/>
        <v>1</v>
      </c>
      <c r="H950" s="162">
        <f t="shared" si="291"/>
        <v>928</v>
      </c>
      <c r="I950" s="77"/>
      <c r="J950" s="78"/>
      <c r="K950" s="79"/>
      <c r="L950" s="80"/>
      <c r="M950" s="177"/>
      <c r="N950" s="309" t="str">
        <f t="shared" ca="1" si="288"/>
        <v/>
      </c>
      <c r="O950" s="310" t="str">
        <f ca="1">IFERROR(IF(VLOOKUP($E950,'SD Aufnahme'!$A$33:$N$326,'SD Aufnahme'!$D$29,FALSE)=0,"",VLOOKUP($E950,'SD Aufnahme'!$A$33:$N$326,'SD Aufnahme'!$D$29,FALSE)),"")</f>
        <v/>
      </c>
      <c r="P950" s="313"/>
      <c r="Q950" s="315" t="str">
        <f>IF(K950=0,"",IFERROR(VLOOKUP($E950,'SD Aufnahme'!$A$33:$N$326,'SD Aufnahme'!$E$29,FALSE),""))</f>
        <v/>
      </c>
      <c r="R950" s="87"/>
      <c r="S950" s="131" t="str">
        <f t="shared" si="277"/>
        <v/>
      </c>
      <c r="T950" s="126">
        <f>IF(M950="organische Düngemittel",IF(OR($M950=0,L950&lt;&gt;0,U950&gt;0),0,IFERROR(VLOOKUP($E950,'SD Aufnahme'!$A$33:$N$4042,T$20,FALSE),0)),)</f>
        <v>0</v>
      </c>
      <c r="U950" s="83"/>
      <c r="V950" s="124"/>
      <c r="W950" s="128" t="str">
        <f ca="1">IFERROR(IF(AND(J950&lt;&gt;"eigene Stoffe",VLOOKUP($E950,'SD Aufnahme'!$A$33:$N$326,'SD Aufnahme'!$G$29,FALSE)=0),"",IF($L950&lt;&gt;0,"", IF(AND(P950&gt;0,O950&lt;&gt;"",Q950&lt;&gt;"t TM"),VLOOKUP($E950,'SD Aufnahme'!$A$33:$N$326,'SD Aufnahme'!$G$29,FALSE)/O950*P950,VLOOKUP($E950,'SD Aufnahme'!$A$33:$N$326,'SD Aufnahme'!$G$29,FALSE)))),"")</f>
        <v/>
      </c>
      <c r="X950" s="87"/>
      <c r="Y950" s="128" t="str">
        <f ca="1">IFERROR(IF(AND(J950&lt;&gt;"eigene Stoffe",VLOOKUP($E950,'SD Aufnahme'!$A$33:$N$326,'SD Aufnahme'!$H$29,FALSE)=0),"",IF($L950&lt;&gt;0,"",IFERROR(IF(AND(P950&gt;0,O950&lt;&gt;"",Q950&lt;&gt;"t TM"),VLOOKUP($E950,'SD Aufnahme'!$A$33:$N$326,'SD Aufnahme'!$H$29,FALSE)*P950/O950,VLOOKUP($E950,'SD Aufnahme'!$A$33:$N$326,'SD Aufnahme'!$H$29,FALSE)),""))),"")</f>
        <v/>
      </c>
      <c r="Z950" s="87"/>
      <c r="AA950" s="424" t="s">
        <v>667</v>
      </c>
      <c r="AB950" s="129" t="str">
        <f>IF($M950=0,"",IFERROR(VLOOKUP($E950,'SD Aufnahme'!$A$33:$N$279,AB$20,FALSE),""))</f>
        <v/>
      </c>
      <c r="AC950" s="97">
        <f t="shared" si="278"/>
        <v>0</v>
      </c>
      <c r="AD950" s="89">
        <f t="shared" ca="1" si="279"/>
        <v>0</v>
      </c>
      <c r="AE950" s="89">
        <f t="shared" ca="1" si="285"/>
        <v>0</v>
      </c>
      <c r="AF950" s="89">
        <f t="shared" ca="1" si="280"/>
        <v>0</v>
      </c>
      <c r="AG950" s="89">
        <f t="shared" ca="1" si="286"/>
        <v>0</v>
      </c>
      <c r="AH950" s="89">
        <f t="shared" si="292"/>
        <v>0</v>
      </c>
      <c r="AI950" s="130" t="e">
        <f ca="1">COUNTIF(OFFSET('SD Aufnahme'!$C$33,VLOOKUP(J950,Art_Aufnahme,3,FALSE),0,VLOOKUP(J950,Art_Aufnahme,4,FALSE)-VLOOKUP(J950,Art_Aufnahme,3,FALSE)+1,1),K950)</f>
        <v>#N/A</v>
      </c>
      <c r="AJ950" s="138">
        <f ca="1">COUNTIF(OFFSET('SD Aufnahme'!$M$32,VLOOKUP(E950,'SD Aufnahme'!$A$33:$X$376,'SD Aufnahme'!$W$29,FALSE),0,1,VLOOKUP(E950,'SD Aufnahme'!$A$33:$X$376,'SD Aufnahme'!$X$29,FALSE)),M950)</f>
        <v>0</v>
      </c>
      <c r="AK950" s="91">
        <f t="shared" ca="1" si="287"/>
        <v>0</v>
      </c>
      <c r="AL950" s="98">
        <f t="shared" si="281"/>
        <v>3</v>
      </c>
      <c r="AO950" s="98">
        <f t="shared" si="282"/>
        <v>0</v>
      </c>
      <c r="AR950" s="98" t="str">
        <f t="shared" si="283"/>
        <v>1900-1-Aufnahme</v>
      </c>
    </row>
    <row r="951" spans="1:44">
      <c r="A951" s="98">
        <f t="shared" si="274"/>
        <v>0</v>
      </c>
      <c r="B951" s="98" t="str">
        <f>IF(C951=1,SUM($C$23:C951),"")</f>
        <v/>
      </c>
      <c r="C951" s="98">
        <f t="shared" si="275"/>
        <v>0</v>
      </c>
      <c r="D951" s="89" t="str">
        <f t="shared" si="276"/>
        <v>1900-1-Aufnahme-</v>
      </c>
      <c r="E951" s="123" t="str">
        <f t="shared" ca="1" si="284"/>
        <v>-</v>
      </c>
      <c r="F951" s="123">
        <f t="shared" si="289"/>
        <v>1900</v>
      </c>
      <c r="G951" s="123">
        <f t="shared" si="290"/>
        <v>1</v>
      </c>
      <c r="H951" s="162">
        <f t="shared" si="291"/>
        <v>929</v>
      </c>
      <c r="I951" s="77"/>
      <c r="J951" s="78"/>
      <c r="K951" s="79"/>
      <c r="L951" s="80"/>
      <c r="M951" s="177"/>
      <c r="N951" s="309" t="str">
        <f t="shared" ca="1" si="288"/>
        <v/>
      </c>
      <c r="O951" s="310" t="str">
        <f ca="1">IFERROR(IF(VLOOKUP($E951,'SD Aufnahme'!$A$33:$N$326,'SD Aufnahme'!$D$29,FALSE)=0,"",VLOOKUP($E951,'SD Aufnahme'!$A$33:$N$326,'SD Aufnahme'!$D$29,FALSE)),"")</f>
        <v/>
      </c>
      <c r="P951" s="313"/>
      <c r="Q951" s="315" t="str">
        <f>IF(K951=0,"",IFERROR(VLOOKUP($E951,'SD Aufnahme'!$A$33:$N$326,'SD Aufnahme'!$E$29,FALSE),""))</f>
        <v/>
      </c>
      <c r="R951" s="87"/>
      <c r="S951" s="131" t="str">
        <f t="shared" si="277"/>
        <v/>
      </c>
      <c r="T951" s="126">
        <f>IF(M951="organische Düngemittel",IF(OR($M951=0,L951&lt;&gt;0,U951&gt;0),0,IFERROR(VLOOKUP($E951,'SD Aufnahme'!$A$33:$N$4042,T$20,FALSE),0)),)</f>
        <v>0</v>
      </c>
      <c r="U951" s="83"/>
      <c r="V951" s="124"/>
      <c r="W951" s="128" t="str">
        <f ca="1">IFERROR(IF(AND(J951&lt;&gt;"eigene Stoffe",VLOOKUP($E951,'SD Aufnahme'!$A$33:$N$326,'SD Aufnahme'!$G$29,FALSE)=0),"",IF($L951&lt;&gt;0,"", IF(AND(P951&gt;0,O951&lt;&gt;"",Q951&lt;&gt;"t TM"),VLOOKUP($E951,'SD Aufnahme'!$A$33:$N$326,'SD Aufnahme'!$G$29,FALSE)/O951*P951,VLOOKUP($E951,'SD Aufnahme'!$A$33:$N$326,'SD Aufnahme'!$G$29,FALSE)))),"")</f>
        <v/>
      </c>
      <c r="X951" s="87"/>
      <c r="Y951" s="128" t="str">
        <f ca="1">IFERROR(IF(AND(J951&lt;&gt;"eigene Stoffe",VLOOKUP($E951,'SD Aufnahme'!$A$33:$N$326,'SD Aufnahme'!$H$29,FALSE)=0),"",IF($L951&lt;&gt;0,"",IFERROR(IF(AND(P951&gt;0,O951&lt;&gt;"",Q951&lt;&gt;"t TM"),VLOOKUP($E951,'SD Aufnahme'!$A$33:$N$326,'SD Aufnahme'!$H$29,FALSE)*P951/O951,VLOOKUP($E951,'SD Aufnahme'!$A$33:$N$326,'SD Aufnahme'!$H$29,FALSE)),""))),"")</f>
        <v/>
      </c>
      <c r="Z951" s="87"/>
      <c r="AA951" s="424" t="s">
        <v>667</v>
      </c>
      <c r="AB951" s="129" t="str">
        <f>IF($M951=0,"",IFERROR(VLOOKUP($E951,'SD Aufnahme'!$A$33:$N$279,AB$20,FALSE),""))</f>
        <v/>
      </c>
      <c r="AC951" s="97">
        <f t="shared" si="278"/>
        <v>0</v>
      </c>
      <c r="AD951" s="89">
        <f t="shared" ca="1" si="279"/>
        <v>0</v>
      </c>
      <c r="AE951" s="89">
        <f t="shared" ca="1" si="285"/>
        <v>0</v>
      </c>
      <c r="AF951" s="89">
        <f t="shared" ca="1" si="280"/>
        <v>0</v>
      </c>
      <c r="AG951" s="89">
        <f t="shared" ca="1" si="286"/>
        <v>0</v>
      </c>
      <c r="AH951" s="89">
        <f t="shared" si="292"/>
        <v>0</v>
      </c>
      <c r="AI951" s="130" t="e">
        <f ca="1">COUNTIF(OFFSET('SD Aufnahme'!$C$33,VLOOKUP(J951,Art_Aufnahme,3,FALSE),0,VLOOKUP(J951,Art_Aufnahme,4,FALSE)-VLOOKUP(J951,Art_Aufnahme,3,FALSE)+1,1),K951)</f>
        <v>#N/A</v>
      </c>
      <c r="AJ951" s="138">
        <f ca="1">COUNTIF(OFFSET('SD Aufnahme'!$M$32,VLOOKUP(E951,'SD Aufnahme'!$A$33:$X$376,'SD Aufnahme'!$W$29,FALSE),0,1,VLOOKUP(E951,'SD Aufnahme'!$A$33:$X$376,'SD Aufnahme'!$X$29,FALSE)),M951)</f>
        <v>0</v>
      </c>
      <c r="AK951" s="91">
        <f t="shared" ca="1" si="287"/>
        <v>0</v>
      </c>
      <c r="AL951" s="98">
        <f t="shared" si="281"/>
        <v>3</v>
      </c>
      <c r="AO951" s="98">
        <f t="shared" si="282"/>
        <v>0</v>
      </c>
      <c r="AR951" s="98" t="str">
        <f t="shared" si="283"/>
        <v>1900-1-Aufnahme</v>
      </c>
    </row>
    <row r="952" spans="1:44">
      <c r="A952" s="98">
        <f t="shared" si="274"/>
        <v>0</v>
      </c>
      <c r="B952" s="98" t="str">
        <f>IF(C952=1,SUM($C$23:C952),"")</f>
        <v/>
      </c>
      <c r="C952" s="98">
        <f t="shared" si="275"/>
        <v>0</v>
      </c>
      <c r="D952" s="89" t="str">
        <f t="shared" si="276"/>
        <v>1900-1-Aufnahme-</v>
      </c>
      <c r="E952" s="123" t="str">
        <f t="shared" ca="1" si="284"/>
        <v>-</v>
      </c>
      <c r="F952" s="123">
        <f t="shared" si="289"/>
        <v>1900</v>
      </c>
      <c r="G952" s="123">
        <f t="shared" si="290"/>
        <v>1</v>
      </c>
      <c r="H952" s="162">
        <f t="shared" si="291"/>
        <v>930</v>
      </c>
      <c r="I952" s="77"/>
      <c r="J952" s="78"/>
      <c r="K952" s="79"/>
      <c r="L952" s="80"/>
      <c r="M952" s="177"/>
      <c r="N952" s="309" t="str">
        <f t="shared" ca="1" si="288"/>
        <v/>
      </c>
      <c r="O952" s="310" t="str">
        <f ca="1">IFERROR(IF(VLOOKUP($E952,'SD Aufnahme'!$A$33:$N$326,'SD Aufnahme'!$D$29,FALSE)=0,"",VLOOKUP($E952,'SD Aufnahme'!$A$33:$N$326,'SD Aufnahme'!$D$29,FALSE)),"")</f>
        <v/>
      </c>
      <c r="P952" s="313"/>
      <c r="Q952" s="315" t="str">
        <f>IF(K952=0,"",IFERROR(VLOOKUP($E952,'SD Aufnahme'!$A$33:$N$326,'SD Aufnahme'!$E$29,FALSE),""))</f>
        <v/>
      </c>
      <c r="R952" s="87"/>
      <c r="S952" s="131" t="str">
        <f t="shared" si="277"/>
        <v/>
      </c>
      <c r="T952" s="126">
        <f>IF(M952="organische Düngemittel",IF(OR($M952=0,L952&lt;&gt;0,U952&gt;0),0,IFERROR(VLOOKUP($E952,'SD Aufnahme'!$A$33:$N$4042,T$20,FALSE),0)),)</f>
        <v>0</v>
      </c>
      <c r="U952" s="83"/>
      <c r="V952" s="124"/>
      <c r="W952" s="128" t="str">
        <f ca="1">IFERROR(IF(AND(J952&lt;&gt;"eigene Stoffe",VLOOKUP($E952,'SD Aufnahme'!$A$33:$N$326,'SD Aufnahme'!$G$29,FALSE)=0),"",IF($L952&lt;&gt;0,"", IF(AND(P952&gt;0,O952&lt;&gt;"",Q952&lt;&gt;"t TM"),VLOOKUP($E952,'SD Aufnahme'!$A$33:$N$326,'SD Aufnahme'!$G$29,FALSE)/O952*P952,VLOOKUP($E952,'SD Aufnahme'!$A$33:$N$326,'SD Aufnahme'!$G$29,FALSE)))),"")</f>
        <v/>
      </c>
      <c r="X952" s="87"/>
      <c r="Y952" s="128" t="str">
        <f ca="1">IFERROR(IF(AND(J952&lt;&gt;"eigene Stoffe",VLOOKUP($E952,'SD Aufnahme'!$A$33:$N$326,'SD Aufnahme'!$H$29,FALSE)=0),"",IF($L952&lt;&gt;0,"",IFERROR(IF(AND(P952&gt;0,O952&lt;&gt;"",Q952&lt;&gt;"t TM"),VLOOKUP($E952,'SD Aufnahme'!$A$33:$N$326,'SD Aufnahme'!$H$29,FALSE)*P952/O952,VLOOKUP($E952,'SD Aufnahme'!$A$33:$N$326,'SD Aufnahme'!$H$29,FALSE)),""))),"")</f>
        <v/>
      </c>
      <c r="Z952" s="87"/>
      <c r="AA952" s="424" t="s">
        <v>667</v>
      </c>
      <c r="AB952" s="129" t="str">
        <f>IF($M952=0,"",IFERROR(VLOOKUP($E952,'SD Aufnahme'!$A$33:$N$279,AB$20,FALSE),""))</f>
        <v/>
      </c>
      <c r="AC952" s="97">
        <f t="shared" si="278"/>
        <v>0</v>
      </c>
      <c r="AD952" s="89">
        <f t="shared" ca="1" si="279"/>
        <v>0</v>
      </c>
      <c r="AE952" s="89">
        <f t="shared" ca="1" si="285"/>
        <v>0</v>
      </c>
      <c r="AF952" s="89">
        <f t="shared" ca="1" si="280"/>
        <v>0</v>
      </c>
      <c r="AG952" s="89">
        <f t="shared" ca="1" si="286"/>
        <v>0</v>
      </c>
      <c r="AH952" s="89">
        <f t="shared" si="292"/>
        <v>0</v>
      </c>
      <c r="AI952" s="130" t="e">
        <f ca="1">COUNTIF(OFFSET('SD Aufnahme'!$C$33,VLOOKUP(J952,Art_Aufnahme,3,FALSE),0,VLOOKUP(J952,Art_Aufnahme,4,FALSE)-VLOOKUP(J952,Art_Aufnahme,3,FALSE)+1,1),K952)</f>
        <v>#N/A</v>
      </c>
      <c r="AJ952" s="138">
        <f ca="1">COUNTIF(OFFSET('SD Aufnahme'!$M$32,VLOOKUP(E952,'SD Aufnahme'!$A$33:$X$376,'SD Aufnahme'!$W$29,FALSE),0,1,VLOOKUP(E952,'SD Aufnahme'!$A$33:$X$376,'SD Aufnahme'!$X$29,FALSE)),M952)</f>
        <v>0</v>
      </c>
      <c r="AK952" s="91">
        <f t="shared" ca="1" si="287"/>
        <v>0</v>
      </c>
      <c r="AL952" s="98">
        <f t="shared" si="281"/>
        <v>3</v>
      </c>
      <c r="AO952" s="98">
        <f t="shared" si="282"/>
        <v>0</v>
      </c>
      <c r="AR952" s="98" t="str">
        <f t="shared" si="283"/>
        <v>1900-1-Aufnahme</v>
      </c>
    </row>
    <row r="953" spans="1:44">
      <c r="A953" s="98">
        <f t="shared" si="274"/>
        <v>0</v>
      </c>
      <c r="B953" s="98" t="str">
        <f>IF(C953=1,SUM($C$23:C953),"")</f>
        <v/>
      </c>
      <c r="C953" s="98">
        <f t="shared" si="275"/>
        <v>0</v>
      </c>
      <c r="D953" s="89" t="str">
        <f t="shared" si="276"/>
        <v>1900-1-Aufnahme-</v>
      </c>
      <c r="E953" s="123" t="str">
        <f t="shared" ca="1" si="284"/>
        <v>-</v>
      </c>
      <c r="F953" s="123">
        <f t="shared" si="289"/>
        <v>1900</v>
      </c>
      <c r="G953" s="123">
        <f t="shared" si="290"/>
        <v>1</v>
      </c>
      <c r="H953" s="162">
        <f t="shared" si="291"/>
        <v>931</v>
      </c>
      <c r="I953" s="77"/>
      <c r="J953" s="78"/>
      <c r="K953" s="79"/>
      <c r="L953" s="80"/>
      <c r="M953" s="177"/>
      <c r="N953" s="309" t="str">
        <f t="shared" ca="1" si="288"/>
        <v/>
      </c>
      <c r="O953" s="310" t="str">
        <f ca="1">IFERROR(IF(VLOOKUP($E953,'SD Aufnahme'!$A$33:$N$326,'SD Aufnahme'!$D$29,FALSE)=0,"",VLOOKUP($E953,'SD Aufnahme'!$A$33:$N$326,'SD Aufnahme'!$D$29,FALSE)),"")</f>
        <v/>
      </c>
      <c r="P953" s="313"/>
      <c r="Q953" s="315" t="str">
        <f>IF(K953=0,"",IFERROR(VLOOKUP($E953,'SD Aufnahme'!$A$33:$N$326,'SD Aufnahme'!$E$29,FALSE),""))</f>
        <v/>
      </c>
      <c r="R953" s="87"/>
      <c r="S953" s="131" t="str">
        <f t="shared" si="277"/>
        <v/>
      </c>
      <c r="T953" s="126">
        <f>IF(M953="organische Düngemittel",IF(OR($M953=0,L953&lt;&gt;0,U953&gt;0),0,IFERROR(VLOOKUP($E953,'SD Aufnahme'!$A$33:$N$4042,T$20,FALSE),0)),)</f>
        <v>0</v>
      </c>
      <c r="U953" s="83"/>
      <c r="V953" s="124"/>
      <c r="W953" s="128" t="str">
        <f ca="1">IFERROR(IF(AND(J953&lt;&gt;"eigene Stoffe",VLOOKUP($E953,'SD Aufnahme'!$A$33:$N$326,'SD Aufnahme'!$G$29,FALSE)=0),"",IF($L953&lt;&gt;0,"", IF(AND(P953&gt;0,O953&lt;&gt;"",Q953&lt;&gt;"t TM"),VLOOKUP($E953,'SD Aufnahme'!$A$33:$N$326,'SD Aufnahme'!$G$29,FALSE)/O953*P953,VLOOKUP($E953,'SD Aufnahme'!$A$33:$N$326,'SD Aufnahme'!$G$29,FALSE)))),"")</f>
        <v/>
      </c>
      <c r="X953" s="87"/>
      <c r="Y953" s="128" t="str">
        <f ca="1">IFERROR(IF(AND(J953&lt;&gt;"eigene Stoffe",VLOOKUP($E953,'SD Aufnahme'!$A$33:$N$326,'SD Aufnahme'!$H$29,FALSE)=0),"",IF($L953&lt;&gt;0,"",IFERROR(IF(AND(P953&gt;0,O953&lt;&gt;"",Q953&lt;&gt;"t TM"),VLOOKUP($E953,'SD Aufnahme'!$A$33:$N$326,'SD Aufnahme'!$H$29,FALSE)*P953/O953,VLOOKUP($E953,'SD Aufnahme'!$A$33:$N$326,'SD Aufnahme'!$H$29,FALSE)),""))),"")</f>
        <v/>
      </c>
      <c r="Z953" s="87"/>
      <c r="AA953" s="424" t="s">
        <v>667</v>
      </c>
      <c r="AB953" s="129" t="str">
        <f>IF($M953=0,"",IFERROR(VLOOKUP($E953,'SD Aufnahme'!$A$33:$N$279,AB$20,FALSE),""))</f>
        <v/>
      </c>
      <c r="AC953" s="97">
        <f t="shared" si="278"/>
        <v>0</v>
      </c>
      <c r="AD953" s="89">
        <f t="shared" ca="1" si="279"/>
        <v>0</v>
      </c>
      <c r="AE953" s="89">
        <f t="shared" ca="1" si="285"/>
        <v>0</v>
      </c>
      <c r="AF953" s="89">
        <f t="shared" ca="1" si="280"/>
        <v>0</v>
      </c>
      <c r="AG953" s="89">
        <f t="shared" ca="1" si="286"/>
        <v>0</v>
      </c>
      <c r="AH953" s="89">
        <f t="shared" si="292"/>
        <v>0</v>
      </c>
      <c r="AI953" s="130" t="e">
        <f ca="1">COUNTIF(OFFSET('SD Aufnahme'!$C$33,VLOOKUP(J953,Art_Aufnahme,3,FALSE),0,VLOOKUP(J953,Art_Aufnahme,4,FALSE)-VLOOKUP(J953,Art_Aufnahme,3,FALSE)+1,1),K953)</f>
        <v>#N/A</v>
      </c>
      <c r="AJ953" s="138">
        <f ca="1">COUNTIF(OFFSET('SD Aufnahme'!$M$32,VLOOKUP(E953,'SD Aufnahme'!$A$33:$X$376,'SD Aufnahme'!$W$29,FALSE),0,1,VLOOKUP(E953,'SD Aufnahme'!$A$33:$X$376,'SD Aufnahme'!$X$29,FALSE)),M953)</f>
        <v>0</v>
      </c>
      <c r="AK953" s="91">
        <f t="shared" ca="1" si="287"/>
        <v>0</v>
      </c>
      <c r="AL953" s="98">
        <f t="shared" si="281"/>
        <v>3</v>
      </c>
      <c r="AO953" s="98">
        <f t="shared" si="282"/>
        <v>0</v>
      </c>
      <c r="AR953" s="98" t="str">
        <f t="shared" si="283"/>
        <v>1900-1-Aufnahme</v>
      </c>
    </row>
    <row r="954" spans="1:44">
      <c r="A954" s="98">
        <f t="shared" si="274"/>
        <v>0</v>
      </c>
      <c r="B954" s="98" t="str">
        <f>IF(C954=1,SUM($C$23:C954),"")</f>
        <v/>
      </c>
      <c r="C954" s="98">
        <f t="shared" si="275"/>
        <v>0</v>
      </c>
      <c r="D954" s="89" t="str">
        <f t="shared" si="276"/>
        <v>1900-1-Aufnahme-</v>
      </c>
      <c r="E954" s="123" t="str">
        <f t="shared" ca="1" si="284"/>
        <v>-</v>
      </c>
      <c r="F954" s="123">
        <f t="shared" si="289"/>
        <v>1900</v>
      </c>
      <c r="G954" s="123">
        <f t="shared" si="290"/>
        <v>1</v>
      </c>
      <c r="H954" s="162">
        <f t="shared" si="291"/>
        <v>932</v>
      </c>
      <c r="I954" s="77"/>
      <c r="J954" s="78"/>
      <c r="K954" s="79"/>
      <c r="L954" s="80"/>
      <c r="M954" s="177"/>
      <c r="N954" s="309" t="str">
        <f t="shared" ca="1" si="288"/>
        <v/>
      </c>
      <c r="O954" s="310" t="str">
        <f ca="1">IFERROR(IF(VLOOKUP($E954,'SD Aufnahme'!$A$33:$N$326,'SD Aufnahme'!$D$29,FALSE)=0,"",VLOOKUP($E954,'SD Aufnahme'!$A$33:$N$326,'SD Aufnahme'!$D$29,FALSE)),"")</f>
        <v/>
      </c>
      <c r="P954" s="313"/>
      <c r="Q954" s="315" t="str">
        <f>IF(K954=0,"",IFERROR(VLOOKUP($E954,'SD Aufnahme'!$A$33:$N$326,'SD Aufnahme'!$E$29,FALSE),""))</f>
        <v/>
      </c>
      <c r="R954" s="87"/>
      <c r="S954" s="131" t="str">
        <f t="shared" si="277"/>
        <v/>
      </c>
      <c r="T954" s="126">
        <f>IF(M954="organische Düngemittel",IF(OR($M954=0,L954&lt;&gt;0,U954&gt;0),0,IFERROR(VLOOKUP($E954,'SD Aufnahme'!$A$33:$N$4042,T$20,FALSE),0)),)</f>
        <v>0</v>
      </c>
      <c r="U954" s="83"/>
      <c r="V954" s="124"/>
      <c r="W954" s="128" t="str">
        <f ca="1">IFERROR(IF(AND(J954&lt;&gt;"eigene Stoffe",VLOOKUP($E954,'SD Aufnahme'!$A$33:$N$326,'SD Aufnahme'!$G$29,FALSE)=0),"",IF($L954&lt;&gt;0,"", IF(AND(P954&gt;0,O954&lt;&gt;"",Q954&lt;&gt;"t TM"),VLOOKUP($E954,'SD Aufnahme'!$A$33:$N$326,'SD Aufnahme'!$G$29,FALSE)/O954*P954,VLOOKUP($E954,'SD Aufnahme'!$A$33:$N$326,'SD Aufnahme'!$G$29,FALSE)))),"")</f>
        <v/>
      </c>
      <c r="X954" s="87"/>
      <c r="Y954" s="128" t="str">
        <f ca="1">IFERROR(IF(AND(J954&lt;&gt;"eigene Stoffe",VLOOKUP($E954,'SD Aufnahme'!$A$33:$N$326,'SD Aufnahme'!$H$29,FALSE)=0),"",IF($L954&lt;&gt;0,"",IFERROR(IF(AND(P954&gt;0,O954&lt;&gt;"",Q954&lt;&gt;"t TM"),VLOOKUP($E954,'SD Aufnahme'!$A$33:$N$326,'SD Aufnahme'!$H$29,FALSE)*P954/O954,VLOOKUP($E954,'SD Aufnahme'!$A$33:$N$326,'SD Aufnahme'!$H$29,FALSE)),""))),"")</f>
        <v/>
      </c>
      <c r="Z954" s="87"/>
      <c r="AA954" s="424" t="s">
        <v>667</v>
      </c>
      <c r="AB954" s="129" t="str">
        <f>IF($M954=0,"",IFERROR(VLOOKUP($E954,'SD Aufnahme'!$A$33:$N$279,AB$20,FALSE),""))</f>
        <v/>
      </c>
      <c r="AC954" s="97">
        <f t="shared" si="278"/>
        <v>0</v>
      </c>
      <c r="AD954" s="89">
        <f t="shared" ca="1" si="279"/>
        <v>0</v>
      </c>
      <c r="AE954" s="89">
        <f t="shared" ca="1" si="285"/>
        <v>0</v>
      </c>
      <c r="AF954" s="89">
        <f t="shared" ca="1" si="280"/>
        <v>0</v>
      </c>
      <c r="AG954" s="89">
        <f t="shared" ca="1" si="286"/>
        <v>0</v>
      </c>
      <c r="AH954" s="89">
        <f t="shared" si="292"/>
        <v>0</v>
      </c>
      <c r="AI954" s="130" t="e">
        <f ca="1">COUNTIF(OFFSET('SD Aufnahme'!$C$33,VLOOKUP(J954,Art_Aufnahme,3,FALSE),0,VLOOKUP(J954,Art_Aufnahme,4,FALSE)-VLOOKUP(J954,Art_Aufnahme,3,FALSE)+1,1),K954)</f>
        <v>#N/A</v>
      </c>
      <c r="AJ954" s="138">
        <f ca="1">COUNTIF(OFFSET('SD Aufnahme'!$M$32,VLOOKUP(E954,'SD Aufnahme'!$A$33:$X$376,'SD Aufnahme'!$W$29,FALSE),0,1,VLOOKUP(E954,'SD Aufnahme'!$A$33:$X$376,'SD Aufnahme'!$X$29,FALSE)),M954)</f>
        <v>0</v>
      </c>
      <c r="AK954" s="91">
        <f t="shared" ca="1" si="287"/>
        <v>0</v>
      </c>
      <c r="AL954" s="98">
        <f t="shared" si="281"/>
        <v>3</v>
      </c>
      <c r="AO954" s="98">
        <f t="shared" si="282"/>
        <v>0</v>
      </c>
      <c r="AR954" s="98" t="str">
        <f t="shared" si="283"/>
        <v>1900-1-Aufnahme</v>
      </c>
    </row>
    <row r="955" spans="1:44">
      <c r="A955" s="98">
        <f t="shared" si="274"/>
        <v>0</v>
      </c>
      <c r="B955" s="98" t="str">
        <f>IF(C955=1,SUM($C$23:C955),"")</f>
        <v/>
      </c>
      <c r="C955" s="98">
        <f t="shared" si="275"/>
        <v>0</v>
      </c>
      <c r="D955" s="89" t="str">
        <f t="shared" si="276"/>
        <v>1900-1-Aufnahme-</v>
      </c>
      <c r="E955" s="123" t="str">
        <f t="shared" ca="1" si="284"/>
        <v>-</v>
      </c>
      <c r="F955" s="123">
        <f t="shared" si="289"/>
        <v>1900</v>
      </c>
      <c r="G955" s="123">
        <f t="shared" si="290"/>
        <v>1</v>
      </c>
      <c r="H955" s="162">
        <f t="shared" si="291"/>
        <v>933</v>
      </c>
      <c r="I955" s="77"/>
      <c r="J955" s="78"/>
      <c r="K955" s="79"/>
      <c r="L955" s="80"/>
      <c r="M955" s="177"/>
      <c r="N955" s="309" t="str">
        <f t="shared" ca="1" si="288"/>
        <v/>
      </c>
      <c r="O955" s="310" t="str">
        <f ca="1">IFERROR(IF(VLOOKUP($E955,'SD Aufnahme'!$A$33:$N$326,'SD Aufnahme'!$D$29,FALSE)=0,"",VLOOKUP($E955,'SD Aufnahme'!$A$33:$N$326,'SD Aufnahme'!$D$29,FALSE)),"")</f>
        <v/>
      </c>
      <c r="P955" s="313"/>
      <c r="Q955" s="315" t="str">
        <f>IF(K955=0,"",IFERROR(VLOOKUP($E955,'SD Aufnahme'!$A$33:$N$326,'SD Aufnahme'!$E$29,FALSE),""))</f>
        <v/>
      </c>
      <c r="R955" s="87"/>
      <c r="S955" s="131" t="str">
        <f t="shared" si="277"/>
        <v/>
      </c>
      <c r="T955" s="126">
        <f>IF(M955="organische Düngemittel",IF(OR($M955=0,L955&lt;&gt;0,U955&gt;0),0,IFERROR(VLOOKUP($E955,'SD Aufnahme'!$A$33:$N$4042,T$20,FALSE),0)),)</f>
        <v>0</v>
      </c>
      <c r="U955" s="83"/>
      <c r="V955" s="124"/>
      <c r="W955" s="128" t="str">
        <f ca="1">IFERROR(IF(AND(J955&lt;&gt;"eigene Stoffe",VLOOKUP($E955,'SD Aufnahme'!$A$33:$N$326,'SD Aufnahme'!$G$29,FALSE)=0),"",IF($L955&lt;&gt;0,"", IF(AND(P955&gt;0,O955&lt;&gt;"",Q955&lt;&gt;"t TM"),VLOOKUP($E955,'SD Aufnahme'!$A$33:$N$326,'SD Aufnahme'!$G$29,FALSE)/O955*P955,VLOOKUP($E955,'SD Aufnahme'!$A$33:$N$326,'SD Aufnahme'!$G$29,FALSE)))),"")</f>
        <v/>
      </c>
      <c r="X955" s="87"/>
      <c r="Y955" s="128" t="str">
        <f ca="1">IFERROR(IF(AND(J955&lt;&gt;"eigene Stoffe",VLOOKUP($E955,'SD Aufnahme'!$A$33:$N$326,'SD Aufnahme'!$H$29,FALSE)=0),"",IF($L955&lt;&gt;0,"",IFERROR(IF(AND(P955&gt;0,O955&lt;&gt;"",Q955&lt;&gt;"t TM"),VLOOKUP($E955,'SD Aufnahme'!$A$33:$N$326,'SD Aufnahme'!$H$29,FALSE)*P955/O955,VLOOKUP($E955,'SD Aufnahme'!$A$33:$N$326,'SD Aufnahme'!$H$29,FALSE)),""))),"")</f>
        <v/>
      </c>
      <c r="Z955" s="87"/>
      <c r="AA955" s="424" t="s">
        <v>667</v>
      </c>
      <c r="AB955" s="129" t="str">
        <f>IF($M955=0,"",IFERROR(VLOOKUP($E955,'SD Aufnahme'!$A$33:$N$279,AB$20,FALSE),""))</f>
        <v/>
      </c>
      <c r="AC955" s="97">
        <f t="shared" si="278"/>
        <v>0</v>
      </c>
      <c r="AD955" s="89">
        <f t="shared" ca="1" si="279"/>
        <v>0</v>
      </c>
      <c r="AE955" s="89">
        <f t="shared" ca="1" si="285"/>
        <v>0</v>
      </c>
      <c r="AF955" s="89">
        <f t="shared" ca="1" si="280"/>
        <v>0</v>
      </c>
      <c r="AG955" s="89">
        <f t="shared" ca="1" si="286"/>
        <v>0</v>
      </c>
      <c r="AH955" s="89">
        <f t="shared" si="292"/>
        <v>0</v>
      </c>
      <c r="AI955" s="130" t="e">
        <f ca="1">COUNTIF(OFFSET('SD Aufnahme'!$C$33,VLOOKUP(J955,Art_Aufnahme,3,FALSE),0,VLOOKUP(J955,Art_Aufnahme,4,FALSE)-VLOOKUP(J955,Art_Aufnahme,3,FALSE)+1,1),K955)</f>
        <v>#N/A</v>
      </c>
      <c r="AJ955" s="138">
        <f ca="1">COUNTIF(OFFSET('SD Aufnahme'!$M$32,VLOOKUP(E955,'SD Aufnahme'!$A$33:$X$376,'SD Aufnahme'!$W$29,FALSE),0,1,VLOOKUP(E955,'SD Aufnahme'!$A$33:$X$376,'SD Aufnahme'!$X$29,FALSE)),M955)</f>
        <v>0</v>
      </c>
      <c r="AK955" s="91">
        <f t="shared" ca="1" si="287"/>
        <v>0</v>
      </c>
      <c r="AL955" s="98">
        <f t="shared" si="281"/>
        <v>3</v>
      </c>
      <c r="AO955" s="98">
        <f t="shared" si="282"/>
        <v>0</v>
      </c>
      <c r="AR955" s="98" t="str">
        <f t="shared" si="283"/>
        <v>1900-1-Aufnahme</v>
      </c>
    </row>
    <row r="956" spans="1:44">
      <c r="A956" s="98">
        <f t="shared" si="274"/>
        <v>0</v>
      </c>
      <c r="B956" s="98" t="str">
        <f>IF(C956=1,SUM($C$23:C956),"")</f>
        <v/>
      </c>
      <c r="C956" s="98">
        <f t="shared" si="275"/>
        <v>0</v>
      </c>
      <c r="D956" s="89" t="str">
        <f t="shared" si="276"/>
        <v>1900-1-Aufnahme-</v>
      </c>
      <c r="E956" s="123" t="str">
        <f t="shared" ca="1" si="284"/>
        <v>-</v>
      </c>
      <c r="F956" s="123">
        <f t="shared" si="289"/>
        <v>1900</v>
      </c>
      <c r="G956" s="123">
        <f t="shared" si="290"/>
        <v>1</v>
      </c>
      <c r="H956" s="162">
        <f t="shared" si="291"/>
        <v>934</v>
      </c>
      <c r="I956" s="77"/>
      <c r="J956" s="78"/>
      <c r="K956" s="79"/>
      <c r="L956" s="80"/>
      <c r="M956" s="177"/>
      <c r="N956" s="309" t="str">
        <f t="shared" ca="1" si="288"/>
        <v/>
      </c>
      <c r="O956" s="310" t="str">
        <f ca="1">IFERROR(IF(VLOOKUP($E956,'SD Aufnahme'!$A$33:$N$326,'SD Aufnahme'!$D$29,FALSE)=0,"",VLOOKUP($E956,'SD Aufnahme'!$A$33:$N$326,'SD Aufnahme'!$D$29,FALSE)),"")</f>
        <v/>
      </c>
      <c r="P956" s="313"/>
      <c r="Q956" s="315" t="str">
        <f>IF(K956=0,"",IFERROR(VLOOKUP($E956,'SD Aufnahme'!$A$33:$N$326,'SD Aufnahme'!$E$29,FALSE),""))</f>
        <v/>
      </c>
      <c r="R956" s="87"/>
      <c r="S956" s="131" t="str">
        <f t="shared" si="277"/>
        <v/>
      </c>
      <c r="T956" s="126">
        <f>IF(M956="organische Düngemittel",IF(OR($M956=0,L956&lt;&gt;0,U956&gt;0),0,IFERROR(VLOOKUP($E956,'SD Aufnahme'!$A$33:$N$4042,T$20,FALSE),0)),)</f>
        <v>0</v>
      </c>
      <c r="U956" s="83"/>
      <c r="V956" s="124"/>
      <c r="W956" s="128" t="str">
        <f ca="1">IFERROR(IF(AND(J956&lt;&gt;"eigene Stoffe",VLOOKUP($E956,'SD Aufnahme'!$A$33:$N$326,'SD Aufnahme'!$G$29,FALSE)=0),"",IF($L956&lt;&gt;0,"", IF(AND(P956&gt;0,O956&lt;&gt;"",Q956&lt;&gt;"t TM"),VLOOKUP($E956,'SD Aufnahme'!$A$33:$N$326,'SD Aufnahme'!$G$29,FALSE)/O956*P956,VLOOKUP($E956,'SD Aufnahme'!$A$33:$N$326,'SD Aufnahme'!$G$29,FALSE)))),"")</f>
        <v/>
      </c>
      <c r="X956" s="87"/>
      <c r="Y956" s="128" t="str">
        <f ca="1">IFERROR(IF(AND(J956&lt;&gt;"eigene Stoffe",VLOOKUP($E956,'SD Aufnahme'!$A$33:$N$326,'SD Aufnahme'!$H$29,FALSE)=0),"",IF($L956&lt;&gt;0,"",IFERROR(IF(AND(P956&gt;0,O956&lt;&gt;"",Q956&lt;&gt;"t TM"),VLOOKUP($E956,'SD Aufnahme'!$A$33:$N$326,'SD Aufnahme'!$H$29,FALSE)*P956/O956,VLOOKUP($E956,'SD Aufnahme'!$A$33:$N$326,'SD Aufnahme'!$H$29,FALSE)),""))),"")</f>
        <v/>
      </c>
      <c r="Z956" s="87"/>
      <c r="AA956" s="424" t="s">
        <v>667</v>
      </c>
      <c r="AB956" s="129" t="str">
        <f>IF($M956=0,"",IFERROR(VLOOKUP($E956,'SD Aufnahme'!$A$33:$N$279,AB$20,FALSE),""))</f>
        <v/>
      </c>
      <c r="AC956" s="97">
        <f t="shared" si="278"/>
        <v>0</v>
      </c>
      <c r="AD956" s="89">
        <f t="shared" ca="1" si="279"/>
        <v>0</v>
      </c>
      <c r="AE956" s="89">
        <f t="shared" ca="1" si="285"/>
        <v>0</v>
      </c>
      <c r="AF956" s="89">
        <f t="shared" ca="1" si="280"/>
        <v>0</v>
      </c>
      <c r="AG956" s="89">
        <f t="shared" ca="1" si="286"/>
        <v>0</v>
      </c>
      <c r="AH956" s="89">
        <f t="shared" si="292"/>
        <v>0</v>
      </c>
      <c r="AI956" s="130" t="e">
        <f ca="1">COUNTIF(OFFSET('SD Aufnahme'!$C$33,VLOOKUP(J956,Art_Aufnahme,3,FALSE),0,VLOOKUP(J956,Art_Aufnahme,4,FALSE)-VLOOKUP(J956,Art_Aufnahme,3,FALSE)+1,1),K956)</f>
        <v>#N/A</v>
      </c>
      <c r="AJ956" s="138">
        <f ca="1">COUNTIF(OFFSET('SD Aufnahme'!$M$32,VLOOKUP(E956,'SD Aufnahme'!$A$33:$X$376,'SD Aufnahme'!$W$29,FALSE),0,1,VLOOKUP(E956,'SD Aufnahme'!$A$33:$X$376,'SD Aufnahme'!$X$29,FALSE)),M956)</f>
        <v>0</v>
      </c>
      <c r="AK956" s="91">
        <f t="shared" ca="1" si="287"/>
        <v>0</v>
      </c>
      <c r="AL956" s="98">
        <f t="shared" si="281"/>
        <v>3</v>
      </c>
      <c r="AO956" s="98">
        <f t="shared" si="282"/>
        <v>0</v>
      </c>
      <c r="AR956" s="98" t="str">
        <f t="shared" si="283"/>
        <v>1900-1-Aufnahme</v>
      </c>
    </row>
    <row r="957" spans="1:44">
      <c r="A957" s="98">
        <f t="shared" si="274"/>
        <v>0</v>
      </c>
      <c r="B957" s="98" t="str">
        <f>IF(C957=1,SUM($C$23:C957),"")</f>
        <v/>
      </c>
      <c r="C957" s="98">
        <f t="shared" si="275"/>
        <v>0</v>
      </c>
      <c r="D957" s="89" t="str">
        <f t="shared" si="276"/>
        <v>1900-1-Aufnahme-</v>
      </c>
      <c r="E957" s="123" t="str">
        <f t="shared" ca="1" si="284"/>
        <v>-</v>
      </c>
      <c r="F957" s="123">
        <f t="shared" si="289"/>
        <v>1900</v>
      </c>
      <c r="G957" s="123">
        <f t="shared" si="290"/>
        <v>1</v>
      </c>
      <c r="H957" s="162">
        <f t="shared" si="291"/>
        <v>935</v>
      </c>
      <c r="I957" s="77"/>
      <c r="J957" s="78"/>
      <c r="K957" s="79"/>
      <c r="L957" s="80"/>
      <c r="M957" s="177"/>
      <c r="N957" s="309" t="str">
        <f t="shared" ca="1" si="288"/>
        <v/>
      </c>
      <c r="O957" s="310" t="str">
        <f ca="1">IFERROR(IF(VLOOKUP($E957,'SD Aufnahme'!$A$33:$N$326,'SD Aufnahme'!$D$29,FALSE)=0,"",VLOOKUP($E957,'SD Aufnahme'!$A$33:$N$326,'SD Aufnahme'!$D$29,FALSE)),"")</f>
        <v/>
      </c>
      <c r="P957" s="313"/>
      <c r="Q957" s="315" t="str">
        <f>IF(K957=0,"",IFERROR(VLOOKUP($E957,'SD Aufnahme'!$A$33:$N$326,'SD Aufnahme'!$E$29,FALSE),""))</f>
        <v/>
      </c>
      <c r="R957" s="87"/>
      <c r="S957" s="131" t="str">
        <f t="shared" si="277"/>
        <v/>
      </c>
      <c r="T957" s="126">
        <f>IF(M957="organische Düngemittel",IF(OR($M957=0,L957&lt;&gt;0,U957&gt;0),0,IFERROR(VLOOKUP($E957,'SD Aufnahme'!$A$33:$N$4042,T$20,FALSE),0)),)</f>
        <v>0</v>
      </c>
      <c r="U957" s="83"/>
      <c r="V957" s="124"/>
      <c r="W957" s="128" t="str">
        <f ca="1">IFERROR(IF(AND(J957&lt;&gt;"eigene Stoffe",VLOOKUP($E957,'SD Aufnahme'!$A$33:$N$326,'SD Aufnahme'!$G$29,FALSE)=0),"",IF($L957&lt;&gt;0,"", IF(AND(P957&gt;0,O957&lt;&gt;"",Q957&lt;&gt;"t TM"),VLOOKUP($E957,'SD Aufnahme'!$A$33:$N$326,'SD Aufnahme'!$G$29,FALSE)/O957*P957,VLOOKUP($E957,'SD Aufnahme'!$A$33:$N$326,'SD Aufnahme'!$G$29,FALSE)))),"")</f>
        <v/>
      </c>
      <c r="X957" s="87"/>
      <c r="Y957" s="128" t="str">
        <f ca="1">IFERROR(IF(AND(J957&lt;&gt;"eigene Stoffe",VLOOKUP($E957,'SD Aufnahme'!$A$33:$N$326,'SD Aufnahme'!$H$29,FALSE)=0),"",IF($L957&lt;&gt;0,"",IFERROR(IF(AND(P957&gt;0,O957&lt;&gt;"",Q957&lt;&gt;"t TM"),VLOOKUP($E957,'SD Aufnahme'!$A$33:$N$326,'SD Aufnahme'!$H$29,FALSE)*P957/O957,VLOOKUP($E957,'SD Aufnahme'!$A$33:$N$326,'SD Aufnahme'!$H$29,FALSE)),""))),"")</f>
        <v/>
      </c>
      <c r="Z957" s="87"/>
      <c r="AA957" s="424" t="s">
        <v>667</v>
      </c>
      <c r="AB957" s="129" t="str">
        <f>IF($M957=0,"",IFERROR(VLOOKUP($E957,'SD Aufnahme'!$A$33:$N$279,AB$20,FALSE),""))</f>
        <v/>
      </c>
      <c r="AC957" s="97">
        <f t="shared" si="278"/>
        <v>0</v>
      </c>
      <c r="AD957" s="89">
        <f t="shared" ca="1" si="279"/>
        <v>0</v>
      </c>
      <c r="AE957" s="89">
        <f t="shared" ca="1" si="285"/>
        <v>0</v>
      </c>
      <c r="AF957" s="89">
        <f t="shared" ca="1" si="280"/>
        <v>0</v>
      </c>
      <c r="AG957" s="89">
        <f t="shared" ca="1" si="286"/>
        <v>0</v>
      </c>
      <c r="AH957" s="89">
        <f t="shared" si="292"/>
        <v>0</v>
      </c>
      <c r="AI957" s="130" t="e">
        <f ca="1">COUNTIF(OFFSET('SD Aufnahme'!$C$33,VLOOKUP(J957,Art_Aufnahme,3,FALSE),0,VLOOKUP(J957,Art_Aufnahme,4,FALSE)-VLOOKUP(J957,Art_Aufnahme,3,FALSE)+1,1),K957)</f>
        <v>#N/A</v>
      </c>
      <c r="AJ957" s="138">
        <f ca="1">COUNTIF(OFFSET('SD Aufnahme'!$M$32,VLOOKUP(E957,'SD Aufnahme'!$A$33:$X$376,'SD Aufnahme'!$W$29,FALSE),0,1,VLOOKUP(E957,'SD Aufnahme'!$A$33:$X$376,'SD Aufnahme'!$X$29,FALSE)),M957)</f>
        <v>0</v>
      </c>
      <c r="AK957" s="91">
        <f t="shared" ca="1" si="287"/>
        <v>0</v>
      </c>
      <c r="AL957" s="98">
        <f t="shared" si="281"/>
        <v>3</v>
      </c>
      <c r="AO957" s="98">
        <f t="shared" si="282"/>
        <v>0</v>
      </c>
      <c r="AR957" s="98" t="str">
        <f t="shared" si="283"/>
        <v>1900-1-Aufnahme</v>
      </c>
    </row>
    <row r="958" spans="1:44">
      <c r="A958" s="98">
        <f t="shared" si="274"/>
        <v>0</v>
      </c>
      <c r="B958" s="98" t="str">
        <f>IF(C958=1,SUM($C$23:C958),"")</f>
        <v/>
      </c>
      <c r="C958" s="98">
        <f t="shared" si="275"/>
        <v>0</v>
      </c>
      <c r="D958" s="89" t="str">
        <f t="shared" si="276"/>
        <v>1900-1-Aufnahme-</v>
      </c>
      <c r="E958" s="123" t="str">
        <f t="shared" ca="1" si="284"/>
        <v>-</v>
      </c>
      <c r="F958" s="123">
        <f t="shared" si="289"/>
        <v>1900</v>
      </c>
      <c r="G958" s="123">
        <f t="shared" si="290"/>
        <v>1</v>
      </c>
      <c r="H958" s="162">
        <f t="shared" si="291"/>
        <v>936</v>
      </c>
      <c r="I958" s="77"/>
      <c r="J958" s="78"/>
      <c r="K958" s="79"/>
      <c r="L958" s="80"/>
      <c r="M958" s="177"/>
      <c r="N958" s="309" t="str">
        <f t="shared" ca="1" si="288"/>
        <v/>
      </c>
      <c r="O958" s="310" t="str">
        <f ca="1">IFERROR(IF(VLOOKUP($E958,'SD Aufnahme'!$A$33:$N$326,'SD Aufnahme'!$D$29,FALSE)=0,"",VLOOKUP($E958,'SD Aufnahme'!$A$33:$N$326,'SD Aufnahme'!$D$29,FALSE)),"")</f>
        <v/>
      </c>
      <c r="P958" s="313"/>
      <c r="Q958" s="315" t="str">
        <f>IF(K958=0,"",IFERROR(VLOOKUP($E958,'SD Aufnahme'!$A$33:$N$326,'SD Aufnahme'!$E$29,FALSE),""))</f>
        <v/>
      </c>
      <c r="R958" s="87"/>
      <c r="S958" s="131" t="str">
        <f t="shared" si="277"/>
        <v/>
      </c>
      <c r="T958" s="126">
        <f>IF(M958="organische Düngemittel",IF(OR($M958=0,L958&lt;&gt;0,U958&gt;0),0,IFERROR(VLOOKUP($E958,'SD Aufnahme'!$A$33:$N$4042,T$20,FALSE),0)),)</f>
        <v>0</v>
      </c>
      <c r="U958" s="83"/>
      <c r="V958" s="124"/>
      <c r="W958" s="128" t="str">
        <f ca="1">IFERROR(IF(AND(J958&lt;&gt;"eigene Stoffe",VLOOKUP($E958,'SD Aufnahme'!$A$33:$N$326,'SD Aufnahme'!$G$29,FALSE)=0),"",IF($L958&lt;&gt;0,"", IF(AND(P958&gt;0,O958&lt;&gt;"",Q958&lt;&gt;"t TM"),VLOOKUP($E958,'SD Aufnahme'!$A$33:$N$326,'SD Aufnahme'!$G$29,FALSE)/O958*P958,VLOOKUP($E958,'SD Aufnahme'!$A$33:$N$326,'SD Aufnahme'!$G$29,FALSE)))),"")</f>
        <v/>
      </c>
      <c r="X958" s="87"/>
      <c r="Y958" s="128" t="str">
        <f ca="1">IFERROR(IF(AND(J958&lt;&gt;"eigene Stoffe",VLOOKUP($E958,'SD Aufnahme'!$A$33:$N$326,'SD Aufnahme'!$H$29,FALSE)=0),"",IF($L958&lt;&gt;0,"",IFERROR(IF(AND(P958&gt;0,O958&lt;&gt;"",Q958&lt;&gt;"t TM"),VLOOKUP($E958,'SD Aufnahme'!$A$33:$N$326,'SD Aufnahme'!$H$29,FALSE)*P958/O958,VLOOKUP($E958,'SD Aufnahme'!$A$33:$N$326,'SD Aufnahme'!$H$29,FALSE)),""))),"")</f>
        <v/>
      </c>
      <c r="Z958" s="87"/>
      <c r="AA958" s="424" t="s">
        <v>667</v>
      </c>
      <c r="AB958" s="129" t="str">
        <f>IF($M958=0,"",IFERROR(VLOOKUP($E958,'SD Aufnahme'!$A$33:$N$279,AB$20,FALSE),""))</f>
        <v/>
      </c>
      <c r="AC958" s="97">
        <f t="shared" si="278"/>
        <v>0</v>
      </c>
      <c r="AD958" s="89">
        <f t="shared" ca="1" si="279"/>
        <v>0</v>
      </c>
      <c r="AE958" s="89">
        <f t="shared" ca="1" si="285"/>
        <v>0</v>
      </c>
      <c r="AF958" s="89">
        <f t="shared" ca="1" si="280"/>
        <v>0</v>
      </c>
      <c r="AG958" s="89">
        <f t="shared" ca="1" si="286"/>
        <v>0</v>
      </c>
      <c r="AH958" s="89">
        <f t="shared" si="292"/>
        <v>0</v>
      </c>
      <c r="AI958" s="130" t="e">
        <f ca="1">COUNTIF(OFFSET('SD Aufnahme'!$C$33,VLOOKUP(J958,Art_Aufnahme,3,FALSE),0,VLOOKUP(J958,Art_Aufnahme,4,FALSE)-VLOOKUP(J958,Art_Aufnahme,3,FALSE)+1,1),K958)</f>
        <v>#N/A</v>
      </c>
      <c r="AJ958" s="138">
        <f ca="1">COUNTIF(OFFSET('SD Aufnahme'!$M$32,VLOOKUP(E958,'SD Aufnahme'!$A$33:$X$376,'SD Aufnahme'!$W$29,FALSE),0,1,VLOOKUP(E958,'SD Aufnahme'!$A$33:$X$376,'SD Aufnahme'!$X$29,FALSE)),M958)</f>
        <v>0</v>
      </c>
      <c r="AK958" s="91">
        <f t="shared" ca="1" si="287"/>
        <v>0</v>
      </c>
      <c r="AL958" s="98">
        <f t="shared" si="281"/>
        <v>3</v>
      </c>
      <c r="AO958" s="98">
        <f t="shared" si="282"/>
        <v>0</v>
      </c>
      <c r="AR958" s="98" t="str">
        <f t="shared" si="283"/>
        <v>1900-1-Aufnahme</v>
      </c>
    </row>
    <row r="959" spans="1:44">
      <c r="A959" s="98">
        <f t="shared" si="274"/>
        <v>0</v>
      </c>
      <c r="B959" s="98" t="str">
        <f>IF(C959=1,SUM($C$23:C959),"")</f>
        <v/>
      </c>
      <c r="C959" s="98">
        <f t="shared" si="275"/>
        <v>0</v>
      </c>
      <c r="D959" s="89" t="str">
        <f t="shared" si="276"/>
        <v>1900-1-Aufnahme-</v>
      </c>
      <c r="E959" s="123" t="str">
        <f t="shared" ca="1" si="284"/>
        <v>-</v>
      </c>
      <c r="F959" s="123">
        <f t="shared" si="289"/>
        <v>1900</v>
      </c>
      <c r="G959" s="123">
        <f t="shared" si="290"/>
        <v>1</v>
      </c>
      <c r="H959" s="162">
        <f t="shared" si="291"/>
        <v>937</v>
      </c>
      <c r="I959" s="77"/>
      <c r="J959" s="78"/>
      <c r="K959" s="79"/>
      <c r="L959" s="80"/>
      <c r="M959" s="177"/>
      <c r="N959" s="309" t="str">
        <f t="shared" ca="1" si="288"/>
        <v/>
      </c>
      <c r="O959" s="310" t="str">
        <f ca="1">IFERROR(IF(VLOOKUP($E959,'SD Aufnahme'!$A$33:$N$326,'SD Aufnahme'!$D$29,FALSE)=0,"",VLOOKUP($E959,'SD Aufnahme'!$A$33:$N$326,'SD Aufnahme'!$D$29,FALSE)),"")</f>
        <v/>
      </c>
      <c r="P959" s="313"/>
      <c r="Q959" s="315" t="str">
        <f>IF(K959=0,"",IFERROR(VLOOKUP($E959,'SD Aufnahme'!$A$33:$N$326,'SD Aufnahme'!$E$29,FALSE),""))</f>
        <v/>
      </c>
      <c r="R959" s="87"/>
      <c r="S959" s="131" t="str">
        <f t="shared" si="277"/>
        <v/>
      </c>
      <c r="T959" s="126">
        <f>IF(M959="organische Düngemittel",IF(OR($M959=0,L959&lt;&gt;0,U959&gt;0),0,IFERROR(VLOOKUP($E959,'SD Aufnahme'!$A$33:$N$4042,T$20,FALSE),0)),)</f>
        <v>0</v>
      </c>
      <c r="U959" s="83"/>
      <c r="V959" s="124"/>
      <c r="W959" s="128" t="str">
        <f ca="1">IFERROR(IF(AND(J959&lt;&gt;"eigene Stoffe",VLOOKUP($E959,'SD Aufnahme'!$A$33:$N$326,'SD Aufnahme'!$G$29,FALSE)=0),"",IF($L959&lt;&gt;0,"", IF(AND(P959&gt;0,O959&lt;&gt;"",Q959&lt;&gt;"t TM"),VLOOKUP($E959,'SD Aufnahme'!$A$33:$N$326,'SD Aufnahme'!$G$29,FALSE)/O959*P959,VLOOKUP($E959,'SD Aufnahme'!$A$33:$N$326,'SD Aufnahme'!$G$29,FALSE)))),"")</f>
        <v/>
      </c>
      <c r="X959" s="87"/>
      <c r="Y959" s="128" t="str">
        <f ca="1">IFERROR(IF(AND(J959&lt;&gt;"eigene Stoffe",VLOOKUP($E959,'SD Aufnahme'!$A$33:$N$326,'SD Aufnahme'!$H$29,FALSE)=0),"",IF($L959&lt;&gt;0,"",IFERROR(IF(AND(P959&gt;0,O959&lt;&gt;"",Q959&lt;&gt;"t TM"),VLOOKUP($E959,'SD Aufnahme'!$A$33:$N$326,'SD Aufnahme'!$H$29,FALSE)*P959/O959,VLOOKUP($E959,'SD Aufnahme'!$A$33:$N$326,'SD Aufnahme'!$H$29,FALSE)),""))),"")</f>
        <v/>
      </c>
      <c r="Z959" s="87"/>
      <c r="AA959" s="424" t="s">
        <v>667</v>
      </c>
      <c r="AB959" s="129" t="str">
        <f>IF($M959=0,"",IFERROR(VLOOKUP($E959,'SD Aufnahme'!$A$33:$N$279,AB$20,FALSE),""))</f>
        <v/>
      </c>
      <c r="AC959" s="97">
        <f t="shared" si="278"/>
        <v>0</v>
      </c>
      <c r="AD959" s="89">
        <f t="shared" ca="1" si="279"/>
        <v>0</v>
      </c>
      <c r="AE959" s="89">
        <f t="shared" ca="1" si="285"/>
        <v>0</v>
      </c>
      <c r="AF959" s="89">
        <f t="shared" ca="1" si="280"/>
        <v>0</v>
      </c>
      <c r="AG959" s="89">
        <f t="shared" ca="1" si="286"/>
        <v>0</v>
      </c>
      <c r="AH959" s="89">
        <f t="shared" si="292"/>
        <v>0</v>
      </c>
      <c r="AI959" s="130" t="e">
        <f ca="1">COUNTIF(OFFSET('SD Aufnahme'!$C$33,VLOOKUP(J959,Art_Aufnahme,3,FALSE),0,VLOOKUP(J959,Art_Aufnahme,4,FALSE)-VLOOKUP(J959,Art_Aufnahme,3,FALSE)+1,1),K959)</f>
        <v>#N/A</v>
      </c>
      <c r="AJ959" s="138">
        <f ca="1">COUNTIF(OFFSET('SD Aufnahme'!$M$32,VLOOKUP(E959,'SD Aufnahme'!$A$33:$X$376,'SD Aufnahme'!$W$29,FALSE),0,1,VLOOKUP(E959,'SD Aufnahme'!$A$33:$X$376,'SD Aufnahme'!$X$29,FALSE)),M959)</f>
        <v>0</v>
      </c>
      <c r="AK959" s="91">
        <f t="shared" ca="1" si="287"/>
        <v>0</v>
      </c>
      <c r="AL959" s="98">
        <f t="shared" si="281"/>
        <v>3</v>
      </c>
      <c r="AO959" s="98">
        <f t="shared" si="282"/>
        <v>0</v>
      </c>
      <c r="AR959" s="98" t="str">
        <f t="shared" si="283"/>
        <v>1900-1-Aufnahme</v>
      </c>
    </row>
    <row r="960" spans="1:44">
      <c r="A960" s="98">
        <f t="shared" si="274"/>
        <v>0</v>
      </c>
      <c r="B960" s="98" t="str">
        <f>IF(C960=1,SUM($C$23:C960),"")</f>
        <v/>
      </c>
      <c r="C960" s="98">
        <f t="shared" si="275"/>
        <v>0</v>
      </c>
      <c r="D960" s="89" t="str">
        <f t="shared" si="276"/>
        <v>1900-1-Aufnahme-</v>
      </c>
      <c r="E960" s="123" t="str">
        <f t="shared" ca="1" si="284"/>
        <v>-</v>
      </c>
      <c r="F960" s="123">
        <f t="shared" si="289"/>
        <v>1900</v>
      </c>
      <c r="G960" s="123">
        <f t="shared" si="290"/>
        <v>1</v>
      </c>
      <c r="H960" s="162">
        <f t="shared" si="291"/>
        <v>938</v>
      </c>
      <c r="I960" s="77"/>
      <c r="J960" s="78"/>
      <c r="K960" s="79"/>
      <c r="L960" s="80"/>
      <c r="M960" s="177"/>
      <c r="N960" s="309" t="str">
        <f t="shared" ca="1" si="288"/>
        <v/>
      </c>
      <c r="O960" s="310" t="str">
        <f ca="1">IFERROR(IF(VLOOKUP($E960,'SD Aufnahme'!$A$33:$N$326,'SD Aufnahme'!$D$29,FALSE)=0,"",VLOOKUP($E960,'SD Aufnahme'!$A$33:$N$326,'SD Aufnahme'!$D$29,FALSE)),"")</f>
        <v/>
      </c>
      <c r="P960" s="313"/>
      <c r="Q960" s="315" t="str">
        <f>IF(K960=0,"",IFERROR(VLOOKUP($E960,'SD Aufnahme'!$A$33:$N$326,'SD Aufnahme'!$E$29,FALSE),""))</f>
        <v/>
      </c>
      <c r="R960" s="87"/>
      <c r="S960" s="131" t="str">
        <f t="shared" si="277"/>
        <v/>
      </c>
      <c r="T960" s="126">
        <f>IF(M960="organische Düngemittel",IF(OR($M960=0,L960&lt;&gt;0,U960&gt;0),0,IFERROR(VLOOKUP($E960,'SD Aufnahme'!$A$33:$N$4042,T$20,FALSE),0)),)</f>
        <v>0</v>
      </c>
      <c r="U960" s="83"/>
      <c r="V960" s="124"/>
      <c r="W960" s="128" t="str">
        <f ca="1">IFERROR(IF(AND(J960&lt;&gt;"eigene Stoffe",VLOOKUP($E960,'SD Aufnahme'!$A$33:$N$326,'SD Aufnahme'!$G$29,FALSE)=0),"",IF($L960&lt;&gt;0,"", IF(AND(P960&gt;0,O960&lt;&gt;"",Q960&lt;&gt;"t TM"),VLOOKUP($E960,'SD Aufnahme'!$A$33:$N$326,'SD Aufnahme'!$G$29,FALSE)/O960*P960,VLOOKUP($E960,'SD Aufnahme'!$A$33:$N$326,'SD Aufnahme'!$G$29,FALSE)))),"")</f>
        <v/>
      </c>
      <c r="X960" s="87"/>
      <c r="Y960" s="128" t="str">
        <f ca="1">IFERROR(IF(AND(J960&lt;&gt;"eigene Stoffe",VLOOKUP($E960,'SD Aufnahme'!$A$33:$N$326,'SD Aufnahme'!$H$29,FALSE)=0),"",IF($L960&lt;&gt;0,"",IFERROR(IF(AND(P960&gt;0,O960&lt;&gt;"",Q960&lt;&gt;"t TM"),VLOOKUP($E960,'SD Aufnahme'!$A$33:$N$326,'SD Aufnahme'!$H$29,FALSE)*P960/O960,VLOOKUP($E960,'SD Aufnahme'!$A$33:$N$326,'SD Aufnahme'!$H$29,FALSE)),""))),"")</f>
        <v/>
      </c>
      <c r="Z960" s="87"/>
      <c r="AA960" s="424" t="s">
        <v>667</v>
      </c>
      <c r="AB960" s="129" t="str">
        <f>IF($M960=0,"",IFERROR(VLOOKUP($E960,'SD Aufnahme'!$A$33:$N$279,AB$20,FALSE),""))</f>
        <v/>
      </c>
      <c r="AC960" s="97">
        <f t="shared" si="278"/>
        <v>0</v>
      </c>
      <c r="AD960" s="89">
        <f t="shared" ca="1" si="279"/>
        <v>0</v>
      </c>
      <c r="AE960" s="89">
        <f t="shared" ca="1" si="285"/>
        <v>0</v>
      </c>
      <c r="AF960" s="89">
        <f t="shared" ca="1" si="280"/>
        <v>0</v>
      </c>
      <c r="AG960" s="89">
        <f t="shared" ca="1" si="286"/>
        <v>0</v>
      </c>
      <c r="AH960" s="89">
        <f t="shared" si="292"/>
        <v>0</v>
      </c>
      <c r="AI960" s="130" t="e">
        <f ca="1">COUNTIF(OFFSET('SD Aufnahme'!$C$33,VLOOKUP(J960,Art_Aufnahme,3,FALSE),0,VLOOKUP(J960,Art_Aufnahme,4,FALSE)-VLOOKUP(J960,Art_Aufnahme,3,FALSE)+1,1),K960)</f>
        <v>#N/A</v>
      </c>
      <c r="AJ960" s="138">
        <f ca="1">COUNTIF(OFFSET('SD Aufnahme'!$M$32,VLOOKUP(E960,'SD Aufnahme'!$A$33:$X$376,'SD Aufnahme'!$W$29,FALSE),0,1,VLOOKUP(E960,'SD Aufnahme'!$A$33:$X$376,'SD Aufnahme'!$X$29,FALSE)),M960)</f>
        <v>0</v>
      </c>
      <c r="AK960" s="91">
        <f t="shared" ca="1" si="287"/>
        <v>0</v>
      </c>
      <c r="AL960" s="98">
        <f t="shared" si="281"/>
        <v>3</v>
      </c>
      <c r="AO960" s="98">
        <f t="shared" si="282"/>
        <v>0</v>
      </c>
      <c r="AR960" s="98" t="str">
        <f t="shared" si="283"/>
        <v>1900-1-Aufnahme</v>
      </c>
    </row>
    <row r="961" spans="1:44">
      <c r="A961" s="98">
        <f t="shared" si="274"/>
        <v>0</v>
      </c>
      <c r="B961" s="98" t="str">
        <f>IF(C961=1,SUM($C$23:C961),"")</f>
        <v/>
      </c>
      <c r="C961" s="98">
        <f t="shared" si="275"/>
        <v>0</v>
      </c>
      <c r="D961" s="89" t="str">
        <f t="shared" si="276"/>
        <v>1900-1-Aufnahme-</v>
      </c>
      <c r="E961" s="123" t="str">
        <f t="shared" ca="1" si="284"/>
        <v>-</v>
      </c>
      <c r="F961" s="123">
        <f t="shared" si="289"/>
        <v>1900</v>
      </c>
      <c r="G961" s="123">
        <f t="shared" si="290"/>
        <v>1</v>
      </c>
      <c r="H961" s="162">
        <f t="shared" si="291"/>
        <v>939</v>
      </c>
      <c r="I961" s="77"/>
      <c r="J961" s="78"/>
      <c r="K961" s="79"/>
      <c r="L961" s="80"/>
      <c r="M961" s="177"/>
      <c r="N961" s="309" t="str">
        <f t="shared" ca="1" si="288"/>
        <v/>
      </c>
      <c r="O961" s="310" t="str">
        <f ca="1">IFERROR(IF(VLOOKUP($E961,'SD Aufnahme'!$A$33:$N$326,'SD Aufnahme'!$D$29,FALSE)=0,"",VLOOKUP($E961,'SD Aufnahme'!$A$33:$N$326,'SD Aufnahme'!$D$29,FALSE)),"")</f>
        <v/>
      </c>
      <c r="P961" s="313"/>
      <c r="Q961" s="315" t="str">
        <f>IF(K961=0,"",IFERROR(VLOOKUP($E961,'SD Aufnahme'!$A$33:$N$326,'SD Aufnahme'!$E$29,FALSE),""))</f>
        <v/>
      </c>
      <c r="R961" s="87"/>
      <c r="S961" s="131" t="str">
        <f t="shared" si="277"/>
        <v/>
      </c>
      <c r="T961" s="126">
        <f>IF(M961="organische Düngemittel",IF(OR($M961=0,L961&lt;&gt;0,U961&gt;0),0,IFERROR(VLOOKUP($E961,'SD Aufnahme'!$A$33:$N$4042,T$20,FALSE),0)),)</f>
        <v>0</v>
      </c>
      <c r="U961" s="83"/>
      <c r="V961" s="124"/>
      <c r="W961" s="128" t="str">
        <f ca="1">IFERROR(IF(AND(J961&lt;&gt;"eigene Stoffe",VLOOKUP($E961,'SD Aufnahme'!$A$33:$N$326,'SD Aufnahme'!$G$29,FALSE)=0),"",IF($L961&lt;&gt;0,"", IF(AND(P961&gt;0,O961&lt;&gt;"",Q961&lt;&gt;"t TM"),VLOOKUP($E961,'SD Aufnahme'!$A$33:$N$326,'SD Aufnahme'!$G$29,FALSE)/O961*P961,VLOOKUP($E961,'SD Aufnahme'!$A$33:$N$326,'SD Aufnahme'!$G$29,FALSE)))),"")</f>
        <v/>
      </c>
      <c r="X961" s="87"/>
      <c r="Y961" s="128" t="str">
        <f ca="1">IFERROR(IF(AND(J961&lt;&gt;"eigene Stoffe",VLOOKUP($E961,'SD Aufnahme'!$A$33:$N$326,'SD Aufnahme'!$H$29,FALSE)=0),"",IF($L961&lt;&gt;0,"",IFERROR(IF(AND(P961&gt;0,O961&lt;&gt;"",Q961&lt;&gt;"t TM"),VLOOKUP($E961,'SD Aufnahme'!$A$33:$N$326,'SD Aufnahme'!$H$29,FALSE)*P961/O961,VLOOKUP($E961,'SD Aufnahme'!$A$33:$N$326,'SD Aufnahme'!$H$29,FALSE)),""))),"")</f>
        <v/>
      </c>
      <c r="Z961" s="87"/>
      <c r="AA961" s="424" t="s">
        <v>667</v>
      </c>
      <c r="AB961" s="129" t="str">
        <f>IF($M961=0,"",IFERROR(VLOOKUP($E961,'SD Aufnahme'!$A$33:$N$279,AB$20,FALSE),""))</f>
        <v/>
      </c>
      <c r="AC961" s="97">
        <f t="shared" si="278"/>
        <v>0</v>
      </c>
      <c r="AD961" s="89">
        <f t="shared" ca="1" si="279"/>
        <v>0</v>
      </c>
      <c r="AE961" s="89">
        <f t="shared" ca="1" si="285"/>
        <v>0</v>
      </c>
      <c r="AF961" s="89">
        <f t="shared" ca="1" si="280"/>
        <v>0</v>
      </c>
      <c r="AG961" s="89">
        <f t="shared" ca="1" si="286"/>
        <v>0</v>
      </c>
      <c r="AH961" s="89">
        <f t="shared" si="292"/>
        <v>0</v>
      </c>
      <c r="AI961" s="130" t="e">
        <f ca="1">COUNTIF(OFFSET('SD Aufnahme'!$C$33,VLOOKUP(J961,Art_Aufnahme,3,FALSE),0,VLOOKUP(J961,Art_Aufnahme,4,FALSE)-VLOOKUP(J961,Art_Aufnahme,3,FALSE)+1,1),K961)</f>
        <v>#N/A</v>
      </c>
      <c r="AJ961" s="138">
        <f ca="1">COUNTIF(OFFSET('SD Aufnahme'!$M$32,VLOOKUP(E961,'SD Aufnahme'!$A$33:$X$376,'SD Aufnahme'!$W$29,FALSE),0,1,VLOOKUP(E961,'SD Aufnahme'!$A$33:$X$376,'SD Aufnahme'!$X$29,FALSE)),M961)</f>
        <v>0</v>
      </c>
      <c r="AK961" s="91">
        <f t="shared" ca="1" si="287"/>
        <v>0</v>
      </c>
      <c r="AL961" s="98">
        <f t="shared" si="281"/>
        <v>3</v>
      </c>
      <c r="AO961" s="98">
        <f t="shared" si="282"/>
        <v>0</v>
      </c>
      <c r="AR961" s="98" t="str">
        <f t="shared" si="283"/>
        <v>1900-1-Aufnahme</v>
      </c>
    </row>
    <row r="962" spans="1:44">
      <c r="A962" s="98">
        <f t="shared" si="274"/>
        <v>0</v>
      </c>
      <c r="B962" s="98" t="str">
        <f>IF(C962=1,SUM($C$23:C962),"")</f>
        <v/>
      </c>
      <c r="C962" s="98">
        <f t="shared" si="275"/>
        <v>0</v>
      </c>
      <c r="D962" s="89" t="str">
        <f t="shared" si="276"/>
        <v>1900-1-Aufnahme-</v>
      </c>
      <c r="E962" s="123" t="str">
        <f t="shared" ca="1" si="284"/>
        <v>-</v>
      </c>
      <c r="F962" s="123">
        <f t="shared" si="289"/>
        <v>1900</v>
      </c>
      <c r="G962" s="123">
        <f t="shared" si="290"/>
        <v>1</v>
      </c>
      <c r="H962" s="162">
        <f t="shared" si="291"/>
        <v>940</v>
      </c>
      <c r="I962" s="77"/>
      <c r="J962" s="78"/>
      <c r="K962" s="79"/>
      <c r="L962" s="80"/>
      <c r="M962" s="177"/>
      <c r="N962" s="309" t="str">
        <f t="shared" ca="1" si="288"/>
        <v/>
      </c>
      <c r="O962" s="310" t="str">
        <f ca="1">IFERROR(IF(VLOOKUP($E962,'SD Aufnahme'!$A$33:$N$326,'SD Aufnahme'!$D$29,FALSE)=0,"",VLOOKUP($E962,'SD Aufnahme'!$A$33:$N$326,'SD Aufnahme'!$D$29,FALSE)),"")</f>
        <v/>
      </c>
      <c r="P962" s="313"/>
      <c r="Q962" s="315" t="str">
        <f>IF(K962=0,"",IFERROR(VLOOKUP($E962,'SD Aufnahme'!$A$33:$N$326,'SD Aufnahme'!$E$29,FALSE),""))</f>
        <v/>
      </c>
      <c r="R962" s="87"/>
      <c r="S962" s="131" t="str">
        <f t="shared" si="277"/>
        <v/>
      </c>
      <c r="T962" s="126">
        <f>IF(M962="organische Düngemittel",IF(OR($M962=0,L962&lt;&gt;0,U962&gt;0),0,IFERROR(VLOOKUP($E962,'SD Aufnahme'!$A$33:$N$4042,T$20,FALSE),0)),)</f>
        <v>0</v>
      </c>
      <c r="U962" s="83"/>
      <c r="V962" s="124"/>
      <c r="W962" s="128" t="str">
        <f ca="1">IFERROR(IF(AND(J962&lt;&gt;"eigene Stoffe",VLOOKUP($E962,'SD Aufnahme'!$A$33:$N$326,'SD Aufnahme'!$G$29,FALSE)=0),"",IF($L962&lt;&gt;0,"", IF(AND(P962&gt;0,O962&lt;&gt;"",Q962&lt;&gt;"t TM"),VLOOKUP($E962,'SD Aufnahme'!$A$33:$N$326,'SD Aufnahme'!$G$29,FALSE)/O962*P962,VLOOKUP($E962,'SD Aufnahme'!$A$33:$N$326,'SD Aufnahme'!$G$29,FALSE)))),"")</f>
        <v/>
      </c>
      <c r="X962" s="87"/>
      <c r="Y962" s="128" t="str">
        <f ca="1">IFERROR(IF(AND(J962&lt;&gt;"eigene Stoffe",VLOOKUP($E962,'SD Aufnahme'!$A$33:$N$326,'SD Aufnahme'!$H$29,FALSE)=0),"",IF($L962&lt;&gt;0,"",IFERROR(IF(AND(P962&gt;0,O962&lt;&gt;"",Q962&lt;&gt;"t TM"),VLOOKUP($E962,'SD Aufnahme'!$A$33:$N$326,'SD Aufnahme'!$H$29,FALSE)*P962/O962,VLOOKUP($E962,'SD Aufnahme'!$A$33:$N$326,'SD Aufnahme'!$H$29,FALSE)),""))),"")</f>
        <v/>
      </c>
      <c r="Z962" s="87"/>
      <c r="AA962" s="424" t="s">
        <v>667</v>
      </c>
      <c r="AB962" s="129" t="str">
        <f>IF($M962=0,"",IFERROR(VLOOKUP($E962,'SD Aufnahme'!$A$33:$N$279,AB$20,FALSE),""))</f>
        <v/>
      </c>
      <c r="AC962" s="97">
        <f t="shared" si="278"/>
        <v>0</v>
      </c>
      <c r="AD962" s="89">
        <f t="shared" ca="1" si="279"/>
        <v>0</v>
      </c>
      <c r="AE962" s="89">
        <f t="shared" ca="1" si="285"/>
        <v>0</v>
      </c>
      <c r="AF962" s="89">
        <f t="shared" ca="1" si="280"/>
        <v>0</v>
      </c>
      <c r="AG962" s="89">
        <f t="shared" ca="1" si="286"/>
        <v>0</v>
      </c>
      <c r="AH962" s="89">
        <f t="shared" si="292"/>
        <v>0</v>
      </c>
      <c r="AI962" s="130" t="e">
        <f ca="1">COUNTIF(OFFSET('SD Aufnahme'!$C$33,VLOOKUP(J962,Art_Aufnahme,3,FALSE),0,VLOOKUP(J962,Art_Aufnahme,4,FALSE)-VLOOKUP(J962,Art_Aufnahme,3,FALSE)+1,1),K962)</f>
        <v>#N/A</v>
      </c>
      <c r="AJ962" s="138">
        <f ca="1">COUNTIF(OFFSET('SD Aufnahme'!$M$32,VLOOKUP(E962,'SD Aufnahme'!$A$33:$X$376,'SD Aufnahme'!$W$29,FALSE),0,1,VLOOKUP(E962,'SD Aufnahme'!$A$33:$X$376,'SD Aufnahme'!$X$29,FALSE)),M962)</f>
        <v>0</v>
      </c>
      <c r="AK962" s="91">
        <f t="shared" ca="1" si="287"/>
        <v>0</v>
      </c>
      <c r="AL962" s="98">
        <f t="shared" si="281"/>
        <v>3</v>
      </c>
      <c r="AO962" s="98">
        <f t="shared" si="282"/>
        <v>0</v>
      </c>
      <c r="AR962" s="98" t="str">
        <f t="shared" si="283"/>
        <v>1900-1-Aufnahme</v>
      </c>
    </row>
    <row r="963" spans="1:44">
      <c r="A963" s="98">
        <f t="shared" si="274"/>
        <v>0</v>
      </c>
      <c r="B963" s="98" t="str">
        <f>IF(C963=1,SUM($C$23:C963),"")</f>
        <v/>
      </c>
      <c r="C963" s="98">
        <f t="shared" si="275"/>
        <v>0</v>
      </c>
      <c r="D963" s="89" t="str">
        <f t="shared" si="276"/>
        <v>1900-1-Aufnahme-</v>
      </c>
      <c r="E963" s="123" t="str">
        <f t="shared" ca="1" si="284"/>
        <v>-</v>
      </c>
      <c r="F963" s="123">
        <f t="shared" si="289"/>
        <v>1900</v>
      </c>
      <c r="G963" s="123">
        <f t="shared" si="290"/>
        <v>1</v>
      </c>
      <c r="H963" s="162">
        <f t="shared" si="291"/>
        <v>941</v>
      </c>
      <c r="I963" s="77"/>
      <c r="J963" s="78"/>
      <c r="K963" s="79"/>
      <c r="L963" s="80"/>
      <c r="M963" s="177"/>
      <c r="N963" s="309" t="str">
        <f t="shared" ca="1" si="288"/>
        <v/>
      </c>
      <c r="O963" s="310" t="str">
        <f ca="1">IFERROR(IF(VLOOKUP($E963,'SD Aufnahme'!$A$33:$N$326,'SD Aufnahme'!$D$29,FALSE)=0,"",VLOOKUP($E963,'SD Aufnahme'!$A$33:$N$326,'SD Aufnahme'!$D$29,FALSE)),"")</f>
        <v/>
      </c>
      <c r="P963" s="313"/>
      <c r="Q963" s="315" t="str">
        <f>IF(K963=0,"",IFERROR(VLOOKUP($E963,'SD Aufnahme'!$A$33:$N$326,'SD Aufnahme'!$E$29,FALSE),""))</f>
        <v/>
      </c>
      <c r="R963" s="87"/>
      <c r="S963" s="131" t="str">
        <f t="shared" si="277"/>
        <v/>
      </c>
      <c r="T963" s="126">
        <f>IF(M963="organische Düngemittel",IF(OR($M963=0,L963&lt;&gt;0,U963&gt;0),0,IFERROR(VLOOKUP($E963,'SD Aufnahme'!$A$33:$N$4042,T$20,FALSE),0)),)</f>
        <v>0</v>
      </c>
      <c r="U963" s="83"/>
      <c r="V963" s="124"/>
      <c r="W963" s="128" t="str">
        <f ca="1">IFERROR(IF(AND(J963&lt;&gt;"eigene Stoffe",VLOOKUP($E963,'SD Aufnahme'!$A$33:$N$326,'SD Aufnahme'!$G$29,FALSE)=0),"",IF($L963&lt;&gt;0,"", IF(AND(P963&gt;0,O963&lt;&gt;"",Q963&lt;&gt;"t TM"),VLOOKUP($E963,'SD Aufnahme'!$A$33:$N$326,'SD Aufnahme'!$G$29,FALSE)/O963*P963,VLOOKUP($E963,'SD Aufnahme'!$A$33:$N$326,'SD Aufnahme'!$G$29,FALSE)))),"")</f>
        <v/>
      </c>
      <c r="X963" s="87"/>
      <c r="Y963" s="128" t="str">
        <f ca="1">IFERROR(IF(AND(J963&lt;&gt;"eigene Stoffe",VLOOKUP($E963,'SD Aufnahme'!$A$33:$N$326,'SD Aufnahme'!$H$29,FALSE)=0),"",IF($L963&lt;&gt;0,"",IFERROR(IF(AND(P963&gt;0,O963&lt;&gt;"",Q963&lt;&gt;"t TM"),VLOOKUP($E963,'SD Aufnahme'!$A$33:$N$326,'SD Aufnahme'!$H$29,FALSE)*P963/O963,VLOOKUP($E963,'SD Aufnahme'!$A$33:$N$326,'SD Aufnahme'!$H$29,FALSE)),""))),"")</f>
        <v/>
      </c>
      <c r="Z963" s="87"/>
      <c r="AA963" s="424" t="s">
        <v>667</v>
      </c>
      <c r="AB963" s="129" t="str">
        <f>IF($M963=0,"",IFERROR(VLOOKUP($E963,'SD Aufnahme'!$A$33:$N$279,AB$20,FALSE),""))</f>
        <v/>
      </c>
      <c r="AC963" s="97">
        <f t="shared" si="278"/>
        <v>0</v>
      </c>
      <c r="AD963" s="89">
        <f t="shared" ca="1" si="279"/>
        <v>0</v>
      </c>
      <c r="AE963" s="89">
        <f t="shared" ca="1" si="285"/>
        <v>0</v>
      </c>
      <c r="AF963" s="89">
        <f t="shared" ca="1" si="280"/>
        <v>0</v>
      </c>
      <c r="AG963" s="89">
        <f t="shared" ca="1" si="286"/>
        <v>0</v>
      </c>
      <c r="AH963" s="89">
        <f t="shared" si="292"/>
        <v>0</v>
      </c>
      <c r="AI963" s="130" t="e">
        <f ca="1">COUNTIF(OFFSET('SD Aufnahme'!$C$33,VLOOKUP(J963,Art_Aufnahme,3,FALSE),0,VLOOKUP(J963,Art_Aufnahme,4,FALSE)-VLOOKUP(J963,Art_Aufnahme,3,FALSE)+1,1),K963)</f>
        <v>#N/A</v>
      </c>
      <c r="AJ963" s="138">
        <f ca="1">COUNTIF(OFFSET('SD Aufnahme'!$M$32,VLOOKUP(E963,'SD Aufnahme'!$A$33:$X$376,'SD Aufnahme'!$W$29,FALSE),0,1,VLOOKUP(E963,'SD Aufnahme'!$A$33:$X$376,'SD Aufnahme'!$X$29,FALSE)),M963)</f>
        <v>0</v>
      </c>
      <c r="AK963" s="91">
        <f t="shared" ca="1" si="287"/>
        <v>0</v>
      </c>
      <c r="AL963" s="98">
        <f t="shared" si="281"/>
        <v>3</v>
      </c>
      <c r="AO963" s="98">
        <f t="shared" si="282"/>
        <v>0</v>
      </c>
      <c r="AR963" s="98" t="str">
        <f t="shared" si="283"/>
        <v>1900-1-Aufnahme</v>
      </c>
    </row>
    <row r="964" spans="1:44">
      <c r="A964" s="98">
        <f t="shared" si="274"/>
        <v>0</v>
      </c>
      <c r="B964" s="98" t="str">
        <f>IF(C964=1,SUM($C$23:C964),"")</f>
        <v/>
      </c>
      <c r="C964" s="98">
        <f t="shared" si="275"/>
        <v>0</v>
      </c>
      <c r="D964" s="89" t="str">
        <f t="shared" si="276"/>
        <v>1900-1-Aufnahme-</v>
      </c>
      <c r="E964" s="123" t="str">
        <f t="shared" ca="1" si="284"/>
        <v>-</v>
      </c>
      <c r="F964" s="123">
        <f t="shared" si="289"/>
        <v>1900</v>
      </c>
      <c r="G964" s="123">
        <f t="shared" si="290"/>
        <v>1</v>
      </c>
      <c r="H964" s="162">
        <f t="shared" si="291"/>
        <v>942</v>
      </c>
      <c r="I964" s="77"/>
      <c r="J964" s="78"/>
      <c r="K964" s="79"/>
      <c r="L964" s="80"/>
      <c r="M964" s="177"/>
      <c r="N964" s="309" t="str">
        <f t="shared" ca="1" si="288"/>
        <v/>
      </c>
      <c r="O964" s="310" t="str">
        <f ca="1">IFERROR(IF(VLOOKUP($E964,'SD Aufnahme'!$A$33:$N$326,'SD Aufnahme'!$D$29,FALSE)=0,"",VLOOKUP($E964,'SD Aufnahme'!$A$33:$N$326,'SD Aufnahme'!$D$29,FALSE)),"")</f>
        <v/>
      </c>
      <c r="P964" s="313"/>
      <c r="Q964" s="315" t="str">
        <f>IF(K964=0,"",IFERROR(VLOOKUP($E964,'SD Aufnahme'!$A$33:$N$326,'SD Aufnahme'!$E$29,FALSE),""))</f>
        <v/>
      </c>
      <c r="R964" s="87"/>
      <c r="S964" s="131" t="str">
        <f t="shared" si="277"/>
        <v/>
      </c>
      <c r="T964" s="126">
        <f>IF(M964="organische Düngemittel",IF(OR($M964=0,L964&lt;&gt;0,U964&gt;0),0,IFERROR(VLOOKUP($E964,'SD Aufnahme'!$A$33:$N$4042,T$20,FALSE),0)),)</f>
        <v>0</v>
      </c>
      <c r="U964" s="83"/>
      <c r="V964" s="124"/>
      <c r="W964" s="128" t="str">
        <f ca="1">IFERROR(IF(AND(J964&lt;&gt;"eigene Stoffe",VLOOKUP($E964,'SD Aufnahme'!$A$33:$N$326,'SD Aufnahme'!$G$29,FALSE)=0),"",IF($L964&lt;&gt;0,"", IF(AND(P964&gt;0,O964&lt;&gt;"",Q964&lt;&gt;"t TM"),VLOOKUP($E964,'SD Aufnahme'!$A$33:$N$326,'SD Aufnahme'!$G$29,FALSE)/O964*P964,VLOOKUP($E964,'SD Aufnahme'!$A$33:$N$326,'SD Aufnahme'!$G$29,FALSE)))),"")</f>
        <v/>
      </c>
      <c r="X964" s="87"/>
      <c r="Y964" s="128" t="str">
        <f ca="1">IFERROR(IF(AND(J964&lt;&gt;"eigene Stoffe",VLOOKUP($E964,'SD Aufnahme'!$A$33:$N$326,'SD Aufnahme'!$H$29,FALSE)=0),"",IF($L964&lt;&gt;0,"",IFERROR(IF(AND(P964&gt;0,O964&lt;&gt;"",Q964&lt;&gt;"t TM"),VLOOKUP($E964,'SD Aufnahme'!$A$33:$N$326,'SD Aufnahme'!$H$29,FALSE)*P964/O964,VLOOKUP($E964,'SD Aufnahme'!$A$33:$N$326,'SD Aufnahme'!$H$29,FALSE)),""))),"")</f>
        <v/>
      </c>
      <c r="Z964" s="87"/>
      <c r="AA964" s="424" t="s">
        <v>667</v>
      </c>
      <c r="AB964" s="129" t="str">
        <f>IF($M964=0,"",IFERROR(VLOOKUP($E964,'SD Aufnahme'!$A$33:$N$279,AB$20,FALSE),""))</f>
        <v/>
      </c>
      <c r="AC964" s="97">
        <f t="shared" si="278"/>
        <v>0</v>
      </c>
      <c r="AD964" s="89">
        <f t="shared" ca="1" si="279"/>
        <v>0</v>
      </c>
      <c r="AE964" s="89">
        <f t="shared" ca="1" si="285"/>
        <v>0</v>
      </c>
      <c r="AF964" s="89">
        <f t="shared" ca="1" si="280"/>
        <v>0</v>
      </c>
      <c r="AG964" s="89">
        <f t="shared" ca="1" si="286"/>
        <v>0</v>
      </c>
      <c r="AH964" s="89">
        <f t="shared" si="292"/>
        <v>0</v>
      </c>
      <c r="AI964" s="130" t="e">
        <f ca="1">COUNTIF(OFFSET('SD Aufnahme'!$C$33,VLOOKUP(J964,Art_Aufnahme,3,FALSE),0,VLOOKUP(J964,Art_Aufnahme,4,FALSE)-VLOOKUP(J964,Art_Aufnahme,3,FALSE)+1,1),K964)</f>
        <v>#N/A</v>
      </c>
      <c r="AJ964" s="138">
        <f ca="1">COUNTIF(OFFSET('SD Aufnahme'!$M$32,VLOOKUP(E964,'SD Aufnahme'!$A$33:$X$376,'SD Aufnahme'!$W$29,FALSE),0,1,VLOOKUP(E964,'SD Aufnahme'!$A$33:$X$376,'SD Aufnahme'!$X$29,FALSE)),M964)</f>
        <v>0</v>
      </c>
      <c r="AK964" s="91">
        <f t="shared" ca="1" si="287"/>
        <v>0</v>
      </c>
      <c r="AL964" s="98">
        <f t="shared" si="281"/>
        <v>3</v>
      </c>
      <c r="AO964" s="98">
        <f t="shared" si="282"/>
        <v>0</v>
      </c>
      <c r="AR964" s="98" t="str">
        <f t="shared" si="283"/>
        <v>1900-1-Aufnahme</v>
      </c>
    </row>
    <row r="965" spans="1:44">
      <c r="A965" s="98">
        <f t="shared" si="274"/>
        <v>0</v>
      </c>
      <c r="B965" s="98" t="str">
        <f>IF(C965=1,SUM($C$23:C965),"")</f>
        <v/>
      </c>
      <c r="C965" s="98">
        <f t="shared" si="275"/>
        <v>0</v>
      </c>
      <c r="D965" s="89" t="str">
        <f t="shared" si="276"/>
        <v>1900-1-Aufnahme-</v>
      </c>
      <c r="E965" s="123" t="str">
        <f t="shared" ca="1" si="284"/>
        <v>-</v>
      </c>
      <c r="F965" s="123">
        <f t="shared" si="289"/>
        <v>1900</v>
      </c>
      <c r="G965" s="123">
        <f t="shared" si="290"/>
        <v>1</v>
      </c>
      <c r="H965" s="162">
        <f t="shared" si="291"/>
        <v>943</v>
      </c>
      <c r="I965" s="77"/>
      <c r="J965" s="78"/>
      <c r="K965" s="79"/>
      <c r="L965" s="80"/>
      <c r="M965" s="177"/>
      <c r="N965" s="309" t="str">
        <f t="shared" ca="1" si="288"/>
        <v/>
      </c>
      <c r="O965" s="310" t="str">
        <f ca="1">IFERROR(IF(VLOOKUP($E965,'SD Aufnahme'!$A$33:$N$326,'SD Aufnahme'!$D$29,FALSE)=0,"",VLOOKUP($E965,'SD Aufnahme'!$A$33:$N$326,'SD Aufnahme'!$D$29,FALSE)),"")</f>
        <v/>
      </c>
      <c r="P965" s="313"/>
      <c r="Q965" s="315" t="str">
        <f>IF(K965=0,"",IFERROR(VLOOKUP($E965,'SD Aufnahme'!$A$33:$N$326,'SD Aufnahme'!$E$29,FALSE),""))</f>
        <v/>
      </c>
      <c r="R965" s="87"/>
      <c r="S965" s="131" t="str">
        <f t="shared" si="277"/>
        <v/>
      </c>
      <c r="T965" s="126">
        <f>IF(M965="organische Düngemittel",IF(OR($M965=0,L965&lt;&gt;0,U965&gt;0),0,IFERROR(VLOOKUP($E965,'SD Aufnahme'!$A$33:$N$4042,T$20,FALSE),0)),)</f>
        <v>0</v>
      </c>
      <c r="U965" s="83"/>
      <c r="V965" s="124"/>
      <c r="W965" s="128" t="str">
        <f ca="1">IFERROR(IF(AND(J965&lt;&gt;"eigene Stoffe",VLOOKUP($E965,'SD Aufnahme'!$A$33:$N$326,'SD Aufnahme'!$G$29,FALSE)=0),"",IF($L965&lt;&gt;0,"", IF(AND(P965&gt;0,O965&lt;&gt;"",Q965&lt;&gt;"t TM"),VLOOKUP($E965,'SD Aufnahme'!$A$33:$N$326,'SD Aufnahme'!$G$29,FALSE)/O965*P965,VLOOKUP($E965,'SD Aufnahme'!$A$33:$N$326,'SD Aufnahme'!$G$29,FALSE)))),"")</f>
        <v/>
      </c>
      <c r="X965" s="87"/>
      <c r="Y965" s="128" t="str">
        <f ca="1">IFERROR(IF(AND(J965&lt;&gt;"eigene Stoffe",VLOOKUP($E965,'SD Aufnahme'!$A$33:$N$326,'SD Aufnahme'!$H$29,FALSE)=0),"",IF($L965&lt;&gt;0,"",IFERROR(IF(AND(P965&gt;0,O965&lt;&gt;"",Q965&lt;&gt;"t TM"),VLOOKUP($E965,'SD Aufnahme'!$A$33:$N$326,'SD Aufnahme'!$H$29,FALSE)*P965/O965,VLOOKUP($E965,'SD Aufnahme'!$A$33:$N$326,'SD Aufnahme'!$H$29,FALSE)),""))),"")</f>
        <v/>
      </c>
      <c r="Z965" s="87"/>
      <c r="AA965" s="424" t="s">
        <v>667</v>
      </c>
      <c r="AB965" s="129" t="str">
        <f>IF($M965=0,"",IFERROR(VLOOKUP($E965,'SD Aufnahme'!$A$33:$N$279,AB$20,FALSE),""))</f>
        <v/>
      </c>
      <c r="AC965" s="97">
        <f t="shared" si="278"/>
        <v>0</v>
      </c>
      <c r="AD965" s="89">
        <f t="shared" ca="1" si="279"/>
        <v>0</v>
      </c>
      <c r="AE965" s="89">
        <f t="shared" ca="1" si="285"/>
        <v>0</v>
      </c>
      <c r="AF965" s="89">
        <f t="shared" ca="1" si="280"/>
        <v>0</v>
      </c>
      <c r="AG965" s="89">
        <f t="shared" ca="1" si="286"/>
        <v>0</v>
      </c>
      <c r="AH965" s="89">
        <f t="shared" si="292"/>
        <v>0</v>
      </c>
      <c r="AI965" s="130" t="e">
        <f ca="1">COUNTIF(OFFSET('SD Aufnahme'!$C$33,VLOOKUP(J965,Art_Aufnahme,3,FALSE),0,VLOOKUP(J965,Art_Aufnahme,4,FALSE)-VLOOKUP(J965,Art_Aufnahme,3,FALSE)+1,1),K965)</f>
        <v>#N/A</v>
      </c>
      <c r="AJ965" s="138">
        <f ca="1">COUNTIF(OFFSET('SD Aufnahme'!$M$32,VLOOKUP(E965,'SD Aufnahme'!$A$33:$X$376,'SD Aufnahme'!$W$29,FALSE),0,1,VLOOKUP(E965,'SD Aufnahme'!$A$33:$X$376,'SD Aufnahme'!$X$29,FALSE)),M965)</f>
        <v>0</v>
      </c>
      <c r="AK965" s="91">
        <f t="shared" ca="1" si="287"/>
        <v>0</v>
      </c>
      <c r="AL965" s="98">
        <f t="shared" si="281"/>
        <v>3</v>
      </c>
      <c r="AO965" s="98">
        <f t="shared" si="282"/>
        <v>0</v>
      </c>
      <c r="AR965" s="98" t="str">
        <f t="shared" si="283"/>
        <v>1900-1-Aufnahme</v>
      </c>
    </row>
    <row r="966" spans="1:44">
      <c r="A966" s="98">
        <f t="shared" si="274"/>
        <v>0</v>
      </c>
      <c r="B966" s="98" t="str">
        <f>IF(C966=1,SUM($C$23:C966),"")</f>
        <v/>
      </c>
      <c r="C966" s="98">
        <f t="shared" si="275"/>
        <v>0</v>
      </c>
      <c r="D966" s="89" t="str">
        <f t="shared" si="276"/>
        <v>1900-1-Aufnahme-</v>
      </c>
      <c r="E966" s="123" t="str">
        <f t="shared" ca="1" si="284"/>
        <v>-</v>
      </c>
      <c r="F966" s="123">
        <f t="shared" si="289"/>
        <v>1900</v>
      </c>
      <c r="G966" s="123">
        <f t="shared" si="290"/>
        <v>1</v>
      </c>
      <c r="H966" s="162">
        <f t="shared" si="291"/>
        <v>944</v>
      </c>
      <c r="I966" s="77"/>
      <c r="J966" s="78"/>
      <c r="K966" s="79"/>
      <c r="L966" s="80"/>
      <c r="M966" s="177"/>
      <c r="N966" s="309" t="str">
        <f t="shared" ca="1" si="288"/>
        <v/>
      </c>
      <c r="O966" s="310" t="str">
        <f ca="1">IFERROR(IF(VLOOKUP($E966,'SD Aufnahme'!$A$33:$N$326,'SD Aufnahme'!$D$29,FALSE)=0,"",VLOOKUP($E966,'SD Aufnahme'!$A$33:$N$326,'SD Aufnahme'!$D$29,FALSE)),"")</f>
        <v/>
      </c>
      <c r="P966" s="313"/>
      <c r="Q966" s="315" t="str">
        <f>IF(K966=0,"",IFERROR(VLOOKUP($E966,'SD Aufnahme'!$A$33:$N$326,'SD Aufnahme'!$E$29,FALSE),""))</f>
        <v/>
      </c>
      <c r="R966" s="87"/>
      <c r="S966" s="131" t="str">
        <f t="shared" si="277"/>
        <v/>
      </c>
      <c r="T966" s="126">
        <f>IF(M966="organische Düngemittel",IF(OR($M966=0,L966&lt;&gt;0,U966&gt;0),0,IFERROR(VLOOKUP($E966,'SD Aufnahme'!$A$33:$N$4042,T$20,FALSE),0)),)</f>
        <v>0</v>
      </c>
      <c r="U966" s="83"/>
      <c r="V966" s="124"/>
      <c r="W966" s="128" t="str">
        <f ca="1">IFERROR(IF(AND(J966&lt;&gt;"eigene Stoffe",VLOOKUP($E966,'SD Aufnahme'!$A$33:$N$326,'SD Aufnahme'!$G$29,FALSE)=0),"",IF($L966&lt;&gt;0,"", IF(AND(P966&gt;0,O966&lt;&gt;"",Q966&lt;&gt;"t TM"),VLOOKUP($E966,'SD Aufnahme'!$A$33:$N$326,'SD Aufnahme'!$G$29,FALSE)/O966*P966,VLOOKUP($E966,'SD Aufnahme'!$A$33:$N$326,'SD Aufnahme'!$G$29,FALSE)))),"")</f>
        <v/>
      </c>
      <c r="X966" s="87"/>
      <c r="Y966" s="128" t="str">
        <f ca="1">IFERROR(IF(AND(J966&lt;&gt;"eigene Stoffe",VLOOKUP($E966,'SD Aufnahme'!$A$33:$N$326,'SD Aufnahme'!$H$29,FALSE)=0),"",IF($L966&lt;&gt;0,"",IFERROR(IF(AND(P966&gt;0,O966&lt;&gt;"",Q966&lt;&gt;"t TM"),VLOOKUP($E966,'SD Aufnahme'!$A$33:$N$326,'SD Aufnahme'!$H$29,FALSE)*P966/O966,VLOOKUP($E966,'SD Aufnahme'!$A$33:$N$326,'SD Aufnahme'!$H$29,FALSE)),""))),"")</f>
        <v/>
      </c>
      <c r="Z966" s="87"/>
      <c r="AA966" s="424" t="s">
        <v>667</v>
      </c>
      <c r="AB966" s="129" t="str">
        <f>IF($M966=0,"",IFERROR(VLOOKUP($E966,'SD Aufnahme'!$A$33:$N$279,AB$20,FALSE),""))</f>
        <v/>
      </c>
      <c r="AC966" s="97">
        <f t="shared" si="278"/>
        <v>0</v>
      </c>
      <c r="AD966" s="89">
        <f t="shared" ca="1" si="279"/>
        <v>0</v>
      </c>
      <c r="AE966" s="89">
        <f t="shared" ca="1" si="285"/>
        <v>0</v>
      </c>
      <c r="AF966" s="89">
        <f t="shared" ca="1" si="280"/>
        <v>0</v>
      </c>
      <c r="AG966" s="89">
        <f t="shared" ca="1" si="286"/>
        <v>0</v>
      </c>
      <c r="AH966" s="89">
        <f t="shared" si="292"/>
        <v>0</v>
      </c>
      <c r="AI966" s="130" t="e">
        <f ca="1">COUNTIF(OFFSET('SD Aufnahme'!$C$33,VLOOKUP(J966,Art_Aufnahme,3,FALSE),0,VLOOKUP(J966,Art_Aufnahme,4,FALSE)-VLOOKUP(J966,Art_Aufnahme,3,FALSE)+1,1),K966)</f>
        <v>#N/A</v>
      </c>
      <c r="AJ966" s="138">
        <f ca="1">COUNTIF(OFFSET('SD Aufnahme'!$M$32,VLOOKUP(E966,'SD Aufnahme'!$A$33:$X$376,'SD Aufnahme'!$W$29,FALSE),0,1,VLOOKUP(E966,'SD Aufnahme'!$A$33:$X$376,'SD Aufnahme'!$X$29,FALSE)),M966)</f>
        <v>0</v>
      </c>
      <c r="AK966" s="91">
        <f t="shared" ca="1" si="287"/>
        <v>0</v>
      </c>
      <c r="AL966" s="98">
        <f t="shared" si="281"/>
        <v>3</v>
      </c>
      <c r="AO966" s="98">
        <f t="shared" si="282"/>
        <v>0</v>
      </c>
      <c r="AR966" s="98" t="str">
        <f t="shared" si="283"/>
        <v>1900-1-Aufnahme</v>
      </c>
    </row>
    <row r="967" spans="1:44">
      <c r="A967" s="98">
        <f t="shared" si="274"/>
        <v>0</v>
      </c>
      <c r="B967" s="98" t="str">
        <f>IF(C967=1,SUM($C$23:C967),"")</f>
        <v/>
      </c>
      <c r="C967" s="98">
        <f t="shared" si="275"/>
        <v>0</v>
      </c>
      <c r="D967" s="89" t="str">
        <f t="shared" si="276"/>
        <v>1900-1-Aufnahme-</v>
      </c>
      <c r="E967" s="123" t="str">
        <f t="shared" ca="1" si="284"/>
        <v>-</v>
      </c>
      <c r="F967" s="123">
        <f t="shared" si="289"/>
        <v>1900</v>
      </c>
      <c r="G967" s="123">
        <f t="shared" si="290"/>
        <v>1</v>
      </c>
      <c r="H967" s="162">
        <f t="shared" si="291"/>
        <v>945</v>
      </c>
      <c r="I967" s="77"/>
      <c r="J967" s="78"/>
      <c r="K967" s="79"/>
      <c r="L967" s="80"/>
      <c r="M967" s="177"/>
      <c r="N967" s="309" t="str">
        <f t="shared" ca="1" si="288"/>
        <v/>
      </c>
      <c r="O967" s="310" t="str">
        <f ca="1">IFERROR(IF(VLOOKUP($E967,'SD Aufnahme'!$A$33:$N$326,'SD Aufnahme'!$D$29,FALSE)=0,"",VLOOKUP($E967,'SD Aufnahme'!$A$33:$N$326,'SD Aufnahme'!$D$29,FALSE)),"")</f>
        <v/>
      </c>
      <c r="P967" s="313"/>
      <c r="Q967" s="315" t="str">
        <f>IF(K967=0,"",IFERROR(VLOOKUP($E967,'SD Aufnahme'!$A$33:$N$326,'SD Aufnahme'!$E$29,FALSE),""))</f>
        <v/>
      </c>
      <c r="R967" s="87"/>
      <c r="S967" s="131" t="str">
        <f t="shared" si="277"/>
        <v/>
      </c>
      <c r="T967" s="126">
        <f>IF(M967="organische Düngemittel",IF(OR($M967=0,L967&lt;&gt;0,U967&gt;0),0,IFERROR(VLOOKUP($E967,'SD Aufnahme'!$A$33:$N$4042,T$20,FALSE),0)),)</f>
        <v>0</v>
      </c>
      <c r="U967" s="83"/>
      <c r="V967" s="124"/>
      <c r="W967" s="128" t="str">
        <f ca="1">IFERROR(IF(AND(J967&lt;&gt;"eigene Stoffe",VLOOKUP($E967,'SD Aufnahme'!$A$33:$N$326,'SD Aufnahme'!$G$29,FALSE)=0),"",IF($L967&lt;&gt;0,"", IF(AND(P967&gt;0,O967&lt;&gt;"",Q967&lt;&gt;"t TM"),VLOOKUP($E967,'SD Aufnahme'!$A$33:$N$326,'SD Aufnahme'!$G$29,FALSE)/O967*P967,VLOOKUP($E967,'SD Aufnahme'!$A$33:$N$326,'SD Aufnahme'!$G$29,FALSE)))),"")</f>
        <v/>
      </c>
      <c r="X967" s="87"/>
      <c r="Y967" s="128" t="str">
        <f ca="1">IFERROR(IF(AND(J967&lt;&gt;"eigene Stoffe",VLOOKUP($E967,'SD Aufnahme'!$A$33:$N$326,'SD Aufnahme'!$H$29,FALSE)=0),"",IF($L967&lt;&gt;0,"",IFERROR(IF(AND(P967&gt;0,O967&lt;&gt;"",Q967&lt;&gt;"t TM"),VLOOKUP($E967,'SD Aufnahme'!$A$33:$N$326,'SD Aufnahme'!$H$29,FALSE)*P967/O967,VLOOKUP($E967,'SD Aufnahme'!$A$33:$N$326,'SD Aufnahme'!$H$29,FALSE)),""))),"")</f>
        <v/>
      </c>
      <c r="Z967" s="87"/>
      <c r="AA967" s="424" t="s">
        <v>667</v>
      </c>
      <c r="AB967" s="129" t="str">
        <f>IF($M967=0,"",IFERROR(VLOOKUP($E967,'SD Aufnahme'!$A$33:$N$279,AB$20,FALSE),""))</f>
        <v/>
      </c>
      <c r="AC967" s="97">
        <f t="shared" si="278"/>
        <v>0</v>
      </c>
      <c r="AD967" s="89">
        <f t="shared" ca="1" si="279"/>
        <v>0</v>
      </c>
      <c r="AE967" s="89">
        <f t="shared" ca="1" si="285"/>
        <v>0</v>
      </c>
      <c r="AF967" s="89">
        <f t="shared" ca="1" si="280"/>
        <v>0</v>
      </c>
      <c r="AG967" s="89">
        <f t="shared" ca="1" si="286"/>
        <v>0</v>
      </c>
      <c r="AH967" s="89">
        <f t="shared" si="292"/>
        <v>0</v>
      </c>
      <c r="AI967" s="130" t="e">
        <f ca="1">COUNTIF(OFFSET('SD Aufnahme'!$C$33,VLOOKUP(J967,Art_Aufnahme,3,FALSE),0,VLOOKUP(J967,Art_Aufnahme,4,FALSE)-VLOOKUP(J967,Art_Aufnahme,3,FALSE)+1,1),K967)</f>
        <v>#N/A</v>
      </c>
      <c r="AJ967" s="138">
        <f ca="1">COUNTIF(OFFSET('SD Aufnahme'!$M$32,VLOOKUP(E967,'SD Aufnahme'!$A$33:$X$376,'SD Aufnahme'!$W$29,FALSE),0,1,VLOOKUP(E967,'SD Aufnahme'!$A$33:$X$376,'SD Aufnahme'!$X$29,FALSE)),M967)</f>
        <v>0</v>
      </c>
      <c r="AK967" s="91">
        <f t="shared" ca="1" si="287"/>
        <v>0</v>
      </c>
      <c r="AL967" s="98">
        <f t="shared" si="281"/>
        <v>3</v>
      </c>
      <c r="AO967" s="98">
        <f t="shared" si="282"/>
        <v>0</v>
      </c>
      <c r="AR967" s="98" t="str">
        <f t="shared" si="283"/>
        <v>1900-1-Aufnahme</v>
      </c>
    </row>
    <row r="968" spans="1:44">
      <c r="A968" s="98">
        <f t="shared" si="274"/>
        <v>0</v>
      </c>
      <c r="B968" s="98" t="str">
        <f>IF(C968=1,SUM($C$23:C968),"")</f>
        <v/>
      </c>
      <c r="C968" s="98">
        <f t="shared" si="275"/>
        <v>0</v>
      </c>
      <c r="D968" s="89" t="str">
        <f t="shared" si="276"/>
        <v>1900-1-Aufnahme-</v>
      </c>
      <c r="E968" s="123" t="str">
        <f t="shared" ca="1" si="284"/>
        <v>-</v>
      </c>
      <c r="F968" s="123">
        <f t="shared" si="289"/>
        <v>1900</v>
      </c>
      <c r="G968" s="123">
        <f t="shared" si="290"/>
        <v>1</v>
      </c>
      <c r="H968" s="162">
        <f t="shared" si="291"/>
        <v>946</v>
      </c>
      <c r="I968" s="77"/>
      <c r="J968" s="78"/>
      <c r="K968" s="79"/>
      <c r="L968" s="80"/>
      <c r="M968" s="177"/>
      <c r="N968" s="309" t="str">
        <f t="shared" ca="1" si="288"/>
        <v/>
      </c>
      <c r="O968" s="310" t="str">
        <f ca="1">IFERROR(IF(VLOOKUP($E968,'SD Aufnahme'!$A$33:$N$326,'SD Aufnahme'!$D$29,FALSE)=0,"",VLOOKUP($E968,'SD Aufnahme'!$A$33:$N$326,'SD Aufnahme'!$D$29,FALSE)),"")</f>
        <v/>
      </c>
      <c r="P968" s="313"/>
      <c r="Q968" s="315" t="str">
        <f>IF(K968=0,"",IFERROR(VLOOKUP($E968,'SD Aufnahme'!$A$33:$N$326,'SD Aufnahme'!$E$29,FALSE),""))</f>
        <v/>
      </c>
      <c r="R968" s="87"/>
      <c r="S968" s="131" t="str">
        <f t="shared" si="277"/>
        <v/>
      </c>
      <c r="T968" s="126">
        <f>IF(M968="organische Düngemittel",IF(OR($M968=0,L968&lt;&gt;0,U968&gt;0),0,IFERROR(VLOOKUP($E968,'SD Aufnahme'!$A$33:$N$4042,T$20,FALSE),0)),)</f>
        <v>0</v>
      </c>
      <c r="U968" s="83"/>
      <c r="V968" s="124"/>
      <c r="W968" s="128" t="str">
        <f ca="1">IFERROR(IF(AND(J968&lt;&gt;"eigene Stoffe",VLOOKUP($E968,'SD Aufnahme'!$A$33:$N$326,'SD Aufnahme'!$G$29,FALSE)=0),"",IF($L968&lt;&gt;0,"", IF(AND(P968&gt;0,O968&lt;&gt;"",Q968&lt;&gt;"t TM"),VLOOKUP($E968,'SD Aufnahme'!$A$33:$N$326,'SD Aufnahme'!$G$29,FALSE)/O968*P968,VLOOKUP($E968,'SD Aufnahme'!$A$33:$N$326,'SD Aufnahme'!$G$29,FALSE)))),"")</f>
        <v/>
      </c>
      <c r="X968" s="87"/>
      <c r="Y968" s="128" t="str">
        <f ca="1">IFERROR(IF(AND(J968&lt;&gt;"eigene Stoffe",VLOOKUP($E968,'SD Aufnahme'!$A$33:$N$326,'SD Aufnahme'!$H$29,FALSE)=0),"",IF($L968&lt;&gt;0,"",IFERROR(IF(AND(P968&gt;0,O968&lt;&gt;"",Q968&lt;&gt;"t TM"),VLOOKUP($E968,'SD Aufnahme'!$A$33:$N$326,'SD Aufnahme'!$H$29,FALSE)*P968/O968,VLOOKUP($E968,'SD Aufnahme'!$A$33:$N$326,'SD Aufnahme'!$H$29,FALSE)),""))),"")</f>
        <v/>
      </c>
      <c r="Z968" s="87"/>
      <c r="AA968" s="424" t="s">
        <v>667</v>
      </c>
      <c r="AB968" s="129" t="str">
        <f>IF($M968=0,"",IFERROR(VLOOKUP($E968,'SD Aufnahme'!$A$33:$N$279,AB$20,FALSE),""))</f>
        <v/>
      </c>
      <c r="AC968" s="97">
        <f t="shared" si="278"/>
        <v>0</v>
      </c>
      <c r="AD968" s="89">
        <f t="shared" ca="1" si="279"/>
        <v>0</v>
      </c>
      <c r="AE968" s="89">
        <f t="shared" ca="1" si="285"/>
        <v>0</v>
      </c>
      <c r="AF968" s="89">
        <f t="shared" ca="1" si="280"/>
        <v>0</v>
      </c>
      <c r="AG968" s="89">
        <f t="shared" ca="1" si="286"/>
        <v>0</v>
      </c>
      <c r="AH968" s="89">
        <f t="shared" si="292"/>
        <v>0</v>
      </c>
      <c r="AI968" s="130" t="e">
        <f ca="1">COUNTIF(OFFSET('SD Aufnahme'!$C$33,VLOOKUP(J968,Art_Aufnahme,3,FALSE),0,VLOOKUP(J968,Art_Aufnahme,4,FALSE)-VLOOKUP(J968,Art_Aufnahme,3,FALSE)+1,1),K968)</f>
        <v>#N/A</v>
      </c>
      <c r="AJ968" s="138">
        <f ca="1">COUNTIF(OFFSET('SD Aufnahme'!$M$32,VLOOKUP(E968,'SD Aufnahme'!$A$33:$X$376,'SD Aufnahme'!$W$29,FALSE),0,1,VLOOKUP(E968,'SD Aufnahme'!$A$33:$X$376,'SD Aufnahme'!$X$29,FALSE)),M968)</f>
        <v>0</v>
      </c>
      <c r="AK968" s="91">
        <f t="shared" ca="1" si="287"/>
        <v>0</v>
      </c>
      <c r="AL968" s="98">
        <f t="shared" si="281"/>
        <v>3</v>
      </c>
      <c r="AO968" s="98">
        <f t="shared" si="282"/>
        <v>0</v>
      </c>
      <c r="AR968" s="98" t="str">
        <f t="shared" si="283"/>
        <v>1900-1-Aufnahme</v>
      </c>
    </row>
    <row r="969" spans="1:44">
      <c r="A969" s="98">
        <f t="shared" si="274"/>
        <v>0</v>
      </c>
      <c r="B969" s="98" t="str">
        <f>IF(C969=1,SUM($C$23:C969),"")</f>
        <v/>
      </c>
      <c r="C969" s="98">
        <f t="shared" si="275"/>
        <v>0</v>
      </c>
      <c r="D969" s="89" t="str">
        <f t="shared" si="276"/>
        <v>1900-1-Aufnahme-</v>
      </c>
      <c r="E969" s="123" t="str">
        <f t="shared" ca="1" si="284"/>
        <v>-</v>
      </c>
      <c r="F969" s="123">
        <f t="shared" si="289"/>
        <v>1900</v>
      </c>
      <c r="G969" s="123">
        <f t="shared" si="290"/>
        <v>1</v>
      </c>
      <c r="H969" s="162">
        <f t="shared" si="291"/>
        <v>947</v>
      </c>
      <c r="I969" s="77"/>
      <c r="J969" s="78"/>
      <c r="K969" s="79"/>
      <c r="L969" s="80"/>
      <c r="M969" s="177"/>
      <c r="N969" s="309" t="str">
        <f t="shared" ca="1" si="288"/>
        <v/>
      </c>
      <c r="O969" s="310" t="str">
        <f ca="1">IFERROR(IF(VLOOKUP($E969,'SD Aufnahme'!$A$33:$N$326,'SD Aufnahme'!$D$29,FALSE)=0,"",VLOOKUP($E969,'SD Aufnahme'!$A$33:$N$326,'SD Aufnahme'!$D$29,FALSE)),"")</f>
        <v/>
      </c>
      <c r="P969" s="313"/>
      <c r="Q969" s="315" t="str">
        <f>IF(K969=0,"",IFERROR(VLOOKUP($E969,'SD Aufnahme'!$A$33:$N$326,'SD Aufnahme'!$E$29,FALSE),""))</f>
        <v/>
      </c>
      <c r="R969" s="87"/>
      <c r="S969" s="131" t="str">
        <f t="shared" si="277"/>
        <v/>
      </c>
      <c r="T969" s="126">
        <f>IF(M969="organische Düngemittel",IF(OR($M969=0,L969&lt;&gt;0,U969&gt;0),0,IFERROR(VLOOKUP($E969,'SD Aufnahme'!$A$33:$N$4042,T$20,FALSE),0)),)</f>
        <v>0</v>
      </c>
      <c r="U969" s="83"/>
      <c r="V969" s="124"/>
      <c r="W969" s="128" t="str">
        <f ca="1">IFERROR(IF(AND(J969&lt;&gt;"eigene Stoffe",VLOOKUP($E969,'SD Aufnahme'!$A$33:$N$326,'SD Aufnahme'!$G$29,FALSE)=0),"",IF($L969&lt;&gt;0,"", IF(AND(P969&gt;0,O969&lt;&gt;"",Q969&lt;&gt;"t TM"),VLOOKUP($E969,'SD Aufnahme'!$A$33:$N$326,'SD Aufnahme'!$G$29,FALSE)/O969*P969,VLOOKUP($E969,'SD Aufnahme'!$A$33:$N$326,'SD Aufnahme'!$G$29,FALSE)))),"")</f>
        <v/>
      </c>
      <c r="X969" s="87"/>
      <c r="Y969" s="128" t="str">
        <f ca="1">IFERROR(IF(AND(J969&lt;&gt;"eigene Stoffe",VLOOKUP($E969,'SD Aufnahme'!$A$33:$N$326,'SD Aufnahme'!$H$29,FALSE)=0),"",IF($L969&lt;&gt;0,"",IFERROR(IF(AND(P969&gt;0,O969&lt;&gt;"",Q969&lt;&gt;"t TM"),VLOOKUP($E969,'SD Aufnahme'!$A$33:$N$326,'SD Aufnahme'!$H$29,FALSE)*P969/O969,VLOOKUP($E969,'SD Aufnahme'!$A$33:$N$326,'SD Aufnahme'!$H$29,FALSE)),""))),"")</f>
        <v/>
      </c>
      <c r="Z969" s="87"/>
      <c r="AA969" s="424" t="s">
        <v>667</v>
      </c>
      <c r="AB969" s="129" t="str">
        <f>IF($M969=0,"",IFERROR(VLOOKUP($E969,'SD Aufnahme'!$A$33:$N$279,AB$20,FALSE),""))</f>
        <v/>
      </c>
      <c r="AC969" s="97">
        <f t="shared" si="278"/>
        <v>0</v>
      </c>
      <c r="AD969" s="89">
        <f t="shared" ca="1" si="279"/>
        <v>0</v>
      </c>
      <c r="AE969" s="89">
        <f t="shared" ca="1" si="285"/>
        <v>0</v>
      </c>
      <c r="AF969" s="89">
        <f t="shared" ca="1" si="280"/>
        <v>0</v>
      </c>
      <c r="AG969" s="89">
        <f t="shared" ca="1" si="286"/>
        <v>0</v>
      </c>
      <c r="AH969" s="89">
        <f t="shared" si="292"/>
        <v>0</v>
      </c>
      <c r="AI969" s="130" t="e">
        <f ca="1">COUNTIF(OFFSET('SD Aufnahme'!$C$33,VLOOKUP(J969,Art_Aufnahme,3,FALSE),0,VLOOKUP(J969,Art_Aufnahme,4,FALSE)-VLOOKUP(J969,Art_Aufnahme,3,FALSE)+1,1),K969)</f>
        <v>#N/A</v>
      </c>
      <c r="AJ969" s="138">
        <f ca="1">COUNTIF(OFFSET('SD Aufnahme'!$M$32,VLOOKUP(E969,'SD Aufnahme'!$A$33:$X$376,'SD Aufnahme'!$W$29,FALSE),0,1,VLOOKUP(E969,'SD Aufnahme'!$A$33:$X$376,'SD Aufnahme'!$X$29,FALSE)),M969)</f>
        <v>0</v>
      </c>
      <c r="AK969" s="91">
        <f t="shared" ca="1" si="287"/>
        <v>0</v>
      </c>
      <c r="AL969" s="98">
        <f t="shared" si="281"/>
        <v>3</v>
      </c>
      <c r="AO969" s="98">
        <f t="shared" si="282"/>
        <v>0</v>
      </c>
      <c r="AR969" s="98" t="str">
        <f t="shared" si="283"/>
        <v>1900-1-Aufnahme</v>
      </c>
    </row>
    <row r="970" spans="1:44">
      <c r="A970" s="98">
        <f t="shared" si="274"/>
        <v>0</v>
      </c>
      <c r="B970" s="98" t="str">
        <f>IF(C970=1,SUM($C$23:C970),"")</f>
        <v/>
      </c>
      <c r="C970" s="98">
        <f t="shared" si="275"/>
        <v>0</v>
      </c>
      <c r="D970" s="89" t="str">
        <f t="shared" si="276"/>
        <v>1900-1-Aufnahme-</v>
      </c>
      <c r="E970" s="123" t="str">
        <f t="shared" ca="1" si="284"/>
        <v>-</v>
      </c>
      <c r="F970" s="123">
        <f t="shared" si="289"/>
        <v>1900</v>
      </c>
      <c r="G970" s="123">
        <f t="shared" si="290"/>
        <v>1</v>
      </c>
      <c r="H970" s="162">
        <f t="shared" si="291"/>
        <v>948</v>
      </c>
      <c r="I970" s="77"/>
      <c r="J970" s="78"/>
      <c r="K970" s="79"/>
      <c r="L970" s="80"/>
      <c r="M970" s="177"/>
      <c r="N970" s="309" t="str">
        <f t="shared" ca="1" si="288"/>
        <v/>
      </c>
      <c r="O970" s="310" t="str">
        <f ca="1">IFERROR(IF(VLOOKUP($E970,'SD Aufnahme'!$A$33:$N$326,'SD Aufnahme'!$D$29,FALSE)=0,"",VLOOKUP($E970,'SD Aufnahme'!$A$33:$N$326,'SD Aufnahme'!$D$29,FALSE)),"")</f>
        <v/>
      </c>
      <c r="P970" s="313"/>
      <c r="Q970" s="315" t="str">
        <f>IF(K970=0,"",IFERROR(VLOOKUP($E970,'SD Aufnahme'!$A$33:$N$326,'SD Aufnahme'!$E$29,FALSE),""))</f>
        <v/>
      </c>
      <c r="R970" s="87"/>
      <c r="S970" s="131" t="str">
        <f t="shared" si="277"/>
        <v/>
      </c>
      <c r="T970" s="126">
        <f>IF(M970="organische Düngemittel",IF(OR($M970=0,L970&lt;&gt;0,U970&gt;0),0,IFERROR(VLOOKUP($E970,'SD Aufnahme'!$A$33:$N$4042,T$20,FALSE),0)),)</f>
        <v>0</v>
      </c>
      <c r="U970" s="83"/>
      <c r="V970" s="124"/>
      <c r="W970" s="128" t="str">
        <f ca="1">IFERROR(IF(AND(J970&lt;&gt;"eigene Stoffe",VLOOKUP($E970,'SD Aufnahme'!$A$33:$N$326,'SD Aufnahme'!$G$29,FALSE)=0),"",IF($L970&lt;&gt;0,"", IF(AND(P970&gt;0,O970&lt;&gt;"",Q970&lt;&gt;"t TM"),VLOOKUP($E970,'SD Aufnahme'!$A$33:$N$326,'SD Aufnahme'!$G$29,FALSE)/O970*P970,VLOOKUP($E970,'SD Aufnahme'!$A$33:$N$326,'SD Aufnahme'!$G$29,FALSE)))),"")</f>
        <v/>
      </c>
      <c r="X970" s="87"/>
      <c r="Y970" s="128" t="str">
        <f ca="1">IFERROR(IF(AND(J970&lt;&gt;"eigene Stoffe",VLOOKUP($E970,'SD Aufnahme'!$A$33:$N$326,'SD Aufnahme'!$H$29,FALSE)=0),"",IF($L970&lt;&gt;0,"",IFERROR(IF(AND(P970&gt;0,O970&lt;&gt;"",Q970&lt;&gt;"t TM"),VLOOKUP($E970,'SD Aufnahme'!$A$33:$N$326,'SD Aufnahme'!$H$29,FALSE)*P970/O970,VLOOKUP($E970,'SD Aufnahme'!$A$33:$N$326,'SD Aufnahme'!$H$29,FALSE)),""))),"")</f>
        <v/>
      </c>
      <c r="Z970" s="87"/>
      <c r="AA970" s="424" t="s">
        <v>667</v>
      </c>
      <c r="AB970" s="129" t="str">
        <f>IF($M970=0,"",IFERROR(VLOOKUP($E970,'SD Aufnahme'!$A$33:$N$279,AB$20,FALSE),""))</f>
        <v/>
      </c>
      <c r="AC970" s="97">
        <f t="shared" si="278"/>
        <v>0</v>
      </c>
      <c r="AD970" s="89">
        <f t="shared" ca="1" si="279"/>
        <v>0</v>
      </c>
      <c r="AE970" s="89">
        <f t="shared" ca="1" si="285"/>
        <v>0</v>
      </c>
      <c r="AF970" s="89">
        <f t="shared" ca="1" si="280"/>
        <v>0</v>
      </c>
      <c r="AG970" s="89">
        <f t="shared" ca="1" si="286"/>
        <v>0</v>
      </c>
      <c r="AH970" s="89">
        <f t="shared" si="292"/>
        <v>0</v>
      </c>
      <c r="AI970" s="130" t="e">
        <f ca="1">COUNTIF(OFFSET('SD Aufnahme'!$C$33,VLOOKUP(J970,Art_Aufnahme,3,FALSE),0,VLOOKUP(J970,Art_Aufnahme,4,FALSE)-VLOOKUP(J970,Art_Aufnahme,3,FALSE)+1,1),K970)</f>
        <v>#N/A</v>
      </c>
      <c r="AJ970" s="138">
        <f ca="1">COUNTIF(OFFSET('SD Aufnahme'!$M$32,VLOOKUP(E970,'SD Aufnahme'!$A$33:$X$376,'SD Aufnahme'!$W$29,FALSE),0,1,VLOOKUP(E970,'SD Aufnahme'!$A$33:$X$376,'SD Aufnahme'!$X$29,FALSE)),M970)</f>
        <v>0</v>
      </c>
      <c r="AK970" s="91">
        <f t="shared" ca="1" si="287"/>
        <v>0</v>
      </c>
      <c r="AL970" s="98">
        <f t="shared" si="281"/>
        <v>3</v>
      </c>
      <c r="AO970" s="98">
        <f t="shared" si="282"/>
        <v>0</v>
      </c>
      <c r="AR970" s="98" t="str">
        <f t="shared" si="283"/>
        <v>1900-1-Aufnahme</v>
      </c>
    </row>
    <row r="971" spans="1:44">
      <c r="A971" s="98">
        <f t="shared" si="274"/>
        <v>0</v>
      </c>
      <c r="B971" s="98" t="str">
        <f>IF(C971=1,SUM($C$23:C971),"")</f>
        <v/>
      </c>
      <c r="C971" s="98">
        <f t="shared" si="275"/>
        <v>0</v>
      </c>
      <c r="D971" s="89" t="str">
        <f t="shared" si="276"/>
        <v>1900-1-Aufnahme-</v>
      </c>
      <c r="E971" s="123" t="str">
        <f t="shared" ca="1" si="284"/>
        <v>-</v>
      </c>
      <c r="F971" s="123">
        <f t="shared" si="289"/>
        <v>1900</v>
      </c>
      <c r="G971" s="123">
        <f t="shared" si="290"/>
        <v>1</v>
      </c>
      <c r="H971" s="162">
        <f t="shared" si="291"/>
        <v>949</v>
      </c>
      <c r="I971" s="77"/>
      <c r="J971" s="78"/>
      <c r="K971" s="79"/>
      <c r="L971" s="80"/>
      <c r="M971" s="177"/>
      <c r="N971" s="309" t="str">
        <f t="shared" ca="1" si="288"/>
        <v/>
      </c>
      <c r="O971" s="310" t="str">
        <f ca="1">IFERROR(IF(VLOOKUP($E971,'SD Aufnahme'!$A$33:$N$326,'SD Aufnahme'!$D$29,FALSE)=0,"",VLOOKUP($E971,'SD Aufnahme'!$A$33:$N$326,'SD Aufnahme'!$D$29,FALSE)),"")</f>
        <v/>
      </c>
      <c r="P971" s="313"/>
      <c r="Q971" s="315" t="str">
        <f>IF(K971=0,"",IFERROR(VLOOKUP($E971,'SD Aufnahme'!$A$33:$N$326,'SD Aufnahme'!$E$29,FALSE),""))</f>
        <v/>
      </c>
      <c r="R971" s="87"/>
      <c r="S971" s="131" t="str">
        <f t="shared" si="277"/>
        <v/>
      </c>
      <c r="T971" s="126">
        <f>IF(M971="organische Düngemittel",IF(OR($M971=0,L971&lt;&gt;0,U971&gt;0),0,IFERROR(VLOOKUP($E971,'SD Aufnahme'!$A$33:$N$4042,T$20,FALSE),0)),)</f>
        <v>0</v>
      </c>
      <c r="U971" s="83"/>
      <c r="V971" s="124"/>
      <c r="W971" s="128" t="str">
        <f ca="1">IFERROR(IF(AND(J971&lt;&gt;"eigene Stoffe",VLOOKUP($E971,'SD Aufnahme'!$A$33:$N$326,'SD Aufnahme'!$G$29,FALSE)=0),"",IF($L971&lt;&gt;0,"", IF(AND(P971&gt;0,O971&lt;&gt;"",Q971&lt;&gt;"t TM"),VLOOKUP($E971,'SD Aufnahme'!$A$33:$N$326,'SD Aufnahme'!$G$29,FALSE)/O971*P971,VLOOKUP($E971,'SD Aufnahme'!$A$33:$N$326,'SD Aufnahme'!$G$29,FALSE)))),"")</f>
        <v/>
      </c>
      <c r="X971" s="87"/>
      <c r="Y971" s="128" t="str">
        <f ca="1">IFERROR(IF(AND(J971&lt;&gt;"eigene Stoffe",VLOOKUP($E971,'SD Aufnahme'!$A$33:$N$326,'SD Aufnahme'!$H$29,FALSE)=0),"",IF($L971&lt;&gt;0,"",IFERROR(IF(AND(P971&gt;0,O971&lt;&gt;"",Q971&lt;&gt;"t TM"),VLOOKUP($E971,'SD Aufnahme'!$A$33:$N$326,'SD Aufnahme'!$H$29,FALSE)*P971/O971,VLOOKUP($E971,'SD Aufnahme'!$A$33:$N$326,'SD Aufnahme'!$H$29,FALSE)),""))),"")</f>
        <v/>
      </c>
      <c r="Z971" s="87"/>
      <c r="AA971" s="424" t="s">
        <v>667</v>
      </c>
      <c r="AB971" s="129" t="str">
        <f>IF($M971=0,"",IFERROR(VLOOKUP($E971,'SD Aufnahme'!$A$33:$N$279,AB$20,FALSE),""))</f>
        <v/>
      </c>
      <c r="AC971" s="97">
        <f t="shared" si="278"/>
        <v>0</v>
      </c>
      <c r="AD971" s="89">
        <f t="shared" ca="1" si="279"/>
        <v>0</v>
      </c>
      <c r="AE971" s="89">
        <f t="shared" ca="1" si="285"/>
        <v>0</v>
      </c>
      <c r="AF971" s="89">
        <f t="shared" ca="1" si="280"/>
        <v>0</v>
      </c>
      <c r="AG971" s="89">
        <f t="shared" ca="1" si="286"/>
        <v>0</v>
      </c>
      <c r="AH971" s="89">
        <f t="shared" si="292"/>
        <v>0</v>
      </c>
      <c r="AI971" s="130" t="e">
        <f ca="1">COUNTIF(OFFSET('SD Aufnahme'!$C$33,VLOOKUP(J971,Art_Aufnahme,3,FALSE),0,VLOOKUP(J971,Art_Aufnahme,4,FALSE)-VLOOKUP(J971,Art_Aufnahme,3,FALSE)+1,1),K971)</f>
        <v>#N/A</v>
      </c>
      <c r="AJ971" s="138">
        <f ca="1">COUNTIF(OFFSET('SD Aufnahme'!$M$32,VLOOKUP(E971,'SD Aufnahme'!$A$33:$X$376,'SD Aufnahme'!$W$29,FALSE),0,1,VLOOKUP(E971,'SD Aufnahme'!$A$33:$X$376,'SD Aufnahme'!$X$29,FALSE)),M971)</f>
        <v>0</v>
      </c>
      <c r="AK971" s="91">
        <f t="shared" ca="1" si="287"/>
        <v>0</v>
      </c>
      <c r="AL971" s="98">
        <f t="shared" si="281"/>
        <v>3</v>
      </c>
      <c r="AO971" s="98">
        <f t="shared" si="282"/>
        <v>0</v>
      </c>
      <c r="AR971" s="98" t="str">
        <f t="shared" si="283"/>
        <v>1900-1-Aufnahme</v>
      </c>
    </row>
    <row r="972" spans="1:44">
      <c r="A972" s="98">
        <f t="shared" si="274"/>
        <v>0</v>
      </c>
      <c r="B972" s="98" t="str">
        <f>IF(C972=1,SUM($C$23:C972),"")</f>
        <v/>
      </c>
      <c r="C972" s="98">
        <f t="shared" si="275"/>
        <v>0</v>
      </c>
      <c r="D972" s="89" t="str">
        <f t="shared" si="276"/>
        <v>1900-1-Aufnahme-</v>
      </c>
      <c r="E972" s="123" t="str">
        <f t="shared" ca="1" si="284"/>
        <v>-</v>
      </c>
      <c r="F972" s="123">
        <f t="shared" si="289"/>
        <v>1900</v>
      </c>
      <c r="G972" s="123">
        <f t="shared" si="290"/>
        <v>1</v>
      </c>
      <c r="H972" s="162">
        <f t="shared" si="291"/>
        <v>950</v>
      </c>
      <c r="I972" s="77"/>
      <c r="J972" s="78"/>
      <c r="K972" s="79"/>
      <c r="L972" s="80"/>
      <c r="M972" s="177"/>
      <c r="N972" s="309" t="str">
        <f t="shared" ca="1" si="288"/>
        <v/>
      </c>
      <c r="O972" s="310" t="str">
        <f ca="1">IFERROR(IF(VLOOKUP($E972,'SD Aufnahme'!$A$33:$N$326,'SD Aufnahme'!$D$29,FALSE)=0,"",VLOOKUP($E972,'SD Aufnahme'!$A$33:$N$326,'SD Aufnahme'!$D$29,FALSE)),"")</f>
        <v/>
      </c>
      <c r="P972" s="313"/>
      <c r="Q972" s="315" t="str">
        <f>IF(K972=0,"",IFERROR(VLOOKUP($E972,'SD Aufnahme'!$A$33:$N$326,'SD Aufnahme'!$E$29,FALSE),""))</f>
        <v/>
      </c>
      <c r="R972" s="87"/>
      <c r="S972" s="131" t="str">
        <f t="shared" si="277"/>
        <v/>
      </c>
      <c r="T972" s="126">
        <f>IF(M972="organische Düngemittel",IF(OR($M972=0,L972&lt;&gt;0,U972&gt;0),0,IFERROR(VLOOKUP($E972,'SD Aufnahme'!$A$33:$N$4042,T$20,FALSE),0)),)</f>
        <v>0</v>
      </c>
      <c r="U972" s="83"/>
      <c r="V972" s="124"/>
      <c r="W972" s="128" t="str">
        <f ca="1">IFERROR(IF(AND(J972&lt;&gt;"eigene Stoffe",VLOOKUP($E972,'SD Aufnahme'!$A$33:$N$326,'SD Aufnahme'!$G$29,FALSE)=0),"",IF($L972&lt;&gt;0,"", IF(AND(P972&gt;0,O972&lt;&gt;"",Q972&lt;&gt;"t TM"),VLOOKUP($E972,'SD Aufnahme'!$A$33:$N$326,'SD Aufnahme'!$G$29,FALSE)/O972*P972,VLOOKUP($E972,'SD Aufnahme'!$A$33:$N$326,'SD Aufnahme'!$G$29,FALSE)))),"")</f>
        <v/>
      </c>
      <c r="X972" s="87"/>
      <c r="Y972" s="128" t="str">
        <f ca="1">IFERROR(IF(AND(J972&lt;&gt;"eigene Stoffe",VLOOKUP($E972,'SD Aufnahme'!$A$33:$N$326,'SD Aufnahme'!$H$29,FALSE)=0),"",IF($L972&lt;&gt;0,"",IFERROR(IF(AND(P972&gt;0,O972&lt;&gt;"",Q972&lt;&gt;"t TM"),VLOOKUP($E972,'SD Aufnahme'!$A$33:$N$326,'SD Aufnahme'!$H$29,FALSE)*P972/O972,VLOOKUP($E972,'SD Aufnahme'!$A$33:$N$326,'SD Aufnahme'!$H$29,FALSE)),""))),"")</f>
        <v/>
      </c>
      <c r="Z972" s="87"/>
      <c r="AA972" s="424" t="s">
        <v>667</v>
      </c>
      <c r="AB972" s="129" t="str">
        <f>IF($M972=0,"",IFERROR(VLOOKUP($E972,'SD Aufnahme'!$A$33:$N$279,AB$20,FALSE),""))</f>
        <v/>
      </c>
      <c r="AC972" s="97">
        <f t="shared" si="278"/>
        <v>0</v>
      </c>
      <c r="AD972" s="89">
        <f t="shared" ca="1" si="279"/>
        <v>0</v>
      </c>
      <c r="AE972" s="89">
        <f t="shared" ca="1" si="285"/>
        <v>0</v>
      </c>
      <c r="AF972" s="89">
        <f t="shared" ca="1" si="280"/>
        <v>0</v>
      </c>
      <c r="AG972" s="89">
        <f t="shared" ca="1" si="286"/>
        <v>0</v>
      </c>
      <c r="AH972" s="89">
        <f t="shared" si="292"/>
        <v>0</v>
      </c>
      <c r="AI972" s="130" t="e">
        <f ca="1">COUNTIF(OFFSET('SD Aufnahme'!$C$33,VLOOKUP(J972,Art_Aufnahme,3,FALSE),0,VLOOKUP(J972,Art_Aufnahme,4,FALSE)-VLOOKUP(J972,Art_Aufnahme,3,FALSE)+1,1),K972)</f>
        <v>#N/A</v>
      </c>
      <c r="AJ972" s="138">
        <f ca="1">COUNTIF(OFFSET('SD Aufnahme'!$M$32,VLOOKUP(E972,'SD Aufnahme'!$A$33:$X$376,'SD Aufnahme'!$W$29,FALSE),0,1,VLOOKUP(E972,'SD Aufnahme'!$A$33:$X$376,'SD Aufnahme'!$X$29,FALSE)),M972)</f>
        <v>0</v>
      </c>
      <c r="AK972" s="91">
        <f t="shared" ca="1" si="287"/>
        <v>0</v>
      </c>
      <c r="AL972" s="98">
        <f t="shared" si="281"/>
        <v>3</v>
      </c>
      <c r="AO972" s="98">
        <f t="shared" si="282"/>
        <v>0</v>
      </c>
      <c r="AR972" s="98" t="str">
        <f t="shared" si="283"/>
        <v>1900-1-Aufnahme</v>
      </c>
    </row>
    <row r="973" spans="1:44">
      <c r="A973" s="98">
        <f t="shared" si="274"/>
        <v>0</v>
      </c>
      <c r="B973" s="98" t="str">
        <f>IF(C973=1,SUM($C$23:C973),"")</f>
        <v/>
      </c>
      <c r="C973" s="98">
        <f t="shared" si="275"/>
        <v>0</v>
      </c>
      <c r="D973" s="89" t="str">
        <f t="shared" si="276"/>
        <v>1900-1-Aufnahme-</v>
      </c>
      <c r="E973" s="123" t="str">
        <f t="shared" ca="1" si="284"/>
        <v>-</v>
      </c>
      <c r="F973" s="123">
        <f t="shared" si="289"/>
        <v>1900</v>
      </c>
      <c r="G973" s="123">
        <f t="shared" si="290"/>
        <v>1</v>
      </c>
      <c r="H973" s="162">
        <f t="shared" si="291"/>
        <v>951</v>
      </c>
      <c r="I973" s="77"/>
      <c r="J973" s="78"/>
      <c r="K973" s="79"/>
      <c r="L973" s="80"/>
      <c r="M973" s="177"/>
      <c r="N973" s="309" t="str">
        <f t="shared" ca="1" si="288"/>
        <v/>
      </c>
      <c r="O973" s="310" t="str">
        <f ca="1">IFERROR(IF(VLOOKUP($E973,'SD Aufnahme'!$A$33:$N$326,'SD Aufnahme'!$D$29,FALSE)=0,"",VLOOKUP($E973,'SD Aufnahme'!$A$33:$N$326,'SD Aufnahme'!$D$29,FALSE)),"")</f>
        <v/>
      </c>
      <c r="P973" s="313"/>
      <c r="Q973" s="315" t="str">
        <f>IF(K973=0,"",IFERROR(VLOOKUP($E973,'SD Aufnahme'!$A$33:$N$326,'SD Aufnahme'!$E$29,FALSE),""))</f>
        <v/>
      </c>
      <c r="R973" s="87"/>
      <c r="S973" s="131" t="str">
        <f t="shared" si="277"/>
        <v/>
      </c>
      <c r="T973" s="126">
        <f>IF(M973="organische Düngemittel",IF(OR($M973=0,L973&lt;&gt;0,U973&gt;0),0,IFERROR(VLOOKUP($E973,'SD Aufnahme'!$A$33:$N$4042,T$20,FALSE),0)),)</f>
        <v>0</v>
      </c>
      <c r="U973" s="83"/>
      <c r="V973" s="124"/>
      <c r="W973" s="128" t="str">
        <f ca="1">IFERROR(IF(AND(J973&lt;&gt;"eigene Stoffe",VLOOKUP($E973,'SD Aufnahme'!$A$33:$N$326,'SD Aufnahme'!$G$29,FALSE)=0),"",IF($L973&lt;&gt;0,"", IF(AND(P973&gt;0,O973&lt;&gt;"",Q973&lt;&gt;"t TM"),VLOOKUP($E973,'SD Aufnahme'!$A$33:$N$326,'SD Aufnahme'!$G$29,FALSE)/O973*P973,VLOOKUP($E973,'SD Aufnahme'!$A$33:$N$326,'SD Aufnahme'!$G$29,FALSE)))),"")</f>
        <v/>
      </c>
      <c r="X973" s="87"/>
      <c r="Y973" s="128" t="str">
        <f ca="1">IFERROR(IF(AND(J973&lt;&gt;"eigene Stoffe",VLOOKUP($E973,'SD Aufnahme'!$A$33:$N$326,'SD Aufnahme'!$H$29,FALSE)=0),"",IF($L973&lt;&gt;0,"",IFERROR(IF(AND(P973&gt;0,O973&lt;&gt;"",Q973&lt;&gt;"t TM"),VLOOKUP($E973,'SD Aufnahme'!$A$33:$N$326,'SD Aufnahme'!$H$29,FALSE)*P973/O973,VLOOKUP($E973,'SD Aufnahme'!$A$33:$N$326,'SD Aufnahme'!$H$29,FALSE)),""))),"")</f>
        <v/>
      </c>
      <c r="Z973" s="87"/>
      <c r="AA973" s="424" t="s">
        <v>667</v>
      </c>
      <c r="AB973" s="129" t="str">
        <f>IF($M973=0,"",IFERROR(VLOOKUP($E973,'SD Aufnahme'!$A$33:$N$279,AB$20,FALSE),""))</f>
        <v/>
      </c>
      <c r="AC973" s="97">
        <f t="shared" si="278"/>
        <v>0</v>
      </c>
      <c r="AD973" s="89">
        <f t="shared" ca="1" si="279"/>
        <v>0</v>
      </c>
      <c r="AE973" s="89">
        <f t="shared" ca="1" si="285"/>
        <v>0</v>
      </c>
      <c r="AF973" s="89">
        <f t="shared" ca="1" si="280"/>
        <v>0</v>
      </c>
      <c r="AG973" s="89">
        <f t="shared" ca="1" si="286"/>
        <v>0</v>
      </c>
      <c r="AH973" s="89">
        <f t="shared" si="292"/>
        <v>0</v>
      </c>
      <c r="AI973" s="130" t="e">
        <f ca="1">COUNTIF(OFFSET('SD Aufnahme'!$C$33,VLOOKUP(J973,Art_Aufnahme,3,FALSE),0,VLOOKUP(J973,Art_Aufnahme,4,FALSE)-VLOOKUP(J973,Art_Aufnahme,3,FALSE)+1,1),K973)</f>
        <v>#N/A</v>
      </c>
      <c r="AJ973" s="138">
        <f ca="1">COUNTIF(OFFSET('SD Aufnahme'!$M$32,VLOOKUP(E973,'SD Aufnahme'!$A$33:$X$376,'SD Aufnahme'!$W$29,FALSE),0,1,VLOOKUP(E973,'SD Aufnahme'!$A$33:$X$376,'SD Aufnahme'!$X$29,FALSE)),M973)</f>
        <v>0</v>
      </c>
      <c r="AK973" s="91">
        <f t="shared" ca="1" si="287"/>
        <v>0</v>
      </c>
      <c r="AL973" s="98">
        <f t="shared" si="281"/>
        <v>3</v>
      </c>
      <c r="AO973" s="98">
        <f t="shared" si="282"/>
        <v>0</v>
      </c>
      <c r="AR973" s="98" t="str">
        <f t="shared" si="283"/>
        <v>1900-1-Aufnahme</v>
      </c>
    </row>
    <row r="974" spans="1:44">
      <c r="A974" s="98">
        <f t="shared" si="274"/>
        <v>0</v>
      </c>
      <c r="B974" s="98" t="str">
        <f>IF(C974=1,SUM($C$23:C974),"")</f>
        <v/>
      </c>
      <c r="C974" s="98">
        <f t="shared" si="275"/>
        <v>0</v>
      </c>
      <c r="D974" s="89" t="str">
        <f t="shared" si="276"/>
        <v>1900-1-Aufnahme-</v>
      </c>
      <c r="E974" s="123" t="str">
        <f t="shared" ca="1" si="284"/>
        <v>-</v>
      </c>
      <c r="F974" s="123">
        <f t="shared" si="289"/>
        <v>1900</v>
      </c>
      <c r="G974" s="123">
        <f t="shared" si="290"/>
        <v>1</v>
      </c>
      <c r="H974" s="162">
        <f t="shared" si="291"/>
        <v>952</v>
      </c>
      <c r="I974" s="77"/>
      <c r="J974" s="78"/>
      <c r="K974" s="79"/>
      <c r="L974" s="80"/>
      <c r="M974" s="177"/>
      <c r="N974" s="309" t="str">
        <f t="shared" ca="1" si="288"/>
        <v/>
      </c>
      <c r="O974" s="310" t="str">
        <f ca="1">IFERROR(IF(VLOOKUP($E974,'SD Aufnahme'!$A$33:$N$326,'SD Aufnahme'!$D$29,FALSE)=0,"",VLOOKUP($E974,'SD Aufnahme'!$A$33:$N$326,'SD Aufnahme'!$D$29,FALSE)),"")</f>
        <v/>
      </c>
      <c r="P974" s="313"/>
      <c r="Q974" s="315" t="str">
        <f>IF(K974=0,"",IFERROR(VLOOKUP($E974,'SD Aufnahme'!$A$33:$N$326,'SD Aufnahme'!$E$29,FALSE),""))</f>
        <v/>
      </c>
      <c r="R974" s="87"/>
      <c r="S974" s="131" t="str">
        <f t="shared" si="277"/>
        <v/>
      </c>
      <c r="T974" s="126">
        <f>IF(M974="organische Düngemittel",IF(OR($M974=0,L974&lt;&gt;0,U974&gt;0),0,IFERROR(VLOOKUP($E974,'SD Aufnahme'!$A$33:$N$4042,T$20,FALSE),0)),)</f>
        <v>0</v>
      </c>
      <c r="U974" s="83"/>
      <c r="V974" s="124"/>
      <c r="W974" s="128" t="str">
        <f ca="1">IFERROR(IF(AND(J974&lt;&gt;"eigene Stoffe",VLOOKUP($E974,'SD Aufnahme'!$A$33:$N$326,'SD Aufnahme'!$G$29,FALSE)=0),"",IF($L974&lt;&gt;0,"", IF(AND(P974&gt;0,O974&lt;&gt;"",Q974&lt;&gt;"t TM"),VLOOKUP($E974,'SD Aufnahme'!$A$33:$N$326,'SD Aufnahme'!$G$29,FALSE)/O974*P974,VLOOKUP($E974,'SD Aufnahme'!$A$33:$N$326,'SD Aufnahme'!$G$29,FALSE)))),"")</f>
        <v/>
      </c>
      <c r="X974" s="87"/>
      <c r="Y974" s="128" t="str">
        <f ca="1">IFERROR(IF(AND(J974&lt;&gt;"eigene Stoffe",VLOOKUP($E974,'SD Aufnahme'!$A$33:$N$326,'SD Aufnahme'!$H$29,FALSE)=0),"",IF($L974&lt;&gt;0,"",IFERROR(IF(AND(P974&gt;0,O974&lt;&gt;"",Q974&lt;&gt;"t TM"),VLOOKUP($E974,'SD Aufnahme'!$A$33:$N$326,'SD Aufnahme'!$H$29,FALSE)*P974/O974,VLOOKUP($E974,'SD Aufnahme'!$A$33:$N$326,'SD Aufnahme'!$H$29,FALSE)),""))),"")</f>
        <v/>
      </c>
      <c r="Z974" s="87"/>
      <c r="AA974" s="424" t="s">
        <v>667</v>
      </c>
      <c r="AB974" s="129" t="str">
        <f>IF($M974=0,"",IFERROR(VLOOKUP($E974,'SD Aufnahme'!$A$33:$N$279,AB$20,FALSE),""))</f>
        <v/>
      </c>
      <c r="AC974" s="97">
        <f t="shared" si="278"/>
        <v>0</v>
      </c>
      <c r="AD974" s="89">
        <f t="shared" ca="1" si="279"/>
        <v>0</v>
      </c>
      <c r="AE974" s="89">
        <f t="shared" ca="1" si="285"/>
        <v>0</v>
      </c>
      <c r="AF974" s="89">
        <f t="shared" ca="1" si="280"/>
        <v>0</v>
      </c>
      <c r="AG974" s="89">
        <f t="shared" ca="1" si="286"/>
        <v>0</v>
      </c>
      <c r="AH974" s="89">
        <f t="shared" si="292"/>
        <v>0</v>
      </c>
      <c r="AI974" s="130" t="e">
        <f ca="1">COUNTIF(OFFSET('SD Aufnahme'!$C$33,VLOOKUP(J974,Art_Aufnahme,3,FALSE),0,VLOOKUP(J974,Art_Aufnahme,4,FALSE)-VLOOKUP(J974,Art_Aufnahme,3,FALSE)+1,1),K974)</f>
        <v>#N/A</v>
      </c>
      <c r="AJ974" s="138">
        <f ca="1">COUNTIF(OFFSET('SD Aufnahme'!$M$32,VLOOKUP(E974,'SD Aufnahme'!$A$33:$X$376,'SD Aufnahme'!$W$29,FALSE),0,1,VLOOKUP(E974,'SD Aufnahme'!$A$33:$X$376,'SD Aufnahme'!$X$29,FALSE)),M974)</f>
        <v>0</v>
      </c>
      <c r="AK974" s="91">
        <f t="shared" ca="1" si="287"/>
        <v>0</v>
      </c>
      <c r="AL974" s="98">
        <f t="shared" si="281"/>
        <v>3</v>
      </c>
      <c r="AO974" s="98">
        <f t="shared" si="282"/>
        <v>0</v>
      </c>
      <c r="AR974" s="98" t="str">
        <f t="shared" si="283"/>
        <v>1900-1-Aufnahme</v>
      </c>
    </row>
    <row r="975" spans="1:44">
      <c r="A975" s="98">
        <f t="shared" si="274"/>
        <v>0</v>
      </c>
      <c r="B975" s="98" t="str">
        <f>IF(C975=1,SUM($C$23:C975),"")</f>
        <v/>
      </c>
      <c r="C975" s="98">
        <f t="shared" si="275"/>
        <v>0</v>
      </c>
      <c r="D975" s="89" t="str">
        <f t="shared" si="276"/>
        <v>1900-1-Aufnahme-</v>
      </c>
      <c r="E975" s="123" t="str">
        <f t="shared" ca="1" si="284"/>
        <v>-</v>
      </c>
      <c r="F975" s="123">
        <f t="shared" si="289"/>
        <v>1900</v>
      </c>
      <c r="G975" s="123">
        <f t="shared" si="290"/>
        <v>1</v>
      </c>
      <c r="H975" s="162">
        <f t="shared" si="291"/>
        <v>953</v>
      </c>
      <c r="I975" s="77"/>
      <c r="J975" s="78"/>
      <c r="K975" s="79"/>
      <c r="L975" s="80"/>
      <c r="M975" s="177"/>
      <c r="N975" s="309" t="str">
        <f t="shared" ca="1" si="288"/>
        <v/>
      </c>
      <c r="O975" s="310" t="str">
        <f ca="1">IFERROR(IF(VLOOKUP($E975,'SD Aufnahme'!$A$33:$N$326,'SD Aufnahme'!$D$29,FALSE)=0,"",VLOOKUP($E975,'SD Aufnahme'!$A$33:$N$326,'SD Aufnahme'!$D$29,FALSE)),"")</f>
        <v/>
      </c>
      <c r="P975" s="313"/>
      <c r="Q975" s="315" t="str">
        <f>IF(K975=0,"",IFERROR(VLOOKUP($E975,'SD Aufnahme'!$A$33:$N$326,'SD Aufnahme'!$E$29,FALSE),""))</f>
        <v/>
      </c>
      <c r="R975" s="87"/>
      <c r="S975" s="131" t="str">
        <f t="shared" si="277"/>
        <v/>
      </c>
      <c r="T975" s="126">
        <f>IF(M975="organische Düngemittel",IF(OR($M975=0,L975&lt;&gt;0,U975&gt;0),0,IFERROR(VLOOKUP($E975,'SD Aufnahme'!$A$33:$N$4042,T$20,FALSE),0)),)</f>
        <v>0</v>
      </c>
      <c r="U975" s="83"/>
      <c r="V975" s="124"/>
      <c r="W975" s="128" t="str">
        <f ca="1">IFERROR(IF(AND(J975&lt;&gt;"eigene Stoffe",VLOOKUP($E975,'SD Aufnahme'!$A$33:$N$326,'SD Aufnahme'!$G$29,FALSE)=0),"",IF($L975&lt;&gt;0,"", IF(AND(P975&gt;0,O975&lt;&gt;"",Q975&lt;&gt;"t TM"),VLOOKUP($E975,'SD Aufnahme'!$A$33:$N$326,'SD Aufnahme'!$G$29,FALSE)/O975*P975,VLOOKUP($E975,'SD Aufnahme'!$A$33:$N$326,'SD Aufnahme'!$G$29,FALSE)))),"")</f>
        <v/>
      </c>
      <c r="X975" s="87"/>
      <c r="Y975" s="128" t="str">
        <f ca="1">IFERROR(IF(AND(J975&lt;&gt;"eigene Stoffe",VLOOKUP($E975,'SD Aufnahme'!$A$33:$N$326,'SD Aufnahme'!$H$29,FALSE)=0),"",IF($L975&lt;&gt;0,"",IFERROR(IF(AND(P975&gt;0,O975&lt;&gt;"",Q975&lt;&gt;"t TM"),VLOOKUP($E975,'SD Aufnahme'!$A$33:$N$326,'SD Aufnahme'!$H$29,FALSE)*P975/O975,VLOOKUP($E975,'SD Aufnahme'!$A$33:$N$326,'SD Aufnahme'!$H$29,FALSE)),""))),"")</f>
        <v/>
      </c>
      <c r="Z975" s="87"/>
      <c r="AA975" s="424" t="s">
        <v>667</v>
      </c>
      <c r="AB975" s="129" t="str">
        <f>IF($M975=0,"",IFERROR(VLOOKUP($E975,'SD Aufnahme'!$A$33:$N$279,AB$20,FALSE),""))</f>
        <v/>
      </c>
      <c r="AC975" s="97">
        <f t="shared" si="278"/>
        <v>0</v>
      </c>
      <c r="AD975" s="89">
        <f t="shared" ca="1" si="279"/>
        <v>0</v>
      </c>
      <c r="AE975" s="89">
        <f t="shared" ca="1" si="285"/>
        <v>0</v>
      </c>
      <c r="AF975" s="89">
        <f t="shared" ca="1" si="280"/>
        <v>0</v>
      </c>
      <c r="AG975" s="89">
        <f t="shared" ca="1" si="286"/>
        <v>0</v>
      </c>
      <c r="AH975" s="89">
        <f t="shared" si="292"/>
        <v>0</v>
      </c>
      <c r="AI975" s="130" t="e">
        <f ca="1">COUNTIF(OFFSET('SD Aufnahme'!$C$33,VLOOKUP(J975,Art_Aufnahme,3,FALSE),0,VLOOKUP(J975,Art_Aufnahme,4,FALSE)-VLOOKUP(J975,Art_Aufnahme,3,FALSE)+1,1),K975)</f>
        <v>#N/A</v>
      </c>
      <c r="AJ975" s="138">
        <f ca="1">COUNTIF(OFFSET('SD Aufnahme'!$M$32,VLOOKUP(E975,'SD Aufnahme'!$A$33:$X$376,'SD Aufnahme'!$W$29,FALSE),0,1,VLOOKUP(E975,'SD Aufnahme'!$A$33:$X$376,'SD Aufnahme'!$X$29,FALSE)),M975)</f>
        <v>0</v>
      </c>
      <c r="AK975" s="91">
        <f t="shared" ca="1" si="287"/>
        <v>0</v>
      </c>
      <c r="AL975" s="98">
        <f t="shared" si="281"/>
        <v>3</v>
      </c>
      <c r="AO975" s="98">
        <f t="shared" si="282"/>
        <v>0</v>
      </c>
      <c r="AR975" s="98" t="str">
        <f t="shared" si="283"/>
        <v>1900-1-Aufnahme</v>
      </c>
    </row>
    <row r="976" spans="1:44">
      <c r="A976" s="98">
        <f t="shared" si="274"/>
        <v>0</v>
      </c>
      <c r="B976" s="98" t="str">
        <f>IF(C976=1,SUM($C$23:C976),"")</f>
        <v/>
      </c>
      <c r="C976" s="98">
        <f t="shared" si="275"/>
        <v>0</v>
      </c>
      <c r="D976" s="89" t="str">
        <f t="shared" si="276"/>
        <v>1900-1-Aufnahme-</v>
      </c>
      <c r="E976" s="123" t="str">
        <f t="shared" ca="1" si="284"/>
        <v>-</v>
      </c>
      <c r="F976" s="123">
        <f t="shared" si="289"/>
        <v>1900</v>
      </c>
      <c r="G976" s="123">
        <f t="shared" si="290"/>
        <v>1</v>
      </c>
      <c r="H976" s="162">
        <f t="shared" si="291"/>
        <v>954</v>
      </c>
      <c r="I976" s="77"/>
      <c r="J976" s="78"/>
      <c r="K976" s="79"/>
      <c r="L976" s="80"/>
      <c r="M976" s="177"/>
      <c r="N976" s="309" t="str">
        <f t="shared" ca="1" si="288"/>
        <v/>
      </c>
      <c r="O976" s="310" t="str">
        <f ca="1">IFERROR(IF(VLOOKUP($E976,'SD Aufnahme'!$A$33:$N$326,'SD Aufnahme'!$D$29,FALSE)=0,"",VLOOKUP($E976,'SD Aufnahme'!$A$33:$N$326,'SD Aufnahme'!$D$29,FALSE)),"")</f>
        <v/>
      </c>
      <c r="P976" s="313"/>
      <c r="Q976" s="315" t="str">
        <f>IF(K976=0,"",IFERROR(VLOOKUP($E976,'SD Aufnahme'!$A$33:$N$326,'SD Aufnahme'!$E$29,FALSE),""))</f>
        <v/>
      </c>
      <c r="R976" s="87"/>
      <c r="S976" s="131" t="str">
        <f t="shared" si="277"/>
        <v/>
      </c>
      <c r="T976" s="126">
        <f>IF(M976="organische Düngemittel",IF(OR($M976=0,L976&lt;&gt;0,U976&gt;0),0,IFERROR(VLOOKUP($E976,'SD Aufnahme'!$A$33:$N$4042,T$20,FALSE),0)),)</f>
        <v>0</v>
      </c>
      <c r="U976" s="83"/>
      <c r="V976" s="124"/>
      <c r="W976" s="128" t="str">
        <f ca="1">IFERROR(IF(AND(J976&lt;&gt;"eigene Stoffe",VLOOKUP($E976,'SD Aufnahme'!$A$33:$N$326,'SD Aufnahme'!$G$29,FALSE)=0),"",IF($L976&lt;&gt;0,"", IF(AND(P976&gt;0,O976&lt;&gt;"",Q976&lt;&gt;"t TM"),VLOOKUP($E976,'SD Aufnahme'!$A$33:$N$326,'SD Aufnahme'!$G$29,FALSE)/O976*P976,VLOOKUP($E976,'SD Aufnahme'!$A$33:$N$326,'SD Aufnahme'!$G$29,FALSE)))),"")</f>
        <v/>
      </c>
      <c r="X976" s="87"/>
      <c r="Y976" s="128" t="str">
        <f ca="1">IFERROR(IF(AND(J976&lt;&gt;"eigene Stoffe",VLOOKUP($E976,'SD Aufnahme'!$A$33:$N$326,'SD Aufnahme'!$H$29,FALSE)=0),"",IF($L976&lt;&gt;0,"",IFERROR(IF(AND(P976&gt;0,O976&lt;&gt;"",Q976&lt;&gt;"t TM"),VLOOKUP($E976,'SD Aufnahme'!$A$33:$N$326,'SD Aufnahme'!$H$29,FALSE)*P976/O976,VLOOKUP($E976,'SD Aufnahme'!$A$33:$N$326,'SD Aufnahme'!$H$29,FALSE)),""))),"")</f>
        <v/>
      </c>
      <c r="Z976" s="87"/>
      <c r="AA976" s="424" t="s">
        <v>667</v>
      </c>
      <c r="AB976" s="129" t="str">
        <f>IF($M976=0,"",IFERROR(VLOOKUP($E976,'SD Aufnahme'!$A$33:$N$279,AB$20,FALSE),""))</f>
        <v/>
      </c>
      <c r="AC976" s="97">
        <f t="shared" si="278"/>
        <v>0</v>
      </c>
      <c r="AD976" s="89">
        <f t="shared" ca="1" si="279"/>
        <v>0</v>
      </c>
      <c r="AE976" s="89">
        <f t="shared" ca="1" si="285"/>
        <v>0</v>
      </c>
      <c r="AF976" s="89">
        <f t="shared" ca="1" si="280"/>
        <v>0</v>
      </c>
      <c r="AG976" s="89">
        <f t="shared" ca="1" si="286"/>
        <v>0</v>
      </c>
      <c r="AH976" s="89">
        <f t="shared" si="292"/>
        <v>0</v>
      </c>
      <c r="AI976" s="130" t="e">
        <f ca="1">COUNTIF(OFFSET('SD Aufnahme'!$C$33,VLOOKUP(J976,Art_Aufnahme,3,FALSE),0,VLOOKUP(J976,Art_Aufnahme,4,FALSE)-VLOOKUP(J976,Art_Aufnahme,3,FALSE)+1,1),K976)</f>
        <v>#N/A</v>
      </c>
      <c r="AJ976" s="138">
        <f ca="1">COUNTIF(OFFSET('SD Aufnahme'!$M$32,VLOOKUP(E976,'SD Aufnahme'!$A$33:$X$376,'SD Aufnahme'!$W$29,FALSE),0,1,VLOOKUP(E976,'SD Aufnahme'!$A$33:$X$376,'SD Aufnahme'!$X$29,FALSE)),M976)</f>
        <v>0</v>
      </c>
      <c r="AK976" s="91">
        <f t="shared" ca="1" si="287"/>
        <v>0</v>
      </c>
      <c r="AL976" s="98">
        <f t="shared" si="281"/>
        <v>3</v>
      </c>
      <c r="AO976" s="98">
        <f t="shared" si="282"/>
        <v>0</v>
      </c>
      <c r="AR976" s="98" t="str">
        <f t="shared" si="283"/>
        <v>1900-1-Aufnahme</v>
      </c>
    </row>
    <row r="977" spans="1:44">
      <c r="A977" s="98">
        <f t="shared" si="274"/>
        <v>0</v>
      </c>
      <c r="B977" s="98" t="str">
        <f>IF(C977=1,SUM($C$23:C977),"")</f>
        <v/>
      </c>
      <c r="C977" s="98">
        <f t="shared" si="275"/>
        <v>0</v>
      </c>
      <c r="D977" s="89" t="str">
        <f t="shared" si="276"/>
        <v>1900-1-Aufnahme-</v>
      </c>
      <c r="E977" s="123" t="str">
        <f t="shared" ca="1" si="284"/>
        <v>-</v>
      </c>
      <c r="F977" s="123">
        <f t="shared" si="289"/>
        <v>1900</v>
      </c>
      <c r="G977" s="123">
        <f t="shared" si="290"/>
        <v>1</v>
      </c>
      <c r="H977" s="162">
        <f t="shared" si="291"/>
        <v>955</v>
      </c>
      <c r="I977" s="77"/>
      <c r="J977" s="78"/>
      <c r="K977" s="79"/>
      <c r="L977" s="80"/>
      <c r="M977" s="177"/>
      <c r="N977" s="309" t="str">
        <f t="shared" ca="1" si="288"/>
        <v/>
      </c>
      <c r="O977" s="310" t="str">
        <f ca="1">IFERROR(IF(VLOOKUP($E977,'SD Aufnahme'!$A$33:$N$326,'SD Aufnahme'!$D$29,FALSE)=0,"",VLOOKUP($E977,'SD Aufnahme'!$A$33:$N$326,'SD Aufnahme'!$D$29,FALSE)),"")</f>
        <v/>
      </c>
      <c r="P977" s="313"/>
      <c r="Q977" s="315" t="str">
        <f>IF(K977=0,"",IFERROR(VLOOKUP($E977,'SD Aufnahme'!$A$33:$N$326,'SD Aufnahme'!$E$29,FALSE),""))</f>
        <v/>
      </c>
      <c r="R977" s="87"/>
      <c r="S977" s="131" t="str">
        <f t="shared" si="277"/>
        <v/>
      </c>
      <c r="T977" s="126">
        <f>IF(M977="organische Düngemittel",IF(OR($M977=0,L977&lt;&gt;0,U977&gt;0),0,IFERROR(VLOOKUP($E977,'SD Aufnahme'!$A$33:$N$4042,T$20,FALSE),0)),)</f>
        <v>0</v>
      </c>
      <c r="U977" s="83"/>
      <c r="V977" s="124"/>
      <c r="W977" s="128" t="str">
        <f ca="1">IFERROR(IF(AND(J977&lt;&gt;"eigene Stoffe",VLOOKUP($E977,'SD Aufnahme'!$A$33:$N$326,'SD Aufnahme'!$G$29,FALSE)=0),"",IF($L977&lt;&gt;0,"", IF(AND(P977&gt;0,O977&lt;&gt;"",Q977&lt;&gt;"t TM"),VLOOKUP($E977,'SD Aufnahme'!$A$33:$N$326,'SD Aufnahme'!$G$29,FALSE)/O977*P977,VLOOKUP($E977,'SD Aufnahme'!$A$33:$N$326,'SD Aufnahme'!$G$29,FALSE)))),"")</f>
        <v/>
      </c>
      <c r="X977" s="87"/>
      <c r="Y977" s="128" t="str">
        <f ca="1">IFERROR(IF(AND(J977&lt;&gt;"eigene Stoffe",VLOOKUP($E977,'SD Aufnahme'!$A$33:$N$326,'SD Aufnahme'!$H$29,FALSE)=0),"",IF($L977&lt;&gt;0,"",IFERROR(IF(AND(P977&gt;0,O977&lt;&gt;"",Q977&lt;&gt;"t TM"),VLOOKUP($E977,'SD Aufnahme'!$A$33:$N$326,'SD Aufnahme'!$H$29,FALSE)*P977/O977,VLOOKUP($E977,'SD Aufnahme'!$A$33:$N$326,'SD Aufnahme'!$H$29,FALSE)),""))),"")</f>
        <v/>
      </c>
      <c r="Z977" s="87"/>
      <c r="AA977" s="424" t="s">
        <v>667</v>
      </c>
      <c r="AB977" s="129" t="str">
        <f>IF($M977=0,"",IFERROR(VLOOKUP($E977,'SD Aufnahme'!$A$33:$N$279,AB$20,FALSE),""))</f>
        <v/>
      </c>
      <c r="AC977" s="97">
        <f t="shared" si="278"/>
        <v>0</v>
      </c>
      <c r="AD977" s="89">
        <f t="shared" ca="1" si="279"/>
        <v>0</v>
      </c>
      <c r="AE977" s="89">
        <f t="shared" ca="1" si="285"/>
        <v>0</v>
      </c>
      <c r="AF977" s="89">
        <f t="shared" ca="1" si="280"/>
        <v>0</v>
      </c>
      <c r="AG977" s="89">
        <f t="shared" ca="1" si="286"/>
        <v>0</v>
      </c>
      <c r="AH977" s="89">
        <f t="shared" si="292"/>
        <v>0</v>
      </c>
      <c r="AI977" s="130" t="e">
        <f ca="1">COUNTIF(OFFSET('SD Aufnahme'!$C$33,VLOOKUP(J977,Art_Aufnahme,3,FALSE),0,VLOOKUP(J977,Art_Aufnahme,4,FALSE)-VLOOKUP(J977,Art_Aufnahme,3,FALSE)+1,1),K977)</f>
        <v>#N/A</v>
      </c>
      <c r="AJ977" s="138">
        <f ca="1">COUNTIF(OFFSET('SD Aufnahme'!$M$32,VLOOKUP(E977,'SD Aufnahme'!$A$33:$X$376,'SD Aufnahme'!$W$29,FALSE),0,1,VLOOKUP(E977,'SD Aufnahme'!$A$33:$X$376,'SD Aufnahme'!$X$29,FALSE)),M977)</f>
        <v>0</v>
      </c>
      <c r="AK977" s="91">
        <f t="shared" ca="1" si="287"/>
        <v>0</v>
      </c>
      <c r="AL977" s="98">
        <f t="shared" si="281"/>
        <v>3</v>
      </c>
      <c r="AO977" s="98">
        <f t="shared" si="282"/>
        <v>0</v>
      </c>
      <c r="AR977" s="98" t="str">
        <f t="shared" si="283"/>
        <v>1900-1-Aufnahme</v>
      </c>
    </row>
    <row r="978" spans="1:44">
      <c r="A978" s="98">
        <f t="shared" si="274"/>
        <v>0</v>
      </c>
      <c r="B978" s="98" t="str">
        <f>IF(C978=1,SUM($C$23:C978),"")</f>
        <v/>
      </c>
      <c r="C978" s="98">
        <f t="shared" si="275"/>
        <v>0</v>
      </c>
      <c r="D978" s="89" t="str">
        <f t="shared" si="276"/>
        <v>1900-1-Aufnahme-</v>
      </c>
      <c r="E978" s="123" t="str">
        <f t="shared" ca="1" si="284"/>
        <v>-</v>
      </c>
      <c r="F978" s="123">
        <f t="shared" si="289"/>
        <v>1900</v>
      </c>
      <c r="G978" s="123">
        <f t="shared" si="290"/>
        <v>1</v>
      </c>
      <c r="H978" s="162">
        <f t="shared" si="291"/>
        <v>956</v>
      </c>
      <c r="I978" s="77"/>
      <c r="J978" s="78"/>
      <c r="K978" s="79"/>
      <c r="L978" s="80"/>
      <c r="M978" s="177"/>
      <c r="N978" s="309" t="str">
        <f t="shared" ca="1" si="288"/>
        <v/>
      </c>
      <c r="O978" s="310" t="str">
        <f ca="1">IFERROR(IF(VLOOKUP($E978,'SD Aufnahme'!$A$33:$N$326,'SD Aufnahme'!$D$29,FALSE)=0,"",VLOOKUP($E978,'SD Aufnahme'!$A$33:$N$326,'SD Aufnahme'!$D$29,FALSE)),"")</f>
        <v/>
      </c>
      <c r="P978" s="313"/>
      <c r="Q978" s="315" t="str">
        <f>IF(K978=0,"",IFERROR(VLOOKUP($E978,'SD Aufnahme'!$A$33:$N$326,'SD Aufnahme'!$E$29,FALSE),""))</f>
        <v/>
      </c>
      <c r="R978" s="87"/>
      <c r="S978" s="131" t="str">
        <f t="shared" si="277"/>
        <v/>
      </c>
      <c r="T978" s="126">
        <f>IF(M978="organische Düngemittel",IF(OR($M978=0,L978&lt;&gt;0,U978&gt;0),0,IFERROR(VLOOKUP($E978,'SD Aufnahme'!$A$33:$N$4042,T$20,FALSE),0)),)</f>
        <v>0</v>
      </c>
      <c r="U978" s="83"/>
      <c r="V978" s="124"/>
      <c r="W978" s="128" t="str">
        <f ca="1">IFERROR(IF(AND(J978&lt;&gt;"eigene Stoffe",VLOOKUP($E978,'SD Aufnahme'!$A$33:$N$326,'SD Aufnahme'!$G$29,FALSE)=0),"",IF($L978&lt;&gt;0,"", IF(AND(P978&gt;0,O978&lt;&gt;"",Q978&lt;&gt;"t TM"),VLOOKUP($E978,'SD Aufnahme'!$A$33:$N$326,'SD Aufnahme'!$G$29,FALSE)/O978*P978,VLOOKUP($E978,'SD Aufnahme'!$A$33:$N$326,'SD Aufnahme'!$G$29,FALSE)))),"")</f>
        <v/>
      </c>
      <c r="X978" s="87"/>
      <c r="Y978" s="128" t="str">
        <f ca="1">IFERROR(IF(AND(J978&lt;&gt;"eigene Stoffe",VLOOKUP($E978,'SD Aufnahme'!$A$33:$N$326,'SD Aufnahme'!$H$29,FALSE)=0),"",IF($L978&lt;&gt;0,"",IFERROR(IF(AND(P978&gt;0,O978&lt;&gt;"",Q978&lt;&gt;"t TM"),VLOOKUP($E978,'SD Aufnahme'!$A$33:$N$326,'SD Aufnahme'!$H$29,FALSE)*P978/O978,VLOOKUP($E978,'SD Aufnahme'!$A$33:$N$326,'SD Aufnahme'!$H$29,FALSE)),""))),"")</f>
        <v/>
      </c>
      <c r="Z978" s="87"/>
      <c r="AA978" s="424" t="s">
        <v>667</v>
      </c>
      <c r="AB978" s="129" t="str">
        <f>IF($M978=0,"",IFERROR(VLOOKUP($E978,'SD Aufnahme'!$A$33:$N$279,AB$20,FALSE),""))</f>
        <v/>
      </c>
      <c r="AC978" s="97">
        <f t="shared" si="278"/>
        <v>0</v>
      </c>
      <c r="AD978" s="89">
        <f t="shared" ca="1" si="279"/>
        <v>0</v>
      </c>
      <c r="AE978" s="89">
        <f t="shared" ca="1" si="285"/>
        <v>0</v>
      </c>
      <c r="AF978" s="89">
        <f t="shared" ca="1" si="280"/>
        <v>0</v>
      </c>
      <c r="AG978" s="89">
        <f t="shared" ca="1" si="286"/>
        <v>0</v>
      </c>
      <c r="AH978" s="89">
        <f t="shared" si="292"/>
        <v>0</v>
      </c>
      <c r="AI978" s="130" t="e">
        <f ca="1">COUNTIF(OFFSET('SD Aufnahme'!$C$33,VLOOKUP(J978,Art_Aufnahme,3,FALSE),0,VLOOKUP(J978,Art_Aufnahme,4,FALSE)-VLOOKUP(J978,Art_Aufnahme,3,FALSE)+1,1),K978)</f>
        <v>#N/A</v>
      </c>
      <c r="AJ978" s="138">
        <f ca="1">COUNTIF(OFFSET('SD Aufnahme'!$M$32,VLOOKUP(E978,'SD Aufnahme'!$A$33:$X$376,'SD Aufnahme'!$W$29,FALSE),0,1,VLOOKUP(E978,'SD Aufnahme'!$A$33:$X$376,'SD Aufnahme'!$X$29,FALSE)),M978)</f>
        <v>0</v>
      </c>
      <c r="AK978" s="91">
        <f t="shared" ca="1" si="287"/>
        <v>0</v>
      </c>
      <c r="AL978" s="98">
        <f t="shared" si="281"/>
        <v>3</v>
      </c>
      <c r="AO978" s="98">
        <f t="shared" si="282"/>
        <v>0</v>
      </c>
      <c r="AR978" s="98" t="str">
        <f t="shared" si="283"/>
        <v>1900-1-Aufnahme</v>
      </c>
    </row>
    <row r="979" spans="1:44">
      <c r="A979" s="98">
        <f t="shared" si="274"/>
        <v>0</v>
      </c>
      <c r="B979" s="98" t="str">
        <f>IF(C979=1,SUM($C$23:C979),"")</f>
        <v/>
      </c>
      <c r="C979" s="98">
        <f t="shared" si="275"/>
        <v>0</v>
      </c>
      <c r="D979" s="89" t="str">
        <f t="shared" si="276"/>
        <v>1900-1-Aufnahme-</v>
      </c>
      <c r="E979" s="123" t="str">
        <f t="shared" ca="1" si="284"/>
        <v>-</v>
      </c>
      <c r="F979" s="123">
        <f t="shared" si="289"/>
        <v>1900</v>
      </c>
      <c r="G979" s="123">
        <f t="shared" si="290"/>
        <v>1</v>
      </c>
      <c r="H979" s="162">
        <f t="shared" si="291"/>
        <v>957</v>
      </c>
      <c r="I979" s="77"/>
      <c r="J979" s="78"/>
      <c r="K979" s="79"/>
      <c r="L979" s="80"/>
      <c r="M979" s="177"/>
      <c r="N979" s="309" t="str">
        <f t="shared" ca="1" si="288"/>
        <v/>
      </c>
      <c r="O979" s="310" t="str">
        <f ca="1">IFERROR(IF(VLOOKUP($E979,'SD Aufnahme'!$A$33:$N$326,'SD Aufnahme'!$D$29,FALSE)=0,"",VLOOKUP($E979,'SD Aufnahme'!$A$33:$N$326,'SD Aufnahme'!$D$29,FALSE)),"")</f>
        <v/>
      </c>
      <c r="P979" s="313"/>
      <c r="Q979" s="315" t="str">
        <f>IF(K979=0,"",IFERROR(VLOOKUP($E979,'SD Aufnahme'!$A$33:$N$326,'SD Aufnahme'!$E$29,FALSE),""))</f>
        <v/>
      </c>
      <c r="R979" s="87"/>
      <c r="S979" s="131" t="str">
        <f t="shared" si="277"/>
        <v/>
      </c>
      <c r="T979" s="126">
        <f>IF(M979="organische Düngemittel",IF(OR($M979=0,L979&lt;&gt;0,U979&gt;0),0,IFERROR(VLOOKUP($E979,'SD Aufnahme'!$A$33:$N$4042,T$20,FALSE),0)),)</f>
        <v>0</v>
      </c>
      <c r="U979" s="83"/>
      <c r="V979" s="124"/>
      <c r="W979" s="128" t="str">
        <f ca="1">IFERROR(IF(AND(J979&lt;&gt;"eigene Stoffe",VLOOKUP($E979,'SD Aufnahme'!$A$33:$N$326,'SD Aufnahme'!$G$29,FALSE)=0),"",IF($L979&lt;&gt;0,"", IF(AND(P979&gt;0,O979&lt;&gt;"",Q979&lt;&gt;"t TM"),VLOOKUP($E979,'SD Aufnahme'!$A$33:$N$326,'SD Aufnahme'!$G$29,FALSE)/O979*P979,VLOOKUP($E979,'SD Aufnahme'!$A$33:$N$326,'SD Aufnahme'!$G$29,FALSE)))),"")</f>
        <v/>
      </c>
      <c r="X979" s="87"/>
      <c r="Y979" s="128" t="str">
        <f ca="1">IFERROR(IF(AND(J979&lt;&gt;"eigene Stoffe",VLOOKUP($E979,'SD Aufnahme'!$A$33:$N$326,'SD Aufnahme'!$H$29,FALSE)=0),"",IF($L979&lt;&gt;0,"",IFERROR(IF(AND(P979&gt;0,O979&lt;&gt;"",Q979&lt;&gt;"t TM"),VLOOKUP($E979,'SD Aufnahme'!$A$33:$N$326,'SD Aufnahme'!$H$29,FALSE)*P979/O979,VLOOKUP($E979,'SD Aufnahme'!$A$33:$N$326,'SD Aufnahme'!$H$29,FALSE)),""))),"")</f>
        <v/>
      </c>
      <c r="Z979" s="87"/>
      <c r="AA979" s="424" t="s">
        <v>667</v>
      </c>
      <c r="AB979" s="129" t="str">
        <f>IF($M979=0,"",IFERROR(VLOOKUP($E979,'SD Aufnahme'!$A$33:$N$279,AB$20,FALSE),""))</f>
        <v/>
      </c>
      <c r="AC979" s="97">
        <f t="shared" si="278"/>
        <v>0</v>
      </c>
      <c r="AD979" s="89">
        <f t="shared" ca="1" si="279"/>
        <v>0</v>
      </c>
      <c r="AE979" s="89">
        <f t="shared" ca="1" si="285"/>
        <v>0</v>
      </c>
      <c r="AF979" s="89">
        <f t="shared" ca="1" si="280"/>
        <v>0</v>
      </c>
      <c r="AG979" s="89">
        <f t="shared" ca="1" si="286"/>
        <v>0</v>
      </c>
      <c r="AH979" s="89">
        <f t="shared" si="292"/>
        <v>0</v>
      </c>
      <c r="AI979" s="130" t="e">
        <f ca="1">COUNTIF(OFFSET('SD Aufnahme'!$C$33,VLOOKUP(J979,Art_Aufnahme,3,FALSE),0,VLOOKUP(J979,Art_Aufnahme,4,FALSE)-VLOOKUP(J979,Art_Aufnahme,3,FALSE)+1,1),K979)</f>
        <v>#N/A</v>
      </c>
      <c r="AJ979" s="138">
        <f ca="1">COUNTIF(OFFSET('SD Aufnahme'!$M$32,VLOOKUP(E979,'SD Aufnahme'!$A$33:$X$376,'SD Aufnahme'!$W$29,FALSE),0,1,VLOOKUP(E979,'SD Aufnahme'!$A$33:$X$376,'SD Aufnahme'!$X$29,FALSE)),M979)</f>
        <v>0</v>
      </c>
      <c r="AK979" s="91">
        <f t="shared" ca="1" si="287"/>
        <v>0</v>
      </c>
      <c r="AL979" s="98">
        <f t="shared" si="281"/>
        <v>3</v>
      </c>
      <c r="AO979" s="98">
        <f t="shared" si="282"/>
        <v>0</v>
      </c>
      <c r="AR979" s="98" t="str">
        <f t="shared" si="283"/>
        <v>1900-1-Aufnahme</v>
      </c>
    </row>
    <row r="980" spans="1:44">
      <c r="A980" s="98">
        <f t="shared" si="274"/>
        <v>0</v>
      </c>
      <c r="B980" s="98" t="str">
        <f>IF(C980=1,SUM($C$23:C980),"")</f>
        <v/>
      </c>
      <c r="C980" s="98">
        <f t="shared" si="275"/>
        <v>0</v>
      </c>
      <c r="D980" s="89" t="str">
        <f t="shared" si="276"/>
        <v>1900-1-Aufnahme-</v>
      </c>
      <c r="E980" s="123" t="str">
        <f t="shared" ca="1" si="284"/>
        <v>-</v>
      </c>
      <c r="F980" s="123">
        <f t="shared" si="289"/>
        <v>1900</v>
      </c>
      <c r="G980" s="123">
        <f t="shared" si="290"/>
        <v>1</v>
      </c>
      <c r="H980" s="162">
        <f t="shared" si="291"/>
        <v>958</v>
      </c>
      <c r="I980" s="77"/>
      <c r="J980" s="78"/>
      <c r="K980" s="79"/>
      <c r="L980" s="80"/>
      <c r="M980" s="177"/>
      <c r="N980" s="309" t="str">
        <f t="shared" ca="1" si="288"/>
        <v/>
      </c>
      <c r="O980" s="310" t="str">
        <f ca="1">IFERROR(IF(VLOOKUP($E980,'SD Aufnahme'!$A$33:$N$326,'SD Aufnahme'!$D$29,FALSE)=0,"",VLOOKUP($E980,'SD Aufnahme'!$A$33:$N$326,'SD Aufnahme'!$D$29,FALSE)),"")</f>
        <v/>
      </c>
      <c r="P980" s="313"/>
      <c r="Q980" s="315" t="str">
        <f>IF(K980=0,"",IFERROR(VLOOKUP($E980,'SD Aufnahme'!$A$33:$N$326,'SD Aufnahme'!$E$29,FALSE),""))</f>
        <v/>
      </c>
      <c r="R980" s="87"/>
      <c r="S980" s="131" t="str">
        <f t="shared" si="277"/>
        <v/>
      </c>
      <c r="T980" s="126">
        <f>IF(M980="organische Düngemittel",IF(OR($M980=0,L980&lt;&gt;0,U980&gt;0),0,IFERROR(VLOOKUP($E980,'SD Aufnahme'!$A$33:$N$4042,T$20,FALSE),0)),)</f>
        <v>0</v>
      </c>
      <c r="U980" s="83"/>
      <c r="V980" s="124"/>
      <c r="W980" s="128" t="str">
        <f ca="1">IFERROR(IF(AND(J980&lt;&gt;"eigene Stoffe",VLOOKUP($E980,'SD Aufnahme'!$A$33:$N$326,'SD Aufnahme'!$G$29,FALSE)=0),"",IF($L980&lt;&gt;0,"", IF(AND(P980&gt;0,O980&lt;&gt;"",Q980&lt;&gt;"t TM"),VLOOKUP($E980,'SD Aufnahme'!$A$33:$N$326,'SD Aufnahme'!$G$29,FALSE)/O980*P980,VLOOKUP($E980,'SD Aufnahme'!$A$33:$N$326,'SD Aufnahme'!$G$29,FALSE)))),"")</f>
        <v/>
      </c>
      <c r="X980" s="87"/>
      <c r="Y980" s="128" t="str">
        <f ca="1">IFERROR(IF(AND(J980&lt;&gt;"eigene Stoffe",VLOOKUP($E980,'SD Aufnahme'!$A$33:$N$326,'SD Aufnahme'!$H$29,FALSE)=0),"",IF($L980&lt;&gt;0,"",IFERROR(IF(AND(P980&gt;0,O980&lt;&gt;"",Q980&lt;&gt;"t TM"),VLOOKUP($E980,'SD Aufnahme'!$A$33:$N$326,'SD Aufnahme'!$H$29,FALSE)*P980/O980,VLOOKUP($E980,'SD Aufnahme'!$A$33:$N$326,'SD Aufnahme'!$H$29,FALSE)),""))),"")</f>
        <v/>
      </c>
      <c r="Z980" s="87"/>
      <c r="AA980" s="424" t="s">
        <v>667</v>
      </c>
      <c r="AB980" s="129" t="str">
        <f>IF($M980=0,"",IFERROR(VLOOKUP($E980,'SD Aufnahme'!$A$33:$N$279,AB$20,FALSE),""))</f>
        <v/>
      </c>
      <c r="AC980" s="97">
        <f t="shared" si="278"/>
        <v>0</v>
      </c>
      <c r="AD980" s="89">
        <f t="shared" ca="1" si="279"/>
        <v>0</v>
      </c>
      <c r="AE980" s="89">
        <f t="shared" ca="1" si="285"/>
        <v>0</v>
      </c>
      <c r="AF980" s="89">
        <f t="shared" ca="1" si="280"/>
        <v>0</v>
      </c>
      <c r="AG980" s="89">
        <f t="shared" ca="1" si="286"/>
        <v>0</v>
      </c>
      <c r="AH980" s="89">
        <f t="shared" si="292"/>
        <v>0</v>
      </c>
      <c r="AI980" s="130" t="e">
        <f ca="1">COUNTIF(OFFSET('SD Aufnahme'!$C$33,VLOOKUP(J980,Art_Aufnahme,3,FALSE),0,VLOOKUP(J980,Art_Aufnahme,4,FALSE)-VLOOKUP(J980,Art_Aufnahme,3,FALSE)+1,1),K980)</f>
        <v>#N/A</v>
      </c>
      <c r="AJ980" s="138">
        <f ca="1">COUNTIF(OFFSET('SD Aufnahme'!$M$32,VLOOKUP(E980,'SD Aufnahme'!$A$33:$X$376,'SD Aufnahme'!$W$29,FALSE),0,1,VLOOKUP(E980,'SD Aufnahme'!$A$33:$X$376,'SD Aufnahme'!$X$29,FALSE)),M980)</f>
        <v>0</v>
      </c>
      <c r="AK980" s="91">
        <f t="shared" ca="1" si="287"/>
        <v>0</v>
      </c>
      <c r="AL980" s="98">
        <f t="shared" si="281"/>
        <v>3</v>
      </c>
      <c r="AO980" s="98">
        <f t="shared" si="282"/>
        <v>0</v>
      </c>
      <c r="AR980" s="98" t="str">
        <f t="shared" si="283"/>
        <v>1900-1-Aufnahme</v>
      </c>
    </row>
    <row r="981" spans="1:44">
      <c r="A981" s="98">
        <f t="shared" si="274"/>
        <v>0</v>
      </c>
      <c r="B981" s="98" t="str">
        <f>IF(C981=1,SUM($C$23:C981),"")</f>
        <v/>
      </c>
      <c r="C981" s="98">
        <f t="shared" si="275"/>
        <v>0</v>
      </c>
      <c r="D981" s="89" t="str">
        <f t="shared" si="276"/>
        <v>1900-1-Aufnahme-</v>
      </c>
      <c r="E981" s="123" t="str">
        <f t="shared" ca="1" si="284"/>
        <v>-</v>
      </c>
      <c r="F981" s="123">
        <f t="shared" si="289"/>
        <v>1900</v>
      </c>
      <c r="G981" s="123">
        <f t="shared" si="290"/>
        <v>1</v>
      </c>
      <c r="H981" s="162">
        <f t="shared" si="291"/>
        <v>959</v>
      </c>
      <c r="I981" s="77"/>
      <c r="J981" s="78"/>
      <c r="K981" s="79"/>
      <c r="L981" s="80"/>
      <c r="M981" s="177"/>
      <c r="N981" s="309" t="str">
        <f t="shared" ca="1" si="288"/>
        <v/>
      </c>
      <c r="O981" s="310" t="str">
        <f ca="1">IFERROR(IF(VLOOKUP($E981,'SD Aufnahme'!$A$33:$N$326,'SD Aufnahme'!$D$29,FALSE)=0,"",VLOOKUP($E981,'SD Aufnahme'!$A$33:$N$326,'SD Aufnahme'!$D$29,FALSE)),"")</f>
        <v/>
      </c>
      <c r="P981" s="313"/>
      <c r="Q981" s="315" t="str">
        <f>IF(K981=0,"",IFERROR(VLOOKUP($E981,'SD Aufnahme'!$A$33:$N$326,'SD Aufnahme'!$E$29,FALSE),""))</f>
        <v/>
      </c>
      <c r="R981" s="87"/>
      <c r="S981" s="131" t="str">
        <f t="shared" si="277"/>
        <v/>
      </c>
      <c r="T981" s="126">
        <f>IF(M981="organische Düngemittel",IF(OR($M981=0,L981&lt;&gt;0,U981&gt;0),0,IFERROR(VLOOKUP($E981,'SD Aufnahme'!$A$33:$N$4042,T$20,FALSE),0)),)</f>
        <v>0</v>
      </c>
      <c r="U981" s="83"/>
      <c r="V981" s="124"/>
      <c r="W981" s="128" t="str">
        <f ca="1">IFERROR(IF(AND(J981&lt;&gt;"eigene Stoffe",VLOOKUP($E981,'SD Aufnahme'!$A$33:$N$326,'SD Aufnahme'!$G$29,FALSE)=0),"",IF($L981&lt;&gt;0,"", IF(AND(P981&gt;0,O981&lt;&gt;"",Q981&lt;&gt;"t TM"),VLOOKUP($E981,'SD Aufnahme'!$A$33:$N$326,'SD Aufnahme'!$G$29,FALSE)/O981*P981,VLOOKUP($E981,'SD Aufnahme'!$A$33:$N$326,'SD Aufnahme'!$G$29,FALSE)))),"")</f>
        <v/>
      </c>
      <c r="X981" s="87"/>
      <c r="Y981" s="128" t="str">
        <f ca="1">IFERROR(IF(AND(J981&lt;&gt;"eigene Stoffe",VLOOKUP($E981,'SD Aufnahme'!$A$33:$N$326,'SD Aufnahme'!$H$29,FALSE)=0),"",IF($L981&lt;&gt;0,"",IFERROR(IF(AND(P981&gt;0,O981&lt;&gt;"",Q981&lt;&gt;"t TM"),VLOOKUP($E981,'SD Aufnahme'!$A$33:$N$326,'SD Aufnahme'!$H$29,FALSE)*P981/O981,VLOOKUP($E981,'SD Aufnahme'!$A$33:$N$326,'SD Aufnahme'!$H$29,FALSE)),""))),"")</f>
        <v/>
      </c>
      <c r="Z981" s="87"/>
      <c r="AA981" s="424" t="s">
        <v>667</v>
      </c>
      <c r="AB981" s="129" t="str">
        <f>IF($M981=0,"",IFERROR(VLOOKUP($E981,'SD Aufnahme'!$A$33:$N$279,AB$20,FALSE),""))</f>
        <v/>
      </c>
      <c r="AC981" s="97">
        <f t="shared" si="278"/>
        <v>0</v>
      </c>
      <c r="AD981" s="89">
        <f t="shared" ca="1" si="279"/>
        <v>0</v>
      </c>
      <c r="AE981" s="89">
        <f t="shared" ca="1" si="285"/>
        <v>0</v>
      </c>
      <c r="AF981" s="89">
        <f t="shared" ca="1" si="280"/>
        <v>0</v>
      </c>
      <c r="AG981" s="89">
        <f t="shared" ca="1" si="286"/>
        <v>0</v>
      </c>
      <c r="AH981" s="89">
        <f t="shared" si="292"/>
        <v>0</v>
      </c>
      <c r="AI981" s="130" t="e">
        <f ca="1">COUNTIF(OFFSET('SD Aufnahme'!$C$33,VLOOKUP(J981,Art_Aufnahme,3,FALSE),0,VLOOKUP(J981,Art_Aufnahme,4,FALSE)-VLOOKUP(J981,Art_Aufnahme,3,FALSE)+1,1),K981)</f>
        <v>#N/A</v>
      </c>
      <c r="AJ981" s="138">
        <f ca="1">COUNTIF(OFFSET('SD Aufnahme'!$M$32,VLOOKUP(E981,'SD Aufnahme'!$A$33:$X$376,'SD Aufnahme'!$W$29,FALSE),0,1,VLOOKUP(E981,'SD Aufnahme'!$A$33:$X$376,'SD Aufnahme'!$X$29,FALSE)),M981)</f>
        <v>0</v>
      </c>
      <c r="AK981" s="91">
        <f t="shared" ca="1" si="287"/>
        <v>0</v>
      </c>
      <c r="AL981" s="98">
        <f t="shared" si="281"/>
        <v>3</v>
      </c>
      <c r="AO981" s="98">
        <f t="shared" si="282"/>
        <v>0</v>
      </c>
      <c r="AR981" s="98" t="str">
        <f t="shared" si="283"/>
        <v>1900-1-Aufnahme</v>
      </c>
    </row>
    <row r="982" spans="1:44">
      <c r="A982" s="98">
        <f t="shared" si="274"/>
        <v>0</v>
      </c>
      <c r="B982" s="98" t="str">
        <f>IF(C982=1,SUM($C$23:C982),"")</f>
        <v/>
      </c>
      <c r="C982" s="98">
        <f t="shared" si="275"/>
        <v>0</v>
      </c>
      <c r="D982" s="89" t="str">
        <f t="shared" si="276"/>
        <v>1900-1-Aufnahme-</v>
      </c>
      <c r="E982" s="123" t="str">
        <f t="shared" ca="1" si="284"/>
        <v>-</v>
      </c>
      <c r="F982" s="123">
        <f t="shared" si="289"/>
        <v>1900</v>
      </c>
      <c r="G982" s="123">
        <f t="shared" si="290"/>
        <v>1</v>
      </c>
      <c r="H982" s="162">
        <f t="shared" si="291"/>
        <v>960</v>
      </c>
      <c r="I982" s="77"/>
      <c r="J982" s="78"/>
      <c r="K982" s="79"/>
      <c r="L982" s="80"/>
      <c r="M982" s="177"/>
      <c r="N982" s="309" t="str">
        <f t="shared" ca="1" si="288"/>
        <v/>
      </c>
      <c r="O982" s="310" t="str">
        <f ca="1">IFERROR(IF(VLOOKUP($E982,'SD Aufnahme'!$A$33:$N$326,'SD Aufnahme'!$D$29,FALSE)=0,"",VLOOKUP($E982,'SD Aufnahme'!$A$33:$N$326,'SD Aufnahme'!$D$29,FALSE)),"")</f>
        <v/>
      </c>
      <c r="P982" s="313"/>
      <c r="Q982" s="315" t="str">
        <f>IF(K982=0,"",IFERROR(VLOOKUP($E982,'SD Aufnahme'!$A$33:$N$326,'SD Aufnahme'!$E$29,FALSE),""))</f>
        <v/>
      </c>
      <c r="R982" s="87"/>
      <c r="S982" s="131" t="str">
        <f t="shared" si="277"/>
        <v/>
      </c>
      <c r="T982" s="126">
        <f>IF(M982="organische Düngemittel",IF(OR($M982=0,L982&lt;&gt;0,U982&gt;0),0,IFERROR(VLOOKUP($E982,'SD Aufnahme'!$A$33:$N$4042,T$20,FALSE),0)),)</f>
        <v>0</v>
      </c>
      <c r="U982" s="83"/>
      <c r="V982" s="124"/>
      <c r="W982" s="128" t="str">
        <f ca="1">IFERROR(IF(AND(J982&lt;&gt;"eigene Stoffe",VLOOKUP($E982,'SD Aufnahme'!$A$33:$N$326,'SD Aufnahme'!$G$29,FALSE)=0),"",IF($L982&lt;&gt;0,"", IF(AND(P982&gt;0,O982&lt;&gt;"",Q982&lt;&gt;"t TM"),VLOOKUP($E982,'SD Aufnahme'!$A$33:$N$326,'SD Aufnahme'!$G$29,FALSE)/O982*P982,VLOOKUP($E982,'SD Aufnahme'!$A$33:$N$326,'SD Aufnahme'!$G$29,FALSE)))),"")</f>
        <v/>
      </c>
      <c r="X982" s="87"/>
      <c r="Y982" s="128" t="str">
        <f ca="1">IFERROR(IF(AND(J982&lt;&gt;"eigene Stoffe",VLOOKUP($E982,'SD Aufnahme'!$A$33:$N$326,'SD Aufnahme'!$H$29,FALSE)=0),"",IF($L982&lt;&gt;0,"",IFERROR(IF(AND(P982&gt;0,O982&lt;&gt;"",Q982&lt;&gt;"t TM"),VLOOKUP($E982,'SD Aufnahme'!$A$33:$N$326,'SD Aufnahme'!$H$29,FALSE)*P982/O982,VLOOKUP($E982,'SD Aufnahme'!$A$33:$N$326,'SD Aufnahme'!$H$29,FALSE)),""))),"")</f>
        <v/>
      </c>
      <c r="Z982" s="87"/>
      <c r="AA982" s="424" t="s">
        <v>667</v>
      </c>
      <c r="AB982" s="129" t="str">
        <f>IF($M982=0,"",IFERROR(VLOOKUP($E982,'SD Aufnahme'!$A$33:$N$279,AB$20,FALSE),""))</f>
        <v/>
      </c>
      <c r="AC982" s="97">
        <f t="shared" si="278"/>
        <v>0</v>
      </c>
      <c r="AD982" s="89">
        <f t="shared" ca="1" si="279"/>
        <v>0</v>
      </c>
      <c r="AE982" s="89">
        <f t="shared" ca="1" si="285"/>
        <v>0</v>
      </c>
      <c r="AF982" s="89">
        <f t="shared" ca="1" si="280"/>
        <v>0</v>
      </c>
      <c r="AG982" s="89">
        <f t="shared" ca="1" si="286"/>
        <v>0</v>
      </c>
      <c r="AH982" s="89">
        <f t="shared" si="292"/>
        <v>0</v>
      </c>
      <c r="AI982" s="130" t="e">
        <f ca="1">COUNTIF(OFFSET('SD Aufnahme'!$C$33,VLOOKUP(J982,Art_Aufnahme,3,FALSE),0,VLOOKUP(J982,Art_Aufnahme,4,FALSE)-VLOOKUP(J982,Art_Aufnahme,3,FALSE)+1,1),K982)</f>
        <v>#N/A</v>
      </c>
      <c r="AJ982" s="138">
        <f ca="1">COUNTIF(OFFSET('SD Aufnahme'!$M$32,VLOOKUP(E982,'SD Aufnahme'!$A$33:$X$376,'SD Aufnahme'!$W$29,FALSE),0,1,VLOOKUP(E982,'SD Aufnahme'!$A$33:$X$376,'SD Aufnahme'!$X$29,FALSE)),M982)</f>
        <v>0</v>
      </c>
      <c r="AK982" s="91">
        <f t="shared" ca="1" si="287"/>
        <v>0</v>
      </c>
      <c r="AL982" s="98">
        <f t="shared" si="281"/>
        <v>3</v>
      </c>
      <c r="AO982" s="98">
        <f t="shared" si="282"/>
        <v>0</v>
      </c>
      <c r="AR982" s="98" t="str">
        <f t="shared" si="283"/>
        <v>1900-1-Aufnahme</v>
      </c>
    </row>
    <row r="983" spans="1:44">
      <c r="A983" s="98">
        <f t="shared" ref="A983:A1022" si="293">COUNTIF($K$23:$K$1022,L983)</f>
        <v>0</v>
      </c>
      <c r="B983" s="98" t="str">
        <f>IF(C983=1,SUM($C$23:C983),"")</f>
        <v/>
      </c>
      <c r="C983" s="98">
        <f t="shared" ref="C983:C1022" si="294">IF(AND(L983&gt;0,X983&gt;0,Z983&gt;0),1,0)</f>
        <v>0</v>
      </c>
      <c r="D983" s="89" t="str">
        <f t="shared" ref="D983:D1022" si="295">CONCATENATE(F983&amp;"-"&amp;G983&amp;"-"&amp;$D$1&amp;"-"&amp;M983)</f>
        <v>1900-1-Aufnahme-</v>
      </c>
      <c r="E983" s="123" t="str">
        <f t="shared" ca="1" si="284"/>
        <v>-</v>
      </c>
      <c r="F983" s="123">
        <f t="shared" si="289"/>
        <v>1900</v>
      </c>
      <c r="G983" s="123">
        <f t="shared" si="290"/>
        <v>1</v>
      </c>
      <c r="H983" s="162">
        <f t="shared" si="291"/>
        <v>961</v>
      </c>
      <c r="I983" s="77"/>
      <c r="J983" s="78"/>
      <c r="K983" s="79"/>
      <c r="L983" s="80"/>
      <c r="M983" s="177"/>
      <c r="N983" s="309" t="str">
        <f t="shared" ca="1" si="288"/>
        <v/>
      </c>
      <c r="O983" s="310" t="str">
        <f ca="1">IFERROR(IF(VLOOKUP($E983,'SD Aufnahme'!$A$33:$N$326,'SD Aufnahme'!$D$29,FALSE)=0,"",VLOOKUP($E983,'SD Aufnahme'!$A$33:$N$326,'SD Aufnahme'!$D$29,FALSE)),"")</f>
        <v/>
      </c>
      <c r="P983" s="313"/>
      <c r="Q983" s="315" t="str">
        <f>IF(K983=0,"",IFERROR(VLOOKUP($E983,'SD Aufnahme'!$A$33:$N$326,'SD Aufnahme'!$E$29,FALSE),""))</f>
        <v/>
      </c>
      <c r="R983" s="87"/>
      <c r="S983" s="131" t="str">
        <f t="shared" ref="S983:S1022" si="296">IF(M983="organische Düngemittel", "%","")</f>
        <v/>
      </c>
      <c r="T983" s="126">
        <f>IF(M983="organische Düngemittel",IF(OR($M983=0,L983&lt;&gt;0,U983&gt;0),0,IFERROR(VLOOKUP($E983,'SD Aufnahme'!$A$33:$N$4042,T$20,FALSE),0)),)</f>
        <v>0</v>
      </c>
      <c r="U983" s="83"/>
      <c r="V983" s="124"/>
      <c r="W983" s="128" t="str">
        <f ca="1">IFERROR(IF(AND(J983&lt;&gt;"eigene Stoffe",VLOOKUP($E983,'SD Aufnahme'!$A$33:$N$326,'SD Aufnahme'!$G$29,FALSE)=0),"",IF($L983&lt;&gt;0,"", IF(AND(P983&gt;0,O983&lt;&gt;"",Q983&lt;&gt;"t TM"),VLOOKUP($E983,'SD Aufnahme'!$A$33:$N$326,'SD Aufnahme'!$G$29,FALSE)/O983*P983,VLOOKUP($E983,'SD Aufnahme'!$A$33:$N$326,'SD Aufnahme'!$G$29,FALSE)))),"")</f>
        <v/>
      </c>
      <c r="X983" s="87"/>
      <c r="Y983" s="128" t="str">
        <f ca="1">IFERROR(IF(AND(J983&lt;&gt;"eigene Stoffe",VLOOKUP($E983,'SD Aufnahme'!$A$33:$N$326,'SD Aufnahme'!$H$29,FALSE)=0),"",IF($L983&lt;&gt;0,"",IFERROR(IF(AND(P983&gt;0,O983&lt;&gt;"",Q983&lt;&gt;"t TM"),VLOOKUP($E983,'SD Aufnahme'!$A$33:$N$326,'SD Aufnahme'!$H$29,FALSE)*P983/O983,VLOOKUP($E983,'SD Aufnahme'!$A$33:$N$326,'SD Aufnahme'!$H$29,FALSE)),""))),"")</f>
        <v/>
      </c>
      <c r="Z983" s="87"/>
      <c r="AA983" s="424" t="s">
        <v>667</v>
      </c>
      <c r="AB983" s="129" t="str">
        <f>IF($M983=0,"",IFERROR(VLOOKUP($E983,'SD Aufnahme'!$A$33:$N$279,AB$20,FALSE),""))</f>
        <v/>
      </c>
      <c r="AC983" s="97">
        <f t="shared" ref="AC983:AC1022" si="297">IFERROR(P983*R983/100,0)</f>
        <v>0</v>
      </c>
      <c r="AD983" s="89">
        <f t="shared" ref="AD983:AD1022" ca="1" si="298">IF(AK983=1,IFERROR(IF(L983&gt;0,R983*X983,IF(X983&gt;0,X983*R983,W983*R983)),0),0)</f>
        <v>0</v>
      </c>
      <c r="AE983" s="89">
        <f t="shared" ca="1" si="285"/>
        <v>0</v>
      </c>
      <c r="AF983" s="89">
        <f t="shared" ref="AF983:AF1022" ca="1" si="299">IF(AK983=1,IF(J983="Stickstofffixierung durch Leguminosen",0,IFERROR(IF(L983&gt;0,R983*Z983,IF(Z983&gt;0,Z983*R983,Y983*R983)),0)),0)</f>
        <v>0</v>
      </c>
      <c r="AG983" s="89">
        <f t="shared" ca="1" si="286"/>
        <v>0</v>
      </c>
      <c r="AH983" s="89">
        <f t="shared" si="292"/>
        <v>0</v>
      </c>
      <c r="AI983" s="130" t="e">
        <f ca="1">COUNTIF(OFFSET('SD Aufnahme'!$C$33,VLOOKUP(J983,Art_Aufnahme,3,FALSE),0,VLOOKUP(J983,Art_Aufnahme,4,FALSE)-VLOOKUP(J983,Art_Aufnahme,3,FALSE)+1,1),K983)</f>
        <v>#N/A</v>
      </c>
      <c r="AJ983" s="138">
        <f ca="1">COUNTIF(OFFSET('SD Aufnahme'!$M$32,VLOOKUP(E983,'SD Aufnahme'!$A$33:$X$376,'SD Aufnahme'!$W$29,FALSE),0,1,VLOOKUP(E983,'SD Aufnahme'!$A$33:$X$376,'SD Aufnahme'!$X$29,FALSE)),M983)</f>
        <v>0</v>
      </c>
      <c r="AK983" s="91">
        <f t="shared" ca="1" si="287"/>
        <v>0</v>
      </c>
      <c r="AL983" s="98">
        <f t="shared" ref="AL983:AL1022" si="300">IF(OR(X983&gt;0,Z983&gt;0),2,3)</f>
        <v>3</v>
      </c>
      <c r="AO983" s="98">
        <f t="shared" ref="AO983:AO1022" si="301">IF(I983&gt;0,ROW(),0)</f>
        <v>0</v>
      </c>
      <c r="AR983" s="98" t="str">
        <f t="shared" ref="AR983:AR1022" si="302">CONCATENATE(F983&amp;"-"&amp;G983&amp;"-"&amp;$D$1)</f>
        <v>1900-1-Aufnahme</v>
      </c>
    </row>
    <row r="984" spans="1:44">
      <c r="A984" s="98">
        <f t="shared" si="293"/>
        <v>0</v>
      </c>
      <c r="B984" s="98" t="str">
        <f>IF(C984=1,SUM($C$23:C984),"")</f>
        <v/>
      </c>
      <c r="C984" s="98">
        <f t="shared" si="294"/>
        <v>0</v>
      </c>
      <c r="D984" s="89" t="str">
        <f t="shared" si="295"/>
        <v>1900-1-Aufnahme-</v>
      </c>
      <c r="E984" s="123" t="str">
        <f t="shared" ref="E984:E1022" ca="1" si="303">IFERROR(IF(AI984=1,CONCATENATE(J984&amp;"-"&amp;K984),"-"),"-")</f>
        <v>-</v>
      </c>
      <c r="F984" s="123">
        <f t="shared" si="289"/>
        <v>1900</v>
      </c>
      <c r="G984" s="123">
        <f t="shared" si="290"/>
        <v>1</v>
      </c>
      <c r="H984" s="162">
        <f t="shared" si="291"/>
        <v>962</v>
      </c>
      <c r="I984" s="77"/>
      <c r="J984" s="78"/>
      <c r="K984" s="79"/>
      <c r="L984" s="80"/>
      <c r="M984" s="177"/>
      <c r="N984" s="309" t="str">
        <f t="shared" ca="1" si="288"/>
        <v/>
      </c>
      <c r="O984" s="310" t="str">
        <f ca="1">IFERROR(IF(VLOOKUP($E984,'SD Aufnahme'!$A$33:$N$326,'SD Aufnahme'!$D$29,FALSE)=0,"",VLOOKUP($E984,'SD Aufnahme'!$A$33:$N$326,'SD Aufnahme'!$D$29,FALSE)),"")</f>
        <v/>
      </c>
      <c r="P984" s="313"/>
      <c r="Q984" s="315" t="str">
        <f>IF(K984=0,"",IFERROR(VLOOKUP($E984,'SD Aufnahme'!$A$33:$N$326,'SD Aufnahme'!$E$29,FALSE),""))</f>
        <v/>
      </c>
      <c r="R984" s="87"/>
      <c r="S984" s="131" t="str">
        <f t="shared" si="296"/>
        <v/>
      </c>
      <c r="T984" s="126">
        <f>IF(M984="organische Düngemittel",IF(OR($M984=0,L984&lt;&gt;0,U984&gt;0),0,IFERROR(VLOOKUP($E984,'SD Aufnahme'!$A$33:$N$4042,T$20,FALSE),0)),)</f>
        <v>0</v>
      </c>
      <c r="U984" s="83"/>
      <c r="V984" s="124"/>
      <c r="W984" s="128" t="str">
        <f ca="1">IFERROR(IF(AND(J984&lt;&gt;"eigene Stoffe",VLOOKUP($E984,'SD Aufnahme'!$A$33:$N$326,'SD Aufnahme'!$G$29,FALSE)=0),"",IF($L984&lt;&gt;0,"", IF(AND(P984&gt;0,O984&lt;&gt;"",Q984&lt;&gt;"t TM"),VLOOKUP($E984,'SD Aufnahme'!$A$33:$N$326,'SD Aufnahme'!$G$29,FALSE)/O984*P984,VLOOKUP($E984,'SD Aufnahme'!$A$33:$N$326,'SD Aufnahme'!$G$29,FALSE)))),"")</f>
        <v/>
      </c>
      <c r="X984" s="87"/>
      <c r="Y984" s="128" t="str">
        <f ca="1">IFERROR(IF(AND(J984&lt;&gt;"eigene Stoffe",VLOOKUP($E984,'SD Aufnahme'!$A$33:$N$326,'SD Aufnahme'!$H$29,FALSE)=0),"",IF($L984&lt;&gt;0,"",IFERROR(IF(AND(P984&gt;0,O984&lt;&gt;"",Q984&lt;&gt;"t TM"),VLOOKUP($E984,'SD Aufnahme'!$A$33:$N$326,'SD Aufnahme'!$H$29,FALSE)*P984/O984,VLOOKUP($E984,'SD Aufnahme'!$A$33:$N$326,'SD Aufnahme'!$H$29,FALSE)),""))),"")</f>
        <v/>
      </c>
      <c r="Z984" s="87"/>
      <c r="AA984" s="424" t="s">
        <v>667</v>
      </c>
      <c r="AB984" s="129" t="str">
        <f>IF($M984=0,"",IFERROR(VLOOKUP($E984,'SD Aufnahme'!$A$33:$N$279,AB$20,FALSE),""))</f>
        <v/>
      </c>
      <c r="AC984" s="97">
        <f t="shared" si="297"/>
        <v>0</v>
      </c>
      <c r="AD984" s="89">
        <f t="shared" ca="1" si="298"/>
        <v>0</v>
      </c>
      <c r="AE984" s="89">
        <f t="shared" ref="AE984:AE1022" ca="1" si="304">IF(AK984=1,AD984/100*IF(U984&gt;0,U984,T984),0)</f>
        <v>0</v>
      </c>
      <c r="AF984" s="89">
        <f t="shared" ca="1" si="299"/>
        <v>0</v>
      </c>
      <c r="AG984" s="89">
        <f t="shared" ref="AG984:AG1022" ca="1" si="305">IF(AK984=1,AF984/100*IF(U984&gt;0,U984,T984),0)</f>
        <v>0</v>
      </c>
      <c r="AH984" s="89">
        <f t="shared" si="292"/>
        <v>0</v>
      </c>
      <c r="AI984" s="130" t="e">
        <f ca="1">COUNTIF(OFFSET('SD Aufnahme'!$C$33,VLOOKUP(J984,Art_Aufnahme,3,FALSE),0,VLOOKUP(J984,Art_Aufnahme,4,FALSE)-VLOOKUP(J984,Art_Aufnahme,3,FALSE)+1,1),K984)</f>
        <v>#N/A</v>
      </c>
      <c r="AJ984" s="138">
        <f ca="1">COUNTIF(OFFSET('SD Aufnahme'!$M$32,VLOOKUP(E984,'SD Aufnahme'!$A$33:$X$376,'SD Aufnahme'!$W$29,FALSE),0,1,VLOOKUP(E984,'SD Aufnahme'!$A$33:$X$376,'SD Aufnahme'!$X$29,FALSE)),M984)</f>
        <v>0</v>
      </c>
      <c r="AK984" s="91">
        <f t="shared" ref="AK984:AK1022" ca="1" si="306">IF(AND(I984&gt;0,K984&gt;0,M984&gt;0,R984&gt;0,OR(AND(AA984="Richtwerte ",X984="",Z984=0),AND(OR(AA984="Richtwerte",AND(J984="eigene Stoffe",AA984&gt;0)),OR( W984&gt;0,X984&gt;0),OR(Y984&gt;0,Z984&gt;0)),AND(X984&gt;0,Z984&gt;0,OR(AA984="Richtwerte",AA984="Kennzeichnung",AA984="Analyse")))),1,0)</f>
        <v>0</v>
      </c>
      <c r="AL984" s="98">
        <f t="shared" si="300"/>
        <v>3</v>
      </c>
      <c r="AO984" s="98">
        <f t="shared" si="301"/>
        <v>0</v>
      </c>
      <c r="AR984" s="98" t="str">
        <f t="shared" si="302"/>
        <v>1900-1-Aufnahme</v>
      </c>
    </row>
    <row r="985" spans="1:44">
      <c r="A985" s="98">
        <f t="shared" si="293"/>
        <v>0</v>
      </c>
      <c r="B985" s="98" t="str">
        <f>IF(C985=1,SUM($C$23:C985),"")</f>
        <v/>
      </c>
      <c r="C985" s="98">
        <f t="shared" si="294"/>
        <v>0</v>
      </c>
      <c r="D985" s="89" t="str">
        <f t="shared" si="295"/>
        <v>1900-1-Aufnahme-</v>
      </c>
      <c r="E985" s="123" t="str">
        <f t="shared" ca="1" si="303"/>
        <v>-</v>
      </c>
      <c r="F985" s="123">
        <f t="shared" si="289"/>
        <v>1900</v>
      </c>
      <c r="G985" s="123">
        <f t="shared" si="290"/>
        <v>1</v>
      </c>
      <c r="H985" s="162">
        <f t="shared" si="291"/>
        <v>963</v>
      </c>
      <c r="I985" s="77"/>
      <c r="J985" s="78"/>
      <c r="K985" s="79"/>
      <c r="L985" s="80"/>
      <c r="M985" s="177"/>
      <c r="N985" s="309" t="str">
        <f t="shared" ref="N985:N1022" ca="1" si="307">IF(OR(SUM(O985:P985)=0,O985=""),"","%")</f>
        <v/>
      </c>
      <c r="O985" s="310" t="str">
        <f ca="1">IFERROR(IF(VLOOKUP($E985,'SD Aufnahme'!$A$33:$N$326,'SD Aufnahme'!$D$29,FALSE)=0,"",VLOOKUP($E985,'SD Aufnahme'!$A$33:$N$326,'SD Aufnahme'!$D$29,FALSE)),"")</f>
        <v/>
      </c>
      <c r="P985" s="313"/>
      <c r="Q985" s="315" t="str">
        <f>IF(K985=0,"",IFERROR(VLOOKUP($E985,'SD Aufnahme'!$A$33:$N$326,'SD Aufnahme'!$E$29,FALSE),""))</f>
        <v/>
      </c>
      <c r="R985" s="87"/>
      <c r="S985" s="131" t="str">
        <f t="shared" si="296"/>
        <v/>
      </c>
      <c r="T985" s="126">
        <f>IF(M985="organische Düngemittel",IF(OR($M985=0,L985&lt;&gt;0,U985&gt;0),0,IFERROR(VLOOKUP($E985,'SD Aufnahme'!$A$33:$N$4042,T$20,FALSE),0)),)</f>
        <v>0</v>
      </c>
      <c r="U985" s="83"/>
      <c r="V985" s="124"/>
      <c r="W985" s="128" t="str">
        <f ca="1">IFERROR(IF(AND(J985&lt;&gt;"eigene Stoffe",VLOOKUP($E985,'SD Aufnahme'!$A$33:$N$326,'SD Aufnahme'!$G$29,FALSE)=0),"",IF($L985&lt;&gt;0,"", IF(AND(P985&gt;0,O985&lt;&gt;"",Q985&lt;&gt;"t TM"),VLOOKUP($E985,'SD Aufnahme'!$A$33:$N$326,'SD Aufnahme'!$G$29,FALSE)/O985*P985,VLOOKUP($E985,'SD Aufnahme'!$A$33:$N$326,'SD Aufnahme'!$G$29,FALSE)))),"")</f>
        <v/>
      </c>
      <c r="X985" s="87"/>
      <c r="Y985" s="128" t="str">
        <f ca="1">IFERROR(IF(AND(J985&lt;&gt;"eigene Stoffe",VLOOKUP($E985,'SD Aufnahme'!$A$33:$N$326,'SD Aufnahme'!$H$29,FALSE)=0),"",IF($L985&lt;&gt;0,"",IFERROR(IF(AND(P985&gt;0,O985&lt;&gt;"",Q985&lt;&gt;"t TM"),VLOOKUP($E985,'SD Aufnahme'!$A$33:$N$326,'SD Aufnahme'!$H$29,FALSE)*P985/O985,VLOOKUP($E985,'SD Aufnahme'!$A$33:$N$326,'SD Aufnahme'!$H$29,FALSE)),""))),"")</f>
        <v/>
      </c>
      <c r="Z985" s="87"/>
      <c r="AA985" s="424" t="s">
        <v>667</v>
      </c>
      <c r="AB985" s="129" t="str">
        <f>IF($M985=0,"",IFERROR(VLOOKUP($E985,'SD Aufnahme'!$A$33:$N$279,AB$20,FALSE),""))</f>
        <v/>
      </c>
      <c r="AC985" s="97">
        <f t="shared" si="297"/>
        <v>0</v>
      </c>
      <c r="AD985" s="89">
        <f t="shared" ca="1" si="298"/>
        <v>0</v>
      </c>
      <c r="AE985" s="89">
        <f t="shared" ca="1" si="304"/>
        <v>0</v>
      </c>
      <c r="AF985" s="89">
        <f t="shared" ca="1" si="299"/>
        <v>0</v>
      </c>
      <c r="AG985" s="89">
        <f t="shared" ca="1" si="305"/>
        <v>0</v>
      </c>
      <c r="AH985" s="89">
        <f t="shared" si="292"/>
        <v>0</v>
      </c>
      <c r="AI985" s="130" t="e">
        <f ca="1">COUNTIF(OFFSET('SD Aufnahme'!$C$33,VLOOKUP(J985,Art_Aufnahme,3,FALSE),0,VLOOKUP(J985,Art_Aufnahme,4,FALSE)-VLOOKUP(J985,Art_Aufnahme,3,FALSE)+1,1),K985)</f>
        <v>#N/A</v>
      </c>
      <c r="AJ985" s="138">
        <f ca="1">COUNTIF(OFFSET('SD Aufnahme'!$M$32,VLOOKUP(E985,'SD Aufnahme'!$A$33:$X$376,'SD Aufnahme'!$W$29,FALSE),0,1,VLOOKUP(E985,'SD Aufnahme'!$A$33:$X$376,'SD Aufnahme'!$X$29,FALSE)),M985)</f>
        <v>0</v>
      </c>
      <c r="AK985" s="91">
        <f t="shared" ca="1" si="306"/>
        <v>0</v>
      </c>
      <c r="AL985" s="98">
        <f t="shared" si="300"/>
        <v>3</v>
      </c>
      <c r="AO985" s="98">
        <f t="shared" si="301"/>
        <v>0</v>
      </c>
      <c r="AR985" s="98" t="str">
        <f t="shared" si="302"/>
        <v>1900-1-Aufnahme</v>
      </c>
    </row>
    <row r="986" spans="1:44">
      <c r="A986" s="98">
        <f t="shared" si="293"/>
        <v>0</v>
      </c>
      <c r="B986" s="98" t="str">
        <f>IF(C986=1,SUM($C$23:C986),"")</f>
        <v/>
      </c>
      <c r="C986" s="98">
        <f t="shared" si="294"/>
        <v>0</v>
      </c>
      <c r="D986" s="89" t="str">
        <f t="shared" si="295"/>
        <v>1900-1-Aufnahme-</v>
      </c>
      <c r="E986" s="123" t="str">
        <f t="shared" ca="1" si="303"/>
        <v>-</v>
      </c>
      <c r="F986" s="123">
        <f t="shared" si="289"/>
        <v>1900</v>
      </c>
      <c r="G986" s="123">
        <f t="shared" si="290"/>
        <v>1</v>
      </c>
      <c r="H986" s="162">
        <f t="shared" si="291"/>
        <v>964</v>
      </c>
      <c r="I986" s="77"/>
      <c r="J986" s="78"/>
      <c r="K986" s="79"/>
      <c r="L986" s="80"/>
      <c r="M986" s="177"/>
      <c r="N986" s="309" t="str">
        <f t="shared" ca="1" si="307"/>
        <v/>
      </c>
      <c r="O986" s="310" t="str">
        <f ca="1">IFERROR(IF(VLOOKUP($E986,'SD Aufnahme'!$A$33:$N$326,'SD Aufnahme'!$D$29,FALSE)=0,"",VLOOKUP($E986,'SD Aufnahme'!$A$33:$N$326,'SD Aufnahme'!$D$29,FALSE)),"")</f>
        <v/>
      </c>
      <c r="P986" s="313"/>
      <c r="Q986" s="315" t="str">
        <f>IF(K986=0,"",IFERROR(VLOOKUP($E986,'SD Aufnahme'!$A$33:$N$326,'SD Aufnahme'!$E$29,FALSE),""))</f>
        <v/>
      </c>
      <c r="R986" s="87"/>
      <c r="S986" s="131" t="str">
        <f t="shared" si="296"/>
        <v/>
      </c>
      <c r="T986" s="126">
        <f>IF(M986="organische Düngemittel",IF(OR($M986=0,L986&lt;&gt;0,U986&gt;0),0,IFERROR(VLOOKUP($E986,'SD Aufnahme'!$A$33:$N$4042,T$20,FALSE),0)),)</f>
        <v>0</v>
      </c>
      <c r="U986" s="83"/>
      <c r="V986" s="124"/>
      <c r="W986" s="128" t="str">
        <f ca="1">IFERROR(IF(AND(J986&lt;&gt;"eigene Stoffe",VLOOKUP($E986,'SD Aufnahme'!$A$33:$N$326,'SD Aufnahme'!$G$29,FALSE)=0),"",IF($L986&lt;&gt;0,"", IF(AND(P986&gt;0,O986&lt;&gt;"",Q986&lt;&gt;"t TM"),VLOOKUP($E986,'SD Aufnahme'!$A$33:$N$326,'SD Aufnahme'!$G$29,FALSE)/O986*P986,VLOOKUP($E986,'SD Aufnahme'!$A$33:$N$326,'SD Aufnahme'!$G$29,FALSE)))),"")</f>
        <v/>
      </c>
      <c r="X986" s="87"/>
      <c r="Y986" s="128" t="str">
        <f ca="1">IFERROR(IF(AND(J986&lt;&gt;"eigene Stoffe",VLOOKUP($E986,'SD Aufnahme'!$A$33:$N$326,'SD Aufnahme'!$H$29,FALSE)=0),"",IF($L986&lt;&gt;0,"",IFERROR(IF(AND(P986&gt;0,O986&lt;&gt;"",Q986&lt;&gt;"t TM"),VLOOKUP($E986,'SD Aufnahme'!$A$33:$N$326,'SD Aufnahme'!$H$29,FALSE)*P986/O986,VLOOKUP($E986,'SD Aufnahme'!$A$33:$N$326,'SD Aufnahme'!$H$29,FALSE)),""))),"")</f>
        <v/>
      </c>
      <c r="Z986" s="87"/>
      <c r="AA986" s="424" t="s">
        <v>667</v>
      </c>
      <c r="AB986" s="129" t="str">
        <f>IF($M986=0,"",IFERROR(VLOOKUP($E986,'SD Aufnahme'!$A$33:$N$279,AB$20,FALSE),""))</f>
        <v/>
      </c>
      <c r="AC986" s="97">
        <f t="shared" si="297"/>
        <v>0</v>
      </c>
      <c r="AD986" s="89">
        <f t="shared" ca="1" si="298"/>
        <v>0</v>
      </c>
      <c r="AE986" s="89">
        <f t="shared" ca="1" si="304"/>
        <v>0</v>
      </c>
      <c r="AF986" s="89">
        <f t="shared" ca="1" si="299"/>
        <v>0</v>
      </c>
      <c r="AG986" s="89">
        <f t="shared" ca="1" si="305"/>
        <v>0</v>
      </c>
      <c r="AH986" s="89">
        <f t="shared" si="292"/>
        <v>0</v>
      </c>
      <c r="AI986" s="130" t="e">
        <f ca="1">COUNTIF(OFFSET('SD Aufnahme'!$C$33,VLOOKUP(J986,Art_Aufnahme,3,FALSE),0,VLOOKUP(J986,Art_Aufnahme,4,FALSE)-VLOOKUP(J986,Art_Aufnahme,3,FALSE)+1,1),K986)</f>
        <v>#N/A</v>
      </c>
      <c r="AJ986" s="138">
        <f ca="1">COUNTIF(OFFSET('SD Aufnahme'!$M$32,VLOOKUP(E986,'SD Aufnahme'!$A$33:$X$376,'SD Aufnahme'!$W$29,FALSE),0,1,VLOOKUP(E986,'SD Aufnahme'!$A$33:$X$376,'SD Aufnahme'!$X$29,FALSE)),M986)</f>
        <v>0</v>
      </c>
      <c r="AK986" s="91">
        <f t="shared" ca="1" si="306"/>
        <v>0</v>
      </c>
      <c r="AL986" s="98">
        <f t="shared" si="300"/>
        <v>3</v>
      </c>
      <c r="AO986" s="98">
        <f t="shared" si="301"/>
        <v>0</v>
      </c>
      <c r="AR986" s="98" t="str">
        <f t="shared" si="302"/>
        <v>1900-1-Aufnahme</v>
      </c>
    </row>
    <row r="987" spans="1:44">
      <c r="A987" s="98">
        <f t="shared" si="293"/>
        <v>0</v>
      </c>
      <c r="B987" s="98" t="str">
        <f>IF(C987=1,SUM($C$23:C987),"")</f>
        <v/>
      </c>
      <c r="C987" s="98">
        <f t="shared" si="294"/>
        <v>0</v>
      </c>
      <c r="D987" s="89" t="str">
        <f t="shared" si="295"/>
        <v>1900-1-Aufnahme-</v>
      </c>
      <c r="E987" s="123" t="str">
        <f t="shared" ca="1" si="303"/>
        <v>-</v>
      </c>
      <c r="F987" s="123">
        <f t="shared" si="289"/>
        <v>1900</v>
      </c>
      <c r="G987" s="123">
        <f t="shared" si="290"/>
        <v>1</v>
      </c>
      <c r="H987" s="162">
        <f t="shared" si="291"/>
        <v>965</v>
      </c>
      <c r="I987" s="77"/>
      <c r="J987" s="78"/>
      <c r="K987" s="79"/>
      <c r="L987" s="80"/>
      <c r="M987" s="177"/>
      <c r="N987" s="309" t="str">
        <f t="shared" ca="1" si="307"/>
        <v/>
      </c>
      <c r="O987" s="310" t="str">
        <f ca="1">IFERROR(IF(VLOOKUP($E987,'SD Aufnahme'!$A$33:$N$326,'SD Aufnahme'!$D$29,FALSE)=0,"",VLOOKUP($E987,'SD Aufnahme'!$A$33:$N$326,'SD Aufnahme'!$D$29,FALSE)),"")</f>
        <v/>
      </c>
      <c r="P987" s="313"/>
      <c r="Q987" s="315" t="str">
        <f>IF(K987=0,"",IFERROR(VLOOKUP($E987,'SD Aufnahme'!$A$33:$N$326,'SD Aufnahme'!$E$29,FALSE),""))</f>
        <v/>
      </c>
      <c r="R987" s="87"/>
      <c r="S987" s="131" t="str">
        <f t="shared" si="296"/>
        <v/>
      </c>
      <c r="T987" s="126">
        <f>IF(M987="organische Düngemittel",IF(OR($M987=0,L987&lt;&gt;0,U987&gt;0),0,IFERROR(VLOOKUP($E987,'SD Aufnahme'!$A$33:$N$4042,T$20,FALSE),0)),)</f>
        <v>0</v>
      </c>
      <c r="U987" s="83"/>
      <c r="V987" s="124"/>
      <c r="W987" s="128" t="str">
        <f ca="1">IFERROR(IF(AND(J987&lt;&gt;"eigene Stoffe",VLOOKUP($E987,'SD Aufnahme'!$A$33:$N$326,'SD Aufnahme'!$G$29,FALSE)=0),"",IF($L987&lt;&gt;0,"", IF(AND(P987&gt;0,O987&lt;&gt;"",Q987&lt;&gt;"t TM"),VLOOKUP($E987,'SD Aufnahme'!$A$33:$N$326,'SD Aufnahme'!$G$29,FALSE)/O987*P987,VLOOKUP($E987,'SD Aufnahme'!$A$33:$N$326,'SD Aufnahme'!$G$29,FALSE)))),"")</f>
        <v/>
      </c>
      <c r="X987" s="87"/>
      <c r="Y987" s="128" t="str">
        <f ca="1">IFERROR(IF(AND(J987&lt;&gt;"eigene Stoffe",VLOOKUP($E987,'SD Aufnahme'!$A$33:$N$326,'SD Aufnahme'!$H$29,FALSE)=0),"",IF($L987&lt;&gt;0,"",IFERROR(IF(AND(P987&gt;0,O987&lt;&gt;"",Q987&lt;&gt;"t TM"),VLOOKUP($E987,'SD Aufnahme'!$A$33:$N$326,'SD Aufnahme'!$H$29,FALSE)*P987/O987,VLOOKUP($E987,'SD Aufnahme'!$A$33:$N$326,'SD Aufnahme'!$H$29,FALSE)),""))),"")</f>
        <v/>
      </c>
      <c r="Z987" s="87"/>
      <c r="AA987" s="424" t="s">
        <v>667</v>
      </c>
      <c r="AB987" s="129" t="str">
        <f>IF($M987=0,"",IFERROR(VLOOKUP($E987,'SD Aufnahme'!$A$33:$N$279,AB$20,FALSE),""))</f>
        <v/>
      </c>
      <c r="AC987" s="97">
        <f t="shared" si="297"/>
        <v>0</v>
      </c>
      <c r="AD987" s="89">
        <f t="shared" ca="1" si="298"/>
        <v>0</v>
      </c>
      <c r="AE987" s="89">
        <f t="shared" ca="1" si="304"/>
        <v>0</v>
      </c>
      <c r="AF987" s="89">
        <f t="shared" ca="1" si="299"/>
        <v>0</v>
      </c>
      <c r="AG987" s="89">
        <f t="shared" ca="1" si="305"/>
        <v>0</v>
      </c>
      <c r="AH987" s="89">
        <f t="shared" si="292"/>
        <v>0</v>
      </c>
      <c r="AI987" s="130" t="e">
        <f ca="1">COUNTIF(OFFSET('SD Aufnahme'!$C$33,VLOOKUP(J987,Art_Aufnahme,3,FALSE),0,VLOOKUP(J987,Art_Aufnahme,4,FALSE)-VLOOKUP(J987,Art_Aufnahme,3,FALSE)+1,1),K987)</f>
        <v>#N/A</v>
      </c>
      <c r="AJ987" s="138">
        <f ca="1">COUNTIF(OFFSET('SD Aufnahme'!$M$32,VLOOKUP(E987,'SD Aufnahme'!$A$33:$X$376,'SD Aufnahme'!$W$29,FALSE),0,1,VLOOKUP(E987,'SD Aufnahme'!$A$33:$X$376,'SD Aufnahme'!$X$29,FALSE)),M987)</f>
        <v>0</v>
      </c>
      <c r="AK987" s="91">
        <f t="shared" ca="1" si="306"/>
        <v>0</v>
      </c>
      <c r="AL987" s="98">
        <f t="shared" si="300"/>
        <v>3</v>
      </c>
      <c r="AO987" s="98">
        <f t="shared" si="301"/>
        <v>0</v>
      </c>
      <c r="AR987" s="98" t="str">
        <f t="shared" si="302"/>
        <v>1900-1-Aufnahme</v>
      </c>
    </row>
    <row r="988" spans="1:44">
      <c r="A988" s="98">
        <f t="shared" si="293"/>
        <v>0</v>
      </c>
      <c r="B988" s="98" t="str">
        <f>IF(C988=1,SUM($C$23:C988),"")</f>
        <v/>
      </c>
      <c r="C988" s="98">
        <f t="shared" si="294"/>
        <v>0</v>
      </c>
      <c r="D988" s="89" t="str">
        <f t="shared" si="295"/>
        <v>1900-1-Aufnahme-</v>
      </c>
      <c r="E988" s="123" t="str">
        <f t="shared" ca="1" si="303"/>
        <v>-</v>
      </c>
      <c r="F988" s="123">
        <f t="shared" si="289"/>
        <v>1900</v>
      </c>
      <c r="G988" s="123">
        <f t="shared" si="290"/>
        <v>1</v>
      </c>
      <c r="H988" s="162">
        <f t="shared" si="291"/>
        <v>966</v>
      </c>
      <c r="I988" s="77"/>
      <c r="J988" s="78"/>
      <c r="K988" s="79"/>
      <c r="L988" s="80"/>
      <c r="M988" s="177"/>
      <c r="N988" s="309" t="str">
        <f t="shared" ca="1" si="307"/>
        <v/>
      </c>
      <c r="O988" s="310" t="str">
        <f ca="1">IFERROR(IF(VLOOKUP($E988,'SD Aufnahme'!$A$33:$N$326,'SD Aufnahme'!$D$29,FALSE)=0,"",VLOOKUP($E988,'SD Aufnahme'!$A$33:$N$326,'SD Aufnahme'!$D$29,FALSE)),"")</f>
        <v/>
      </c>
      <c r="P988" s="313"/>
      <c r="Q988" s="315" t="str">
        <f>IF(K988=0,"",IFERROR(VLOOKUP($E988,'SD Aufnahme'!$A$33:$N$326,'SD Aufnahme'!$E$29,FALSE),""))</f>
        <v/>
      </c>
      <c r="R988" s="87"/>
      <c r="S988" s="131" t="str">
        <f t="shared" si="296"/>
        <v/>
      </c>
      <c r="T988" s="126">
        <f>IF(M988="organische Düngemittel",IF(OR($M988=0,L988&lt;&gt;0,U988&gt;0),0,IFERROR(VLOOKUP($E988,'SD Aufnahme'!$A$33:$N$4042,T$20,FALSE),0)),)</f>
        <v>0</v>
      </c>
      <c r="U988" s="83"/>
      <c r="V988" s="124"/>
      <c r="W988" s="128" t="str">
        <f ca="1">IFERROR(IF(AND(J988&lt;&gt;"eigene Stoffe",VLOOKUP($E988,'SD Aufnahme'!$A$33:$N$326,'SD Aufnahme'!$G$29,FALSE)=0),"",IF($L988&lt;&gt;0,"", IF(AND(P988&gt;0,O988&lt;&gt;"",Q988&lt;&gt;"t TM"),VLOOKUP($E988,'SD Aufnahme'!$A$33:$N$326,'SD Aufnahme'!$G$29,FALSE)/O988*P988,VLOOKUP($E988,'SD Aufnahme'!$A$33:$N$326,'SD Aufnahme'!$G$29,FALSE)))),"")</f>
        <v/>
      </c>
      <c r="X988" s="87"/>
      <c r="Y988" s="128" t="str">
        <f ca="1">IFERROR(IF(AND(J988&lt;&gt;"eigene Stoffe",VLOOKUP($E988,'SD Aufnahme'!$A$33:$N$326,'SD Aufnahme'!$H$29,FALSE)=0),"",IF($L988&lt;&gt;0,"",IFERROR(IF(AND(P988&gt;0,O988&lt;&gt;"",Q988&lt;&gt;"t TM"),VLOOKUP($E988,'SD Aufnahme'!$A$33:$N$326,'SD Aufnahme'!$H$29,FALSE)*P988/O988,VLOOKUP($E988,'SD Aufnahme'!$A$33:$N$326,'SD Aufnahme'!$H$29,FALSE)),""))),"")</f>
        <v/>
      </c>
      <c r="Z988" s="87"/>
      <c r="AA988" s="424" t="s">
        <v>667</v>
      </c>
      <c r="AB988" s="129" t="str">
        <f>IF($M988=0,"",IFERROR(VLOOKUP($E988,'SD Aufnahme'!$A$33:$N$279,AB$20,FALSE),""))</f>
        <v/>
      </c>
      <c r="AC988" s="97">
        <f t="shared" si="297"/>
        <v>0</v>
      </c>
      <c r="AD988" s="89">
        <f t="shared" ca="1" si="298"/>
        <v>0</v>
      </c>
      <c r="AE988" s="89">
        <f t="shared" ca="1" si="304"/>
        <v>0</v>
      </c>
      <c r="AF988" s="89">
        <f t="shared" ca="1" si="299"/>
        <v>0</v>
      </c>
      <c r="AG988" s="89">
        <f t="shared" ca="1" si="305"/>
        <v>0</v>
      </c>
      <c r="AH988" s="89">
        <f t="shared" si="292"/>
        <v>0</v>
      </c>
      <c r="AI988" s="130" t="e">
        <f ca="1">COUNTIF(OFFSET('SD Aufnahme'!$C$33,VLOOKUP(J988,Art_Aufnahme,3,FALSE),0,VLOOKUP(J988,Art_Aufnahme,4,FALSE)-VLOOKUP(J988,Art_Aufnahme,3,FALSE)+1,1),K988)</f>
        <v>#N/A</v>
      </c>
      <c r="AJ988" s="138">
        <f ca="1">COUNTIF(OFFSET('SD Aufnahme'!$M$32,VLOOKUP(E988,'SD Aufnahme'!$A$33:$X$376,'SD Aufnahme'!$W$29,FALSE),0,1,VLOOKUP(E988,'SD Aufnahme'!$A$33:$X$376,'SD Aufnahme'!$X$29,FALSE)),M988)</f>
        <v>0</v>
      </c>
      <c r="AK988" s="91">
        <f t="shared" ca="1" si="306"/>
        <v>0</v>
      </c>
      <c r="AL988" s="98">
        <f t="shared" si="300"/>
        <v>3</v>
      </c>
      <c r="AO988" s="98">
        <f t="shared" si="301"/>
        <v>0</v>
      </c>
      <c r="AR988" s="98" t="str">
        <f t="shared" si="302"/>
        <v>1900-1-Aufnahme</v>
      </c>
    </row>
    <row r="989" spans="1:44">
      <c r="A989" s="98">
        <f t="shared" si="293"/>
        <v>0</v>
      </c>
      <c r="B989" s="98" t="str">
        <f>IF(C989=1,SUM($C$23:C989),"")</f>
        <v/>
      </c>
      <c r="C989" s="98">
        <f t="shared" si="294"/>
        <v>0</v>
      </c>
      <c r="D989" s="89" t="str">
        <f t="shared" si="295"/>
        <v>1900-1-Aufnahme-</v>
      </c>
      <c r="E989" s="123" t="str">
        <f t="shared" ca="1" si="303"/>
        <v>-</v>
      </c>
      <c r="F989" s="123">
        <f t="shared" si="289"/>
        <v>1900</v>
      </c>
      <c r="G989" s="123">
        <f t="shared" si="290"/>
        <v>1</v>
      </c>
      <c r="H989" s="162">
        <f t="shared" si="291"/>
        <v>967</v>
      </c>
      <c r="I989" s="77"/>
      <c r="J989" s="78"/>
      <c r="K989" s="79"/>
      <c r="L989" s="80"/>
      <c r="M989" s="177"/>
      <c r="N989" s="309" t="str">
        <f t="shared" ca="1" si="307"/>
        <v/>
      </c>
      <c r="O989" s="310" t="str">
        <f ca="1">IFERROR(IF(VLOOKUP($E989,'SD Aufnahme'!$A$33:$N$326,'SD Aufnahme'!$D$29,FALSE)=0,"",VLOOKUP($E989,'SD Aufnahme'!$A$33:$N$326,'SD Aufnahme'!$D$29,FALSE)),"")</f>
        <v/>
      </c>
      <c r="P989" s="313"/>
      <c r="Q989" s="315" t="str">
        <f>IF(K989=0,"",IFERROR(VLOOKUP($E989,'SD Aufnahme'!$A$33:$N$326,'SD Aufnahme'!$E$29,FALSE),""))</f>
        <v/>
      </c>
      <c r="R989" s="87"/>
      <c r="S989" s="131" t="str">
        <f t="shared" si="296"/>
        <v/>
      </c>
      <c r="T989" s="126">
        <f>IF(M989="organische Düngemittel",IF(OR($M989=0,L989&lt;&gt;0,U989&gt;0),0,IFERROR(VLOOKUP($E989,'SD Aufnahme'!$A$33:$N$4042,T$20,FALSE),0)),)</f>
        <v>0</v>
      </c>
      <c r="U989" s="83"/>
      <c r="V989" s="124"/>
      <c r="W989" s="128" t="str">
        <f ca="1">IFERROR(IF(AND(J989&lt;&gt;"eigene Stoffe",VLOOKUP($E989,'SD Aufnahme'!$A$33:$N$326,'SD Aufnahme'!$G$29,FALSE)=0),"",IF($L989&lt;&gt;0,"", IF(AND(P989&gt;0,O989&lt;&gt;"",Q989&lt;&gt;"t TM"),VLOOKUP($E989,'SD Aufnahme'!$A$33:$N$326,'SD Aufnahme'!$G$29,FALSE)/O989*P989,VLOOKUP($E989,'SD Aufnahme'!$A$33:$N$326,'SD Aufnahme'!$G$29,FALSE)))),"")</f>
        <v/>
      </c>
      <c r="X989" s="87"/>
      <c r="Y989" s="128" t="str">
        <f ca="1">IFERROR(IF(AND(J989&lt;&gt;"eigene Stoffe",VLOOKUP($E989,'SD Aufnahme'!$A$33:$N$326,'SD Aufnahme'!$H$29,FALSE)=0),"",IF($L989&lt;&gt;0,"",IFERROR(IF(AND(P989&gt;0,O989&lt;&gt;"",Q989&lt;&gt;"t TM"),VLOOKUP($E989,'SD Aufnahme'!$A$33:$N$326,'SD Aufnahme'!$H$29,FALSE)*P989/O989,VLOOKUP($E989,'SD Aufnahme'!$A$33:$N$326,'SD Aufnahme'!$H$29,FALSE)),""))),"")</f>
        <v/>
      </c>
      <c r="Z989" s="87"/>
      <c r="AA989" s="424" t="s">
        <v>667</v>
      </c>
      <c r="AB989" s="129" t="str">
        <f>IF($M989=0,"",IFERROR(VLOOKUP($E989,'SD Aufnahme'!$A$33:$N$279,AB$20,FALSE),""))</f>
        <v/>
      </c>
      <c r="AC989" s="97">
        <f t="shared" si="297"/>
        <v>0</v>
      </c>
      <c r="AD989" s="89">
        <f t="shared" ca="1" si="298"/>
        <v>0</v>
      </c>
      <c r="AE989" s="89">
        <f t="shared" ca="1" si="304"/>
        <v>0</v>
      </c>
      <c r="AF989" s="89">
        <f t="shared" ca="1" si="299"/>
        <v>0</v>
      </c>
      <c r="AG989" s="89">
        <f t="shared" ca="1" si="305"/>
        <v>0</v>
      </c>
      <c r="AH989" s="89">
        <f t="shared" si="292"/>
        <v>0</v>
      </c>
      <c r="AI989" s="130" t="e">
        <f ca="1">COUNTIF(OFFSET('SD Aufnahme'!$C$33,VLOOKUP(J989,Art_Aufnahme,3,FALSE),0,VLOOKUP(J989,Art_Aufnahme,4,FALSE)-VLOOKUP(J989,Art_Aufnahme,3,FALSE)+1,1),K989)</f>
        <v>#N/A</v>
      </c>
      <c r="AJ989" s="138">
        <f ca="1">COUNTIF(OFFSET('SD Aufnahme'!$M$32,VLOOKUP(E989,'SD Aufnahme'!$A$33:$X$376,'SD Aufnahme'!$W$29,FALSE),0,1,VLOOKUP(E989,'SD Aufnahme'!$A$33:$X$376,'SD Aufnahme'!$X$29,FALSE)),M989)</f>
        <v>0</v>
      </c>
      <c r="AK989" s="91">
        <f t="shared" ca="1" si="306"/>
        <v>0</v>
      </c>
      <c r="AL989" s="98">
        <f t="shared" si="300"/>
        <v>3</v>
      </c>
      <c r="AO989" s="98">
        <f t="shared" si="301"/>
        <v>0</v>
      </c>
      <c r="AR989" s="98" t="str">
        <f t="shared" si="302"/>
        <v>1900-1-Aufnahme</v>
      </c>
    </row>
    <row r="990" spans="1:44">
      <c r="A990" s="98">
        <f t="shared" si="293"/>
        <v>0</v>
      </c>
      <c r="B990" s="98" t="str">
        <f>IF(C990=1,SUM($C$23:C990),"")</f>
        <v/>
      </c>
      <c r="C990" s="98">
        <f t="shared" si="294"/>
        <v>0</v>
      </c>
      <c r="D990" s="89" t="str">
        <f t="shared" si="295"/>
        <v>1900-1-Aufnahme-</v>
      </c>
      <c r="E990" s="123" t="str">
        <f t="shared" ca="1" si="303"/>
        <v>-</v>
      </c>
      <c r="F990" s="123">
        <f t="shared" si="289"/>
        <v>1900</v>
      </c>
      <c r="G990" s="123">
        <f t="shared" si="290"/>
        <v>1</v>
      </c>
      <c r="H990" s="162">
        <f t="shared" si="291"/>
        <v>968</v>
      </c>
      <c r="I990" s="77"/>
      <c r="J990" s="78"/>
      <c r="K990" s="79"/>
      <c r="L990" s="80"/>
      <c r="M990" s="177"/>
      <c r="N990" s="309" t="str">
        <f t="shared" ca="1" si="307"/>
        <v/>
      </c>
      <c r="O990" s="310" t="str">
        <f ca="1">IFERROR(IF(VLOOKUP($E990,'SD Aufnahme'!$A$33:$N$326,'SD Aufnahme'!$D$29,FALSE)=0,"",VLOOKUP($E990,'SD Aufnahme'!$A$33:$N$326,'SD Aufnahme'!$D$29,FALSE)),"")</f>
        <v/>
      </c>
      <c r="P990" s="313"/>
      <c r="Q990" s="315" t="str">
        <f>IF(K990=0,"",IFERROR(VLOOKUP($E990,'SD Aufnahme'!$A$33:$N$326,'SD Aufnahme'!$E$29,FALSE),""))</f>
        <v/>
      </c>
      <c r="R990" s="87"/>
      <c r="S990" s="131" t="str">
        <f t="shared" si="296"/>
        <v/>
      </c>
      <c r="T990" s="126">
        <f>IF(M990="organische Düngemittel",IF(OR($M990=0,L990&lt;&gt;0,U990&gt;0),0,IFERROR(VLOOKUP($E990,'SD Aufnahme'!$A$33:$N$4042,T$20,FALSE),0)),)</f>
        <v>0</v>
      </c>
      <c r="U990" s="83"/>
      <c r="V990" s="124"/>
      <c r="W990" s="128" t="str">
        <f ca="1">IFERROR(IF(AND(J990&lt;&gt;"eigene Stoffe",VLOOKUP($E990,'SD Aufnahme'!$A$33:$N$326,'SD Aufnahme'!$G$29,FALSE)=0),"",IF($L990&lt;&gt;0,"", IF(AND(P990&gt;0,O990&lt;&gt;"",Q990&lt;&gt;"t TM"),VLOOKUP($E990,'SD Aufnahme'!$A$33:$N$326,'SD Aufnahme'!$G$29,FALSE)/O990*P990,VLOOKUP($E990,'SD Aufnahme'!$A$33:$N$326,'SD Aufnahme'!$G$29,FALSE)))),"")</f>
        <v/>
      </c>
      <c r="X990" s="87"/>
      <c r="Y990" s="128" t="str">
        <f ca="1">IFERROR(IF(AND(J990&lt;&gt;"eigene Stoffe",VLOOKUP($E990,'SD Aufnahme'!$A$33:$N$326,'SD Aufnahme'!$H$29,FALSE)=0),"",IF($L990&lt;&gt;0,"",IFERROR(IF(AND(P990&gt;0,O990&lt;&gt;"",Q990&lt;&gt;"t TM"),VLOOKUP($E990,'SD Aufnahme'!$A$33:$N$326,'SD Aufnahme'!$H$29,FALSE)*P990/O990,VLOOKUP($E990,'SD Aufnahme'!$A$33:$N$326,'SD Aufnahme'!$H$29,FALSE)),""))),"")</f>
        <v/>
      </c>
      <c r="Z990" s="87"/>
      <c r="AA990" s="424" t="s">
        <v>667</v>
      </c>
      <c r="AB990" s="129" t="str">
        <f>IF($M990=0,"",IFERROR(VLOOKUP($E990,'SD Aufnahme'!$A$33:$N$279,AB$20,FALSE),""))</f>
        <v/>
      </c>
      <c r="AC990" s="97">
        <f t="shared" si="297"/>
        <v>0</v>
      </c>
      <c r="AD990" s="89">
        <f t="shared" ca="1" si="298"/>
        <v>0</v>
      </c>
      <c r="AE990" s="89">
        <f t="shared" ca="1" si="304"/>
        <v>0</v>
      </c>
      <c r="AF990" s="89">
        <f t="shared" ca="1" si="299"/>
        <v>0</v>
      </c>
      <c r="AG990" s="89">
        <f t="shared" ca="1" si="305"/>
        <v>0</v>
      </c>
      <c r="AH990" s="89">
        <f t="shared" si="292"/>
        <v>0</v>
      </c>
      <c r="AI990" s="130" t="e">
        <f ca="1">COUNTIF(OFFSET('SD Aufnahme'!$C$33,VLOOKUP(J990,Art_Aufnahme,3,FALSE),0,VLOOKUP(J990,Art_Aufnahme,4,FALSE)-VLOOKUP(J990,Art_Aufnahme,3,FALSE)+1,1),K990)</f>
        <v>#N/A</v>
      </c>
      <c r="AJ990" s="138">
        <f ca="1">COUNTIF(OFFSET('SD Aufnahme'!$M$32,VLOOKUP(E990,'SD Aufnahme'!$A$33:$X$376,'SD Aufnahme'!$W$29,FALSE),0,1,VLOOKUP(E990,'SD Aufnahme'!$A$33:$X$376,'SD Aufnahme'!$X$29,FALSE)),M990)</f>
        <v>0</v>
      </c>
      <c r="AK990" s="91">
        <f t="shared" ca="1" si="306"/>
        <v>0</v>
      </c>
      <c r="AL990" s="98">
        <f t="shared" si="300"/>
        <v>3</v>
      </c>
      <c r="AO990" s="98">
        <f t="shared" si="301"/>
        <v>0</v>
      </c>
      <c r="AR990" s="98" t="str">
        <f t="shared" si="302"/>
        <v>1900-1-Aufnahme</v>
      </c>
    </row>
    <row r="991" spans="1:44">
      <c r="A991" s="98">
        <f t="shared" si="293"/>
        <v>0</v>
      </c>
      <c r="B991" s="98" t="str">
        <f>IF(C991=1,SUM($C$23:C991),"")</f>
        <v/>
      </c>
      <c r="C991" s="98">
        <f t="shared" si="294"/>
        <v>0</v>
      </c>
      <c r="D991" s="89" t="str">
        <f t="shared" si="295"/>
        <v>1900-1-Aufnahme-</v>
      </c>
      <c r="E991" s="123" t="str">
        <f t="shared" ca="1" si="303"/>
        <v>-</v>
      </c>
      <c r="F991" s="123">
        <f t="shared" si="289"/>
        <v>1900</v>
      </c>
      <c r="G991" s="123">
        <f t="shared" si="290"/>
        <v>1</v>
      </c>
      <c r="H991" s="162">
        <f t="shared" si="291"/>
        <v>969</v>
      </c>
      <c r="I991" s="77"/>
      <c r="J991" s="78"/>
      <c r="K991" s="79"/>
      <c r="L991" s="80"/>
      <c r="M991" s="177"/>
      <c r="N991" s="309" t="str">
        <f t="shared" ca="1" si="307"/>
        <v/>
      </c>
      <c r="O991" s="310" t="str">
        <f ca="1">IFERROR(IF(VLOOKUP($E991,'SD Aufnahme'!$A$33:$N$326,'SD Aufnahme'!$D$29,FALSE)=0,"",VLOOKUP($E991,'SD Aufnahme'!$A$33:$N$326,'SD Aufnahme'!$D$29,FALSE)),"")</f>
        <v/>
      </c>
      <c r="P991" s="313"/>
      <c r="Q991" s="315" t="str">
        <f>IF(K991=0,"",IFERROR(VLOOKUP($E991,'SD Aufnahme'!$A$33:$N$326,'SD Aufnahme'!$E$29,FALSE),""))</f>
        <v/>
      </c>
      <c r="R991" s="87"/>
      <c r="S991" s="131" t="str">
        <f t="shared" si="296"/>
        <v/>
      </c>
      <c r="T991" s="126">
        <f>IF(M991="organische Düngemittel",IF(OR($M991=0,L991&lt;&gt;0,U991&gt;0),0,IFERROR(VLOOKUP($E991,'SD Aufnahme'!$A$33:$N$4042,T$20,FALSE),0)),)</f>
        <v>0</v>
      </c>
      <c r="U991" s="83"/>
      <c r="V991" s="124"/>
      <c r="W991" s="128" t="str">
        <f ca="1">IFERROR(IF(AND(J991&lt;&gt;"eigene Stoffe",VLOOKUP($E991,'SD Aufnahme'!$A$33:$N$326,'SD Aufnahme'!$G$29,FALSE)=0),"",IF($L991&lt;&gt;0,"", IF(AND(P991&gt;0,O991&lt;&gt;"",Q991&lt;&gt;"t TM"),VLOOKUP($E991,'SD Aufnahme'!$A$33:$N$326,'SD Aufnahme'!$G$29,FALSE)/O991*P991,VLOOKUP($E991,'SD Aufnahme'!$A$33:$N$326,'SD Aufnahme'!$G$29,FALSE)))),"")</f>
        <v/>
      </c>
      <c r="X991" s="87"/>
      <c r="Y991" s="128" t="str">
        <f ca="1">IFERROR(IF(AND(J991&lt;&gt;"eigene Stoffe",VLOOKUP($E991,'SD Aufnahme'!$A$33:$N$326,'SD Aufnahme'!$H$29,FALSE)=0),"",IF($L991&lt;&gt;0,"",IFERROR(IF(AND(P991&gt;0,O991&lt;&gt;"",Q991&lt;&gt;"t TM"),VLOOKUP($E991,'SD Aufnahme'!$A$33:$N$326,'SD Aufnahme'!$H$29,FALSE)*P991/O991,VLOOKUP($E991,'SD Aufnahme'!$A$33:$N$326,'SD Aufnahme'!$H$29,FALSE)),""))),"")</f>
        <v/>
      </c>
      <c r="Z991" s="87"/>
      <c r="AA991" s="424" t="s">
        <v>667</v>
      </c>
      <c r="AB991" s="129" t="str">
        <f>IF($M991=0,"",IFERROR(VLOOKUP($E991,'SD Aufnahme'!$A$33:$N$279,AB$20,FALSE),""))</f>
        <v/>
      </c>
      <c r="AC991" s="97">
        <f t="shared" si="297"/>
        <v>0</v>
      </c>
      <c r="AD991" s="89">
        <f t="shared" ca="1" si="298"/>
        <v>0</v>
      </c>
      <c r="AE991" s="89">
        <f t="shared" ca="1" si="304"/>
        <v>0</v>
      </c>
      <c r="AF991" s="89">
        <f t="shared" ca="1" si="299"/>
        <v>0</v>
      </c>
      <c r="AG991" s="89">
        <f t="shared" ca="1" si="305"/>
        <v>0</v>
      </c>
      <c r="AH991" s="89">
        <f t="shared" si="292"/>
        <v>0</v>
      </c>
      <c r="AI991" s="130" t="e">
        <f ca="1">COUNTIF(OFFSET('SD Aufnahme'!$C$33,VLOOKUP(J991,Art_Aufnahme,3,FALSE),0,VLOOKUP(J991,Art_Aufnahme,4,FALSE)-VLOOKUP(J991,Art_Aufnahme,3,FALSE)+1,1),K991)</f>
        <v>#N/A</v>
      </c>
      <c r="AJ991" s="138">
        <f ca="1">COUNTIF(OFFSET('SD Aufnahme'!$M$32,VLOOKUP(E991,'SD Aufnahme'!$A$33:$X$376,'SD Aufnahme'!$W$29,FALSE),0,1,VLOOKUP(E991,'SD Aufnahme'!$A$33:$X$376,'SD Aufnahme'!$X$29,FALSE)),M991)</f>
        <v>0</v>
      </c>
      <c r="AK991" s="91">
        <f t="shared" ca="1" si="306"/>
        <v>0</v>
      </c>
      <c r="AL991" s="98">
        <f t="shared" si="300"/>
        <v>3</v>
      </c>
      <c r="AO991" s="98">
        <f t="shared" si="301"/>
        <v>0</v>
      </c>
      <c r="AR991" s="98" t="str">
        <f t="shared" si="302"/>
        <v>1900-1-Aufnahme</v>
      </c>
    </row>
    <row r="992" spans="1:44">
      <c r="A992" s="98">
        <f t="shared" si="293"/>
        <v>0</v>
      </c>
      <c r="B992" s="98" t="str">
        <f>IF(C992=1,SUM($C$23:C992),"")</f>
        <v/>
      </c>
      <c r="C992" s="98">
        <f t="shared" si="294"/>
        <v>0</v>
      </c>
      <c r="D992" s="89" t="str">
        <f t="shared" si="295"/>
        <v>1900-1-Aufnahme-</v>
      </c>
      <c r="E992" s="123" t="str">
        <f t="shared" ca="1" si="303"/>
        <v>-</v>
      </c>
      <c r="F992" s="123">
        <f t="shared" ref="F992:F1022" si="308">YEAR(I992)</f>
        <v>1900</v>
      </c>
      <c r="G992" s="123">
        <f t="shared" ref="G992:G1022" si="309">IF(MONTH(I992)&lt;7,1,2)</f>
        <v>1</v>
      </c>
      <c r="H992" s="162">
        <f t="shared" ref="H992:H1022" si="310">H991+1</f>
        <v>970</v>
      </c>
      <c r="I992" s="77"/>
      <c r="J992" s="78"/>
      <c r="K992" s="79"/>
      <c r="L992" s="80"/>
      <c r="M992" s="177"/>
      <c r="N992" s="309" t="str">
        <f t="shared" ca="1" si="307"/>
        <v/>
      </c>
      <c r="O992" s="310" t="str">
        <f ca="1">IFERROR(IF(VLOOKUP($E992,'SD Aufnahme'!$A$33:$N$326,'SD Aufnahme'!$D$29,FALSE)=0,"",VLOOKUP($E992,'SD Aufnahme'!$A$33:$N$326,'SD Aufnahme'!$D$29,FALSE)),"")</f>
        <v/>
      </c>
      <c r="P992" s="313"/>
      <c r="Q992" s="315" t="str">
        <f>IF(K992=0,"",IFERROR(VLOOKUP($E992,'SD Aufnahme'!$A$33:$N$326,'SD Aufnahme'!$E$29,FALSE),""))</f>
        <v/>
      </c>
      <c r="R992" s="87"/>
      <c r="S992" s="131" t="str">
        <f t="shared" si="296"/>
        <v/>
      </c>
      <c r="T992" s="126">
        <f>IF(M992="organische Düngemittel",IF(OR($M992=0,L992&lt;&gt;0,U992&gt;0),0,IFERROR(VLOOKUP($E992,'SD Aufnahme'!$A$33:$N$4042,T$20,FALSE),0)),)</f>
        <v>0</v>
      </c>
      <c r="U992" s="83"/>
      <c r="V992" s="124"/>
      <c r="W992" s="128" t="str">
        <f ca="1">IFERROR(IF(AND(J992&lt;&gt;"eigene Stoffe",VLOOKUP($E992,'SD Aufnahme'!$A$33:$N$326,'SD Aufnahme'!$G$29,FALSE)=0),"",IF($L992&lt;&gt;0,"", IF(AND(P992&gt;0,O992&lt;&gt;"",Q992&lt;&gt;"t TM"),VLOOKUP($E992,'SD Aufnahme'!$A$33:$N$326,'SD Aufnahme'!$G$29,FALSE)/O992*P992,VLOOKUP($E992,'SD Aufnahme'!$A$33:$N$326,'SD Aufnahme'!$G$29,FALSE)))),"")</f>
        <v/>
      </c>
      <c r="X992" s="87"/>
      <c r="Y992" s="128" t="str">
        <f ca="1">IFERROR(IF(AND(J992&lt;&gt;"eigene Stoffe",VLOOKUP($E992,'SD Aufnahme'!$A$33:$N$326,'SD Aufnahme'!$H$29,FALSE)=0),"",IF($L992&lt;&gt;0,"",IFERROR(IF(AND(P992&gt;0,O992&lt;&gt;"",Q992&lt;&gt;"t TM"),VLOOKUP($E992,'SD Aufnahme'!$A$33:$N$326,'SD Aufnahme'!$H$29,FALSE)*P992/O992,VLOOKUP($E992,'SD Aufnahme'!$A$33:$N$326,'SD Aufnahme'!$H$29,FALSE)),""))),"")</f>
        <v/>
      </c>
      <c r="Z992" s="87"/>
      <c r="AA992" s="424" t="s">
        <v>667</v>
      </c>
      <c r="AB992" s="129" t="str">
        <f>IF($M992=0,"",IFERROR(VLOOKUP($E992,'SD Aufnahme'!$A$33:$N$279,AB$20,FALSE),""))</f>
        <v/>
      </c>
      <c r="AC992" s="97">
        <f t="shared" si="297"/>
        <v>0</v>
      </c>
      <c r="AD992" s="89">
        <f t="shared" ca="1" si="298"/>
        <v>0</v>
      </c>
      <c r="AE992" s="89">
        <f t="shared" ca="1" si="304"/>
        <v>0</v>
      </c>
      <c r="AF992" s="89">
        <f t="shared" ca="1" si="299"/>
        <v>0</v>
      </c>
      <c r="AG992" s="89">
        <f t="shared" ca="1" si="305"/>
        <v>0</v>
      </c>
      <c r="AH992" s="89">
        <f t="shared" ref="AH992:AH1022" si="311">IFERROR(AB992*$R992,0)</f>
        <v>0</v>
      </c>
      <c r="AI992" s="130" t="e">
        <f ca="1">COUNTIF(OFFSET('SD Aufnahme'!$C$33,VLOOKUP(J992,Art_Aufnahme,3,FALSE),0,VLOOKUP(J992,Art_Aufnahme,4,FALSE)-VLOOKUP(J992,Art_Aufnahme,3,FALSE)+1,1),K992)</f>
        <v>#N/A</v>
      </c>
      <c r="AJ992" s="138">
        <f ca="1">COUNTIF(OFFSET('SD Aufnahme'!$M$32,VLOOKUP(E992,'SD Aufnahme'!$A$33:$X$376,'SD Aufnahme'!$W$29,FALSE),0,1,VLOOKUP(E992,'SD Aufnahme'!$A$33:$X$376,'SD Aufnahme'!$X$29,FALSE)),M992)</f>
        <v>0</v>
      </c>
      <c r="AK992" s="91">
        <f t="shared" ca="1" si="306"/>
        <v>0</v>
      </c>
      <c r="AL992" s="98">
        <f t="shared" si="300"/>
        <v>3</v>
      </c>
      <c r="AO992" s="98">
        <f t="shared" si="301"/>
        <v>0</v>
      </c>
      <c r="AR992" s="98" t="str">
        <f t="shared" si="302"/>
        <v>1900-1-Aufnahme</v>
      </c>
    </row>
    <row r="993" spans="1:44">
      <c r="A993" s="98">
        <f t="shared" si="293"/>
        <v>0</v>
      </c>
      <c r="B993" s="98" t="str">
        <f>IF(C993=1,SUM($C$23:C993),"")</f>
        <v/>
      </c>
      <c r="C993" s="98">
        <f t="shared" si="294"/>
        <v>0</v>
      </c>
      <c r="D993" s="89" t="str">
        <f t="shared" si="295"/>
        <v>1900-1-Aufnahme-</v>
      </c>
      <c r="E993" s="123" t="str">
        <f t="shared" ca="1" si="303"/>
        <v>-</v>
      </c>
      <c r="F993" s="123">
        <f t="shared" si="308"/>
        <v>1900</v>
      </c>
      <c r="G993" s="123">
        <f t="shared" si="309"/>
        <v>1</v>
      </c>
      <c r="H993" s="162">
        <f t="shared" si="310"/>
        <v>971</v>
      </c>
      <c r="I993" s="77"/>
      <c r="J993" s="78"/>
      <c r="K993" s="79"/>
      <c r="L993" s="80"/>
      <c r="M993" s="177"/>
      <c r="N993" s="309" t="str">
        <f t="shared" ca="1" si="307"/>
        <v/>
      </c>
      <c r="O993" s="310" t="str">
        <f ca="1">IFERROR(IF(VLOOKUP($E993,'SD Aufnahme'!$A$33:$N$326,'SD Aufnahme'!$D$29,FALSE)=0,"",VLOOKUP($E993,'SD Aufnahme'!$A$33:$N$326,'SD Aufnahme'!$D$29,FALSE)),"")</f>
        <v/>
      </c>
      <c r="P993" s="313"/>
      <c r="Q993" s="315" t="str">
        <f>IF(K993=0,"",IFERROR(VLOOKUP($E993,'SD Aufnahme'!$A$33:$N$326,'SD Aufnahme'!$E$29,FALSE),""))</f>
        <v/>
      </c>
      <c r="R993" s="87"/>
      <c r="S993" s="131" t="str">
        <f t="shared" si="296"/>
        <v/>
      </c>
      <c r="T993" s="126">
        <f>IF(M993="organische Düngemittel",IF(OR($M993=0,L993&lt;&gt;0,U993&gt;0),0,IFERROR(VLOOKUP($E993,'SD Aufnahme'!$A$33:$N$4042,T$20,FALSE),0)),)</f>
        <v>0</v>
      </c>
      <c r="U993" s="83"/>
      <c r="V993" s="124"/>
      <c r="W993" s="128" t="str">
        <f ca="1">IFERROR(IF(AND(J993&lt;&gt;"eigene Stoffe",VLOOKUP($E993,'SD Aufnahme'!$A$33:$N$326,'SD Aufnahme'!$G$29,FALSE)=0),"",IF($L993&lt;&gt;0,"", IF(AND(P993&gt;0,O993&lt;&gt;"",Q993&lt;&gt;"t TM"),VLOOKUP($E993,'SD Aufnahme'!$A$33:$N$326,'SD Aufnahme'!$G$29,FALSE)/O993*P993,VLOOKUP($E993,'SD Aufnahme'!$A$33:$N$326,'SD Aufnahme'!$G$29,FALSE)))),"")</f>
        <v/>
      </c>
      <c r="X993" s="87"/>
      <c r="Y993" s="128" t="str">
        <f ca="1">IFERROR(IF(AND(J993&lt;&gt;"eigene Stoffe",VLOOKUP($E993,'SD Aufnahme'!$A$33:$N$326,'SD Aufnahme'!$H$29,FALSE)=0),"",IF($L993&lt;&gt;0,"",IFERROR(IF(AND(P993&gt;0,O993&lt;&gt;"",Q993&lt;&gt;"t TM"),VLOOKUP($E993,'SD Aufnahme'!$A$33:$N$326,'SD Aufnahme'!$H$29,FALSE)*P993/O993,VLOOKUP($E993,'SD Aufnahme'!$A$33:$N$326,'SD Aufnahme'!$H$29,FALSE)),""))),"")</f>
        <v/>
      </c>
      <c r="Z993" s="87"/>
      <c r="AA993" s="424" t="s">
        <v>667</v>
      </c>
      <c r="AB993" s="129" t="str">
        <f>IF($M993=0,"",IFERROR(VLOOKUP($E993,'SD Aufnahme'!$A$33:$N$279,AB$20,FALSE),""))</f>
        <v/>
      </c>
      <c r="AC993" s="97">
        <f t="shared" si="297"/>
        <v>0</v>
      </c>
      <c r="AD993" s="89">
        <f t="shared" ca="1" si="298"/>
        <v>0</v>
      </c>
      <c r="AE993" s="89">
        <f t="shared" ca="1" si="304"/>
        <v>0</v>
      </c>
      <c r="AF993" s="89">
        <f t="shared" ca="1" si="299"/>
        <v>0</v>
      </c>
      <c r="AG993" s="89">
        <f t="shared" ca="1" si="305"/>
        <v>0</v>
      </c>
      <c r="AH993" s="89">
        <f t="shared" si="311"/>
        <v>0</v>
      </c>
      <c r="AI993" s="130" t="e">
        <f ca="1">COUNTIF(OFFSET('SD Aufnahme'!$C$33,VLOOKUP(J993,Art_Aufnahme,3,FALSE),0,VLOOKUP(J993,Art_Aufnahme,4,FALSE)-VLOOKUP(J993,Art_Aufnahme,3,FALSE)+1,1),K993)</f>
        <v>#N/A</v>
      </c>
      <c r="AJ993" s="138">
        <f ca="1">COUNTIF(OFFSET('SD Aufnahme'!$M$32,VLOOKUP(E993,'SD Aufnahme'!$A$33:$X$376,'SD Aufnahme'!$W$29,FALSE),0,1,VLOOKUP(E993,'SD Aufnahme'!$A$33:$X$376,'SD Aufnahme'!$X$29,FALSE)),M993)</f>
        <v>0</v>
      </c>
      <c r="AK993" s="91">
        <f t="shared" ca="1" si="306"/>
        <v>0</v>
      </c>
      <c r="AL993" s="98">
        <f t="shared" si="300"/>
        <v>3</v>
      </c>
      <c r="AO993" s="98">
        <f t="shared" si="301"/>
        <v>0</v>
      </c>
      <c r="AR993" s="98" t="str">
        <f t="shared" si="302"/>
        <v>1900-1-Aufnahme</v>
      </c>
    </row>
    <row r="994" spans="1:44">
      <c r="A994" s="98">
        <f t="shared" si="293"/>
        <v>0</v>
      </c>
      <c r="B994" s="98" t="str">
        <f>IF(C994=1,SUM($C$23:C994),"")</f>
        <v/>
      </c>
      <c r="C994" s="98">
        <f t="shared" si="294"/>
        <v>0</v>
      </c>
      <c r="D994" s="89" t="str">
        <f t="shared" si="295"/>
        <v>1900-1-Aufnahme-</v>
      </c>
      <c r="E994" s="123" t="str">
        <f t="shared" ca="1" si="303"/>
        <v>-</v>
      </c>
      <c r="F994" s="123">
        <f t="shared" si="308"/>
        <v>1900</v>
      </c>
      <c r="G994" s="123">
        <f t="shared" si="309"/>
        <v>1</v>
      </c>
      <c r="H994" s="162">
        <f t="shared" si="310"/>
        <v>972</v>
      </c>
      <c r="I994" s="77"/>
      <c r="J994" s="78"/>
      <c r="K994" s="79"/>
      <c r="L994" s="80"/>
      <c r="M994" s="177"/>
      <c r="N994" s="309" t="str">
        <f t="shared" ca="1" si="307"/>
        <v/>
      </c>
      <c r="O994" s="310" t="str">
        <f ca="1">IFERROR(IF(VLOOKUP($E994,'SD Aufnahme'!$A$33:$N$326,'SD Aufnahme'!$D$29,FALSE)=0,"",VLOOKUP($E994,'SD Aufnahme'!$A$33:$N$326,'SD Aufnahme'!$D$29,FALSE)),"")</f>
        <v/>
      </c>
      <c r="P994" s="313"/>
      <c r="Q994" s="315" t="str">
        <f>IF(K994=0,"",IFERROR(VLOOKUP($E994,'SD Aufnahme'!$A$33:$N$326,'SD Aufnahme'!$E$29,FALSE),""))</f>
        <v/>
      </c>
      <c r="R994" s="87"/>
      <c r="S994" s="131" t="str">
        <f t="shared" si="296"/>
        <v/>
      </c>
      <c r="T994" s="126">
        <f>IF(M994="organische Düngemittel",IF(OR($M994=0,L994&lt;&gt;0,U994&gt;0),0,IFERROR(VLOOKUP($E994,'SD Aufnahme'!$A$33:$N$4042,T$20,FALSE),0)),)</f>
        <v>0</v>
      </c>
      <c r="U994" s="83"/>
      <c r="V994" s="124"/>
      <c r="W994" s="128" t="str">
        <f ca="1">IFERROR(IF(AND(J994&lt;&gt;"eigene Stoffe",VLOOKUP($E994,'SD Aufnahme'!$A$33:$N$326,'SD Aufnahme'!$G$29,FALSE)=0),"",IF($L994&lt;&gt;0,"", IF(AND(P994&gt;0,O994&lt;&gt;"",Q994&lt;&gt;"t TM"),VLOOKUP($E994,'SD Aufnahme'!$A$33:$N$326,'SD Aufnahme'!$G$29,FALSE)/O994*P994,VLOOKUP($E994,'SD Aufnahme'!$A$33:$N$326,'SD Aufnahme'!$G$29,FALSE)))),"")</f>
        <v/>
      </c>
      <c r="X994" s="87"/>
      <c r="Y994" s="128" t="str">
        <f ca="1">IFERROR(IF(AND(J994&lt;&gt;"eigene Stoffe",VLOOKUP($E994,'SD Aufnahme'!$A$33:$N$326,'SD Aufnahme'!$H$29,FALSE)=0),"",IF($L994&lt;&gt;0,"",IFERROR(IF(AND(P994&gt;0,O994&lt;&gt;"",Q994&lt;&gt;"t TM"),VLOOKUP($E994,'SD Aufnahme'!$A$33:$N$326,'SD Aufnahme'!$H$29,FALSE)*P994/O994,VLOOKUP($E994,'SD Aufnahme'!$A$33:$N$326,'SD Aufnahme'!$H$29,FALSE)),""))),"")</f>
        <v/>
      </c>
      <c r="Z994" s="87"/>
      <c r="AA994" s="424" t="s">
        <v>667</v>
      </c>
      <c r="AB994" s="129" t="str">
        <f>IF($M994=0,"",IFERROR(VLOOKUP($E994,'SD Aufnahme'!$A$33:$N$279,AB$20,FALSE),""))</f>
        <v/>
      </c>
      <c r="AC994" s="97">
        <f t="shared" si="297"/>
        <v>0</v>
      </c>
      <c r="AD994" s="89">
        <f t="shared" ca="1" si="298"/>
        <v>0</v>
      </c>
      <c r="AE994" s="89">
        <f t="shared" ca="1" si="304"/>
        <v>0</v>
      </c>
      <c r="AF994" s="89">
        <f t="shared" ca="1" si="299"/>
        <v>0</v>
      </c>
      <c r="AG994" s="89">
        <f t="shared" ca="1" si="305"/>
        <v>0</v>
      </c>
      <c r="AH994" s="89">
        <f t="shared" si="311"/>
        <v>0</v>
      </c>
      <c r="AI994" s="130" t="e">
        <f ca="1">COUNTIF(OFFSET('SD Aufnahme'!$C$33,VLOOKUP(J994,Art_Aufnahme,3,FALSE),0,VLOOKUP(J994,Art_Aufnahme,4,FALSE)-VLOOKUP(J994,Art_Aufnahme,3,FALSE)+1,1),K994)</f>
        <v>#N/A</v>
      </c>
      <c r="AJ994" s="138">
        <f ca="1">COUNTIF(OFFSET('SD Aufnahme'!$M$32,VLOOKUP(E994,'SD Aufnahme'!$A$33:$X$376,'SD Aufnahme'!$W$29,FALSE),0,1,VLOOKUP(E994,'SD Aufnahme'!$A$33:$X$376,'SD Aufnahme'!$X$29,FALSE)),M994)</f>
        <v>0</v>
      </c>
      <c r="AK994" s="91">
        <f t="shared" ca="1" si="306"/>
        <v>0</v>
      </c>
      <c r="AL994" s="98">
        <f t="shared" si="300"/>
        <v>3</v>
      </c>
      <c r="AO994" s="98">
        <f t="shared" si="301"/>
        <v>0</v>
      </c>
      <c r="AR994" s="98" t="str">
        <f t="shared" si="302"/>
        <v>1900-1-Aufnahme</v>
      </c>
    </row>
    <row r="995" spans="1:44">
      <c r="A995" s="98">
        <f t="shared" si="293"/>
        <v>0</v>
      </c>
      <c r="B995" s="98" t="str">
        <f>IF(C995=1,SUM($C$23:C995),"")</f>
        <v/>
      </c>
      <c r="C995" s="98">
        <f t="shared" si="294"/>
        <v>0</v>
      </c>
      <c r="D995" s="89" t="str">
        <f t="shared" si="295"/>
        <v>1900-1-Aufnahme-</v>
      </c>
      <c r="E995" s="123" t="str">
        <f t="shared" ca="1" si="303"/>
        <v>-</v>
      </c>
      <c r="F995" s="123">
        <f t="shared" si="308"/>
        <v>1900</v>
      </c>
      <c r="G995" s="123">
        <f t="shared" si="309"/>
        <v>1</v>
      </c>
      <c r="H995" s="162">
        <f t="shared" si="310"/>
        <v>973</v>
      </c>
      <c r="I995" s="77"/>
      <c r="J995" s="78"/>
      <c r="K995" s="79"/>
      <c r="L995" s="80"/>
      <c r="M995" s="177"/>
      <c r="N995" s="309" t="str">
        <f t="shared" ca="1" si="307"/>
        <v/>
      </c>
      <c r="O995" s="310" t="str">
        <f ca="1">IFERROR(IF(VLOOKUP($E995,'SD Aufnahme'!$A$33:$N$326,'SD Aufnahme'!$D$29,FALSE)=0,"",VLOOKUP($E995,'SD Aufnahme'!$A$33:$N$326,'SD Aufnahme'!$D$29,FALSE)),"")</f>
        <v/>
      </c>
      <c r="P995" s="313"/>
      <c r="Q995" s="315" t="str">
        <f>IF(K995=0,"",IFERROR(VLOOKUP($E995,'SD Aufnahme'!$A$33:$N$326,'SD Aufnahme'!$E$29,FALSE),""))</f>
        <v/>
      </c>
      <c r="R995" s="87"/>
      <c r="S995" s="131" t="str">
        <f t="shared" si="296"/>
        <v/>
      </c>
      <c r="T995" s="126">
        <f>IF(M995="organische Düngemittel",IF(OR($M995=0,L995&lt;&gt;0,U995&gt;0),0,IFERROR(VLOOKUP($E995,'SD Aufnahme'!$A$33:$N$4042,T$20,FALSE),0)),)</f>
        <v>0</v>
      </c>
      <c r="U995" s="83"/>
      <c r="V995" s="124"/>
      <c r="W995" s="128" t="str">
        <f ca="1">IFERROR(IF(AND(J995&lt;&gt;"eigene Stoffe",VLOOKUP($E995,'SD Aufnahme'!$A$33:$N$326,'SD Aufnahme'!$G$29,FALSE)=0),"",IF($L995&lt;&gt;0,"", IF(AND(P995&gt;0,O995&lt;&gt;"",Q995&lt;&gt;"t TM"),VLOOKUP($E995,'SD Aufnahme'!$A$33:$N$326,'SD Aufnahme'!$G$29,FALSE)/O995*P995,VLOOKUP($E995,'SD Aufnahme'!$A$33:$N$326,'SD Aufnahme'!$G$29,FALSE)))),"")</f>
        <v/>
      </c>
      <c r="X995" s="87"/>
      <c r="Y995" s="128" t="str">
        <f ca="1">IFERROR(IF(AND(J995&lt;&gt;"eigene Stoffe",VLOOKUP($E995,'SD Aufnahme'!$A$33:$N$326,'SD Aufnahme'!$H$29,FALSE)=0),"",IF($L995&lt;&gt;0,"",IFERROR(IF(AND(P995&gt;0,O995&lt;&gt;"",Q995&lt;&gt;"t TM"),VLOOKUP($E995,'SD Aufnahme'!$A$33:$N$326,'SD Aufnahme'!$H$29,FALSE)*P995/O995,VLOOKUP($E995,'SD Aufnahme'!$A$33:$N$326,'SD Aufnahme'!$H$29,FALSE)),""))),"")</f>
        <v/>
      </c>
      <c r="Z995" s="87"/>
      <c r="AA995" s="424" t="s">
        <v>667</v>
      </c>
      <c r="AB995" s="129" t="str">
        <f>IF($M995=0,"",IFERROR(VLOOKUP($E995,'SD Aufnahme'!$A$33:$N$279,AB$20,FALSE),""))</f>
        <v/>
      </c>
      <c r="AC995" s="97">
        <f t="shared" si="297"/>
        <v>0</v>
      </c>
      <c r="AD995" s="89">
        <f t="shared" ca="1" si="298"/>
        <v>0</v>
      </c>
      <c r="AE995" s="89">
        <f t="shared" ca="1" si="304"/>
        <v>0</v>
      </c>
      <c r="AF995" s="89">
        <f t="shared" ca="1" si="299"/>
        <v>0</v>
      </c>
      <c r="AG995" s="89">
        <f t="shared" ca="1" si="305"/>
        <v>0</v>
      </c>
      <c r="AH995" s="89">
        <f t="shared" si="311"/>
        <v>0</v>
      </c>
      <c r="AI995" s="130" t="e">
        <f ca="1">COUNTIF(OFFSET('SD Aufnahme'!$C$33,VLOOKUP(J995,Art_Aufnahme,3,FALSE),0,VLOOKUP(J995,Art_Aufnahme,4,FALSE)-VLOOKUP(J995,Art_Aufnahme,3,FALSE)+1,1),K995)</f>
        <v>#N/A</v>
      </c>
      <c r="AJ995" s="138">
        <f ca="1">COUNTIF(OFFSET('SD Aufnahme'!$M$32,VLOOKUP(E995,'SD Aufnahme'!$A$33:$X$376,'SD Aufnahme'!$W$29,FALSE),0,1,VLOOKUP(E995,'SD Aufnahme'!$A$33:$X$376,'SD Aufnahme'!$X$29,FALSE)),M995)</f>
        <v>0</v>
      </c>
      <c r="AK995" s="91">
        <f t="shared" ca="1" si="306"/>
        <v>0</v>
      </c>
      <c r="AL995" s="98">
        <f t="shared" si="300"/>
        <v>3</v>
      </c>
      <c r="AO995" s="98">
        <f t="shared" si="301"/>
        <v>0</v>
      </c>
      <c r="AR995" s="98" t="str">
        <f t="shared" si="302"/>
        <v>1900-1-Aufnahme</v>
      </c>
    </row>
    <row r="996" spans="1:44">
      <c r="A996" s="98">
        <f t="shared" si="293"/>
        <v>0</v>
      </c>
      <c r="B996" s="98" t="str">
        <f>IF(C996=1,SUM($C$23:C996),"")</f>
        <v/>
      </c>
      <c r="C996" s="98">
        <f t="shared" si="294"/>
        <v>0</v>
      </c>
      <c r="D996" s="89" t="str">
        <f t="shared" si="295"/>
        <v>1900-1-Aufnahme-</v>
      </c>
      <c r="E996" s="123" t="str">
        <f t="shared" ca="1" si="303"/>
        <v>-</v>
      </c>
      <c r="F996" s="123">
        <f t="shared" si="308"/>
        <v>1900</v>
      </c>
      <c r="G996" s="123">
        <f t="shared" si="309"/>
        <v>1</v>
      </c>
      <c r="H996" s="162">
        <f t="shared" si="310"/>
        <v>974</v>
      </c>
      <c r="I996" s="77"/>
      <c r="J996" s="78"/>
      <c r="K996" s="79"/>
      <c r="L996" s="80"/>
      <c r="M996" s="177"/>
      <c r="N996" s="309" t="str">
        <f t="shared" ca="1" si="307"/>
        <v/>
      </c>
      <c r="O996" s="310" t="str">
        <f ca="1">IFERROR(IF(VLOOKUP($E996,'SD Aufnahme'!$A$33:$N$326,'SD Aufnahme'!$D$29,FALSE)=0,"",VLOOKUP($E996,'SD Aufnahme'!$A$33:$N$326,'SD Aufnahme'!$D$29,FALSE)),"")</f>
        <v/>
      </c>
      <c r="P996" s="313"/>
      <c r="Q996" s="315" t="str">
        <f>IF(K996=0,"",IFERROR(VLOOKUP($E996,'SD Aufnahme'!$A$33:$N$326,'SD Aufnahme'!$E$29,FALSE),""))</f>
        <v/>
      </c>
      <c r="R996" s="87"/>
      <c r="S996" s="131" t="str">
        <f t="shared" si="296"/>
        <v/>
      </c>
      <c r="T996" s="126">
        <f>IF(M996="organische Düngemittel",IF(OR($M996=0,L996&lt;&gt;0,U996&gt;0),0,IFERROR(VLOOKUP($E996,'SD Aufnahme'!$A$33:$N$4042,T$20,FALSE),0)),)</f>
        <v>0</v>
      </c>
      <c r="U996" s="83"/>
      <c r="V996" s="124"/>
      <c r="W996" s="128" t="str">
        <f ca="1">IFERROR(IF(AND(J996&lt;&gt;"eigene Stoffe",VLOOKUP($E996,'SD Aufnahme'!$A$33:$N$326,'SD Aufnahme'!$G$29,FALSE)=0),"",IF($L996&lt;&gt;0,"", IF(AND(P996&gt;0,O996&lt;&gt;"",Q996&lt;&gt;"t TM"),VLOOKUP($E996,'SD Aufnahme'!$A$33:$N$326,'SD Aufnahme'!$G$29,FALSE)/O996*P996,VLOOKUP($E996,'SD Aufnahme'!$A$33:$N$326,'SD Aufnahme'!$G$29,FALSE)))),"")</f>
        <v/>
      </c>
      <c r="X996" s="87"/>
      <c r="Y996" s="128" t="str">
        <f ca="1">IFERROR(IF(AND(J996&lt;&gt;"eigene Stoffe",VLOOKUP($E996,'SD Aufnahme'!$A$33:$N$326,'SD Aufnahme'!$H$29,FALSE)=0),"",IF($L996&lt;&gt;0,"",IFERROR(IF(AND(P996&gt;0,O996&lt;&gt;"",Q996&lt;&gt;"t TM"),VLOOKUP($E996,'SD Aufnahme'!$A$33:$N$326,'SD Aufnahme'!$H$29,FALSE)*P996/O996,VLOOKUP($E996,'SD Aufnahme'!$A$33:$N$326,'SD Aufnahme'!$H$29,FALSE)),""))),"")</f>
        <v/>
      </c>
      <c r="Z996" s="87"/>
      <c r="AA996" s="424" t="s">
        <v>667</v>
      </c>
      <c r="AB996" s="129" t="str">
        <f>IF($M996=0,"",IFERROR(VLOOKUP($E996,'SD Aufnahme'!$A$33:$N$279,AB$20,FALSE),""))</f>
        <v/>
      </c>
      <c r="AC996" s="97">
        <f t="shared" si="297"/>
        <v>0</v>
      </c>
      <c r="AD996" s="89">
        <f t="shared" ca="1" si="298"/>
        <v>0</v>
      </c>
      <c r="AE996" s="89">
        <f t="shared" ca="1" si="304"/>
        <v>0</v>
      </c>
      <c r="AF996" s="89">
        <f t="shared" ca="1" si="299"/>
        <v>0</v>
      </c>
      <c r="AG996" s="89">
        <f t="shared" ca="1" si="305"/>
        <v>0</v>
      </c>
      <c r="AH996" s="89">
        <f t="shared" si="311"/>
        <v>0</v>
      </c>
      <c r="AI996" s="130" t="e">
        <f ca="1">COUNTIF(OFFSET('SD Aufnahme'!$C$33,VLOOKUP(J996,Art_Aufnahme,3,FALSE),0,VLOOKUP(J996,Art_Aufnahme,4,FALSE)-VLOOKUP(J996,Art_Aufnahme,3,FALSE)+1,1),K996)</f>
        <v>#N/A</v>
      </c>
      <c r="AJ996" s="138">
        <f ca="1">COUNTIF(OFFSET('SD Aufnahme'!$M$32,VLOOKUP(E996,'SD Aufnahme'!$A$33:$X$376,'SD Aufnahme'!$W$29,FALSE),0,1,VLOOKUP(E996,'SD Aufnahme'!$A$33:$X$376,'SD Aufnahme'!$X$29,FALSE)),M996)</f>
        <v>0</v>
      </c>
      <c r="AK996" s="91">
        <f t="shared" ca="1" si="306"/>
        <v>0</v>
      </c>
      <c r="AL996" s="98">
        <f t="shared" si="300"/>
        <v>3</v>
      </c>
      <c r="AO996" s="98">
        <f t="shared" si="301"/>
        <v>0</v>
      </c>
      <c r="AR996" s="98" t="str">
        <f t="shared" si="302"/>
        <v>1900-1-Aufnahme</v>
      </c>
    </row>
    <row r="997" spans="1:44">
      <c r="A997" s="98">
        <f t="shared" si="293"/>
        <v>0</v>
      </c>
      <c r="B997" s="98" t="str">
        <f>IF(C997=1,SUM($C$23:C997),"")</f>
        <v/>
      </c>
      <c r="C997" s="98">
        <f t="shared" si="294"/>
        <v>0</v>
      </c>
      <c r="D997" s="89" t="str">
        <f t="shared" si="295"/>
        <v>1900-1-Aufnahme-</v>
      </c>
      <c r="E997" s="123" t="str">
        <f t="shared" ca="1" si="303"/>
        <v>-</v>
      </c>
      <c r="F997" s="123">
        <f t="shared" si="308"/>
        <v>1900</v>
      </c>
      <c r="G997" s="123">
        <f t="shared" si="309"/>
        <v>1</v>
      </c>
      <c r="H997" s="162">
        <f t="shared" si="310"/>
        <v>975</v>
      </c>
      <c r="I997" s="77"/>
      <c r="J997" s="78"/>
      <c r="K997" s="79"/>
      <c r="L997" s="80"/>
      <c r="M997" s="177"/>
      <c r="N997" s="309" t="str">
        <f t="shared" ca="1" si="307"/>
        <v/>
      </c>
      <c r="O997" s="310" t="str">
        <f ca="1">IFERROR(IF(VLOOKUP($E997,'SD Aufnahme'!$A$33:$N$326,'SD Aufnahme'!$D$29,FALSE)=0,"",VLOOKUP($E997,'SD Aufnahme'!$A$33:$N$326,'SD Aufnahme'!$D$29,FALSE)),"")</f>
        <v/>
      </c>
      <c r="P997" s="313"/>
      <c r="Q997" s="315" t="str">
        <f>IF(K997=0,"",IFERROR(VLOOKUP($E997,'SD Aufnahme'!$A$33:$N$326,'SD Aufnahme'!$E$29,FALSE),""))</f>
        <v/>
      </c>
      <c r="R997" s="87"/>
      <c r="S997" s="131" t="str">
        <f t="shared" si="296"/>
        <v/>
      </c>
      <c r="T997" s="126">
        <f>IF(M997="organische Düngemittel",IF(OR($M997=0,L997&lt;&gt;0,U997&gt;0),0,IFERROR(VLOOKUP($E997,'SD Aufnahme'!$A$33:$N$4042,T$20,FALSE),0)),)</f>
        <v>0</v>
      </c>
      <c r="U997" s="83"/>
      <c r="V997" s="124"/>
      <c r="W997" s="128" t="str">
        <f ca="1">IFERROR(IF(AND(J997&lt;&gt;"eigene Stoffe",VLOOKUP($E997,'SD Aufnahme'!$A$33:$N$326,'SD Aufnahme'!$G$29,FALSE)=0),"",IF($L997&lt;&gt;0,"", IF(AND(P997&gt;0,O997&lt;&gt;"",Q997&lt;&gt;"t TM"),VLOOKUP($E997,'SD Aufnahme'!$A$33:$N$326,'SD Aufnahme'!$G$29,FALSE)/O997*P997,VLOOKUP($E997,'SD Aufnahme'!$A$33:$N$326,'SD Aufnahme'!$G$29,FALSE)))),"")</f>
        <v/>
      </c>
      <c r="X997" s="87"/>
      <c r="Y997" s="128" t="str">
        <f ca="1">IFERROR(IF(AND(J997&lt;&gt;"eigene Stoffe",VLOOKUP($E997,'SD Aufnahme'!$A$33:$N$326,'SD Aufnahme'!$H$29,FALSE)=0),"",IF($L997&lt;&gt;0,"",IFERROR(IF(AND(P997&gt;0,O997&lt;&gt;"",Q997&lt;&gt;"t TM"),VLOOKUP($E997,'SD Aufnahme'!$A$33:$N$326,'SD Aufnahme'!$H$29,FALSE)*P997/O997,VLOOKUP($E997,'SD Aufnahme'!$A$33:$N$326,'SD Aufnahme'!$H$29,FALSE)),""))),"")</f>
        <v/>
      </c>
      <c r="Z997" s="87"/>
      <c r="AA997" s="424" t="s">
        <v>667</v>
      </c>
      <c r="AB997" s="129" t="str">
        <f>IF($M997=0,"",IFERROR(VLOOKUP($E997,'SD Aufnahme'!$A$33:$N$279,AB$20,FALSE),""))</f>
        <v/>
      </c>
      <c r="AC997" s="97">
        <f t="shared" si="297"/>
        <v>0</v>
      </c>
      <c r="AD997" s="89">
        <f t="shared" ca="1" si="298"/>
        <v>0</v>
      </c>
      <c r="AE997" s="89">
        <f t="shared" ca="1" si="304"/>
        <v>0</v>
      </c>
      <c r="AF997" s="89">
        <f t="shared" ca="1" si="299"/>
        <v>0</v>
      </c>
      <c r="AG997" s="89">
        <f t="shared" ca="1" si="305"/>
        <v>0</v>
      </c>
      <c r="AH997" s="89">
        <f t="shared" si="311"/>
        <v>0</v>
      </c>
      <c r="AI997" s="130" t="e">
        <f ca="1">COUNTIF(OFFSET('SD Aufnahme'!$C$33,VLOOKUP(J997,Art_Aufnahme,3,FALSE),0,VLOOKUP(J997,Art_Aufnahme,4,FALSE)-VLOOKUP(J997,Art_Aufnahme,3,FALSE)+1,1),K997)</f>
        <v>#N/A</v>
      </c>
      <c r="AJ997" s="138">
        <f ca="1">COUNTIF(OFFSET('SD Aufnahme'!$M$32,VLOOKUP(E997,'SD Aufnahme'!$A$33:$X$376,'SD Aufnahme'!$W$29,FALSE),0,1,VLOOKUP(E997,'SD Aufnahme'!$A$33:$X$376,'SD Aufnahme'!$X$29,FALSE)),M997)</f>
        <v>0</v>
      </c>
      <c r="AK997" s="91">
        <f t="shared" ca="1" si="306"/>
        <v>0</v>
      </c>
      <c r="AL997" s="98">
        <f t="shared" si="300"/>
        <v>3</v>
      </c>
      <c r="AO997" s="98">
        <f t="shared" si="301"/>
        <v>0</v>
      </c>
      <c r="AR997" s="98" t="str">
        <f t="shared" si="302"/>
        <v>1900-1-Aufnahme</v>
      </c>
    </row>
    <row r="998" spans="1:44">
      <c r="A998" s="98">
        <f t="shared" si="293"/>
        <v>0</v>
      </c>
      <c r="B998" s="98" t="str">
        <f>IF(C998=1,SUM($C$23:C998),"")</f>
        <v/>
      </c>
      <c r="C998" s="98">
        <f t="shared" si="294"/>
        <v>0</v>
      </c>
      <c r="D998" s="89" t="str">
        <f t="shared" si="295"/>
        <v>1900-1-Aufnahme-</v>
      </c>
      <c r="E998" s="123" t="str">
        <f t="shared" ca="1" si="303"/>
        <v>-</v>
      </c>
      <c r="F998" s="123">
        <f t="shared" si="308"/>
        <v>1900</v>
      </c>
      <c r="G998" s="123">
        <f t="shared" si="309"/>
        <v>1</v>
      </c>
      <c r="H998" s="162">
        <f t="shared" si="310"/>
        <v>976</v>
      </c>
      <c r="I998" s="77"/>
      <c r="J998" s="78"/>
      <c r="K998" s="79"/>
      <c r="L998" s="80"/>
      <c r="M998" s="177"/>
      <c r="N998" s="309" t="str">
        <f t="shared" ca="1" si="307"/>
        <v/>
      </c>
      <c r="O998" s="310" t="str">
        <f ca="1">IFERROR(IF(VLOOKUP($E998,'SD Aufnahme'!$A$33:$N$326,'SD Aufnahme'!$D$29,FALSE)=0,"",VLOOKUP($E998,'SD Aufnahme'!$A$33:$N$326,'SD Aufnahme'!$D$29,FALSE)),"")</f>
        <v/>
      </c>
      <c r="P998" s="313"/>
      <c r="Q998" s="315" t="str">
        <f>IF(K998=0,"",IFERROR(VLOOKUP($E998,'SD Aufnahme'!$A$33:$N$326,'SD Aufnahme'!$E$29,FALSE),""))</f>
        <v/>
      </c>
      <c r="R998" s="87"/>
      <c r="S998" s="131" t="str">
        <f t="shared" si="296"/>
        <v/>
      </c>
      <c r="T998" s="126">
        <f>IF(M998="organische Düngemittel",IF(OR($M998=0,L998&lt;&gt;0,U998&gt;0),0,IFERROR(VLOOKUP($E998,'SD Aufnahme'!$A$33:$N$4042,T$20,FALSE),0)),)</f>
        <v>0</v>
      </c>
      <c r="U998" s="83"/>
      <c r="V998" s="124"/>
      <c r="W998" s="128" t="str">
        <f ca="1">IFERROR(IF(AND(J998&lt;&gt;"eigene Stoffe",VLOOKUP($E998,'SD Aufnahme'!$A$33:$N$326,'SD Aufnahme'!$G$29,FALSE)=0),"",IF($L998&lt;&gt;0,"", IF(AND(P998&gt;0,O998&lt;&gt;"",Q998&lt;&gt;"t TM"),VLOOKUP($E998,'SD Aufnahme'!$A$33:$N$326,'SD Aufnahme'!$G$29,FALSE)/O998*P998,VLOOKUP($E998,'SD Aufnahme'!$A$33:$N$326,'SD Aufnahme'!$G$29,FALSE)))),"")</f>
        <v/>
      </c>
      <c r="X998" s="87"/>
      <c r="Y998" s="128" t="str">
        <f ca="1">IFERROR(IF(AND(J998&lt;&gt;"eigene Stoffe",VLOOKUP($E998,'SD Aufnahme'!$A$33:$N$326,'SD Aufnahme'!$H$29,FALSE)=0),"",IF($L998&lt;&gt;0,"",IFERROR(IF(AND(P998&gt;0,O998&lt;&gt;"",Q998&lt;&gt;"t TM"),VLOOKUP($E998,'SD Aufnahme'!$A$33:$N$326,'SD Aufnahme'!$H$29,FALSE)*P998/O998,VLOOKUP($E998,'SD Aufnahme'!$A$33:$N$326,'SD Aufnahme'!$H$29,FALSE)),""))),"")</f>
        <v/>
      </c>
      <c r="Z998" s="87"/>
      <c r="AA998" s="424" t="s">
        <v>667</v>
      </c>
      <c r="AB998" s="129" t="str">
        <f>IF($M998=0,"",IFERROR(VLOOKUP($E998,'SD Aufnahme'!$A$33:$N$279,AB$20,FALSE),""))</f>
        <v/>
      </c>
      <c r="AC998" s="97">
        <f t="shared" si="297"/>
        <v>0</v>
      </c>
      <c r="AD998" s="89">
        <f t="shared" ca="1" si="298"/>
        <v>0</v>
      </c>
      <c r="AE998" s="89">
        <f t="shared" ca="1" si="304"/>
        <v>0</v>
      </c>
      <c r="AF998" s="89">
        <f t="shared" ca="1" si="299"/>
        <v>0</v>
      </c>
      <c r="AG998" s="89">
        <f t="shared" ca="1" si="305"/>
        <v>0</v>
      </c>
      <c r="AH998" s="89">
        <f t="shared" si="311"/>
        <v>0</v>
      </c>
      <c r="AI998" s="130" t="e">
        <f ca="1">COUNTIF(OFFSET('SD Aufnahme'!$C$33,VLOOKUP(J998,Art_Aufnahme,3,FALSE),0,VLOOKUP(J998,Art_Aufnahme,4,FALSE)-VLOOKUP(J998,Art_Aufnahme,3,FALSE)+1,1),K998)</f>
        <v>#N/A</v>
      </c>
      <c r="AJ998" s="138">
        <f ca="1">COUNTIF(OFFSET('SD Aufnahme'!$M$32,VLOOKUP(E998,'SD Aufnahme'!$A$33:$X$376,'SD Aufnahme'!$W$29,FALSE),0,1,VLOOKUP(E998,'SD Aufnahme'!$A$33:$X$376,'SD Aufnahme'!$X$29,FALSE)),M998)</f>
        <v>0</v>
      </c>
      <c r="AK998" s="91">
        <f t="shared" ca="1" si="306"/>
        <v>0</v>
      </c>
      <c r="AL998" s="98">
        <f t="shared" si="300"/>
        <v>3</v>
      </c>
      <c r="AO998" s="98">
        <f t="shared" si="301"/>
        <v>0</v>
      </c>
      <c r="AR998" s="98" t="str">
        <f t="shared" si="302"/>
        <v>1900-1-Aufnahme</v>
      </c>
    </row>
    <row r="999" spans="1:44">
      <c r="A999" s="98">
        <f t="shared" si="293"/>
        <v>0</v>
      </c>
      <c r="B999" s="98" t="str">
        <f>IF(C999=1,SUM($C$23:C999),"")</f>
        <v/>
      </c>
      <c r="C999" s="98">
        <f t="shared" si="294"/>
        <v>0</v>
      </c>
      <c r="D999" s="89" t="str">
        <f t="shared" si="295"/>
        <v>1900-1-Aufnahme-</v>
      </c>
      <c r="E999" s="123" t="str">
        <f t="shared" ca="1" si="303"/>
        <v>-</v>
      </c>
      <c r="F999" s="123">
        <f t="shared" si="308"/>
        <v>1900</v>
      </c>
      <c r="G999" s="123">
        <f t="shared" si="309"/>
        <v>1</v>
      </c>
      <c r="H999" s="162">
        <f t="shared" si="310"/>
        <v>977</v>
      </c>
      <c r="I999" s="77"/>
      <c r="J999" s="78"/>
      <c r="K999" s="79"/>
      <c r="L999" s="80"/>
      <c r="M999" s="177"/>
      <c r="N999" s="309" t="str">
        <f t="shared" ca="1" si="307"/>
        <v/>
      </c>
      <c r="O999" s="310" t="str">
        <f ca="1">IFERROR(IF(VLOOKUP($E999,'SD Aufnahme'!$A$33:$N$326,'SD Aufnahme'!$D$29,FALSE)=0,"",VLOOKUP($E999,'SD Aufnahme'!$A$33:$N$326,'SD Aufnahme'!$D$29,FALSE)),"")</f>
        <v/>
      </c>
      <c r="P999" s="313"/>
      <c r="Q999" s="315" t="str">
        <f>IF(K999=0,"",IFERROR(VLOOKUP($E999,'SD Aufnahme'!$A$33:$N$326,'SD Aufnahme'!$E$29,FALSE),""))</f>
        <v/>
      </c>
      <c r="R999" s="87"/>
      <c r="S999" s="131" t="str">
        <f t="shared" si="296"/>
        <v/>
      </c>
      <c r="T999" s="126">
        <f>IF(M999="organische Düngemittel",IF(OR($M999=0,L999&lt;&gt;0,U999&gt;0),0,IFERROR(VLOOKUP($E999,'SD Aufnahme'!$A$33:$N$4042,T$20,FALSE),0)),)</f>
        <v>0</v>
      </c>
      <c r="U999" s="83"/>
      <c r="V999" s="124"/>
      <c r="W999" s="128" t="str">
        <f ca="1">IFERROR(IF(AND(J999&lt;&gt;"eigene Stoffe",VLOOKUP($E999,'SD Aufnahme'!$A$33:$N$326,'SD Aufnahme'!$G$29,FALSE)=0),"",IF($L999&lt;&gt;0,"", IF(AND(P999&gt;0,O999&lt;&gt;"",Q999&lt;&gt;"t TM"),VLOOKUP($E999,'SD Aufnahme'!$A$33:$N$326,'SD Aufnahme'!$G$29,FALSE)/O999*P999,VLOOKUP($E999,'SD Aufnahme'!$A$33:$N$326,'SD Aufnahme'!$G$29,FALSE)))),"")</f>
        <v/>
      </c>
      <c r="X999" s="87"/>
      <c r="Y999" s="128" t="str">
        <f ca="1">IFERROR(IF(AND(J999&lt;&gt;"eigene Stoffe",VLOOKUP($E999,'SD Aufnahme'!$A$33:$N$326,'SD Aufnahme'!$H$29,FALSE)=0),"",IF($L999&lt;&gt;0,"",IFERROR(IF(AND(P999&gt;0,O999&lt;&gt;"",Q999&lt;&gt;"t TM"),VLOOKUP($E999,'SD Aufnahme'!$A$33:$N$326,'SD Aufnahme'!$H$29,FALSE)*P999/O999,VLOOKUP($E999,'SD Aufnahme'!$A$33:$N$326,'SD Aufnahme'!$H$29,FALSE)),""))),"")</f>
        <v/>
      </c>
      <c r="Z999" s="87"/>
      <c r="AA999" s="424" t="s">
        <v>667</v>
      </c>
      <c r="AB999" s="129" t="str">
        <f>IF($M999=0,"",IFERROR(VLOOKUP($E999,'SD Aufnahme'!$A$33:$N$279,AB$20,FALSE),""))</f>
        <v/>
      </c>
      <c r="AC999" s="97">
        <f t="shared" si="297"/>
        <v>0</v>
      </c>
      <c r="AD999" s="89">
        <f t="shared" ca="1" si="298"/>
        <v>0</v>
      </c>
      <c r="AE999" s="89">
        <f t="shared" ca="1" si="304"/>
        <v>0</v>
      </c>
      <c r="AF999" s="89">
        <f t="shared" ca="1" si="299"/>
        <v>0</v>
      </c>
      <c r="AG999" s="89">
        <f t="shared" ca="1" si="305"/>
        <v>0</v>
      </c>
      <c r="AH999" s="89">
        <f t="shared" si="311"/>
        <v>0</v>
      </c>
      <c r="AI999" s="130" t="e">
        <f ca="1">COUNTIF(OFFSET('SD Aufnahme'!$C$33,VLOOKUP(J999,Art_Aufnahme,3,FALSE),0,VLOOKUP(J999,Art_Aufnahme,4,FALSE)-VLOOKUP(J999,Art_Aufnahme,3,FALSE)+1,1),K999)</f>
        <v>#N/A</v>
      </c>
      <c r="AJ999" s="138">
        <f ca="1">COUNTIF(OFFSET('SD Aufnahme'!$M$32,VLOOKUP(E999,'SD Aufnahme'!$A$33:$X$376,'SD Aufnahme'!$W$29,FALSE),0,1,VLOOKUP(E999,'SD Aufnahme'!$A$33:$X$376,'SD Aufnahme'!$X$29,FALSE)),M999)</f>
        <v>0</v>
      </c>
      <c r="AK999" s="91">
        <f t="shared" ca="1" si="306"/>
        <v>0</v>
      </c>
      <c r="AL999" s="98">
        <f t="shared" si="300"/>
        <v>3</v>
      </c>
      <c r="AO999" s="98">
        <f t="shared" si="301"/>
        <v>0</v>
      </c>
      <c r="AR999" s="98" t="str">
        <f t="shared" si="302"/>
        <v>1900-1-Aufnahme</v>
      </c>
    </row>
    <row r="1000" spans="1:44">
      <c r="A1000" s="98">
        <f t="shared" si="293"/>
        <v>0</v>
      </c>
      <c r="B1000" s="98" t="str">
        <f>IF(C1000=1,SUM($C$23:C1000),"")</f>
        <v/>
      </c>
      <c r="C1000" s="98">
        <f t="shared" si="294"/>
        <v>0</v>
      </c>
      <c r="D1000" s="89" t="str">
        <f t="shared" si="295"/>
        <v>1900-1-Aufnahme-</v>
      </c>
      <c r="E1000" s="123" t="str">
        <f t="shared" ca="1" si="303"/>
        <v>-</v>
      </c>
      <c r="F1000" s="123">
        <f t="shared" si="308"/>
        <v>1900</v>
      </c>
      <c r="G1000" s="123">
        <f t="shared" si="309"/>
        <v>1</v>
      </c>
      <c r="H1000" s="162">
        <f t="shared" si="310"/>
        <v>978</v>
      </c>
      <c r="I1000" s="77"/>
      <c r="J1000" s="78"/>
      <c r="K1000" s="79"/>
      <c r="L1000" s="80"/>
      <c r="M1000" s="177"/>
      <c r="N1000" s="309" t="str">
        <f t="shared" ca="1" si="307"/>
        <v/>
      </c>
      <c r="O1000" s="310" t="str">
        <f ca="1">IFERROR(IF(VLOOKUP($E1000,'SD Aufnahme'!$A$33:$N$326,'SD Aufnahme'!$D$29,FALSE)=0,"",VLOOKUP($E1000,'SD Aufnahme'!$A$33:$N$326,'SD Aufnahme'!$D$29,FALSE)),"")</f>
        <v/>
      </c>
      <c r="P1000" s="313"/>
      <c r="Q1000" s="315" t="str">
        <f>IF(K1000=0,"",IFERROR(VLOOKUP($E1000,'SD Aufnahme'!$A$33:$N$326,'SD Aufnahme'!$E$29,FALSE),""))</f>
        <v/>
      </c>
      <c r="R1000" s="87"/>
      <c r="S1000" s="131" t="str">
        <f t="shared" si="296"/>
        <v/>
      </c>
      <c r="T1000" s="126">
        <f>IF(M1000="organische Düngemittel",IF(OR($M1000=0,L1000&lt;&gt;0,U1000&gt;0),0,IFERROR(VLOOKUP($E1000,'SD Aufnahme'!$A$33:$N$4042,T$20,FALSE),0)),)</f>
        <v>0</v>
      </c>
      <c r="U1000" s="83"/>
      <c r="V1000" s="124"/>
      <c r="W1000" s="128" t="str">
        <f ca="1">IFERROR(IF(AND(J1000&lt;&gt;"eigene Stoffe",VLOOKUP($E1000,'SD Aufnahme'!$A$33:$N$326,'SD Aufnahme'!$G$29,FALSE)=0),"",IF($L1000&lt;&gt;0,"", IF(AND(P1000&gt;0,O1000&lt;&gt;"",Q1000&lt;&gt;"t TM"),VLOOKUP($E1000,'SD Aufnahme'!$A$33:$N$326,'SD Aufnahme'!$G$29,FALSE)/O1000*P1000,VLOOKUP($E1000,'SD Aufnahme'!$A$33:$N$326,'SD Aufnahme'!$G$29,FALSE)))),"")</f>
        <v/>
      </c>
      <c r="X1000" s="87"/>
      <c r="Y1000" s="128" t="str">
        <f ca="1">IFERROR(IF(AND(J1000&lt;&gt;"eigene Stoffe",VLOOKUP($E1000,'SD Aufnahme'!$A$33:$N$326,'SD Aufnahme'!$H$29,FALSE)=0),"",IF($L1000&lt;&gt;0,"",IFERROR(IF(AND(P1000&gt;0,O1000&lt;&gt;"",Q1000&lt;&gt;"t TM"),VLOOKUP($E1000,'SD Aufnahme'!$A$33:$N$326,'SD Aufnahme'!$H$29,FALSE)*P1000/O1000,VLOOKUP($E1000,'SD Aufnahme'!$A$33:$N$326,'SD Aufnahme'!$H$29,FALSE)),""))),"")</f>
        <v/>
      </c>
      <c r="Z1000" s="87"/>
      <c r="AA1000" s="424" t="s">
        <v>667</v>
      </c>
      <c r="AB1000" s="129" t="str">
        <f>IF($M1000=0,"",IFERROR(VLOOKUP($E1000,'SD Aufnahme'!$A$33:$N$279,AB$20,FALSE),""))</f>
        <v/>
      </c>
      <c r="AC1000" s="97">
        <f t="shared" si="297"/>
        <v>0</v>
      </c>
      <c r="AD1000" s="89">
        <f t="shared" ca="1" si="298"/>
        <v>0</v>
      </c>
      <c r="AE1000" s="89">
        <f t="shared" ca="1" si="304"/>
        <v>0</v>
      </c>
      <c r="AF1000" s="89">
        <f t="shared" ca="1" si="299"/>
        <v>0</v>
      </c>
      <c r="AG1000" s="89">
        <f t="shared" ca="1" si="305"/>
        <v>0</v>
      </c>
      <c r="AH1000" s="89">
        <f t="shared" si="311"/>
        <v>0</v>
      </c>
      <c r="AI1000" s="130" t="e">
        <f ca="1">COUNTIF(OFFSET('SD Aufnahme'!$C$33,VLOOKUP(J1000,Art_Aufnahme,3,FALSE),0,VLOOKUP(J1000,Art_Aufnahme,4,FALSE)-VLOOKUP(J1000,Art_Aufnahme,3,FALSE)+1,1),K1000)</f>
        <v>#N/A</v>
      </c>
      <c r="AJ1000" s="138">
        <f ca="1">COUNTIF(OFFSET('SD Aufnahme'!$M$32,VLOOKUP(E1000,'SD Aufnahme'!$A$33:$X$376,'SD Aufnahme'!$W$29,FALSE),0,1,VLOOKUP(E1000,'SD Aufnahme'!$A$33:$X$376,'SD Aufnahme'!$X$29,FALSE)),M1000)</f>
        <v>0</v>
      </c>
      <c r="AK1000" s="91">
        <f t="shared" ca="1" si="306"/>
        <v>0</v>
      </c>
      <c r="AL1000" s="98">
        <f t="shared" si="300"/>
        <v>3</v>
      </c>
      <c r="AO1000" s="98">
        <f t="shared" si="301"/>
        <v>0</v>
      </c>
      <c r="AR1000" s="98" t="str">
        <f t="shared" si="302"/>
        <v>1900-1-Aufnahme</v>
      </c>
    </row>
    <row r="1001" spans="1:44">
      <c r="A1001" s="98">
        <f t="shared" si="293"/>
        <v>0</v>
      </c>
      <c r="B1001" s="98" t="str">
        <f>IF(C1001=1,SUM($C$23:C1001),"")</f>
        <v/>
      </c>
      <c r="C1001" s="98">
        <f t="shared" si="294"/>
        <v>0</v>
      </c>
      <c r="D1001" s="89" t="str">
        <f t="shared" si="295"/>
        <v>1900-1-Aufnahme-</v>
      </c>
      <c r="E1001" s="123" t="str">
        <f t="shared" ca="1" si="303"/>
        <v>-</v>
      </c>
      <c r="F1001" s="123">
        <f t="shared" si="308"/>
        <v>1900</v>
      </c>
      <c r="G1001" s="123">
        <f t="shared" si="309"/>
        <v>1</v>
      </c>
      <c r="H1001" s="162">
        <f t="shared" si="310"/>
        <v>979</v>
      </c>
      <c r="I1001" s="77"/>
      <c r="J1001" s="78"/>
      <c r="K1001" s="79"/>
      <c r="L1001" s="80"/>
      <c r="M1001" s="177"/>
      <c r="N1001" s="309" t="str">
        <f t="shared" ca="1" si="307"/>
        <v/>
      </c>
      <c r="O1001" s="310" t="str">
        <f ca="1">IFERROR(IF(VLOOKUP($E1001,'SD Aufnahme'!$A$33:$N$326,'SD Aufnahme'!$D$29,FALSE)=0,"",VLOOKUP($E1001,'SD Aufnahme'!$A$33:$N$326,'SD Aufnahme'!$D$29,FALSE)),"")</f>
        <v/>
      </c>
      <c r="P1001" s="313"/>
      <c r="Q1001" s="315" t="str">
        <f>IF(K1001=0,"",IFERROR(VLOOKUP($E1001,'SD Aufnahme'!$A$33:$N$326,'SD Aufnahme'!$E$29,FALSE),""))</f>
        <v/>
      </c>
      <c r="R1001" s="87"/>
      <c r="S1001" s="131" t="str">
        <f t="shared" si="296"/>
        <v/>
      </c>
      <c r="T1001" s="126">
        <f>IF(M1001="organische Düngemittel",IF(OR($M1001=0,L1001&lt;&gt;0,U1001&gt;0),0,IFERROR(VLOOKUP($E1001,'SD Aufnahme'!$A$33:$N$4042,T$20,FALSE),0)),)</f>
        <v>0</v>
      </c>
      <c r="U1001" s="83"/>
      <c r="V1001" s="124"/>
      <c r="W1001" s="128" t="str">
        <f ca="1">IFERROR(IF(AND(J1001&lt;&gt;"eigene Stoffe",VLOOKUP($E1001,'SD Aufnahme'!$A$33:$N$326,'SD Aufnahme'!$G$29,FALSE)=0),"",IF($L1001&lt;&gt;0,"", IF(AND(P1001&gt;0,O1001&lt;&gt;"",Q1001&lt;&gt;"t TM"),VLOOKUP($E1001,'SD Aufnahme'!$A$33:$N$326,'SD Aufnahme'!$G$29,FALSE)/O1001*P1001,VLOOKUP($E1001,'SD Aufnahme'!$A$33:$N$326,'SD Aufnahme'!$G$29,FALSE)))),"")</f>
        <v/>
      </c>
      <c r="X1001" s="87"/>
      <c r="Y1001" s="128" t="str">
        <f ca="1">IFERROR(IF(AND(J1001&lt;&gt;"eigene Stoffe",VLOOKUP($E1001,'SD Aufnahme'!$A$33:$N$326,'SD Aufnahme'!$H$29,FALSE)=0),"",IF($L1001&lt;&gt;0,"",IFERROR(IF(AND(P1001&gt;0,O1001&lt;&gt;"",Q1001&lt;&gt;"t TM"),VLOOKUP($E1001,'SD Aufnahme'!$A$33:$N$326,'SD Aufnahme'!$H$29,FALSE)*P1001/O1001,VLOOKUP($E1001,'SD Aufnahme'!$A$33:$N$326,'SD Aufnahme'!$H$29,FALSE)),""))),"")</f>
        <v/>
      </c>
      <c r="Z1001" s="87"/>
      <c r="AA1001" s="424" t="s">
        <v>667</v>
      </c>
      <c r="AB1001" s="129" t="str">
        <f>IF($M1001=0,"",IFERROR(VLOOKUP($E1001,'SD Aufnahme'!$A$33:$N$279,AB$20,FALSE),""))</f>
        <v/>
      </c>
      <c r="AC1001" s="97">
        <f t="shared" si="297"/>
        <v>0</v>
      </c>
      <c r="AD1001" s="89">
        <f t="shared" ca="1" si="298"/>
        <v>0</v>
      </c>
      <c r="AE1001" s="89">
        <f t="shared" ca="1" si="304"/>
        <v>0</v>
      </c>
      <c r="AF1001" s="89">
        <f t="shared" ca="1" si="299"/>
        <v>0</v>
      </c>
      <c r="AG1001" s="89">
        <f t="shared" ca="1" si="305"/>
        <v>0</v>
      </c>
      <c r="AH1001" s="89">
        <f t="shared" si="311"/>
        <v>0</v>
      </c>
      <c r="AI1001" s="130" t="e">
        <f ca="1">COUNTIF(OFFSET('SD Aufnahme'!$C$33,VLOOKUP(J1001,Art_Aufnahme,3,FALSE),0,VLOOKUP(J1001,Art_Aufnahme,4,FALSE)-VLOOKUP(J1001,Art_Aufnahme,3,FALSE)+1,1),K1001)</f>
        <v>#N/A</v>
      </c>
      <c r="AJ1001" s="138">
        <f ca="1">COUNTIF(OFFSET('SD Aufnahme'!$M$32,VLOOKUP(E1001,'SD Aufnahme'!$A$33:$X$376,'SD Aufnahme'!$W$29,FALSE),0,1,VLOOKUP(E1001,'SD Aufnahme'!$A$33:$X$376,'SD Aufnahme'!$X$29,FALSE)),M1001)</f>
        <v>0</v>
      </c>
      <c r="AK1001" s="91">
        <f t="shared" ca="1" si="306"/>
        <v>0</v>
      </c>
      <c r="AL1001" s="98">
        <f t="shared" si="300"/>
        <v>3</v>
      </c>
      <c r="AO1001" s="98">
        <f t="shared" si="301"/>
        <v>0</v>
      </c>
      <c r="AR1001" s="98" t="str">
        <f t="shared" si="302"/>
        <v>1900-1-Aufnahme</v>
      </c>
    </row>
    <row r="1002" spans="1:44">
      <c r="A1002" s="98">
        <f t="shared" si="293"/>
        <v>0</v>
      </c>
      <c r="B1002" s="98" t="str">
        <f>IF(C1002=1,SUM($C$23:C1002),"")</f>
        <v/>
      </c>
      <c r="C1002" s="98">
        <f t="shared" si="294"/>
        <v>0</v>
      </c>
      <c r="D1002" s="89" t="str">
        <f t="shared" si="295"/>
        <v>1900-1-Aufnahme-</v>
      </c>
      <c r="E1002" s="123" t="str">
        <f t="shared" ca="1" si="303"/>
        <v>-</v>
      </c>
      <c r="F1002" s="123">
        <f t="shared" si="308"/>
        <v>1900</v>
      </c>
      <c r="G1002" s="123">
        <f t="shared" si="309"/>
        <v>1</v>
      </c>
      <c r="H1002" s="162">
        <f t="shared" si="310"/>
        <v>980</v>
      </c>
      <c r="I1002" s="77"/>
      <c r="J1002" s="78"/>
      <c r="K1002" s="79"/>
      <c r="L1002" s="80"/>
      <c r="M1002" s="177"/>
      <c r="N1002" s="309" t="str">
        <f t="shared" ca="1" si="307"/>
        <v/>
      </c>
      <c r="O1002" s="310" t="str">
        <f ca="1">IFERROR(IF(VLOOKUP($E1002,'SD Aufnahme'!$A$33:$N$326,'SD Aufnahme'!$D$29,FALSE)=0,"",VLOOKUP($E1002,'SD Aufnahme'!$A$33:$N$326,'SD Aufnahme'!$D$29,FALSE)),"")</f>
        <v/>
      </c>
      <c r="P1002" s="313"/>
      <c r="Q1002" s="315" t="str">
        <f>IF(K1002=0,"",IFERROR(VLOOKUP($E1002,'SD Aufnahme'!$A$33:$N$326,'SD Aufnahme'!$E$29,FALSE),""))</f>
        <v/>
      </c>
      <c r="R1002" s="87"/>
      <c r="S1002" s="131" t="str">
        <f t="shared" si="296"/>
        <v/>
      </c>
      <c r="T1002" s="126">
        <f>IF(M1002="organische Düngemittel",IF(OR($M1002=0,L1002&lt;&gt;0,U1002&gt;0),0,IFERROR(VLOOKUP($E1002,'SD Aufnahme'!$A$33:$N$4042,T$20,FALSE),0)),)</f>
        <v>0</v>
      </c>
      <c r="U1002" s="83"/>
      <c r="V1002" s="124"/>
      <c r="W1002" s="128" t="str">
        <f ca="1">IFERROR(IF(AND(J1002&lt;&gt;"eigene Stoffe",VLOOKUP($E1002,'SD Aufnahme'!$A$33:$N$326,'SD Aufnahme'!$G$29,FALSE)=0),"",IF($L1002&lt;&gt;0,"", IF(AND(P1002&gt;0,O1002&lt;&gt;"",Q1002&lt;&gt;"t TM"),VLOOKUP($E1002,'SD Aufnahme'!$A$33:$N$326,'SD Aufnahme'!$G$29,FALSE)/O1002*P1002,VLOOKUP($E1002,'SD Aufnahme'!$A$33:$N$326,'SD Aufnahme'!$G$29,FALSE)))),"")</f>
        <v/>
      </c>
      <c r="X1002" s="87"/>
      <c r="Y1002" s="128" t="str">
        <f ca="1">IFERROR(IF(AND(J1002&lt;&gt;"eigene Stoffe",VLOOKUP($E1002,'SD Aufnahme'!$A$33:$N$326,'SD Aufnahme'!$H$29,FALSE)=0),"",IF($L1002&lt;&gt;0,"",IFERROR(IF(AND(P1002&gt;0,O1002&lt;&gt;"",Q1002&lt;&gt;"t TM"),VLOOKUP($E1002,'SD Aufnahme'!$A$33:$N$326,'SD Aufnahme'!$H$29,FALSE)*P1002/O1002,VLOOKUP($E1002,'SD Aufnahme'!$A$33:$N$326,'SD Aufnahme'!$H$29,FALSE)),""))),"")</f>
        <v/>
      </c>
      <c r="Z1002" s="87"/>
      <c r="AA1002" s="424" t="s">
        <v>667</v>
      </c>
      <c r="AB1002" s="129" t="str">
        <f>IF($M1002=0,"",IFERROR(VLOOKUP($E1002,'SD Aufnahme'!$A$33:$N$279,AB$20,FALSE),""))</f>
        <v/>
      </c>
      <c r="AC1002" s="97">
        <f t="shared" si="297"/>
        <v>0</v>
      </c>
      <c r="AD1002" s="89">
        <f t="shared" ca="1" si="298"/>
        <v>0</v>
      </c>
      <c r="AE1002" s="89">
        <f t="shared" ca="1" si="304"/>
        <v>0</v>
      </c>
      <c r="AF1002" s="89">
        <f t="shared" ca="1" si="299"/>
        <v>0</v>
      </c>
      <c r="AG1002" s="89">
        <f t="shared" ca="1" si="305"/>
        <v>0</v>
      </c>
      <c r="AH1002" s="89">
        <f t="shared" si="311"/>
        <v>0</v>
      </c>
      <c r="AI1002" s="130" t="e">
        <f ca="1">COUNTIF(OFFSET('SD Aufnahme'!$C$33,VLOOKUP(J1002,Art_Aufnahme,3,FALSE),0,VLOOKUP(J1002,Art_Aufnahme,4,FALSE)-VLOOKUP(J1002,Art_Aufnahme,3,FALSE)+1,1),K1002)</f>
        <v>#N/A</v>
      </c>
      <c r="AJ1002" s="138">
        <f ca="1">COUNTIF(OFFSET('SD Aufnahme'!$M$32,VLOOKUP(E1002,'SD Aufnahme'!$A$33:$X$376,'SD Aufnahme'!$W$29,FALSE),0,1,VLOOKUP(E1002,'SD Aufnahme'!$A$33:$X$376,'SD Aufnahme'!$X$29,FALSE)),M1002)</f>
        <v>0</v>
      </c>
      <c r="AK1002" s="91">
        <f t="shared" ca="1" si="306"/>
        <v>0</v>
      </c>
      <c r="AL1002" s="98">
        <f t="shared" si="300"/>
        <v>3</v>
      </c>
      <c r="AO1002" s="98">
        <f t="shared" si="301"/>
        <v>0</v>
      </c>
      <c r="AR1002" s="98" t="str">
        <f t="shared" si="302"/>
        <v>1900-1-Aufnahme</v>
      </c>
    </row>
    <row r="1003" spans="1:44">
      <c r="A1003" s="98">
        <f t="shared" si="293"/>
        <v>0</v>
      </c>
      <c r="B1003" s="98" t="str">
        <f>IF(C1003=1,SUM($C$23:C1003),"")</f>
        <v/>
      </c>
      <c r="C1003" s="98">
        <f t="shared" si="294"/>
        <v>0</v>
      </c>
      <c r="D1003" s="89" t="str">
        <f t="shared" si="295"/>
        <v>1900-1-Aufnahme-</v>
      </c>
      <c r="E1003" s="123" t="str">
        <f t="shared" ca="1" si="303"/>
        <v>-</v>
      </c>
      <c r="F1003" s="123">
        <f t="shared" si="308"/>
        <v>1900</v>
      </c>
      <c r="G1003" s="123">
        <f t="shared" si="309"/>
        <v>1</v>
      </c>
      <c r="H1003" s="162">
        <f t="shared" si="310"/>
        <v>981</v>
      </c>
      <c r="I1003" s="77"/>
      <c r="J1003" s="78"/>
      <c r="K1003" s="79"/>
      <c r="L1003" s="80"/>
      <c r="M1003" s="177"/>
      <c r="N1003" s="309" t="str">
        <f t="shared" ca="1" si="307"/>
        <v/>
      </c>
      <c r="O1003" s="310" t="str">
        <f ca="1">IFERROR(IF(VLOOKUP($E1003,'SD Aufnahme'!$A$33:$N$326,'SD Aufnahme'!$D$29,FALSE)=0,"",VLOOKUP($E1003,'SD Aufnahme'!$A$33:$N$326,'SD Aufnahme'!$D$29,FALSE)),"")</f>
        <v/>
      </c>
      <c r="P1003" s="313"/>
      <c r="Q1003" s="315" t="str">
        <f>IF(K1003=0,"",IFERROR(VLOOKUP($E1003,'SD Aufnahme'!$A$33:$N$326,'SD Aufnahme'!$E$29,FALSE),""))</f>
        <v/>
      </c>
      <c r="R1003" s="87"/>
      <c r="S1003" s="131" t="str">
        <f t="shared" si="296"/>
        <v/>
      </c>
      <c r="T1003" s="126">
        <f>IF(M1003="organische Düngemittel",IF(OR($M1003=0,L1003&lt;&gt;0,U1003&gt;0),0,IFERROR(VLOOKUP($E1003,'SD Aufnahme'!$A$33:$N$4042,T$20,FALSE),0)),)</f>
        <v>0</v>
      </c>
      <c r="U1003" s="83"/>
      <c r="V1003" s="124"/>
      <c r="W1003" s="128" t="str">
        <f ca="1">IFERROR(IF(AND(J1003&lt;&gt;"eigene Stoffe",VLOOKUP($E1003,'SD Aufnahme'!$A$33:$N$326,'SD Aufnahme'!$G$29,FALSE)=0),"",IF($L1003&lt;&gt;0,"", IF(AND(P1003&gt;0,O1003&lt;&gt;"",Q1003&lt;&gt;"t TM"),VLOOKUP($E1003,'SD Aufnahme'!$A$33:$N$326,'SD Aufnahme'!$G$29,FALSE)/O1003*P1003,VLOOKUP($E1003,'SD Aufnahme'!$A$33:$N$326,'SD Aufnahme'!$G$29,FALSE)))),"")</f>
        <v/>
      </c>
      <c r="X1003" s="87"/>
      <c r="Y1003" s="128" t="str">
        <f ca="1">IFERROR(IF(AND(J1003&lt;&gt;"eigene Stoffe",VLOOKUP($E1003,'SD Aufnahme'!$A$33:$N$326,'SD Aufnahme'!$H$29,FALSE)=0),"",IF($L1003&lt;&gt;0,"",IFERROR(IF(AND(P1003&gt;0,O1003&lt;&gt;"",Q1003&lt;&gt;"t TM"),VLOOKUP($E1003,'SD Aufnahme'!$A$33:$N$326,'SD Aufnahme'!$H$29,FALSE)*P1003/O1003,VLOOKUP($E1003,'SD Aufnahme'!$A$33:$N$326,'SD Aufnahme'!$H$29,FALSE)),""))),"")</f>
        <v/>
      </c>
      <c r="Z1003" s="87"/>
      <c r="AA1003" s="424" t="s">
        <v>667</v>
      </c>
      <c r="AB1003" s="129" t="str">
        <f>IF($M1003=0,"",IFERROR(VLOOKUP($E1003,'SD Aufnahme'!$A$33:$N$279,AB$20,FALSE),""))</f>
        <v/>
      </c>
      <c r="AC1003" s="97">
        <f t="shared" si="297"/>
        <v>0</v>
      </c>
      <c r="AD1003" s="89">
        <f t="shared" ca="1" si="298"/>
        <v>0</v>
      </c>
      <c r="AE1003" s="89">
        <f t="shared" ca="1" si="304"/>
        <v>0</v>
      </c>
      <c r="AF1003" s="89">
        <f t="shared" ca="1" si="299"/>
        <v>0</v>
      </c>
      <c r="AG1003" s="89">
        <f t="shared" ca="1" si="305"/>
        <v>0</v>
      </c>
      <c r="AH1003" s="89">
        <f t="shared" si="311"/>
        <v>0</v>
      </c>
      <c r="AI1003" s="130" t="e">
        <f ca="1">COUNTIF(OFFSET('SD Aufnahme'!$C$33,VLOOKUP(J1003,Art_Aufnahme,3,FALSE),0,VLOOKUP(J1003,Art_Aufnahme,4,FALSE)-VLOOKUP(J1003,Art_Aufnahme,3,FALSE)+1,1),K1003)</f>
        <v>#N/A</v>
      </c>
      <c r="AJ1003" s="138">
        <f ca="1">COUNTIF(OFFSET('SD Aufnahme'!$M$32,VLOOKUP(E1003,'SD Aufnahme'!$A$33:$X$376,'SD Aufnahme'!$W$29,FALSE),0,1,VLOOKUP(E1003,'SD Aufnahme'!$A$33:$X$376,'SD Aufnahme'!$X$29,FALSE)),M1003)</f>
        <v>0</v>
      </c>
      <c r="AK1003" s="91">
        <f t="shared" ca="1" si="306"/>
        <v>0</v>
      </c>
      <c r="AL1003" s="98">
        <f t="shared" si="300"/>
        <v>3</v>
      </c>
      <c r="AO1003" s="98">
        <f t="shared" si="301"/>
        <v>0</v>
      </c>
      <c r="AR1003" s="98" t="str">
        <f t="shared" si="302"/>
        <v>1900-1-Aufnahme</v>
      </c>
    </row>
    <row r="1004" spans="1:44">
      <c r="A1004" s="98">
        <f t="shared" si="293"/>
        <v>0</v>
      </c>
      <c r="B1004" s="98" t="str">
        <f>IF(C1004=1,SUM($C$23:C1004),"")</f>
        <v/>
      </c>
      <c r="C1004" s="98">
        <f t="shared" si="294"/>
        <v>0</v>
      </c>
      <c r="D1004" s="89" t="str">
        <f t="shared" si="295"/>
        <v>1900-1-Aufnahme-</v>
      </c>
      <c r="E1004" s="123" t="str">
        <f t="shared" ca="1" si="303"/>
        <v>-</v>
      </c>
      <c r="F1004" s="123">
        <f t="shared" si="308"/>
        <v>1900</v>
      </c>
      <c r="G1004" s="123">
        <f t="shared" si="309"/>
        <v>1</v>
      </c>
      <c r="H1004" s="162">
        <f t="shared" si="310"/>
        <v>982</v>
      </c>
      <c r="I1004" s="77"/>
      <c r="J1004" s="78"/>
      <c r="K1004" s="79"/>
      <c r="L1004" s="80"/>
      <c r="M1004" s="177"/>
      <c r="N1004" s="309" t="str">
        <f t="shared" ca="1" si="307"/>
        <v/>
      </c>
      <c r="O1004" s="310" t="str">
        <f ca="1">IFERROR(IF(VLOOKUP($E1004,'SD Aufnahme'!$A$33:$N$326,'SD Aufnahme'!$D$29,FALSE)=0,"",VLOOKUP($E1004,'SD Aufnahme'!$A$33:$N$326,'SD Aufnahme'!$D$29,FALSE)),"")</f>
        <v/>
      </c>
      <c r="P1004" s="313"/>
      <c r="Q1004" s="315" t="str">
        <f>IF(K1004=0,"",IFERROR(VLOOKUP($E1004,'SD Aufnahme'!$A$33:$N$326,'SD Aufnahme'!$E$29,FALSE),""))</f>
        <v/>
      </c>
      <c r="R1004" s="87"/>
      <c r="S1004" s="131" t="str">
        <f t="shared" si="296"/>
        <v/>
      </c>
      <c r="T1004" s="126">
        <f>IF(M1004="organische Düngemittel",IF(OR($M1004=0,L1004&lt;&gt;0,U1004&gt;0),0,IFERROR(VLOOKUP($E1004,'SD Aufnahme'!$A$33:$N$4042,T$20,FALSE),0)),)</f>
        <v>0</v>
      </c>
      <c r="U1004" s="83"/>
      <c r="V1004" s="124"/>
      <c r="W1004" s="128" t="str">
        <f ca="1">IFERROR(IF(AND(J1004&lt;&gt;"eigene Stoffe",VLOOKUP($E1004,'SD Aufnahme'!$A$33:$N$326,'SD Aufnahme'!$G$29,FALSE)=0),"",IF($L1004&lt;&gt;0,"", IF(AND(P1004&gt;0,O1004&lt;&gt;"",Q1004&lt;&gt;"t TM"),VLOOKUP($E1004,'SD Aufnahme'!$A$33:$N$326,'SD Aufnahme'!$G$29,FALSE)/O1004*P1004,VLOOKUP($E1004,'SD Aufnahme'!$A$33:$N$326,'SD Aufnahme'!$G$29,FALSE)))),"")</f>
        <v/>
      </c>
      <c r="X1004" s="87"/>
      <c r="Y1004" s="128" t="str">
        <f ca="1">IFERROR(IF(AND(J1004&lt;&gt;"eigene Stoffe",VLOOKUP($E1004,'SD Aufnahme'!$A$33:$N$326,'SD Aufnahme'!$H$29,FALSE)=0),"",IF($L1004&lt;&gt;0,"",IFERROR(IF(AND(P1004&gt;0,O1004&lt;&gt;"",Q1004&lt;&gt;"t TM"),VLOOKUP($E1004,'SD Aufnahme'!$A$33:$N$326,'SD Aufnahme'!$H$29,FALSE)*P1004/O1004,VLOOKUP($E1004,'SD Aufnahme'!$A$33:$N$326,'SD Aufnahme'!$H$29,FALSE)),""))),"")</f>
        <v/>
      </c>
      <c r="Z1004" s="87"/>
      <c r="AA1004" s="424" t="s">
        <v>667</v>
      </c>
      <c r="AB1004" s="129" t="str">
        <f>IF($M1004=0,"",IFERROR(VLOOKUP($E1004,'SD Aufnahme'!$A$33:$N$279,AB$20,FALSE),""))</f>
        <v/>
      </c>
      <c r="AC1004" s="97">
        <f t="shared" si="297"/>
        <v>0</v>
      </c>
      <c r="AD1004" s="89">
        <f t="shared" ca="1" si="298"/>
        <v>0</v>
      </c>
      <c r="AE1004" s="89">
        <f t="shared" ca="1" si="304"/>
        <v>0</v>
      </c>
      <c r="AF1004" s="89">
        <f t="shared" ca="1" si="299"/>
        <v>0</v>
      </c>
      <c r="AG1004" s="89">
        <f t="shared" ca="1" si="305"/>
        <v>0</v>
      </c>
      <c r="AH1004" s="89">
        <f t="shared" si="311"/>
        <v>0</v>
      </c>
      <c r="AI1004" s="130" t="e">
        <f ca="1">COUNTIF(OFFSET('SD Aufnahme'!$C$33,VLOOKUP(J1004,Art_Aufnahme,3,FALSE),0,VLOOKUP(J1004,Art_Aufnahme,4,FALSE)-VLOOKUP(J1004,Art_Aufnahme,3,FALSE)+1,1),K1004)</f>
        <v>#N/A</v>
      </c>
      <c r="AJ1004" s="138">
        <f ca="1">COUNTIF(OFFSET('SD Aufnahme'!$M$32,VLOOKUP(E1004,'SD Aufnahme'!$A$33:$X$376,'SD Aufnahme'!$W$29,FALSE),0,1,VLOOKUP(E1004,'SD Aufnahme'!$A$33:$X$376,'SD Aufnahme'!$X$29,FALSE)),M1004)</f>
        <v>0</v>
      </c>
      <c r="AK1004" s="91">
        <f t="shared" ca="1" si="306"/>
        <v>0</v>
      </c>
      <c r="AL1004" s="98">
        <f t="shared" si="300"/>
        <v>3</v>
      </c>
      <c r="AO1004" s="98">
        <f t="shared" si="301"/>
        <v>0</v>
      </c>
      <c r="AR1004" s="98" t="str">
        <f t="shared" si="302"/>
        <v>1900-1-Aufnahme</v>
      </c>
    </row>
    <row r="1005" spans="1:44">
      <c r="A1005" s="98">
        <f t="shared" si="293"/>
        <v>0</v>
      </c>
      <c r="B1005" s="98" t="str">
        <f>IF(C1005=1,SUM($C$23:C1005),"")</f>
        <v/>
      </c>
      <c r="C1005" s="98">
        <f t="shared" si="294"/>
        <v>0</v>
      </c>
      <c r="D1005" s="89" t="str">
        <f t="shared" si="295"/>
        <v>1900-1-Aufnahme-</v>
      </c>
      <c r="E1005" s="123" t="str">
        <f t="shared" ca="1" si="303"/>
        <v>-</v>
      </c>
      <c r="F1005" s="123">
        <f t="shared" si="308"/>
        <v>1900</v>
      </c>
      <c r="G1005" s="123">
        <f t="shared" si="309"/>
        <v>1</v>
      </c>
      <c r="H1005" s="162">
        <f t="shared" si="310"/>
        <v>983</v>
      </c>
      <c r="I1005" s="77"/>
      <c r="J1005" s="78"/>
      <c r="K1005" s="79"/>
      <c r="L1005" s="80"/>
      <c r="M1005" s="177"/>
      <c r="N1005" s="309" t="str">
        <f t="shared" ca="1" si="307"/>
        <v/>
      </c>
      <c r="O1005" s="310" t="str">
        <f ca="1">IFERROR(IF(VLOOKUP($E1005,'SD Aufnahme'!$A$33:$N$326,'SD Aufnahme'!$D$29,FALSE)=0,"",VLOOKUP($E1005,'SD Aufnahme'!$A$33:$N$326,'SD Aufnahme'!$D$29,FALSE)),"")</f>
        <v/>
      </c>
      <c r="P1005" s="313"/>
      <c r="Q1005" s="315" t="str">
        <f>IF(K1005=0,"",IFERROR(VLOOKUP($E1005,'SD Aufnahme'!$A$33:$N$326,'SD Aufnahme'!$E$29,FALSE),""))</f>
        <v/>
      </c>
      <c r="R1005" s="87"/>
      <c r="S1005" s="131" t="str">
        <f t="shared" si="296"/>
        <v/>
      </c>
      <c r="T1005" s="126">
        <f>IF(M1005="organische Düngemittel",IF(OR($M1005=0,L1005&lt;&gt;0,U1005&gt;0),0,IFERROR(VLOOKUP($E1005,'SD Aufnahme'!$A$33:$N$4042,T$20,FALSE),0)),)</f>
        <v>0</v>
      </c>
      <c r="U1005" s="83"/>
      <c r="V1005" s="124"/>
      <c r="W1005" s="128" t="str">
        <f ca="1">IFERROR(IF(AND(J1005&lt;&gt;"eigene Stoffe",VLOOKUP($E1005,'SD Aufnahme'!$A$33:$N$326,'SD Aufnahme'!$G$29,FALSE)=0),"",IF($L1005&lt;&gt;0,"", IF(AND(P1005&gt;0,O1005&lt;&gt;"",Q1005&lt;&gt;"t TM"),VLOOKUP($E1005,'SD Aufnahme'!$A$33:$N$326,'SD Aufnahme'!$G$29,FALSE)/O1005*P1005,VLOOKUP($E1005,'SD Aufnahme'!$A$33:$N$326,'SD Aufnahme'!$G$29,FALSE)))),"")</f>
        <v/>
      </c>
      <c r="X1005" s="87"/>
      <c r="Y1005" s="128" t="str">
        <f ca="1">IFERROR(IF(AND(J1005&lt;&gt;"eigene Stoffe",VLOOKUP($E1005,'SD Aufnahme'!$A$33:$N$326,'SD Aufnahme'!$H$29,FALSE)=0),"",IF($L1005&lt;&gt;0,"",IFERROR(IF(AND(P1005&gt;0,O1005&lt;&gt;"",Q1005&lt;&gt;"t TM"),VLOOKUP($E1005,'SD Aufnahme'!$A$33:$N$326,'SD Aufnahme'!$H$29,FALSE)*P1005/O1005,VLOOKUP($E1005,'SD Aufnahme'!$A$33:$N$326,'SD Aufnahme'!$H$29,FALSE)),""))),"")</f>
        <v/>
      </c>
      <c r="Z1005" s="87"/>
      <c r="AA1005" s="424" t="s">
        <v>667</v>
      </c>
      <c r="AB1005" s="129" t="str">
        <f>IF($M1005=0,"",IFERROR(VLOOKUP($E1005,'SD Aufnahme'!$A$33:$N$279,AB$20,FALSE),""))</f>
        <v/>
      </c>
      <c r="AC1005" s="97">
        <f t="shared" si="297"/>
        <v>0</v>
      </c>
      <c r="AD1005" s="89">
        <f t="shared" ca="1" si="298"/>
        <v>0</v>
      </c>
      <c r="AE1005" s="89">
        <f t="shared" ca="1" si="304"/>
        <v>0</v>
      </c>
      <c r="AF1005" s="89">
        <f t="shared" ca="1" si="299"/>
        <v>0</v>
      </c>
      <c r="AG1005" s="89">
        <f t="shared" ca="1" si="305"/>
        <v>0</v>
      </c>
      <c r="AH1005" s="89">
        <f t="shared" si="311"/>
        <v>0</v>
      </c>
      <c r="AI1005" s="130" t="e">
        <f ca="1">COUNTIF(OFFSET('SD Aufnahme'!$C$33,VLOOKUP(J1005,Art_Aufnahme,3,FALSE),0,VLOOKUP(J1005,Art_Aufnahme,4,FALSE)-VLOOKUP(J1005,Art_Aufnahme,3,FALSE)+1,1),K1005)</f>
        <v>#N/A</v>
      </c>
      <c r="AJ1005" s="138">
        <f ca="1">COUNTIF(OFFSET('SD Aufnahme'!$M$32,VLOOKUP(E1005,'SD Aufnahme'!$A$33:$X$376,'SD Aufnahme'!$W$29,FALSE),0,1,VLOOKUP(E1005,'SD Aufnahme'!$A$33:$X$376,'SD Aufnahme'!$X$29,FALSE)),M1005)</f>
        <v>0</v>
      </c>
      <c r="AK1005" s="91">
        <f t="shared" ca="1" si="306"/>
        <v>0</v>
      </c>
      <c r="AL1005" s="98">
        <f t="shared" si="300"/>
        <v>3</v>
      </c>
      <c r="AO1005" s="98">
        <f t="shared" si="301"/>
        <v>0</v>
      </c>
      <c r="AR1005" s="98" t="str">
        <f t="shared" si="302"/>
        <v>1900-1-Aufnahme</v>
      </c>
    </row>
    <row r="1006" spans="1:44">
      <c r="A1006" s="98">
        <f t="shared" si="293"/>
        <v>0</v>
      </c>
      <c r="B1006" s="98" t="str">
        <f>IF(C1006=1,SUM($C$23:C1006),"")</f>
        <v/>
      </c>
      <c r="C1006" s="98">
        <f t="shared" si="294"/>
        <v>0</v>
      </c>
      <c r="D1006" s="89" t="str">
        <f t="shared" si="295"/>
        <v>1900-1-Aufnahme-</v>
      </c>
      <c r="E1006" s="123" t="str">
        <f t="shared" ca="1" si="303"/>
        <v>-</v>
      </c>
      <c r="F1006" s="123">
        <f t="shared" si="308"/>
        <v>1900</v>
      </c>
      <c r="G1006" s="123">
        <f t="shared" si="309"/>
        <v>1</v>
      </c>
      <c r="H1006" s="162">
        <f t="shared" si="310"/>
        <v>984</v>
      </c>
      <c r="I1006" s="77"/>
      <c r="J1006" s="78"/>
      <c r="K1006" s="79"/>
      <c r="L1006" s="80"/>
      <c r="M1006" s="177"/>
      <c r="N1006" s="309" t="str">
        <f t="shared" ca="1" si="307"/>
        <v/>
      </c>
      <c r="O1006" s="310" t="str">
        <f ca="1">IFERROR(IF(VLOOKUP($E1006,'SD Aufnahme'!$A$33:$N$326,'SD Aufnahme'!$D$29,FALSE)=0,"",VLOOKUP($E1006,'SD Aufnahme'!$A$33:$N$326,'SD Aufnahme'!$D$29,FALSE)),"")</f>
        <v/>
      </c>
      <c r="P1006" s="313"/>
      <c r="Q1006" s="315" t="str">
        <f>IF(K1006=0,"",IFERROR(VLOOKUP($E1006,'SD Aufnahme'!$A$33:$N$326,'SD Aufnahme'!$E$29,FALSE),""))</f>
        <v/>
      </c>
      <c r="R1006" s="87"/>
      <c r="S1006" s="131" t="str">
        <f t="shared" si="296"/>
        <v/>
      </c>
      <c r="T1006" s="126">
        <f>IF(M1006="organische Düngemittel",IF(OR($M1006=0,L1006&lt;&gt;0,U1006&gt;0),0,IFERROR(VLOOKUP($E1006,'SD Aufnahme'!$A$33:$N$4042,T$20,FALSE),0)),)</f>
        <v>0</v>
      </c>
      <c r="U1006" s="83"/>
      <c r="V1006" s="124"/>
      <c r="W1006" s="128" t="str">
        <f ca="1">IFERROR(IF(AND(J1006&lt;&gt;"eigene Stoffe",VLOOKUP($E1006,'SD Aufnahme'!$A$33:$N$326,'SD Aufnahme'!$G$29,FALSE)=0),"",IF($L1006&lt;&gt;0,"", IF(AND(P1006&gt;0,O1006&lt;&gt;"",Q1006&lt;&gt;"t TM"),VLOOKUP($E1006,'SD Aufnahme'!$A$33:$N$326,'SD Aufnahme'!$G$29,FALSE)/O1006*P1006,VLOOKUP($E1006,'SD Aufnahme'!$A$33:$N$326,'SD Aufnahme'!$G$29,FALSE)))),"")</f>
        <v/>
      </c>
      <c r="X1006" s="87"/>
      <c r="Y1006" s="128" t="str">
        <f ca="1">IFERROR(IF(AND(J1006&lt;&gt;"eigene Stoffe",VLOOKUP($E1006,'SD Aufnahme'!$A$33:$N$326,'SD Aufnahme'!$H$29,FALSE)=0),"",IF($L1006&lt;&gt;0,"",IFERROR(IF(AND(P1006&gt;0,O1006&lt;&gt;"",Q1006&lt;&gt;"t TM"),VLOOKUP($E1006,'SD Aufnahme'!$A$33:$N$326,'SD Aufnahme'!$H$29,FALSE)*P1006/O1006,VLOOKUP($E1006,'SD Aufnahme'!$A$33:$N$326,'SD Aufnahme'!$H$29,FALSE)),""))),"")</f>
        <v/>
      </c>
      <c r="Z1006" s="87"/>
      <c r="AA1006" s="424" t="s">
        <v>667</v>
      </c>
      <c r="AB1006" s="129" t="str">
        <f>IF($M1006=0,"",IFERROR(VLOOKUP($E1006,'SD Aufnahme'!$A$33:$N$279,AB$20,FALSE),""))</f>
        <v/>
      </c>
      <c r="AC1006" s="97">
        <f t="shared" si="297"/>
        <v>0</v>
      </c>
      <c r="AD1006" s="89">
        <f t="shared" ca="1" si="298"/>
        <v>0</v>
      </c>
      <c r="AE1006" s="89">
        <f t="shared" ca="1" si="304"/>
        <v>0</v>
      </c>
      <c r="AF1006" s="89">
        <f t="shared" ca="1" si="299"/>
        <v>0</v>
      </c>
      <c r="AG1006" s="89">
        <f t="shared" ca="1" si="305"/>
        <v>0</v>
      </c>
      <c r="AH1006" s="89">
        <f t="shared" si="311"/>
        <v>0</v>
      </c>
      <c r="AI1006" s="130" t="e">
        <f ca="1">COUNTIF(OFFSET('SD Aufnahme'!$C$33,VLOOKUP(J1006,Art_Aufnahme,3,FALSE),0,VLOOKUP(J1006,Art_Aufnahme,4,FALSE)-VLOOKUP(J1006,Art_Aufnahme,3,FALSE)+1,1),K1006)</f>
        <v>#N/A</v>
      </c>
      <c r="AJ1006" s="138">
        <f ca="1">COUNTIF(OFFSET('SD Aufnahme'!$M$32,VLOOKUP(E1006,'SD Aufnahme'!$A$33:$X$376,'SD Aufnahme'!$W$29,FALSE),0,1,VLOOKUP(E1006,'SD Aufnahme'!$A$33:$X$376,'SD Aufnahme'!$X$29,FALSE)),M1006)</f>
        <v>0</v>
      </c>
      <c r="AK1006" s="91">
        <f t="shared" ca="1" si="306"/>
        <v>0</v>
      </c>
      <c r="AL1006" s="98">
        <f t="shared" si="300"/>
        <v>3</v>
      </c>
      <c r="AO1006" s="98">
        <f t="shared" si="301"/>
        <v>0</v>
      </c>
      <c r="AR1006" s="98" t="str">
        <f t="shared" si="302"/>
        <v>1900-1-Aufnahme</v>
      </c>
    </row>
    <row r="1007" spans="1:44">
      <c r="A1007" s="98">
        <f t="shared" si="293"/>
        <v>0</v>
      </c>
      <c r="B1007" s="98" t="str">
        <f>IF(C1007=1,SUM($C$23:C1007),"")</f>
        <v/>
      </c>
      <c r="C1007" s="98">
        <f t="shared" si="294"/>
        <v>0</v>
      </c>
      <c r="D1007" s="89" t="str">
        <f t="shared" si="295"/>
        <v>1900-1-Aufnahme-</v>
      </c>
      <c r="E1007" s="123" t="str">
        <f t="shared" ca="1" si="303"/>
        <v>-</v>
      </c>
      <c r="F1007" s="123">
        <f t="shared" si="308"/>
        <v>1900</v>
      </c>
      <c r="G1007" s="123">
        <f t="shared" si="309"/>
        <v>1</v>
      </c>
      <c r="H1007" s="162">
        <f t="shared" si="310"/>
        <v>985</v>
      </c>
      <c r="I1007" s="77"/>
      <c r="J1007" s="78"/>
      <c r="K1007" s="79"/>
      <c r="L1007" s="80"/>
      <c r="M1007" s="177"/>
      <c r="N1007" s="309" t="str">
        <f t="shared" ca="1" si="307"/>
        <v/>
      </c>
      <c r="O1007" s="310" t="str">
        <f ca="1">IFERROR(IF(VLOOKUP($E1007,'SD Aufnahme'!$A$33:$N$326,'SD Aufnahme'!$D$29,FALSE)=0,"",VLOOKUP($E1007,'SD Aufnahme'!$A$33:$N$326,'SD Aufnahme'!$D$29,FALSE)),"")</f>
        <v/>
      </c>
      <c r="P1007" s="313"/>
      <c r="Q1007" s="315" t="str">
        <f>IF(K1007=0,"",IFERROR(VLOOKUP($E1007,'SD Aufnahme'!$A$33:$N$326,'SD Aufnahme'!$E$29,FALSE),""))</f>
        <v/>
      </c>
      <c r="R1007" s="87"/>
      <c r="S1007" s="131" t="str">
        <f t="shared" si="296"/>
        <v/>
      </c>
      <c r="T1007" s="126">
        <f>IF(M1007="organische Düngemittel",IF(OR($M1007=0,L1007&lt;&gt;0,U1007&gt;0),0,IFERROR(VLOOKUP($E1007,'SD Aufnahme'!$A$33:$N$4042,T$20,FALSE),0)),)</f>
        <v>0</v>
      </c>
      <c r="U1007" s="83"/>
      <c r="V1007" s="124"/>
      <c r="W1007" s="128" t="str">
        <f ca="1">IFERROR(IF(AND(J1007&lt;&gt;"eigene Stoffe",VLOOKUP($E1007,'SD Aufnahme'!$A$33:$N$326,'SD Aufnahme'!$G$29,FALSE)=0),"",IF($L1007&lt;&gt;0,"", IF(AND(P1007&gt;0,O1007&lt;&gt;"",Q1007&lt;&gt;"t TM"),VLOOKUP($E1007,'SD Aufnahme'!$A$33:$N$326,'SD Aufnahme'!$G$29,FALSE)/O1007*P1007,VLOOKUP($E1007,'SD Aufnahme'!$A$33:$N$326,'SD Aufnahme'!$G$29,FALSE)))),"")</f>
        <v/>
      </c>
      <c r="X1007" s="87"/>
      <c r="Y1007" s="128" t="str">
        <f ca="1">IFERROR(IF(AND(J1007&lt;&gt;"eigene Stoffe",VLOOKUP($E1007,'SD Aufnahme'!$A$33:$N$326,'SD Aufnahme'!$H$29,FALSE)=0),"",IF($L1007&lt;&gt;0,"",IFERROR(IF(AND(P1007&gt;0,O1007&lt;&gt;"",Q1007&lt;&gt;"t TM"),VLOOKUP($E1007,'SD Aufnahme'!$A$33:$N$326,'SD Aufnahme'!$H$29,FALSE)*P1007/O1007,VLOOKUP($E1007,'SD Aufnahme'!$A$33:$N$326,'SD Aufnahme'!$H$29,FALSE)),""))),"")</f>
        <v/>
      </c>
      <c r="Z1007" s="87"/>
      <c r="AA1007" s="424" t="s">
        <v>667</v>
      </c>
      <c r="AB1007" s="129" t="str">
        <f>IF($M1007=0,"",IFERROR(VLOOKUP($E1007,'SD Aufnahme'!$A$33:$N$279,AB$20,FALSE),""))</f>
        <v/>
      </c>
      <c r="AC1007" s="97">
        <f t="shared" si="297"/>
        <v>0</v>
      </c>
      <c r="AD1007" s="89">
        <f t="shared" ca="1" si="298"/>
        <v>0</v>
      </c>
      <c r="AE1007" s="89">
        <f t="shared" ca="1" si="304"/>
        <v>0</v>
      </c>
      <c r="AF1007" s="89">
        <f t="shared" ca="1" si="299"/>
        <v>0</v>
      </c>
      <c r="AG1007" s="89">
        <f t="shared" ca="1" si="305"/>
        <v>0</v>
      </c>
      <c r="AH1007" s="89">
        <f t="shared" si="311"/>
        <v>0</v>
      </c>
      <c r="AI1007" s="130" t="e">
        <f ca="1">COUNTIF(OFFSET('SD Aufnahme'!$C$33,VLOOKUP(J1007,Art_Aufnahme,3,FALSE),0,VLOOKUP(J1007,Art_Aufnahme,4,FALSE)-VLOOKUP(J1007,Art_Aufnahme,3,FALSE)+1,1),K1007)</f>
        <v>#N/A</v>
      </c>
      <c r="AJ1007" s="138">
        <f ca="1">COUNTIF(OFFSET('SD Aufnahme'!$M$32,VLOOKUP(E1007,'SD Aufnahme'!$A$33:$X$376,'SD Aufnahme'!$W$29,FALSE),0,1,VLOOKUP(E1007,'SD Aufnahme'!$A$33:$X$376,'SD Aufnahme'!$X$29,FALSE)),M1007)</f>
        <v>0</v>
      </c>
      <c r="AK1007" s="91">
        <f t="shared" ca="1" si="306"/>
        <v>0</v>
      </c>
      <c r="AL1007" s="98">
        <f t="shared" si="300"/>
        <v>3</v>
      </c>
      <c r="AO1007" s="98">
        <f t="shared" si="301"/>
        <v>0</v>
      </c>
      <c r="AR1007" s="98" t="str">
        <f t="shared" si="302"/>
        <v>1900-1-Aufnahme</v>
      </c>
    </row>
    <row r="1008" spans="1:44">
      <c r="A1008" s="98">
        <f t="shared" si="293"/>
        <v>0</v>
      </c>
      <c r="B1008" s="98" t="str">
        <f>IF(C1008=1,SUM($C$23:C1008),"")</f>
        <v/>
      </c>
      <c r="C1008" s="98">
        <f t="shared" si="294"/>
        <v>0</v>
      </c>
      <c r="D1008" s="89" t="str">
        <f t="shared" si="295"/>
        <v>1900-1-Aufnahme-</v>
      </c>
      <c r="E1008" s="123" t="str">
        <f t="shared" ca="1" si="303"/>
        <v>-</v>
      </c>
      <c r="F1008" s="123">
        <f t="shared" si="308"/>
        <v>1900</v>
      </c>
      <c r="G1008" s="123">
        <f t="shared" si="309"/>
        <v>1</v>
      </c>
      <c r="H1008" s="162">
        <f t="shared" si="310"/>
        <v>986</v>
      </c>
      <c r="I1008" s="77"/>
      <c r="J1008" s="78"/>
      <c r="K1008" s="79"/>
      <c r="L1008" s="80"/>
      <c r="M1008" s="177"/>
      <c r="N1008" s="309" t="str">
        <f t="shared" ca="1" si="307"/>
        <v/>
      </c>
      <c r="O1008" s="310" t="str">
        <f ca="1">IFERROR(IF(VLOOKUP($E1008,'SD Aufnahme'!$A$33:$N$326,'SD Aufnahme'!$D$29,FALSE)=0,"",VLOOKUP($E1008,'SD Aufnahme'!$A$33:$N$326,'SD Aufnahme'!$D$29,FALSE)),"")</f>
        <v/>
      </c>
      <c r="P1008" s="313"/>
      <c r="Q1008" s="315" t="str">
        <f>IF(K1008=0,"",IFERROR(VLOOKUP($E1008,'SD Aufnahme'!$A$33:$N$326,'SD Aufnahme'!$E$29,FALSE),""))</f>
        <v/>
      </c>
      <c r="R1008" s="87"/>
      <c r="S1008" s="131" t="str">
        <f t="shared" si="296"/>
        <v/>
      </c>
      <c r="T1008" s="126">
        <f>IF(M1008="organische Düngemittel",IF(OR($M1008=0,L1008&lt;&gt;0,U1008&gt;0),0,IFERROR(VLOOKUP($E1008,'SD Aufnahme'!$A$33:$N$4042,T$20,FALSE),0)),)</f>
        <v>0</v>
      </c>
      <c r="U1008" s="83"/>
      <c r="V1008" s="124"/>
      <c r="W1008" s="128" t="str">
        <f ca="1">IFERROR(IF(AND(J1008&lt;&gt;"eigene Stoffe",VLOOKUP($E1008,'SD Aufnahme'!$A$33:$N$326,'SD Aufnahme'!$G$29,FALSE)=0),"",IF($L1008&lt;&gt;0,"", IF(AND(P1008&gt;0,O1008&lt;&gt;"",Q1008&lt;&gt;"t TM"),VLOOKUP($E1008,'SD Aufnahme'!$A$33:$N$326,'SD Aufnahme'!$G$29,FALSE)/O1008*P1008,VLOOKUP($E1008,'SD Aufnahme'!$A$33:$N$326,'SD Aufnahme'!$G$29,FALSE)))),"")</f>
        <v/>
      </c>
      <c r="X1008" s="87"/>
      <c r="Y1008" s="128" t="str">
        <f ca="1">IFERROR(IF(AND(J1008&lt;&gt;"eigene Stoffe",VLOOKUP($E1008,'SD Aufnahme'!$A$33:$N$326,'SD Aufnahme'!$H$29,FALSE)=0),"",IF($L1008&lt;&gt;0,"",IFERROR(IF(AND(P1008&gt;0,O1008&lt;&gt;"",Q1008&lt;&gt;"t TM"),VLOOKUP($E1008,'SD Aufnahme'!$A$33:$N$326,'SD Aufnahme'!$H$29,FALSE)*P1008/O1008,VLOOKUP($E1008,'SD Aufnahme'!$A$33:$N$326,'SD Aufnahme'!$H$29,FALSE)),""))),"")</f>
        <v/>
      </c>
      <c r="Z1008" s="87"/>
      <c r="AA1008" s="424" t="s">
        <v>667</v>
      </c>
      <c r="AB1008" s="129" t="str">
        <f>IF($M1008=0,"",IFERROR(VLOOKUP($E1008,'SD Aufnahme'!$A$33:$N$279,AB$20,FALSE),""))</f>
        <v/>
      </c>
      <c r="AC1008" s="97">
        <f t="shared" si="297"/>
        <v>0</v>
      </c>
      <c r="AD1008" s="89">
        <f t="shared" ca="1" si="298"/>
        <v>0</v>
      </c>
      <c r="AE1008" s="89">
        <f t="shared" ca="1" si="304"/>
        <v>0</v>
      </c>
      <c r="AF1008" s="89">
        <f t="shared" ca="1" si="299"/>
        <v>0</v>
      </c>
      <c r="AG1008" s="89">
        <f t="shared" ca="1" si="305"/>
        <v>0</v>
      </c>
      <c r="AH1008" s="89">
        <f t="shared" si="311"/>
        <v>0</v>
      </c>
      <c r="AI1008" s="130" t="e">
        <f ca="1">COUNTIF(OFFSET('SD Aufnahme'!$C$33,VLOOKUP(J1008,Art_Aufnahme,3,FALSE),0,VLOOKUP(J1008,Art_Aufnahme,4,FALSE)-VLOOKUP(J1008,Art_Aufnahme,3,FALSE)+1,1),K1008)</f>
        <v>#N/A</v>
      </c>
      <c r="AJ1008" s="138">
        <f ca="1">COUNTIF(OFFSET('SD Aufnahme'!$M$32,VLOOKUP(E1008,'SD Aufnahme'!$A$33:$X$376,'SD Aufnahme'!$W$29,FALSE),0,1,VLOOKUP(E1008,'SD Aufnahme'!$A$33:$X$376,'SD Aufnahme'!$X$29,FALSE)),M1008)</f>
        <v>0</v>
      </c>
      <c r="AK1008" s="91">
        <f t="shared" ca="1" si="306"/>
        <v>0</v>
      </c>
      <c r="AL1008" s="98">
        <f t="shared" si="300"/>
        <v>3</v>
      </c>
      <c r="AO1008" s="98">
        <f t="shared" si="301"/>
        <v>0</v>
      </c>
      <c r="AR1008" s="98" t="str">
        <f t="shared" si="302"/>
        <v>1900-1-Aufnahme</v>
      </c>
    </row>
    <row r="1009" spans="1:44">
      <c r="A1009" s="98">
        <f t="shared" si="293"/>
        <v>0</v>
      </c>
      <c r="B1009" s="98" t="str">
        <f>IF(C1009=1,SUM($C$23:C1009),"")</f>
        <v/>
      </c>
      <c r="C1009" s="98">
        <f t="shared" si="294"/>
        <v>0</v>
      </c>
      <c r="D1009" s="89" t="str">
        <f t="shared" si="295"/>
        <v>1900-1-Aufnahme-</v>
      </c>
      <c r="E1009" s="123" t="str">
        <f t="shared" ca="1" si="303"/>
        <v>-</v>
      </c>
      <c r="F1009" s="123">
        <f t="shared" si="308"/>
        <v>1900</v>
      </c>
      <c r="G1009" s="123">
        <f t="shared" si="309"/>
        <v>1</v>
      </c>
      <c r="H1009" s="162">
        <f t="shared" si="310"/>
        <v>987</v>
      </c>
      <c r="I1009" s="77"/>
      <c r="J1009" s="78"/>
      <c r="K1009" s="79"/>
      <c r="L1009" s="80"/>
      <c r="M1009" s="177"/>
      <c r="N1009" s="309" t="str">
        <f t="shared" ca="1" si="307"/>
        <v/>
      </c>
      <c r="O1009" s="310" t="str">
        <f ca="1">IFERROR(IF(VLOOKUP($E1009,'SD Aufnahme'!$A$33:$N$326,'SD Aufnahme'!$D$29,FALSE)=0,"",VLOOKUP($E1009,'SD Aufnahme'!$A$33:$N$326,'SD Aufnahme'!$D$29,FALSE)),"")</f>
        <v/>
      </c>
      <c r="P1009" s="313"/>
      <c r="Q1009" s="315" t="str">
        <f>IF(K1009=0,"",IFERROR(VLOOKUP($E1009,'SD Aufnahme'!$A$33:$N$326,'SD Aufnahme'!$E$29,FALSE),""))</f>
        <v/>
      </c>
      <c r="R1009" s="87"/>
      <c r="S1009" s="131" t="str">
        <f t="shared" si="296"/>
        <v/>
      </c>
      <c r="T1009" s="126">
        <f>IF(M1009="organische Düngemittel",IF(OR($M1009=0,L1009&lt;&gt;0,U1009&gt;0),0,IFERROR(VLOOKUP($E1009,'SD Aufnahme'!$A$33:$N$4042,T$20,FALSE),0)),)</f>
        <v>0</v>
      </c>
      <c r="U1009" s="83"/>
      <c r="V1009" s="124"/>
      <c r="W1009" s="128" t="str">
        <f ca="1">IFERROR(IF(AND(J1009&lt;&gt;"eigene Stoffe",VLOOKUP($E1009,'SD Aufnahme'!$A$33:$N$326,'SD Aufnahme'!$G$29,FALSE)=0),"",IF($L1009&lt;&gt;0,"", IF(AND(P1009&gt;0,O1009&lt;&gt;"",Q1009&lt;&gt;"t TM"),VLOOKUP($E1009,'SD Aufnahme'!$A$33:$N$326,'SD Aufnahme'!$G$29,FALSE)/O1009*P1009,VLOOKUP($E1009,'SD Aufnahme'!$A$33:$N$326,'SD Aufnahme'!$G$29,FALSE)))),"")</f>
        <v/>
      </c>
      <c r="X1009" s="87"/>
      <c r="Y1009" s="128" t="str">
        <f ca="1">IFERROR(IF(AND(J1009&lt;&gt;"eigene Stoffe",VLOOKUP($E1009,'SD Aufnahme'!$A$33:$N$326,'SD Aufnahme'!$H$29,FALSE)=0),"",IF($L1009&lt;&gt;0,"",IFERROR(IF(AND(P1009&gt;0,O1009&lt;&gt;"",Q1009&lt;&gt;"t TM"),VLOOKUP($E1009,'SD Aufnahme'!$A$33:$N$326,'SD Aufnahme'!$H$29,FALSE)*P1009/O1009,VLOOKUP($E1009,'SD Aufnahme'!$A$33:$N$326,'SD Aufnahme'!$H$29,FALSE)),""))),"")</f>
        <v/>
      </c>
      <c r="Z1009" s="87"/>
      <c r="AA1009" s="424" t="s">
        <v>667</v>
      </c>
      <c r="AB1009" s="129" t="str">
        <f>IF($M1009=0,"",IFERROR(VLOOKUP($E1009,'SD Aufnahme'!$A$33:$N$279,AB$20,FALSE),""))</f>
        <v/>
      </c>
      <c r="AC1009" s="97">
        <f t="shared" si="297"/>
        <v>0</v>
      </c>
      <c r="AD1009" s="89">
        <f t="shared" ca="1" si="298"/>
        <v>0</v>
      </c>
      <c r="AE1009" s="89">
        <f t="shared" ca="1" si="304"/>
        <v>0</v>
      </c>
      <c r="AF1009" s="89">
        <f t="shared" ca="1" si="299"/>
        <v>0</v>
      </c>
      <c r="AG1009" s="89">
        <f t="shared" ca="1" si="305"/>
        <v>0</v>
      </c>
      <c r="AH1009" s="89">
        <f t="shared" si="311"/>
        <v>0</v>
      </c>
      <c r="AI1009" s="130" t="e">
        <f ca="1">COUNTIF(OFFSET('SD Aufnahme'!$C$33,VLOOKUP(J1009,Art_Aufnahme,3,FALSE),0,VLOOKUP(J1009,Art_Aufnahme,4,FALSE)-VLOOKUP(J1009,Art_Aufnahme,3,FALSE)+1,1),K1009)</f>
        <v>#N/A</v>
      </c>
      <c r="AJ1009" s="138">
        <f ca="1">COUNTIF(OFFSET('SD Aufnahme'!$M$32,VLOOKUP(E1009,'SD Aufnahme'!$A$33:$X$376,'SD Aufnahme'!$W$29,FALSE),0,1,VLOOKUP(E1009,'SD Aufnahme'!$A$33:$X$376,'SD Aufnahme'!$X$29,FALSE)),M1009)</f>
        <v>0</v>
      </c>
      <c r="AK1009" s="91">
        <f t="shared" ca="1" si="306"/>
        <v>0</v>
      </c>
      <c r="AL1009" s="98">
        <f t="shared" si="300"/>
        <v>3</v>
      </c>
      <c r="AO1009" s="98">
        <f t="shared" si="301"/>
        <v>0</v>
      </c>
      <c r="AR1009" s="98" t="str">
        <f t="shared" si="302"/>
        <v>1900-1-Aufnahme</v>
      </c>
    </row>
    <row r="1010" spans="1:44">
      <c r="A1010" s="98">
        <f t="shared" si="293"/>
        <v>0</v>
      </c>
      <c r="B1010" s="98" t="str">
        <f>IF(C1010=1,SUM($C$23:C1010),"")</f>
        <v/>
      </c>
      <c r="C1010" s="98">
        <f t="shared" si="294"/>
        <v>0</v>
      </c>
      <c r="D1010" s="89" t="str">
        <f t="shared" si="295"/>
        <v>1900-1-Aufnahme-</v>
      </c>
      <c r="E1010" s="123" t="str">
        <f t="shared" ca="1" si="303"/>
        <v>-</v>
      </c>
      <c r="F1010" s="123">
        <f t="shared" si="308"/>
        <v>1900</v>
      </c>
      <c r="G1010" s="123">
        <f t="shared" si="309"/>
        <v>1</v>
      </c>
      <c r="H1010" s="162">
        <f t="shared" si="310"/>
        <v>988</v>
      </c>
      <c r="I1010" s="77"/>
      <c r="J1010" s="78"/>
      <c r="K1010" s="79"/>
      <c r="L1010" s="80"/>
      <c r="M1010" s="177"/>
      <c r="N1010" s="309" t="str">
        <f t="shared" ca="1" si="307"/>
        <v/>
      </c>
      <c r="O1010" s="310" t="str">
        <f ca="1">IFERROR(IF(VLOOKUP($E1010,'SD Aufnahme'!$A$33:$N$326,'SD Aufnahme'!$D$29,FALSE)=0,"",VLOOKUP($E1010,'SD Aufnahme'!$A$33:$N$326,'SD Aufnahme'!$D$29,FALSE)),"")</f>
        <v/>
      </c>
      <c r="P1010" s="313"/>
      <c r="Q1010" s="315" t="str">
        <f>IF(K1010=0,"",IFERROR(VLOOKUP($E1010,'SD Aufnahme'!$A$33:$N$326,'SD Aufnahme'!$E$29,FALSE),""))</f>
        <v/>
      </c>
      <c r="R1010" s="87"/>
      <c r="S1010" s="131" t="str">
        <f t="shared" si="296"/>
        <v/>
      </c>
      <c r="T1010" s="126">
        <f>IF(M1010="organische Düngemittel",IF(OR($M1010=0,L1010&lt;&gt;0,U1010&gt;0),0,IFERROR(VLOOKUP($E1010,'SD Aufnahme'!$A$33:$N$4042,T$20,FALSE),0)),)</f>
        <v>0</v>
      </c>
      <c r="U1010" s="83"/>
      <c r="V1010" s="124"/>
      <c r="W1010" s="128" t="str">
        <f ca="1">IFERROR(IF(AND(J1010&lt;&gt;"eigene Stoffe",VLOOKUP($E1010,'SD Aufnahme'!$A$33:$N$326,'SD Aufnahme'!$G$29,FALSE)=0),"",IF($L1010&lt;&gt;0,"", IF(AND(P1010&gt;0,O1010&lt;&gt;"",Q1010&lt;&gt;"t TM"),VLOOKUP($E1010,'SD Aufnahme'!$A$33:$N$326,'SD Aufnahme'!$G$29,FALSE)/O1010*P1010,VLOOKUP($E1010,'SD Aufnahme'!$A$33:$N$326,'SD Aufnahme'!$G$29,FALSE)))),"")</f>
        <v/>
      </c>
      <c r="X1010" s="87"/>
      <c r="Y1010" s="128" t="str">
        <f ca="1">IFERROR(IF(AND(J1010&lt;&gt;"eigene Stoffe",VLOOKUP($E1010,'SD Aufnahme'!$A$33:$N$326,'SD Aufnahme'!$H$29,FALSE)=0),"",IF($L1010&lt;&gt;0,"",IFERROR(IF(AND(P1010&gt;0,O1010&lt;&gt;"",Q1010&lt;&gt;"t TM"),VLOOKUP($E1010,'SD Aufnahme'!$A$33:$N$326,'SD Aufnahme'!$H$29,FALSE)*P1010/O1010,VLOOKUP($E1010,'SD Aufnahme'!$A$33:$N$326,'SD Aufnahme'!$H$29,FALSE)),""))),"")</f>
        <v/>
      </c>
      <c r="Z1010" s="87"/>
      <c r="AA1010" s="424" t="s">
        <v>667</v>
      </c>
      <c r="AB1010" s="129" t="str">
        <f>IF($M1010=0,"",IFERROR(VLOOKUP($E1010,'SD Aufnahme'!$A$33:$N$279,AB$20,FALSE),""))</f>
        <v/>
      </c>
      <c r="AC1010" s="97">
        <f t="shared" si="297"/>
        <v>0</v>
      </c>
      <c r="AD1010" s="89">
        <f t="shared" ca="1" si="298"/>
        <v>0</v>
      </c>
      <c r="AE1010" s="89">
        <f t="shared" ca="1" si="304"/>
        <v>0</v>
      </c>
      <c r="AF1010" s="89">
        <f t="shared" ca="1" si="299"/>
        <v>0</v>
      </c>
      <c r="AG1010" s="89">
        <f t="shared" ca="1" si="305"/>
        <v>0</v>
      </c>
      <c r="AH1010" s="89">
        <f t="shared" si="311"/>
        <v>0</v>
      </c>
      <c r="AI1010" s="130" t="e">
        <f ca="1">COUNTIF(OFFSET('SD Aufnahme'!$C$33,VLOOKUP(J1010,Art_Aufnahme,3,FALSE),0,VLOOKUP(J1010,Art_Aufnahme,4,FALSE)-VLOOKUP(J1010,Art_Aufnahme,3,FALSE)+1,1),K1010)</f>
        <v>#N/A</v>
      </c>
      <c r="AJ1010" s="138">
        <f ca="1">COUNTIF(OFFSET('SD Aufnahme'!$M$32,VLOOKUP(E1010,'SD Aufnahme'!$A$33:$X$376,'SD Aufnahme'!$W$29,FALSE),0,1,VLOOKUP(E1010,'SD Aufnahme'!$A$33:$X$376,'SD Aufnahme'!$X$29,FALSE)),M1010)</f>
        <v>0</v>
      </c>
      <c r="AK1010" s="91">
        <f t="shared" ca="1" si="306"/>
        <v>0</v>
      </c>
      <c r="AL1010" s="98">
        <f t="shared" si="300"/>
        <v>3</v>
      </c>
      <c r="AO1010" s="98">
        <f t="shared" si="301"/>
        <v>0</v>
      </c>
      <c r="AR1010" s="98" t="str">
        <f t="shared" si="302"/>
        <v>1900-1-Aufnahme</v>
      </c>
    </row>
    <row r="1011" spans="1:44">
      <c r="A1011" s="98">
        <f t="shared" si="293"/>
        <v>0</v>
      </c>
      <c r="B1011" s="98" t="str">
        <f>IF(C1011=1,SUM($C$23:C1011),"")</f>
        <v/>
      </c>
      <c r="C1011" s="98">
        <f t="shared" si="294"/>
        <v>0</v>
      </c>
      <c r="D1011" s="89" t="str">
        <f t="shared" si="295"/>
        <v>1900-1-Aufnahme-</v>
      </c>
      <c r="E1011" s="123" t="str">
        <f t="shared" ca="1" si="303"/>
        <v>-</v>
      </c>
      <c r="F1011" s="123">
        <f t="shared" si="308"/>
        <v>1900</v>
      </c>
      <c r="G1011" s="123">
        <f t="shared" si="309"/>
        <v>1</v>
      </c>
      <c r="H1011" s="162">
        <f t="shared" si="310"/>
        <v>989</v>
      </c>
      <c r="I1011" s="77"/>
      <c r="J1011" s="78"/>
      <c r="K1011" s="79"/>
      <c r="L1011" s="80"/>
      <c r="M1011" s="177"/>
      <c r="N1011" s="309" t="str">
        <f t="shared" ca="1" si="307"/>
        <v/>
      </c>
      <c r="O1011" s="310" t="str">
        <f ca="1">IFERROR(IF(VLOOKUP($E1011,'SD Aufnahme'!$A$33:$N$326,'SD Aufnahme'!$D$29,FALSE)=0,"",VLOOKUP($E1011,'SD Aufnahme'!$A$33:$N$326,'SD Aufnahme'!$D$29,FALSE)),"")</f>
        <v/>
      </c>
      <c r="P1011" s="313"/>
      <c r="Q1011" s="315" t="str">
        <f>IF(K1011=0,"",IFERROR(VLOOKUP($E1011,'SD Aufnahme'!$A$33:$N$326,'SD Aufnahme'!$E$29,FALSE),""))</f>
        <v/>
      </c>
      <c r="R1011" s="87"/>
      <c r="S1011" s="131" t="str">
        <f t="shared" si="296"/>
        <v/>
      </c>
      <c r="T1011" s="126">
        <f>IF(M1011="organische Düngemittel",IF(OR($M1011=0,L1011&lt;&gt;0,U1011&gt;0),0,IFERROR(VLOOKUP($E1011,'SD Aufnahme'!$A$33:$N$4042,T$20,FALSE),0)),)</f>
        <v>0</v>
      </c>
      <c r="U1011" s="83"/>
      <c r="V1011" s="124"/>
      <c r="W1011" s="128" t="str">
        <f ca="1">IFERROR(IF(AND(J1011&lt;&gt;"eigene Stoffe",VLOOKUP($E1011,'SD Aufnahme'!$A$33:$N$326,'SD Aufnahme'!$G$29,FALSE)=0),"",IF($L1011&lt;&gt;0,"", IF(AND(P1011&gt;0,O1011&lt;&gt;"",Q1011&lt;&gt;"t TM"),VLOOKUP($E1011,'SD Aufnahme'!$A$33:$N$326,'SD Aufnahme'!$G$29,FALSE)/O1011*P1011,VLOOKUP($E1011,'SD Aufnahme'!$A$33:$N$326,'SD Aufnahme'!$G$29,FALSE)))),"")</f>
        <v/>
      </c>
      <c r="X1011" s="87"/>
      <c r="Y1011" s="128" t="str">
        <f ca="1">IFERROR(IF(AND(J1011&lt;&gt;"eigene Stoffe",VLOOKUP($E1011,'SD Aufnahme'!$A$33:$N$326,'SD Aufnahme'!$H$29,FALSE)=0),"",IF($L1011&lt;&gt;0,"",IFERROR(IF(AND(P1011&gt;0,O1011&lt;&gt;"",Q1011&lt;&gt;"t TM"),VLOOKUP($E1011,'SD Aufnahme'!$A$33:$N$326,'SD Aufnahme'!$H$29,FALSE)*P1011/O1011,VLOOKUP($E1011,'SD Aufnahme'!$A$33:$N$326,'SD Aufnahme'!$H$29,FALSE)),""))),"")</f>
        <v/>
      </c>
      <c r="Z1011" s="87"/>
      <c r="AA1011" s="424" t="s">
        <v>667</v>
      </c>
      <c r="AB1011" s="129" t="str">
        <f>IF($M1011=0,"",IFERROR(VLOOKUP($E1011,'SD Aufnahme'!$A$33:$N$279,AB$20,FALSE),""))</f>
        <v/>
      </c>
      <c r="AC1011" s="97">
        <f t="shared" si="297"/>
        <v>0</v>
      </c>
      <c r="AD1011" s="89">
        <f t="shared" ca="1" si="298"/>
        <v>0</v>
      </c>
      <c r="AE1011" s="89">
        <f t="shared" ca="1" si="304"/>
        <v>0</v>
      </c>
      <c r="AF1011" s="89">
        <f t="shared" ca="1" si="299"/>
        <v>0</v>
      </c>
      <c r="AG1011" s="89">
        <f t="shared" ca="1" si="305"/>
        <v>0</v>
      </c>
      <c r="AH1011" s="89">
        <f t="shared" si="311"/>
        <v>0</v>
      </c>
      <c r="AI1011" s="130" t="e">
        <f ca="1">COUNTIF(OFFSET('SD Aufnahme'!$C$33,VLOOKUP(J1011,Art_Aufnahme,3,FALSE),0,VLOOKUP(J1011,Art_Aufnahme,4,FALSE)-VLOOKUP(J1011,Art_Aufnahme,3,FALSE)+1,1),K1011)</f>
        <v>#N/A</v>
      </c>
      <c r="AJ1011" s="138">
        <f ca="1">COUNTIF(OFFSET('SD Aufnahme'!$M$32,VLOOKUP(E1011,'SD Aufnahme'!$A$33:$X$376,'SD Aufnahme'!$W$29,FALSE),0,1,VLOOKUP(E1011,'SD Aufnahme'!$A$33:$X$376,'SD Aufnahme'!$X$29,FALSE)),M1011)</f>
        <v>0</v>
      </c>
      <c r="AK1011" s="91">
        <f t="shared" ca="1" si="306"/>
        <v>0</v>
      </c>
      <c r="AL1011" s="98">
        <f t="shared" si="300"/>
        <v>3</v>
      </c>
      <c r="AO1011" s="98">
        <f t="shared" si="301"/>
        <v>0</v>
      </c>
      <c r="AR1011" s="98" t="str">
        <f t="shared" si="302"/>
        <v>1900-1-Aufnahme</v>
      </c>
    </row>
    <row r="1012" spans="1:44">
      <c r="A1012" s="98">
        <f t="shared" si="293"/>
        <v>0</v>
      </c>
      <c r="B1012" s="98" t="str">
        <f>IF(C1012=1,SUM($C$23:C1012),"")</f>
        <v/>
      </c>
      <c r="C1012" s="98">
        <f t="shared" si="294"/>
        <v>0</v>
      </c>
      <c r="D1012" s="89" t="str">
        <f t="shared" si="295"/>
        <v>1900-1-Aufnahme-</v>
      </c>
      <c r="E1012" s="123" t="str">
        <f t="shared" ca="1" si="303"/>
        <v>-</v>
      </c>
      <c r="F1012" s="123">
        <f t="shared" si="308"/>
        <v>1900</v>
      </c>
      <c r="G1012" s="123">
        <f t="shared" si="309"/>
        <v>1</v>
      </c>
      <c r="H1012" s="162">
        <f t="shared" si="310"/>
        <v>990</v>
      </c>
      <c r="I1012" s="77"/>
      <c r="J1012" s="78"/>
      <c r="K1012" s="79"/>
      <c r="L1012" s="80"/>
      <c r="M1012" s="177"/>
      <c r="N1012" s="309" t="str">
        <f t="shared" ca="1" si="307"/>
        <v/>
      </c>
      <c r="O1012" s="310" t="str">
        <f ca="1">IFERROR(IF(VLOOKUP($E1012,'SD Aufnahme'!$A$33:$N$326,'SD Aufnahme'!$D$29,FALSE)=0,"",VLOOKUP($E1012,'SD Aufnahme'!$A$33:$N$326,'SD Aufnahme'!$D$29,FALSE)),"")</f>
        <v/>
      </c>
      <c r="P1012" s="313"/>
      <c r="Q1012" s="315" t="str">
        <f>IF(K1012=0,"",IFERROR(VLOOKUP($E1012,'SD Aufnahme'!$A$33:$N$326,'SD Aufnahme'!$E$29,FALSE),""))</f>
        <v/>
      </c>
      <c r="R1012" s="87"/>
      <c r="S1012" s="131" t="str">
        <f t="shared" si="296"/>
        <v/>
      </c>
      <c r="T1012" s="126">
        <f>IF(M1012="organische Düngemittel",IF(OR($M1012=0,L1012&lt;&gt;0,U1012&gt;0),0,IFERROR(VLOOKUP($E1012,'SD Aufnahme'!$A$33:$N$4042,T$20,FALSE),0)),)</f>
        <v>0</v>
      </c>
      <c r="U1012" s="83"/>
      <c r="V1012" s="124"/>
      <c r="W1012" s="128" t="str">
        <f ca="1">IFERROR(IF(AND(J1012&lt;&gt;"eigene Stoffe",VLOOKUP($E1012,'SD Aufnahme'!$A$33:$N$326,'SD Aufnahme'!$G$29,FALSE)=0),"",IF($L1012&lt;&gt;0,"", IF(AND(P1012&gt;0,O1012&lt;&gt;"",Q1012&lt;&gt;"t TM"),VLOOKUP($E1012,'SD Aufnahme'!$A$33:$N$326,'SD Aufnahme'!$G$29,FALSE)/O1012*P1012,VLOOKUP($E1012,'SD Aufnahme'!$A$33:$N$326,'SD Aufnahme'!$G$29,FALSE)))),"")</f>
        <v/>
      </c>
      <c r="X1012" s="87"/>
      <c r="Y1012" s="128" t="str">
        <f ca="1">IFERROR(IF(AND(J1012&lt;&gt;"eigene Stoffe",VLOOKUP($E1012,'SD Aufnahme'!$A$33:$N$326,'SD Aufnahme'!$H$29,FALSE)=0),"",IF($L1012&lt;&gt;0,"",IFERROR(IF(AND(P1012&gt;0,O1012&lt;&gt;"",Q1012&lt;&gt;"t TM"),VLOOKUP($E1012,'SD Aufnahme'!$A$33:$N$326,'SD Aufnahme'!$H$29,FALSE)*P1012/O1012,VLOOKUP($E1012,'SD Aufnahme'!$A$33:$N$326,'SD Aufnahme'!$H$29,FALSE)),""))),"")</f>
        <v/>
      </c>
      <c r="Z1012" s="87"/>
      <c r="AA1012" s="424" t="s">
        <v>667</v>
      </c>
      <c r="AB1012" s="129" t="str">
        <f>IF($M1012=0,"",IFERROR(VLOOKUP($E1012,'SD Aufnahme'!$A$33:$N$279,AB$20,FALSE),""))</f>
        <v/>
      </c>
      <c r="AC1012" s="97">
        <f t="shared" si="297"/>
        <v>0</v>
      </c>
      <c r="AD1012" s="89">
        <f t="shared" ca="1" si="298"/>
        <v>0</v>
      </c>
      <c r="AE1012" s="89">
        <f t="shared" ca="1" si="304"/>
        <v>0</v>
      </c>
      <c r="AF1012" s="89">
        <f t="shared" ca="1" si="299"/>
        <v>0</v>
      </c>
      <c r="AG1012" s="89">
        <f t="shared" ca="1" si="305"/>
        <v>0</v>
      </c>
      <c r="AH1012" s="89">
        <f t="shared" si="311"/>
        <v>0</v>
      </c>
      <c r="AI1012" s="130" t="e">
        <f ca="1">COUNTIF(OFFSET('SD Aufnahme'!$C$33,VLOOKUP(J1012,Art_Aufnahme,3,FALSE),0,VLOOKUP(J1012,Art_Aufnahme,4,FALSE)-VLOOKUP(J1012,Art_Aufnahme,3,FALSE)+1,1),K1012)</f>
        <v>#N/A</v>
      </c>
      <c r="AJ1012" s="138">
        <f ca="1">COUNTIF(OFFSET('SD Aufnahme'!$M$32,VLOOKUP(E1012,'SD Aufnahme'!$A$33:$X$376,'SD Aufnahme'!$W$29,FALSE),0,1,VLOOKUP(E1012,'SD Aufnahme'!$A$33:$X$376,'SD Aufnahme'!$X$29,FALSE)),M1012)</f>
        <v>0</v>
      </c>
      <c r="AK1012" s="91">
        <f t="shared" ca="1" si="306"/>
        <v>0</v>
      </c>
      <c r="AL1012" s="98">
        <f t="shared" si="300"/>
        <v>3</v>
      </c>
      <c r="AO1012" s="98">
        <f t="shared" si="301"/>
        <v>0</v>
      </c>
      <c r="AR1012" s="98" t="str">
        <f t="shared" si="302"/>
        <v>1900-1-Aufnahme</v>
      </c>
    </row>
    <row r="1013" spans="1:44">
      <c r="A1013" s="98">
        <f t="shared" si="293"/>
        <v>0</v>
      </c>
      <c r="B1013" s="98" t="str">
        <f>IF(C1013=1,SUM($C$23:C1013),"")</f>
        <v/>
      </c>
      <c r="C1013" s="98">
        <f t="shared" si="294"/>
        <v>0</v>
      </c>
      <c r="D1013" s="89" t="str">
        <f t="shared" si="295"/>
        <v>1900-1-Aufnahme-</v>
      </c>
      <c r="E1013" s="123" t="str">
        <f t="shared" ca="1" si="303"/>
        <v>-</v>
      </c>
      <c r="F1013" s="123">
        <f t="shared" si="308"/>
        <v>1900</v>
      </c>
      <c r="G1013" s="123">
        <f t="shared" si="309"/>
        <v>1</v>
      </c>
      <c r="H1013" s="162">
        <f t="shared" si="310"/>
        <v>991</v>
      </c>
      <c r="I1013" s="77"/>
      <c r="J1013" s="78"/>
      <c r="K1013" s="79"/>
      <c r="L1013" s="80"/>
      <c r="M1013" s="177"/>
      <c r="N1013" s="309" t="str">
        <f t="shared" ca="1" si="307"/>
        <v/>
      </c>
      <c r="O1013" s="310" t="str">
        <f ca="1">IFERROR(IF(VLOOKUP($E1013,'SD Aufnahme'!$A$33:$N$326,'SD Aufnahme'!$D$29,FALSE)=0,"",VLOOKUP($E1013,'SD Aufnahme'!$A$33:$N$326,'SD Aufnahme'!$D$29,FALSE)),"")</f>
        <v/>
      </c>
      <c r="P1013" s="313"/>
      <c r="Q1013" s="315" t="str">
        <f>IF(K1013=0,"",IFERROR(VLOOKUP($E1013,'SD Aufnahme'!$A$33:$N$326,'SD Aufnahme'!$E$29,FALSE),""))</f>
        <v/>
      </c>
      <c r="R1013" s="87"/>
      <c r="S1013" s="131" t="str">
        <f t="shared" si="296"/>
        <v/>
      </c>
      <c r="T1013" s="126">
        <f>IF(M1013="organische Düngemittel",IF(OR($M1013=0,L1013&lt;&gt;0,U1013&gt;0),0,IFERROR(VLOOKUP($E1013,'SD Aufnahme'!$A$33:$N$4042,T$20,FALSE),0)),)</f>
        <v>0</v>
      </c>
      <c r="U1013" s="83"/>
      <c r="V1013" s="124"/>
      <c r="W1013" s="128" t="str">
        <f ca="1">IFERROR(IF(AND(J1013&lt;&gt;"eigene Stoffe",VLOOKUP($E1013,'SD Aufnahme'!$A$33:$N$326,'SD Aufnahme'!$G$29,FALSE)=0),"",IF($L1013&lt;&gt;0,"", IF(AND(P1013&gt;0,O1013&lt;&gt;"",Q1013&lt;&gt;"t TM"),VLOOKUP($E1013,'SD Aufnahme'!$A$33:$N$326,'SD Aufnahme'!$G$29,FALSE)/O1013*P1013,VLOOKUP($E1013,'SD Aufnahme'!$A$33:$N$326,'SD Aufnahme'!$G$29,FALSE)))),"")</f>
        <v/>
      </c>
      <c r="X1013" s="87"/>
      <c r="Y1013" s="128" t="str">
        <f ca="1">IFERROR(IF(AND(J1013&lt;&gt;"eigene Stoffe",VLOOKUP($E1013,'SD Aufnahme'!$A$33:$N$326,'SD Aufnahme'!$H$29,FALSE)=0),"",IF($L1013&lt;&gt;0,"",IFERROR(IF(AND(P1013&gt;0,O1013&lt;&gt;"",Q1013&lt;&gt;"t TM"),VLOOKUP($E1013,'SD Aufnahme'!$A$33:$N$326,'SD Aufnahme'!$H$29,FALSE)*P1013/O1013,VLOOKUP($E1013,'SD Aufnahme'!$A$33:$N$326,'SD Aufnahme'!$H$29,FALSE)),""))),"")</f>
        <v/>
      </c>
      <c r="Z1013" s="87"/>
      <c r="AA1013" s="424" t="s">
        <v>667</v>
      </c>
      <c r="AB1013" s="129" t="str">
        <f>IF($M1013=0,"",IFERROR(VLOOKUP($E1013,'SD Aufnahme'!$A$33:$N$279,AB$20,FALSE),""))</f>
        <v/>
      </c>
      <c r="AC1013" s="97">
        <f t="shared" si="297"/>
        <v>0</v>
      </c>
      <c r="AD1013" s="89">
        <f t="shared" ca="1" si="298"/>
        <v>0</v>
      </c>
      <c r="AE1013" s="89">
        <f t="shared" ca="1" si="304"/>
        <v>0</v>
      </c>
      <c r="AF1013" s="89">
        <f t="shared" ca="1" si="299"/>
        <v>0</v>
      </c>
      <c r="AG1013" s="89">
        <f t="shared" ca="1" si="305"/>
        <v>0</v>
      </c>
      <c r="AH1013" s="89">
        <f t="shared" si="311"/>
        <v>0</v>
      </c>
      <c r="AI1013" s="130" t="e">
        <f ca="1">COUNTIF(OFFSET('SD Aufnahme'!$C$33,VLOOKUP(J1013,Art_Aufnahme,3,FALSE),0,VLOOKUP(J1013,Art_Aufnahme,4,FALSE)-VLOOKUP(J1013,Art_Aufnahme,3,FALSE)+1,1),K1013)</f>
        <v>#N/A</v>
      </c>
      <c r="AJ1013" s="138">
        <f ca="1">COUNTIF(OFFSET('SD Aufnahme'!$M$32,VLOOKUP(E1013,'SD Aufnahme'!$A$33:$X$376,'SD Aufnahme'!$W$29,FALSE),0,1,VLOOKUP(E1013,'SD Aufnahme'!$A$33:$X$376,'SD Aufnahme'!$X$29,FALSE)),M1013)</f>
        <v>0</v>
      </c>
      <c r="AK1013" s="91">
        <f t="shared" ca="1" si="306"/>
        <v>0</v>
      </c>
      <c r="AL1013" s="98">
        <f t="shared" si="300"/>
        <v>3</v>
      </c>
      <c r="AO1013" s="98">
        <f t="shared" si="301"/>
        <v>0</v>
      </c>
      <c r="AR1013" s="98" t="str">
        <f t="shared" si="302"/>
        <v>1900-1-Aufnahme</v>
      </c>
    </row>
    <row r="1014" spans="1:44">
      <c r="A1014" s="98">
        <f t="shared" si="293"/>
        <v>0</v>
      </c>
      <c r="B1014" s="98" t="str">
        <f>IF(C1014=1,SUM($C$23:C1014),"")</f>
        <v/>
      </c>
      <c r="C1014" s="98">
        <f t="shared" si="294"/>
        <v>0</v>
      </c>
      <c r="D1014" s="89" t="str">
        <f t="shared" si="295"/>
        <v>1900-1-Aufnahme-</v>
      </c>
      <c r="E1014" s="123" t="str">
        <f t="shared" ca="1" si="303"/>
        <v>-</v>
      </c>
      <c r="F1014" s="123">
        <f t="shared" si="308"/>
        <v>1900</v>
      </c>
      <c r="G1014" s="123">
        <f t="shared" si="309"/>
        <v>1</v>
      </c>
      <c r="H1014" s="162">
        <f t="shared" si="310"/>
        <v>992</v>
      </c>
      <c r="I1014" s="77"/>
      <c r="J1014" s="78"/>
      <c r="K1014" s="79"/>
      <c r="L1014" s="80"/>
      <c r="M1014" s="177"/>
      <c r="N1014" s="309" t="str">
        <f t="shared" ca="1" si="307"/>
        <v/>
      </c>
      <c r="O1014" s="310" t="str">
        <f ca="1">IFERROR(IF(VLOOKUP($E1014,'SD Aufnahme'!$A$33:$N$326,'SD Aufnahme'!$D$29,FALSE)=0,"",VLOOKUP($E1014,'SD Aufnahme'!$A$33:$N$326,'SD Aufnahme'!$D$29,FALSE)),"")</f>
        <v/>
      </c>
      <c r="P1014" s="313"/>
      <c r="Q1014" s="315" t="str">
        <f>IF(K1014=0,"",IFERROR(VLOOKUP($E1014,'SD Aufnahme'!$A$33:$N$326,'SD Aufnahme'!$E$29,FALSE),""))</f>
        <v/>
      </c>
      <c r="R1014" s="87"/>
      <c r="S1014" s="131" t="str">
        <f t="shared" si="296"/>
        <v/>
      </c>
      <c r="T1014" s="126">
        <f>IF(M1014="organische Düngemittel",IF(OR($M1014=0,L1014&lt;&gt;0,U1014&gt;0),0,IFERROR(VLOOKUP($E1014,'SD Aufnahme'!$A$33:$N$4042,T$20,FALSE),0)),)</f>
        <v>0</v>
      </c>
      <c r="U1014" s="83"/>
      <c r="V1014" s="124"/>
      <c r="W1014" s="128" t="str">
        <f ca="1">IFERROR(IF(AND(J1014&lt;&gt;"eigene Stoffe",VLOOKUP($E1014,'SD Aufnahme'!$A$33:$N$326,'SD Aufnahme'!$G$29,FALSE)=0),"",IF($L1014&lt;&gt;0,"", IF(AND(P1014&gt;0,O1014&lt;&gt;"",Q1014&lt;&gt;"t TM"),VLOOKUP($E1014,'SD Aufnahme'!$A$33:$N$326,'SD Aufnahme'!$G$29,FALSE)/O1014*P1014,VLOOKUP($E1014,'SD Aufnahme'!$A$33:$N$326,'SD Aufnahme'!$G$29,FALSE)))),"")</f>
        <v/>
      </c>
      <c r="X1014" s="87"/>
      <c r="Y1014" s="128" t="str">
        <f ca="1">IFERROR(IF(AND(J1014&lt;&gt;"eigene Stoffe",VLOOKUP($E1014,'SD Aufnahme'!$A$33:$N$326,'SD Aufnahme'!$H$29,FALSE)=0),"",IF($L1014&lt;&gt;0,"",IFERROR(IF(AND(P1014&gt;0,O1014&lt;&gt;"",Q1014&lt;&gt;"t TM"),VLOOKUP($E1014,'SD Aufnahme'!$A$33:$N$326,'SD Aufnahme'!$H$29,FALSE)*P1014/O1014,VLOOKUP($E1014,'SD Aufnahme'!$A$33:$N$326,'SD Aufnahme'!$H$29,FALSE)),""))),"")</f>
        <v/>
      </c>
      <c r="Z1014" s="87"/>
      <c r="AA1014" s="424" t="s">
        <v>667</v>
      </c>
      <c r="AB1014" s="129" t="str">
        <f>IF($M1014=0,"",IFERROR(VLOOKUP($E1014,'SD Aufnahme'!$A$33:$N$279,AB$20,FALSE),""))</f>
        <v/>
      </c>
      <c r="AC1014" s="97">
        <f t="shared" si="297"/>
        <v>0</v>
      </c>
      <c r="AD1014" s="89">
        <f t="shared" ca="1" si="298"/>
        <v>0</v>
      </c>
      <c r="AE1014" s="89">
        <f t="shared" ca="1" si="304"/>
        <v>0</v>
      </c>
      <c r="AF1014" s="89">
        <f t="shared" ca="1" si="299"/>
        <v>0</v>
      </c>
      <c r="AG1014" s="89">
        <f t="shared" ca="1" si="305"/>
        <v>0</v>
      </c>
      <c r="AH1014" s="89">
        <f t="shared" si="311"/>
        <v>0</v>
      </c>
      <c r="AI1014" s="130" t="e">
        <f ca="1">COUNTIF(OFFSET('SD Aufnahme'!$C$33,VLOOKUP(J1014,Art_Aufnahme,3,FALSE),0,VLOOKUP(J1014,Art_Aufnahme,4,FALSE)-VLOOKUP(J1014,Art_Aufnahme,3,FALSE)+1,1),K1014)</f>
        <v>#N/A</v>
      </c>
      <c r="AJ1014" s="138">
        <f ca="1">COUNTIF(OFFSET('SD Aufnahme'!$M$32,VLOOKUP(E1014,'SD Aufnahme'!$A$33:$X$376,'SD Aufnahme'!$W$29,FALSE),0,1,VLOOKUP(E1014,'SD Aufnahme'!$A$33:$X$376,'SD Aufnahme'!$X$29,FALSE)),M1014)</f>
        <v>0</v>
      </c>
      <c r="AK1014" s="91">
        <f t="shared" ca="1" si="306"/>
        <v>0</v>
      </c>
      <c r="AL1014" s="98">
        <f t="shared" si="300"/>
        <v>3</v>
      </c>
      <c r="AO1014" s="98">
        <f t="shared" si="301"/>
        <v>0</v>
      </c>
      <c r="AR1014" s="98" t="str">
        <f t="shared" si="302"/>
        <v>1900-1-Aufnahme</v>
      </c>
    </row>
    <row r="1015" spans="1:44">
      <c r="A1015" s="98">
        <f t="shared" si="293"/>
        <v>0</v>
      </c>
      <c r="B1015" s="98" t="str">
        <f>IF(C1015=1,SUM($C$23:C1015),"")</f>
        <v/>
      </c>
      <c r="C1015" s="98">
        <f t="shared" si="294"/>
        <v>0</v>
      </c>
      <c r="D1015" s="89" t="str">
        <f t="shared" si="295"/>
        <v>1900-1-Aufnahme-</v>
      </c>
      <c r="E1015" s="123" t="str">
        <f t="shared" ca="1" si="303"/>
        <v>-</v>
      </c>
      <c r="F1015" s="123">
        <f t="shared" si="308"/>
        <v>1900</v>
      </c>
      <c r="G1015" s="123">
        <f t="shared" si="309"/>
        <v>1</v>
      </c>
      <c r="H1015" s="162">
        <f t="shared" si="310"/>
        <v>993</v>
      </c>
      <c r="I1015" s="77"/>
      <c r="J1015" s="78"/>
      <c r="K1015" s="79"/>
      <c r="L1015" s="80"/>
      <c r="M1015" s="177"/>
      <c r="N1015" s="309" t="str">
        <f t="shared" ca="1" si="307"/>
        <v/>
      </c>
      <c r="O1015" s="310" t="str">
        <f ca="1">IFERROR(IF(VLOOKUP($E1015,'SD Aufnahme'!$A$33:$N$326,'SD Aufnahme'!$D$29,FALSE)=0,"",VLOOKUP($E1015,'SD Aufnahme'!$A$33:$N$326,'SD Aufnahme'!$D$29,FALSE)),"")</f>
        <v/>
      </c>
      <c r="P1015" s="313"/>
      <c r="Q1015" s="315" t="str">
        <f>IF(K1015=0,"",IFERROR(VLOOKUP($E1015,'SD Aufnahme'!$A$33:$N$326,'SD Aufnahme'!$E$29,FALSE),""))</f>
        <v/>
      </c>
      <c r="R1015" s="87"/>
      <c r="S1015" s="131" t="str">
        <f t="shared" si="296"/>
        <v/>
      </c>
      <c r="T1015" s="126">
        <f>IF(M1015="organische Düngemittel",IF(OR($M1015=0,L1015&lt;&gt;0,U1015&gt;0),0,IFERROR(VLOOKUP($E1015,'SD Aufnahme'!$A$33:$N$4042,T$20,FALSE),0)),)</f>
        <v>0</v>
      </c>
      <c r="U1015" s="83"/>
      <c r="V1015" s="124"/>
      <c r="W1015" s="128" t="str">
        <f ca="1">IFERROR(IF(AND(J1015&lt;&gt;"eigene Stoffe",VLOOKUP($E1015,'SD Aufnahme'!$A$33:$N$326,'SD Aufnahme'!$G$29,FALSE)=0),"",IF($L1015&lt;&gt;0,"", IF(AND(P1015&gt;0,O1015&lt;&gt;"",Q1015&lt;&gt;"t TM"),VLOOKUP($E1015,'SD Aufnahme'!$A$33:$N$326,'SD Aufnahme'!$G$29,FALSE)/O1015*P1015,VLOOKUP($E1015,'SD Aufnahme'!$A$33:$N$326,'SD Aufnahme'!$G$29,FALSE)))),"")</f>
        <v/>
      </c>
      <c r="X1015" s="87"/>
      <c r="Y1015" s="128" t="str">
        <f ca="1">IFERROR(IF(AND(J1015&lt;&gt;"eigene Stoffe",VLOOKUP($E1015,'SD Aufnahme'!$A$33:$N$326,'SD Aufnahme'!$H$29,FALSE)=0),"",IF($L1015&lt;&gt;0,"",IFERROR(IF(AND(P1015&gt;0,O1015&lt;&gt;"",Q1015&lt;&gt;"t TM"),VLOOKUP($E1015,'SD Aufnahme'!$A$33:$N$326,'SD Aufnahme'!$H$29,FALSE)*P1015/O1015,VLOOKUP($E1015,'SD Aufnahme'!$A$33:$N$326,'SD Aufnahme'!$H$29,FALSE)),""))),"")</f>
        <v/>
      </c>
      <c r="Z1015" s="87"/>
      <c r="AA1015" s="424" t="s">
        <v>667</v>
      </c>
      <c r="AB1015" s="129" t="str">
        <f>IF($M1015=0,"",IFERROR(VLOOKUP($E1015,'SD Aufnahme'!$A$33:$N$279,AB$20,FALSE),""))</f>
        <v/>
      </c>
      <c r="AC1015" s="97">
        <f t="shared" si="297"/>
        <v>0</v>
      </c>
      <c r="AD1015" s="89">
        <f t="shared" ca="1" si="298"/>
        <v>0</v>
      </c>
      <c r="AE1015" s="89">
        <f t="shared" ca="1" si="304"/>
        <v>0</v>
      </c>
      <c r="AF1015" s="89">
        <f t="shared" ca="1" si="299"/>
        <v>0</v>
      </c>
      <c r="AG1015" s="89">
        <f t="shared" ca="1" si="305"/>
        <v>0</v>
      </c>
      <c r="AH1015" s="89">
        <f t="shared" si="311"/>
        <v>0</v>
      </c>
      <c r="AI1015" s="130" t="e">
        <f ca="1">COUNTIF(OFFSET('SD Aufnahme'!$C$33,VLOOKUP(J1015,Art_Aufnahme,3,FALSE),0,VLOOKUP(J1015,Art_Aufnahme,4,FALSE)-VLOOKUP(J1015,Art_Aufnahme,3,FALSE)+1,1),K1015)</f>
        <v>#N/A</v>
      </c>
      <c r="AJ1015" s="138">
        <f ca="1">COUNTIF(OFFSET('SD Aufnahme'!$M$32,VLOOKUP(E1015,'SD Aufnahme'!$A$33:$X$376,'SD Aufnahme'!$W$29,FALSE),0,1,VLOOKUP(E1015,'SD Aufnahme'!$A$33:$X$376,'SD Aufnahme'!$X$29,FALSE)),M1015)</f>
        <v>0</v>
      </c>
      <c r="AK1015" s="91">
        <f t="shared" ca="1" si="306"/>
        <v>0</v>
      </c>
      <c r="AL1015" s="98">
        <f t="shared" si="300"/>
        <v>3</v>
      </c>
      <c r="AO1015" s="98">
        <f t="shared" si="301"/>
        <v>0</v>
      </c>
      <c r="AR1015" s="98" t="str">
        <f t="shared" si="302"/>
        <v>1900-1-Aufnahme</v>
      </c>
    </row>
    <row r="1016" spans="1:44">
      <c r="A1016" s="98">
        <f t="shared" si="293"/>
        <v>0</v>
      </c>
      <c r="B1016" s="98" t="str">
        <f>IF(C1016=1,SUM($C$23:C1016),"")</f>
        <v/>
      </c>
      <c r="C1016" s="98">
        <f t="shared" si="294"/>
        <v>0</v>
      </c>
      <c r="D1016" s="89" t="str">
        <f t="shared" si="295"/>
        <v>1900-1-Aufnahme-</v>
      </c>
      <c r="E1016" s="123" t="str">
        <f t="shared" ca="1" si="303"/>
        <v>-</v>
      </c>
      <c r="F1016" s="123">
        <f t="shared" si="308"/>
        <v>1900</v>
      </c>
      <c r="G1016" s="123">
        <f t="shared" si="309"/>
        <v>1</v>
      </c>
      <c r="H1016" s="162">
        <f t="shared" si="310"/>
        <v>994</v>
      </c>
      <c r="I1016" s="77"/>
      <c r="J1016" s="78"/>
      <c r="K1016" s="79"/>
      <c r="L1016" s="80"/>
      <c r="M1016" s="177"/>
      <c r="N1016" s="309" t="str">
        <f t="shared" ca="1" si="307"/>
        <v/>
      </c>
      <c r="O1016" s="310" t="str">
        <f ca="1">IFERROR(IF(VLOOKUP($E1016,'SD Aufnahme'!$A$33:$N$326,'SD Aufnahme'!$D$29,FALSE)=0,"",VLOOKUP($E1016,'SD Aufnahme'!$A$33:$N$326,'SD Aufnahme'!$D$29,FALSE)),"")</f>
        <v/>
      </c>
      <c r="P1016" s="313"/>
      <c r="Q1016" s="315" t="str">
        <f>IF(K1016=0,"",IFERROR(VLOOKUP($E1016,'SD Aufnahme'!$A$33:$N$326,'SD Aufnahme'!$E$29,FALSE),""))</f>
        <v/>
      </c>
      <c r="R1016" s="87"/>
      <c r="S1016" s="131" t="str">
        <f t="shared" si="296"/>
        <v/>
      </c>
      <c r="T1016" s="126">
        <f>IF(M1016="organische Düngemittel",IF(OR($M1016=0,L1016&lt;&gt;0,U1016&gt;0),0,IFERROR(VLOOKUP($E1016,'SD Aufnahme'!$A$33:$N$4042,T$20,FALSE),0)),)</f>
        <v>0</v>
      </c>
      <c r="U1016" s="83"/>
      <c r="V1016" s="124"/>
      <c r="W1016" s="128" t="str">
        <f ca="1">IFERROR(IF(AND(J1016&lt;&gt;"eigene Stoffe",VLOOKUP($E1016,'SD Aufnahme'!$A$33:$N$326,'SD Aufnahme'!$G$29,FALSE)=0),"",IF($L1016&lt;&gt;0,"", IF(AND(P1016&gt;0,O1016&lt;&gt;"",Q1016&lt;&gt;"t TM"),VLOOKUP($E1016,'SD Aufnahme'!$A$33:$N$326,'SD Aufnahme'!$G$29,FALSE)/O1016*P1016,VLOOKUP($E1016,'SD Aufnahme'!$A$33:$N$326,'SD Aufnahme'!$G$29,FALSE)))),"")</f>
        <v/>
      </c>
      <c r="X1016" s="87"/>
      <c r="Y1016" s="128" t="str">
        <f ca="1">IFERROR(IF(AND(J1016&lt;&gt;"eigene Stoffe",VLOOKUP($E1016,'SD Aufnahme'!$A$33:$N$326,'SD Aufnahme'!$H$29,FALSE)=0),"",IF($L1016&lt;&gt;0,"",IFERROR(IF(AND(P1016&gt;0,O1016&lt;&gt;"",Q1016&lt;&gt;"t TM"),VLOOKUP($E1016,'SD Aufnahme'!$A$33:$N$326,'SD Aufnahme'!$H$29,FALSE)*P1016/O1016,VLOOKUP($E1016,'SD Aufnahme'!$A$33:$N$326,'SD Aufnahme'!$H$29,FALSE)),""))),"")</f>
        <v/>
      </c>
      <c r="Z1016" s="87"/>
      <c r="AA1016" s="424" t="s">
        <v>667</v>
      </c>
      <c r="AB1016" s="129" t="str">
        <f>IF($M1016=0,"",IFERROR(VLOOKUP($E1016,'SD Aufnahme'!$A$33:$N$279,AB$20,FALSE),""))</f>
        <v/>
      </c>
      <c r="AC1016" s="97">
        <f t="shared" si="297"/>
        <v>0</v>
      </c>
      <c r="AD1016" s="89">
        <f t="shared" ca="1" si="298"/>
        <v>0</v>
      </c>
      <c r="AE1016" s="89">
        <f t="shared" ca="1" si="304"/>
        <v>0</v>
      </c>
      <c r="AF1016" s="89">
        <f t="shared" ca="1" si="299"/>
        <v>0</v>
      </c>
      <c r="AG1016" s="89">
        <f t="shared" ca="1" si="305"/>
        <v>0</v>
      </c>
      <c r="AH1016" s="89">
        <f t="shared" si="311"/>
        <v>0</v>
      </c>
      <c r="AI1016" s="130" t="e">
        <f ca="1">COUNTIF(OFFSET('SD Aufnahme'!$C$33,VLOOKUP(J1016,Art_Aufnahme,3,FALSE),0,VLOOKUP(J1016,Art_Aufnahme,4,FALSE)-VLOOKUP(J1016,Art_Aufnahme,3,FALSE)+1,1),K1016)</f>
        <v>#N/A</v>
      </c>
      <c r="AJ1016" s="138">
        <f ca="1">COUNTIF(OFFSET('SD Aufnahme'!$M$32,VLOOKUP(E1016,'SD Aufnahme'!$A$33:$X$376,'SD Aufnahme'!$W$29,FALSE),0,1,VLOOKUP(E1016,'SD Aufnahme'!$A$33:$X$376,'SD Aufnahme'!$X$29,FALSE)),M1016)</f>
        <v>0</v>
      </c>
      <c r="AK1016" s="91">
        <f t="shared" ca="1" si="306"/>
        <v>0</v>
      </c>
      <c r="AL1016" s="98">
        <f t="shared" si="300"/>
        <v>3</v>
      </c>
      <c r="AO1016" s="98">
        <f t="shared" si="301"/>
        <v>0</v>
      </c>
      <c r="AR1016" s="98" t="str">
        <f t="shared" si="302"/>
        <v>1900-1-Aufnahme</v>
      </c>
    </row>
    <row r="1017" spans="1:44">
      <c r="A1017" s="98">
        <f t="shared" si="293"/>
        <v>0</v>
      </c>
      <c r="B1017" s="98" t="str">
        <f>IF(C1017=1,SUM($C$23:C1017),"")</f>
        <v/>
      </c>
      <c r="C1017" s="98">
        <f t="shared" si="294"/>
        <v>0</v>
      </c>
      <c r="D1017" s="89" t="str">
        <f t="shared" si="295"/>
        <v>1900-1-Aufnahme-</v>
      </c>
      <c r="E1017" s="123" t="str">
        <f t="shared" ca="1" si="303"/>
        <v>-</v>
      </c>
      <c r="F1017" s="123">
        <f t="shared" si="308"/>
        <v>1900</v>
      </c>
      <c r="G1017" s="123">
        <f t="shared" si="309"/>
        <v>1</v>
      </c>
      <c r="H1017" s="162">
        <f t="shared" si="310"/>
        <v>995</v>
      </c>
      <c r="I1017" s="77"/>
      <c r="J1017" s="78"/>
      <c r="K1017" s="79"/>
      <c r="L1017" s="80"/>
      <c r="M1017" s="177"/>
      <c r="N1017" s="309" t="str">
        <f t="shared" ca="1" si="307"/>
        <v/>
      </c>
      <c r="O1017" s="310" t="str">
        <f ca="1">IFERROR(IF(VLOOKUP($E1017,'SD Aufnahme'!$A$33:$N$326,'SD Aufnahme'!$D$29,FALSE)=0,"",VLOOKUP($E1017,'SD Aufnahme'!$A$33:$N$326,'SD Aufnahme'!$D$29,FALSE)),"")</f>
        <v/>
      </c>
      <c r="P1017" s="313"/>
      <c r="Q1017" s="315" t="str">
        <f>IF(K1017=0,"",IFERROR(VLOOKUP($E1017,'SD Aufnahme'!$A$33:$N$326,'SD Aufnahme'!$E$29,FALSE),""))</f>
        <v/>
      </c>
      <c r="R1017" s="87"/>
      <c r="S1017" s="131" t="str">
        <f t="shared" si="296"/>
        <v/>
      </c>
      <c r="T1017" s="126">
        <f>IF(M1017="organische Düngemittel",IF(OR($M1017=0,L1017&lt;&gt;0,U1017&gt;0),0,IFERROR(VLOOKUP($E1017,'SD Aufnahme'!$A$33:$N$4042,T$20,FALSE),0)),)</f>
        <v>0</v>
      </c>
      <c r="U1017" s="83"/>
      <c r="V1017" s="124"/>
      <c r="W1017" s="128" t="str">
        <f ca="1">IFERROR(IF(AND(J1017&lt;&gt;"eigene Stoffe",VLOOKUP($E1017,'SD Aufnahme'!$A$33:$N$326,'SD Aufnahme'!$G$29,FALSE)=0),"",IF($L1017&lt;&gt;0,"", IF(AND(P1017&gt;0,O1017&lt;&gt;"",Q1017&lt;&gt;"t TM"),VLOOKUP($E1017,'SD Aufnahme'!$A$33:$N$326,'SD Aufnahme'!$G$29,FALSE)/O1017*P1017,VLOOKUP($E1017,'SD Aufnahme'!$A$33:$N$326,'SD Aufnahme'!$G$29,FALSE)))),"")</f>
        <v/>
      </c>
      <c r="X1017" s="87"/>
      <c r="Y1017" s="128" t="str">
        <f ca="1">IFERROR(IF(AND(J1017&lt;&gt;"eigene Stoffe",VLOOKUP($E1017,'SD Aufnahme'!$A$33:$N$326,'SD Aufnahme'!$H$29,FALSE)=0),"",IF($L1017&lt;&gt;0,"",IFERROR(IF(AND(P1017&gt;0,O1017&lt;&gt;"",Q1017&lt;&gt;"t TM"),VLOOKUP($E1017,'SD Aufnahme'!$A$33:$N$326,'SD Aufnahme'!$H$29,FALSE)*P1017/O1017,VLOOKUP($E1017,'SD Aufnahme'!$A$33:$N$326,'SD Aufnahme'!$H$29,FALSE)),""))),"")</f>
        <v/>
      </c>
      <c r="Z1017" s="87"/>
      <c r="AA1017" s="424" t="s">
        <v>667</v>
      </c>
      <c r="AB1017" s="129" t="str">
        <f>IF($M1017=0,"",IFERROR(VLOOKUP($E1017,'SD Aufnahme'!$A$33:$N$279,AB$20,FALSE),""))</f>
        <v/>
      </c>
      <c r="AC1017" s="97">
        <f t="shared" si="297"/>
        <v>0</v>
      </c>
      <c r="AD1017" s="89">
        <f t="shared" ca="1" si="298"/>
        <v>0</v>
      </c>
      <c r="AE1017" s="89">
        <f t="shared" ca="1" si="304"/>
        <v>0</v>
      </c>
      <c r="AF1017" s="89">
        <f t="shared" ca="1" si="299"/>
        <v>0</v>
      </c>
      <c r="AG1017" s="89">
        <f t="shared" ca="1" si="305"/>
        <v>0</v>
      </c>
      <c r="AH1017" s="89">
        <f t="shared" si="311"/>
        <v>0</v>
      </c>
      <c r="AI1017" s="130" t="e">
        <f ca="1">COUNTIF(OFFSET('SD Aufnahme'!$C$33,VLOOKUP(J1017,Art_Aufnahme,3,FALSE),0,VLOOKUP(J1017,Art_Aufnahme,4,FALSE)-VLOOKUP(J1017,Art_Aufnahme,3,FALSE)+1,1),K1017)</f>
        <v>#N/A</v>
      </c>
      <c r="AJ1017" s="138">
        <f ca="1">COUNTIF(OFFSET('SD Aufnahme'!$M$32,VLOOKUP(E1017,'SD Aufnahme'!$A$33:$X$376,'SD Aufnahme'!$W$29,FALSE),0,1,VLOOKUP(E1017,'SD Aufnahme'!$A$33:$X$376,'SD Aufnahme'!$X$29,FALSE)),M1017)</f>
        <v>0</v>
      </c>
      <c r="AK1017" s="91">
        <f t="shared" ca="1" si="306"/>
        <v>0</v>
      </c>
      <c r="AL1017" s="98">
        <f t="shared" si="300"/>
        <v>3</v>
      </c>
      <c r="AO1017" s="98">
        <f t="shared" si="301"/>
        <v>0</v>
      </c>
      <c r="AR1017" s="98" t="str">
        <f t="shared" si="302"/>
        <v>1900-1-Aufnahme</v>
      </c>
    </row>
    <row r="1018" spans="1:44">
      <c r="A1018" s="98">
        <f t="shared" si="293"/>
        <v>0</v>
      </c>
      <c r="B1018" s="98" t="str">
        <f>IF(C1018=1,SUM($C$23:C1018),"")</f>
        <v/>
      </c>
      <c r="C1018" s="98">
        <f t="shared" si="294"/>
        <v>0</v>
      </c>
      <c r="D1018" s="89" t="str">
        <f t="shared" si="295"/>
        <v>1900-1-Aufnahme-</v>
      </c>
      <c r="E1018" s="123" t="str">
        <f t="shared" ca="1" si="303"/>
        <v>-</v>
      </c>
      <c r="F1018" s="123">
        <f t="shared" si="308"/>
        <v>1900</v>
      </c>
      <c r="G1018" s="123">
        <f t="shared" si="309"/>
        <v>1</v>
      </c>
      <c r="H1018" s="162">
        <f t="shared" si="310"/>
        <v>996</v>
      </c>
      <c r="I1018" s="77"/>
      <c r="J1018" s="78"/>
      <c r="K1018" s="79"/>
      <c r="L1018" s="80"/>
      <c r="M1018" s="177"/>
      <c r="N1018" s="309" t="str">
        <f t="shared" ca="1" si="307"/>
        <v/>
      </c>
      <c r="O1018" s="310" t="str">
        <f ca="1">IFERROR(IF(VLOOKUP($E1018,'SD Aufnahme'!$A$33:$N$326,'SD Aufnahme'!$D$29,FALSE)=0,"",VLOOKUP($E1018,'SD Aufnahme'!$A$33:$N$326,'SD Aufnahme'!$D$29,FALSE)),"")</f>
        <v/>
      </c>
      <c r="P1018" s="313"/>
      <c r="Q1018" s="315" t="str">
        <f>IF(K1018=0,"",IFERROR(VLOOKUP($E1018,'SD Aufnahme'!$A$33:$N$326,'SD Aufnahme'!$E$29,FALSE),""))</f>
        <v/>
      </c>
      <c r="R1018" s="87"/>
      <c r="S1018" s="131" t="str">
        <f t="shared" si="296"/>
        <v/>
      </c>
      <c r="T1018" s="126">
        <f>IF(M1018="organische Düngemittel",IF(OR($M1018=0,L1018&lt;&gt;0,U1018&gt;0),0,IFERROR(VLOOKUP($E1018,'SD Aufnahme'!$A$33:$N$4042,T$20,FALSE),0)),)</f>
        <v>0</v>
      </c>
      <c r="U1018" s="83"/>
      <c r="V1018" s="124"/>
      <c r="W1018" s="128" t="str">
        <f ca="1">IFERROR(IF(AND(J1018&lt;&gt;"eigene Stoffe",VLOOKUP($E1018,'SD Aufnahme'!$A$33:$N$326,'SD Aufnahme'!$G$29,FALSE)=0),"",IF($L1018&lt;&gt;0,"", IF(AND(P1018&gt;0,O1018&lt;&gt;"",Q1018&lt;&gt;"t TM"),VLOOKUP($E1018,'SD Aufnahme'!$A$33:$N$326,'SD Aufnahme'!$G$29,FALSE)/O1018*P1018,VLOOKUP($E1018,'SD Aufnahme'!$A$33:$N$326,'SD Aufnahme'!$G$29,FALSE)))),"")</f>
        <v/>
      </c>
      <c r="X1018" s="87"/>
      <c r="Y1018" s="128" t="str">
        <f ca="1">IFERROR(IF(AND(J1018&lt;&gt;"eigene Stoffe",VLOOKUP($E1018,'SD Aufnahme'!$A$33:$N$326,'SD Aufnahme'!$H$29,FALSE)=0),"",IF($L1018&lt;&gt;0,"",IFERROR(IF(AND(P1018&gt;0,O1018&lt;&gt;"",Q1018&lt;&gt;"t TM"),VLOOKUP($E1018,'SD Aufnahme'!$A$33:$N$326,'SD Aufnahme'!$H$29,FALSE)*P1018/O1018,VLOOKUP($E1018,'SD Aufnahme'!$A$33:$N$326,'SD Aufnahme'!$H$29,FALSE)),""))),"")</f>
        <v/>
      </c>
      <c r="Z1018" s="87"/>
      <c r="AA1018" s="424" t="s">
        <v>667</v>
      </c>
      <c r="AB1018" s="129" t="str">
        <f>IF($M1018=0,"",IFERROR(VLOOKUP($E1018,'SD Aufnahme'!$A$33:$N$279,AB$20,FALSE),""))</f>
        <v/>
      </c>
      <c r="AC1018" s="97">
        <f t="shared" si="297"/>
        <v>0</v>
      </c>
      <c r="AD1018" s="89">
        <f t="shared" ca="1" si="298"/>
        <v>0</v>
      </c>
      <c r="AE1018" s="89">
        <f t="shared" ca="1" si="304"/>
        <v>0</v>
      </c>
      <c r="AF1018" s="89">
        <f t="shared" ca="1" si="299"/>
        <v>0</v>
      </c>
      <c r="AG1018" s="89">
        <f t="shared" ca="1" si="305"/>
        <v>0</v>
      </c>
      <c r="AH1018" s="89">
        <f t="shared" si="311"/>
        <v>0</v>
      </c>
      <c r="AI1018" s="130" t="e">
        <f ca="1">COUNTIF(OFFSET('SD Aufnahme'!$C$33,VLOOKUP(J1018,Art_Aufnahme,3,FALSE),0,VLOOKUP(J1018,Art_Aufnahme,4,FALSE)-VLOOKUP(J1018,Art_Aufnahme,3,FALSE)+1,1),K1018)</f>
        <v>#N/A</v>
      </c>
      <c r="AJ1018" s="138">
        <f ca="1">COUNTIF(OFFSET('SD Aufnahme'!$M$32,VLOOKUP(E1018,'SD Aufnahme'!$A$33:$X$376,'SD Aufnahme'!$W$29,FALSE),0,1,VLOOKUP(E1018,'SD Aufnahme'!$A$33:$X$376,'SD Aufnahme'!$X$29,FALSE)),M1018)</f>
        <v>0</v>
      </c>
      <c r="AK1018" s="91">
        <f t="shared" ca="1" si="306"/>
        <v>0</v>
      </c>
      <c r="AL1018" s="98">
        <f t="shared" si="300"/>
        <v>3</v>
      </c>
      <c r="AO1018" s="98">
        <f t="shared" si="301"/>
        <v>0</v>
      </c>
      <c r="AR1018" s="98" t="str">
        <f t="shared" si="302"/>
        <v>1900-1-Aufnahme</v>
      </c>
    </row>
    <row r="1019" spans="1:44">
      <c r="A1019" s="98">
        <f t="shared" si="293"/>
        <v>0</v>
      </c>
      <c r="B1019" s="98" t="str">
        <f>IF(C1019=1,SUM($C$23:C1019),"")</f>
        <v/>
      </c>
      <c r="C1019" s="98">
        <f t="shared" si="294"/>
        <v>0</v>
      </c>
      <c r="D1019" s="89" t="str">
        <f t="shared" si="295"/>
        <v>1900-1-Aufnahme-</v>
      </c>
      <c r="E1019" s="123" t="str">
        <f t="shared" ca="1" si="303"/>
        <v>-</v>
      </c>
      <c r="F1019" s="123">
        <f t="shared" si="308"/>
        <v>1900</v>
      </c>
      <c r="G1019" s="123">
        <f t="shared" si="309"/>
        <v>1</v>
      </c>
      <c r="H1019" s="162">
        <f t="shared" si="310"/>
        <v>997</v>
      </c>
      <c r="I1019" s="77"/>
      <c r="J1019" s="78"/>
      <c r="K1019" s="79"/>
      <c r="L1019" s="80"/>
      <c r="M1019" s="177"/>
      <c r="N1019" s="309" t="str">
        <f t="shared" ca="1" si="307"/>
        <v/>
      </c>
      <c r="O1019" s="310" t="str">
        <f ca="1">IFERROR(IF(VLOOKUP($E1019,'SD Aufnahme'!$A$33:$N$326,'SD Aufnahme'!$D$29,FALSE)=0,"",VLOOKUP($E1019,'SD Aufnahme'!$A$33:$N$326,'SD Aufnahme'!$D$29,FALSE)),"")</f>
        <v/>
      </c>
      <c r="P1019" s="313"/>
      <c r="Q1019" s="315" t="str">
        <f>IF(K1019=0,"",IFERROR(VLOOKUP($E1019,'SD Aufnahme'!$A$33:$N$326,'SD Aufnahme'!$E$29,FALSE),""))</f>
        <v/>
      </c>
      <c r="R1019" s="87"/>
      <c r="S1019" s="131" t="str">
        <f t="shared" si="296"/>
        <v/>
      </c>
      <c r="T1019" s="126">
        <f>IF(M1019="organische Düngemittel",IF(OR($M1019=0,L1019&lt;&gt;0,U1019&gt;0),0,IFERROR(VLOOKUP($E1019,'SD Aufnahme'!$A$33:$N$4042,T$20,FALSE),0)),)</f>
        <v>0</v>
      </c>
      <c r="U1019" s="83"/>
      <c r="V1019" s="124"/>
      <c r="W1019" s="128" t="str">
        <f ca="1">IFERROR(IF(AND(J1019&lt;&gt;"eigene Stoffe",VLOOKUP($E1019,'SD Aufnahme'!$A$33:$N$326,'SD Aufnahme'!$G$29,FALSE)=0),"",IF($L1019&lt;&gt;0,"", IF(AND(P1019&gt;0,O1019&lt;&gt;"",Q1019&lt;&gt;"t TM"),VLOOKUP($E1019,'SD Aufnahme'!$A$33:$N$326,'SD Aufnahme'!$G$29,FALSE)/O1019*P1019,VLOOKUP($E1019,'SD Aufnahme'!$A$33:$N$326,'SD Aufnahme'!$G$29,FALSE)))),"")</f>
        <v/>
      </c>
      <c r="X1019" s="87"/>
      <c r="Y1019" s="128" t="str">
        <f ca="1">IFERROR(IF(AND(J1019&lt;&gt;"eigene Stoffe",VLOOKUP($E1019,'SD Aufnahme'!$A$33:$N$326,'SD Aufnahme'!$H$29,FALSE)=0),"",IF($L1019&lt;&gt;0,"",IFERROR(IF(AND(P1019&gt;0,O1019&lt;&gt;"",Q1019&lt;&gt;"t TM"),VLOOKUP($E1019,'SD Aufnahme'!$A$33:$N$326,'SD Aufnahme'!$H$29,FALSE)*P1019/O1019,VLOOKUP($E1019,'SD Aufnahme'!$A$33:$N$326,'SD Aufnahme'!$H$29,FALSE)),""))),"")</f>
        <v/>
      </c>
      <c r="Z1019" s="87"/>
      <c r="AA1019" s="424" t="s">
        <v>667</v>
      </c>
      <c r="AB1019" s="129" t="str">
        <f>IF($M1019=0,"",IFERROR(VLOOKUP($E1019,'SD Aufnahme'!$A$33:$N$279,AB$20,FALSE),""))</f>
        <v/>
      </c>
      <c r="AC1019" s="97">
        <f t="shared" si="297"/>
        <v>0</v>
      </c>
      <c r="AD1019" s="89">
        <f t="shared" ca="1" si="298"/>
        <v>0</v>
      </c>
      <c r="AE1019" s="89">
        <f t="shared" ca="1" si="304"/>
        <v>0</v>
      </c>
      <c r="AF1019" s="89">
        <f t="shared" ca="1" si="299"/>
        <v>0</v>
      </c>
      <c r="AG1019" s="89">
        <f t="shared" ca="1" si="305"/>
        <v>0</v>
      </c>
      <c r="AH1019" s="89">
        <f t="shared" si="311"/>
        <v>0</v>
      </c>
      <c r="AI1019" s="130" t="e">
        <f ca="1">COUNTIF(OFFSET('SD Aufnahme'!$C$33,VLOOKUP(J1019,Art_Aufnahme,3,FALSE),0,VLOOKUP(J1019,Art_Aufnahme,4,FALSE)-VLOOKUP(J1019,Art_Aufnahme,3,FALSE)+1,1),K1019)</f>
        <v>#N/A</v>
      </c>
      <c r="AJ1019" s="138">
        <f ca="1">COUNTIF(OFFSET('SD Aufnahme'!$M$32,VLOOKUP(E1019,'SD Aufnahme'!$A$33:$X$376,'SD Aufnahme'!$W$29,FALSE),0,1,VLOOKUP(E1019,'SD Aufnahme'!$A$33:$X$376,'SD Aufnahme'!$X$29,FALSE)),M1019)</f>
        <v>0</v>
      </c>
      <c r="AK1019" s="91">
        <f t="shared" ca="1" si="306"/>
        <v>0</v>
      </c>
      <c r="AL1019" s="98">
        <f t="shared" si="300"/>
        <v>3</v>
      </c>
      <c r="AO1019" s="98">
        <f t="shared" si="301"/>
        <v>0</v>
      </c>
      <c r="AR1019" s="98" t="str">
        <f t="shared" si="302"/>
        <v>1900-1-Aufnahme</v>
      </c>
    </row>
    <row r="1020" spans="1:44">
      <c r="A1020" s="98">
        <f t="shared" si="293"/>
        <v>0</v>
      </c>
      <c r="B1020" s="98" t="str">
        <f>IF(C1020=1,SUM($C$23:C1020),"")</f>
        <v/>
      </c>
      <c r="C1020" s="98">
        <f t="shared" si="294"/>
        <v>0</v>
      </c>
      <c r="D1020" s="89" t="str">
        <f t="shared" si="295"/>
        <v>1900-1-Aufnahme-</v>
      </c>
      <c r="E1020" s="123" t="str">
        <f t="shared" ca="1" si="303"/>
        <v>-</v>
      </c>
      <c r="F1020" s="123">
        <f t="shared" si="308"/>
        <v>1900</v>
      </c>
      <c r="G1020" s="123">
        <f t="shared" si="309"/>
        <v>1</v>
      </c>
      <c r="H1020" s="162">
        <f t="shared" si="310"/>
        <v>998</v>
      </c>
      <c r="I1020" s="77"/>
      <c r="J1020" s="78"/>
      <c r="K1020" s="79"/>
      <c r="L1020" s="80"/>
      <c r="M1020" s="177"/>
      <c r="N1020" s="309" t="str">
        <f t="shared" ca="1" si="307"/>
        <v/>
      </c>
      <c r="O1020" s="310" t="str">
        <f ca="1">IFERROR(IF(VLOOKUP($E1020,'SD Aufnahme'!$A$33:$N$326,'SD Aufnahme'!$D$29,FALSE)=0,"",VLOOKUP($E1020,'SD Aufnahme'!$A$33:$N$326,'SD Aufnahme'!$D$29,FALSE)),"")</f>
        <v/>
      </c>
      <c r="P1020" s="313"/>
      <c r="Q1020" s="315" t="str">
        <f>IF(K1020=0,"",IFERROR(VLOOKUP($E1020,'SD Aufnahme'!$A$33:$N$326,'SD Aufnahme'!$E$29,FALSE),""))</f>
        <v/>
      </c>
      <c r="R1020" s="87"/>
      <c r="S1020" s="131" t="str">
        <f t="shared" si="296"/>
        <v/>
      </c>
      <c r="T1020" s="126">
        <f>IF(M1020="organische Düngemittel",IF(OR($M1020=0,L1020&lt;&gt;0,U1020&gt;0),0,IFERROR(VLOOKUP($E1020,'SD Aufnahme'!$A$33:$N$4042,T$20,FALSE),0)),)</f>
        <v>0</v>
      </c>
      <c r="U1020" s="83"/>
      <c r="V1020" s="124"/>
      <c r="W1020" s="128" t="str">
        <f ca="1">IFERROR(IF(AND(J1020&lt;&gt;"eigene Stoffe",VLOOKUP($E1020,'SD Aufnahme'!$A$33:$N$326,'SD Aufnahme'!$G$29,FALSE)=0),"",IF($L1020&lt;&gt;0,"", IF(AND(P1020&gt;0,O1020&lt;&gt;"",Q1020&lt;&gt;"t TM"),VLOOKUP($E1020,'SD Aufnahme'!$A$33:$N$326,'SD Aufnahme'!$G$29,FALSE)/O1020*P1020,VLOOKUP($E1020,'SD Aufnahme'!$A$33:$N$326,'SD Aufnahme'!$G$29,FALSE)))),"")</f>
        <v/>
      </c>
      <c r="X1020" s="87"/>
      <c r="Y1020" s="128" t="str">
        <f ca="1">IFERROR(IF(AND(J1020&lt;&gt;"eigene Stoffe",VLOOKUP($E1020,'SD Aufnahme'!$A$33:$N$326,'SD Aufnahme'!$H$29,FALSE)=0),"",IF($L1020&lt;&gt;0,"",IFERROR(IF(AND(P1020&gt;0,O1020&lt;&gt;"",Q1020&lt;&gt;"t TM"),VLOOKUP($E1020,'SD Aufnahme'!$A$33:$N$326,'SD Aufnahme'!$H$29,FALSE)*P1020/O1020,VLOOKUP($E1020,'SD Aufnahme'!$A$33:$N$326,'SD Aufnahme'!$H$29,FALSE)),""))),"")</f>
        <v/>
      </c>
      <c r="Z1020" s="87"/>
      <c r="AA1020" s="424" t="s">
        <v>667</v>
      </c>
      <c r="AB1020" s="129" t="str">
        <f>IF($M1020=0,"",IFERROR(VLOOKUP($E1020,'SD Aufnahme'!$A$33:$N$279,AB$20,FALSE),""))</f>
        <v/>
      </c>
      <c r="AC1020" s="97">
        <f t="shared" si="297"/>
        <v>0</v>
      </c>
      <c r="AD1020" s="89">
        <f t="shared" ca="1" si="298"/>
        <v>0</v>
      </c>
      <c r="AE1020" s="89">
        <f t="shared" ca="1" si="304"/>
        <v>0</v>
      </c>
      <c r="AF1020" s="89">
        <f t="shared" ca="1" si="299"/>
        <v>0</v>
      </c>
      <c r="AG1020" s="89">
        <f t="shared" ca="1" si="305"/>
        <v>0</v>
      </c>
      <c r="AH1020" s="89">
        <f t="shared" si="311"/>
        <v>0</v>
      </c>
      <c r="AI1020" s="130" t="e">
        <f ca="1">COUNTIF(OFFSET('SD Aufnahme'!$C$33,VLOOKUP(J1020,Art_Aufnahme,3,FALSE),0,VLOOKUP(J1020,Art_Aufnahme,4,FALSE)-VLOOKUP(J1020,Art_Aufnahme,3,FALSE)+1,1),K1020)</f>
        <v>#N/A</v>
      </c>
      <c r="AJ1020" s="138">
        <f ca="1">COUNTIF(OFFSET('SD Aufnahme'!$M$32,VLOOKUP(E1020,'SD Aufnahme'!$A$33:$X$376,'SD Aufnahme'!$W$29,FALSE),0,1,VLOOKUP(E1020,'SD Aufnahme'!$A$33:$X$376,'SD Aufnahme'!$X$29,FALSE)),M1020)</f>
        <v>0</v>
      </c>
      <c r="AK1020" s="91">
        <f t="shared" ca="1" si="306"/>
        <v>0</v>
      </c>
      <c r="AL1020" s="98">
        <f t="shared" si="300"/>
        <v>3</v>
      </c>
      <c r="AO1020" s="98">
        <f t="shared" si="301"/>
        <v>0</v>
      </c>
      <c r="AR1020" s="98" t="str">
        <f t="shared" si="302"/>
        <v>1900-1-Aufnahme</v>
      </c>
    </row>
    <row r="1021" spans="1:44">
      <c r="A1021" s="98">
        <f t="shared" si="293"/>
        <v>0</v>
      </c>
      <c r="B1021" s="98" t="str">
        <f>IF(C1021=1,SUM($C$23:C1021),"")</f>
        <v/>
      </c>
      <c r="C1021" s="98">
        <f t="shared" si="294"/>
        <v>0</v>
      </c>
      <c r="D1021" s="89" t="str">
        <f t="shared" si="295"/>
        <v>1900-1-Aufnahme-</v>
      </c>
      <c r="E1021" s="123" t="str">
        <f t="shared" ca="1" si="303"/>
        <v>-</v>
      </c>
      <c r="F1021" s="123">
        <f t="shared" si="308"/>
        <v>1900</v>
      </c>
      <c r="G1021" s="123">
        <f t="shared" si="309"/>
        <v>1</v>
      </c>
      <c r="H1021" s="162">
        <f t="shared" si="310"/>
        <v>999</v>
      </c>
      <c r="I1021" s="77"/>
      <c r="J1021" s="78"/>
      <c r="K1021" s="79"/>
      <c r="L1021" s="80"/>
      <c r="M1021" s="177"/>
      <c r="N1021" s="309" t="str">
        <f t="shared" ca="1" si="307"/>
        <v/>
      </c>
      <c r="O1021" s="310" t="str">
        <f ca="1">IFERROR(IF(VLOOKUP($E1021,'SD Aufnahme'!$A$33:$N$326,'SD Aufnahme'!$D$29,FALSE)=0,"",VLOOKUP($E1021,'SD Aufnahme'!$A$33:$N$326,'SD Aufnahme'!$D$29,FALSE)),"")</f>
        <v/>
      </c>
      <c r="P1021" s="313"/>
      <c r="Q1021" s="315" t="str">
        <f>IF(K1021=0,"",IFERROR(VLOOKUP($E1021,'SD Aufnahme'!$A$33:$N$326,'SD Aufnahme'!$E$29,FALSE),""))</f>
        <v/>
      </c>
      <c r="R1021" s="87"/>
      <c r="S1021" s="131" t="str">
        <f t="shared" si="296"/>
        <v/>
      </c>
      <c r="T1021" s="126">
        <f>IF(M1021="organische Düngemittel",IF(OR($M1021=0,L1021&lt;&gt;0,U1021&gt;0),0,IFERROR(VLOOKUP($E1021,'SD Aufnahme'!$A$33:$N$4042,T$20,FALSE),0)),)</f>
        <v>0</v>
      </c>
      <c r="U1021" s="83"/>
      <c r="V1021" s="124"/>
      <c r="W1021" s="128" t="str">
        <f ca="1">IFERROR(IF(AND(J1021&lt;&gt;"eigene Stoffe",VLOOKUP($E1021,'SD Aufnahme'!$A$33:$N$326,'SD Aufnahme'!$G$29,FALSE)=0),"",IF($L1021&lt;&gt;0,"", IF(AND(P1021&gt;0,O1021&lt;&gt;"",Q1021&lt;&gt;"t TM"),VLOOKUP($E1021,'SD Aufnahme'!$A$33:$N$326,'SD Aufnahme'!$G$29,FALSE)/O1021*P1021,VLOOKUP($E1021,'SD Aufnahme'!$A$33:$N$326,'SD Aufnahme'!$G$29,FALSE)))),"")</f>
        <v/>
      </c>
      <c r="X1021" s="87"/>
      <c r="Y1021" s="128" t="str">
        <f ca="1">IFERROR(IF(AND(J1021&lt;&gt;"eigene Stoffe",VLOOKUP($E1021,'SD Aufnahme'!$A$33:$N$326,'SD Aufnahme'!$H$29,FALSE)=0),"",IF($L1021&lt;&gt;0,"",IFERROR(IF(AND(P1021&gt;0,O1021&lt;&gt;"",Q1021&lt;&gt;"t TM"),VLOOKUP($E1021,'SD Aufnahme'!$A$33:$N$326,'SD Aufnahme'!$H$29,FALSE)*P1021/O1021,VLOOKUP($E1021,'SD Aufnahme'!$A$33:$N$326,'SD Aufnahme'!$H$29,FALSE)),""))),"")</f>
        <v/>
      </c>
      <c r="Z1021" s="87"/>
      <c r="AA1021" s="424" t="s">
        <v>667</v>
      </c>
      <c r="AB1021" s="129" t="str">
        <f>IF($M1021=0,"",IFERROR(VLOOKUP($E1021,'SD Aufnahme'!$A$33:$N$279,AB$20,FALSE),""))</f>
        <v/>
      </c>
      <c r="AC1021" s="97">
        <f t="shared" si="297"/>
        <v>0</v>
      </c>
      <c r="AD1021" s="89">
        <f t="shared" ca="1" si="298"/>
        <v>0</v>
      </c>
      <c r="AE1021" s="89">
        <f t="shared" ca="1" si="304"/>
        <v>0</v>
      </c>
      <c r="AF1021" s="89">
        <f t="shared" ca="1" si="299"/>
        <v>0</v>
      </c>
      <c r="AG1021" s="89">
        <f t="shared" ca="1" si="305"/>
        <v>0</v>
      </c>
      <c r="AH1021" s="89">
        <f t="shared" si="311"/>
        <v>0</v>
      </c>
      <c r="AI1021" s="130" t="e">
        <f ca="1">COUNTIF(OFFSET('SD Aufnahme'!$C$33,VLOOKUP(J1021,Art_Aufnahme,3,FALSE),0,VLOOKUP(J1021,Art_Aufnahme,4,FALSE)-VLOOKUP(J1021,Art_Aufnahme,3,FALSE)+1,1),K1021)</f>
        <v>#N/A</v>
      </c>
      <c r="AJ1021" s="138">
        <f ca="1">COUNTIF(OFFSET('SD Aufnahme'!$M$32,VLOOKUP(E1021,'SD Aufnahme'!$A$33:$X$376,'SD Aufnahme'!$W$29,FALSE),0,1,VLOOKUP(E1021,'SD Aufnahme'!$A$33:$X$376,'SD Aufnahme'!$X$29,FALSE)),M1021)</f>
        <v>0</v>
      </c>
      <c r="AK1021" s="91">
        <f t="shared" ca="1" si="306"/>
        <v>0</v>
      </c>
      <c r="AL1021" s="98">
        <f t="shared" si="300"/>
        <v>3</v>
      </c>
      <c r="AO1021" s="98">
        <f t="shared" si="301"/>
        <v>0</v>
      </c>
      <c r="AR1021" s="98" t="str">
        <f t="shared" si="302"/>
        <v>1900-1-Aufnahme</v>
      </c>
    </row>
    <row r="1022" spans="1:44">
      <c r="A1022" s="98">
        <f t="shared" si="293"/>
        <v>0</v>
      </c>
      <c r="B1022" s="98" t="str">
        <f>IF(C1022=1,SUM($C$23:C1022),"")</f>
        <v/>
      </c>
      <c r="C1022" s="98">
        <f t="shared" si="294"/>
        <v>0</v>
      </c>
      <c r="D1022" s="89" t="str">
        <f t="shared" si="295"/>
        <v>1900-1-Aufnahme-</v>
      </c>
      <c r="E1022" s="123" t="str">
        <f t="shared" ca="1" si="303"/>
        <v>-</v>
      </c>
      <c r="F1022" s="123">
        <f t="shared" si="308"/>
        <v>1900</v>
      </c>
      <c r="G1022" s="123">
        <f t="shared" si="309"/>
        <v>1</v>
      </c>
      <c r="H1022" s="318">
        <f t="shared" si="310"/>
        <v>1000</v>
      </c>
      <c r="I1022" s="319"/>
      <c r="J1022" s="320"/>
      <c r="K1022" s="321"/>
      <c r="L1022" s="322"/>
      <c r="M1022" s="323"/>
      <c r="N1022" s="324" t="str">
        <f t="shared" ca="1" si="307"/>
        <v/>
      </c>
      <c r="O1022" s="325" t="str">
        <f ca="1">IFERROR(IF(VLOOKUP($E1022,'SD Aufnahme'!$A$33:$N$326,'SD Aufnahme'!$D$29,FALSE)=0,"",VLOOKUP($E1022,'SD Aufnahme'!$A$33:$N$326,'SD Aufnahme'!$D$29,FALSE)),"")</f>
        <v/>
      </c>
      <c r="P1022" s="326"/>
      <c r="Q1022" s="337" t="str">
        <f>IF(K1022=0,"",IFERROR(VLOOKUP($E1022,'SD Aufnahme'!$A$33:$N$326,'SD Aufnahme'!$E$29,FALSE),""))</f>
        <v/>
      </c>
      <c r="R1022" s="328"/>
      <c r="S1022" s="338" t="str">
        <f t="shared" si="296"/>
        <v/>
      </c>
      <c r="T1022" s="339">
        <f>IF(M1022="organische Düngemittel",IF(OR($M1022=0,L1022&lt;&gt;0,U1022&gt;0),0,IFERROR(VLOOKUP($E1022,'SD Aufnahme'!$A$33:$N$4042,T$20,FALSE),0)),)</f>
        <v>0</v>
      </c>
      <c r="U1022" s="331"/>
      <c r="V1022" s="340"/>
      <c r="W1022" s="128" t="str">
        <f ca="1">IFERROR(IF(AND(J1022&lt;&gt;"eigene Stoffe",VLOOKUP($E1022,'SD Aufnahme'!$A$33:$N$326,'SD Aufnahme'!$G$29,FALSE)=0),"",IF($L1022&lt;&gt;0,"", IF(AND(P1022&gt;0,O1022&lt;&gt;"",Q1022&lt;&gt;"t TM"),VLOOKUP($E1022,'SD Aufnahme'!$A$33:$N$326,'SD Aufnahme'!$G$29,FALSE)/O1022*P1022,VLOOKUP($E1022,'SD Aufnahme'!$A$33:$N$326,'SD Aufnahme'!$G$29,FALSE)))),"")</f>
        <v/>
      </c>
      <c r="X1022" s="328"/>
      <c r="Y1022" s="128" t="str">
        <f ca="1">IFERROR(IF(AND(J1022&lt;&gt;"eigene Stoffe",VLOOKUP($E1022,'SD Aufnahme'!$A$33:$N$326,'SD Aufnahme'!$H$29,FALSE)=0),"",IF($L1022&lt;&gt;0,"",IFERROR(IF(AND(P1022&gt;0,O1022&lt;&gt;"",Q1022&lt;&gt;"t TM"),VLOOKUP($E1022,'SD Aufnahme'!$A$33:$N$326,'SD Aufnahme'!$H$29,FALSE)*P1022/O1022,VLOOKUP($E1022,'SD Aufnahme'!$A$33:$N$326,'SD Aufnahme'!$H$29,FALSE)),""))),"")</f>
        <v/>
      </c>
      <c r="Z1022" s="328"/>
      <c r="AA1022" s="425" t="s">
        <v>667</v>
      </c>
      <c r="AB1022" s="129" t="str">
        <f>IF($M1022=0,"",IFERROR(VLOOKUP($E1022,'SD Aufnahme'!$A$33:$N$279,AB$20,FALSE),""))</f>
        <v/>
      </c>
      <c r="AC1022" s="97">
        <f t="shared" si="297"/>
        <v>0</v>
      </c>
      <c r="AD1022" s="89">
        <f t="shared" ca="1" si="298"/>
        <v>0</v>
      </c>
      <c r="AE1022" s="89">
        <f t="shared" ca="1" si="304"/>
        <v>0</v>
      </c>
      <c r="AF1022" s="89">
        <f t="shared" ca="1" si="299"/>
        <v>0</v>
      </c>
      <c r="AG1022" s="89">
        <f t="shared" ca="1" si="305"/>
        <v>0</v>
      </c>
      <c r="AH1022" s="89">
        <f t="shared" si="311"/>
        <v>0</v>
      </c>
      <c r="AI1022" s="341" t="e">
        <f ca="1">COUNTIF(OFFSET('SD Aufnahme'!$C$33,VLOOKUP(J1022,Art_Aufnahme,3,FALSE),0,VLOOKUP(J1022,Art_Aufnahme,4,FALSE)-VLOOKUP(J1022,Art_Aufnahme,3,FALSE)+1,1),K1022)</f>
        <v>#N/A</v>
      </c>
      <c r="AJ1022" s="138">
        <f ca="1">COUNTIF(OFFSET('SD Aufnahme'!$M$32,VLOOKUP(E1022,'SD Aufnahme'!$A$33:$X$376,'SD Aufnahme'!$W$29,FALSE),0,1,VLOOKUP(E1022,'SD Aufnahme'!$A$33:$X$376,'SD Aufnahme'!$X$29,FALSE)),M1022)</f>
        <v>0</v>
      </c>
      <c r="AK1022" s="91">
        <f t="shared" ca="1" si="306"/>
        <v>0</v>
      </c>
      <c r="AL1022" s="98">
        <f t="shared" si="300"/>
        <v>3</v>
      </c>
      <c r="AO1022" s="98">
        <f t="shared" si="301"/>
        <v>0</v>
      </c>
      <c r="AR1022" s="98" t="str">
        <f t="shared" si="302"/>
        <v>1900-1-Aufnahme</v>
      </c>
    </row>
    <row r="1023" spans="1:44" s="132" customFormat="1">
      <c r="D1023" s="133"/>
      <c r="E1023" s="134"/>
      <c r="F1023" s="134"/>
      <c r="G1023" s="134"/>
      <c r="H1023" s="134"/>
      <c r="I1023" s="133"/>
      <c r="J1023" s="133"/>
      <c r="K1023" s="133"/>
      <c r="L1023" s="133"/>
      <c r="M1023" s="133"/>
      <c r="N1023" s="136"/>
      <c r="Q1023" s="135"/>
      <c r="R1023" s="133"/>
      <c r="S1023" s="136"/>
      <c r="T1023" s="133"/>
      <c r="U1023" s="133"/>
      <c r="V1023" s="133"/>
      <c r="W1023" s="133"/>
      <c r="X1023" s="133"/>
      <c r="Y1023" s="133"/>
      <c r="Z1023" s="133"/>
      <c r="AA1023" s="133"/>
      <c r="AB1023" s="137"/>
      <c r="AC1023" s="133"/>
      <c r="AD1023" s="133"/>
      <c r="AE1023" s="133"/>
      <c r="AF1023" s="133"/>
      <c r="AG1023" s="133"/>
      <c r="AH1023" s="133"/>
      <c r="AI1023" s="138"/>
      <c r="AJ1023" s="138"/>
      <c r="AK1023" s="138"/>
    </row>
    <row r="1024" spans="1:44">
      <c r="I1024" s="133"/>
      <c r="M1024" s="139"/>
    </row>
  </sheetData>
  <sheetProtection password="8677" sheet="1" objects="1" scenarios="1" sort="0" autoFilter="0"/>
  <mergeCells count="23">
    <mergeCell ref="AA21:AA22"/>
    <mergeCell ref="V21:V22"/>
    <mergeCell ref="S21:U22"/>
    <mergeCell ref="H2:J2"/>
    <mergeCell ref="H3:J3"/>
    <mergeCell ref="H4:J4"/>
    <mergeCell ref="H5:J5"/>
    <mergeCell ref="H6:J6"/>
    <mergeCell ref="H12:J12"/>
    <mergeCell ref="H13:J13"/>
    <mergeCell ref="H15:J15"/>
    <mergeCell ref="H7:J7"/>
    <mergeCell ref="H8:J8"/>
    <mergeCell ref="H9:J9"/>
    <mergeCell ref="H10:J10"/>
    <mergeCell ref="H11:J11"/>
    <mergeCell ref="Q21:R22"/>
    <mergeCell ref="H21:H22"/>
    <mergeCell ref="K21:K22"/>
    <mergeCell ref="J21:J22"/>
    <mergeCell ref="I21:I22"/>
    <mergeCell ref="M21:M22"/>
    <mergeCell ref="N21:P21"/>
  </mergeCells>
  <conditionalFormatting sqref="U23:U1022">
    <cfRule type="expression" dxfId="99" priority="28">
      <formula>AND(M23="organische Düngemittel",OR(T23=0,T23=""),U23="")</formula>
    </cfRule>
    <cfRule type="expression" dxfId="98" priority="84">
      <formula>M23="organische Düngemittel"</formula>
    </cfRule>
  </conditionalFormatting>
  <conditionalFormatting sqref="K23:K1022">
    <cfRule type="expression" dxfId="97" priority="20">
      <formula>L23&lt;&gt;0</formula>
    </cfRule>
    <cfRule type="expression" dxfId="96" priority="90">
      <formula>AND(K23="",L23="",OR(I23&gt;0,J23&gt;0,M23&gt;0,R23&gt;0,X23&gt;0,Z23&gt;0))</formula>
    </cfRule>
  </conditionalFormatting>
  <conditionalFormatting sqref="J23:J1022">
    <cfRule type="expression" dxfId="95" priority="93">
      <formula>L23&lt;&gt;0</formula>
    </cfRule>
  </conditionalFormatting>
  <conditionalFormatting sqref="R23:R1022">
    <cfRule type="expression" dxfId="94" priority="33">
      <formula>AND(OR(J23&gt;0,I23&gt;0,K23&gt;0,L23&gt;0,M23&gt;0,X23&gt;0,Z23&gt;0),R23=0)</formula>
    </cfRule>
  </conditionalFormatting>
  <conditionalFormatting sqref="I23:I1021">
    <cfRule type="expression" dxfId="93" priority="32">
      <formula>AND(OR(J23&gt;0,K23&gt;0,L23&gt;0,M23&gt;0,R23&gt;0,X23&gt;0,Z23&gt;0),I23=0)</formula>
    </cfRule>
  </conditionalFormatting>
  <conditionalFormatting sqref="AA23:AA1022">
    <cfRule type="expression" dxfId="92" priority="2">
      <formula>AND(OR(X23&gt;0,Z23&gt;0,J23="eigene Stoffe"),AA23="Richtwerte ")</formula>
    </cfRule>
    <cfRule type="expression" dxfId="91" priority="9">
      <formula>OR(AND(AA23="Richtwerte ",OR(W23&lt;&gt;"",Y23&lt;&gt;"")),AA23="Analyse",AA23="Richtwerte",AA23="Kennzeichnung")</formula>
    </cfRule>
  </conditionalFormatting>
  <conditionalFormatting sqref="X23:X1022">
    <cfRule type="expression" dxfId="90" priority="30">
      <formula>OR(AND(K23&gt;0,OR(W23="",W23=0),X23=""),AND(X23="",AA23="Analyse",J23&lt;&gt;"eigene Stoffe"),AND(X23="",AA23="Kennzeichnung",J23&lt;&gt;"eigene Stoffe"))</formula>
    </cfRule>
  </conditionalFormatting>
  <conditionalFormatting sqref="W23:W1022 Y23:Y1022">
    <cfRule type="expression" dxfId="89" priority="25">
      <formula>X23&gt;0</formula>
    </cfRule>
  </conditionalFormatting>
  <conditionalFormatting sqref="Z23:Z1022">
    <cfRule type="expression" dxfId="88" priority="26">
      <formula>OR(AND(K23&gt;0,OR(Y23="",Y23=0),Z23=""),AND(Z23="",AA23="Analyse",J23&lt;&gt;"eigene Stoffe"),AND(Z23="",AA23="Kennzeichnung",J23&lt;&gt;"eigene Stoffe"))</formula>
    </cfRule>
  </conditionalFormatting>
  <conditionalFormatting sqref="I1022">
    <cfRule type="expression" dxfId="87" priority="104">
      <formula>AND(OR(J1022&gt;0,K1022&gt;0,L1022:L1022&gt;0,M1022&gt;0,R1022&gt;0,U1022&gt;0,X1022&gt;0,Z1022&gt;0),I1022=0)</formula>
    </cfRule>
  </conditionalFormatting>
  <conditionalFormatting sqref="L23:L1022">
    <cfRule type="expression" dxfId="86" priority="19">
      <formula>AND(J23="",L23="",OR(I23&gt;0,M23&gt;0,R23&gt;0,X23&gt;0,Z23&gt;0))</formula>
    </cfRule>
  </conditionalFormatting>
  <conditionalFormatting sqref="W23:W1022">
    <cfRule type="expression" dxfId="85" priority="17">
      <formula>AND(J23&lt;&gt;"eigene Stoffe",OR(AA23="Analyse",AA23="Kennzeichnung"))</formula>
    </cfRule>
  </conditionalFormatting>
  <conditionalFormatting sqref="Y23:Y1022">
    <cfRule type="expression" dxfId="84" priority="14">
      <formula>M23="Stickstoffzufuhr durch Leguminosen"</formula>
    </cfRule>
    <cfRule type="expression" dxfId="83" priority="16">
      <formula>AND(J23&lt;&gt;"eigene Stoffe",OR(AA23="Analyse",AA23="Kennzeichnung"))</formula>
    </cfRule>
  </conditionalFormatting>
  <conditionalFormatting sqref="M23:M1022">
    <cfRule type="expression" dxfId="82" priority="265">
      <formula>AND(J23=0,I23=0,K23=0,L23=0,R23=0,X23=0,Z23=0,M23=0)</formula>
    </cfRule>
    <cfRule type="expression" dxfId="81" priority="266">
      <formula>AJ23=1</formula>
    </cfRule>
  </conditionalFormatting>
  <conditionalFormatting sqref="O23:O1022">
    <cfRule type="expression" dxfId="80" priority="11">
      <formula>P23&gt;0</formula>
    </cfRule>
  </conditionalFormatting>
  <conditionalFormatting sqref="P23:P1022">
    <cfRule type="expression" dxfId="79" priority="10">
      <formula>O23=""</formula>
    </cfRule>
  </conditionalFormatting>
  <conditionalFormatting sqref="K23">
    <cfRule type="expression" dxfId="78" priority="5">
      <formula>AND(H23=0,G23=0,I23=0,J23=0,P23=0,S23=0,V23=0,X23=0,K23=0)</formula>
    </cfRule>
    <cfRule type="expression" dxfId="77" priority="6">
      <formula>AH23=1</formula>
    </cfRule>
  </conditionalFormatting>
  <conditionalFormatting sqref="AK1:AK1048576">
    <cfRule type="colorScale" priority="4">
      <colorScale>
        <cfvo type="min"/>
        <cfvo type="percentile" val="50"/>
        <cfvo type="max"/>
        <color rgb="FFF8696B"/>
        <color rgb="FFFFEB84"/>
        <color rgb="FF63BE7B"/>
      </colorScale>
    </cfRule>
  </conditionalFormatting>
  <dataValidations count="7">
    <dataValidation type="whole" allowBlank="1" showInputMessage="1" showErrorMessage="1" sqref="U23:U1022">
      <formula1>0</formula1>
      <formula2>100</formula2>
    </dataValidation>
    <dataValidation allowBlank="1" showInputMessage="1" showErrorMessage="1" promptTitle="Dateneingabe" prompt="im Blatt Aufnahme" sqref="L15"/>
    <dataValidation allowBlank="1" showInputMessage="1" showErrorMessage="1" promptTitle="Übernahme Stammdaten" prompt="Wenn die Inhaltsstoffe zum eingegebenen Stoff vollständig eingegeben werden kann der Stoff bei erneuter Eingabe unter eigene Art ausgewählt werden._x000a_" sqref="L23:L1022"/>
    <dataValidation allowBlank="1" showInputMessage="1" showErrorMessage="1" promptTitle="Zeitraum ändern" prompt="Änderungen im Blatt Stoffstrombilanz vornehmen" sqref="H2:J2"/>
    <dataValidation type="decimal" allowBlank="1" showInputMessage="1" showErrorMessage="1" sqref="R23:R1022">
      <formula1>0</formula1>
      <formula2>1000000</formula2>
    </dataValidation>
    <dataValidation allowBlank="1" showInputMessage="1" showErrorMessage="1" promptTitle="Anteil Trockenmasse" prompt=" " sqref="N21:N22 O22"/>
    <dataValidation type="decimal" allowBlank="1" showInputMessage="1" showErrorMessage="1" sqref="P23:P1022">
      <formula1>0</formula1>
      <formula2>100</formula2>
    </dataValidation>
  </dataValidations>
  <pageMargins left="0.70866141732283472" right="0.70866141732283472" top="0.78740157480314965" bottom="0.78740157480314965" header="0.31496062992125984" footer="0.31496062992125984"/>
  <pageSetup paperSize="9" scale="55" fitToHeight="0"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7" id="{F4D48A67-1FF0-4984-9CBC-1EFE175E4A42}">
            <xm:f>' '!$E$2&lt;TODAY()</xm:f>
            <x14:dxf>
              <font>
                <color theme="1"/>
              </font>
              <fill>
                <patternFill>
                  <bgColor theme="1"/>
                </patternFill>
              </fill>
            </x14:dxf>
          </x14:cfRule>
          <xm:sqref>A1:XFD2 A3:L4 N3:XFD4 A5:XFD1048576</xm:sqref>
        </x14:conditionalFormatting>
        <x14:conditionalFormatting xmlns:xm="http://schemas.microsoft.com/office/excel/2006/main">
          <x14:cfRule type="expression" priority="7" id="{EDA627E2-6D1A-4E28-BC0E-8A3A9B021534}">
            <xm:f>' '!$E$2&lt;TODAY()</xm:f>
            <x14:dxf>
              <font>
                <color theme="1"/>
              </font>
              <fill>
                <patternFill>
                  <bgColor theme="1"/>
                </patternFill>
              </fill>
            </x14:dxf>
          </x14:cfRule>
          <xm:sqref>M3</xm:sqref>
        </x14:conditionalFormatting>
        <x14:conditionalFormatting xmlns:xm="http://schemas.microsoft.com/office/excel/2006/main">
          <x14:cfRule type="expression" priority="1" id="{69B1E5DC-8406-447B-B9DB-7FF600B009D2}">
            <xm:f>' '!$E$2&lt;TODAY()</xm:f>
            <x14:dxf>
              <font>
                <color theme="1"/>
              </font>
              <fill>
                <patternFill>
                  <bgColor theme="1"/>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5">
        <x14:dataValidation type="list" showInputMessage="1" showErrorMessage="1">
          <x14:formula1>
            <xm:f>'SD Aufnahme'!$C$2:$C$19</xm:f>
          </x14:formula1>
          <xm:sqref>J23:J1022</xm:sqref>
        </x14:dataValidation>
        <x14:dataValidation type="list" errorStyle="information" showInputMessage="1" showErrorMessage="1" errorTitle="Keine Daten hinterlegt" error="Für diese Eingabe sind keine Werte hinterlegt und müssen unter &quot;Eigene Werte&quot; eingetragen werden.">
          <x14:formula1>
            <xm:f>OFFSET('SD Aufnahme'!$C$33,VLOOKUP(J23,Art_Aufnahme,3,FALSE),0,VLOOKUP(J23,Art_Aufnahme,4,FALSE)-VLOOKUP(J23,Art_Aufnahme,3,FALSE)+1,1)</xm:f>
          </x14:formula1>
          <xm:sqref>K23:K1022</xm:sqref>
        </x14:dataValidation>
        <x14:dataValidation type="list" showInputMessage="1" showErrorMessage="1">
          <x14:formula1>
            <xm:f>OFFSET('SD Aufnahme'!$M$32,VLOOKUP(E23,'SD Aufnahme'!$A$33:$X$376,'SD Aufnahme'!$W$29,FALSE),0,1,VLOOKUP(E23,'SD Aufnahme'!$A$33:$X$376,'SD Aufnahme'!$X$29,FALSE))</xm:f>
          </x14:formula1>
          <xm:sqref>M23:M1022</xm:sqref>
        </x14:dataValidation>
        <x14:dataValidation type="date" allowBlank="1" showInputMessage="1" showErrorMessage="1" error="unerlaubtes Datum">
          <x14:formula1>
            <xm:f>36708</xm:f>
          </x14:formula1>
          <x14:formula2>
            <xm:f>Startseite!$E$11</xm:f>
          </x14:formula2>
          <xm:sqref>I23:I1022</xm:sqref>
        </x14:dataValidation>
        <x14:dataValidation type="list" showInputMessage="1" showErrorMessage="1">
          <x14:formula1>
            <xm:f>Datum!$E$4:$E$6</xm:f>
          </x14:formula1>
          <xm:sqref>AA23:AA1022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FFFCC"/>
    <pageSetUpPr fitToPage="1"/>
  </sheetPr>
  <dimension ref="A1:AB65"/>
  <sheetViews>
    <sheetView showGridLines="0" showRowColHeaders="0" workbookViewId="0">
      <pane ySplit="5" topLeftCell="A6" activePane="bottomLeft" state="frozen"/>
      <selection pane="bottomLeft" activeCell="B6" sqref="B6"/>
    </sheetView>
  </sheetViews>
  <sheetFormatPr baseColWidth="10" defaultRowHeight="14.25"/>
  <cols>
    <col min="1" max="1" width="2.75" bestFit="1" customWidth="1"/>
    <col min="2" max="2" width="16.75" style="181" customWidth="1"/>
    <col min="8" max="9" width="13.875" customWidth="1"/>
    <col min="10" max="10" width="14" customWidth="1"/>
    <col min="11" max="11" width="21.625" customWidth="1"/>
  </cols>
  <sheetData>
    <row r="1" spans="1:28" s="350" customFormat="1" ht="23.25">
      <c r="A1" s="185" t="s">
        <v>619</v>
      </c>
      <c r="B1" s="185"/>
      <c r="C1" s="185"/>
      <c r="D1" s="185"/>
      <c r="E1" s="185"/>
      <c r="F1" s="185"/>
      <c r="G1" s="185"/>
      <c r="H1" s="185"/>
      <c r="I1" s="185"/>
      <c r="J1" s="185"/>
      <c r="K1" s="436" t="str">
        <f>Aufnahme!AA1</f>
        <v>Version 1.0</v>
      </c>
      <c r="L1" s="429"/>
      <c r="AB1" s="365"/>
    </row>
    <row r="2" spans="1:28">
      <c r="B2" s="4"/>
    </row>
    <row r="3" spans="1:28" ht="56.25" customHeight="1" thickBot="1">
      <c r="B3" s="4"/>
    </row>
    <row r="4" spans="1:28" hidden="1">
      <c r="E4">
        <v>6.25</v>
      </c>
      <c r="H4">
        <v>2.2913999999999999</v>
      </c>
    </row>
    <row r="5" spans="1:28" s="357" customFormat="1" ht="35.450000000000003" customHeight="1">
      <c r="A5" s="446" t="s">
        <v>616</v>
      </c>
      <c r="B5" s="441" t="s">
        <v>613</v>
      </c>
      <c r="C5" s="442" t="s">
        <v>612</v>
      </c>
      <c r="D5" s="444" t="s">
        <v>669</v>
      </c>
      <c r="E5" s="443" t="s">
        <v>668</v>
      </c>
      <c r="F5" s="443" t="s">
        <v>672</v>
      </c>
      <c r="G5" s="444" t="s">
        <v>671</v>
      </c>
      <c r="H5" s="443" t="s">
        <v>670</v>
      </c>
      <c r="I5" s="445" t="s">
        <v>673</v>
      </c>
      <c r="J5" s="442" t="s">
        <v>615</v>
      </c>
      <c r="K5" s="445" t="s">
        <v>614</v>
      </c>
    </row>
    <row r="6" spans="1:28">
      <c r="A6" s="438">
        <v>1</v>
      </c>
      <c r="B6" s="379"/>
      <c r="C6" s="389"/>
      <c r="D6" s="385"/>
      <c r="E6" s="352"/>
      <c r="F6" s="377" t="str">
        <f>IF(AND(D6="",E6=""),"",IF(E6&gt;0,E6,D6/$E$4*10))</f>
        <v/>
      </c>
      <c r="G6" s="385"/>
      <c r="H6" s="382"/>
      <c r="I6" s="387" t="str">
        <f>IF(AND(G6="",H6=""),"",IF(H6&gt;0,H6,G6*$H$4*10))</f>
        <v/>
      </c>
      <c r="J6" s="389"/>
      <c r="K6" s="383"/>
    </row>
    <row r="7" spans="1:28">
      <c r="A7" s="439">
        <v>2</v>
      </c>
      <c r="B7" s="381"/>
      <c r="C7" s="390"/>
      <c r="D7" s="386"/>
      <c r="E7" s="352"/>
      <c r="F7" s="378" t="str">
        <f t="shared" ref="F7" si="0">IF(AND(D7="",E7=""),"",IF(E7&gt;0,E7,D7/$E$4*10))</f>
        <v/>
      </c>
      <c r="G7" s="386"/>
      <c r="H7" s="352"/>
      <c r="I7" s="388" t="str">
        <f t="shared" ref="I7" si="1">IF(AND(G7="",H7=""),"",IF(H7&gt;0,H7,G7*$H$4*10))</f>
        <v/>
      </c>
      <c r="J7" s="390"/>
      <c r="K7" s="384"/>
    </row>
    <row r="8" spans="1:28">
      <c r="A8" s="439">
        <v>3</v>
      </c>
      <c r="B8" s="381"/>
      <c r="C8" s="390"/>
      <c r="D8" s="386"/>
      <c r="E8" s="352"/>
      <c r="F8" s="378" t="str">
        <f t="shared" ref="F8:F45" si="2">IF(AND(D8="",E8=""),"",IF(E8&gt;0,E8,D8/$E$4*10))</f>
        <v/>
      </c>
      <c r="G8" s="386"/>
      <c r="H8" s="352"/>
      <c r="I8" s="388" t="str">
        <f t="shared" ref="I8:I45" si="3">IF(AND(G8="",H8=""),"",IF(H8&gt;0,H8,G8*$H$4*10))</f>
        <v/>
      </c>
      <c r="J8" s="390"/>
      <c r="K8" s="384"/>
    </row>
    <row r="9" spans="1:28">
      <c r="A9" s="439">
        <v>4</v>
      </c>
      <c r="B9" s="381"/>
      <c r="C9" s="390"/>
      <c r="D9" s="386"/>
      <c r="E9" s="352"/>
      <c r="F9" s="378" t="str">
        <f t="shared" si="2"/>
        <v/>
      </c>
      <c r="G9" s="386"/>
      <c r="H9" s="352"/>
      <c r="I9" s="388" t="str">
        <f t="shared" si="3"/>
        <v/>
      </c>
      <c r="J9" s="390"/>
      <c r="K9" s="384"/>
    </row>
    <row r="10" spans="1:28">
      <c r="A10" s="439">
        <v>5</v>
      </c>
      <c r="B10" s="381"/>
      <c r="C10" s="390"/>
      <c r="D10" s="386"/>
      <c r="E10" s="352"/>
      <c r="F10" s="378" t="str">
        <f t="shared" si="2"/>
        <v/>
      </c>
      <c r="G10" s="386"/>
      <c r="H10" s="352"/>
      <c r="I10" s="388" t="str">
        <f t="shared" si="3"/>
        <v/>
      </c>
      <c r="J10" s="390"/>
      <c r="K10" s="384"/>
    </row>
    <row r="11" spans="1:28">
      <c r="A11" s="439">
        <v>6</v>
      </c>
      <c r="B11" s="381"/>
      <c r="C11" s="390"/>
      <c r="D11" s="386"/>
      <c r="E11" s="352"/>
      <c r="F11" s="378" t="str">
        <f t="shared" si="2"/>
        <v/>
      </c>
      <c r="G11" s="386"/>
      <c r="H11" s="352"/>
      <c r="I11" s="388" t="str">
        <f t="shared" si="3"/>
        <v/>
      </c>
      <c r="J11" s="390"/>
      <c r="K11" s="384"/>
    </row>
    <row r="12" spans="1:28">
      <c r="A12" s="439">
        <v>7</v>
      </c>
      <c r="B12" s="381"/>
      <c r="C12" s="390"/>
      <c r="D12" s="386"/>
      <c r="E12" s="352"/>
      <c r="F12" s="378" t="str">
        <f t="shared" si="2"/>
        <v/>
      </c>
      <c r="G12" s="386"/>
      <c r="H12" s="352"/>
      <c r="I12" s="388" t="str">
        <f t="shared" si="3"/>
        <v/>
      </c>
      <c r="J12" s="390"/>
      <c r="K12" s="384"/>
    </row>
    <row r="13" spans="1:28">
      <c r="A13" s="439">
        <v>8</v>
      </c>
      <c r="B13" s="381"/>
      <c r="C13" s="390"/>
      <c r="D13" s="386"/>
      <c r="E13" s="352"/>
      <c r="F13" s="378" t="str">
        <f t="shared" si="2"/>
        <v/>
      </c>
      <c r="G13" s="386"/>
      <c r="H13" s="352"/>
      <c r="I13" s="388" t="str">
        <f t="shared" si="3"/>
        <v/>
      </c>
      <c r="J13" s="390"/>
      <c r="K13" s="384"/>
    </row>
    <row r="14" spans="1:28">
      <c r="A14" s="439">
        <v>9</v>
      </c>
      <c r="B14" s="381"/>
      <c r="C14" s="390"/>
      <c r="D14" s="386"/>
      <c r="E14" s="352"/>
      <c r="F14" s="378" t="str">
        <f t="shared" si="2"/>
        <v/>
      </c>
      <c r="G14" s="386"/>
      <c r="H14" s="352"/>
      <c r="I14" s="388" t="str">
        <f t="shared" si="3"/>
        <v/>
      </c>
      <c r="J14" s="390"/>
      <c r="K14" s="384"/>
    </row>
    <row r="15" spans="1:28">
      <c r="A15" s="439">
        <v>10</v>
      </c>
      <c r="B15" s="381"/>
      <c r="C15" s="390"/>
      <c r="D15" s="386"/>
      <c r="E15" s="352"/>
      <c r="F15" s="378" t="str">
        <f t="shared" si="2"/>
        <v/>
      </c>
      <c r="G15" s="386"/>
      <c r="H15" s="352"/>
      <c r="I15" s="388" t="str">
        <f t="shared" si="3"/>
        <v/>
      </c>
      <c r="J15" s="390"/>
      <c r="K15" s="384"/>
    </row>
    <row r="16" spans="1:28">
      <c r="A16" s="439">
        <v>11</v>
      </c>
      <c r="B16" s="381"/>
      <c r="C16" s="390"/>
      <c r="D16" s="386"/>
      <c r="E16" s="352"/>
      <c r="F16" s="378" t="str">
        <f t="shared" si="2"/>
        <v/>
      </c>
      <c r="G16" s="386"/>
      <c r="H16" s="352"/>
      <c r="I16" s="388" t="str">
        <f t="shared" si="3"/>
        <v/>
      </c>
      <c r="J16" s="390"/>
      <c r="K16" s="384"/>
    </row>
    <row r="17" spans="1:11">
      <c r="A17" s="439">
        <v>12</v>
      </c>
      <c r="B17" s="381"/>
      <c r="C17" s="390"/>
      <c r="D17" s="386"/>
      <c r="E17" s="352"/>
      <c r="F17" s="378" t="str">
        <f t="shared" si="2"/>
        <v/>
      </c>
      <c r="G17" s="386"/>
      <c r="H17" s="352"/>
      <c r="I17" s="388" t="str">
        <f t="shared" si="3"/>
        <v/>
      </c>
      <c r="J17" s="390"/>
      <c r="K17" s="384"/>
    </row>
    <row r="18" spans="1:11">
      <c r="A18" s="439">
        <v>13</v>
      </c>
      <c r="B18" s="381"/>
      <c r="C18" s="390"/>
      <c r="D18" s="386"/>
      <c r="E18" s="352"/>
      <c r="F18" s="378" t="str">
        <f t="shared" si="2"/>
        <v/>
      </c>
      <c r="G18" s="386"/>
      <c r="H18" s="352"/>
      <c r="I18" s="388" t="str">
        <f t="shared" si="3"/>
        <v/>
      </c>
      <c r="J18" s="390"/>
      <c r="K18" s="384"/>
    </row>
    <row r="19" spans="1:11">
      <c r="A19" s="439">
        <v>14</v>
      </c>
      <c r="B19" s="381"/>
      <c r="C19" s="390"/>
      <c r="D19" s="386"/>
      <c r="E19" s="352"/>
      <c r="F19" s="378" t="str">
        <f t="shared" si="2"/>
        <v/>
      </c>
      <c r="G19" s="386"/>
      <c r="H19" s="352"/>
      <c r="I19" s="388" t="str">
        <f t="shared" si="3"/>
        <v/>
      </c>
      <c r="J19" s="390"/>
      <c r="K19" s="384"/>
    </row>
    <row r="20" spans="1:11">
      <c r="A20" s="439">
        <v>15</v>
      </c>
      <c r="B20" s="381"/>
      <c r="C20" s="390"/>
      <c r="D20" s="386"/>
      <c r="E20" s="352"/>
      <c r="F20" s="378" t="str">
        <f t="shared" si="2"/>
        <v/>
      </c>
      <c r="G20" s="386"/>
      <c r="H20" s="352"/>
      <c r="I20" s="388" t="str">
        <f t="shared" si="3"/>
        <v/>
      </c>
      <c r="J20" s="390"/>
      <c r="K20" s="384"/>
    </row>
    <row r="21" spans="1:11">
      <c r="A21" s="439">
        <v>16</v>
      </c>
      <c r="B21" s="381"/>
      <c r="C21" s="390"/>
      <c r="D21" s="386"/>
      <c r="E21" s="352"/>
      <c r="F21" s="378" t="str">
        <f t="shared" si="2"/>
        <v/>
      </c>
      <c r="G21" s="386"/>
      <c r="H21" s="352"/>
      <c r="I21" s="388" t="str">
        <f t="shared" si="3"/>
        <v/>
      </c>
      <c r="J21" s="390"/>
      <c r="K21" s="384"/>
    </row>
    <row r="22" spans="1:11">
      <c r="A22" s="439">
        <v>17</v>
      </c>
      <c r="B22" s="381"/>
      <c r="C22" s="390"/>
      <c r="D22" s="386"/>
      <c r="E22" s="352"/>
      <c r="F22" s="378" t="str">
        <f t="shared" si="2"/>
        <v/>
      </c>
      <c r="G22" s="386"/>
      <c r="H22" s="352"/>
      <c r="I22" s="388" t="str">
        <f t="shared" si="3"/>
        <v/>
      </c>
      <c r="J22" s="390"/>
      <c r="K22" s="384"/>
    </row>
    <row r="23" spans="1:11">
      <c r="A23" s="439">
        <v>18</v>
      </c>
      <c r="B23" s="381"/>
      <c r="C23" s="390"/>
      <c r="D23" s="386"/>
      <c r="E23" s="352"/>
      <c r="F23" s="378" t="str">
        <f t="shared" si="2"/>
        <v/>
      </c>
      <c r="G23" s="386"/>
      <c r="H23" s="352"/>
      <c r="I23" s="388" t="str">
        <f t="shared" si="3"/>
        <v/>
      </c>
      <c r="J23" s="390"/>
      <c r="K23" s="384"/>
    </row>
    <row r="24" spans="1:11">
      <c r="A24" s="439">
        <v>19</v>
      </c>
      <c r="B24" s="381"/>
      <c r="C24" s="390"/>
      <c r="D24" s="386"/>
      <c r="E24" s="352"/>
      <c r="F24" s="378" t="str">
        <f t="shared" si="2"/>
        <v/>
      </c>
      <c r="G24" s="386"/>
      <c r="H24" s="352"/>
      <c r="I24" s="388" t="str">
        <f t="shared" si="3"/>
        <v/>
      </c>
      <c r="J24" s="390"/>
      <c r="K24" s="384"/>
    </row>
    <row r="25" spans="1:11">
      <c r="A25" s="439">
        <v>20</v>
      </c>
      <c r="B25" s="381"/>
      <c r="C25" s="390"/>
      <c r="D25" s="386"/>
      <c r="E25" s="352"/>
      <c r="F25" s="378" t="str">
        <f t="shared" si="2"/>
        <v/>
      </c>
      <c r="G25" s="386"/>
      <c r="H25" s="352"/>
      <c r="I25" s="388" t="str">
        <f t="shared" si="3"/>
        <v/>
      </c>
      <c r="J25" s="390"/>
      <c r="K25" s="384"/>
    </row>
    <row r="26" spans="1:11">
      <c r="A26" s="439">
        <v>21</v>
      </c>
      <c r="B26" s="381"/>
      <c r="C26" s="390"/>
      <c r="D26" s="386"/>
      <c r="E26" s="352"/>
      <c r="F26" s="378" t="str">
        <f t="shared" si="2"/>
        <v/>
      </c>
      <c r="G26" s="386"/>
      <c r="H26" s="352"/>
      <c r="I26" s="388" t="str">
        <f t="shared" si="3"/>
        <v/>
      </c>
      <c r="J26" s="390"/>
      <c r="K26" s="384"/>
    </row>
    <row r="27" spans="1:11">
      <c r="A27" s="439">
        <v>22</v>
      </c>
      <c r="B27" s="381"/>
      <c r="C27" s="390"/>
      <c r="D27" s="386"/>
      <c r="E27" s="352"/>
      <c r="F27" s="378" t="str">
        <f t="shared" si="2"/>
        <v/>
      </c>
      <c r="G27" s="386"/>
      <c r="H27" s="352"/>
      <c r="I27" s="388" t="str">
        <f t="shared" si="3"/>
        <v/>
      </c>
      <c r="J27" s="390"/>
      <c r="K27" s="384"/>
    </row>
    <row r="28" spans="1:11">
      <c r="A28" s="439">
        <v>23</v>
      </c>
      <c r="B28" s="381"/>
      <c r="C28" s="390"/>
      <c r="D28" s="386"/>
      <c r="E28" s="352"/>
      <c r="F28" s="378" t="str">
        <f t="shared" si="2"/>
        <v/>
      </c>
      <c r="G28" s="386"/>
      <c r="H28" s="352"/>
      <c r="I28" s="388" t="str">
        <f t="shared" si="3"/>
        <v/>
      </c>
      <c r="J28" s="390"/>
      <c r="K28" s="384"/>
    </row>
    <row r="29" spans="1:11">
      <c r="A29" s="439">
        <v>24</v>
      </c>
      <c r="B29" s="381"/>
      <c r="C29" s="390"/>
      <c r="D29" s="386"/>
      <c r="E29" s="352"/>
      <c r="F29" s="378" t="str">
        <f t="shared" si="2"/>
        <v/>
      </c>
      <c r="G29" s="386"/>
      <c r="H29" s="352"/>
      <c r="I29" s="388" t="str">
        <f t="shared" si="3"/>
        <v/>
      </c>
      <c r="J29" s="390"/>
      <c r="K29" s="384"/>
    </row>
    <row r="30" spans="1:11">
      <c r="A30" s="439">
        <v>25</v>
      </c>
      <c r="B30" s="381"/>
      <c r="C30" s="390"/>
      <c r="D30" s="386"/>
      <c r="E30" s="352"/>
      <c r="F30" s="378" t="str">
        <f t="shared" si="2"/>
        <v/>
      </c>
      <c r="G30" s="386"/>
      <c r="H30" s="352"/>
      <c r="I30" s="388" t="str">
        <f t="shared" si="3"/>
        <v/>
      </c>
      <c r="J30" s="390"/>
      <c r="K30" s="384"/>
    </row>
    <row r="31" spans="1:11">
      <c r="A31" s="439">
        <v>26</v>
      </c>
      <c r="B31" s="381"/>
      <c r="C31" s="390"/>
      <c r="D31" s="386"/>
      <c r="E31" s="352"/>
      <c r="F31" s="378" t="str">
        <f t="shared" si="2"/>
        <v/>
      </c>
      <c r="G31" s="386"/>
      <c r="H31" s="352"/>
      <c r="I31" s="388" t="str">
        <f t="shared" si="3"/>
        <v/>
      </c>
      <c r="J31" s="390"/>
      <c r="K31" s="384"/>
    </row>
    <row r="32" spans="1:11">
      <c r="A32" s="439">
        <v>27</v>
      </c>
      <c r="B32" s="381"/>
      <c r="C32" s="390"/>
      <c r="D32" s="386"/>
      <c r="E32" s="352"/>
      <c r="F32" s="378" t="str">
        <f t="shared" si="2"/>
        <v/>
      </c>
      <c r="G32" s="386"/>
      <c r="H32" s="352"/>
      <c r="I32" s="388" t="str">
        <f t="shared" si="3"/>
        <v/>
      </c>
      <c r="J32" s="390"/>
      <c r="K32" s="384"/>
    </row>
    <row r="33" spans="1:11">
      <c r="A33" s="439">
        <v>28</v>
      </c>
      <c r="B33" s="381"/>
      <c r="C33" s="390"/>
      <c r="D33" s="386"/>
      <c r="E33" s="352"/>
      <c r="F33" s="378" t="str">
        <f t="shared" si="2"/>
        <v/>
      </c>
      <c r="G33" s="386"/>
      <c r="H33" s="352"/>
      <c r="I33" s="388" t="str">
        <f t="shared" si="3"/>
        <v/>
      </c>
      <c r="J33" s="390"/>
      <c r="K33" s="384"/>
    </row>
    <row r="34" spans="1:11">
      <c r="A34" s="439">
        <v>29</v>
      </c>
      <c r="B34" s="381"/>
      <c r="C34" s="390"/>
      <c r="D34" s="386"/>
      <c r="E34" s="352"/>
      <c r="F34" s="378" t="str">
        <f t="shared" si="2"/>
        <v/>
      </c>
      <c r="G34" s="386"/>
      <c r="H34" s="352"/>
      <c r="I34" s="388" t="str">
        <f t="shared" si="3"/>
        <v/>
      </c>
      <c r="J34" s="390"/>
      <c r="K34" s="384"/>
    </row>
    <row r="35" spans="1:11">
      <c r="A35" s="439">
        <v>30</v>
      </c>
      <c r="B35" s="381"/>
      <c r="C35" s="390"/>
      <c r="D35" s="386"/>
      <c r="E35" s="352"/>
      <c r="F35" s="378" t="str">
        <f t="shared" si="2"/>
        <v/>
      </c>
      <c r="G35" s="386"/>
      <c r="H35" s="352"/>
      <c r="I35" s="388" t="str">
        <f t="shared" si="3"/>
        <v/>
      </c>
      <c r="J35" s="390"/>
      <c r="K35" s="384"/>
    </row>
    <row r="36" spans="1:11">
      <c r="A36" s="439">
        <v>31</v>
      </c>
      <c r="B36" s="381"/>
      <c r="C36" s="390"/>
      <c r="D36" s="386"/>
      <c r="E36" s="352"/>
      <c r="F36" s="378" t="str">
        <f t="shared" si="2"/>
        <v/>
      </c>
      <c r="G36" s="386"/>
      <c r="H36" s="352"/>
      <c r="I36" s="388" t="str">
        <f t="shared" si="3"/>
        <v/>
      </c>
      <c r="J36" s="390"/>
      <c r="K36" s="384"/>
    </row>
    <row r="37" spans="1:11">
      <c r="A37" s="439">
        <v>32</v>
      </c>
      <c r="B37" s="381"/>
      <c r="C37" s="390"/>
      <c r="D37" s="386"/>
      <c r="E37" s="352"/>
      <c r="F37" s="378" t="str">
        <f t="shared" si="2"/>
        <v/>
      </c>
      <c r="G37" s="386"/>
      <c r="H37" s="352"/>
      <c r="I37" s="388" t="str">
        <f t="shared" si="3"/>
        <v/>
      </c>
      <c r="J37" s="390"/>
      <c r="K37" s="384"/>
    </row>
    <row r="38" spans="1:11">
      <c r="A38" s="439">
        <v>33</v>
      </c>
      <c r="B38" s="381"/>
      <c r="C38" s="390"/>
      <c r="D38" s="386"/>
      <c r="E38" s="352"/>
      <c r="F38" s="378" t="str">
        <f t="shared" si="2"/>
        <v/>
      </c>
      <c r="G38" s="386"/>
      <c r="H38" s="352"/>
      <c r="I38" s="388" t="str">
        <f t="shared" si="3"/>
        <v/>
      </c>
      <c r="J38" s="390"/>
      <c r="K38" s="384"/>
    </row>
    <row r="39" spans="1:11">
      <c r="A39" s="439">
        <v>34</v>
      </c>
      <c r="B39" s="381"/>
      <c r="C39" s="390"/>
      <c r="D39" s="386"/>
      <c r="E39" s="352"/>
      <c r="F39" s="378" t="str">
        <f t="shared" si="2"/>
        <v/>
      </c>
      <c r="G39" s="386"/>
      <c r="H39" s="352"/>
      <c r="I39" s="388" t="str">
        <f t="shared" si="3"/>
        <v/>
      </c>
      <c r="J39" s="390"/>
      <c r="K39" s="384"/>
    </row>
    <row r="40" spans="1:11">
      <c r="A40" s="439">
        <v>35</v>
      </c>
      <c r="B40" s="381"/>
      <c r="C40" s="390"/>
      <c r="D40" s="386"/>
      <c r="E40" s="352"/>
      <c r="F40" s="378" t="str">
        <f t="shared" si="2"/>
        <v/>
      </c>
      <c r="G40" s="386"/>
      <c r="H40" s="352"/>
      <c r="I40" s="388" t="str">
        <f t="shared" si="3"/>
        <v/>
      </c>
      <c r="J40" s="390"/>
      <c r="K40" s="384"/>
    </row>
    <row r="41" spans="1:11">
      <c r="A41" s="439">
        <v>36</v>
      </c>
      <c r="B41" s="381"/>
      <c r="C41" s="390"/>
      <c r="D41" s="386"/>
      <c r="E41" s="352"/>
      <c r="F41" s="378" t="str">
        <f t="shared" si="2"/>
        <v/>
      </c>
      <c r="G41" s="386"/>
      <c r="H41" s="352"/>
      <c r="I41" s="388" t="str">
        <f t="shared" si="3"/>
        <v/>
      </c>
      <c r="J41" s="390"/>
      <c r="K41" s="384"/>
    </row>
    <row r="42" spans="1:11">
      <c r="A42" s="439">
        <v>37</v>
      </c>
      <c r="B42" s="381"/>
      <c r="C42" s="390"/>
      <c r="D42" s="386"/>
      <c r="E42" s="352"/>
      <c r="F42" s="378" t="str">
        <f t="shared" si="2"/>
        <v/>
      </c>
      <c r="G42" s="386"/>
      <c r="H42" s="352"/>
      <c r="I42" s="388" t="str">
        <f t="shared" si="3"/>
        <v/>
      </c>
      <c r="J42" s="390"/>
      <c r="K42" s="384"/>
    </row>
    <row r="43" spans="1:11">
      <c r="A43" s="439">
        <v>38</v>
      </c>
      <c r="B43" s="381"/>
      <c r="C43" s="390"/>
      <c r="D43" s="386"/>
      <c r="E43" s="352"/>
      <c r="F43" s="378" t="str">
        <f t="shared" si="2"/>
        <v/>
      </c>
      <c r="G43" s="386"/>
      <c r="H43" s="352"/>
      <c r="I43" s="388" t="str">
        <f t="shared" si="3"/>
        <v/>
      </c>
      <c r="J43" s="390"/>
      <c r="K43" s="384"/>
    </row>
    <row r="44" spans="1:11">
      <c r="A44" s="439">
        <v>39</v>
      </c>
      <c r="B44" s="381"/>
      <c r="C44" s="390"/>
      <c r="D44" s="386"/>
      <c r="E44" s="352"/>
      <c r="F44" s="378" t="str">
        <f t="shared" si="2"/>
        <v/>
      </c>
      <c r="G44" s="386"/>
      <c r="H44" s="352"/>
      <c r="I44" s="388" t="str">
        <f t="shared" si="3"/>
        <v/>
      </c>
      <c r="J44" s="390"/>
      <c r="K44" s="384"/>
    </row>
    <row r="45" spans="1:11">
      <c r="A45" s="439">
        <v>40</v>
      </c>
      <c r="B45" s="381"/>
      <c r="C45" s="390"/>
      <c r="D45" s="386"/>
      <c r="E45" s="352"/>
      <c r="F45" s="378" t="str">
        <f t="shared" si="2"/>
        <v/>
      </c>
      <c r="G45" s="386"/>
      <c r="H45" s="352"/>
      <c r="I45" s="388" t="str">
        <f t="shared" si="3"/>
        <v/>
      </c>
      <c r="J45" s="390"/>
      <c r="K45" s="384"/>
    </row>
    <row r="46" spans="1:11" s="416" customFormat="1">
      <c r="A46" s="439">
        <v>41</v>
      </c>
      <c r="B46" s="381"/>
      <c r="C46" s="390"/>
      <c r="D46" s="386"/>
      <c r="E46" s="352"/>
      <c r="F46" s="378" t="str">
        <f t="shared" ref="F46:F65" si="4">IF(AND(D46="",E46=""),"",IF(E46&gt;0,E46,D46/$E$4*10))</f>
        <v/>
      </c>
      <c r="G46" s="386"/>
      <c r="H46" s="352"/>
      <c r="I46" s="388" t="str">
        <f t="shared" ref="I46:I65" si="5">IF(AND(G46="",H46=""),"",IF(H46&gt;0,H46,G46*$H$4*10))</f>
        <v/>
      </c>
      <c r="J46" s="390"/>
      <c r="K46" s="384"/>
    </row>
    <row r="47" spans="1:11" s="416" customFormat="1">
      <c r="A47" s="439">
        <v>42</v>
      </c>
      <c r="B47" s="381"/>
      <c r="C47" s="390"/>
      <c r="D47" s="386"/>
      <c r="E47" s="352"/>
      <c r="F47" s="378" t="str">
        <f t="shared" si="4"/>
        <v/>
      </c>
      <c r="G47" s="386"/>
      <c r="H47" s="352"/>
      <c r="I47" s="388" t="str">
        <f t="shared" si="5"/>
        <v/>
      </c>
      <c r="J47" s="390"/>
      <c r="K47" s="384"/>
    </row>
    <row r="48" spans="1:11" s="416" customFormat="1">
      <c r="A48" s="439">
        <v>43</v>
      </c>
      <c r="B48" s="381"/>
      <c r="C48" s="390"/>
      <c r="D48" s="386"/>
      <c r="E48" s="352"/>
      <c r="F48" s="378" t="str">
        <f t="shared" si="4"/>
        <v/>
      </c>
      <c r="G48" s="386"/>
      <c r="H48" s="352"/>
      <c r="I48" s="388" t="str">
        <f t="shared" si="5"/>
        <v/>
      </c>
      <c r="J48" s="390"/>
      <c r="K48" s="384"/>
    </row>
    <row r="49" spans="1:11" s="416" customFormat="1">
      <c r="A49" s="439">
        <v>44</v>
      </c>
      <c r="B49" s="381"/>
      <c r="C49" s="390"/>
      <c r="D49" s="386"/>
      <c r="E49" s="352"/>
      <c r="F49" s="378" t="str">
        <f t="shared" si="4"/>
        <v/>
      </c>
      <c r="G49" s="386"/>
      <c r="H49" s="352"/>
      <c r="I49" s="388" t="str">
        <f t="shared" si="5"/>
        <v/>
      </c>
      <c r="J49" s="390"/>
      <c r="K49" s="384"/>
    </row>
    <row r="50" spans="1:11" s="416" customFormat="1">
      <c r="A50" s="439">
        <v>45</v>
      </c>
      <c r="B50" s="381"/>
      <c r="C50" s="390"/>
      <c r="D50" s="386"/>
      <c r="E50" s="352"/>
      <c r="F50" s="378" t="str">
        <f t="shared" si="4"/>
        <v/>
      </c>
      <c r="G50" s="386"/>
      <c r="H50" s="352"/>
      <c r="I50" s="388" t="str">
        <f t="shared" si="5"/>
        <v/>
      </c>
      <c r="J50" s="390"/>
      <c r="K50" s="384"/>
    </row>
    <row r="51" spans="1:11" s="416" customFormat="1">
      <c r="A51" s="439">
        <v>46</v>
      </c>
      <c r="B51" s="381"/>
      <c r="C51" s="390"/>
      <c r="D51" s="386"/>
      <c r="E51" s="352"/>
      <c r="F51" s="378" t="str">
        <f t="shared" si="4"/>
        <v/>
      </c>
      <c r="G51" s="386"/>
      <c r="H51" s="352"/>
      <c r="I51" s="388" t="str">
        <f t="shared" si="5"/>
        <v/>
      </c>
      <c r="J51" s="390"/>
      <c r="K51" s="384"/>
    </row>
    <row r="52" spans="1:11" s="416" customFormat="1">
      <c r="A52" s="439">
        <v>47</v>
      </c>
      <c r="B52" s="381"/>
      <c r="C52" s="390"/>
      <c r="D52" s="386"/>
      <c r="E52" s="352"/>
      <c r="F52" s="378" t="str">
        <f t="shared" si="4"/>
        <v/>
      </c>
      <c r="G52" s="386"/>
      <c r="H52" s="352"/>
      <c r="I52" s="388" t="str">
        <f t="shared" si="5"/>
        <v/>
      </c>
      <c r="J52" s="390"/>
      <c r="K52" s="384"/>
    </row>
    <row r="53" spans="1:11" s="416" customFormat="1">
      <c r="A53" s="439">
        <v>48</v>
      </c>
      <c r="B53" s="381"/>
      <c r="C53" s="390"/>
      <c r="D53" s="386"/>
      <c r="E53" s="352"/>
      <c r="F53" s="378" t="str">
        <f t="shared" si="4"/>
        <v/>
      </c>
      <c r="G53" s="386"/>
      <c r="H53" s="352"/>
      <c r="I53" s="388" t="str">
        <f t="shared" si="5"/>
        <v/>
      </c>
      <c r="J53" s="390"/>
      <c r="K53" s="384"/>
    </row>
    <row r="54" spans="1:11" s="416" customFormat="1">
      <c r="A54" s="439">
        <v>49</v>
      </c>
      <c r="B54" s="381"/>
      <c r="C54" s="390"/>
      <c r="D54" s="386"/>
      <c r="E54" s="352"/>
      <c r="F54" s="378" t="str">
        <f t="shared" si="4"/>
        <v/>
      </c>
      <c r="G54" s="386"/>
      <c r="H54" s="352"/>
      <c r="I54" s="388" t="str">
        <f t="shared" si="5"/>
        <v/>
      </c>
      <c r="J54" s="390"/>
      <c r="K54" s="384"/>
    </row>
    <row r="55" spans="1:11" s="416" customFormat="1">
      <c r="A55" s="439">
        <v>50</v>
      </c>
      <c r="B55" s="381"/>
      <c r="C55" s="390"/>
      <c r="D55" s="386"/>
      <c r="E55" s="352"/>
      <c r="F55" s="378" t="str">
        <f t="shared" si="4"/>
        <v/>
      </c>
      <c r="G55" s="386"/>
      <c r="H55" s="352"/>
      <c r="I55" s="388" t="str">
        <f t="shared" si="5"/>
        <v/>
      </c>
      <c r="J55" s="390"/>
      <c r="K55" s="384"/>
    </row>
    <row r="56" spans="1:11" s="416" customFormat="1">
      <c r="A56" s="439">
        <v>51</v>
      </c>
      <c r="B56" s="381"/>
      <c r="C56" s="390"/>
      <c r="D56" s="386"/>
      <c r="E56" s="352"/>
      <c r="F56" s="378" t="str">
        <f t="shared" si="4"/>
        <v/>
      </c>
      <c r="G56" s="386"/>
      <c r="H56" s="352"/>
      <c r="I56" s="388" t="str">
        <f t="shared" si="5"/>
        <v/>
      </c>
      <c r="J56" s="390"/>
      <c r="K56" s="384"/>
    </row>
    <row r="57" spans="1:11" s="416" customFormat="1">
      <c r="A57" s="439">
        <v>52</v>
      </c>
      <c r="B57" s="381"/>
      <c r="C57" s="390"/>
      <c r="D57" s="386"/>
      <c r="E57" s="352"/>
      <c r="F57" s="378" t="str">
        <f t="shared" si="4"/>
        <v/>
      </c>
      <c r="G57" s="386"/>
      <c r="H57" s="352"/>
      <c r="I57" s="388" t="str">
        <f t="shared" si="5"/>
        <v/>
      </c>
      <c r="J57" s="390"/>
      <c r="K57" s="384"/>
    </row>
    <row r="58" spans="1:11" s="416" customFormat="1">
      <c r="A58" s="439">
        <v>53</v>
      </c>
      <c r="B58" s="381"/>
      <c r="C58" s="390"/>
      <c r="D58" s="386"/>
      <c r="E58" s="352"/>
      <c r="F58" s="378" t="str">
        <f t="shared" si="4"/>
        <v/>
      </c>
      <c r="G58" s="386"/>
      <c r="H58" s="352"/>
      <c r="I58" s="388" t="str">
        <f t="shared" si="5"/>
        <v/>
      </c>
      <c r="J58" s="390"/>
      <c r="K58" s="384"/>
    </row>
    <row r="59" spans="1:11" s="416" customFormat="1">
      <c r="A59" s="439">
        <v>54</v>
      </c>
      <c r="B59" s="381"/>
      <c r="C59" s="390"/>
      <c r="D59" s="386"/>
      <c r="E59" s="352"/>
      <c r="F59" s="378" t="str">
        <f t="shared" si="4"/>
        <v/>
      </c>
      <c r="G59" s="386"/>
      <c r="H59" s="352"/>
      <c r="I59" s="388" t="str">
        <f t="shared" si="5"/>
        <v/>
      </c>
      <c r="J59" s="390"/>
      <c r="K59" s="384"/>
    </row>
    <row r="60" spans="1:11" s="416" customFormat="1">
      <c r="A60" s="439">
        <v>55</v>
      </c>
      <c r="B60" s="381"/>
      <c r="C60" s="390"/>
      <c r="D60" s="386"/>
      <c r="E60" s="352"/>
      <c r="F60" s="378" t="str">
        <f t="shared" si="4"/>
        <v/>
      </c>
      <c r="G60" s="386"/>
      <c r="H60" s="352"/>
      <c r="I60" s="388" t="str">
        <f t="shared" si="5"/>
        <v/>
      </c>
      <c r="J60" s="390"/>
      <c r="K60" s="384"/>
    </row>
    <row r="61" spans="1:11" s="416" customFormat="1">
      <c r="A61" s="439">
        <v>56</v>
      </c>
      <c r="B61" s="381"/>
      <c r="C61" s="390"/>
      <c r="D61" s="386"/>
      <c r="E61" s="352"/>
      <c r="F61" s="378" t="str">
        <f t="shared" si="4"/>
        <v/>
      </c>
      <c r="G61" s="386"/>
      <c r="H61" s="352"/>
      <c r="I61" s="388" t="str">
        <f t="shared" si="5"/>
        <v/>
      </c>
      <c r="J61" s="390"/>
      <c r="K61" s="384"/>
    </row>
    <row r="62" spans="1:11" s="416" customFormat="1">
      <c r="A62" s="439">
        <v>57</v>
      </c>
      <c r="B62" s="381"/>
      <c r="C62" s="390"/>
      <c r="D62" s="386"/>
      <c r="E62" s="352"/>
      <c r="F62" s="378" t="str">
        <f t="shared" si="4"/>
        <v/>
      </c>
      <c r="G62" s="386"/>
      <c r="H62" s="352"/>
      <c r="I62" s="388" t="str">
        <f t="shared" si="5"/>
        <v/>
      </c>
      <c r="J62" s="390"/>
      <c r="K62" s="384"/>
    </row>
    <row r="63" spans="1:11" s="416" customFormat="1">
      <c r="A63" s="439">
        <v>58</v>
      </c>
      <c r="B63" s="381"/>
      <c r="C63" s="390"/>
      <c r="D63" s="386"/>
      <c r="E63" s="352"/>
      <c r="F63" s="378" t="str">
        <f t="shared" si="4"/>
        <v/>
      </c>
      <c r="G63" s="386"/>
      <c r="H63" s="352"/>
      <c r="I63" s="388" t="str">
        <f t="shared" si="5"/>
        <v/>
      </c>
      <c r="J63" s="390"/>
      <c r="K63" s="384"/>
    </row>
    <row r="64" spans="1:11" s="416" customFormat="1">
      <c r="A64" s="439">
        <v>59</v>
      </c>
      <c r="B64" s="381"/>
      <c r="C64" s="390"/>
      <c r="D64" s="386"/>
      <c r="E64" s="352"/>
      <c r="F64" s="378" t="str">
        <f t="shared" si="4"/>
        <v/>
      </c>
      <c r="G64" s="386"/>
      <c r="H64" s="352"/>
      <c r="I64" s="388" t="str">
        <f t="shared" si="5"/>
        <v/>
      </c>
      <c r="J64" s="390"/>
      <c r="K64" s="384"/>
    </row>
    <row r="65" spans="1:11" s="416" customFormat="1">
      <c r="A65" s="439">
        <v>60</v>
      </c>
      <c r="B65" s="381"/>
      <c r="C65" s="390"/>
      <c r="D65" s="386"/>
      <c r="E65" s="352"/>
      <c r="F65" s="378" t="str">
        <f t="shared" si="4"/>
        <v/>
      </c>
      <c r="G65" s="386"/>
      <c r="H65" s="352"/>
      <c r="I65" s="388" t="str">
        <f t="shared" si="5"/>
        <v/>
      </c>
      <c r="J65" s="390"/>
      <c r="K65" s="384"/>
    </row>
  </sheetData>
  <sheetProtection password="8677" sheet="1" objects="1" scenarios="1"/>
  <dataValidations count="1">
    <dataValidation type="decimal" allowBlank="1" showInputMessage="1" showErrorMessage="1" sqref="J6:K65 C6:C65">
      <formula1>0</formula1>
      <formula2>100</formula2>
    </dataValidation>
  </dataValidations>
  <pageMargins left="0.70866141732283472" right="0.70866141732283472" top="0.78740157480314965" bottom="0.78740157480314965" header="0.31496062992125984" footer="0.31496062992125984"/>
  <pageSetup paperSize="9" scale="87" fitToHeight="0" orientation="landscape" r:id="rId1"/>
  <headerFooter>
    <oddFooter>Seite &amp;P</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69F43983-E9A8-44D0-972A-B4C2432C14D3}">
            <xm:f>' '!$E$2&lt;TODAY()</xm:f>
            <x14:dxf>
              <font>
                <color theme="1"/>
              </font>
              <fill>
                <patternFill>
                  <bgColor theme="1"/>
                </patternFill>
              </fill>
            </x14:dxf>
          </x14:cfRule>
          <xm:sqref>A1:XFD1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92D050"/>
  </sheetPr>
  <dimension ref="A1:X395"/>
  <sheetViews>
    <sheetView zoomScale="60" zoomScaleNormal="60" workbookViewId="0">
      <pane ySplit="33" topLeftCell="A142" activePane="bottomLeft" state="frozen"/>
      <selection activeCell="C251" sqref="C251"/>
      <selection pane="bottomLeft" activeCell="A167" sqref="A144:XFD167"/>
    </sheetView>
  </sheetViews>
  <sheetFormatPr baseColWidth="10" defaultColWidth="55.875" defaultRowHeight="15.75" outlineLevelRow="1"/>
  <cols>
    <col min="1" max="1" width="80.125" style="285" customWidth="1"/>
    <col min="2" max="2" width="130.375" style="285" customWidth="1"/>
    <col min="3" max="3" width="45.125" style="285" bestFit="1" customWidth="1"/>
    <col min="4" max="4" width="7.125" style="285" bestFit="1" customWidth="1"/>
    <col min="5" max="5" width="7.125" style="285" customWidth="1"/>
    <col min="6" max="6" width="6.125" style="285" bestFit="1" customWidth="1"/>
    <col min="7" max="7" width="9.875" style="285" customWidth="1"/>
    <col min="8" max="8" width="13.25" style="285" bestFit="1" customWidth="1"/>
    <col min="9" max="9" width="7" style="285" bestFit="1" customWidth="1"/>
    <col min="10" max="10" width="29.25" style="285" bestFit="1" customWidth="1"/>
    <col min="11" max="11" width="10" style="285" bestFit="1" customWidth="1"/>
    <col min="12" max="12" width="19.875" style="285" bestFit="1" customWidth="1"/>
    <col min="13" max="13" width="5.125" style="286" customWidth="1"/>
    <col min="14" max="14" width="5.125" style="287" bestFit="1" customWidth="1"/>
    <col min="15" max="23" width="5.125" style="287" customWidth="1"/>
    <col min="24" max="24" width="5.125" style="285" bestFit="1" customWidth="1"/>
    <col min="25" max="16384" width="55.875" style="285"/>
  </cols>
  <sheetData>
    <row r="1" spans="2:6" s="40" customFormat="1">
      <c r="D1" s="40" t="s">
        <v>76</v>
      </c>
      <c r="E1" s="40" t="s">
        <v>77</v>
      </c>
      <c r="F1" s="40" t="s">
        <v>78</v>
      </c>
    </row>
    <row r="2" spans="2:6" s="40" customFormat="1" hidden="1" outlineLevel="1">
      <c r="B2" s="40">
        <v>1</v>
      </c>
      <c r="D2" s="40">
        <v>1</v>
      </c>
      <c r="E2" s="40">
        <v>1</v>
      </c>
      <c r="F2" s="40">
        <f>E2+D2-1</f>
        <v>1</v>
      </c>
    </row>
    <row r="3" spans="2:6" s="40" customFormat="1" hidden="1" outlineLevel="1">
      <c r="B3" s="40">
        <v>15</v>
      </c>
      <c r="C3" s="40" t="s">
        <v>529</v>
      </c>
      <c r="D3" s="40">
        <f t="shared" ref="D3:D20" si="0">COUNTIF($B$34:$B$389,C3)</f>
        <v>9</v>
      </c>
      <c r="E3" s="40">
        <f t="shared" ref="E3:E20" si="1">VLOOKUP(B3-1,$B$2:$F$20,5,FALSE)+1</f>
        <v>176</v>
      </c>
      <c r="F3" s="40">
        <f>E3+D3-1</f>
        <v>184</v>
      </c>
    </row>
    <row r="4" spans="2:6" s="40" customFormat="1" hidden="1" outlineLevel="1">
      <c r="B4" s="40">
        <v>16</v>
      </c>
      <c r="C4" s="40" t="s">
        <v>530</v>
      </c>
      <c r="D4" s="40">
        <f t="shared" si="0"/>
        <v>2</v>
      </c>
      <c r="E4" s="40">
        <f t="shared" si="1"/>
        <v>185</v>
      </c>
      <c r="F4" s="40">
        <f>E4+D4-1</f>
        <v>186</v>
      </c>
    </row>
    <row r="5" spans="2:6" s="40" customFormat="1" hidden="1" outlineLevel="1">
      <c r="B5" s="40">
        <v>14</v>
      </c>
      <c r="C5" s="40" t="s">
        <v>349</v>
      </c>
      <c r="D5" s="40">
        <f t="shared" si="0"/>
        <v>14</v>
      </c>
      <c r="E5" s="40">
        <f t="shared" si="1"/>
        <v>162</v>
      </c>
      <c r="F5" s="40">
        <f t="shared" ref="F5" si="2">E5+D5-1</f>
        <v>175</v>
      </c>
    </row>
    <row r="6" spans="2:6" s="40" customFormat="1" hidden="1" outlineLevel="1">
      <c r="B6" s="40">
        <v>17</v>
      </c>
      <c r="C6" s="40" t="s">
        <v>276</v>
      </c>
      <c r="D6" s="40">
        <f t="shared" si="0"/>
        <v>14</v>
      </c>
      <c r="E6" s="40">
        <f t="shared" si="1"/>
        <v>187</v>
      </c>
      <c r="F6" s="40">
        <f>E6+D6-1</f>
        <v>200</v>
      </c>
    </row>
    <row r="7" spans="2:6" s="40" customFormat="1" hidden="1" outlineLevel="1">
      <c r="B7" s="40">
        <v>18</v>
      </c>
      <c r="C7" s="40" t="s">
        <v>278</v>
      </c>
      <c r="D7" s="40">
        <f t="shared" si="0"/>
        <v>12</v>
      </c>
      <c r="E7" s="40">
        <f t="shared" si="1"/>
        <v>201</v>
      </c>
      <c r="F7" s="40">
        <f t="shared" ref="F7:F9" si="3">E7+D7-1</f>
        <v>212</v>
      </c>
    </row>
    <row r="8" spans="2:6" s="40" customFormat="1" ht="17.45" hidden="1" customHeight="1" outlineLevel="1">
      <c r="B8" s="40">
        <v>3</v>
      </c>
      <c r="C8" s="65" t="s">
        <v>622</v>
      </c>
      <c r="D8" s="40">
        <f t="shared" si="0"/>
        <v>13</v>
      </c>
      <c r="E8" s="40">
        <f t="shared" si="1"/>
        <v>19</v>
      </c>
      <c r="F8" s="40">
        <f t="shared" si="3"/>
        <v>31</v>
      </c>
    </row>
    <row r="9" spans="2:6" s="40" customFormat="1" ht="17.45" hidden="1" customHeight="1" outlineLevel="1">
      <c r="B9" s="40">
        <v>2</v>
      </c>
      <c r="C9" s="65" t="s">
        <v>552</v>
      </c>
      <c r="D9" s="40">
        <f t="shared" si="0"/>
        <v>17</v>
      </c>
      <c r="E9" s="40">
        <f t="shared" si="1"/>
        <v>2</v>
      </c>
      <c r="F9" s="40">
        <f t="shared" si="3"/>
        <v>18</v>
      </c>
    </row>
    <row r="10" spans="2:6" s="40" customFormat="1" hidden="1" outlineLevel="1">
      <c r="B10" s="40">
        <v>4</v>
      </c>
      <c r="C10" s="65" t="s">
        <v>536</v>
      </c>
      <c r="D10" s="40">
        <f t="shared" si="0"/>
        <v>4</v>
      </c>
      <c r="E10" s="40">
        <f t="shared" si="1"/>
        <v>32</v>
      </c>
      <c r="F10" s="40">
        <f t="shared" ref="F10:F19" si="4">E10+D10-1</f>
        <v>35</v>
      </c>
    </row>
    <row r="11" spans="2:6" s="40" customFormat="1" hidden="1" outlineLevel="1">
      <c r="B11" s="40">
        <v>5</v>
      </c>
      <c r="C11" s="40" t="s">
        <v>10</v>
      </c>
      <c r="D11" s="40">
        <f t="shared" si="0"/>
        <v>4</v>
      </c>
      <c r="E11" s="40">
        <f t="shared" si="1"/>
        <v>36</v>
      </c>
      <c r="F11" s="40">
        <f t="shared" si="4"/>
        <v>39</v>
      </c>
    </row>
    <row r="12" spans="2:6" s="40" customFormat="1" hidden="1" outlineLevel="1">
      <c r="B12" s="40">
        <v>6</v>
      </c>
      <c r="C12" s="65" t="s">
        <v>537</v>
      </c>
      <c r="D12" s="40">
        <f t="shared" si="0"/>
        <v>16</v>
      </c>
      <c r="E12" s="40">
        <f t="shared" si="1"/>
        <v>40</v>
      </c>
      <c r="F12" s="40">
        <f t="shared" si="4"/>
        <v>55</v>
      </c>
    </row>
    <row r="13" spans="2:6" s="40" customFormat="1" hidden="1" outlineLevel="1">
      <c r="B13" s="40">
        <v>8</v>
      </c>
      <c r="C13" s="40" t="s">
        <v>11</v>
      </c>
      <c r="D13" s="40">
        <f t="shared" si="0"/>
        <v>8</v>
      </c>
      <c r="E13" s="40">
        <f t="shared" si="1"/>
        <v>59</v>
      </c>
      <c r="F13" s="40">
        <f t="shared" si="4"/>
        <v>66</v>
      </c>
    </row>
    <row r="14" spans="2:6" s="40" customFormat="1" hidden="1" outlineLevel="1">
      <c r="B14" s="40">
        <v>10</v>
      </c>
      <c r="C14" s="40" t="s">
        <v>491</v>
      </c>
      <c r="D14" s="40">
        <f t="shared" si="0"/>
        <v>5</v>
      </c>
      <c r="E14" s="40">
        <f t="shared" si="1"/>
        <v>75</v>
      </c>
      <c r="F14" s="40">
        <f t="shared" si="4"/>
        <v>79</v>
      </c>
    </row>
    <row r="15" spans="2:6" s="40" customFormat="1" hidden="1" outlineLevel="1">
      <c r="B15" s="40">
        <v>9</v>
      </c>
      <c r="C15" s="65" t="s">
        <v>490</v>
      </c>
      <c r="D15" s="40">
        <f t="shared" si="0"/>
        <v>8</v>
      </c>
      <c r="E15" s="40">
        <f t="shared" si="1"/>
        <v>67</v>
      </c>
      <c r="F15" s="40">
        <f t="shared" si="4"/>
        <v>74</v>
      </c>
    </row>
    <row r="16" spans="2:6" s="40" customFormat="1" hidden="1" outlineLevel="1">
      <c r="B16" s="40">
        <v>11</v>
      </c>
      <c r="C16" s="40" t="s">
        <v>15</v>
      </c>
      <c r="D16" s="40">
        <f t="shared" si="0"/>
        <v>41</v>
      </c>
      <c r="E16" s="40">
        <f t="shared" si="1"/>
        <v>80</v>
      </c>
      <c r="F16" s="40">
        <f t="shared" si="4"/>
        <v>120</v>
      </c>
    </row>
    <row r="17" spans="1:24" s="40" customFormat="1" hidden="1" outlineLevel="1">
      <c r="B17" s="40">
        <v>7</v>
      </c>
      <c r="C17" s="65" t="s">
        <v>531</v>
      </c>
      <c r="D17" s="40">
        <f t="shared" si="0"/>
        <v>3</v>
      </c>
      <c r="E17" s="40">
        <f t="shared" si="1"/>
        <v>56</v>
      </c>
      <c r="F17" s="40">
        <f t="shared" si="4"/>
        <v>58</v>
      </c>
    </row>
    <row r="18" spans="1:24" s="40" customFormat="1" hidden="1" outlineLevel="1">
      <c r="B18" s="40">
        <v>12</v>
      </c>
      <c r="C18" s="40" t="s">
        <v>503</v>
      </c>
      <c r="D18" s="40">
        <f t="shared" si="0"/>
        <v>14</v>
      </c>
      <c r="E18" s="40">
        <f t="shared" si="1"/>
        <v>121</v>
      </c>
      <c r="F18" s="40">
        <f t="shared" si="4"/>
        <v>134</v>
      </c>
    </row>
    <row r="19" spans="1:24" s="40" customFormat="1" hidden="1" outlineLevel="1">
      <c r="B19" s="40">
        <v>19</v>
      </c>
      <c r="C19" s="40" t="s">
        <v>617</v>
      </c>
      <c r="D19" s="40">
        <f t="shared" si="0"/>
        <v>1</v>
      </c>
      <c r="E19" s="40">
        <f t="shared" si="1"/>
        <v>213</v>
      </c>
      <c r="F19" s="40">
        <f t="shared" si="4"/>
        <v>213</v>
      </c>
    </row>
    <row r="20" spans="1:24" s="40" customFormat="1" hidden="1" outlineLevel="1">
      <c r="B20" s="40">
        <v>13</v>
      </c>
      <c r="C20" s="147" t="s">
        <v>338</v>
      </c>
      <c r="D20" s="40">
        <f t="shared" si="0"/>
        <v>27</v>
      </c>
      <c r="E20" s="40">
        <f t="shared" si="1"/>
        <v>135</v>
      </c>
      <c r="F20" s="40">
        <f>E20+D20-1</f>
        <v>161</v>
      </c>
    </row>
    <row r="21" spans="1:24" s="40" customFormat="1" collapsed="1">
      <c r="C21" s="147"/>
    </row>
    <row r="22" spans="1:24" s="40" customFormat="1" hidden="1"/>
    <row r="23" spans="1:24" s="40" customFormat="1" hidden="1"/>
    <row r="24" spans="1:24" s="40" customFormat="1" hidden="1"/>
    <row r="25" spans="1:24" hidden="1">
      <c r="B25" s="40"/>
      <c r="C25" s="40"/>
      <c r="D25" s="40"/>
      <c r="E25" s="40"/>
      <c r="F25" s="40"/>
      <c r="G25" s="65"/>
    </row>
    <row r="26" spans="1:24" hidden="1">
      <c r="C26" s="65"/>
      <c r="D26" s="65"/>
      <c r="E26" s="65"/>
      <c r="F26" s="65"/>
      <c r="G26" s="65"/>
    </row>
    <row r="27" spans="1:24">
      <c r="C27" s="285" t="str">
        <f>'Aufnahme eigene Stoffe'!A1</f>
        <v>Aufnahme (eigene Stoffe anlegen)</v>
      </c>
    </row>
    <row r="28" spans="1:24">
      <c r="B28" s="285" t="s">
        <v>75</v>
      </c>
    </row>
    <row r="29" spans="1:24">
      <c r="A29" s="285">
        <f>COLUMNS(A29:$A$29)</f>
        <v>1</v>
      </c>
      <c r="B29" s="285">
        <f>COLUMNS($A29:B$29)</f>
        <v>2</v>
      </c>
      <c r="C29" s="285">
        <f>COLUMNS($A29:C$29)</f>
        <v>3</v>
      </c>
      <c r="D29" s="285">
        <f>COLUMNS($A29:D$29)</f>
        <v>4</v>
      </c>
      <c r="E29" s="285">
        <f>COLUMNS($A29:E$29)</f>
        <v>5</v>
      </c>
      <c r="F29" s="285">
        <f>COLUMNS($A29:F$29)</f>
        <v>6</v>
      </c>
      <c r="G29" s="285">
        <f>COLUMNS($A29:G$29)</f>
        <v>7</v>
      </c>
      <c r="H29" s="285">
        <f>COLUMNS($A29:H$29)</f>
        <v>8</v>
      </c>
      <c r="I29" s="285">
        <f>COLUMNS($A29:I$29)</f>
        <v>9</v>
      </c>
      <c r="J29" s="285">
        <f>COLUMNS($A29:J$29)</f>
        <v>10</v>
      </c>
      <c r="K29" s="285">
        <f>COLUMNS($A29:K$29)</f>
        <v>11</v>
      </c>
      <c r="L29" s="285">
        <f>COLUMNS($A29:L$29)</f>
        <v>12</v>
      </c>
      <c r="M29" s="288">
        <f>COLUMNS($A29:M$29)</f>
        <v>13</v>
      </c>
      <c r="N29" s="285">
        <f>COLUMNS($A29:N$29)</f>
        <v>14</v>
      </c>
      <c r="O29" s="285"/>
      <c r="P29" s="285"/>
      <c r="Q29" s="285"/>
      <c r="R29" s="285"/>
      <c r="S29" s="285"/>
      <c r="T29" s="285"/>
      <c r="U29" s="285"/>
      <c r="V29" s="285"/>
      <c r="W29" s="285">
        <f>COLUMNS($A29:W$29)</f>
        <v>23</v>
      </c>
      <c r="X29" s="285">
        <f>COLUMNS($A29:X$29)</f>
        <v>24</v>
      </c>
    </row>
    <row r="30" spans="1:24" ht="16.5" thickBot="1">
      <c r="K30" s="65" t="s">
        <v>17</v>
      </c>
      <c r="L30" s="65" t="s">
        <v>18</v>
      </c>
    </row>
    <row r="31" spans="1:24">
      <c r="B31" s="289" t="s">
        <v>591</v>
      </c>
      <c r="C31" s="289" t="s">
        <v>592</v>
      </c>
      <c r="D31" s="275" t="s">
        <v>1</v>
      </c>
      <c r="E31" s="275"/>
      <c r="F31" s="285" t="s">
        <v>4</v>
      </c>
      <c r="G31" s="276" t="s">
        <v>6</v>
      </c>
      <c r="H31" s="276" t="s">
        <v>6</v>
      </c>
      <c r="I31" s="275" t="s">
        <v>6</v>
      </c>
      <c r="K31" s="65"/>
      <c r="L31" s="65" t="s">
        <v>19</v>
      </c>
    </row>
    <row r="32" spans="1:24" ht="18.75">
      <c r="D32" s="275" t="s">
        <v>2</v>
      </c>
      <c r="E32" s="275"/>
      <c r="F32" s="275" t="s">
        <v>5</v>
      </c>
      <c r="G32" s="276" t="s">
        <v>487</v>
      </c>
      <c r="H32" s="276" t="s">
        <v>488</v>
      </c>
      <c r="I32" s="275" t="s">
        <v>8</v>
      </c>
      <c r="J32" s="65" t="s">
        <v>277</v>
      </c>
      <c r="K32" s="65"/>
      <c r="L32" s="65" t="s">
        <v>16</v>
      </c>
      <c r="M32" s="290"/>
      <c r="N32" s="291"/>
      <c r="O32" s="291"/>
      <c r="P32" s="291"/>
      <c r="Q32" s="291"/>
      <c r="R32" s="291"/>
      <c r="S32" s="291"/>
      <c r="T32" s="291"/>
      <c r="U32" s="291"/>
      <c r="V32" s="291"/>
      <c r="W32" s="291"/>
      <c r="X32" s="292"/>
    </row>
    <row r="33" spans="1:24" s="293" customFormat="1" ht="36.75" customHeight="1">
      <c r="A33" s="293" t="s">
        <v>74</v>
      </c>
      <c r="C33" s="277"/>
      <c r="D33" s="277" t="s">
        <v>3</v>
      </c>
      <c r="E33" s="277" t="s">
        <v>281</v>
      </c>
      <c r="F33" s="203"/>
      <c r="G33" s="221" t="s">
        <v>7</v>
      </c>
      <c r="H33" s="221" t="s">
        <v>7</v>
      </c>
      <c r="I33" s="277" t="s">
        <v>7</v>
      </c>
      <c r="J33" s="293" t="s">
        <v>280</v>
      </c>
      <c r="K33" s="294" t="s">
        <v>20</v>
      </c>
      <c r="L33" s="65" t="s">
        <v>21</v>
      </c>
      <c r="M33" s="290"/>
      <c r="N33" s="291"/>
      <c r="O33" s="291"/>
      <c r="P33" s="291"/>
      <c r="Q33" s="291"/>
      <c r="R33" s="291"/>
      <c r="S33" s="291"/>
      <c r="T33" s="291"/>
      <c r="U33" s="291"/>
      <c r="V33" s="291"/>
      <c r="W33" s="291" t="s">
        <v>321</v>
      </c>
      <c r="X33" s="292" t="s">
        <v>76</v>
      </c>
    </row>
    <row r="34" spans="1:24" ht="36.75" customHeight="1">
      <c r="A34" s="285" t="str">
        <f t="shared" ref="A34" si="5">CONCATENATE(B34&amp;"-"&amp;C34)</f>
        <v>-</v>
      </c>
      <c r="C34" s="275"/>
      <c r="D34" s="275"/>
      <c r="E34" s="275" t="s">
        <v>435</v>
      </c>
      <c r="F34" s="65"/>
      <c r="G34" s="276"/>
      <c r="H34" s="276"/>
      <c r="I34" s="275"/>
      <c r="K34" s="294"/>
      <c r="L34" s="65"/>
      <c r="M34" s="42" t="s">
        <v>252</v>
      </c>
      <c r="N34" s="39" t="s">
        <v>489</v>
      </c>
      <c r="O34" s="39" t="s">
        <v>44</v>
      </c>
      <c r="P34" s="39" t="s">
        <v>45</v>
      </c>
      <c r="Q34" s="39" t="s">
        <v>46</v>
      </c>
      <c r="R34" s="39" t="s">
        <v>47</v>
      </c>
      <c r="S34" s="39" t="s">
        <v>49</v>
      </c>
      <c r="T34" s="39" t="s">
        <v>51</v>
      </c>
      <c r="U34" s="39" t="s">
        <v>22</v>
      </c>
      <c r="V34" s="39" t="s">
        <v>54</v>
      </c>
      <c r="W34" s="287">
        <v>2</v>
      </c>
      <c r="X34" s="285">
        <f>COUNTA(M34:V34)</f>
        <v>10</v>
      </c>
    </row>
    <row r="35" spans="1:24" ht="16.5" customHeight="1">
      <c r="A35" s="285" t="str">
        <f t="shared" ref="A35:A72" si="6">CONCATENATE(B35&amp;"-"&amp;C35)</f>
        <v>Getreide, Körnermais (Korn)-Weizen (12 % RP )</v>
      </c>
      <c r="B35" s="65" t="s">
        <v>552</v>
      </c>
      <c r="C35" s="40" t="s">
        <v>553</v>
      </c>
      <c r="D35" s="275">
        <v>86</v>
      </c>
      <c r="E35" s="275" t="s">
        <v>435</v>
      </c>
      <c r="F35" s="275" t="s">
        <v>9</v>
      </c>
      <c r="G35" s="278">
        <v>18.100000000000001</v>
      </c>
      <c r="H35" s="278">
        <v>8</v>
      </c>
      <c r="I35" s="278">
        <v>3.5</v>
      </c>
      <c r="K35" s="65"/>
      <c r="L35" s="65"/>
      <c r="M35" s="286" t="s">
        <v>47</v>
      </c>
      <c r="N35" s="287" t="s">
        <v>54</v>
      </c>
      <c r="W35" s="287">
        <f t="shared" ref="W35:W111" si="7">W34+1</f>
        <v>3</v>
      </c>
      <c r="X35" s="285">
        <f t="shared" ref="X35" si="8">COUNTA(M35:V35)</f>
        <v>2</v>
      </c>
    </row>
    <row r="36" spans="1:24" ht="16.5" customHeight="1">
      <c r="A36" s="285" t="str">
        <f t="shared" si="6"/>
        <v>Getreide, Körnermais (Korn)-Weizen (14 % RP)</v>
      </c>
      <c r="B36" s="65" t="s">
        <v>552</v>
      </c>
      <c r="C36" s="40" t="s">
        <v>554</v>
      </c>
      <c r="D36" s="275">
        <v>86</v>
      </c>
      <c r="E36" s="275" t="s">
        <v>435</v>
      </c>
      <c r="F36" s="275" t="s">
        <v>9</v>
      </c>
      <c r="G36" s="278">
        <v>21.099999999999998</v>
      </c>
      <c r="H36" s="278">
        <v>8</v>
      </c>
      <c r="I36" s="278">
        <v>3.5</v>
      </c>
      <c r="K36" s="65"/>
      <c r="L36" s="65"/>
      <c r="M36" s="286" t="s">
        <v>47</v>
      </c>
      <c r="N36" s="287" t="s">
        <v>54</v>
      </c>
      <c r="W36" s="287">
        <f t="shared" si="7"/>
        <v>4</v>
      </c>
      <c r="X36" s="285">
        <f t="shared" ref="X36:X90" si="9">COUNTA(M36:V36)</f>
        <v>2</v>
      </c>
    </row>
    <row r="37" spans="1:24" ht="16.5" customHeight="1">
      <c r="A37" s="285" t="str">
        <f t="shared" si="6"/>
        <v>Getreide, Körnermais (Korn)-Weizen (16 % RP)</v>
      </c>
      <c r="B37" s="65" t="s">
        <v>552</v>
      </c>
      <c r="C37" s="40" t="s">
        <v>555</v>
      </c>
      <c r="D37" s="275">
        <v>86</v>
      </c>
      <c r="E37" s="275" t="s">
        <v>435</v>
      </c>
      <c r="F37" s="275" t="s">
        <v>9</v>
      </c>
      <c r="G37" s="278">
        <v>24.1</v>
      </c>
      <c r="H37" s="278">
        <v>8</v>
      </c>
      <c r="I37" s="278">
        <v>3.5</v>
      </c>
      <c r="K37" s="65"/>
      <c r="L37" s="65"/>
      <c r="M37" s="286" t="s">
        <v>47</v>
      </c>
      <c r="N37" s="287" t="s">
        <v>54</v>
      </c>
      <c r="W37" s="287">
        <f t="shared" si="7"/>
        <v>5</v>
      </c>
      <c r="X37" s="285">
        <f t="shared" si="9"/>
        <v>2</v>
      </c>
    </row>
    <row r="38" spans="1:24" ht="16.5" customHeight="1">
      <c r="A38" s="285" t="str">
        <f t="shared" si="6"/>
        <v>Getreide, Körnermais (Korn)-Wintergerste (12 % RP)</v>
      </c>
      <c r="B38" s="65" t="s">
        <v>552</v>
      </c>
      <c r="C38" s="40" t="s">
        <v>556</v>
      </c>
      <c r="D38" s="275">
        <v>86</v>
      </c>
      <c r="E38" s="275" t="s">
        <v>435</v>
      </c>
      <c r="F38" s="275" t="s">
        <v>9</v>
      </c>
      <c r="G38" s="278">
        <v>16.5</v>
      </c>
      <c r="H38" s="278">
        <v>8</v>
      </c>
      <c r="I38" s="278">
        <v>3.5</v>
      </c>
      <c r="K38" s="65"/>
      <c r="L38" s="65"/>
      <c r="M38" s="286" t="s">
        <v>47</v>
      </c>
      <c r="N38" s="287" t="s">
        <v>54</v>
      </c>
      <c r="W38" s="287">
        <f t="shared" si="7"/>
        <v>6</v>
      </c>
      <c r="X38" s="285">
        <f t="shared" si="9"/>
        <v>2</v>
      </c>
    </row>
    <row r="39" spans="1:24" ht="16.5" customHeight="1">
      <c r="A39" s="285" t="str">
        <f t="shared" si="6"/>
        <v>Getreide, Körnermais (Korn)-Wintergerste (13 % RP)</v>
      </c>
      <c r="B39" s="65" t="s">
        <v>552</v>
      </c>
      <c r="C39" s="40" t="s">
        <v>557</v>
      </c>
      <c r="D39" s="275">
        <v>86</v>
      </c>
      <c r="E39" s="275" t="s">
        <v>435</v>
      </c>
      <c r="F39" s="275" t="s">
        <v>9</v>
      </c>
      <c r="G39" s="278">
        <v>17.899999999999999</v>
      </c>
      <c r="H39" s="278">
        <v>8</v>
      </c>
      <c r="I39" s="278">
        <v>3.5</v>
      </c>
      <c r="K39" s="65"/>
      <c r="L39" s="65"/>
      <c r="M39" s="286" t="s">
        <v>47</v>
      </c>
      <c r="N39" s="287" t="s">
        <v>54</v>
      </c>
      <c r="W39" s="287">
        <f t="shared" si="7"/>
        <v>7</v>
      </c>
      <c r="X39" s="285">
        <f t="shared" si="9"/>
        <v>2</v>
      </c>
    </row>
    <row r="40" spans="1:24" ht="16.5" customHeight="1">
      <c r="A40" s="285" t="str">
        <f t="shared" si="6"/>
        <v>Getreide, Körnermais (Korn)-Roggen (11 % RP)</v>
      </c>
      <c r="B40" s="65" t="s">
        <v>552</v>
      </c>
      <c r="C40" s="40" t="s">
        <v>558</v>
      </c>
      <c r="D40" s="275">
        <v>86</v>
      </c>
      <c r="E40" s="275" t="s">
        <v>435</v>
      </c>
      <c r="F40" s="275" t="s">
        <v>9</v>
      </c>
      <c r="G40" s="278">
        <v>15.1</v>
      </c>
      <c r="H40" s="278">
        <v>8</v>
      </c>
      <c r="I40" s="278">
        <v>3.5</v>
      </c>
      <c r="K40" s="65"/>
      <c r="L40" s="65"/>
      <c r="M40" s="286" t="s">
        <v>47</v>
      </c>
      <c r="N40" s="287" t="s">
        <v>54</v>
      </c>
      <c r="W40" s="287">
        <f t="shared" si="7"/>
        <v>8</v>
      </c>
      <c r="X40" s="285">
        <f t="shared" si="9"/>
        <v>2</v>
      </c>
    </row>
    <row r="41" spans="1:24" ht="16.5" customHeight="1">
      <c r="A41" s="285" t="str">
        <f t="shared" si="6"/>
        <v>Getreide, Körnermais (Korn)-Roggen (12 % RP)</v>
      </c>
      <c r="B41" s="65" t="s">
        <v>552</v>
      </c>
      <c r="C41" s="40" t="s">
        <v>559</v>
      </c>
      <c r="D41" s="275">
        <v>86</v>
      </c>
      <c r="E41" s="275" t="s">
        <v>435</v>
      </c>
      <c r="F41" s="275" t="s">
        <v>9</v>
      </c>
      <c r="G41" s="278">
        <v>16.5</v>
      </c>
      <c r="H41" s="278">
        <v>8</v>
      </c>
      <c r="I41" s="278">
        <v>3.5</v>
      </c>
      <c r="K41" s="65"/>
      <c r="L41" s="65"/>
      <c r="M41" s="286" t="s">
        <v>47</v>
      </c>
      <c r="N41" s="287" t="s">
        <v>54</v>
      </c>
      <c r="W41" s="287">
        <f t="shared" si="7"/>
        <v>9</v>
      </c>
      <c r="X41" s="285">
        <f t="shared" si="9"/>
        <v>2</v>
      </c>
    </row>
    <row r="42" spans="1:24" ht="16.5" customHeight="1">
      <c r="A42" s="285" t="str">
        <f t="shared" si="6"/>
        <v>Getreide, Körnermais (Korn)-Wintertriticale (12 % RP)</v>
      </c>
      <c r="B42" s="65" t="s">
        <v>552</v>
      </c>
      <c r="C42" s="40" t="s">
        <v>560</v>
      </c>
      <c r="D42" s="275">
        <v>86</v>
      </c>
      <c r="E42" s="275" t="s">
        <v>435</v>
      </c>
      <c r="F42" s="275" t="s">
        <v>9</v>
      </c>
      <c r="G42" s="278">
        <v>16.5</v>
      </c>
      <c r="H42" s="278">
        <v>8</v>
      </c>
      <c r="I42" s="278">
        <v>3.5</v>
      </c>
      <c r="K42" s="65"/>
      <c r="L42" s="65"/>
      <c r="M42" s="286" t="s">
        <v>47</v>
      </c>
      <c r="N42" s="287" t="s">
        <v>54</v>
      </c>
      <c r="W42" s="287">
        <f t="shared" si="7"/>
        <v>10</v>
      </c>
      <c r="X42" s="285">
        <f t="shared" si="9"/>
        <v>2</v>
      </c>
    </row>
    <row r="43" spans="1:24" ht="16.5" customHeight="1">
      <c r="A43" s="285" t="str">
        <f t="shared" si="6"/>
        <v>Getreide, Körnermais (Korn)-Wintertriticale (13 % RP)</v>
      </c>
      <c r="B43" s="65" t="s">
        <v>552</v>
      </c>
      <c r="C43" s="40" t="s">
        <v>561</v>
      </c>
      <c r="D43" s="275">
        <v>86</v>
      </c>
      <c r="E43" s="275" t="s">
        <v>435</v>
      </c>
      <c r="F43" s="275" t="s">
        <v>9</v>
      </c>
      <c r="G43" s="278">
        <v>17.899999999999999</v>
      </c>
      <c r="H43" s="278">
        <v>8</v>
      </c>
      <c r="I43" s="278">
        <v>3.5</v>
      </c>
      <c r="K43" s="65"/>
      <c r="L43" s="65"/>
      <c r="M43" s="286" t="s">
        <v>47</v>
      </c>
      <c r="N43" s="287" t="s">
        <v>54</v>
      </c>
      <c r="W43" s="287">
        <f t="shared" si="7"/>
        <v>11</v>
      </c>
      <c r="X43" s="285">
        <f t="shared" si="9"/>
        <v>2</v>
      </c>
    </row>
    <row r="44" spans="1:24" ht="16.5" customHeight="1">
      <c r="A44" s="285" t="str">
        <f t="shared" si="6"/>
        <v>Getreide, Körnermais (Korn)-Sommerfuttergerste (12 % RP)</v>
      </c>
      <c r="B44" s="65" t="s">
        <v>552</v>
      </c>
      <c r="C44" s="40" t="s">
        <v>562</v>
      </c>
      <c r="D44" s="275">
        <v>86</v>
      </c>
      <c r="E44" s="275" t="s">
        <v>435</v>
      </c>
      <c r="F44" s="275" t="s">
        <v>9</v>
      </c>
      <c r="G44" s="278">
        <v>16.5</v>
      </c>
      <c r="H44" s="278">
        <v>8</v>
      </c>
      <c r="I44" s="278">
        <v>3.5</v>
      </c>
      <c r="K44" s="65"/>
      <c r="L44" s="65"/>
      <c r="M44" s="286" t="s">
        <v>47</v>
      </c>
      <c r="N44" s="287" t="s">
        <v>54</v>
      </c>
      <c r="W44" s="287">
        <f t="shared" si="7"/>
        <v>12</v>
      </c>
      <c r="X44" s="285">
        <f t="shared" si="9"/>
        <v>2</v>
      </c>
    </row>
    <row r="45" spans="1:24" ht="16.5" customHeight="1">
      <c r="A45" s="285" t="str">
        <f t="shared" si="6"/>
        <v>Getreide, Körnermais (Korn)-Sommerfuttergerste (13 % RP)</v>
      </c>
      <c r="B45" s="65" t="s">
        <v>552</v>
      </c>
      <c r="C45" s="40" t="s">
        <v>563</v>
      </c>
      <c r="D45" s="275">
        <v>86</v>
      </c>
      <c r="E45" s="275" t="s">
        <v>435</v>
      </c>
      <c r="F45" s="275" t="s">
        <v>9</v>
      </c>
      <c r="G45" s="278">
        <v>17.899999999999999</v>
      </c>
      <c r="H45" s="278">
        <v>8</v>
      </c>
      <c r="I45" s="278">
        <v>3.5</v>
      </c>
      <c r="K45" s="65"/>
      <c r="L45" s="65"/>
      <c r="M45" s="286" t="s">
        <v>47</v>
      </c>
      <c r="N45" s="287" t="s">
        <v>54</v>
      </c>
      <c r="W45" s="287">
        <f t="shared" si="7"/>
        <v>13</v>
      </c>
      <c r="X45" s="285">
        <f t="shared" si="9"/>
        <v>2</v>
      </c>
    </row>
    <row r="46" spans="1:24" ht="16.5" customHeight="1">
      <c r="A46" s="285" t="str">
        <f t="shared" si="6"/>
        <v>Getreide, Körnermais (Korn)-Braugerste (10 % RP)</v>
      </c>
      <c r="B46" s="65" t="s">
        <v>552</v>
      </c>
      <c r="C46" s="40" t="s">
        <v>564</v>
      </c>
      <c r="D46" s="275">
        <v>86</v>
      </c>
      <c r="E46" s="275" t="s">
        <v>435</v>
      </c>
      <c r="F46" s="275" t="s">
        <v>9</v>
      </c>
      <c r="G46" s="278">
        <v>13.799999999999999</v>
      </c>
      <c r="H46" s="278">
        <v>8</v>
      </c>
      <c r="I46" s="278">
        <v>3.5</v>
      </c>
      <c r="K46" s="65"/>
      <c r="L46" s="65"/>
      <c r="M46" s="286" t="s">
        <v>47</v>
      </c>
      <c r="N46" s="287" t="s">
        <v>54</v>
      </c>
      <c r="W46" s="287">
        <f t="shared" si="7"/>
        <v>14</v>
      </c>
      <c r="X46" s="285">
        <f t="shared" si="9"/>
        <v>2</v>
      </c>
    </row>
    <row r="47" spans="1:24" ht="16.5" customHeight="1">
      <c r="A47" s="285" t="str">
        <f t="shared" si="6"/>
        <v>Getreide, Körnermais (Korn)-Braugerste (11 % RP)</v>
      </c>
      <c r="B47" s="65" t="s">
        <v>552</v>
      </c>
      <c r="C47" s="40" t="s">
        <v>565</v>
      </c>
      <c r="D47" s="275">
        <v>86</v>
      </c>
      <c r="E47" s="275" t="s">
        <v>435</v>
      </c>
      <c r="F47" s="275" t="s">
        <v>9</v>
      </c>
      <c r="G47" s="278">
        <v>15.1</v>
      </c>
      <c r="H47" s="278">
        <v>8</v>
      </c>
      <c r="I47" s="278">
        <v>3.5</v>
      </c>
      <c r="K47" s="65"/>
      <c r="L47" s="65"/>
      <c r="M47" s="286" t="s">
        <v>47</v>
      </c>
      <c r="N47" s="287" t="s">
        <v>54</v>
      </c>
      <c r="W47" s="287">
        <f t="shared" si="7"/>
        <v>15</v>
      </c>
      <c r="X47" s="285">
        <f t="shared" si="9"/>
        <v>2</v>
      </c>
    </row>
    <row r="48" spans="1:24" ht="16.5" customHeight="1">
      <c r="A48" s="285" t="str">
        <f t="shared" si="6"/>
        <v>Getreide, Körnermais (Korn)-Hafer (11 % RP)</v>
      </c>
      <c r="B48" s="65" t="s">
        <v>552</v>
      </c>
      <c r="C48" s="40" t="s">
        <v>566</v>
      </c>
      <c r="D48" s="275">
        <v>86</v>
      </c>
      <c r="E48" s="275" t="s">
        <v>435</v>
      </c>
      <c r="F48" s="275" t="s">
        <v>9</v>
      </c>
      <c r="G48" s="278">
        <v>15.1</v>
      </c>
      <c r="H48" s="278">
        <v>8</v>
      </c>
      <c r="I48" s="278">
        <v>3.5</v>
      </c>
      <c r="K48" s="65"/>
      <c r="L48" s="65"/>
      <c r="M48" s="286" t="s">
        <v>47</v>
      </c>
      <c r="N48" s="287" t="s">
        <v>54</v>
      </c>
      <c r="W48" s="287">
        <f t="shared" si="7"/>
        <v>16</v>
      </c>
      <c r="X48" s="285">
        <f t="shared" si="9"/>
        <v>2</v>
      </c>
    </row>
    <row r="49" spans="1:24" ht="16.5" customHeight="1">
      <c r="A49" s="285" t="str">
        <f t="shared" si="6"/>
        <v>Getreide, Körnermais (Korn)-Hafer (12 % RP)</v>
      </c>
      <c r="B49" s="65" t="s">
        <v>552</v>
      </c>
      <c r="C49" s="40" t="s">
        <v>567</v>
      </c>
      <c r="D49" s="275">
        <v>86</v>
      </c>
      <c r="E49" s="275" t="s">
        <v>435</v>
      </c>
      <c r="F49" s="275" t="s">
        <v>9</v>
      </c>
      <c r="G49" s="278">
        <v>16.5</v>
      </c>
      <c r="H49" s="278">
        <v>8</v>
      </c>
      <c r="I49" s="278">
        <v>3.5</v>
      </c>
      <c r="K49" s="65"/>
      <c r="L49" s="65"/>
      <c r="M49" s="286" t="s">
        <v>47</v>
      </c>
      <c r="N49" s="287" t="s">
        <v>54</v>
      </c>
      <c r="W49" s="287">
        <f t="shared" si="7"/>
        <v>17</v>
      </c>
      <c r="X49" s="285">
        <f t="shared" si="9"/>
        <v>2</v>
      </c>
    </row>
    <row r="50" spans="1:24" ht="16.5" customHeight="1">
      <c r="A50" s="285" t="str">
        <f t="shared" si="6"/>
        <v>Getreide, Körnermais (Korn)-Körnermais (10 % RP)</v>
      </c>
      <c r="B50" s="65" t="s">
        <v>552</v>
      </c>
      <c r="C50" s="40" t="s">
        <v>568</v>
      </c>
      <c r="D50" s="275">
        <v>86</v>
      </c>
      <c r="E50" s="275" t="s">
        <v>435</v>
      </c>
      <c r="F50" s="275" t="s">
        <v>9</v>
      </c>
      <c r="G50" s="278">
        <v>13.799999999999999</v>
      </c>
      <c r="H50" s="278">
        <v>8</v>
      </c>
      <c r="I50" s="278">
        <v>3.5</v>
      </c>
      <c r="K50" s="65"/>
      <c r="L50" s="65"/>
      <c r="M50" s="286" t="s">
        <v>47</v>
      </c>
      <c r="N50" s="287" t="s">
        <v>54</v>
      </c>
      <c r="W50" s="287">
        <f t="shared" si="7"/>
        <v>18</v>
      </c>
      <c r="X50" s="285">
        <f t="shared" si="9"/>
        <v>2</v>
      </c>
    </row>
    <row r="51" spans="1:24" ht="16.5" customHeight="1">
      <c r="A51" s="285" t="str">
        <f t="shared" si="6"/>
        <v>Getreide, Körnermais (Korn)-Körnermais (11 % RP)</v>
      </c>
      <c r="B51" s="65" t="s">
        <v>552</v>
      </c>
      <c r="C51" s="40" t="s">
        <v>569</v>
      </c>
      <c r="D51" s="275">
        <v>86</v>
      </c>
      <c r="E51" s="275" t="s">
        <v>435</v>
      </c>
      <c r="F51" s="275" t="s">
        <v>9</v>
      </c>
      <c r="G51" s="278">
        <v>15.1</v>
      </c>
      <c r="H51" s="278">
        <v>8</v>
      </c>
      <c r="I51" s="278">
        <v>3.5</v>
      </c>
      <c r="K51" s="65"/>
      <c r="L51" s="65"/>
      <c r="M51" s="286" t="s">
        <v>47</v>
      </c>
      <c r="N51" s="287" t="s">
        <v>54</v>
      </c>
      <c r="W51" s="287">
        <f t="shared" si="7"/>
        <v>19</v>
      </c>
      <c r="X51" s="285">
        <f t="shared" si="9"/>
        <v>2</v>
      </c>
    </row>
    <row r="52" spans="1:24" ht="16.5" customHeight="1">
      <c r="A52" s="285" t="str">
        <f t="shared" ref="A52:A64" si="10">CONCATENATE(B52&amp;"-"&amp;C52)</f>
        <v>Saat und Pflanzgut-Weizen</v>
      </c>
      <c r="B52" s="65" t="s">
        <v>622</v>
      </c>
      <c r="C52" s="40" t="s">
        <v>570</v>
      </c>
      <c r="D52" s="275">
        <v>86</v>
      </c>
      <c r="E52" s="275" t="s">
        <v>435</v>
      </c>
      <c r="F52" s="275" t="s">
        <v>9</v>
      </c>
      <c r="G52" s="278">
        <v>21.099999999999998</v>
      </c>
      <c r="H52" s="278">
        <v>8</v>
      </c>
      <c r="I52" s="278">
        <v>3.5</v>
      </c>
      <c r="K52" s="65"/>
      <c r="L52" s="65"/>
      <c r="M52" s="287" t="s">
        <v>49</v>
      </c>
      <c r="W52" s="287">
        <f t="shared" si="7"/>
        <v>20</v>
      </c>
      <c r="X52" s="285">
        <f t="shared" si="9"/>
        <v>1</v>
      </c>
    </row>
    <row r="53" spans="1:24" ht="16.5" customHeight="1">
      <c r="A53" s="285" t="str">
        <f t="shared" si="10"/>
        <v>Saat und Pflanzgut-Wintergerste</v>
      </c>
      <c r="B53" s="65" t="s">
        <v>622</v>
      </c>
      <c r="C53" s="40" t="s">
        <v>571</v>
      </c>
      <c r="D53" s="275">
        <v>86</v>
      </c>
      <c r="E53" s="275" t="s">
        <v>435</v>
      </c>
      <c r="F53" s="275" t="s">
        <v>9</v>
      </c>
      <c r="G53" s="278">
        <v>16.5</v>
      </c>
      <c r="H53" s="278">
        <v>8</v>
      </c>
      <c r="I53" s="278">
        <v>3.5</v>
      </c>
      <c r="K53" s="65"/>
      <c r="L53" s="65"/>
      <c r="M53" s="287" t="s">
        <v>49</v>
      </c>
      <c r="W53" s="287">
        <f t="shared" si="7"/>
        <v>21</v>
      </c>
      <c r="X53" s="285">
        <f t="shared" si="9"/>
        <v>1</v>
      </c>
    </row>
    <row r="54" spans="1:24" ht="16.5" customHeight="1">
      <c r="A54" s="285" t="str">
        <f t="shared" si="10"/>
        <v>Saat und Pflanzgut-Roggen</v>
      </c>
      <c r="B54" s="65" t="s">
        <v>622</v>
      </c>
      <c r="C54" s="40" t="s">
        <v>572</v>
      </c>
      <c r="D54" s="275">
        <v>86</v>
      </c>
      <c r="E54" s="275" t="s">
        <v>435</v>
      </c>
      <c r="F54" s="275" t="s">
        <v>9</v>
      </c>
      <c r="G54" s="278">
        <v>15.1</v>
      </c>
      <c r="H54" s="278">
        <v>8</v>
      </c>
      <c r="I54" s="278">
        <v>3.5</v>
      </c>
      <c r="K54" s="65"/>
      <c r="L54" s="65"/>
      <c r="M54" s="287" t="s">
        <v>49</v>
      </c>
      <c r="W54" s="287">
        <f t="shared" si="7"/>
        <v>22</v>
      </c>
      <c r="X54" s="285">
        <f t="shared" si="9"/>
        <v>1</v>
      </c>
    </row>
    <row r="55" spans="1:24" ht="16.5" customHeight="1">
      <c r="A55" s="285" t="str">
        <f t="shared" si="10"/>
        <v>Saat und Pflanzgut-Wintertriticale</v>
      </c>
      <c r="B55" s="65" t="s">
        <v>622</v>
      </c>
      <c r="C55" s="40" t="s">
        <v>573</v>
      </c>
      <c r="D55" s="275">
        <v>86</v>
      </c>
      <c r="E55" s="275" t="s">
        <v>435</v>
      </c>
      <c r="F55" s="275" t="s">
        <v>9</v>
      </c>
      <c r="G55" s="278">
        <v>16.5</v>
      </c>
      <c r="H55" s="278">
        <v>8</v>
      </c>
      <c r="I55" s="278">
        <v>3.5</v>
      </c>
      <c r="K55" s="65"/>
      <c r="L55" s="65"/>
      <c r="M55" s="287" t="s">
        <v>49</v>
      </c>
      <c r="W55" s="287">
        <f t="shared" si="7"/>
        <v>23</v>
      </c>
      <c r="X55" s="285">
        <f t="shared" si="9"/>
        <v>1</v>
      </c>
    </row>
    <row r="56" spans="1:24" ht="16.5" customHeight="1">
      <c r="A56" s="285" t="str">
        <f t="shared" si="10"/>
        <v>Saat und Pflanzgut-Sommerfuttergerste</v>
      </c>
      <c r="B56" s="65" t="s">
        <v>622</v>
      </c>
      <c r="C56" s="40" t="s">
        <v>574</v>
      </c>
      <c r="D56" s="275">
        <v>86</v>
      </c>
      <c r="E56" s="275" t="s">
        <v>435</v>
      </c>
      <c r="F56" s="275" t="s">
        <v>9</v>
      </c>
      <c r="G56" s="278">
        <v>16.5</v>
      </c>
      <c r="H56" s="278">
        <v>8</v>
      </c>
      <c r="I56" s="278">
        <v>3.5</v>
      </c>
      <c r="K56" s="65"/>
      <c r="L56" s="65"/>
      <c r="M56" s="287" t="s">
        <v>49</v>
      </c>
      <c r="W56" s="287">
        <f t="shared" si="7"/>
        <v>24</v>
      </c>
      <c r="X56" s="285">
        <f t="shared" si="9"/>
        <v>1</v>
      </c>
    </row>
    <row r="57" spans="1:24" ht="16.5" customHeight="1">
      <c r="A57" s="285" t="str">
        <f t="shared" si="10"/>
        <v>Saat und Pflanzgut-Braugerste</v>
      </c>
      <c r="B57" s="65" t="s">
        <v>622</v>
      </c>
      <c r="C57" s="40" t="s">
        <v>575</v>
      </c>
      <c r="D57" s="275">
        <v>86</v>
      </c>
      <c r="E57" s="275" t="s">
        <v>435</v>
      </c>
      <c r="F57" s="275" t="s">
        <v>9</v>
      </c>
      <c r="G57" s="278">
        <v>13.799999999999999</v>
      </c>
      <c r="H57" s="278">
        <v>8</v>
      </c>
      <c r="I57" s="278">
        <v>3.5</v>
      </c>
      <c r="K57" s="65"/>
      <c r="L57" s="65"/>
      <c r="M57" s="287" t="s">
        <v>49</v>
      </c>
      <c r="W57" s="287">
        <f t="shared" si="7"/>
        <v>25</v>
      </c>
      <c r="X57" s="285">
        <f t="shared" si="9"/>
        <v>1</v>
      </c>
    </row>
    <row r="58" spans="1:24" ht="16.5" customHeight="1">
      <c r="A58" s="285" t="str">
        <f t="shared" si="10"/>
        <v>Saat und Pflanzgut-Hafer</v>
      </c>
      <c r="B58" s="65" t="s">
        <v>622</v>
      </c>
      <c r="C58" s="40" t="s">
        <v>576</v>
      </c>
      <c r="D58" s="275">
        <v>86</v>
      </c>
      <c r="E58" s="275" t="s">
        <v>435</v>
      </c>
      <c r="F58" s="275" t="s">
        <v>9</v>
      </c>
      <c r="G58" s="278">
        <v>15.1</v>
      </c>
      <c r="H58" s="278">
        <v>8</v>
      </c>
      <c r="I58" s="278">
        <v>3.5</v>
      </c>
      <c r="K58" s="65"/>
      <c r="L58" s="65"/>
      <c r="M58" s="287" t="s">
        <v>49</v>
      </c>
      <c r="W58" s="287">
        <f t="shared" si="7"/>
        <v>26</v>
      </c>
      <c r="X58" s="285">
        <f t="shared" si="9"/>
        <v>1</v>
      </c>
    </row>
    <row r="59" spans="1:24" ht="16.5" customHeight="1">
      <c r="A59" s="285" t="str">
        <f t="shared" si="10"/>
        <v>Saat und Pflanzgut-Mais</v>
      </c>
      <c r="B59" s="65" t="s">
        <v>622</v>
      </c>
      <c r="C59" s="40" t="s">
        <v>659</v>
      </c>
      <c r="D59" s="275">
        <v>86</v>
      </c>
      <c r="E59" s="275" t="s">
        <v>435</v>
      </c>
      <c r="F59" s="275" t="s">
        <v>9</v>
      </c>
      <c r="G59" s="278">
        <v>13.799999999999999</v>
      </c>
      <c r="H59" s="278">
        <v>8</v>
      </c>
      <c r="I59" s="278">
        <v>3.5</v>
      </c>
      <c r="K59" s="65"/>
      <c r="L59" s="65"/>
      <c r="M59" s="287" t="s">
        <v>49</v>
      </c>
      <c r="W59" s="287">
        <f t="shared" si="7"/>
        <v>27</v>
      </c>
      <c r="X59" s="285">
        <f t="shared" si="9"/>
        <v>1</v>
      </c>
    </row>
    <row r="60" spans="1:24" ht="16.5" customHeight="1">
      <c r="A60" s="285" t="str">
        <f t="shared" si="10"/>
        <v>Saat und Pflanzgut-Ackerbohne</v>
      </c>
      <c r="B60" s="65" t="s">
        <v>622</v>
      </c>
      <c r="C60" s="40" t="s">
        <v>578</v>
      </c>
      <c r="D60" s="275">
        <v>86</v>
      </c>
      <c r="E60" s="275" t="s">
        <v>435</v>
      </c>
      <c r="F60" s="275" t="s">
        <v>9</v>
      </c>
      <c r="G60" s="278">
        <v>41</v>
      </c>
      <c r="H60" s="278">
        <v>12</v>
      </c>
      <c r="I60" s="278">
        <v>5.2</v>
      </c>
      <c r="K60" s="65"/>
      <c r="L60" s="65"/>
      <c r="M60" s="287" t="s">
        <v>49</v>
      </c>
      <c r="W60" s="287">
        <f t="shared" si="7"/>
        <v>28</v>
      </c>
      <c r="X60" s="285">
        <f t="shared" si="9"/>
        <v>1</v>
      </c>
    </row>
    <row r="61" spans="1:24" ht="16.5" customHeight="1">
      <c r="A61" s="285" t="str">
        <f t="shared" si="10"/>
        <v>Saat und Pflanzgut-Erbse</v>
      </c>
      <c r="B61" s="65" t="s">
        <v>622</v>
      </c>
      <c r="C61" s="40" t="s">
        <v>579</v>
      </c>
      <c r="D61" s="275">
        <v>86</v>
      </c>
      <c r="E61" s="275" t="s">
        <v>435</v>
      </c>
      <c r="F61" s="275" t="s">
        <v>9</v>
      </c>
      <c r="G61" s="278">
        <v>36</v>
      </c>
      <c r="H61" s="278">
        <v>11</v>
      </c>
      <c r="I61" s="278">
        <v>4.8</v>
      </c>
      <c r="K61" s="65"/>
      <c r="L61" s="65"/>
      <c r="M61" s="287" t="s">
        <v>49</v>
      </c>
      <c r="W61" s="287">
        <f t="shared" si="7"/>
        <v>29</v>
      </c>
      <c r="X61" s="285">
        <f t="shared" si="9"/>
        <v>1</v>
      </c>
    </row>
    <row r="62" spans="1:24" ht="16.5" customHeight="1">
      <c r="A62" s="285" t="str">
        <f t="shared" si="10"/>
        <v>Saat und Pflanzgut-Lupine blau</v>
      </c>
      <c r="B62" s="65" t="s">
        <v>622</v>
      </c>
      <c r="C62" s="40" t="s">
        <v>580</v>
      </c>
      <c r="D62" s="275">
        <v>86</v>
      </c>
      <c r="E62" s="275" t="s">
        <v>435</v>
      </c>
      <c r="F62" s="275" t="s">
        <v>9</v>
      </c>
      <c r="G62" s="278">
        <v>44.800000000000004</v>
      </c>
      <c r="H62" s="278">
        <v>10.199999999999999</v>
      </c>
      <c r="I62" s="278">
        <v>4.5</v>
      </c>
      <c r="K62" s="65"/>
      <c r="L62" s="65"/>
      <c r="M62" s="287" t="s">
        <v>49</v>
      </c>
      <c r="W62" s="287">
        <f t="shared" si="7"/>
        <v>30</v>
      </c>
      <c r="X62" s="285">
        <f t="shared" si="9"/>
        <v>1</v>
      </c>
    </row>
    <row r="63" spans="1:24" ht="16.5" customHeight="1">
      <c r="A63" s="285" t="str">
        <f t="shared" si="10"/>
        <v>Saat und Pflanzgut-Sojabohne</v>
      </c>
      <c r="B63" s="65" t="s">
        <v>622</v>
      </c>
      <c r="C63" s="40" t="s">
        <v>581</v>
      </c>
      <c r="D63" s="275">
        <v>86</v>
      </c>
      <c r="E63" s="275" t="s">
        <v>435</v>
      </c>
      <c r="F63" s="275" t="s">
        <v>9</v>
      </c>
      <c r="G63" s="278">
        <v>44</v>
      </c>
      <c r="H63" s="278">
        <v>15</v>
      </c>
      <c r="I63" s="278">
        <v>6.6000000000000005</v>
      </c>
      <c r="K63" s="65"/>
      <c r="L63" s="65"/>
      <c r="M63" s="287" t="s">
        <v>49</v>
      </c>
      <c r="W63" s="287">
        <f t="shared" si="7"/>
        <v>31</v>
      </c>
      <c r="X63" s="285">
        <f t="shared" si="9"/>
        <v>1</v>
      </c>
    </row>
    <row r="64" spans="1:24" ht="16.5" customHeight="1">
      <c r="A64" s="285" t="str">
        <f t="shared" si="10"/>
        <v>Saat und Pflanzgut-Kartoffel</v>
      </c>
      <c r="B64" s="65" t="s">
        <v>622</v>
      </c>
      <c r="C64" s="40" t="s">
        <v>658</v>
      </c>
      <c r="D64" s="275">
        <v>22</v>
      </c>
      <c r="E64" s="275" t="s">
        <v>435</v>
      </c>
      <c r="F64" s="275" t="s">
        <v>9</v>
      </c>
      <c r="G64" s="278">
        <v>3.5</v>
      </c>
      <c r="H64" s="278">
        <v>1.4000000000000001</v>
      </c>
      <c r="I64" s="278">
        <v>0.6</v>
      </c>
      <c r="K64" s="65"/>
      <c r="L64" s="65"/>
      <c r="M64" s="287" t="s">
        <v>49</v>
      </c>
      <c r="W64" s="287">
        <f t="shared" si="7"/>
        <v>32</v>
      </c>
      <c r="X64" s="285">
        <f t="shared" si="9"/>
        <v>1</v>
      </c>
    </row>
    <row r="65" spans="1:24" ht="16.5" customHeight="1">
      <c r="A65" s="285" t="str">
        <f t="shared" si="6"/>
        <v>Körnerleguminosen-Ackerbohne, Korn (30 % RP)</v>
      </c>
      <c r="B65" s="65" t="s">
        <v>536</v>
      </c>
      <c r="C65" s="40" t="s">
        <v>342</v>
      </c>
      <c r="D65" s="275">
        <v>86</v>
      </c>
      <c r="E65" s="275" t="s">
        <v>435</v>
      </c>
      <c r="F65" s="275" t="s">
        <v>9</v>
      </c>
      <c r="G65" s="278">
        <v>41</v>
      </c>
      <c r="H65" s="278">
        <v>12</v>
      </c>
      <c r="I65" s="278">
        <v>5.2</v>
      </c>
      <c r="K65" s="65"/>
      <c r="L65" s="65"/>
      <c r="M65" s="286" t="s">
        <v>47</v>
      </c>
      <c r="N65" s="287" t="s">
        <v>54</v>
      </c>
      <c r="W65" s="287">
        <f t="shared" si="7"/>
        <v>33</v>
      </c>
      <c r="X65" s="285">
        <f t="shared" si="9"/>
        <v>2</v>
      </c>
    </row>
    <row r="66" spans="1:24" ht="16.5" customHeight="1">
      <c r="A66" s="285" t="str">
        <f t="shared" si="6"/>
        <v>Körnerleguminosen-Erbse, Korn (26 % RP)</v>
      </c>
      <c r="B66" s="65" t="s">
        <v>536</v>
      </c>
      <c r="C66" s="40" t="s">
        <v>343</v>
      </c>
      <c r="D66" s="275">
        <v>86</v>
      </c>
      <c r="E66" s="275" t="s">
        <v>435</v>
      </c>
      <c r="F66" s="275" t="s">
        <v>9</v>
      </c>
      <c r="G66" s="278">
        <v>36</v>
      </c>
      <c r="H66" s="278">
        <v>11</v>
      </c>
      <c r="I66" s="278">
        <v>4.8</v>
      </c>
      <c r="K66" s="65"/>
      <c r="L66" s="65"/>
      <c r="M66" s="286" t="s">
        <v>47</v>
      </c>
      <c r="N66" s="287" t="s">
        <v>54</v>
      </c>
      <c r="W66" s="287">
        <f t="shared" si="7"/>
        <v>34</v>
      </c>
      <c r="X66" s="285">
        <f t="shared" si="9"/>
        <v>2</v>
      </c>
    </row>
    <row r="67" spans="1:24" ht="16.5" customHeight="1">
      <c r="A67" s="285" t="str">
        <f t="shared" si="6"/>
        <v>Körnerleguminosen-Lupine blau, Korn (33 % RP)</v>
      </c>
      <c r="B67" s="65" t="s">
        <v>536</v>
      </c>
      <c r="C67" s="40" t="s">
        <v>344</v>
      </c>
      <c r="D67" s="275">
        <v>86</v>
      </c>
      <c r="E67" s="275" t="s">
        <v>435</v>
      </c>
      <c r="F67" s="275" t="s">
        <v>9</v>
      </c>
      <c r="G67" s="278">
        <v>44.800000000000004</v>
      </c>
      <c r="H67" s="278">
        <v>10.199999999999999</v>
      </c>
      <c r="I67" s="278">
        <v>4.5</v>
      </c>
      <c r="K67" s="65"/>
      <c r="L67" s="65"/>
      <c r="M67" s="286" t="s">
        <v>47</v>
      </c>
      <c r="N67" s="287" t="s">
        <v>54</v>
      </c>
      <c r="W67" s="287">
        <f t="shared" si="7"/>
        <v>35</v>
      </c>
      <c r="X67" s="285">
        <f t="shared" si="9"/>
        <v>2</v>
      </c>
    </row>
    <row r="68" spans="1:24" ht="16.5" customHeight="1">
      <c r="A68" s="285" t="str">
        <f t="shared" si="6"/>
        <v>Körnerleguminosen-Sojabohne, Korn (32 % RP)</v>
      </c>
      <c r="B68" s="65" t="s">
        <v>536</v>
      </c>
      <c r="C68" s="40" t="s">
        <v>345</v>
      </c>
      <c r="D68" s="275">
        <v>86</v>
      </c>
      <c r="E68" s="275" t="s">
        <v>435</v>
      </c>
      <c r="F68" s="275" t="s">
        <v>9</v>
      </c>
      <c r="G68" s="278">
        <v>44</v>
      </c>
      <c r="H68" s="278">
        <v>15</v>
      </c>
      <c r="I68" s="278">
        <v>6.6000000000000005</v>
      </c>
      <c r="K68" s="65"/>
      <c r="L68" s="65"/>
      <c r="M68" s="286" t="s">
        <v>47</v>
      </c>
      <c r="N68" s="287" t="s">
        <v>54</v>
      </c>
      <c r="W68" s="287">
        <f t="shared" si="7"/>
        <v>36</v>
      </c>
      <c r="X68" s="285">
        <f t="shared" si="9"/>
        <v>2</v>
      </c>
    </row>
    <row r="69" spans="1:24" ht="16.5" customHeight="1">
      <c r="A69" s="285" t="str">
        <f t="shared" si="6"/>
        <v>Ölfrüchte-Raps, Korn (23 % RP)</v>
      </c>
      <c r="B69" s="65" t="s">
        <v>10</v>
      </c>
      <c r="C69" s="40" t="s">
        <v>346</v>
      </c>
      <c r="D69" s="275">
        <v>91</v>
      </c>
      <c r="E69" s="275" t="s">
        <v>435</v>
      </c>
      <c r="F69" s="275" t="s">
        <v>9</v>
      </c>
      <c r="G69" s="278">
        <v>33.5</v>
      </c>
      <c r="H69" s="278">
        <v>18</v>
      </c>
      <c r="I69" s="278">
        <v>7.8000000000000007</v>
      </c>
      <c r="K69" s="65"/>
      <c r="L69" s="65"/>
      <c r="M69" s="286" t="s">
        <v>47</v>
      </c>
      <c r="N69" s="287" t="s">
        <v>54</v>
      </c>
      <c r="W69" s="287">
        <f t="shared" si="7"/>
        <v>37</v>
      </c>
      <c r="X69" s="285">
        <f t="shared" si="9"/>
        <v>2</v>
      </c>
    </row>
    <row r="70" spans="1:24" ht="16.5" customHeight="1">
      <c r="A70" s="285" t="str">
        <f t="shared" si="6"/>
        <v>Ölfrüchte-Sonnenblume, Korn (20 % RP)</v>
      </c>
      <c r="B70" s="65" t="s">
        <v>10</v>
      </c>
      <c r="C70" s="40" t="s">
        <v>347</v>
      </c>
      <c r="D70" s="275">
        <v>91</v>
      </c>
      <c r="E70" s="275" t="s">
        <v>435</v>
      </c>
      <c r="F70" s="275" t="s">
        <v>9</v>
      </c>
      <c r="G70" s="278">
        <v>29.1</v>
      </c>
      <c r="H70" s="278">
        <v>16</v>
      </c>
      <c r="I70" s="278">
        <v>7</v>
      </c>
      <c r="K70" s="65"/>
      <c r="L70" s="65"/>
      <c r="M70" s="286" t="s">
        <v>47</v>
      </c>
      <c r="N70" s="287" t="s">
        <v>54</v>
      </c>
      <c r="W70" s="287">
        <f t="shared" si="7"/>
        <v>38</v>
      </c>
      <c r="X70" s="285">
        <f t="shared" si="9"/>
        <v>2</v>
      </c>
    </row>
    <row r="71" spans="1:24" ht="16.5" customHeight="1">
      <c r="A71" s="285" t="str">
        <f t="shared" si="6"/>
        <v>Ölfrüchte-Senf, Korn</v>
      </c>
      <c r="B71" s="65" t="s">
        <v>10</v>
      </c>
      <c r="C71" s="40" t="s">
        <v>96</v>
      </c>
      <c r="D71" s="275">
        <v>91</v>
      </c>
      <c r="E71" s="275" t="s">
        <v>435</v>
      </c>
      <c r="F71" s="275" t="s">
        <v>9</v>
      </c>
      <c r="G71" s="278">
        <v>50.8</v>
      </c>
      <c r="H71" s="278">
        <v>17.7</v>
      </c>
      <c r="I71" s="278">
        <v>7.7</v>
      </c>
      <c r="K71" s="65"/>
      <c r="L71" s="65"/>
      <c r="M71" s="286" t="s">
        <v>47</v>
      </c>
      <c r="N71" s="287" t="s">
        <v>54</v>
      </c>
      <c r="W71" s="287">
        <f t="shared" si="7"/>
        <v>39</v>
      </c>
      <c r="X71" s="285">
        <f t="shared" si="9"/>
        <v>2</v>
      </c>
    </row>
    <row r="72" spans="1:24" ht="16.5" customHeight="1">
      <c r="A72" s="285" t="str">
        <f t="shared" si="6"/>
        <v>Ölfrüchte-Öllein, Korn</v>
      </c>
      <c r="B72" s="65" t="s">
        <v>10</v>
      </c>
      <c r="C72" s="40" t="s">
        <v>98</v>
      </c>
      <c r="D72" s="275">
        <v>91</v>
      </c>
      <c r="E72" s="275" t="s">
        <v>435</v>
      </c>
      <c r="F72" s="275" t="s">
        <v>9</v>
      </c>
      <c r="G72" s="278">
        <v>35</v>
      </c>
      <c r="H72" s="278">
        <v>12</v>
      </c>
      <c r="I72" s="278">
        <v>5.2</v>
      </c>
      <c r="K72" s="65"/>
      <c r="L72" s="65"/>
      <c r="M72" s="286" t="s">
        <v>47</v>
      </c>
      <c r="N72" s="287" t="s">
        <v>54</v>
      </c>
      <c r="W72" s="287">
        <f t="shared" si="7"/>
        <v>40</v>
      </c>
      <c r="X72" s="285">
        <f t="shared" si="9"/>
        <v>2</v>
      </c>
    </row>
    <row r="73" spans="1:24" ht="16.5" customHeight="1">
      <c r="A73" s="285" t="str">
        <f t="shared" ref="A73" si="11">CONCATENATE(B73&amp;"-"&amp;C73)</f>
        <v>Stroh-Weizen</v>
      </c>
      <c r="B73" s="65" t="s">
        <v>537</v>
      </c>
      <c r="C73" s="40" t="s">
        <v>570</v>
      </c>
      <c r="D73" s="275">
        <v>86</v>
      </c>
      <c r="E73" s="275" t="s">
        <v>435</v>
      </c>
      <c r="F73" s="275" t="s">
        <v>9</v>
      </c>
      <c r="G73" s="278">
        <v>5</v>
      </c>
      <c r="H73" s="278">
        <v>3</v>
      </c>
      <c r="I73" s="278">
        <v>1.3</v>
      </c>
      <c r="K73" s="65"/>
      <c r="L73" s="65"/>
      <c r="M73" s="286" t="s">
        <v>47</v>
      </c>
      <c r="N73" s="287" t="s">
        <v>54</v>
      </c>
      <c r="W73" s="287">
        <f t="shared" si="7"/>
        <v>41</v>
      </c>
      <c r="X73" s="285">
        <f t="shared" si="9"/>
        <v>2</v>
      </c>
    </row>
    <row r="74" spans="1:24" ht="16.5" customHeight="1">
      <c r="A74" s="285" t="str">
        <f t="shared" ref="A74" si="12">CONCATENATE(B74&amp;"-"&amp;C74)</f>
        <v>Stroh-Wintergerste</v>
      </c>
      <c r="B74" s="65" t="s">
        <v>537</v>
      </c>
      <c r="C74" s="40" t="s">
        <v>571</v>
      </c>
      <c r="D74" s="275">
        <v>86</v>
      </c>
      <c r="E74" s="275" t="s">
        <v>435</v>
      </c>
      <c r="F74" s="275" t="s">
        <v>9</v>
      </c>
      <c r="G74" s="278">
        <v>5</v>
      </c>
      <c r="H74" s="278">
        <v>3</v>
      </c>
      <c r="I74" s="278">
        <v>1.3</v>
      </c>
      <c r="K74" s="65"/>
      <c r="L74" s="65"/>
      <c r="M74" s="286" t="s">
        <v>47</v>
      </c>
      <c r="N74" s="287" t="s">
        <v>54</v>
      </c>
      <c r="W74" s="287">
        <f t="shared" si="7"/>
        <v>42</v>
      </c>
      <c r="X74" s="285">
        <f t="shared" si="9"/>
        <v>2</v>
      </c>
    </row>
    <row r="75" spans="1:24" ht="16.5" customHeight="1">
      <c r="A75" s="285" t="str">
        <f t="shared" ref="A75" si="13">CONCATENATE(B75&amp;"-"&amp;C75)</f>
        <v>Stroh-Roggen</v>
      </c>
      <c r="B75" s="65" t="s">
        <v>537</v>
      </c>
      <c r="C75" s="40" t="s">
        <v>572</v>
      </c>
      <c r="D75" s="275">
        <v>86</v>
      </c>
      <c r="E75" s="275" t="s">
        <v>435</v>
      </c>
      <c r="F75" s="275" t="s">
        <v>9</v>
      </c>
      <c r="G75" s="278">
        <v>5</v>
      </c>
      <c r="H75" s="278">
        <v>3</v>
      </c>
      <c r="I75" s="278">
        <v>1.3</v>
      </c>
      <c r="K75" s="65"/>
      <c r="L75" s="65"/>
      <c r="M75" s="286" t="s">
        <v>47</v>
      </c>
      <c r="N75" s="287" t="s">
        <v>54</v>
      </c>
      <c r="W75" s="287">
        <f t="shared" si="7"/>
        <v>43</v>
      </c>
      <c r="X75" s="285">
        <f t="shared" si="9"/>
        <v>2</v>
      </c>
    </row>
    <row r="76" spans="1:24" ht="16.5" customHeight="1">
      <c r="A76" s="285" t="str">
        <f t="shared" ref="A76" si="14">CONCATENATE(B76&amp;"-"&amp;C76)</f>
        <v>Stroh-Wintertriticale</v>
      </c>
      <c r="B76" s="65" t="s">
        <v>537</v>
      </c>
      <c r="C76" s="40" t="s">
        <v>573</v>
      </c>
      <c r="D76" s="275">
        <v>86</v>
      </c>
      <c r="E76" s="275" t="s">
        <v>435</v>
      </c>
      <c r="F76" s="275" t="s">
        <v>9</v>
      </c>
      <c r="G76" s="278">
        <v>5</v>
      </c>
      <c r="H76" s="278">
        <v>3</v>
      </c>
      <c r="I76" s="278">
        <v>1.3</v>
      </c>
      <c r="K76" s="65"/>
      <c r="L76" s="65"/>
      <c r="M76" s="286" t="s">
        <v>47</v>
      </c>
      <c r="N76" s="287" t="s">
        <v>54</v>
      </c>
      <c r="W76" s="287">
        <f t="shared" si="7"/>
        <v>44</v>
      </c>
      <c r="X76" s="285">
        <f t="shared" si="9"/>
        <v>2</v>
      </c>
    </row>
    <row r="77" spans="1:24" ht="16.5" customHeight="1">
      <c r="A77" s="285" t="str">
        <f t="shared" ref="A77" si="15">CONCATENATE(B77&amp;"-"&amp;C77)</f>
        <v>Stroh-Sommerfuttergerste</v>
      </c>
      <c r="B77" s="65" t="s">
        <v>537</v>
      </c>
      <c r="C77" s="40" t="s">
        <v>574</v>
      </c>
      <c r="D77" s="275">
        <v>86</v>
      </c>
      <c r="E77" s="275" t="s">
        <v>435</v>
      </c>
      <c r="F77" s="275" t="s">
        <v>9</v>
      </c>
      <c r="G77" s="278">
        <v>5</v>
      </c>
      <c r="H77" s="278">
        <v>3</v>
      </c>
      <c r="I77" s="278">
        <v>1.3</v>
      </c>
      <c r="K77" s="65"/>
      <c r="L77" s="65"/>
      <c r="M77" s="286" t="s">
        <v>47</v>
      </c>
      <c r="N77" s="287" t="s">
        <v>54</v>
      </c>
      <c r="W77" s="287">
        <f t="shared" si="7"/>
        <v>45</v>
      </c>
      <c r="X77" s="285">
        <f t="shared" si="9"/>
        <v>2</v>
      </c>
    </row>
    <row r="78" spans="1:24" ht="16.5" customHeight="1">
      <c r="A78" s="285" t="str">
        <f t="shared" ref="A78" si="16">CONCATENATE(B78&amp;"-"&amp;C78)</f>
        <v>Stroh-Braugerste</v>
      </c>
      <c r="B78" s="65" t="s">
        <v>537</v>
      </c>
      <c r="C78" s="40" t="s">
        <v>575</v>
      </c>
      <c r="D78" s="275">
        <v>86</v>
      </c>
      <c r="E78" s="275" t="s">
        <v>435</v>
      </c>
      <c r="F78" s="275" t="s">
        <v>9</v>
      </c>
      <c r="G78" s="278">
        <v>5</v>
      </c>
      <c r="H78" s="278">
        <v>3</v>
      </c>
      <c r="I78" s="278">
        <v>1.3</v>
      </c>
      <c r="K78" s="65"/>
      <c r="L78" s="65"/>
      <c r="M78" s="286" t="s">
        <v>47</v>
      </c>
      <c r="N78" s="287" t="s">
        <v>54</v>
      </c>
      <c r="W78" s="287">
        <f t="shared" si="7"/>
        <v>46</v>
      </c>
      <c r="X78" s="285">
        <f t="shared" si="9"/>
        <v>2</v>
      </c>
    </row>
    <row r="79" spans="1:24" ht="16.5" customHeight="1">
      <c r="A79" s="285" t="str">
        <f t="shared" ref="A79" si="17">CONCATENATE(B79&amp;"-"&amp;C79)</f>
        <v>Stroh-Hafer</v>
      </c>
      <c r="B79" s="65" t="s">
        <v>537</v>
      </c>
      <c r="C79" s="40" t="s">
        <v>576</v>
      </c>
      <c r="D79" s="275">
        <v>86</v>
      </c>
      <c r="E79" s="275" t="s">
        <v>435</v>
      </c>
      <c r="F79" s="275" t="s">
        <v>9</v>
      </c>
      <c r="G79" s="278">
        <v>5</v>
      </c>
      <c r="H79" s="278">
        <v>3</v>
      </c>
      <c r="I79" s="278">
        <v>1.3</v>
      </c>
      <c r="K79" s="65"/>
      <c r="L79" s="65"/>
      <c r="M79" s="286" t="s">
        <v>47</v>
      </c>
      <c r="N79" s="287" t="s">
        <v>54</v>
      </c>
      <c r="W79" s="287">
        <f t="shared" si="7"/>
        <v>47</v>
      </c>
      <c r="X79" s="285">
        <f t="shared" si="9"/>
        <v>2</v>
      </c>
    </row>
    <row r="80" spans="1:24" ht="16.5" customHeight="1">
      <c r="A80" s="285" t="str">
        <f t="shared" ref="A80" si="18">CONCATENATE(B80&amp;"-"&amp;C80)</f>
        <v>Stroh-Körnermais</v>
      </c>
      <c r="B80" s="65" t="s">
        <v>537</v>
      </c>
      <c r="C80" s="40" t="s">
        <v>577</v>
      </c>
      <c r="D80" s="275">
        <v>86</v>
      </c>
      <c r="E80" s="275" t="s">
        <v>435</v>
      </c>
      <c r="F80" s="275" t="s">
        <v>9</v>
      </c>
      <c r="G80" s="278">
        <v>9</v>
      </c>
      <c r="H80" s="278">
        <v>2</v>
      </c>
      <c r="I80" s="278">
        <v>0.89999999999999991</v>
      </c>
      <c r="K80" s="65"/>
      <c r="L80" s="65"/>
      <c r="M80" s="286" t="s">
        <v>47</v>
      </c>
      <c r="N80" s="287" t="s">
        <v>54</v>
      </c>
      <c r="W80" s="287">
        <f t="shared" si="7"/>
        <v>48</v>
      </c>
      <c r="X80" s="285">
        <f t="shared" si="9"/>
        <v>2</v>
      </c>
    </row>
    <row r="81" spans="1:24" ht="16.5" customHeight="1">
      <c r="A81" s="285" t="str">
        <f t="shared" ref="A81" si="19">CONCATENATE(B81&amp;"-"&amp;C81)</f>
        <v>Stroh-Ackerbohne</v>
      </c>
      <c r="B81" s="65" t="s">
        <v>537</v>
      </c>
      <c r="C81" s="40" t="s">
        <v>578</v>
      </c>
      <c r="D81" s="275">
        <v>86</v>
      </c>
      <c r="E81" s="275" t="s">
        <v>435</v>
      </c>
      <c r="F81" s="275" t="s">
        <v>9</v>
      </c>
      <c r="G81" s="278">
        <v>15</v>
      </c>
      <c r="H81" s="278">
        <v>3</v>
      </c>
      <c r="I81" s="278">
        <v>1.3</v>
      </c>
      <c r="K81" s="65"/>
      <c r="L81" s="65"/>
      <c r="M81" s="286" t="s">
        <v>47</v>
      </c>
      <c r="N81" s="287" t="s">
        <v>54</v>
      </c>
      <c r="W81" s="287">
        <f t="shared" si="7"/>
        <v>49</v>
      </c>
      <c r="X81" s="285">
        <f t="shared" si="9"/>
        <v>2</v>
      </c>
    </row>
    <row r="82" spans="1:24" ht="16.5" customHeight="1">
      <c r="A82" s="285" t="str">
        <f t="shared" ref="A82" si="20">CONCATENATE(B82&amp;"-"&amp;C82)</f>
        <v>Stroh-Erbse</v>
      </c>
      <c r="B82" s="65" t="s">
        <v>537</v>
      </c>
      <c r="C82" s="40" t="s">
        <v>579</v>
      </c>
      <c r="D82" s="275">
        <v>86</v>
      </c>
      <c r="E82" s="275" t="s">
        <v>435</v>
      </c>
      <c r="F82" s="275" t="s">
        <v>9</v>
      </c>
      <c r="G82" s="278">
        <v>15</v>
      </c>
      <c r="H82" s="278">
        <v>3</v>
      </c>
      <c r="I82" s="278">
        <v>1.3</v>
      </c>
      <c r="K82" s="65"/>
      <c r="L82" s="65"/>
      <c r="M82" s="286" t="s">
        <v>47</v>
      </c>
      <c r="N82" s="287" t="s">
        <v>54</v>
      </c>
      <c r="W82" s="287">
        <f t="shared" si="7"/>
        <v>50</v>
      </c>
      <c r="X82" s="285">
        <f t="shared" si="9"/>
        <v>2</v>
      </c>
    </row>
    <row r="83" spans="1:24" ht="16.5" customHeight="1">
      <c r="A83" s="285" t="str">
        <f t="shared" ref="A83" si="21">CONCATENATE(B83&amp;"-"&amp;C83)</f>
        <v>Stroh-Lupine blau</v>
      </c>
      <c r="B83" s="65" t="s">
        <v>537</v>
      </c>
      <c r="C83" s="40" t="s">
        <v>580</v>
      </c>
      <c r="D83" s="275">
        <v>86</v>
      </c>
      <c r="E83" s="275" t="s">
        <v>435</v>
      </c>
      <c r="F83" s="275" t="s">
        <v>9</v>
      </c>
      <c r="G83" s="278">
        <v>15</v>
      </c>
      <c r="H83" s="278">
        <v>3</v>
      </c>
      <c r="I83" s="278">
        <v>1.3</v>
      </c>
      <c r="K83" s="65"/>
      <c r="L83" s="65"/>
      <c r="M83" s="286" t="s">
        <v>47</v>
      </c>
      <c r="N83" s="287" t="s">
        <v>54</v>
      </c>
      <c r="W83" s="287">
        <f t="shared" si="7"/>
        <v>51</v>
      </c>
      <c r="X83" s="285">
        <f t="shared" si="9"/>
        <v>2</v>
      </c>
    </row>
    <row r="84" spans="1:24" ht="16.5" customHeight="1">
      <c r="A84" s="285" t="str">
        <f t="shared" ref="A84" si="22">CONCATENATE(B84&amp;"-"&amp;C84)</f>
        <v>Stroh-Sojabohne</v>
      </c>
      <c r="B84" s="65" t="s">
        <v>537</v>
      </c>
      <c r="C84" s="40" t="s">
        <v>581</v>
      </c>
      <c r="D84" s="275">
        <v>86</v>
      </c>
      <c r="E84" s="275" t="s">
        <v>435</v>
      </c>
      <c r="F84" s="275" t="s">
        <v>9</v>
      </c>
      <c r="G84" s="278">
        <v>15</v>
      </c>
      <c r="H84" s="278">
        <v>3</v>
      </c>
      <c r="I84" s="278">
        <v>1.3</v>
      </c>
      <c r="K84" s="65"/>
      <c r="L84" s="65"/>
      <c r="M84" s="286" t="s">
        <v>47</v>
      </c>
      <c r="N84" s="287" t="s">
        <v>54</v>
      </c>
      <c r="W84" s="287">
        <f t="shared" si="7"/>
        <v>52</v>
      </c>
      <c r="X84" s="285">
        <f t="shared" si="9"/>
        <v>2</v>
      </c>
    </row>
    <row r="85" spans="1:24" ht="16.5" customHeight="1">
      <c r="A85" s="285" t="str">
        <f t="shared" ref="A85" si="23">CONCATENATE(B85&amp;"-"&amp;C85)</f>
        <v>Stroh-Raps</v>
      </c>
      <c r="B85" s="65" t="s">
        <v>537</v>
      </c>
      <c r="C85" s="40" t="s">
        <v>582</v>
      </c>
      <c r="D85" s="275">
        <v>86</v>
      </c>
      <c r="E85" s="275" t="s">
        <v>435</v>
      </c>
      <c r="F85" s="275" t="s">
        <v>9</v>
      </c>
      <c r="G85" s="278">
        <v>7</v>
      </c>
      <c r="H85" s="278">
        <v>4</v>
      </c>
      <c r="I85" s="278">
        <v>1.7000000000000002</v>
      </c>
      <c r="K85" s="65"/>
      <c r="L85" s="65"/>
      <c r="M85" s="286" t="s">
        <v>47</v>
      </c>
      <c r="N85" s="287" t="s">
        <v>54</v>
      </c>
      <c r="W85" s="287">
        <f t="shared" si="7"/>
        <v>53</v>
      </c>
      <c r="X85" s="285">
        <f t="shared" si="9"/>
        <v>2</v>
      </c>
    </row>
    <row r="86" spans="1:24" ht="16.5" customHeight="1">
      <c r="A86" s="285" t="str">
        <f t="shared" ref="A86" si="24">CONCATENATE(B86&amp;"-"&amp;C86)</f>
        <v>Stroh-Sonnenblume</v>
      </c>
      <c r="B86" s="65" t="s">
        <v>537</v>
      </c>
      <c r="C86" s="40" t="s">
        <v>583</v>
      </c>
      <c r="D86" s="275">
        <v>86</v>
      </c>
      <c r="E86" s="275" t="s">
        <v>435</v>
      </c>
      <c r="F86" s="275" t="s">
        <v>9</v>
      </c>
      <c r="G86" s="278">
        <v>10</v>
      </c>
      <c r="H86" s="278">
        <v>9</v>
      </c>
      <c r="I86" s="278">
        <v>4</v>
      </c>
      <c r="K86" s="65"/>
      <c r="L86" s="65"/>
      <c r="M86" s="286" t="s">
        <v>47</v>
      </c>
      <c r="N86" s="287" t="s">
        <v>54</v>
      </c>
      <c r="W86" s="287">
        <f t="shared" si="7"/>
        <v>54</v>
      </c>
      <c r="X86" s="285">
        <f t="shared" si="9"/>
        <v>2</v>
      </c>
    </row>
    <row r="87" spans="1:24" ht="16.5" customHeight="1">
      <c r="A87" s="285" t="str">
        <f t="shared" ref="A87:A143" si="25">CONCATENATE(B87&amp;"-"&amp;C87)</f>
        <v>Stroh-Senf</v>
      </c>
      <c r="B87" s="65" t="s">
        <v>537</v>
      </c>
      <c r="C87" s="40" t="s">
        <v>584</v>
      </c>
      <c r="D87" s="275">
        <v>86</v>
      </c>
      <c r="E87" s="275" t="s">
        <v>435</v>
      </c>
      <c r="F87" s="275" t="s">
        <v>9</v>
      </c>
      <c r="G87" s="278">
        <v>7</v>
      </c>
      <c r="H87" s="278">
        <v>4</v>
      </c>
      <c r="I87" s="278">
        <v>1.7000000000000002</v>
      </c>
      <c r="K87" s="65"/>
      <c r="L87" s="65"/>
      <c r="M87" s="286" t="s">
        <v>47</v>
      </c>
      <c r="N87" s="287" t="s">
        <v>54</v>
      </c>
      <c r="W87" s="287">
        <f t="shared" si="7"/>
        <v>55</v>
      </c>
      <c r="X87" s="285">
        <f t="shared" si="9"/>
        <v>2</v>
      </c>
    </row>
    <row r="88" spans="1:24" ht="16.5" customHeight="1">
      <c r="A88" s="285" t="str">
        <f t="shared" ref="A88" si="26">CONCATENATE(B88&amp;"-"&amp;C88)</f>
        <v>Stroh-Öllein</v>
      </c>
      <c r="B88" s="65" t="s">
        <v>537</v>
      </c>
      <c r="C88" s="40" t="s">
        <v>585</v>
      </c>
      <c r="D88" s="275">
        <v>86</v>
      </c>
      <c r="E88" s="275" t="s">
        <v>435</v>
      </c>
      <c r="F88" s="275" t="s">
        <v>9</v>
      </c>
      <c r="G88" s="278">
        <v>5.3000000000000007</v>
      </c>
      <c r="H88" s="278">
        <v>2</v>
      </c>
      <c r="I88" s="278">
        <v>0.89999999999999991</v>
      </c>
      <c r="K88" s="65"/>
      <c r="L88" s="65"/>
      <c r="M88" s="286" t="s">
        <v>47</v>
      </c>
      <c r="N88" s="287" t="s">
        <v>54</v>
      </c>
      <c r="W88" s="287">
        <f t="shared" si="7"/>
        <v>56</v>
      </c>
      <c r="X88" s="285">
        <f t="shared" si="9"/>
        <v>2</v>
      </c>
    </row>
    <row r="89" spans="1:24" ht="16.5" customHeight="1">
      <c r="A89" s="285" t="str">
        <f t="shared" si="25"/>
        <v>Faserpflanzen (Ganzpflanze)-Flachs (Faserlein)</v>
      </c>
      <c r="B89" s="65" t="s">
        <v>531</v>
      </c>
      <c r="C89" s="40" t="s">
        <v>532</v>
      </c>
      <c r="D89" s="275">
        <v>86</v>
      </c>
      <c r="E89" s="275" t="s">
        <v>435</v>
      </c>
      <c r="F89" s="275" t="s">
        <v>9</v>
      </c>
      <c r="G89" s="278">
        <v>10</v>
      </c>
      <c r="H89" s="278">
        <v>6.4</v>
      </c>
      <c r="I89" s="278">
        <v>2.8000000000000003</v>
      </c>
      <c r="K89" s="65"/>
      <c r="L89" s="65"/>
      <c r="M89" s="286" t="s">
        <v>47</v>
      </c>
      <c r="N89" s="287" t="s">
        <v>54</v>
      </c>
      <c r="W89" s="287">
        <f t="shared" si="7"/>
        <v>57</v>
      </c>
      <c r="X89" s="285">
        <f t="shared" si="9"/>
        <v>2</v>
      </c>
    </row>
    <row r="90" spans="1:24" ht="16.5" customHeight="1">
      <c r="A90" s="285" t="str">
        <f t="shared" si="25"/>
        <v>Faserpflanzen (Ganzpflanze)-Hanf (100-150 dt/ha TM)</v>
      </c>
      <c r="B90" s="65" t="s">
        <v>531</v>
      </c>
      <c r="C90" s="40" t="s">
        <v>533</v>
      </c>
      <c r="D90" s="275">
        <v>40</v>
      </c>
      <c r="E90" s="275" t="s">
        <v>435</v>
      </c>
      <c r="F90" s="275" t="s">
        <v>9</v>
      </c>
      <c r="G90" s="278">
        <v>4</v>
      </c>
      <c r="H90" s="278">
        <v>3</v>
      </c>
      <c r="I90" s="278">
        <v>1.3</v>
      </c>
      <c r="K90" s="65"/>
      <c r="L90" s="65"/>
      <c r="M90" s="286" t="s">
        <v>47</v>
      </c>
      <c r="N90" s="287" t="s">
        <v>54</v>
      </c>
      <c r="W90" s="287">
        <f t="shared" si="7"/>
        <v>58</v>
      </c>
      <c r="X90" s="285">
        <f t="shared" si="9"/>
        <v>2</v>
      </c>
    </row>
    <row r="91" spans="1:24" ht="16.5" customHeight="1">
      <c r="A91" s="285" t="str">
        <f t="shared" si="25"/>
        <v>Faserpflanzen (Ganzpflanze)-Miscanthus (150-200 dt/ha TM)</v>
      </c>
      <c r="B91" s="65" t="s">
        <v>531</v>
      </c>
      <c r="C91" s="40" t="s">
        <v>534</v>
      </c>
      <c r="D91" s="275">
        <v>80</v>
      </c>
      <c r="E91" s="275" t="s">
        <v>435</v>
      </c>
      <c r="F91" s="275" t="s">
        <v>9</v>
      </c>
      <c r="G91" s="278">
        <v>1.5</v>
      </c>
      <c r="H91" s="278">
        <v>1.2</v>
      </c>
      <c r="I91" s="278">
        <v>0.5</v>
      </c>
      <c r="K91" s="65"/>
      <c r="L91" s="65"/>
      <c r="M91" s="286" t="s">
        <v>47</v>
      </c>
      <c r="N91" s="287" t="s">
        <v>54</v>
      </c>
      <c r="W91" s="287">
        <f t="shared" si="7"/>
        <v>59</v>
      </c>
      <c r="X91" s="285">
        <f t="shared" ref="X91:X154" si="27">COUNTA(M91:V91)</f>
        <v>2</v>
      </c>
    </row>
    <row r="92" spans="1:24" ht="16.5" customHeight="1">
      <c r="A92" s="285" t="str">
        <f t="shared" si="25"/>
        <v>Hackfrüchte-Kartoffel, Knolle</v>
      </c>
      <c r="B92" s="65" t="s">
        <v>11</v>
      </c>
      <c r="C92" s="40" t="s">
        <v>100</v>
      </c>
      <c r="D92" s="275">
        <v>22</v>
      </c>
      <c r="E92" s="275" t="s">
        <v>435</v>
      </c>
      <c r="F92" s="275" t="s">
        <v>9</v>
      </c>
      <c r="G92" s="278">
        <v>3.5</v>
      </c>
      <c r="H92" s="278">
        <v>1.4000000000000001</v>
      </c>
      <c r="I92" s="278">
        <v>0.6</v>
      </c>
      <c r="K92" s="65"/>
      <c r="L92" s="65"/>
      <c r="M92" s="286" t="s">
        <v>47</v>
      </c>
      <c r="N92" s="287" t="s">
        <v>54</v>
      </c>
      <c r="W92" s="287">
        <f t="shared" si="7"/>
        <v>60</v>
      </c>
      <c r="X92" s="285">
        <f t="shared" si="27"/>
        <v>2</v>
      </c>
    </row>
    <row r="93" spans="1:24" ht="16.5" customHeight="1">
      <c r="A93" s="285" t="str">
        <f t="shared" si="25"/>
        <v>Hackfrüchte-Kartoffel, Kraut</v>
      </c>
      <c r="B93" s="65" t="s">
        <v>11</v>
      </c>
      <c r="C93" s="40" t="s">
        <v>101</v>
      </c>
      <c r="D93" s="275">
        <v>15</v>
      </c>
      <c r="E93" s="275" t="s">
        <v>435</v>
      </c>
      <c r="F93" s="275" t="s">
        <v>9</v>
      </c>
      <c r="G93" s="278">
        <v>2</v>
      </c>
      <c r="H93" s="278">
        <v>0.4</v>
      </c>
      <c r="I93" s="278">
        <v>0.2</v>
      </c>
      <c r="K93" s="65"/>
      <c r="L93" s="65"/>
      <c r="M93" s="286" t="s">
        <v>47</v>
      </c>
      <c r="N93" s="287" t="s">
        <v>54</v>
      </c>
      <c r="W93" s="287">
        <f t="shared" si="7"/>
        <v>61</v>
      </c>
      <c r="X93" s="285">
        <f t="shared" si="27"/>
        <v>2</v>
      </c>
    </row>
    <row r="94" spans="1:24" ht="16.5" customHeight="1">
      <c r="A94" s="285" t="str">
        <f t="shared" si="25"/>
        <v>Hackfrüchte-Zuckerrübe, Rübe</v>
      </c>
      <c r="B94" s="65" t="s">
        <v>11</v>
      </c>
      <c r="C94" s="40" t="s">
        <v>102</v>
      </c>
      <c r="D94" s="275">
        <v>23</v>
      </c>
      <c r="E94" s="275" t="s">
        <v>435</v>
      </c>
      <c r="F94" s="275" t="s">
        <v>9</v>
      </c>
      <c r="G94" s="278">
        <v>1.7999999999999998</v>
      </c>
      <c r="H94" s="278">
        <v>1</v>
      </c>
      <c r="I94" s="278">
        <v>0.4</v>
      </c>
      <c r="K94" s="65"/>
      <c r="L94" s="65"/>
      <c r="M94" s="286" t="s">
        <v>47</v>
      </c>
      <c r="N94" s="287" t="s">
        <v>54</v>
      </c>
      <c r="W94" s="287">
        <f t="shared" si="7"/>
        <v>62</v>
      </c>
      <c r="X94" s="285">
        <f t="shared" si="27"/>
        <v>2</v>
      </c>
    </row>
    <row r="95" spans="1:24" ht="16.5" customHeight="1">
      <c r="A95" s="285" t="str">
        <f t="shared" si="25"/>
        <v>Hackfrüchte-Zuckerrübe, Blatt</v>
      </c>
      <c r="B95" s="65" t="s">
        <v>11</v>
      </c>
      <c r="C95" s="40" t="s">
        <v>103</v>
      </c>
      <c r="D95" s="275">
        <v>18</v>
      </c>
      <c r="E95" s="275" t="s">
        <v>435</v>
      </c>
      <c r="F95" s="275" t="s">
        <v>9</v>
      </c>
      <c r="G95" s="278">
        <v>4</v>
      </c>
      <c r="H95" s="278">
        <v>1.1000000000000001</v>
      </c>
      <c r="I95" s="278">
        <v>0.5</v>
      </c>
      <c r="K95" s="65"/>
      <c r="L95" s="65"/>
      <c r="M95" s="286" t="s">
        <v>47</v>
      </c>
      <c r="N95" s="287" t="s">
        <v>54</v>
      </c>
      <c r="W95" s="287">
        <f t="shared" si="7"/>
        <v>63</v>
      </c>
      <c r="X95" s="285">
        <f t="shared" si="27"/>
        <v>2</v>
      </c>
    </row>
    <row r="96" spans="1:24" ht="16.5" customHeight="1">
      <c r="A96" s="285" t="str">
        <f t="shared" si="25"/>
        <v>Hackfrüchte-Gehaltsrübe, Rübe</v>
      </c>
      <c r="B96" s="65" t="s">
        <v>11</v>
      </c>
      <c r="C96" s="40" t="s">
        <v>104</v>
      </c>
      <c r="D96" s="275">
        <v>15</v>
      </c>
      <c r="E96" s="275" t="s">
        <v>435</v>
      </c>
      <c r="F96" s="275" t="s">
        <v>9</v>
      </c>
      <c r="G96" s="278">
        <v>1.7999999999999998</v>
      </c>
      <c r="H96" s="278">
        <v>0.89999999999999991</v>
      </c>
      <c r="I96" s="278">
        <v>0.4</v>
      </c>
      <c r="K96" s="65"/>
      <c r="L96" s="65"/>
      <c r="M96" s="286" t="s">
        <v>47</v>
      </c>
      <c r="N96" s="287" t="s">
        <v>54</v>
      </c>
      <c r="W96" s="287">
        <f t="shared" si="7"/>
        <v>64</v>
      </c>
      <c r="X96" s="285">
        <f t="shared" si="27"/>
        <v>2</v>
      </c>
    </row>
    <row r="97" spans="1:24" ht="16.5" customHeight="1">
      <c r="A97" s="285" t="str">
        <f t="shared" si="25"/>
        <v>Hackfrüchte-Gehaltsrübe, Blatt</v>
      </c>
      <c r="B97" s="65" t="s">
        <v>11</v>
      </c>
      <c r="C97" s="40" t="s">
        <v>105</v>
      </c>
      <c r="D97" s="275">
        <v>16</v>
      </c>
      <c r="E97" s="275" t="s">
        <v>435</v>
      </c>
      <c r="F97" s="275" t="s">
        <v>9</v>
      </c>
      <c r="G97" s="278">
        <v>3</v>
      </c>
      <c r="H97" s="278">
        <v>0.8</v>
      </c>
      <c r="I97" s="278">
        <v>0.3</v>
      </c>
      <c r="K97" s="65"/>
      <c r="L97" s="65"/>
      <c r="M97" s="286" t="s">
        <v>47</v>
      </c>
      <c r="N97" s="287" t="s">
        <v>54</v>
      </c>
      <c r="W97" s="287">
        <f t="shared" si="7"/>
        <v>65</v>
      </c>
      <c r="X97" s="285">
        <f t="shared" si="27"/>
        <v>2</v>
      </c>
    </row>
    <row r="98" spans="1:24" ht="16.5" customHeight="1">
      <c r="A98" s="285" t="str">
        <f t="shared" si="25"/>
        <v>Hackfrüchte-Massenrübe, Rübe</v>
      </c>
      <c r="B98" s="65" t="s">
        <v>11</v>
      </c>
      <c r="C98" s="40" t="s">
        <v>106</v>
      </c>
      <c r="D98" s="275">
        <v>12</v>
      </c>
      <c r="E98" s="275" t="s">
        <v>435</v>
      </c>
      <c r="F98" s="275" t="s">
        <v>9</v>
      </c>
      <c r="G98" s="278">
        <v>1.4000000000000001</v>
      </c>
      <c r="H98" s="278">
        <v>0.70000000000000007</v>
      </c>
      <c r="I98" s="278">
        <v>0.3</v>
      </c>
      <c r="K98" s="65"/>
      <c r="L98" s="65"/>
      <c r="M98" s="286" t="s">
        <v>47</v>
      </c>
      <c r="N98" s="287" t="s">
        <v>54</v>
      </c>
      <c r="W98" s="287">
        <f t="shared" si="7"/>
        <v>66</v>
      </c>
      <c r="X98" s="285">
        <f t="shared" si="27"/>
        <v>2</v>
      </c>
    </row>
    <row r="99" spans="1:24" ht="16.5" customHeight="1">
      <c r="A99" s="285" t="str">
        <f t="shared" si="25"/>
        <v>Hackfrüchte-Massenrübe, Blatt</v>
      </c>
      <c r="B99" s="65" t="s">
        <v>11</v>
      </c>
      <c r="C99" s="40" t="s">
        <v>107</v>
      </c>
      <c r="D99" s="275">
        <v>16</v>
      </c>
      <c r="E99" s="275" t="s">
        <v>435</v>
      </c>
      <c r="F99" s="275" t="s">
        <v>9</v>
      </c>
      <c r="G99" s="278">
        <v>2.5</v>
      </c>
      <c r="H99" s="278">
        <v>0.6</v>
      </c>
      <c r="I99" s="278">
        <v>0.2</v>
      </c>
      <c r="K99" s="65"/>
      <c r="L99" s="65"/>
      <c r="M99" s="286" t="s">
        <v>47</v>
      </c>
      <c r="N99" s="287" t="s">
        <v>54</v>
      </c>
      <c r="W99" s="287">
        <f t="shared" si="7"/>
        <v>67</v>
      </c>
      <c r="X99" s="285">
        <f t="shared" si="27"/>
        <v>2</v>
      </c>
    </row>
    <row r="100" spans="1:24" ht="16.5" customHeight="1">
      <c r="A100" s="285" t="str">
        <f t="shared" si="25"/>
        <v>Futterpflanzen (Ganzpflanze)-GPS</v>
      </c>
      <c r="B100" s="65" t="s">
        <v>490</v>
      </c>
      <c r="C100" s="40" t="s">
        <v>586</v>
      </c>
      <c r="D100" s="275">
        <v>35</v>
      </c>
      <c r="E100" s="275" t="s">
        <v>435</v>
      </c>
      <c r="F100" s="275" t="s">
        <v>9</v>
      </c>
      <c r="G100" s="278">
        <v>5.6000000000000005</v>
      </c>
      <c r="H100" s="278">
        <v>2.3000000000000003</v>
      </c>
      <c r="I100" s="278">
        <v>1</v>
      </c>
      <c r="K100" s="65"/>
      <c r="L100" s="65"/>
      <c r="M100" s="286" t="s">
        <v>47</v>
      </c>
      <c r="N100" s="287" t="s">
        <v>54</v>
      </c>
      <c r="W100" s="287">
        <f t="shared" si="7"/>
        <v>68</v>
      </c>
      <c r="X100" s="285">
        <f t="shared" si="27"/>
        <v>2</v>
      </c>
    </row>
    <row r="101" spans="1:24" ht="16.5" customHeight="1">
      <c r="A101" s="285" t="str">
        <f t="shared" si="25"/>
        <v>Futterpflanzen (Ganzpflanze)-Silomais</v>
      </c>
      <c r="B101" s="65" t="s">
        <v>490</v>
      </c>
      <c r="C101" s="40" t="s">
        <v>551</v>
      </c>
      <c r="D101" s="275">
        <v>35</v>
      </c>
      <c r="E101" s="275" t="s">
        <v>435</v>
      </c>
      <c r="F101" s="275" t="s">
        <v>9</v>
      </c>
      <c r="G101" s="278">
        <v>4.6999999999999993</v>
      </c>
      <c r="H101" s="278">
        <v>1.7999999999999998</v>
      </c>
      <c r="I101" s="278">
        <v>0.8</v>
      </c>
      <c r="K101" s="65"/>
      <c r="L101" s="65"/>
      <c r="M101" s="286" t="s">
        <v>47</v>
      </c>
      <c r="N101" s="287" t="s">
        <v>54</v>
      </c>
      <c r="W101" s="287">
        <f t="shared" si="7"/>
        <v>69</v>
      </c>
      <c r="X101" s="285">
        <f t="shared" si="27"/>
        <v>2</v>
      </c>
    </row>
    <row r="102" spans="1:24" ht="16.5" customHeight="1">
      <c r="A102" s="285" t="str">
        <f t="shared" si="25"/>
        <v>Futterpflanzen (Ganzpflanze)-Rotklee</v>
      </c>
      <c r="B102" s="65" t="s">
        <v>490</v>
      </c>
      <c r="C102" s="40" t="s">
        <v>497</v>
      </c>
      <c r="D102" s="275">
        <v>20</v>
      </c>
      <c r="E102" s="275" t="s">
        <v>435</v>
      </c>
      <c r="F102" s="275" t="s">
        <v>9</v>
      </c>
      <c r="G102" s="278">
        <v>6.5</v>
      </c>
      <c r="H102" s="278">
        <v>1.3</v>
      </c>
      <c r="I102" s="278">
        <v>0.6</v>
      </c>
      <c r="K102" s="65"/>
      <c r="L102" s="65"/>
      <c r="M102" s="286" t="s">
        <v>47</v>
      </c>
      <c r="N102" s="287" t="s">
        <v>54</v>
      </c>
      <c r="W102" s="287">
        <f t="shared" si="7"/>
        <v>70</v>
      </c>
      <c r="X102" s="285">
        <f t="shared" si="27"/>
        <v>2</v>
      </c>
    </row>
    <row r="103" spans="1:24" ht="16.5" customHeight="1">
      <c r="A103" s="285" t="str">
        <f t="shared" si="25"/>
        <v>Futterpflanzen (Ganzpflanze)-Luzerne</v>
      </c>
      <c r="B103" s="65" t="s">
        <v>490</v>
      </c>
      <c r="C103" s="40" t="s">
        <v>496</v>
      </c>
      <c r="D103" s="275">
        <v>20</v>
      </c>
      <c r="E103" s="275" t="s">
        <v>435</v>
      </c>
      <c r="F103" s="275" t="s">
        <v>9</v>
      </c>
      <c r="G103" s="278">
        <v>6.5</v>
      </c>
      <c r="H103" s="278">
        <v>1.4000000000000001</v>
      </c>
      <c r="I103" s="278">
        <v>0.6</v>
      </c>
      <c r="K103" s="65"/>
      <c r="L103" s="65"/>
      <c r="M103" s="286" t="s">
        <v>47</v>
      </c>
      <c r="N103" s="287" t="s">
        <v>54</v>
      </c>
      <c r="W103" s="287">
        <f t="shared" si="7"/>
        <v>71</v>
      </c>
      <c r="X103" s="285">
        <f t="shared" si="27"/>
        <v>2</v>
      </c>
    </row>
    <row r="104" spans="1:24" ht="16.5" customHeight="1">
      <c r="A104" s="285" t="str">
        <f t="shared" si="25"/>
        <v>Futterpflanzen (Ganzpflanze)-Kleegras</v>
      </c>
      <c r="B104" s="65" t="s">
        <v>490</v>
      </c>
      <c r="C104" s="40" t="s">
        <v>495</v>
      </c>
      <c r="D104" s="275">
        <v>20</v>
      </c>
      <c r="E104" s="275" t="s">
        <v>435</v>
      </c>
      <c r="F104" s="275" t="s">
        <v>9</v>
      </c>
      <c r="G104" s="278">
        <v>5.8</v>
      </c>
      <c r="H104" s="278">
        <v>1.4000000000000001</v>
      </c>
      <c r="I104" s="278">
        <v>0.6</v>
      </c>
      <c r="K104" s="65"/>
      <c r="L104" s="65"/>
      <c r="M104" s="286" t="s">
        <v>47</v>
      </c>
      <c r="N104" s="287" t="s">
        <v>54</v>
      </c>
      <c r="W104" s="287">
        <f t="shared" si="7"/>
        <v>72</v>
      </c>
      <c r="X104" s="285">
        <f t="shared" si="27"/>
        <v>2</v>
      </c>
    </row>
    <row r="105" spans="1:24" ht="16.5" customHeight="1">
      <c r="A105" s="285" t="str">
        <f t="shared" si="25"/>
        <v>Futterpflanzen (Ganzpflanze)-Luzernegras</v>
      </c>
      <c r="B105" s="65" t="s">
        <v>490</v>
      </c>
      <c r="C105" s="40" t="s">
        <v>494</v>
      </c>
      <c r="D105" s="275">
        <v>20</v>
      </c>
      <c r="E105" s="275" t="s">
        <v>435</v>
      </c>
      <c r="F105" s="275" t="s">
        <v>9</v>
      </c>
      <c r="G105" s="278">
        <v>5.8</v>
      </c>
      <c r="H105" s="278">
        <v>1.5</v>
      </c>
      <c r="I105" s="278">
        <v>0.70000000000000007</v>
      </c>
      <c r="K105" s="65"/>
      <c r="L105" s="65"/>
      <c r="M105" s="286" t="s">
        <v>47</v>
      </c>
      <c r="N105" s="287" t="s">
        <v>54</v>
      </c>
      <c r="W105" s="287">
        <f t="shared" si="7"/>
        <v>73</v>
      </c>
      <c r="X105" s="285">
        <f t="shared" si="27"/>
        <v>2</v>
      </c>
    </row>
    <row r="106" spans="1:24" ht="16.5" customHeight="1">
      <c r="A106" s="285" t="str">
        <f t="shared" si="25"/>
        <v>Futterpflanzen (Ganzpflanze)-Weidelgras (Ackergras)</v>
      </c>
      <c r="B106" s="65" t="s">
        <v>490</v>
      </c>
      <c r="C106" s="40" t="s">
        <v>493</v>
      </c>
      <c r="D106" s="275">
        <v>20</v>
      </c>
      <c r="E106" s="275" t="s">
        <v>435</v>
      </c>
      <c r="F106" s="275" t="s">
        <v>9</v>
      </c>
      <c r="G106" s="278">
        <v>5.3000000000000007</v>
      </c>
      <c r="H106" s="278">
        <v>1.6</v>
      </c>
      <c r="I106" s="278">
        <v>0.70000000000000007</v>
      </c>
      <c r="K106" s="65"/>
      <c r="L106" s="65"/>
      <c r="M106" s="286" t="s">
        <v>47</v>
      </c>
      <c r="N106" s="287" t="s">
        <v>54</v>
      </c>
      <c r="W106" s="287">
        <f t="shared" si="7"/>
        <v>74</v>
      </c>
      <c r="X106" s="285">
        <f t="shared" si="27"/>
        <v>2</v>
      </c>
    </row>
    <row r="107" spans="1:24" ht="16.5" customHeight="1">
      <c r="A107" s="285" t="str">
        <f t="shared" si="25"/>
        <v>Futterpflanzen (Ganzpflanze)-Futterzwischenfrüchte</v>
      </c>
      <c r="B107" s="65" t="s">
        <v>490</v>
      </c>
      <c r="C107" s="40" t="s">
        <v>492</v>
      </c>
      <c r="D107" s="275">
        <v>15</v>
      </c>
      <c r="E107" s="275" t="s">
        <v>435</v>
      </c>
      <c r="F107" s="275" t="s">
        <v>9</v>
      </c>
      <c r="G107" s="278">
        <v>4.3</v>
      </c>
      <c r="H107" s="278">
        <v>1.3</v>
      </c>
      <c r="I107" s="278">
        <v>0.6</v>
      </c>
      <c r="K107" s="65"/>
      <c r="L107" s="65"/>
      <c r="M107" s="286" t="s">
        <v>47</v>
      </c>
      <c r="N107" s="287" t="s">
        <v>54</v>
      </c>
      <c r="W107" s="287">
        <f t="shared" si="7"/>
        <v>75</v>
      </c>
      <c r="X107" s="285">
        <f t="shared" si="27"/>
        <v>2</v>
      </c>
    </row>
    <row r="108" spans="1:24" ht="16.5" customHeight="1">
      <c r="A108" s="285" t="str">
        <f t="shared" si="25"/>
        <v>Grünland (Ganzpflanze)-1 Nutzung (40 dt/ha TM)</v>
      </c>
      <c r="B108" s="65" t="s">
        <v>491</v>
      </c>
      <c r="C108" s="40" t="s">
        <v>498</v>
      </c>
      <c r="D108" s="275">
        <v>35</v>
      </c>
      <c r="E108" s="275" t="s">
        <v>435</v>
      </c>
      <c r="F108" s="275"/>
      <c r="G108" s="278">
        <v>4.8299999999999992</v>
      </c>
      <c r="H108" s="278">
        <v>1.75</v>
      </c>
      <c r="I108" s="278">
        <v>0.77000000000000013</v>
      </c>
      <c r="K108" s="65"/>
      <c r="L108" s="65"/>
      <c r="M108" s="286" t="s">
        <v>47</v>
      </c>
      <c r="N108" s="287" t="s">
        <v>54</v>
      </c>
      <c r="W108" s="287">
        <f t="shared" si="7"/>
        <v>76</v>
      </c>
      <c r="X108" s="285">
        <f t="shared" si="27"/>
        <v>2</v>
      </c>
    </row>
    <row r="109" spans="1:24" ht="16.5" customHeight="1">
      <c r="A109" s="285" t="str">
        <f t="shared" si="25"/>
        <v>Grünland (Ganzpflanze)-2 Nutzungen (55 dt/ha TM)</v>
      </c>
      <c r="B109" s="65" t="s">
        <v>491</v>
      </c>
      <c r="C109" s="40" t="s">
        <v>499</v>
      </c>
      <c r="D109" s="275">
        <v>35</v>
      </c>
      <c r="E109" s="275" t="s">
        <v>435</v>
      </c>
      <c r="F109" s="275"/>
      <c r="G109" s="278">
        <v>6.37</v>
      </c>
      <c r="H109" s="278">
        <v>2.2749999999999999</v>
      </c>
      <c r="I109" s="278">
        <v>1.0149999999999999</v>
      </c>
      <c r="K109" s="65"/>
      <c r="L109" s="65"/>
      <c r="M109" s="286" t="s">
        <v>47</v>
      </c>
      <c r="N109" s="287" t="s">
        <v>54</v>
      </c>
      <c r="W109" s="287">
        <f t="shared" si="7"/>
        <v>77</v>
      </c>
      <c r="X109" s="285">
        <f t="shared" si="27"/>
        <v>2</v>
      </c>
    </row>
    <row r="110" spans="1:24" ht="16.5" customHeight="1">
      <c r="A110" s="285" t="str">
        <f t="shared" si="25"/>
        <v>Grünland (Ganzpflanze)-3 Nutzungen (80 dt/ha TM)</v>
      </c>
      <c r="B110" s="65" t="s">
        <v>491</v>
      </c>
      <c r="C110" s="40" t="s">
        <v>500</v>
      </c>
      <c r="D110" s="275">
        <v>35</v>
      </c>
      <c r="E110" s="275" t="s">
        <v>435</v>
      </c>
      <c r="F110" s="275"/>
      <c r="G110" s="278">
        <v>8.4</v>
      </c>
      <c r="H110" s="278">
        <v>2.4849999999999999</v>
      </c>
      <c r="I110" s="278">
        <v>1.085</v>
      </c>
      <c r="K110" s="65"/>
      <c r="L110" s="65"/>
      <c r="M110" s="286" t="s">
        <v>47</v>
      </c>
      <c r="N110" s="287" t="s">
        <v>54</v>
      </c>
      <c r="W110" s="287">
        <f t="shared" si="7"/>
        <v>78</v>
      </c>
      <c r="X110" s="285">
        <f t="shared" si="27"/>
        <v>2</v>
      </c>
    </row>
    <row r="111" spans="1:24" ht="16.5" customHeight="1">
      <c r="A111" s="285" t="str">
        <f t="shared" si="25"/>
        <v>Grünland (Ganzpflanze)-4 Nutzungen (90 dt/ha TM)</v>
      </c>
      <c r="B111" s="65" t="s">
        <v>491</v>
      </c>
      <c r="C111" s="40" t="s">
        <v>501</v>
      </c>
      <c r="D111" s="275">
        <v>35</v>
      </c>
      <c r="E111" s="275" t="s">
        <v>435</v>
      </c>
      <c r="F111" s="275"/>
      <c r="G111" s="278">
        <v>9.4500000000000011</v>
      </c>
      <c r="H111" s="278">
        <v>2.8350000000000004</v>
      </c>
      <c r="I111" s="278">
        <v>1.26</v>
      </c>
      <c r="K111" s="65"/>
      <c r="L111" s="65"/>
      <c r="M111" s="286" t="s">
        <v>47</v>
      </c>
      <c r="N111" s="287" t="s">
        <v>54</v>
      </c>
      <c r="W111" s="287">
        <f t="shared" si="7"/>
        <v>79</v>
      </c>
      <c r="X111" s="285">
        <f t="shared" si="27"/>
        <v>2</v>
      </c>
    </row>
    <row r="112" spans="1:24" ht="16.5" customHeight="1">
      <c r="A112" s="285" t="str">
        <f t="shared" si="25"/>
        <v>Grünland (Ganzpflanze)-5 Nutzungen (110 dt/ha TM)</v>
      </c>
      <c r="B112" s="65" t="s">
        <v>491</v>
      </c>
      <c r="C112" s="40" t="s">
        <v>502</v>
      </c>
      <c r="D112" s="275">
        <v>35</v>
      </c>
      <c r="E112" s="275" t="s">
        <v>435</v>
      </c>
      <c r="F112" s="275"/>
      <c r="G112" s="278">
        <v>9.8000000000000007</v>
      </c>
      <c r="H112" s="278">
        <v>3.0449999999999999</v>
      </c>
      <c r="I112" s="278">
        <v>1.33</v>
      </c>
      <c r="K112" s="65"/>
      <c r="L112" s="65"/>
      <c r="M112" s="286" t="s">
        <v>47</v>
      </c>
      <c r="N112" s="287" t="s">
        <v>54</v>
      </c>
      <c r="W112" s="287">
        <f t="shared" ref="W112:W175" si="28">W111+1</f>
        <v>80</v>
      </c>
      <c r="X112" s="285">
        <f t="shared" si="27"/>
        <v>2</v>
      </c>
    </row>
    <row r="113" spans="1:24" ht="16.5" customHeight="1">
      <c r="A113" s="285" t="str">
        <f t="shared" si="25"/>
        <v>Einzelfuttermittel-Altbrot</v>
      </c>
      <c r="B113" s="65" t="s">
        <v>15</v>
      </c>
      <c r="C113" s="40" t="s">
        <v>484</v>
      </c>
      <c r="D113" s="275">
        <v>65</v>
      </c>
      <c r="E113" s="275" t="s">
        <v>435</v>
      </c>
      <c r="F113" s="275"/>
      <c r="G113" s="278">
        <v>15.6</v>
      </c>
      <c r="H113" s="278">
        <v>1.95</v>
      </c>
      <c r="I113" s="278">
        <v>0.84500000000000008</v>
      </c>
      <c r="K113" s="65"/>
      <c r="L113" s="65"/>
      <c r="M113" s="286" t="s">
        <v>47</v>
      </c>
      <c r="N113" s="287" t="s">
        <v>54</v>
      </c>
      <c r="W113" s="287">
        <f t="shared" si="28"/>
        <v>81</v>
      </c>
      <c r="X113" s="285">
        <f t="shared" si="27"/>
        <v>2</v>
      </c>
    </row>
    <row r="114" spans="1:24" ht="16.5" customHeight="1">
      <c r="A114" s="285" t="str">
        <f t="shared" si="25"/>
        <v>Einzelfuttermittel-Apfeltrester</v>
      </c>
      <c r="B114" s="65" t="s">
        <v>15</v>
      </c>
      <c r="C114" s="40" t="s">
        <v>438</v>
      </c>
      <c r="D114" s="275">
        <v>22</v>
      </c>
      <c r="E114" s="275" t="s">
        <v>435</v>
      </c>
      <c r="F114" s="275"/>
      <c r="G114" s="278">
        <v>2.9260000000000002</v>
      </c>
      <c r="H114" s="278">
        <v>0.88</v>
      </c>
      <c r="I114" s="278">
        <v>0.39599999999999996</v>
      </c>
      <c r="K114" s="65"/>
      <c r="L114" s="65"/>
      <c r="M114" s="286" t="s">
        <v>47</v>
      </c>
      <c r="N114" s="287" t="s">
        <v>54</v>
      </c>
      <c r="W114" s="287">
        <f t="shared" si="28"/>
        <v>82</v>
      </c>
      <c r="X114" s="285">
        <f t="shared" si="27"/>
        <v>2</v>
      </c>
    </row>
    <row r="115" spans="1:24" ht="16.5" customHeight="1">
      <c r="A115" s="285" t="str">
        <f t="shared" si="25"/>
        <v>Einzelfuttermittel-Bierhefe, flüssig</v>
      </c>
      <c r="B115" s="65" t="s">
        <v>15</v>
      </c>
      <c r="C115" s="40" t="s">
        <v>439</v>
      </c>
      <c r="D115" s="275">
        <v>10</v>
      </c>
      <c r="E115" s="275" t="s">
        <v>435</v>
      </c>
      <c r="F115" s="275"/>
      <c r="G115" s="278">
        <v>8.4</v>
      </c>
      <c r="H115" s="278">
        <v>2.6</v>
      </c>
      <c r="I115" s="278">
        <v>1.1400000000000001</v>
      </c>
      <c r="K115" s="65"/>
      <c r="L115" s="65"/>
      <c r="M115" s="286" t="s">
        <v>47</v>
      </c>
      <c r="N115" s="287" t="s">
        <v>54</v>
      </c>
      <c r="W115" s="287">
        <f t="shared" si="28"/>
        <v>83</v>
      </c>
      <c r="X115" s="285">
        <f t="shared" si="27"/>
        <v>2</v>
      </c>
    </row>
    <row r="116" spans="1:24" ht="16.5" customHeight="1">
      <c r="A116" s="285" t="str">
        <f t="shared" si="25"/>
        <v>Einzelfuttermittel-Biertreber, siliert</v>
      </c>
      <c r="B116" s="65" t="s">
        <v>15</v>
      </c>
      <c r="C116" s="40" t="s">
        <v>440</v>
      </c>
      <c r="D116" s="275">
        <v>25</v>
      </c>
      <c r="E116" s="275" t="s">
        <v>435</v>
      </c>
      <c r="F116" s="275"/>
      <c r="G116" s="278">
        <v>10</v>
      </c>
      <c r="H116" s="278">
        <v>3.4249999999999994</v>
      </c>
      <c r="I116" s="278">
        <v>1.5</v>
      </c>
      <c r="K116" s="65"/>
      <c r="L116" s="65"/>
      <c r="M116" s="286" t="s">
        <v>47</v>
      </c>
      <c r="N116" s="287" t="s">
        <v>54</v>
      </c>
      <c r="W116" s="287">
        <f t="shared" si="28"/>
        <v>84</v>
      </c>
      <c r="X116" s="285">
        <f t="shared" si="27"/>
        <v>2</v>
      </c>
    </row>
    <row r="117" spans="1:24" ht="16.5" customHeight="1">
      <c r="A117" s="285" t="str">
        <f t="shared" si="25"/>
        <v>Einzelfuttermittel-CCM</v>
      </c>
      <c r="B117" s="65" t="s">
        <v>15</v>
      </c>
      <c r="C117" s="40" t="s">
        <v>441</v>
      </c>
      <c r="D117" s="275">
        <v>60</v>
      </c>
      <c r="E117" s="275" t="s">
        <v>435</v>
      </c>
      <c r="F117" s="275"/>
      <c r="G117" s="278">
        <v>10.08</v>
      </c>
      <c r="H117" s="278">
        <v>4.0799999999999992</v>
      </c>
      <c r="I117" s="278">
        <v>1.7999999999999998</v>
      </c>
      <c r="K117" s="65"/>
      <c r="L117" s="65"/>
      <c r="M117" s="286" t="s">
        <v>47</v>
      </c>
      <c r="N117" s="287" t="s">
        <v>54</v>
      </c>
      <c r="W117" s="287">
        <f t="shared" si="28"/>
        <v>85</v>
      </c>
      <c r="X117" s="285">
        <f t="shared" si="27"/>
        <v>2</v>
      </c>
    </row>
    <row r="118" spans="1:24" ht="16.5" customHeight="1">
      <c r="A118" s="285" t="str">
        <f t="shared" si="25"/>
        <v>Einzelfuttermittel-Fischmehl</v>
      </c>
      <c r="B118" s="65" t="s">
        <v>15</v>
      </c>
      <c r="C118" s="40" t="s">
        <v>442</v>
      </c>
      <c r="D118" s="275">
        <v>91</v>
      </c>
      <c r="E118" s="275" t="s">
        <v>435</v>
      </c>
      <c r="F118" s="275"/>
      <c r="G118" s="278">
        <v>91.727999999999994</v>
      </c>
      <c r="H118" s="278">
        <v>68.795999999999992</v>
      </c>
      <c r="I118" s="278">
        <v>30.302999999999997</v>
      </c>
      <c r="K118" s="65"/>
      <c r="L118" s="65"/>
      <c r="M118" s="286" t="s">
        <v>47</v>
      </c>
      <c r="N118" s="287" t="s">
        <v>54</v>
      </c>
      <c r="W118" s="287">
        <f t="shared" si="28"/>
        <v>86</v>
      </c>
      <c r="X118" s="285">
        <f t="shared" si="27"/>
        <v>2</v>
      </c>
    </row>
    <row r="119" spans="1:24" ht="16.5" customHeight="1">
      <c r="A119" s="285" t="str">
        <f t="shared" si="25"/>
        <v>Einzelfuttermittel-Getreideschlempe, frisch (Weizen)</v>
      </c>
      <c r="B119" s="65" t="s">
        <v>15</v>
      </c>
      <c r="C119" s="40" t="s">
        <v>443</v>
      </c>
      <c r="D119" s="275">
        <v>60</v>
      </c>
      <c r="E119" s="275" t="s">
        <v>435</v>
      </c>
      <c r="F119" s="275"/>
      <c r="G119" s="278">
        <v>34.559999999999995</v>
      </c>
      <c r="H119" s="278">
        <v>6.9</v>
      </c>
      <c r="I119" s="278">
        <v>3</v>
      </c>
      <c r="K119" s="65"/>
      <c r="L119" s="65"/>
      <c r="M119" s="286" t="s">
        <v>47</v>
      </c>
      <c r="N119" s="287" t="s">
        <v>54</v>
      </c>
      <c r="W119" s="287">
        <f t="shared" si="28"/>
        <v>87</v>
      </c>
      <c r="X119" s="285">
        <f t="shared" si="27"/>
        <v>2</v>
      </c>
    </row>
    <row r="120" spans="1:24" ht="16.5" customHeight="1">
      <c r="A120" s="285" t="str">
        <f t="shared" si="25"/>
        <v>Einzelfuttermittel-Getreideschlempe, getrocknet (Weizen)</v>
      </c>
      <c r="B120" s="65" t="s">
        <v>15</v>
      </c>
      <c r="C120" s="40" t="s">
        <v>444</v>
      </c>
      <c r="D120" s="275">
        <v>92</v>
      </c>
      <c r="E120" s="275" t="s">
        <v>435</v>
      </c>
      <c r="F120" s="275"/>
      <c r="G120" s="278">
        <v>56.211999999999996</v>
      </c>
      <c r="H120" s="278">
        <v>18.952000000000002</v>
      </c>
      <c r="I120" s="278">
        <v>8.3719999999999999</v>
      </c>
      <c r="K120" s="65"/>
      <c r="L120" s="65"/>
      <c r="M120" s="286" t="s">
        <v>47</v>
      </c>
      <c r="N120" s="287" t="s">
        <v>54</v>
      </c>
      <c r="W120" s="287">
        <f t="shared" si="28"/>
        <v>88</v>
      </c>
      <c r="X120" s="285">
        <f t="shared" si="27"/>
        <v>2</v>
      </c>
    </row>
    <row r="121" spans="1:24" ht="16.5" customHeight="1">
      <c r="A121" s="285" t="str">
        <f t="shared" si="25"/>
        <v>Einzelfuttermittel-Haferschälkleie</v>
      </c>
      <c r="B121" s="65" t="s">
        <v>15</v>
      </c>
      <c r="C121" s="40" t="s">
        <v>445</v>
      </c>
      <c r="D121" s="275">
        <v>90</v>
      </c>
      <c r="E121" s="275" t="s">
        <v>435</v>
      </c>
      <c r="F121" s="275"/>
      <c r="G121" s="278">
        <v>10.079999999999998</v>
      </c>
      <c r="H121" s="278">
        <v>3.5100000000000007</v>
      </c>
      <c r="I121" s="278">
        <v>1.5299999999999998</v>
      </c>
      <c r="K121" s="65"/>
      <c r="L121" s="65"/>
      <c r="M121" s="286" t="s">
        <v>47</v>
      </c>
      <c r="N121" s="287" t="s">
        <v>54</v>
      </c>
      <c r="W121" s="287">
        <f t="shared" si="28"/>
        <v>89</v>
      </c>
      <c r="X121" s="285">
        <f t="shared" si="27"/>
        <v>2</v>
      </c>
    </row>
    <row r="122" spans="1:24" ht="16.5" customHeight="1">
      <c r="A122" s="285" t="str">
        <f t="shared" si="25"/>
        <v>Einzelfuttermittel-Kartoffeleiweiß</v>
      </c>
      <c r="B122" s="65" t="s">
        <v>15</v>
      </c>
      <c r="C122" s="40" t="s">
        <v>446</v>
      </c>
      <c r="D122" s="275">
        <v>90</v>
      </c>
      <c r="E122" s="275" t="s">
        <v>435</v>
      </c>
      <c r="F122" s="275"/>
      <c r="G122" s="278">
        <v>120.96000000000001</v>
      </c>
      <c r="H122" s="278">
        <v>10.35</v>
      </c>
      <c r="I122" s="278">
        <v>4.5</v>
      </c>
      <c r="K122" s="65"/>
      <c r="L122" s="65"/>
      <c r="M122" s="286" t="s">
        <v>47</v>
      </c>
      <c r="N122" s="287" t="s">
        <v>54</v>
      </c>
      <c r="W122" s="287">
        <f t="shared" si="28"/>
        <v>90</v>
      </c>
      <c r="X122" s="285">
        <f t="shared" si="27"/>
        <v>2</v>
      </c>
    </row>
    <row r="123" spans="1:24" ht="16.5" customHeight="1">
      <c r="A123" s="285" t="str">
        <f t="shared" si="25"/>
        <v>Einzelfuttermittel-Kartoffelpülpe, siliert</v>
      </c>
      <c r="B123" s="65" t="s">
        <v>15</v>
      </c>
      <c r="C123" s="40" t="s">
        <v>447</v>
      </c>
      <c r="D123" s="275">
        <v>18</v>
      </c>
      <c r="E123" s="275" t="s">
        <v>435</v>
      </c>
      <c r="F123" s="275"/>
      <c r="G123" s="278">
        <v>1.4040000000000004</v>
      </c>
      <c r="H123" s="278">
        <v>1.1520000000000001</v>
      </c>
      <c r="I123" s="278">
        <v>0.504</v>
      </c>
      <c r="K123" s="65"/>
      <c r="L123" s="65"/>
      <c r="M123" s="286" t="s">
        <v>47</v>
      </c>
      <c r="N123" s="287" t="s">
        <v>54</v>
      </c>
      <c r="W123" s="287">
        <f t="shared" si="28"/>
        <v>91</v>
      </c>
      <c r="X123" s="285">
        <f t="shared" si="27"/>
        <v>2</v>
      </c>
    </row>
    <row r="124" spans="1:24" ht="16.5" customHeight="1">
      <c r="A124" s="285" t="str">
        <f t="shared" si="25"/>
        <v>Einzelfuttermittel-Kartoffelschlempe, frisch</v>
      </c>
      <c r="B124" s="65" t="s">
        <v>15</v>
      </c>
      <c r="C124" s="40" t="s">
        <v>448</v>
      </c>
      <c r="D124" s="275">
        <v>5.5</v>
      </c>
      <c r="E124" s="275" t="s">
        <v>435</v>
      </c>
      <c r="F124" s="275"/>
      <c r="G124" s="278">
        <v>2.9039999999999999</v>
      </c>
      <c r="H124" s="278">
        <v>0.84150000000000003</v>
      </c>
      <c r="I124" s="278">
        <v>0.37399999999999994</v>
      </c>
      <c r="K124" s="65"/>
      <c r="L124" s="65"/>
      <c r="M124" s="286" t="s">
        <v>47</v>
      </c>
      <c r="N124" s="287" t="s">
        <v>54</v>
      </c>
      <c r="W124" s="287">
        <f t="shared" si="28"/>
        <v>92</v>
      </c>
      <c r="X124" s="285">
        <f t="shared" si="27"/>
        <v>2</v>
      </c>
    </row>
    <row r="125" spans="1:24" ht="16.5" customHeight="1">
      <c r="A125" s="285" t="str">
        <f t="shared" si="25"/>
        <v>Einzelfuttermittel-Leinextraktionsschrot</v>
      </c>
      <c r="B125" s="65" t="s">
        <v>15</v>
      </c>
      <c r="C125" s="40" t="s">
        <v>449</v>
      </c>
      <c r="D125" s="275">
        <v>89</v>
      </c>
      <c r="E125" s="275" t="s">
        <v>435</v>
      </c>
      <c r="F125" s="275"/>
      <c r="G125" s="278">
        <v>53.488999999999997</v>
      </c>
      <c r="H125" s="278">
        <v>19.580000000000002</v>
      </c>
      <c r="I125" s="278">
        <v>8.6329999999999991</v>
      </c>
      <c r="K125" s="65"/>
      <c r="L125" s="65"/>
      <c r="M125" s="286" t="s">
        <v>47</v>
      </c>
      <c r="N125" s="287" t="s">
        <v>54</v>
      </c>
      <c r="W125" s="287">
        <f t="shared" si="28"/>
        <v>93</v>
      </c>
      <c r="X125" s="285">
        <f t="shared" si="27"/>
        <v>2</v>
      </c>
    </row>
    <row r="126" spans="1:24" ht="16.5" customHeight="1">
      <c r="A126" s="285" t="str">
        <f t="shared" si="25"/>
        <v>Einzelfuttermittel-Leinkuchen</v>
      </c>
      <c r="B126" s="65" t="s">
        <v>15</v>
      </c>
      <c r="C126" s="40" t="s">
        <v>450</v>
      </c>
      <c r="D126" s="275">
        <v>90</v>
      </c>
      <c r="E126" s="275" t="s">
        <v>435</v>
      </c>
      <c r="F126" s="275"/>
      <c r="G126" s="278">
        <v>53.280000000000008</v>
      </c>
      <c r="H126" s="278">
        <v>18.540000000000003</v>
      </c>
      <c r="I126" s="278">
        <v>8.19</v>
      </c>
      <c r="K126" s="65"/>
      <c r="L126" s="65"/>
      <c r="M126" s="286" t="s">
        <v>47</v>
      </c>
      <c r="N126" s="287" t="s">
        <v>54</v>
      </c>
      <c r="W126" s="287">
        <f t="shared" si="28"/>
        <v>94</v>
      </c>
      <c r="X126" s="285">
        <f t="shared" si="27"/>
        <v>2</v>
      </c>
    </row>
    <row r="127" spans="1:24" ht="16.5" customHeight="1">
      <c r="A127" s="285" t="str">
        <f t="shared" si="25"/>
        <v>Einzelfuttermittel-Luzernegrünmehl</v>
      </c>
      <c r="B127" s="65" t="s">
        <v>15</v>
      </c>
      <c r="C127" s="40" t="s">
        <v>451</v>
      </c>
      <c r="D127" s="275">
        <v>90</v>
      </c>
      <c r="E127" s="275" t="s">
        <v>435</v>
      </c>
      <c r="F127" s="275"/>
      <c r="G127" s="278">
        <v>26.640000000000004</v>
      </c>
      <c r="H127" s="278">
        <v>7.2</v>
      </c>
      <c r="I127" s="278">
        <v>3.1500000000000004</v>
      </c>
      <c r="K127" s="65"/>
      <c r="L127" s="65"/>
      <c r="M127" s="286" t="s">
        <v>47</v>
      </c>
      <c r="N127" s="287" t="s">
        <v>54</v>
      </c>
      <c r="W127" s="287">
        <f t="shared" si="28"/>
        <v>95</v>
      </c>
      <c r="X127" s="285">
        <f t="shared" si="27"/>
        <v>2</v>
      </c>
    </row>
    <row r="128" spans="1:24" ht="16.5" customHeight="1">
      <c r="A128" s="285" t="str">
        <f t="shared" si="25"/>
        <v>Einzelfuttermittel-Magermilch, frisch</v>
      </c>
      <c r="B128" s="65" t="s">
        <v>15</v>
      </c>
      <c r="C128" s="40" t="s">
        <v>452</v>
      </c>
      <c r="D128" s="275">
        <v>8.5</v>
      </c>
      <c r="E128" s="275" t="s">
        <v>435</v>
      </c>
      <c r="F128" s="275"/>
      <c r="G128" s="278">
        <v>4.8959999999999999</v>
      </c>
      <c r="H128" s="278">
        <v>1.9464999999999999</v>
      </c>
      <c r="I128" s="278">
        <v>0.85849999999999993</v>
      </c>
      <c r="K128" s="65"/>
      <c r="L128" s="65"/>
      <c r="M128" s="286" t="s">
        <v>47</v>
      </c>
      <c r="N128" s="287" t="s">
        <v>54</v>
      </c>
      <c r="W128" s="287">
        <f t="shared" si="28"/>
        <v>96</v>
      </c>
      <c r="X128" s="285">
        <f t="shared" si="27"/>
        <v>2</v>
      </c>
    </row>
    <row r="129" spans="1:24" ht="16.5" customHeight="1">
      <c r="A129" s="285" t="str">
        <f t="shared" si="25"/>
        <v>Einzelfuttermittel-Maiskeimextraktionsschrot (aus der Stärkeindustrie)</v>
      </c>
      <c r="B129" s="65" t="s">
        <v>15</v>
      </c>
      <c r="C129" s="40" t="s">
        <v>453</v>
      </c>
      <c r="D129" s="275">
        <v>89</v>
      </c>
      <c r="E129" s="275" t="s">
        <v>435</v>
      </c>
      <c r="F129" s="275"/>
      <c r="G129" s="278">
        <v>35.6</v>
      </c>
      <c r="H129" s="278">
        <v>14.24</v>
      </c>
      <c r="I129" s="278">
        <v>6.3189999999999991</v>
      </c>
      <c r="K129" s="65"/>
      <c r="L129" s="65"/>
      <c r="M129" s="286" t="s">
        <v>47</v>
      </c>
      <c r="N129" s="287" t="s">
        <v>54</v>
      </c>
      <c r="W129" s="287">
        <f t="shared" si="28"/>
        <v>97</v>
      </c>
      <c r="X129" s="285">
        <f t="shared" si="27"/>
        <v>2</v>
      </c>
    </row>
    <row r="130" spans="1:24" ht="16.5" customHeight="1">
      <c r="A130" s="285" t="str">
        <f t="shared" si="25"/>
        <v>Einzelfuttermittel-Maiskleberfutter (23-35 % RP)</v>
      </c>
      <c r="B130" s="65" t="s">
        <v>15</v>
      </c>
      <c r="C130" s="40" t="s">
        <v>454</v>
      </c>
      <c r="D130" s="275">
        <v>90</v>
      </c>
      <c r="E130" s="275" t="s">
        <v>435</v>
      </c>
      <c r="F130" s="275"/>
      <c r="G130" s="278">
        <v>36</v>
      </c>
      <c r="H130" s="278">
        <v>17.55</v>
      </c>
      <c r="I130" s="278">
        <v>7.7399999999999993</v>
      </c>
      <c r="K130" s="65"/>
      <c r="L130" s="65"/>
      <c r="M130" s="286" t="s">
        <v>47</v>
      </c>
      <c r="N130" s="287" t="s">
        <v>54</v>
      </c>
      <c r="W130" s="287">
        <f t="shared" si="28"/>
        <v>98</v>
      </c>
      <c r="X130" s="285">
        <f t="shared" si="27"/>
        <v>2</v>
      </c>
    </row>
    <row r="131" spans="1:24" ht="16.5" customHeight="1">
      <c r="A131" s="285" t="str">
        <f t="shared" si="25"/>
        <v>Einzelfuttermittel-Malzkeime</v>
      </c>
      <c r="B131" s="65" t="s">
        <v>15</v>
      </c>
      <c r="C131" s="40" t="s">
        <v>455</v>
      </c>
      <c r="D131" s="275">
        <v>92</v>
      </c>
      <c r="E131" s="275" t="s">
        <v>435</v>
      </c>
      <c r="F131" s="275"/>
      <c r="G131" s="278">
        <v>43.423999999999999</v>
      </c>
      <c r="H131" s="278">
        <v>16.835999999999999</v>
      </c>
      <c r="I131" s="278">
        <v>7.452</v>
      </c>
      <c r="K131" s="65"/>
      <c r="L131" s="65"/>
      <c r="M131" s="286" t="s">
        <v>47</v>
      </c>
      <c r="N131" s="287" t="s">
        <v>54</v>
      </c>
      <c r="W131" s="287">
        <f t="shared" si="28"/>
        <v>99</v>
      </c>
      <c r="X131" s="285">
        <f t="shared" si="27"/>
        <v>2</v>
      </c>
    </row>
    <row r="132" spans="1:24" ht="16.5" customHeight="1">
      <c r="A132" s="285" t="str">
        <f t="shared" si="25"/>
        <v>Einzelfuttermittel-Maniok</v>
      </c>
      <c r="B132" s="65" t="s">
        <v>15</v>
      </c>
      <c r="C132" s="40" t="s">
        <v>456</v>
      </c>
      <c r="D132" s="275">
        <v>88</v>
      </c>
      <c r="E132" s="275" t="s">
        <v>435</v>
      </c>
      <c r="F132" s="275"/>
      <c r="G132" s="278">
        <v>3.7839999999999998</v>
      </c>
      <c r="H132" s="278">
        <v>2.024</v>
      </c>
      <c r="I132" s="278">
        <v>0.88</v>
      </c>
      <c r="K132" s="65"/>
      <c r="L132" s="65"/>
      <c r="M132" s="286" t="s">
        <v>47</v>
      </c>
      <c r="N132" s="287" t="s">
        <v>54</v>
      </c>
      <c r="W132" s="287">
        <f t="shared" si="28"/>
        <v>100</v>
      </c>
      <c r="X132" s="285">
        <f t="shared" si="27"/>
        <v>2</v>
      </c>
    </row>
    <row r="133" spans="1:24" ht="16.5" customHeight="1">
      <c r="A133" s="285" t="str">
        <f t="shared" si="25"/>
        <v>Einzelfuttermittel-Melasseschnitzel</v>
      </c>
      <c r="B133" s="65" t="s">
        <v>15</v>
      </c>
      <c r="C133" s="40" t="s">
        <v>457</v>
      </c>
      <c r="D133" s="275">
        <v>91</v>
      </c>
      <c r="E133" s="275" t="s">
        <v>435</v>
      </c>
      <c r="F133" s="275"/>
      <c r="G133" s="278">
        <v>14.56</v>
      </c>
      <c r="H133" s="278">
        <v>1.6379999999999999</v>
      </c>
      <c r="I133" s="278">
        <v>0.72799999999999998</v>
      </c>
      <c r="K133" s="65"/>
      <c r="L133" s="65"/>
      <c r="M133" s="286" t="s">
        <v>47</v>
      </c>
      <c r="N133" s="287" t="s">
        <v>54</v>
      </c>
      <c r="W133" s="287">
        <f t="shared" si="28"/>
        <v>101</v>
      </c>
      <c r="X133" s="285">
        <f t="shared" si="27"/>
        <v>2</v>
      </c>
    </row>
    <row r="134" spans="1:24" ht="16.5" customHeight="1">
      <c r="A134" s="285" t="str">
        <f t="shared" si="25"/>
        <v>Einzelfuttermittel-Molke, Permeat</v>
      </c>
      <c r="B134" s="65" t="s">
        <v>15</v>
      </c>
      <c r="C134" s="40" t="s">
        <v>458</v>
      </c>
      <c r="D134" s="275">
        <v>5</v>
      </c>
      <c r="E134" s="275" t="s">
        <v>435</v>
      </c>
      <c r="F134" s="275"/>
      <c r="G134" s="278">
        <v>0.33500000000000002</v>
      </c>
      <c r="H134" s="278">
        <v>1.5349999999999999</v>
      </c>
      <c r="I134" s="278">
        <v>0.67500000000000004</v>
      </c>
      <c r="K134" s="65"/>
      <c r="L134" s="65"/>
      <c r="M134" s="286" t="s">
        <v>47</v>
      </c>
      <c r="N134" s="287" t="s">
        <v>54</v>
      </c>
      <c r="W134" s="287">
        <f t="shared" si="28"/>
        <v>102</v>
      </c>
      <c r="X134" s="285">
        <f t="shared" si="27"/>
        <v>2</v>
      </c>
    </row>
    <row r="135" spans="1:24" ht="16.5" customHeight="1">
      <c r="A135" s="285" t="str">
        <f t="shared" si="25"/>
        <v>Einzelfuttermittel-Pressschnitzel, siliert</v>
      </c>
      <c r="B135" s="65" t="s">
        <v>15</v>
      </c>
      <c r="C135" s="40" t="s">
        <v>459</v>
      </c>
      <c r="D135" s="275">
        <v>27</v>
      </c>
      <c r="E135" s="275" t="s">
        <v>435</v>
      </c>
      <c r="F135" s="275"/>
      <c r="G135" s="278">
        <v>3.6719999999999997</v>
      </c>
      <c r="H135" s="278">
        <v>0.621</v>
      </c>
      <c r="I135" s="278">
        <v>0.27</v>
      </c>
      <c r="K135" s="65"/>
      <c r="L135" s="65"/>
      <c r="M135" s="286" t="s">
        <v>47</v>
      </c>
      <c r="N135" s="287" t="s">
        <v>54</v>
      </c>
      <c r="W135" s="287">
        <f t="shared" si="28"/>
        <v>103</v>
      </c>
      <c r="X135" s="285">
        <f t="shared" si="27"/>
        <v>2</v>
      </c>
    </row>
    <row r="136" spans="1:24" ht="16.5" customHeight="1">
      <c r="A136" s="285" t="str">
        <f t="shared" si="25"/>
        <v>Einzelfuttermittel-Rapsextraktionsschrot</v>
      </c>
      <c r="B136" s="65" t="s">
        <v>15</v>
      </c>
      <c r="C136" s="40" t="s">
        <v>460</v>
      </c>
      <c r="D136" s="275">
        <v>89</v>
      </c>
      <c r="E136" s="275" t="s">
        <v>435</v>
      </c>
      <c r="F136" s="275"/>
      <c r="G136" s="278">
        <v>54.29</v>
      </c>
      <c r="H136" s="278">
        <v>24.475000000000001</v>
      </c>
      <c r="I136" s="278">
        <v>10.769</v>
      </c>
      <c r="K136" s="65"/>
      <c r="L136" s="65"/>
      <c r="M136" s="286" t="s">
        <v>47</v>
      </c>
      <c r="N136" s="287" t="s">
        <v>54</v>
      </c>
      <c r="W136" s="287">
        <f t="shared" si="28"/>
        <v>104</v>
      </c>
      <c r="X136" s="285">
        <f t="shared" si="27"/>
        <v>2</v>
      </c>
    </row>
    <row r="137" spans="1:24" ht="16.5" customHeight="1">
      <c r="A137" s="285" t="str">
        <f t="shared" si="25"/>
        <v>Einzelfuttermittel-Rapskuchen, fettarm</v>
      </c>
      <c r="B137" s="65" t="s">
        <v>15</v>
      </c>
      <c r="C137" s="40" t="s">
        <v>461</v>
      </c>
      <c r="D137" s="275">
        <v>90</v>
      </c>
      <c r="E137" s="275" t="s">
        <v>435</v>
      </c>
      <c r="F137" s="275"/>
      <c r="G137" s="278">
        <v>52.739999999999995</v>
      </c>
      <c r="H137" s="278">
        <v>24.750000000000004</v>
      </c>
      <c r="I137" s="278">
        <v>10.89</v>
      </c>
      <c r="K137" s="65"/>
      <c r="L137" s="65"/>
      <c r="M137" s="286" t="s">
        <v>47</v>
      </c>
      <c r="N137" s="287" t="s">
        <v>54</v>
      </c>
      <c r="W137" s="287">
        <f t="shared" si="28"/>
        <v>105</v>
      </c>
      <c r="X137" s="285">
        <f t="shared" si="27"/>
        <v>2</v>
      </c>
    </row>
    <row r="138" spans="1:24" ht="16.5" customHeight="1">
      <c r="A138" s="285" t="str">
        <f t="shared" si="25"/>
        <v>Einzelfuttermittel-Roggengrießkleie</v>
      </c>
      <c r="B138" s="65" t="s">
        <v>15</v>
      </c>
      <c r="C138" s="40" t="s">
        <v>462</v>
      </c>
      <c r="D138" s="275">
        <v>88</v>
      </c>
      <c r="E138" s="275" t="s">
        <v>435</v>
      </c>
      <c r="F138" s="275"/>
      <c r="G138" s="278">
        <v>22.527999999999999</v>
      </c>
      <c r="H138" s="278">
        <v>20.151999999999997</v>
      </c>
      <c r="I138" s="278">
        <v>8.8879999999999999</v>
      </c>
      <c r="K138" s="65"/>
      <c r="L138" s="65"/>
      <c r="M138" s="286" t="s">
        <v>47</v>
      </c>
      <c r="N138" s="287" t="s">
        <v>54</v>
      </c>
      <c r="W138" s="287">
        <f t="shared" si="28"/>
        <v>106</v>
      </c>
      <c r="X138" s="285">
        <f t="shared" si="27"/>
        <v>2</v>
      </c>
    </row>
    <row r="139" spans="1:24" ht="16.5" customHeight="1">
      <c r="A139" s="285" t="str">
        <f t="shared" si="25"/>
        <v>Einzelfuttermittel-Roggenkleie</v>
      </c>
      <c r="B139" s="65" t="s">
        <v>15</v>
      </c>
      <c r="C139" s="40" t="s">
        <v>463</v>
      </c>
      <c r="D139" s="275">
        <v>88</v>
      </c>
      <c r="E139" s="275" t="s">
        <v>435</v>
      </c>
      <c r="F139" s="275"/>
      <c r="G139" s="278">
        <v>22.792000000000002</v>
      </c>
      <c r="H139" s="278">
        <v>22.352</v>
      </c>
      <c r="I139" s="278">
        <v>9.8559999999999981</v>
      </c>
      <c r="K139" s="65"/>
      <c r="L139" s="65"/>
      <c r="M139" s="286" t="s">
        <v>47</v>
      </c>
      <c r="N139" s="287" t="s">
        <v>54</v>
      </c>
      <c r="W139" s="287">
        <f t="shared" si="28"/>
        <v>107</v>
      </c>
      <c r="X139" s="285">
        <f t="shared" si="27"/>
        <v>2</v>
      </c>
    </row>
    <row r="140" spans="1:24" ht="16.5" customHeight="1">
      <c r="A140" s="285" t="str">
        <f t="shared" si="25"/>
        <v>Einzelfuttermittel-Rübenkleinteile</v>
      </c>
      <c r="B140" s="65" t="s">
        <v>15</v>
      </c>
      <c r="C140" s="40" t="s">
        <v>464</v>
      </c>
      <c r="D140" s="275">
        <v>17</v>
      </c>
      <c r="E140" s="275" t="s">
        <v>435</v>
      </c>
      <c r="F140" s="275"/>
      <c r="G140" s="278">
        <v>2.04</v>
      </c>
      <c r="H140" s="278">
        <v>0.81600000000000006</v>
      </c>
      <c r="I140" s="278">
        <v>0.35700000000000004</v>
      </c>
      <c r="K140" s="65"/>
      <c r="L140" s="65"/>
      <c r="M140" s="286" t="s">
        <v>47</v>
      </c>
      <c r="N140" s="287" t="s">
        <v>54</v>
      </c>
      <c r="W140" s="287">
        <f t="shared" si="28"/>
        <v>108</v>
      </c>
      <c r="X140" s="285">
        <f t="shared" si="27"/>
        <v>2</v>
      </c>
    </row>
    <row r="141" spans="1:24" ht="16.5" customHeight="1">
      <c r="A141" s="285" t="str">
        <f t="shared" si="25"/>
        <v>Einzelfuttermittel-Sojaextraktionsschrot 48 % RP (HP, aus geschälter Saat)</v>
      </c>
      <c r="B141" s="65" t="s">
        <v>15</v>
      </c>
      <c r="C141" s="40" t="s">
        <v>465</v>
      </c>
      <c r="D141" s="275">
        <v>88</v>
      </c>
      <c r="E141" s="275" t="s">
        <v>435</v>
      </c>
      <c r="F141" s="275"/>
      <c r="G141" s="278">
        <v>76.736000000000004</v>
      </c>
      <c r="H141" s="278">
        <v>15.135999999999999</v>
      </c>
      <c r="I141" s="278">
        <v>6.6879999999999997</v>
      </c>
      <c r="K141" s="65"/>
      <c r="L141" s="65"/>
      <c r="M141" s="286" t="s">
        <v>47</v>
      </c>
      <c r="N141" s="287" t="s">
        <v>54</v>
      </c>
      <c r="W141" s="287">
        <f t="shared" si="28"/>
        <v>109</v>
      </c>
      <c r="X141" s="285">
        <f t="shared" si="27"/>
        <v>2</v>
      </c>
    </row>
    <row r="142" spans="1:24" ht="16.5" customHeight="1">
      <c r="A142" s="285" t="str">
        <f t="shared" si="25"/>
        <v>Einzelfuttermittel-Sojaextraktionsschrot 44 % RP (aus ungeschälter Saat)</v>
      </c>
      <c r="B142" s="65" t="s">
        <v>15</v>
      </c>
      <c r="C142" s="40" t="s">
        <v>466</v>
      </c>
      <c r="D142" s="275">
        <v>88</v>
      </c>
      <c r="E142" s="275" t="s">
        <v>435</v>
      </c>
      <c r="F142" s="275"/>
      <c r="G142" s="278">
        <v>70.400000000000006</v>
      </c>
      <c r="H142" s="278">
        <v>14.695999999999998</v>
      </c>
      <c r="I142" s="278">
        <v>6.5120000000000005</v>
      </c>
      <c r="K142" s="65"/>
      <c r="L142" s="65"/>
      <c r="M142" s="286" t="s">
        <v>47</v>
      </c>
      <c r="N142" s="287" t="s">
        <v>54</v>
      </c>
      <c r="W142" s="287">
        <f t="shared" si="28"/>
        <v>110</v>
      </c>
      <c r="X142" s="285">
        <f t="shared" si="27"/>
        <v>2</v>
      </c>
    </row>
    <row r="143" spans="1:24" ht="16.5" customHeight="1">
      <c r="A143" s="285" t="str">
        <f t="shared" si="25"/>
        <v>Einzelfuttermittel-Sojaschalen</v>
      </c>
      <c r="B143" s="65" t="s">
        <v>15</v>
      </c>
      <c r="C143" s="40" t="s">
        <v>467</v>
      </c>
      <c r="D143" s="275">
        <v>88</v>
      </c>
      <c r="E143" s="275" t="s">
        <v>435</v>
      </c>
      <c r="F143" s="275"/>
      <c r="G143" s="278">
        <v>19.008000000000003</v>
      </c>
      <c r="H143" s="278">
        <v>3.2560000000000002</v>
      </c>
      <c r="I143" s="278">
        <v>1.4079999999999999</v>
      </c>
      <c r="K143" s="65"/>
      <c r="L143" s="65"/>
      <c r="M143" s="286" t="s">
        <v>47</v>
      </c>
      <c r="N143" s="287" t="s">
        <v>54</v>
      </c>
      <c r="W143" s="287">
        <f t="shared" si="28"/>
        <v>111</v>
      </c>
      <c r="X143" s="285">
        <f t="shared" si="27"/>
        <v>2</v>
      </c>
    </row>
    <row r="144" spans="1:24" ht="16.5" customHeight="1">
      <c r="A144" s="285" t="str">
        <f t="shared" ref="A144:A210" si="29">CONCATENATE(B144&amp;"-"&amp;C144)</f>
        <v>Einzelfuttermittel-Sonnenblumenextraktionsschrot, aus teilgeschälter Saat</v>
      </c>
      <c r="B144" s="65" t="s">
        <v>15</v>
      </c>
      <c r="C144" s="40" t="s">
        <v>468</v>
      </c>
      <c r="D144" s="275">
        <v>89</v>
      </c>
      <c r="E144" s="275" t="s">
        <v>435</v>
      </c>
      <c r="F144" s="275"/>
      <c r="G144" s="278">
        <v>54.112000000000002</v>
      </c>
      <c r="H144" s="278">
        <v>22.428000000000001</v>
      </c>
      <c r="I144" s="278">
        <v>9.8789999999999978</v>
      </c>
      <c r="K144" s="65"/>
      <c r="L144" s="65"/>
      <c r="M144" s="286" t="s">
        <v>47</v>
      </c>
      <c r="N144" s="287" t="s">
        <v>54</v>
      </c>
      <c r="W144" s="287">
        <f t="shared" si="28"/>
        <v>112</v>
      </c>
      <c r="X144" s="285">
        <f t="shared" si="27"/>
        <v>2</v>
      </c>
    </row>
    <row r="145" spans="1:24" ht="16.5" customHeight="1">
      <c r="A145" s="285" t="str">
        <f t="shared" si="29"/>
        <v>Einzelfuttermittel-Sonnenblumen, GPS</v>
      </c>
      <c r="B145" s="65" t="s">
        <v>15</v>
      </c>
      <c r="C145" s="40" t="s">
        <v>469</v>
      </c>
      <c r="D145" s="275">
        <v>35</v>
      </c>
      <c r="E145" s="275" t="s">
        <v>435</v>
      </c>
      <c r="F145" s="275"/>
      <c r="G145" s="278">
        <v>4.6900000000000004</v>
      </c>
      <c r="H145" s="278">
        <v>1.9599999999999997</v>
      </c>
      <c r="I145" s="278">
        <v>0.875</v>
      </c>
      <c r="K145" s="65"/>
      <c r="L145" s="65"/>
      <c r="M145" s="286" t="s">
        <v>47</v>
      </c>
      <c r="N145" s="287" t="s">
        <v>54</v>
      </c>
      <c r="W145" s="287">
        <f t="shared" si="28"/>
        <v>113</v>
      </c>
      <c r="X145" s="285">
        <f t="shared" si="27"/>
        <v>2</v>
      </c>
    </row>
    <row r="146" spans="1:24" ht="16.5" customHeight="1">
      <c r="A146" s="285" t="str">
        <f t="shared" si="29"/>
        <v>Einzelfuttermittel-Sauermolke, frisch</v>
      </c>
      <c r="B146" s="65" t="s">
        <v>15</v>
      </c>
      <c r="C146" s="40" t="s">
        <v>470</v>
      </c>
      <c r="D146" s="275">
        <v>6.4</v>
      </c>
      <c r="E146" s="275" t="s">
        <v>435</v>
      </c>
      <c r="F146" s="275"/>
      <c r="G146" s="278">
        <v>1.0112000000000001</v>
      </c>
      <c r="H146" s="278">
        <v>1.7600000000000002</v>
      </c>
      <c r="I146" s="278">
        <v>0.77439999999999998</v>
      </c>
      <c r="K146" s="65"/>
      <c r="L146" s="65"/>
      <c r="M146" s="286" t="s">
        <v>47</v>
      </c>
      <c r="N146" s="287" t="s">
        <v>54</v>
      </c>
      <c r="W146" s="287">
        <f t="shared" si="28"/>
        <v>114</v>
      </c>
      <c r="X146" s="285">
        <f t="shared" si="27"/>
        <v>2</v>
      </c>
    </row>
    <row r="147" spans="1:24" ht="16.5" customHeight="1">
      <c r="A147" s="285" t="str">
        <f t="shared" si="29"/>
        <v>Einzelfuttermittel-Süßmolke, frisch</v>
      </c>
      <c r="B147" s="65" t="s">
        <v>15</v>
      </c>
      <c r="C147" s="40" t="s">
        <v>471</v>
      </c>
      <c r="D147" s="275">
        <v>6</v>
      </c>
      <c r="E147" s="275" t="s">
        <v>435</v>
      </c>
      <c r="F147" s="275"/>
      <c r="G147" s="278">
        <v>1.2960000000000003</v>
      </c>
      <c r="H147" s="278">
        <v>0.91799999999999993</v>
      </c>
      <c r="I147" s="278">
        <v>0.40799999999999992</v>
      </c>
      <c r="K147" s="65"/>
      <c r="L147" s="65"/>
      <c r="M147" s="286" t="s">
        <v>47</v>
      </c>
      <c r="N147" s="287" t="s">
        <v>54</v>
      </c>
      <c r="W147" s="287">
        <f t="shared" si="28"/>
        <v>115</v>
      </c>
      <c r="X147" s="285">
        <f t="shared" si="27"/>
        <v>2</v>
      </c>
    </row>
    <row r="148" spans="1:24" ht="16.5" customHeight="1">
      <c r="A148" s="285" t="str">
        <f t="shared" si="29"/>
        <v>Einzelfuttermittel-Trockenschnitzel</v>
      </c>
      <c r="B148" s="65" t="s">
        <v>15</v>
      </c>
      <c r="C148" s="40" t="s">
        <v>472</v>
      </c>
      <c r="D148" s="275">
        <v>90</v>
      </c>
      <c r="E148" s="275" t="s">
        <v>435</v>
      </c>
      <c r="F148" s="275"/>
      <c r="G148" s="278">
        <v>11.97</v>
      </c>
      <c r="H148" s="278">
        <v>2.0699999999999998</v>
      </c>
      <c r="I148" s="278">
        <v>0.9</v>
      </c>
      <c r="K148" s="65"/>
      <c r="L148" s="65"/>
      <c r="M148" s="286" t="s">
        <v>47</v>
      </c>
      <c r="N148" s="287" t="s">
        <v>54</v>
      </c>
      <c r="W148" s="287">
        <f t="shared" si="28"/>
        <v>116</v>
      </c>
      <c r="X148" s="285">
        <f t="shared" si="27"/>
        <v>2</v>
      </c>
    </row>
    <row r="149" spans="1:24" ht="16.5" customHeight="1">
      <c r="A149" s="285" t="str">
        <f t="shared" si="29"/>
        <v>Einzelfuttermittel-Vollmilch, frisch</v>
      </c>
      <c r="B149" s="65" t="s">
        <v>15</v>
      </c>
      <c r="C149" s="40" t="s">
        <v>473</v>
      </c>
      <c r="D149" s="275">
        <v>13.5</v>
      </c>
      <c r="E149" s="275" t="s">
        <v>435</v>
      </c>
      <c r="F149" s="275"/>
      <c r="G149" s="278">
        <v>5.6160000000000005</v>
      </c>
      <c r="H149" s="278">
        <v>2.2544999999999997</v>
      </c>
      <c r="I149" s="278">
        <v>0.99900000000000011</v>
      </c>
      <c r="K149" s="65"/>
      <c r="L149" s="65"/>
      <c r="M149" s="286" t="s">
        <v>47</v>
      </c>
      <c r="N149" s="287" t="s">
        <v>54</v>
      </c>
      <c r="W149" s="287">
        <f t="shared" si="28"/>
        <v>117</v>
      </c>
      <c r="X149" s="285">
        <f t="shared" si="27"/>
        <v>2</v>
      </c>
    </row>
    <row r="150" spans="1:24" ht="16.5" customHeight="1">
      <c r="A150" s="285" t="str">
        <f t="shared" si="29"/>
        <v>Einzelfuttermittel-Weizengrießkleie</v>
      </c>
      <c r="B150" s="65" t="s">
        <v>15</v>
      </c>
      <c r="C150" s="40" t="s">
        <v>474</v>
      </c>
      <c r="D150" s="275">
        <v>87.5</v>
      </c>
      <c r="E150" s="275" t="s">
        <v>435</v>
      </c>
      <c r="F150" s="275"/>
      <c r="G150" s="278">
        <v>24.674999999999997</v>
      </c>
      <c r="H150" s="278">
        <v>21.087500000000002</v>
      </c>
      <c r="I150" s="278">
        <v>9.2750000000000004</v>
      </c>
      <c r="K150" s="65"/>
      <c r="L150" s="65"/>
      <c r="M150" s="286" t="s">
        <v>47</v>
      </c>
      <c r="N150" s="287" t="s">
        <v>54</v>
      </c>
      <c r="W150" s="287">
        <f t="shared" si="28"/>
        <v>118</v>
      </c>
      <c r="X150" s="285">
        <f t="shared" si="27"/>
        <v>2</v>
      </c>
    </row>
    <row r="151" spans="1:24" ht="16.5" customHeight="1">
      <c r="A151" s="285" t="str">
        <f t="shared" si="29"/>
        <v>Einzelfuttermittel-Weizenkleie</v>
      </c>
      <c r="B151" s="65" t="s">
        <v>15</v>
      </c>
      <c r="C151" s="40" t="s">
        <v>475</v>
      </c>
      <c r="D151" s="275">
        <v>88</v>
      </c>
      <c r="E151" s="275" t="s">
        <v>435</v>
      </c>
      <c r="F151" s="275"/>
      <c r="G151" s="278">
        <v>22.527999999999999</v>
      </c>
      <c r="H151" s="278">
        <v>26.224</v>
      </c>
      <c r="I151" s="278">
        <v>11.528</v>
      </c>
      <c r="K151" s="65"/>
      <c r="L151" s="65"/>
      <c r="M151" s="286" t="s">
        <v>47</v>
      </c>
      <c r="N151" s="287" t="s">
        <v>54</v>
      </c>
      <c r="W151" s="287">
        <f t="shared" si="28"/>
        <v>119</v>
      </c>
      <c r="X151" s="285">
        <f t="shared" si="27"/>
        <v>2</v>
      </c>
    </row>
    <row r="152" spans="1:24" ht="16.5" customHeight="1">
      <c r="A152" s="285" t="str">
        <f t="shared" si="29"/>
        <v>Einzelfuttermittel-Weizennachmehl</v>
      </c>
      <c r="B152" s="65" t="s">
        <v>15</v>
      </c>
      <c r="C152" s="40" t="s">
        <v>476</v>
      </c>
      <c r="D152" s="275">
        <v>87</v>
      </c>
      <c r="E152" s="275" t="s">
        <v>435</v>
      </c>
      <c r="F152" s="275"/>
      <c r="G152" s="278">
        <v>26.448</v>
      </c>
      <c r="H152" s="278">
        <v>13.92</v>
      </c>
      <c r="I152" s="278">
        <v>6.1769999999999996</v>
      </c>
      <c r="K152" s="65"/>
      <c r="L152" s="65"/>
      <c r="M152" s="286" t="s">
        <v>47</v>
      </c>
      <c r="N152" s="287" t="s">
        <v>54</v>
      </c>
      <c r="W152" s="287">
        <f t="shared" si="28"/>
        <v>120</v>
      </c>
      <c r="X152" s="285">
        <f t="shared" si="27"/>
        <v>2</v>
      </c>
    </row>
    <row r="153" spans="1:24" ht="16.5" customHeight="1">
      <c r="A153" s="285" t="str">
        <f t="shared" si="29"/>
        <v>Einzelfuttermittel-Zuckerrübenmelasse</v>
      </c>
      <c r="B153" s="65" t="s">
        <v>15</v>
      </c>
      <c r="C153" s="40" t="s">
        <v>477</v>
      </c>
      <c r="D153" s="275">
        <v>78</v>
      </c>
      <c r="E153" s="275" t="s">
        <v>435</v>
      </c>
      <c r="F153" s="275"/>
      <c r="G153" s="278">
        <v>16.848000000000003</v>
      </c>
      <c r="H153" s="278">
        <v>0.8580000000000001</v>
      </c>
      <c r="I153" s="278">
        <v>0.39</v>
      </c>
      <c r="K153" s="65"/>
      <c r="L153" s="65"/>
      <c r="M153" s="286" t="s">
        <v>47</v>
      </c>
      <c r="N153" s="287" t="s">
        <v>54</v>
      </c>
      <c r="W153" s="287">
        <f t="shared" si="28"/>
        <v>121</v>
      </c>
      <c r="X153" s="285">
        <f t="shared" si="27"/>
        <v>2</v>
      </c>
    </row>
    <row r="154" spans="1:24" ht="16.5" customHeight="1">
      <c r="A154" s="285" t="str">
        <f t="shared" si="29"/>
        <v>Tiere (Lebendgewicht)-Rind, fleischbetont</v>
      </c>
      <c r="B154" s="65" t="s">
        <v>503</v>
      </c>
      <c r="C154" s="40" t="s">
        <v>504</v>
      </c>
      <c r="D154" s="275"/>
      <c r="E154" s="275" t="s">
        <v>538</v>
      </c>
      <c r="F154" s="275"/>
      <c r="G154" s="278">
        <v>27</v>
      </c>
      <c r="H154" s="278">
        <v>14.9</v>
      </c>
      <c r="I154" s="278">
        <v>6.5</v>
      </c>
      <c r="K154" s="65"/>
      <c r="L154" s="65"/>
      <c r="M154" s="286" t="s">
        <v>51</v>
      </c>
      <c r="W154" s="287">
        <f t="shared" si="28"/>
        <v>122</v>
      </c>
      <c r="X154" s="285">
        <f t="shared" si="27"/>
        <v>1</v>
      </c>
    </row>
    <row r="155" spans="1:24" ht="16.5" customHeight="1">
      <c r="A155" s="285" t="str">
        <f t="shared" si="29"/>
        <v>Tiere (Lebendgewicht)-Rind, milchbetont</v>
      </c>
      <c r="B155" s="65" t="s">
        <v>503</v>
      </c>
      <c r="C155" s="40" t="s">
        <v>505</v>
      </c>
      <c r="D155" s="275"/>
      <c r="E155" s="275" t="s">
        <v>538</v>
      </c>
      <c r="F155" s="275"/>
      <c r="G155" s="278">
        <v>25</v>
      </c>
      <c r="H155" s="278">
        <v>13.7</v>
      </c>
      <c r="I155" s="278">
        <v>6</v>
      </c>
      <c r="K155" s="65"/>
      <c r="L155" s="65"/>
      <c r="M155" s="286" t="s">
        <v>51</v>
      </c>
      <c r="W155" s="287">
        <f t="shared" si="28"/>
        <v>123</v>
      </c>
      <c r="X155" s="285">
        <f t="shared" ref="X155:X223" si="30">COUNTA(M155:V155)</f>
        <v>1</v>
      </c>
    </row>
    <row r="156" spans="1:24" ht="16.5" customHeight="1">
      <c r="A156" s="285" t="str">
        <f t="shared" si="29"/>
        <v>Tiere (Lebendgewicht)-Schafe</v>
      </c>
      <c r="B156" s="65" t="s">
        <v>503</v>
      </c>
      <c r="C156" s="40" t="s">
        <v>506</v>
      </c>
      <c r="D156" s="275"/>
      <c r="E156" s="275" t="s">
        <v>538</v>
      </c>
      <c r="F156" s="275"/>
      <c r="G156" s="278">
        <v>26</v>
      </c>
      <c r="H156" s="278">
        <v>13.7</v>
      </c>
      <c r="I156" s="278">
        <v>6</v>
      </c>
      <c r="K156" s="65"/>
      <c r="L156" s="65"/>
      <c r="M156" s="286" t="s">
        <v>51</v>
      </c>
      <c r="W156" s="287">
        <f t="shared" si="28"/>
        <v>124</v>
      </c>
      <c r="X156" s="285">
        <f t="shared" si="30"/>
        <v>1</v>
      </c>
    </row>
    <row r="157" spans="1:24" ht="16.5" customHeight="1">
      <c r="A157" s="285" t="str">
        <f t="shared" si="29"/>
        <v>Tiere (Lebendgewicht)-Schweine</v>
      </c>
      <c r="B157" s="65" t="s">
        <v>503</v>
      </c>
      <c r="C157" s="40" t="s">
        <v>507</v>
      </c>
      <c r="D157" s="275"/>
      <c r="E157" s="275" t="s">
        <v>538</v>
      </c>
      <c r="F157" s="275"/>
      <c r="G157" s="278">
        <v>25.6</v>
      </c>
      <c r="H157" s="278">
        <v>11.7</v>
      </c>
      <c r="I157" s="278">
        <v>5.0999999999999996</v>
      </c>
      <c r="K157" s="65"/>
      <c r="L157" s="65"/>
      <c r="M157" s="286" t="s">
        <v>51</v>
      </c>
      <c r="W157" s="287">
        <f t="shared" si="28"/>
        <v>125</v>
      </c>
      <c r="X157" s="285">
        <f t="shared" si="30"/>
        <v>1</v>
      </c>
    </row>
    <row r="158" spans="1:24" ht="16.5" customHeight="1">
      <c r="A158" s="285" t="str">
        <f t="shared" si="29"/>
        <v>Tiere (Lebendgewicht)-Ziegen</v>
      </c>
      <c r="B158" s="65" t="s">
        <v>503</v>
      </c>
      <c r="C158" s="40" t="s">
        <v>508</v>
      </c>
      <c r="D158" s="275"/>
      <c r="E158" s="275" t="s">
        <v>538</v>
      </c>
      <c r="F158" s="275"/>
      <c r="G158" s="278">
        <v>26</v>
      </c>
      <c r="H158" s="278">
        <v>13.7</v>
      </c>
      <c r="I158" s="278">
        <v>6</v>
      </c>
      <c r="K158" s="65"/>
      <c r="L158" s="65"/>
      <c r="M158" s="286" t="s">
        <v>51</v>
      </c>
      <c r="W158" s="287">
        <f t="shared" si="28"/>
        <v>126</v>
      </c>
      <c r="X158" s="285">
        <f t="shared" si="30"/>
        <v>1</v>
      </c>
    </row>
    <row r="159" spans="1:24" ht="16.5" customHeight="1">
      <c r="A159" s="285" t="str">
        <f t="shared" si="29"/>
        <v>Tiere (Lebendgewicht)-Pferde bis 5 Monate</v>
      </c>
      <c r="B159" s="65" t="s">
        <v>503</v>
      </c>
      <c r="C159" s="40" t="s">
        <v>509</v>
      </c>
      <c r="D159" s="275"/>
      <c r="E159" s="275" t="s">
        <v>538</v>
      </c>
      <c r="F159" s="275"/>
      <c r="G159" s="278">
        <v>27</v>
      </c>
      <c r="H159" s="278">
        <v>20.6</v>
      </c>
      <c r="I159" s="278">
        <v>9</v>
      </c>
      <c r="K159" s="65"/>
      <c r="L159" s="65"/>
      <c r="M159" s="286" t="s">
        <v>51</v>
      </c>
      <c r="W159" s="287">
        <f t="shared" si="28"/>
        <v>127</v>
      </c>
      <c r="X159" s="285">
        <f t="shared" si="30"/>
        <v>1</v>
      </c>
    </row>
    <row r="160" spans="1:24" ht="16.5" customHeight="1">
      <c r="A160" s="285" t="str">
        <f t="shared" si="29"/>
        <v>Tiere (Lebendgewicht)-Pferde 5–36 Monate</v>
      </c>
      <c r="B160" s="65" t="s">
        <v>503</v>
      </c>
      <c r="C160" s="40" t="s">
        <v>510</v>
      </c>
      <c r="D160" s="275"/>
      <c r="E160" s="275" t="s">
        <v>538</v>
      </c>
      <c r="F160" s="275"/>
      <c r="G160" s="278">
        <v>30</v>
      </c>
      <c r="H160" s="278">
        <v>17.399999999999999</v>
      </c>
      <c r="I160" s="278">
        <v>7.6</v>
      </c>
      <c r="K160" s="65"/>
      <c r="L160" s="65"/>
      <c r="M160" s="286" t="s">
        <v>51</v>
      </c>
      <c r="W160" s="287">
        <f t="shared" si="28"/>
        <v>128</v>
      </c>
      <c r="X160" s="285">
        <f t="shared" si="30"/>
        <v>1</v>
      </c>
    </row>
    <row r="161" spans="1:24" ht="16.5" customHeight="1">
      <c r="A161" s="285" t="str">
        <f t="shared" si="29"/>
        <v>Tiere (Lebendgewicht)-Legehennen</v>
      </c>
      <c r="B161" s="65" t="s">
        <v>503</v>
      </c>
      <c r="C161" s="40" t="s">
        <v>511</v>
      </c>
      <c r="D161" s="275"/>
      <c r="E161" s="275" t="s">
        <v>538</v>
      </c>
      <c r="F161" s="275"/>
      <c r="G161" s="278">
        <v>35</v>
      </c>
      <c r="H161" s="278">
        <v>12.8</v>
      </c>
      <c r="I161" s="278">
        <v>5.6</v>
      </c>
      <c r="K161" s="65"/>
      <c r="L161" s="65"/>
      <c r="M161" s="286" t="s">
        <v>51</v>
      </c>
      <c r="W161" s="287">
        <f t="shared" si="28"/>
        <v>129</v>
      </c>
      <c r="X161" s="285">
        <f t="shared" si="30"/>
        <v>1</v>
      </c>
    </row>
    <row r="162" spans="1:24" ht="16.5" customHeight="1">
      <c r="A162" s="285" t="str">
        <f t="shared" si="29"/>
        <v>Tiere (Lebendgewicht)-Masthähnchen</v>
      </c>
      <c r="B162" s="65" t="s">
        <v>503</v>
      </c>
      <c r="C162" s="40" t="s">
        <v>512</v>
      </c>
      <c r="D162" s="275"/>
      <c r="E162" s="275" t="s">
        <v>538</v>
      </c>
      <c r="F162" s="275"/>
      <c r="G162" s="278">
        <v>30</v>
      </c>
      <c r="H162" s="278">
        <v>9.1999999999999993</v>
      </c>
      <c r="I162" s="278">
        <v>4</v>
      </c>
      <c r="K162" s="65"/>
      <c r="L162" s="65"/>
      <c r="M162" s="286" t="s">
        <v>51</v>
      </c>
      <c r="W162" s="287">
        <f t="shared" si="28"/>
        <v>130</v>
      </c>
      <c r="X162" s="285">
        <f t="shared" si="30"/>
        <v>1</v>
      </c>
    </row>
    <row r="163" spans="1:24" ht="16.5" customHeight="1">
      <c r="A163" s="285" t="str">
        <f t="shared" si="29"/>
        <v>Tiere (Lebendgewicht)-Puten</v>
      </c>
      <c r="B163" s="65" t="s">
        <v>503</v>
      </c>
      <c r="C163" s="40" t="s">
        <v>513</v>
      </c>
      <c r="D163" s="275"/>
      <c r="E163" s="275" t="s">
        <v>538</v>
      </c>
      <c r="F163" s="275"/>
      <c r="G163" s="278">
        <v>33</v>
      </c>
      <c r="H163" s="278">
        <v>11.7</v>
      </c>
      <c r="I163" s="278">
        <v>5.0999999999999996</v>
      </c>
      <c r="K163" s="65"/>
      <c r="L163" s="65"/>
      <c r="M163" s="286" t="s">
        <v>51</v>
      </c>
      <c r="W163" s="287">
        <f t="shared" si="28"/>
        <v>131</v>
      </c>
      <c r="X163" s="285">
        <f t="shared" si="30"/>
        <v>1</v>
      </c>
    </row>
    <row r="164" spans="1:24" ht="16.5" customHeight="1">
      <c r="A164" s="285" t="str">
        <f t="shared" si="29"/>
        <v>Tiere (Lebendgewicht)-Enten</v>
      </c>
      <c r="B164" s="65" t="s">
        <v>503</v>
      </c>
      <c r="C164" s="40" t="s">
        <v>514</v>
      </c>
      <c r="D164" s="275"/>
      <c r="E164" s="275" t="s">
        <v>538</v>
      </c>
      <c r="F164" s="275"/>
      <c r="G164" s="278">
        <v>30</v>
      </c>
      <c r="H164" s="278">
        <v>11.5</v>
      </c>
      <c r="I164" s="278">
        <v>5</v>
      </c>
      <c r="K164" s="65"/>
      <c r="L164" s="65"/>
      <c r="M164" s="286" t="s">
        <v>51</v>
      </c>
      <c r="W164" s="287">
        <f t="shared" si="28"/>
        <v>132</v>
      </c>
      <c r="X164" s="285">
        <f t="shared" si="30"/>
        <v>1</v>
      </c>
    </row>
    <row r="165" spans="1:24" ht="16.5" customHeight="1">
      <c r="A165" s="285" t="str">
        <f t="shared" si="29"/>
        <v>Tiere (Lebendgewicht)-Gänse</v>
      </c>
      <c r="B165" s="65" t="s">
        <v>503</v>
      </c>
      <c r="C165" s="40" t="s">
        <v>515</v>
      </c>
      <c r="D165" s="275"/>
      <c r="E165" s="275" t="s">
        <v>538</v>
      </c>
      <c r="F165" s="275"/>
      <c r="G165" s="278">
        <v>30</v>
      </c>
      <c r="H165" s="278">
        <v>12.1</v>
      </c>
      <c r="I165" s="278">
        <v>5.3000000000000007</v>
      </c>
      <c r="K165" s="65"/>
      <c r="L165" s="65"/>
      <c r="M165" s="286" t="s">
        <v>51</v>
      </c>
      <c r="W165" s="287">
        <f t="shared" si="28"/>
        <v>133</v>
      </c>
      <c r="X165" s="285">
        <f t="shared" si="30"/>
        <v>1</v>
      </c>
    </row>
    <row r="166" spans="1:24" ht="16.5" customHeight="1">
      <c r="A166" s="285" t="str">
        <f t="shared" si="29"/>
        <v xml:space="preserve">Tiere (Lebendgewicht)-Kaninchen </v>
      </c>
      <c r="B166" s="65" t="s">
        <v>503</v>
      </c>
      <c r="C166" s="40" t="s">
        <v>516</v>
      </c>
      <c r="D166" s="275"/>
      <c r="E166" s="275" t="s">
        <v>538</v>
      </c>
      <c r="F166" s="275"/>
      <c r="G166" s="278">
        <v>30</v>
      </c>
      <c r="H166" s="278">
        <v>14.9</v>
      </c>
      <c r="I166" s="278">
        <v>6.5</v>
      </c>
      <c r="K166" s="65"/>
      <c r="L166" s="65"/>
      <c r="M166" s="286" t="s">
        <v>51</v>
      </c>
      <c r="W166" s="287">
        <f t="shared" si="28"/>
        <v>134</v>
      </c>
      <c r="X166" s="285">
        <f t="shared" si="30"/>
        <v>1</v>
      </c>
    </row>
    <row r="167" spans="1:24" ht="16.5" customHeight="1">
      <c r="A167" s="285" t="str">
        <f t="shared" si="29"/>
        <v>Tiere (Lebendgewicht)-Gehegewild</v>
      </c>
      <c r="B167" s="65" t="s">
        <v>503</v>
      </c>
      <c r="C167" s="40" t="s">
        <v>517</v>
      </c>
      <c r="D167" s="275"/>
      <c r="E167" s="275" t="s">
        <v>538</v>
      </c>
      <c r="F167" s="275"/>
      <c r="G167" s="278">
        <v>26</v>
      </c>
      <c r="H167" s="278">
        <v>13.7</v>
      </c>
      <c r="I167" s="278">
        <v>6</v>
      </c>
      <c r="K167" s="65"/>
      <c r="L167" s="65"/>
      <c r="M167" s="286" t="s">
        <v>51</v>
      </c>
      <c r="W167" s="287">
        <f t="shared" si="28"/>
        <v>135</v>
      </c>
      <c r="X167" s="285">
        <f t="shared" si="30"/>
        <v>1</v>
      </c>
    </row>
    <row r="168" spans="1:24" ht="16.5" customHeight="1">
      <c r="A168" s="285" t="str">
        <f t="shared" si="29"/>
        <v>Stickstofffixierung durch Leguminosen-Ackerbohne, Korn (30 % RP)</v>
      </c>
      <c r="B168" s="65" t="s">
        <v>338</v>
      </c>
      <c r="C168" s="40" t="s">
        <v>342</v>
      </c>
      <c r="D168" s="275">
        <v>86</v>
      </c>
      <c r="E168" s="275" t="s">
        <v>435</v>
      </c>
      <c r="F168" s="275"/>
      <c r="G168" s="278">
        <v>50</v>
      </c>
      <c r="H168" s="278"/>
      <c r="I168" s="278"/>
      <c r="K168" s="65">
        <v>35</v>
      </c>
      <c r="L168" s="65">
        <v>175</v>
      </c>
      <c r="M168" s="286" t="s">
        <v>338</v>
      </c>
      <c r="W168" s="287">
        <f t="shared" si="28"/>
        <v>136</v>
      </c>
      <c r="X168" s="285">
        <f t="shared" si="30"/>
        <v>1</v>
      </c>
    </row>
    <row r="169" spans="1:24" ht="16.5" customHeight="1">
      <c r="A169" s="285" t="str">
        <f t="shared" si="29"/>
        <v>Stickstofffixierung durch Leguminosen-Erbse, Korn (26 % RP)</v>
      </c>
      <c r="B169" s="65" t="s">
        <v>338</v>
      </c>
      <c r="C169" s="40" t="s">
        <v>343</v>
      </c>
      <c r="D169" s="275">
        <v>86</v>
      </c>
      <c r="E169" s="275" t="s">
        <v>435</v>
      </c>
      <c r="F169" s="275"/>
      <c r="G169" s="278">
        <v>44</v>
      </c>
      <c r="H169" s="278"/>
      <c r="I169" s="278"/>
      <c r="K169" s="65">
        <v>35</v>
      </c>
      <c r="L169" s="65">
        <v>154</v>
      </c>
      <c r="M169" s="286" t="s">
        <v>338</v>
      </c>
      <c r="W169" s="287">
        <f t="shared" si="28"/>
        <v>137</v>
      </c>
      <c r="X169" s="285">
        <f t="shared" si="30"/>
        <v>1</v>
      </c>
    </row>
    <row r="170" spans="1:24" ht="16.5" customHeight="1">
      <c r="A170" s="285" t="str">
        <f t="shared" si="29"/>
        <v>Stickstofffixierung durch Leguminosen-Linse, Korn (26 % RP)</v>
      </c>
      <c r="B170" s="65" t="s">
        <v>338</v>
      </c>
      <c r="C170" s="40" t="s">
        <v>623</v>
      </c>
      <c r="D170" s="275">
        <v>86</v>
      </c>
      <c r="E170" s="275" t="s">
        <v>435</v>
      </c>
      <c r="F170" s="275"/>
      <c r="G170" s="278">
        <v>43.5</v>
      </c>
      <c r="H170" s="278"/>
      <c r="I170" s="278"/>
      <c r="K170" s="65">
        <v>15</v>
      </c>
      <c r="L170" s="65">
        <v>65</v>
      </c>
      <c r="M170" s="286" t="s">
        <v>338</v>
      </c>
      <c r="W170" s="287">
        <f t="shared" si="28"/>
        <v>138</v>
      </c>
      <c r="X170" s="285">
        <f t="shared" si="30"/>
        <v>1</v>
      </c>
    </row>
    <row r="171" spans="1:24" ht="16.5" customHeight="1">
      <c r="A171" s="285" t="str">
        <f t="shared" si="29"/>
        <v>Stickstofffixierung durch Leguminosen-Lupine, blau, Korn (33 % RP)</v>
      </c>
      <c r="B171" s="65" t="s">
        <v>338</v>
      </c>
      <c r="C171" s="40" t="s">
        <v>624</v>
      </c>
      <c r="D171" s="275">
        <v>86</v>
      </c>
      <c r="E171" s="275" t="s">
        <v>435</v>
      </c>
      <c r="F171" s="275"/>
      <c r="G171" s="278">
        <v>50</v>
      </c>
      <c r="H171" s="278"/>
      <c r="I171" s="278"/>
      <c r="K171" s="65">
        <v>30</v>
      </c>
      <c r="L171" s="65">
        <v>150</v>
      </c>
      <c r="M171" s="286" t="s">
        <v>338</v>
      </c>
      <c r="W171" s="287">
        <f t="shared" si="28"/>
        <v>139</v>
      </c>
      <c r="X171" s="285">
        <f t="shared" si="30"/>
        <v>1</v>
      </c>
    </row>
    <row r="172" spans="1:24" ht="16.5" customHeight="1">
      <c r="A172" s="285" t="str">
        <f t="shared" si="29"/>
        <v>Stickstofffixierung durch Leguminosen-Sojabohnen, Korn (32 % RP)</v>
      </c>
      <c r="B172" s="65" t="s">
        <v>338</v>
      </c>
      <c r="C172" s="40" t="s">
        <v>625</v>
      </c>
      <c r="D172" s="275">
        <v>86</v>
      </c>
      <c r="E172" s="275" t="s">
        <v>435</v>
      </c>
      <c r="F172" s="275"/>
      <c r="G172" s="278">
        <v>53</v>
      </c>
      <c r="H172" s="278"/>
      <c r="I172" s="278"/>
      <c r="K172" s="65">
        <v>20</v>
      </c>
      <c r="L172" s="65">
        <v>106</v>
      </c>
      <c r="M172" s="286" t="s">
        <v>338</v>
      </c>
      <c r="W172" s="287">
        <f t="shared" si="28"/>
        <v>140</v>
      </c>
      <c r="X172" s="285">
        <f t="shared" si="30"/>
        <v>1</v>
      </c>
    </row>
    <row r="173" spans="1:24" ht="16.5" customHeight="1">
      <c r="A173" s="285" t="str">
        <f t="shared" si="29"/>
        <v>Stickstofffixierung durch Leguminosen-Trockenspeiseerbse, Korn (26 % RP)</v>
      </c>
      <c r="B173" s="65" t="s">
        <v>338</v>
      </c>
      <c r="C173" s="40" t="s">
        <v>626</v>
      </c>
      <c r="D173" s="275">
        <v>86</v>
      </c>
      <c r="E173" s="275" t="s">
        <v>435</v>
      </c>
      <c r="F173" s="275"/>
      <c r="G173" s="278">
        <v>43.5</v>
      </c>
      <c r="H173" s="278"/>
      <c r="I173" s="278"/>
      <c r="K173" s="65">
        <v>35</v>
      </c>
      <c r="L173" s="65">
        <v>152</v>
      </c>
      <c r="M173" s="286" t="s">
        <v>338</v>
      </c>
      <c r="W173" s="287">
        <f t="shared" si="28"/>
        <v>141</v>
      </c>
      <c r="X173" s="285">
        <f t="shared" si="30"/>
        <v>1</v>
      </c>
    </row>
    <row r="174" spans="1:24" ht="16.5" customHeight="1">
      <c r="A174" s="285" t="str">
        <f t="shared" si="29"/>
        <v>Stickstofffixierung durch Leguminosen-Wicke, Korn (26 % RP)</v>
      </c>
      <c r="B174" s="65" t="s">
        <v>338</v>
      </c>
      <c r="C174" s="40" t="s">
        <v>627</v>
      </c>
      <c r="D174" s="275">
        <v>86</v>
      </c>
      <c r="E174" s="275" t="s">
        <v>435</v>
      </c>
      <c r="F174" s="275"/>
      <c r="G174" s="278">
        <v>43.9</v>
      </c>
      <c r="H174" s="278"/>
      <c r="I174" s="278"/>
      <c r="K174" s="65">
        <v>15</v>
      </c>
      <c r="L174" s="65">
        <v>66</v>
      </c>
      <c r="M174" s="286" t="s">
        <v>338</v>
      </c>
      <c r="W174" s="287">
        <f t="shared" si="28"/>
        <v>142</v>
      </c>
      <c r="X174" s="285">
        <f t="shared" si="30"/>
        <v>1</v>
      </c>
    </row>
    <row r="175" spans="1:24" ht="16.5" customHeight="1">
      <c r="A175" s="285" t="str">
        <f t="shared" si="29"/>
        <v>Stickstofffixierung durch Leguminosen-Ackerbohne, Ganzpflanze</v>
      </c>
      <c r="B175" s="65" t="s">
        <v>338</v>
      </c>
      <c r="C175" s="40" t="s">
        <v>628</v>
      </c>
      <c r="D175" s="275">
        <v>20</v>
      </c>
      <c r="E175" s="275" t="s">
        <v>435</v>
      </c>
      <c r="F175" s="275"/>
      <c r="G175" s="278">
        <v>3.8</v>
      </c>
      <c r="H175" s="278"/>
      <c r="I175" s="278"/>
      <c r="K175" s="65">
        <v>250</v>
      </c>
      <c r="L175" s="65">
        <v>95</v>
      </c>
      <c r="M175" s="286" t="s">
        <v>338</v>
      </c>
      <c r="W175" s="287">
        <f t="shared" si="28"/>
        <v>143</v>
      </c>
      <c r="X175" s="285">
        <f t="shared" si="30"/>
        <v>1</v>
      </c>
    </row>
    <row r="176" spans="1:24" ht="16.5" customHeight="1">
      <c r="A176" s="285" t="str">
        <f t="shared" si="29"/>
        <v>Stickstofffixierung durch Leguminosen-Esparsette, Ganzpflanze</v>
      </c>
      <c r="B176" s="65" t="s">
        <v>338</v>
      </c>
      <c r="C176" s="40" t="s">
        <v>629</v>
      </c>
      <c r="D176" s="275">
        <v>20</v>
      </c>
      <c r="E176" s="275" t="s">
        <v>435</v>
      </c>
      <c r="F176" s="275"/>
      <c r="G176" s="278">
        <v>4.6999999999999993</v>
      </c>
      <c r="H176" s="278"/>
      <c r="I176" s="278"/>
      <c r="K176" s="65">
        <v>200</v>
      </c>
      <c r="L176" s="65">
        <v>94</v>
      </c>
      <c r="M176" s="286" t="s">
        <v>338</v>
      </c>
      <c r="W176" s="287">
        <f t="shared" ref="W176:W244" si="31">W175+1</f>
        <v>144</v>
      </c>
      <c r="X176" s="285">
        <f t="shared" si="30"/>
        <v>1</v>
      </c>
    </row>
    <row r="177" spans="1:24" ht="16.5" customHeight="1">
      <c r="A177" s="285" t="str">
        <f t="shared" si="29"/>
        <v>Stickstofffixierung durch Leguminosen-Futtererbse, Ganzpflanze</v>
      </c>
      <c r="B177" s="65" t="s">
        <v>338</v>
      </c>
      <c r="C177" s="40" t="s">
        <v>630</v>
      </c>
      <c r="D177" s="275">
        <v>20</v>
      </c>
      <c r="E177" s="275" t="s">
        <v>435</v>
      </c>
      <c r="F177" s="275"/>
      <c r="G177" s="278">
        <v>3.8</v>
      </c>
      <c r="H177" s="278"/>
      <c r="I177" s="278"/>
      <c r="K177" s="65">
        <v>250</v>
      </c>
      <c r="L177" s="65">
        <v>95</v>
      </c>
      <c r="M177" s="286" t="s">
        <v>338</v>
      </c>
      <c r="W177" s="287">
        <f t="shared" si="31"/>
        <v>145</v>
      </c>
      <c r="X177" s="285">
        <f t="shared" si="30"/>
        <v>1</v>
      </c>
    </row>
    <row r="178" spans="1:24" ht="16.5" customHeight="1">
      <c r="A178" s="285" t="str">
        <f t="shared" si="29"/>
        <v>Stickstofffixierung durch Leguminosen-Klee, Ganzpflanze</v>
      </c>
      <c r="B178" s="65" t="s">
        <v>338</v>
      </c>
      <c r="C178" s="40" t="s">
        <v>631</v>
      </c>
      <c r="D178" s="275">
        <v>20</v>
      </c>
      <c r="E178" s="275" t="s">
        <v>435</v>
      </c>
      <c r="F178" s="275"/>
      <c r="G178" s="278">
        <v>6.5</v>
      </c>
      <c r="H178" s="278"/>
      <c r="I178" s="278"/>
      <c r="K178" s="65">
        <v>450</v>
      </c>
      <c r="L178" s="65">
        <v>293</v>
      </c>
      <c r="M178" s="286" t="s">
        <v>338</v>
      </c>
      <c r="W178" s="287">
        <f t="shared" si="31"/>
        <v>146</v>
      </c>
      <c r="X178" s="285">
        <f t="shared" si="30"/>
        <v>1</v>
      </c>
    </row>
    <row r="179" spans="1:24" ht="16.5" customHeight="1">
      <c r="A179" s="285" t="str">
        <f t="shared" si="29"/>
        <v>Stickstofffixierung durch Leguminosen-Klee : Gras (50:50), Ganzpflanze</v>
      </c>
      <c r="B179" s="65" t="s">
        <v>338</v>
      </c>
      <c r="C179" s="40" t="s">
        <v>632</v>
      </c>
      <c r="D179" s="275">
        <v>20</v>
      </c>
      <c r="E179" s="275" t="s">
        <v>435</v>
      </c>
      <c r="F179" s="275"/>
      <c r="G179" s="278">
        <v>3.3000000000000003</v>
      </c>
      <c r="H179" s="278"/>
      <c r="I179" s="278"/>
      <c r="K179" s="65">
        <v>500</v>
      </c>
      <c r="L179" s="65">
        <v>165</v>
      </c>
      <c r="M179" s="286" t="s">
        <v>338</v>
      </c>
      <c r="W179" s="287">
        <f t="shared" si="31"/>
        <v>147</v>
      </c>
      <c r="X179" s="285">
        <f t="shared" si="30"/>
        <v>1</v>
      </c>
    </row>
    <row r="180" spans="1:24" ht="16.5" customHeight="1">
      <c r="A180" s="285" t="str">
        <f t="shared" si="29"/>
        <v>Stickstofffixierung durch Leguminosen-Klee : Gras (70:30), Ganzpflanze</v>
      </c>
      <c r="B180" s="65" t="s">
        <v>338</v>
      </c>
      <c r="C180" s="40" t="s">
        <v>633</v>
      </c>
      <c r="D180" s="275">
        <v>20</v>
      </c>
      <c r="E180" s="275" t="s">
        <v>435</v>
      </c>
      <c r="F180" s="275"/>
      <c r="G180" s="278">
        <v>4.6000000000000005</v>
      </c>
      <c r="H180" s="278"/>
      <c r="I180" s="278"/>
      <c r="K180" s="65">
        <v>500</v>
      </c>
      <c r="L180" s="65">
        <v>230</v>
      </c>
      <c r="M180" s="286" t="s">
        <v>338</v>
      </c>
      <c r="W180" s="287">
        <f t="shared" si="31"/>
        <v>148</v>
      </c>
      <c r="X180" s="285">
        <f t="shared" si="30"/>
        <v>1</v>
      </c>
    </row>
    <row r="181" spans="1:24" ht="16.5" customHeight="1">
      <c r="A181" s="285" t="str">
        <f t="shared" si="29"/>
        <v>Stickstofffixierung durch Leguminosen-Kleegras (30:70), Ganzpflanze</v>
      </c>
      <c r="B181" s="65" t="s">
        <v>338</v>
      </c>
      <c r="C181" s="40" t="s">
        <v>634</v>
      </c>
      <c r="D181" s="275">
        <v>20</v>
      </c>
      <c r="E181" s="275" t="s">
        <v>435</v>
      </c>
      <c r="F181" s="275"/>
      <c r="G181" s="278">
        <v>2</v>
      </c>
      <c r="H181" s="278"/>
      <c r="I181" s="278"/>
      <c r="K181" s="65">
        <v>450</v>
      </c>
      <c r="L181" s="65">
        <v>90</v>
      </c>
      <c r="M181" s="286" t="s">
        <v>338</v>
      </c>
      <c r="W181" s="287">
        <f t="shared" si="31"/>
        <v>149</v>
      </c>
      <c r="X181" s="285">
        <f t="shared" si="30"/>
        <v>1</v>
      </c>
    </row>
    <row r="182" spans="1:24" ht="16.5" customHeight="1">
      <c r="A182" s="285" t="str">
        <f t="shared" si="29"/>
        <v>Stickstofffixierung durch Leguminosen-Lupine, Futter, Ganzpflanze</v>
      </c>
      <c r="B182" s="65" t="s">
        <v>338</v>
      </c>
      <c r="C182" s="40" t="s">
        <v>635</v>
      </c>
      <c r="D182" s="275">
        <v>20</v>
      </c>
      <c r="E182" s="275" t="s">
        <v>435</v>
      </c>
      <c r="F182" s="275"/>
      <c r="G182" s="278">
        <v>3.8</v>
      </c>
      <c r="H182" s="278"/>
      <c r="I182" s="278"/>
      <c r="K182" s="65">
        <v>250</v>
      </c>
      <c r="L182" s="65">
        <v>95</v>
      </c>
      <c r="M182" s="286" t="s">
        <v>338</v>
      </c>
      <c r="W182" s="287">
        <f t="shared" si="31"/>
        <v>150</v>
      </c>
      <c r="X182" s="285">
        <f t="shared" si="30"/>
        <v>1</v>
      </c>
    </row>
    <row r="183" spans="1:24" ht="16.5" customHeight="1">
      <c r="A183" s="285" t="str">
        <f t="shared" si="29"/>
        <v>Stickstofffixierung durch Leguminosen-Luzerne, Ganzpflanze</v>
      </c>
      <c r="B183" s="65" t="s">
        <v>338</v>
      </c>
      <c r="C183" s="40" t="s">
        <v>636</v>
      </c>
      <c r="D183" s="275">
        <v>20</v>
      </c>
      <c r="E183" s="275" t="s">
        <v>435</v>
      </c>
      <c r="F183" s="275"/>
      <c r="G183" s="278">
        <v>6.5</v>
      </c>
      <c r="H183" s="278"/>
      <c r="I183" s="278"/>
      <c r="K183" s="65">
        <v>400</v>
      </c>
      <c r="L183" s="65">
        <v>260</v>
      </c>
      <c r="M183" s="286" t="s">
        <v>338</v>
      </c>
      <c r="W183" s="287">
        <f t="shared" si="31"/>
        <v>151</v>
      </c>
      <c r="X183" s="285">
        <f t="shared" si="30"/>
        <v>1</v>
      </c>
    </row>
    <row r="184" spans="1:24" ht="16.5" customHeight="1">
      <c r="A184" s="285" t="str">
        <f t="shared" si="29"/>
        <v>Stickstofffixierung durch Leguminosen-Luzerne : Gras (50:50), Ganzpflanze</v>
      </c>
      <c r="B184" s="65" t="s">
        <v>338</v>
      </c>
      <c r="C184" s="40" t="s">
        <v>637</v>
      </c>
      <c r="D184" s="275">
        <v>20</v>
      </c>
      <c r="E184" s="275" t="s">
        <v>435</v>
      </c>
      <c r="F184" s="275"/>
      <c r="G184" s="278">
        <v>3.3000000000000003</v>
      </c>
      <c r="H184" s="278"/>
      <c r="I184" s="278"/>
      <c r="K184" s="65">
        <v>500</v>
      </c>
      <c r="L184" s="65">
        <v>165</v>
      </c>
      <c r="M184" s="286" t="s">
        <v>338</v>
      </c>
      <c r="W184" s="287">
        <f t="shared" si="31"/>
        <v>152</v>
      </c>
      <c r="X184" s="285">
        <f t="shared" si="30"/>
        <v>1</v>
      </c>
    </row>
    <row r="185" spans="1:24" ht="16.5" customHeight="1">
      <c r="A185" s="285" t="str">
        <f t="shared" si="29"/>
        <v>Stickstofffixierung durch Leguminosen-Luzerne : Gras (70:30), Ganzpflanze</v>
      </c>
      <c r="B185" s="65" t="s">
        <v>338</v>
      </c>
      <c r="C185" s="40" t="s">
        <v>638</v>
      </c>
      <c r="D185" s="275">
        <v>20</v>
      </c>
      <c r="E185" s="275" t="s">
        <v>435</v>
      </c>
      <c r="F185" s="275"/>
      <c r="G185" s="278">
        <v>4.6000000000000005</v>
      </c>
      <c r="H185" s="278"/>
      <c r="I185" s="278"/>
      <c r="K185" s="65">
        <v>500</v>
      </c>
      <c r="L185" s="65">
        <v>230</v>
      </c>
      <c r="M185" s="286" t="s">
        <v>338</v>
      </c>
      <c r="W185" s="287">
        <f t="shared" si="31"/>
        <v>153</v>
      </c>
      <c r="X185" s="285">
        <f t="shared" si="30"/>
        <v>1</v>
      </c>
    </row>
    <row r="186" spans="1:24" ht="16.5" customHeight="1">
      <c r="A186" s="285" t="str">
        <f t="shared" si="29"/>
        <v>Stickstofffixierung durch Leguminosen-Luzernegras (30:70), Ganzpflanze</v>
      </c>
      <c r="B186" s="65" t="s">
        <v>338</v>
      </c>
      <c r="C186" s="40" t="s">
        <v>639</v>
      </c>
      <c r="D186" s="275">
        <v>20</v>
      </c>
      <c r="E186" s="275" t="s">
        <v>435</v>
      </c>
      <c r="F186" s="275"/>
      <c r="G186" s="278">
        <v>2</v>
      </c>
      <c r="H186" s="278"/>
      <c r="I186" s="278"/>
      <c r="K186" s="65">
        <v>530</v>
      </c>
      <c r="L186" s="65">
        <v>106</v>
      </c>
      <c r="M186" s="286" t="s">
        <v>338</v>
      </c>
      <c r="W186" s="287">
        <f t="shared" si="31"/>
        <v>154</v>
      </c>
      <c r="X186" s="285">
        <f t="shared" si="30"/>
        <v>1</v>
      </c>
    </row>
    <row r="187" spans="1:24" ht="16.5" customHeight="1">
      <c r="A187" s="285" t="str">
        <f t="shared" si="29"/>
        <v>Stickstofffixierung durch Leguminosen-Serradella, Ganzpflanze</v>
      </c>
      <c r="B187" s="65" t="s">
        <v>338</v>
      </c>
      <c r="C187" s="40" t="s">
        <v>640</v>
      </c>
      <c r="D187" s="275">
        <v>20</v>
      </c>
      <c r="E187" s="275" t="s">
        <v>435</v>
      </c>
      <c r="F187" s="275"/>
      <c r="G187" s="278">
        <v>3.8</v>
      </c>
      <c r="H187" s="278"/>
      <c r="I187" s="278"/>
      <c r="K187" s="65">
        <v>150</v>
      </c>
      <c r="L187" s="65">
        <v>57</v>
      </c>
      <c r="M187" s="286" t="s">
        <v>338</v>
      </c>
      <c r="W187" s="287">
        <f t="shared" si="31"/>
        <v>155</v>
      </c>
      <c r="X187" s="285">
        <f t="shared" si="30"/>
        <v>1</v>
      </c>
    </row>
    <row r="188" spans="1:24" ht="16.5" customHeight="1">
      <c r="A188" s="285" t="str">
        <f t="shared" si="29"/>
        <v>Stickstofffixierung durch Leguminosen-Sonst. einjährige Leguminosenfutterpflanzen, Ganzpflanze</v>
      </c>
      <c r="B188" s="65" t="s">
        <v>338</v>
      </c>
      <c r="C188" s="40" t="s">
        <v>641</v>
      </c>
      <c r="D188" s="275">
        <v>20</v>
      </c>
      <c r="E188" s="275" t="s">
        <v>435</v>
      </c>
      <c r="F188" s="275"/>
      <c r="G188" s="278">
        <v>3.8</v>
      </c>
      <c r="H188" s="278"/>
      <c r="I188" s="278"/>
      <c r="K188" s="65">
        <v>250</v>
      </c>
      <c r="L188" s="65">
        <v>95</v>
      </c>
      <c r="M188" s="286" t="s">
        <v>338</v>
      </c>
      <c r="W188" s="287">
        <f t="shared" si="31"/>
        <v>156</v>
      </c>
      <c r="X188" s="285">
        <f t="shared" si="30"/>
        <v>1</v>
      </c>
    </row>
    <row r="189" spans="1:24" ht="16.5" customHeight="1">
      <c r="A189" s="285" t="str">
        <f t="shared" si="29"/>
        <v>Stickstofffixierung durch Leguminosen-Wicke, Futter, Ganzpflanze</v>
      </c>
      <c r="B189" s="65" t="s">
        <v>338</v>
      </c>
      <c r="C189" s="40" t="s">
        <v>642</v>
      </c>
      <c r="D189" s="275">
        <v>20</v>
      </c>
      <c r="E189" s="275" t="s">
        <v>435</v>
      </c>
      <c r="F189" s="275"/>
      <c r="G189" s="278">
        <v>3.8</v>
      </c>
      <c r="H189" s="278"/>
      <c r="I189" s="278"/>
      <c r="K189" s="65">
        <v>200</v>
      </c>
      <c r="L189" s="65">
        <v>76</v>
      </c>
      <c r="M189" s="286" t="s">
        <v>338</v>
      </c>
      <c r="W189" s="287">
        <f t="shared" si="31"/>
        <v>157</v>
      </c>
      <c r="X189" s="285">
        <f t="shared" si="30"/>
        <v>1</v>
      </c>
    </row>
    <row r="190" spans="1:24" ht="16.5" customHeight="1">
      <c r="A190" s="285" t="str">
        <f t="shared" si="29"/>
        <v>Stickstofffixierung durch Leguminosen-Grünland mit Leguminosenanteil 5-10 %</v>
      </c>
      <c r="B190" s="417" t="s">
        <v>338</v>
      </c>
      <c r="C190" s="40" t="s">
        <v>685</v>
      </c>
      <c r="D190" s="479" t="s">
        <v>689</v>
      </c>
      <c r="E190" s="275" t="s">
        <v>435</v>
      </c>
      <c r="F190" s="275"/>
      <c r="G190" s="481" t="s">
        <v>689</v>
      </c>
      <c r="H190" s="278"/>
      <c r="I190" s="278"/>
      <c r="K190" s="480" t="s">
        <v>689</v>
      </c>
      <c r="L190" s="417">
        <v>20</v>
      </c>
      <c r="M190" s="286" t="s">
        <v>338</v>
      </c>
      <c r="W190" s="287">
        <f t="shared" si="31"/>
        <v>158</v>
      </c>
      <c r="X190" s="285">
        <f t="shared" ref="X190:X196" si="32">COUNTA(M190:V190)</f>
        <v>1</v>
      </c>
    </row>
    <row r="191" spans="1:24" ht="16.5" customHeight="1">
      <c r="A191" s="285" t="str">
        <f t="shared" si="29"/>
        <v>Stickstofffixierung durch Leguminosen-Grünland mit Leguminosenanteil &gt;10-20 %</v>
      </c>
      <c r="B191" s="417" t="s">
        <v>338</v>
      </c>
      <c r="C191" s="40" t="s">
        <v>686</v>
      </c>
      <c r="D191" s="479" t="s">
        <v>689</v>
      </c>
      <c r="E191" s="275" t="s">
        <v>435</v>
      </c>
      <c r="F191" s="275"/>
      <c r="G191" s="481" t="s">
        <v>689</v>
      </c>
      <c r="H191" s="278"/>
      <c r="I191" s="278"/>
      <c r="K191" s="480" t="s">
        <v>689</v>
      </c>
      <c r="L191" s="417">
        <v>40</v>
      </c>
      <c r="M191" s="286" t="s">
        <v>338</v>
      </c>
      <c r="W191" s="287">
        <f t="shared" si="31"/>
        <v>159</v>
      </c>
      <c r="X191" s="285">
        <f t="shared" si="32"/>
        <v>1</v>
      </c>
    </row>
    <row r="192" spans="1:24" ht="16.5" customHeight="1">
      <c r="A192" s="285" t="str">
        <f t="shared" si="29"/>
        <v>Stickstofffixierung durch Leguminosen-Grünland mit Leguminosenanteil &gt;20 %</v>
      </c>
      <c r="B192" s="417" t="s">
        <v>338</v>
      </c>
      <c r="C192" s="40" t="s">
        <v>687</v>
      </c>
      <c r="D192" s="479" t="s">
        <v>689</v>
      </c>
      <c r="E192" s="275" t="s">
        <v>435</v>
      </c>
      <c r="F192" s="275"/>
      <c r="G192" s="481" t="s">
        <v>689</v>
      </c>
      <c r="H192" s="278"/>
      <c r="I192" s="278"/>
      <c r="K192" s="480" t="s">
        <v>689</v>
      </c>
      <c r="L192" s="417">
        <v>60</v>
      </c>
      <c r="M192" s="286" t="s">
        <v>338</v>
      </c>
      <c r="W192" s="287">
        <f t="shared" si="31"/>
        <v>160</v>
      </c>
      <c r="X192" s="285">
        <f t="shared" si="32"/>
        <v>1</v>
      </c>
    </row>
    <row r="193" spans="1:24" ht="16.5" customHeight="1">
      <c r="A193" s="285" t="str">
        <f t="shared" si="29"/>
        <v>Stickstofffixierung durch Leguminosen-Futterzwischenfrucht mit Leguminosenanteil &gt; 60 %</v>
      </c>
      <c r="B193" s="417" t="s">
        <v>338</v>
      </c>
      <c r="C193" s="40" t="s">
        <v>690</v>
      </c>
      <c r="D193" s="479">
        <v>20</v>
      </c>
      <c r="E193" s="275" t="s">
        <v>435</v>
      </c>
      <c r="F193" s="275"/>
      <c r="G193" s="481">
        <v>4</v>
      </c>
      <c r="H193" s="278"/>
      <c r="I193" s="278"/>
      <c r="K193" s="480">
        <v>130</v>
      </c>
      <c r="L193" s="417">
        <v>52</v>
      </c>
      <c r="M193" s="286" t="s">
        <v>338</v>
      </c>
      <c r="W193" s="287">
        <f t="shared" si="31"/>
        <v>161</v>
      </c>
      <c r="X193" s="285">
        <f t="shared" si="32"/>
        <v>1</v>
      </c>
    </row>
    <row r="194" spans="1:24" ht="16.5" customHeight="1">
      <c r="A194" s="285" t="str">
        <f t="shared" si="29"/>
        <v>Stickstofffixierung durch Leguminosen-Begrünungszwischenfrucht mit Leguminosenanteil &gt;60 %</v>
      </c>
      <c r="B194" s="417" t="s">
        <v>338</v>
      </c>
      <c r="C194" s="40" t="s">
        <v>688</v>
      </c>
      <c r="D194" s="479" t="s">
        <v>689</v>
      </c>
      <c r="E194" s="275" t="s">
        <v>435</v>
      </c>
      <c r="F194" s="275"/>
      <c r="G194" s="481" t="s">
        <v>689</v>
      </c>
      <c r="H194" s="278"/>
      <c r="I194" s="278"/>
      <c r="K194" s="480" t="s">
        <v>689</v>
      </c>
      <c r="L194" s="417">
        <v>50</v>
      </c>
      <c r="M194" s="286" t="s">
        <v>338</v>
      </c>
      <c r="W194" s="287">
        <f t="shared" si="31"/>
        <v>162</v>
      </c>
      <c r="X194" s="285">
        <f t="shared" si="32"/>
        <v>1</v>
      </c>
    </row>
    <row r="195" spans="1:24" ht="16.5" customHeight="1">
      <c r="A195" s="285" t="str">
        <f t="shared" si="29"/>
        <v>Festmist-Rinder, Grünland</v>
      </c>
      <c r="B195" s="65" t="s">
        <v>349</v>
      </c>
      <c r="C195" s="40" t="s">
        <v>518</v>
      </c>
      <c r="D195" s="275">
        <v>25</v>
      </c>
      <c r="E195" s="275" t="s">
        <v>435</v>
      </c>
      <c r="F195" s="275"/>
      <c r="G195" s="278">
        <v>7.3</v>
      </c>
      <c r="H195" s="278">
        <v>4.5</v>
      </c>
      <c r="I195" s="278"/>
      <c r="J195" s="285">
        <v>100</v>
      </c>
      <c r="K195" s="65"/>
      <c r="L195" s="65"/>
      <c r="M195" s="286" t="s">
        <v>252</v>
      </c>
      <c r="N195" s="287" t="s">
        <v>54</v>
      </c>
      <c r="W195" s="287">
        <f t="shared" si="31"/>
        <v>163</v>
      </c>
      <c r="X195" s="285">
        <f t="shared" si="32"/>
        <v>2</v>
      </c>
    </row>
    <row r="196" spans="1:24" ht="16.5" customHeight="1">
      <c r="A196" s="285" t="str">
        <f t="shared" si="29"/>
        <v>Festmist-Rinder, Acker</v>
      </c>
      <c r="B196" s="65" t="s">
        <v>349</v>
      </c>
      <c r="C196" s="40" t="s">
        <v>519</v>
      </c>
      <c r="D196" s="275">
        <v>25</v>
      </c>
      <c r="E196" s="275" t="s">
        <v>435</v>
      </c>
      <c r="F196" s="275"/>
      <c r="G196" s="278">
        <v>6.5</v>
      </c>
      <c r="H196" s="278">
        <v>4</v>
      </c>
      <c r="I196" s="278"/>
      <c r="J196" s="285">
        <v>100</v>
      </c>
      <c r="K196" s="65"/>
      <c r="L196" s="65"/>
      <c r="M196" s="286" t="s">
        <v>252</v>
      </c>
      <c r="N196" s="287" t="s">
        <v>54</v>
      </c>
      <c r="W196" s="287">
        <f t="shared" si="31"/>
        <v>164</v>
      </c>
      <c r="X196" s="285">
        <f t="shared" si="32"/>
        <v>2</v>
      </c>
    </row>
    <row r="197" spans="1:24" ht="16.5" customHeight="1">
      <c r="A197" s="285" t="str">
        <f t="shared" si="29"/>
        <v>Festmist-Schweine Standard</v>
      </c>
      <c r="B197" s="65" t="s">
        <v>349</v>
      </c>
      <c r="C197" s="40" t="s">
        <v>520</v>
      </c>
      <c r="D197" s="275">
        <v>25</v>
      </c>
      <c r="E197" s="275" t="s">
        <v>435</v>
      </c>
      <c r="F197" s="275"/>
      <c r="G197" s="278">
        <v>9.8000000000000007</v>
      </c>
      <c r="H197" s="278">
        <v>8.1999999999999993</v>
      </c>
      <c r="I197" s="278"/>
      <c r="J197" s="285">
        <v>100</v>
      </c>
      <c r="K197" s="65"/>
      <c r="L197" s="65"/>
      <c r="M197" s="286" t="s">
        <v>252</v>
      </c>
      <c r="N197" s="287" t="s">
        <v>54</v>
      </c>
      <c r="W197" s="287">
        <f t="shared" si="31"/>
        <v>165</v>
      </c>
      <c r="X197" s="285">
        <f t="shared" si="30"/>
        <v>2</v>
      </c>
    </row>
    <row r="198" spans="1:24" ht="16.5" customHeight="1">
      <c r="A198" s="285" t="str">
        <f t="shared" si="29"/>
        <v>Festmist-Schweine N/P-reduziert</v>
      </c>
      <c r="B198" s="65" t="s">
        <v>349</v>
      </c>
      <c r="C198" s="40" t="s">
        <v>521</v>
      </c>
      <c r="D198" s="275">
        <v>25</v>
      </c>
      <c r="E198" s="275" t="s">
        <v>435</v>
      </c>
      <c r="F198" s="275"/>
      <c r="G198" s="278">
        <v>8.6</v>
      </c>
      <c r="H198" s="278">
        <v>6.8000000000000007</v>
      </c>
      <c r="I198" s="278"/>
      <c r="J198" s="285">
        <v>100</v>
      </c>
      <c r="K198" s="65"/>
      <c r="L198" s="65"/>
      <c r="M198" s="286" t="s">
        <v>252</v>
      </c>
      <c r="N198" s="287" t="s">
        <v>54</v>
      </c>
      <c r="W198" s="287">
        <f t="shared" si="31"/>
        <v>166</v>
      </c>
      <c r="X198" s="285">
        <f t="shared" si="30"/>
        <v>2</v>
      </c>
    </row>
    <row r="199" spans="1:24" ht="16.5" customHeight="1">
      <c r="A199" s="285" t="str">
        <f t="shared" si="29"/>
        <v>Festmist-Schafe</v>
      </c>
      <c r="B199" s="65" t="s">
        <v>349</v>
      </c>
      <c r="C199" s="40" t="s">
        <v>506</v>
      </c>
      <c r="D199" s="275">
        <v>25</v>
      </c>
      <c r="E199" s="275" t="s">
        <v>435</v>
      </c>
      <c r="F199" s="275"/>
      <c r="G199" s="278">
        <v>5.5</v>
      </c>
      <c r="H199" s="278">
        <v>3.2</v>
      </c>
      <c r="I199" s="278"/>
      <c r="J199" s="285">
        <v>100</v>
      </c>
      <c r="K199" s="65"/>
      <c r="L199" s="65"/>
      <c r="M199" s="286" t="s">
        <v>252</v>
      </c>
      <c r="N199" s="287" t="s">
        <v>54</v>
      </c>
      <c r="W199" s="287">
        <f t="shared" si="31"/>
        <v>167</v>
      </c>
      <c r="X199" s="285">
        <f t="shared" si="30"/>
        <v>2</v>
      </c>
    </row>
    <row r="200" spans="1:24" ht="16.5" customHeight="1">
      <c r="A200" s="285" t="str">
        <f t="shared" si="29"/>
        <v>Festmist-Pferde</v>
      </c>
      <c r="B200" s="65" t="s">
        <v>349</v>
      </c>
      <c r="C200" s="40" t="s">
        <v>522</v>
      </c>
      <c r="D200" s="275">
        <v>25</v>
      </c>
      <c r="E200" s="275" t="s">
        <v>435</v>
      </c>
      <c r="F200" s="275"/>
      <c r="G200" s="278">
        <v>5</v>
      </c>
      <c r="H200" s="278">
        <v>3.8</v>
      </c>
      <c r="I200" s="278"/>
      <c r="J200" s="285">
        <v>100</v>
      </c>
      <c r="K200" s="65"/>
      <c r="L200" s="65"/>
      <c r="M200" s="286" t="s">
        <v>252</v>
      </c>
      <c r="N200" s="287" t="s">
        <v>54</v>
      </c>
      <c r="W200" s="287">
        <f t="shared" si="31"/>
        <v>168</v>
      </c>
      <c r="X200" s="285">
        <f t="shared" si="30"/>
        <v>2</v>
      </c>
    </row>
    <row r="201" spans="1:24" ht="16.5" customHeight="1">
      <c r="A201" s="285" t="str">
        <f t="shared" si="29"/>
        <v>Festmist-Ziegen</v>
      </c>
      <c r="B201" s="65" t="s">
        <v>349</v>
      </c>
      <c r="C201" s="40" t="s">
        <v>508</v>
      </c>
      <c r="D201" s="275">
        <v>25</v>
      </c>
      <c r="E201" s="275" t="s">
        <v>435</v>
      </c>
      <c r="F201" s="275"/>
      <c r="G201" s="278">
        <v>5.2</v>
      </c>
      <c r="H201" s="278">
        <v>3.6</v>
      </c>
      <c r="I201" s="278"/>
      <c r="J201" s="285">
        <v>100</v>
      </c>
      <c r="K201" s="65"/>
      <c r="L201" s="65"/>
      <c r="M201" s="286" t="s">
        <v>252</v>
      </c>
      <c r="N201" s="287" t="s">
        <v>54</v>
      </c>
      <c r="W201" s="287">
        <f t="shared" si="31"/>
        <v>169</v>
      </c>
      <c r="X201" s="285">
        <f t="shared" si="30"/>
        <v>2</v>
      </c>
    </row>
    <row r="202" spans="1:24" ht="16.5" customHeight="1">
      <c r="A202" s="285" t="str">
        <f t="shared" si="29"/>
        <v>Festmist-Kaninchen</v>
      </c>
      <c r="B202" s="65" t="s">
        <v>349</v>
      </c>
      <c r="C202" s="40" t="s">
        <v>523</v>
      </c>
      <c r="D202" s="275">
        <v>30</v>
      </c>
      <c r="E202" s="275" t="s">
        <v>435</v>
      </c>
      <c r="F202" s="275"/>
      <c r="G202" s="278">
        <v>18</v>
      </c>
      <c r="H202" s="278">
        <v>19</v>
      </c>
      <c r="I202" s="278"/>
      <c r="J202" s="285">
        <v>100</v>
      </c>
      <c r="K202" s="65"/>
      <c r="L202" s="65"/>
      <c r="M202" s="286" t="s">
        <v>252</v>
      </c>
      <c r="N202" s="287" t="s">
        <v>54</v>
      </c>
      <c r="W202" s="287">
        <f t="shared" si="31"/>
        <v>170</v>
      </c>
      <c r="X202" s="285">
        <f t="shared" si="30"/>
        <v>2</v>
      </c>
    </row>
    <row r="203" spans="1:24" ht="16.5" customHeight="1">
      <c r="A203" s="285" t="str">
        <f t="shared" si="29"/>
        <v>Festmist-Hühner (Einstreu)</v>
      </c>
      <c r="B203" s="65" t="s">
        <v>349</v>
      </c>
      <c r="C203" s="40" t="s">
        <v>525</v>
      </c>
      <c r="D203" s="275">
        <v>50</v>
      </c>
      <c r="E203" s="275" t="s">
        <v>435</v>
      </c>
      <c r="F203" s="275"/>
      <c r="G203" s="278">
        <v>22</v>
      </c>
      <c r="H203" s="278">
        <v>18</v>
      </c>
      <c r="I203" s="278"/>
      <c r="J203" s="285">
        <v>100</v>
      </c>
      <c r="K203" s="65"/>
      <c r="L203" s="65"/>
      <c r="M203" s="286" t="s">
        <v>252</v>
      </c>
      <c r="N203" s="287" t="s">
        <v>54</v>
      </c>
      <c r="W203" s="287">
        <f t="shared" si="31"/>
        <v>171</v>
      </c>
      <c r="X203" s="285">
        <f t="shared" si="30"/>
        <v>2</v>
      </c>
    </row>
    <row r="204" spans="1:24" ht="16.5" customHeight="1">
      <c r="A204" s="285" t="str">
        <f t="shared" si="29"/>
        <v>Festmist-Hühnertrockenkot</v>
      </c>
      <c r="B204" s="65" t="s">
        <v>349</v>
      </c>
      <c r="C204" s="40" t="s">
        <v>260</v>
      </c>
      <c r="D204" s="275">
        <v>50</v>
      </c>
      <c r="E204" s="275" t="s">
        <v>435</v>
      </c>
      <c r="F204" s="275"/>
      <c r="G204" s="278">
        <v>21.3</v>
      </c>
      <c r="H204" s="278">
        <v>18</v>
      </c>
      <c r="I204" s="278"/>
      <c r="J204" s="285">
        <v>100</v>
      </c>
      <c r="K204" s="65"/>
      <c r="L204" s="65"/>
      <c r="M204" s="286" t="s">
        <v>252</v>
      </c>
      <c r="N204" s="287" t="s">
        <v>54</v>
      </c>
      <c r="W204" s="287">
        <f t="shared" si="31"/>
        <v>172</v>
      </c>
      <c r="X204" s="285">
        <f t="shared" si="30"/>
        <v>2</v>
      </c>
    </row>
    <row r="205" spans="1:24" ht="16.5" customHeight="1">
      <c r="A205" s="285" t="str">
        <f t="shared" si="29"/>
        <v>Festmist-Putenhähne (Einstreu)</v>
      </c>
      <c r="B205" s="65" t="s">
        <v>349</v>
      </c>
      <c r="C205" s="40" t="s">
        <v>524</v>
      </c>
      <c r="D205" s="275">
        <v>55</v>
      </c>
      <c r="E205" s="275" t="s">
        <v>435</v>
      </c>
      <c r="F205" s="275"/>
      <c r="G205" s="278">
        <v>22.6</v>
      </c>
      <c r="H205" s="278">
        <v>22</v>
      </c>
      <c r="I205" s="278"/>
      <c r="J205" s="285">
        <v>100</v>
      </c>
      <c r="K205" s="65"/>
      <c r="L205" s="65"/>
      <c r="M205" s="286" t="s">
        <v>252</v>
      </c>
      <c r="N205" s="287" t="s">
        <v>54</v>
      </c>
      <c r="W205" s="287">
        <f t="shared" si="31"/>
        <v>173</v>
      </c>
      <c r="X205" s="285">
        <f t="shared" si="30"/>
        <v>2</v>
      </c>
    </row>
    <row r="206" spans="1:24" ht="16.5" customHeight="1">
      <c r="A206" s="285" t="str">
        <f t="shared" si="29"/>
        <v>Festmist-Putenhähne N/P-reduziert (Einstreu)</v>
      </c>
      <c r="B206" s="65" t="s">
        <v>349</v>
      </c>
      <c r="C206" s="40" t="s">
        <v>526</v>
      </c>
      <c r="D206" s="275">
        <v>55</v>
      </c>
      <c r="E206" s="275" t="s">
        <v>435</v>
      </c>
      <c r="F206" s="275"/>
      <c r="G206" s="278">
        <v>21.9</v>
      </c>
      <c r="H206" s="278">
        <v>14</v>
      </c>
      <c r="I206" s="278"/>
      <c r="J206" s="285">
        <v>100</v>
      </c>
      <c r="K206" s="65"/>
      <c r="L206" s="65"/>
      <c r="M206" s="286" t="s">
        <v>252</v>
      </c>
      <c r="N206" s="287" t="s">
        <v>54</v>
      </c>
      <c r="W206" s="287">
        <f t="shared" si="31"/>
        <v>174</v>
      </c>
      <c r="X206" s="285">
        <f t="shared" si="30"/>
        <v>2</v>
      </c>
    </row>
    <row r="207" spans="1:24" ht="16.5" customHeight="1">
      <c r="A207" s="285" t="str">
        <f t="shared" si="29"/>
        <v>Festmist-Putenhennen (Einstreu)</v>
      </c>
      <c r="B207" s="65" t="s">
        <v>349</v>
      </c>
      <c r="C207" s="40" t="s">
        <v>527</v>
      </c>
      <c r="D207" s="275">
        <v>55</v>
      </c>
      <c r="E207" s="275" t="s">
        <v>435</v>
      </c>
      <c r="F207" s="275"/>
      <c r="G207" s="278">
        <v>17.600000000000001</v>
      </c>
      <c r="H207" s="278">
        <v>17</v>
      </c>
      <c r="I207" s="278"/>
      <c r="J207" s="285">
        <v>100</v>
      </c>
      <c r="K207" s="65"/>
      <c r="L207" s="65"/>
      <c r="M207" s="286" t="s">
        <v>252</v>
      </c>
      <c r="N207" s="287" t="s">
        <v>54</v>
      </c>
      <c r="W207" s="287">
        <f t="shared" si="31"/>
        <v>175</v>
      </c>
      <c r="X207" s="285">
        <f t="shared" si="30"/>
        <v>2</v>
      </c>
    </row>
    <row r="208" spans="1:24" ht="16.5" customHeight="1">
      <c r="A208" s="285" t="str">
        <f t="shared" si="29"/>
        <v>Festmist-Putenhennen N/P-reduziert (Einstreu)</v>
      </c>
      <c r="B208" s="65" t="s">
        <v>349</v>
      </c>
      <c r="C208" s="40" t="s">
        <v>528</v>
      </c>
      <c r="D208" s="275">
        <v>55</v>
      </c>
      <c r="E208" s="275" t="s">
        <v>435</v>
      </c>
      <c r="F208" s="275"/>
      <c r="G208" s="278">
        <v>16.7</v>
      </c>
      <c r="H208" s="278">
        <v>10</v>
      </c>
      <c r="I208" s="278"/>
      <c r="J208" s="285">
        <v>100</v>
      </c>
      <c r="K208" s="65"/>
      <c r="L208" s="65"/>
      <c r="M208" s="286" t="s">
        <v>252</v>
      </c>
      <c r="N208" s="287" t="s">
        <v>54</v>
      </c>
      <c r="W208" s="287">
        <f t="shared" si="31"/>
        <v>176</v>
      </c>
      <c r="X208" s="285">
        <f t="shared" si="30"/>
        <v>2</v>
      </c>
    </row>
    <row r="209" spans="1:24" ht="16.5" customHeight="1">
      <c r="A209" s="285" t="str">
        <f t="shared" si="29"/>
        <v>Gülle-Jungvieh Grünland</v>
      </c>
      <c r="B209" s="65" t="s">
        <v>529</v>
      </c>
      <c r="C209" s="40" t="s">
        <v>540</v>
      </c>
      <c r="D209" s="275">
        <v>10</v>
      </c>
      <c r="E209" s="275" t="s">
        <v>436</v>
      </c>
      <c r="F209" s="275"/>
      <c r="G209" s="278">
        <v>4</v>
      </c>
      <c r="H209" s="278">
        <v>1.6</v>
      </c>
      <c r="I209" s="278"/>
      <c r="J209" s="285">
        <v>100</v>
      </c>
      <c r="K209" s="65"/>
      <c r="L209" s="65"/>
      <c r="M209" s="286" t="s">
        <v>252</v>
      </c>
      <c r="N209" s="287" t="s">
        <v>54</v>
      </c>
      <c r="W209" s="287">
        <f t="shared" si="31"/>
        <v>177</v>
      </c>
      <c r="X209" s="285">
        <f t="shared" si="30"/>
        <v>2</v>
      </c>
    </row>
    <row r="210" spans="1:24" ht="16.5" customHeight="1">
      <c r="A210" s="285" t="str">
        <f t="shared" si="29"/>
        <v>Gülle-Jungvieh Ackerland</v>
      </c>
      <c r="B210" s="65" t="s">
        <v>529</v>
      </c>
      <c r="C210" s="40" t="s">
        <v>541</v>
      </c>
      <c r="D210" s="275">
        <v>10</v>
      </c>
      <c r="E210" s="275" t="s">
        <v>436</v>
      </c>
      <c r="F210" s="275"/>
      <c r="G210" s="278">
        <v>3.2</v>
      </c>
      <c r="H210" s="278">
        <v>1.3</v>
      </c>
      <c r="I210" s="278"/>
      <c r="J210" s="285">
        <v>100</v>
      </c>
      <c r="K210" s="65"/>
      <c r="L210" s="65"/>
      <c r="M210" s="286" t="s">
        <v>252</v>
      </c>
      <c r="N210" s="287" t="s">
        <v>54</v>
      </c>
      <c r="W210" s="287">
        <f t="shared" si="31"/>
        <v>178</v>
      </c>
      <c r="X210" s="285">
        <f t="shared" si="30"/>
        <v>2</v>
      </c>
    </row>
    <row r="211" spans="1:24" ht="16.5" customHeight="1">
      <c r="A211" s="285" t="str">
        <f t="shared" ref="A211:A275" si="33">CONCATENATE(B211&amp;"-"&amp;C211)</f>
        <v>Gülle-Milchvieh Grünland</v>
      </c>
      <c r="B211" s="65" t="s">
        <v>529</v>
      </c>
      <c r="C211" s="40" t="s">
        <v>542</v>
      </c>
      <c r="D211" s="275">
        <v>10</v>
      </c>
      <c r="E211" s="275" t="s">
        <v>436</v>
      </c>
      <c r="F211" s="275"/>
      <c r="G211" s="278">
        <v>4.5</v>
      </c>
      <c r="H211" s="278">
        <v>1.8</v>
      </c>
      <c r="I211" s="278"/>
      <c r="J211" s="285">
        <v>100</v>
      </c>
      <c r="K211" s="65"/>
      <c r="L211" s="65"/>
      <c r="M211" s="286" t="s">
        <v>252</v>
      </c>
      <c r="N211" s="287" t="s">
        <v>54</v>
      </c>
      <c r="W211" s="287">
        <f t="shared" si="31"/>
        <v>179</v>
      </c>
      <c r="X211" s="285">
        <f t="shared" si="30"/>
        <v>2</v>
      </c>
    </row>
    <row r="212" spans="1:24" ht="16.5" customHeight="1">
      <c r="A212" s="285" t="str">
        <f t="shared" si="33"/>
        <v>Gülle-Milchvieh Ackerland</v>
      </c>
      <c r="B212" s="65" t="s">
        <v>529</v>
      </c>
      <c r="C212" s="40" t="s">
        <v>543</v>
      </c>
      <c r="D212" s="275">
        <v>10</v>
      </c>
      <c r="E212" s="275" t="s">
        <v>436</v>
      </c>
      <c r="F212" s="275"/>
      <c r="G212" s="278">
        <v>4.0999999999999996</v>
      </c>
      <c r="H212" s="278">
        <v>1.7</v>
      </c>
      <c r="I212" s="278"/>
      <c r="J212" s="285">
        <v>100</v>
      </c>
      <c r="K212" s="65"/>
      <c r="L212" s="65"/>
      <c r="M212" s="286" t="s">
        <v>252</v>
      </c>
      <c r="N212" s="287" t="s">
        <v>54</v>
      </c>
      <c r="W212" s="287">
        <f t="shared" si="31"/>
        <v>180</v>
      </c>
      <c r="X212" s="285">
        <f t="shared" si="30"/>
        <v>2</v>
      </c>
    </row>
    <row r="213" spans="1:24" ht="16.5" customHeight="1">
      <c r="A213" s="285" t="str">
        <f t="shared" si="33"/>
        <v>Gülle-Bullenmast</v>
      </c>
      <c r="B213" s="65" t="s">
        <v>529</v>
      </c>
      <c r="C213" s="40" t="s">
        <v>544</v>
      </c>
      <c r="D213" s="275">
        <v>10</v>
      </c>
      <c r="E213" s="275" t="s">
        <v>436</v>
      </c>
      <c r="F213" s="275"/>
      <c r="G213" s="278">
        <v>4.7</v>
      </c>
      <c r="H213" s="278">
        <v>2.1</v>
      </c>
      <c r="I213" s="278"/>
      <c r="J213" s="285">
        <v>100</v>
      </c>
      <c r="K213" s="65"/>
      <c r="L213" s="65"/>
      <c r="M213" s="286" t="s">
        <v>252</v>
      </c>
      <c r="N213" s="287" t="s">
        <v>54</v>
      </c>
      <c r="W213" s="287">
        <f t="shared" si="31"/>
        <v>181</v>
      </c>
      <c r="X213" s="285">
        <f t="shared" si="30"/>
        <v>2</v>
      </c>
    </row>
    <row r="214" spans="1:24" ht="16.5" customHeight="1">
      <c r="A214" s="285" t="str">
        <f t="shared" si="33"/>
        <v>Gülle-Schweinemast Standard</v>
      </c>
      <c r="B214" s="65" t="s">
        <v>529</v>
      </c>
      <c r="C214" s="40" t="s">
        <v>545</v>
      </c>
      <c r="D214" s="275">
        <v>7.5</v>
      </c>
      <c r="E214" s="275" t="s">
        <v>436</v>
      </c>
      <c r="F214" s="275"/>
      <c r="G214" s="278">
        <v>5.6</v>
      </c>
      <c r="H214" s="278">
        <v>3.7</v>
      </c>
      <c r="I214" s="278"/>
      <c r="J214" s="285">
        <v>100</v>
      </c>
      <c r="K214" s="65"/>
      <c r="L214" s="65"/>
      <c r="M214" s="286" t="s">
        <v>252</v>
      </c>
      <c r="N214" s="287" t="s">
        <v>54</v>
      </c>
      <c r="W214" s="287">
        <f t="shared" si="31"/>
        <v>182</v>
      </c>
      <c r="X214" s="285">
        <f t="shared" si="30"/>
        <v>2</v>
      </c>
    </row>
    <row r="215" spans="1:24" ht="16.5" customHeight="1">
      <c r="A215" s="285" t="str">
        <f t="shared" si="33"/>
        <v>Gülle-Schweinemast N/P-reduziert</v>
      </c>
      <c r="B215" s="65" t="s">
        <v>529</v>
      </c>
      <c r="C215" s="40" t="s">
        <v>546</v>
      </c>
      <c r="D215" s="275">
        <v>7.5</v>
      </c>
      <c r="E215" s="275" t="s">
        <v>436</v>
      </c>
      <c r="F215" s="275"/>
      <c r="G215" s="278">
        <v>4.9000000000000004</v>
      </c>
      <c r="H215" s="278">
        <v>3</v>
      </c>
      <c r="I215" s="278"/>
      <c r="J215" s="285">
        <v>100</v>
      </c>
      <c r="K215" s="65"/>
      <c r="L215" s="65"/>
      <c r="M215" s="286" t="s">
        <v>252</v>
      </c>
      <c r="N215" s="287" t="s">
        <v>54</v>
      </c>
      <c r="W215" s="287">
        <f t="shared" si="31"/>
        <v>183</v>
      </c>
      <c r="X215" s="285">
        <f t="shared" si="30"/>
        <v>2</v>
      </c>
    </row>
    <row r="216" spans="1:24" ht="16.5" customHeight="1">
      <c r="A216" s="285" t="str">
        <f t="shared" si="33"/>
        <v>Gülle-Schweinezucht Standard</v>
      </c>
      <c r="B216" s="65" t="s">
        <v>529</v>
      </c>
      <c r="C216" s="40" t="s">
        <v>547</v>
      </c>
      <c r="D216" s="275">
        <v>7.5</v>
      </c>
      <c r="E216" s="275" t="s">
        <v>436</v>
      </c>
      <c r="F216" s="275"/>
      <c r="G216" s="278">
        <v>7.9</v>
      </c>
      <c r="H216" s="278">
        <v>5.7</v>
      </c>
      <c r="I216" s="278"/>
      <c r="J216" s="285">
        <v>100</v>
      </c>
      <c r="K216" s="65"/>
      <c r="L216" s="65"/>
      <c r="M216" s="286" t="s">
        <v>252</v>
      </c>
      <c r="N216" s="287" t="s">
        <v>54</v>
      </c>
      <c r="W216" s="287">
        <f t="shared" si="31"/>
        <v>184</v>
      </c>
      <c r="X216" s="285">
        <f t="shared" si="30"/>
        <v>2</v>
      </c>
    </row>
    <row r="217" spans="1:24" ht="16.5" customHeight="1">
      <c r="A217" s="285" t="str">
        <f t="shared" si="33"/>
        <v>Gülle-Schweinezucht N/P-reduziert</v>
      </c>
      <c r="B217" s="65" t="s">
        <v>529</v>
      </c>
      <c r="C217" s="40" t="s">
        <v>548</v>
      </c>
      <c r="D217" s="275">
        <v>7.5</v>
      </c>
      <c r="E217" s="275" t="s">
        <v>436</v>
      </c>
      <c r="F217" s="275"/>
      <c r="G217" s="278">
        <v>6.7</v>
      </c>
      <c r="H217" s="278">
        <v>4.2</v>
      </c>
      <c r="I217" s="278"/>
      <c r="J217" s="285">
        <v>100</v>
      </c>
      <c r="K217" s="65"/>
      <c r="L217" s="65"/>
      <c r="M217" s="286" t="s">
        <v>252</v>
      </c>
      <c r="N217" s="287" t="s">
        <v>54</v>
      </c>
      <c r="W217" s="287">
        <f t="shared" si="31"/>
        <v>185</v>
      </c>
      <c r="X217" s="285">
        <f t="shared" si="30"/>
        <v>2</v>
      </c>
    </row>
    <row r="218" spans="1:24" ht="16.5" customHeight="1">
      <c r="A218" s="285" t="str">
        <f t="shared" si="33"/>
        <v>Jauche-Jauche Rinder</v>
      </c>
      <c r="B218" s="65" t="s">
        <v>530</v>
      </c>
      <c r="C218" s="40" t="s">
        <v>261</v>
      </c>
      <c r="D218" s="275">
        <v>1.5</v>
      </c>
      <c r="E218" s="275" t="s">
        <v>436</v>
      </c>
      <c r="F218" s="275"/>
      <c r="G218" s="278">
        <v>3.1</v>
      </c>
      <c r="H218" s="278">
        <v>0.3</v>
      </c>
      <c r="I218" s="278"/>
      <c r="J218" s="285">
        <v>100</v>
      </c>
      <c r="K218" s="65"/>
      <c r="L218" s="65"/>
      <c r="M218" s="286" t="s">
        <v>252</v>
      </c>
      <c r="N218" s="287" t="s">
        <v>54</v>
      </c>
      <c r="W218" s="287">
        <f t="shared" si="31"/>
        <v>186</v>
      </c>
      <c r="X218" s="285">
        <f t="shared" si="30"/>
        <v>2</v>
      </c>
    </row>
    <row r="219" spans="1:24" ht="16.5" customHeight="1">
      <c r="A219" s="285" t="str">
        <f t="shared" si="33"/>
        <v>Jauche-Jauche Schweine Standard</v>
      </c>
      <c r="B219" s="65" t="s">
        <v>530</v>
      </c>
      <c r="C219" s="40" t="s">
        <v>262</v>
      </c>
      <c r="D219" s="275">
        <v>1.5</v>
      </c>
      <c r="E219" s="275" t="s">
        <v>436</v>
      </c>
      <c r="F219" s="275"/>
      <c r="G219" s="278">
        <v>2.6</v>
      </c>
      <c r="H219" s="278">
        <v>0.5</v>
      </c>
      <c r="I219" s="278"/>
      <c r="J219" s="285">
        <v>100</v>
      </c>
      <c r="K219" s="65"/>
      <c r="L219" s="65"/>
      <c r="M219" s="286" t="s">
        <v>252</v>
      </c>
      <c r="N219" s="287" t="s">
        <v>54</v>
      </c>
      <c r="W219" s="287">
        <f t="shared" si="31"/>
        <v>187</v>
      </c>
      <c r="X219" s="285">
        <f t="shared" si="30"/>
        <v>2</v>
      </c>
    </row>
    <row r="220" spans="1:24" ht="16.5" customHeight="1">
      <c r="A220" s="285" t="str">
        <f t="shared" si="33"/>
        <v>organischer Handelsdünger-Hornmehl</v>
      </c>
      <c r="B220" s="65" t="s">
        <v>276</v>
      </c>
      <c r="C220" s="40" t="s">
        <v>263</v>
      </c>
      <c r="D220" s="275"/>
      <c r="E220" s="275" t="s">
        <v>435</v>
      </c>
      <c r="F220" s="275"/>
      <c r="G220" s="278">
        <v>120</v>
      </c>
      <c r="H220" s="278">
        <v>0</v>
      </c>
      <c r="I220" s="278"/>
      <c r="J220" s="285">
        <v>100</v>
      </c>
      <c r="K220" s="65"/>
      <c r="L220" s="65"/>
      <c r="M220" s="286" t="s">
        <v>252</v>
      </c>
      <c r="N220" s="287" t="s">
        <v>54</v>
      </c>
      <c r="W220" s="287">
        <f t="shared" si="31"/>
        <v>188</v>
      </c>
      <c r="X220" s="285">
        <f t="shared" si="30"/>
        <v>2</v>
      </c>
    </row>
    <row r="221" spans="1:24" ht="16.5" customHeight="1">
      <c r="A221" s="285" t="str">
        <f t="shared" si="33"/>
        <v>organischer Handelsdünger-Horngrieß</v>
      </c>
      <c r="B221" s="65" t="s">
        <v>276</v>
      </c>
      <c r="C221" s="40" t="s">
        <v>264</v>
      </c>
      <c r="D221" s="275"/>
      <c r="E221" s="275" t="s">
        <v>435</v>
      </c>
      <c r="F221" s="275"/>
      <c r="G221" s="278">
        <v>120</v>
      </c>
      <c r="H221" s="278">
        <v>0</v>
      </c>
      <c r="I221" s="278"/>
      <c r="J221" s="285">
        <v>100</v>
      </c>
      <c r="K221" s="65"/>
      <c r="L221" s="65"/>
      <c r="M221" s="286" t="s">
        <v>252</v>
      </c>
      <c r="N221" s="287" t="s">
        <v>54</v>
      </c>
      <c r="W221" s="287">
        <f t="shared" si="31"/>
        <v>189</v>
      </c>
      <c r="X221" s="285">
        <f t="shared" si="30"/>
        <v>2</v>
      </c>
    </row>
    <row r="222" spans="1:24" ht="16.5" customHeight="1">
      <c r="A222" s="285" t="str">
        <f t="shared" si="33"/>
        <v>organischer Handelsdünger-Horndünger</v>
      </c>
      <c r="B222" s="65" t="s">
        <v>276</v>
      </c>
      <c r="C222" s="40" t="s">
        <v>265</v>
      </c>
      <c r="D222" s="275">
        <v>89.6</v>
      </c>
      <c r="E222" s="275" t="s">
        <v>435</v>
      </c>
      <c r="F222" s="275"/>
      <c r="G222" s="278">
        <v>149</v>
      </c>
      <c r="H222" s="278">
        <v>7.1</v>
      </c>
      <c r="I222" s="278"/>
      <c r="J222" s="285">
        <v>100</v>
      </c>
      <c r="K222" s="65"/>
      <c r="L222" s="65"/>
      <c r="M222" s="286" t="s">
        <v>252</v>
      </c>
      <c r="N222" s="287" t="s">
        <v>54</v>
      </c>
      <c r="W222" s="287">
        <f t="shared" si="31"/>
        <v>190</v>
      </c>
      <c r="X222" s="285">
        <f t="shared" si="30"/>
        <v>2</v>
      </c>
    </row>
    <row r="223" spans="1:24" ht="16.5" customHeight="1">
      <c r="A223" s="285" t="str">
        <f t="shared" si="33"/>
        <v>organischer Handelsdünger-Haarmehl</v>
      </c>
      <c r="B223" s="65" t="s">
        <v>276</v>
      </c>
      <c r="C223" s="40" t="s">
        <v>266</v>
      </c>
      <c r="D223" s="275">
        <v>94.2</v>
      </c>
      <c r="E223" s="275" t="s">
        <v>435</v>
      </c>
      <c r="F223" s="275"/>
      <c r="G223" s="278">
        <v>141</v>
      </c>
      <c r="H223" s="278">
        <v>8.9</v>
      </c>
      <c r="I223" s="278"/>
      <c r="J223" s="285">
        <v>100</v>
      </c>
      <c r="K223" s="65"/>
      <c r="L223" s="65"/>
      <c r="M223" s="286" t="s">
        <v>252</v>
      </c>
      <c r="N223" s="287" t="s">
        <v>54</v>
      </c>
      <c r="W223" s="287">
        <f t="shared" si="31"/>
        <v>191</v>
      </c>
      <c r="X223" s="285">
        <f t="shared" si="30"/>
        <v>2</v>
      </c>
    </row>
    <row r="224" spans="1:24" ht="16.5" customHeight="1">
      <c r="A224" s="285" t="str">
        <f t="shared" si="33"/>
        <v>organischer Handelsdünger-Ackerbohnen (Korn)</v>
      </c>
      <c r="B224" s="65" t="s">
        <v>276</v>
      </c>
      <c r="C224" s="40" t="s">
        <v>267</v>
      </c>
      <c r="D224" s="275">
        <v>86</v>
      </c>
      <c r="E224" s="275" t="s">
        <v>435</v>
      </c>
      <c r="F224" s="275" t="s">
        <v>9</v>
      </c>
      <c r="G224" s="278">
        <v>41</v>
      </c>
      <c r="H224" s="278">
        <v>12</v>
      </c>
      <c r="I224" s="278">
        <v>5.2</v>
      </c>
      <c r="J224" s="285">
        <v>0</v>
      </c>
      <c r="K224" s="65"/>
      <c r="L224" s="65"/>
      <c r="M224" s="286" t="s">
        <v>252</v>
      </c>
      <c r="N224" s="287" t="s">
        <v>54</v>
      </c>
      <c r="W224" s="287">
        <f t="shared" si="31"/>
        <v>192</v>
      </c>
      <c r="X224" s="285">
        <f t="shared" ref="X224:X286" si="34">COUNTA(M224:V224)</f>
        <v>2</v>
      </c>
    </row>
    <row r="225" spans="1:24" ht="16.5" customHeight="1">
      <c r="A225" s="285" t="str">
        <f t="shared" si="33"/>
        <v>organischer Handelsdünger-Erbsen (Korn)</v>
      </c>
      <c r="B225" s="65" t="s">
        <v>276</v>
      </c>
      <c r="C225" s="40" t="s">
        <v>268</v>
      </c>
      <c r="D225" s="275">
        <v>86</v>
      </c>
      <c r="E225" s="275" t="s">
        <v>435</v>
      </c>
      <c r="F225" s="275" t="s">
        <v>9</v>
      </c>
      <c r="G225" s="278">
        <v>36</v>
      </c>
      <c r="H225" s="278">
        <v>11</v>
      </c>
      <c r="I225" s="278">
        <v>4.8</v>
      </c>
      <c r="J225" s="285">
        <v>0</v>
      </c>
      <c r="K225" s="65"/>
      <c r="L225" s="65"/>
      <c r="M225" s="286" t="s">
        <v>252</v>
      </c>
      <c r="N225" s="287" t="s">
        <v>54</v>
      </c>
      <c r="W225" s="287">
        <f t="shared" si="31"/>
        <v>193</v>
      </c>
      <c r="X225" s="285">
        <f t="shared" si="34"/>
        <v>2</v>
      </c>
    </row>
    <row r="226" spans="1:24" ht="16.5" customHeight="1">
      <c r="A226" s="285" t="str">
        <f t="shared" si="33"/>
        <v>organischer Handelsdünger-Lupinen (Korn)</v>
      </c>
      <c r="B226" s="65" t="s">
        <v>276</v>
      </c>
      <c r="C226" s="40" t="s">
        <v>269</v>
      </c>
      <c r="D226" s="275">
        <v>86</v>
      </c>
      <c r="E226" s="275" t="s">
        <v>435</v>
      </c>
      <c r="F226" s="275" t="s">
        <v>9</v>
      </c>
      <c r="G226" s="278">
        <v>44.800000000000004</v>
      </c>
      <c r="H226" s="278">
        <v>10.199999999999999</v>
      </c>
      <c r="I226" s="278">
        <v>4.5</v>
      </c>
      <c r="J226" s="285">
        <v>0</v>
      </c>
      <c r="K226" s="65"/>
      <c r="L226" s="65"/>
      <c r="M226" s="286" t="s">
        <v>252</v>
      </c>
      <c r="N226" s="287" t="s">
        <v>54</v>
      </c>
      <c r="W226" s="287">
        <f t="shared" si="31"/>
        <v>194</v>
      </c>
      <c r="X226" s="285">
        <f t="shared" si="34"/>
        <v>2</v>
      </c>
    </row>
    <row r="227" spans="1:24" ht="16.5" customHeight="1">
      <c r="A227" s="285" t="str">
        <f t="shared" si="33"/>
        <v>organischer Handelsdünger-Rapsextraktionsschrot</v>
      </c>
      <c r="B227" s="65" t="s">
        <v>276</v>
      </c>
      <c r="C227" s="40" t="s">
        <v>460</v>
      </c>
      <c r="D227" s="275">
        <v>89</v>
      </c>
      <c r="E227" s="275" t="s">
        <v>435</v>
      </c>
      <c r="F227" s="275"/>
      <c r="G227" s="278">
        <v>54.29</v>
      </c>
      <c r="H227" s="278">
        <v>24.475000000000001</v>
      </c>
      <c r="I227" s="278">
        <v>10.769</v>
      </c>
      <c r="J227" s="285">
        <v>0</v>
      </c>
      <c r="K227" s="65"/>
      <c r="L227" s="65"/>
      <c r="M227" s="286" t="s">
        <v>252</v>
      </c>
      <c r="N227" s="287" t="s">
        <v>54</v>
      </c>
      <c r="W227" s="287">
        <f t="shared" si="31"/>
        <v>195</v>
      </c>
      <c r="X227" s="285">
        <f t="shared" si="34"/>
        <v>2</v>
      </c>
    </row>
    <row r="228" spans="1:24" ht="16.5" customHeight="1">
      <c r="A228" s="285" t="str">
        <f t="shared" si="33"/>
        <v>organischer Handelsdünger-Rizinusschrot</v>
      </c>
      <c r="B228" s="65" t="s">
        <v>276</v>
      </c>
      <c r="C228" s="40" t="s">
        <v>270</v>
      </c>
      <c r="D228" s="275">
        <v>90.7</v>
      </c>
      <c r="E228" s="275" t="s">
        <v>435</v>
      </c>
      <c r="F228" s="275"/>
      <c r="G228" s="278">
        <v>57.1</v>
      </c>
      <c r="H228" s="278">
        <v>22.5</v>
      </c>
      <c r="I228" s="278"/>
      <c r="J228" s="285">
        <v>0</v>
      </c>
      <c r="K228" s="65"/>
      <c r="L228" s="65"/>
      <c r="M228" s="286" t="s">
        <v>252</v>
      </c>
      <c r="N228" s="287" t="s">
        <v>54</v>
      </c>
      <c r="W228" s="287">
        <f t="shared" si="31"/>
        <v>196</v>
      </c>
      <c r="X228" s="285">
        <f t="shared" si="34"/>
        <v>2</v>
      </c>
    </row>
    <row r="229" spans="1:24" ht="16.5" customHeight="1">
      <c r="A229" s="285" t="str">
        <f t="shared" si="33"/>
        <v>organischer Handelsdünger-Maltaflor</v>
      </c>
      <c r="B229" s="65" t="s">
        <v>276</v>
      </c>
      <c r="C229" s="40" t="s">
        <v>271</v>
      </c>
      <c r="D229" s="275">
        <v>91.9</v>
      </c>
      <c r="E229" s="275" t="s">
        <v>435</v>
      </c>
      <c r="F229" s="275"/>
      <c r="G229" s="278">
        <v>44.699999999999996</v>
      </c>
      <c r="H229" s="278">
        <v>12.8</v>
      </c>
      <c r="I229" s="278"/>
      <c r="J229" s="285">
        <v>0</v>
      </c>
      <c r="K229" s="65"/>
      <c r="L229" s="65"/>
      <c r="M229" s="286" t="s">
        <v>252</v>
      </c>
      <c r="N229" s="287" t="s">
        <v>54</v>
      </c>
      <c r="W229" s="287">
        <f t="shared" si="31"/>
        <v>197</v>
      </c>
      <c r="X229" s="285">
        <f t="shared" si="34"/>
        <v>2</v>
      </c>
    </row>
    <row r="230" spans="1:24" ht="16.5" customHeight="1">
      <c r="A230" s="285" t="str">
        <f t="shared" si="33"/>
        <v xml:space="preserve">organischer Handelsdünger-Phyto – Perls </v>
      </c>
      <c r="B230" s="65" t="s">
        <v>276</v>
      </c>
      <c r="C230" s="40" t="s">
        <v>272</v>
      </c>
      <c r="D230" s="275"/>
      <c r="E230" s="275" t="s">
        <v>435</v>
      </c>
      <c r="F230" s="275"/>
      <c r="G230" s="278">
        <v>70</v>
      </c>
      <c r="H230" s="278">
        <v>55</v>
      </c>
      <c r="I230" s="278"/>
      <c r="J230" s="285">
        <v>0</v>
      </c>
      <c r="K230" s="65"/>
      <c r="L230" s="65"/>
      <c r="M230" s="286" t="s">
        <v>252</v>
      </c>
      <c r="N230" s="287" t="s">
        <v>54</v>
      </c>
      <c r="W230" s="287">
        <f t="shared" si="31"/>
        <v>198</v>
      </c>
      <c r="X230" s="285">
        <f t="shared" si="34"/>
        <v>2</v>
      </c>
    </row>
    <row r="231" spans="1:24" ht="16.5" customHeight="1">
      <c r="A231" s="285" t="str">
        <f t="shared" si="33"/>
        <v>organischer Handelsdünger-Vinasse Zuckerrüben</v>
      </c>
      <c r="B231" s="65" t="s">
        <v>276</v>
      </c>
      <c r="C231" s="40" t="s">
        <v>273</v>
      </c>
      <c r="D231" s="275">
        <v>65.099999999999994</v>
      </c>
      <c r="E231" s="275" t="s">
        <v>435</v>
      </c>
      <c r="F231" s="275"/>
      <c r="G231" s="278">
        <v>52.300000000000004</v>
      </c>
      <c r="H231" s="278">
        <v>4.8</v>
      </c>
      <c r="I231" s="278"/>
      <c r="J231" s="285">
        <v>0</v>
      </c>
      <c r="K231" s="65"/>
      <c r="L231" s="65"/>
      <c r="M231" s="286" t="s">
        <v>252</v>
      </c>
      <c r="N231" s="287" t="s">
        <v>54</v>
      </c>
      <c r="W231" s="287">
        <f t="shared" si="31"/>
        <v>199</v>
      </c>
      <c r="X231" s="285">
        <f t="shared" si="34"/>
        <v>2</v>
      </c>
    </row>
    <row r="232" spans="1:24" ht="16.5" customHeight="1">
      <c r="A232" s="285" t="str">
        <f t="shared" si="33"/>
        <v>organischer Handelsdünger-Traubentrester</v>
      </c>
      <c r="B232" s="65" t="s">
        <v>276</v>
      </c>
      <c r="C232" s="40" t="s">
        <v>274</v>
      </c>
      <c r="D232" s="275">
        <v>41</v>
      </c>
      <c r="E232" s="275" t="s">
        <v>435</v>
      </c>
      <c r="F232" s="275"/>
      <c r="G232" s="278">
        <v>7.4</v>
      </c>
      <c r="H232" s="278">
        <v>2.2999999999999998</v>
      </c>
      <c r="I232" s="278"/>
      <c r="J232" s="285">
        <v>0</v>
      </c>
      <c r="K232" s="65"/>
      <c r="L232" s="65"/>
      <c r="M232" s="286" t="s">
        <v>252</v>
      </c>
      <c r="N232" s="287" t="s">
        <v>54</v>
      </c>
      <c r="W232" s="287">
        <f t="shared" si="31"/>
        <v>200</v>
      </c>
      <c r="X232" s="285">
        <f t="shared" si="34"/>
        <v>2</v>
      </c>
    </row>
    <row r="233" spans="1:24" ht="16.5" customHeight="1">
      <c r="A233" s="285" t="str">
        <f t="shared" si="33"/>
        <v>organischer Handelsdünger-Blutmehl</v>
      </c>
      <c r="B233" s="65" t="s">
        <v>276</v>
      </c>
      <c r="C233" s="40" t="s">
        <v>275</v>
      </c>
      <c r="D233" s="275">
        <v>94.2</v>
      </c>
      <c r="E233" s="275" t="s">
        <v>435</v>
      </c>
      <c r="F233" s="275"/>
      <c r="G233" s="278">
        <v>142</v>
      </c>
      <c r="H233" s="278">
        <v>9.6</v>
      </c>
      <c r="I233" s="278"/>
      <c r="J233" s="285">
        <v>100</v>
      </c>
      <c r="K233" s="65"/>
      <c r="L233" s="65"/>
      <c r="M233" s="286" t="s">
        <v>252</v>
      </c>
      <c r="N233" s="287" t="s">
        <v>54</v>
      </c>
      <c r="W233" s="287">
        <f t="shared" si="31"/>
        <v>201</v>
      </c>
      <c r="X233" s="285">
        <f t="shared" si="34"/>
        <v>2</v>
      </c>
    </row>
    <row r="234" spans="1:24" ht="16.5" customHeight="1">
      <c r="A234" s="285" t="str">
        <f t="shared" si="33"/>
        <v>mineralischer Handelsdünger-AHL (28% N, Bezugsgröße t)</v>
      </c>
      <c r="B234" s="65" t="s">
        <v>278</v>
      </c>
      <c r="C234" s="40" t="s">
        <v>596</v>
      </c>
      <c r="D234" s="275"/>
      <c r="E234" s="275" t="s">
        <v>486</v>
      </c>
      <c r="F234" s="275"/>
      <c r="G234" s="278">
        <v>280</v>
      </c>
      <c r="H234" s="278"/>
      <c r="I234" s="278"/>
      <c r="K234" s="65"/>
      <c r="L234" s="65"/>
      <c r="M234" s="286" t="s">
        <v>489</v>
      </c>
      <c r="N234" s="287" t="s">
        <v>54</v>
      </c>
      <c r="W234" s="287">
        <f t="shared" si="31"/>
        <v>202</v>
      </c>
      <c r="X234" s="285">
        <f t="shared" si="34"/>
        <v>2</v>
      </c>
    </row>
    <row r="235" spans="1:24" ht="16.5" customHeight="1">
      <c r="A235" s="285" t="str">
        <f t="shared" si="33"/>
        <v>mineralischer Handelsdünger-Ammonsulfatsalpeter (ASS) (26% N)</v>
      </c>
      <c r="B235" s="65" t="s">
        <v>278</v>
      </c>
      <c r="C235" s="40" t="s">
        <v>597</v>
      </c>
      <c r="D235" s="275"/>
      <c r="E235" s="275" t="s">
        <v>486</v>
      </c>
      <c r="F235" s="275"/>
      <c r="G235" s="278">
        <v>260</v>
      </c>
      <c r="H235" s="278"/>
      <c r="I235" s="278"/>
      <c r="K235" s="65"/>
      <c r="L235" s="65"/>
      <c r="M235" s="286" t="s">
        <v>489</v>
      </c>
      <c r="N235" s="287" t="s">
        <v>54</v>
      </c>
      <c r="W235" s="287">
        <f t="shared" si="31"/>
        <v>203</v>
      </c>
      <c r="X235" s="285">
        <f t="shared" si="34"/>
        <v>2</v>
      </c>
    </row>
    <row r="236" spans="1:24" ht="16.5" customHeight="1">
      <c r="A236" s="285" t="str">
        <f t="shared" si="33"/>
        <v>mineralischer Handelsdünger-Ammonsulfatsalpeter-Bor (0,3% B, 26% N)</v>
      </c>
      <c r="B236" s="65" t="s">
        <v>278</v>
      </c>
      <c r="C236" s="40" t="s">
        <v>598</v>
      </c>
      <c r="D236" s="275"/>
      <c r="E236" s="275" t="s">
        <v>486</v>
      </c>
      <c r="F236" s="275"/>
      <c r="G236" s="278">
        <v>260</v>
      </c>
      <c r="H236" s="278"/>
      <c r="I236" s="278"/>
      <c r="K236" s="65"/>
      <c r="L236" s="65"/>
      <c r="M236" s="286" t="s">
        <v>489</v>
      </c>
      <c r="N236" s="287" t="s">
        <v>54</v>
      </c>
      <c r="W236" s="287">
        <f t="shared" si="31"/>
        <v>204</v>
      </c>
      <c r="X236" s="285">
        <f t="shared" si="34"/>
        <v>2</v>
      </c>
    </row>
    <row r="237" spans="1:24" ht="16.5" customHeight="1">
      <c r="A237" s="285" t="str">
        <f t="shared" si="33"/>
        <v>mineralischer Handelsdünger-DAP (Diammonphosphat) (18% N, 46% P)</v>
      </c>
      <c r="B237" s="65" t="s">
        <v>278</v>
      </c>
      <c r="C237" s="40" t="s">
        <v>599</v>
      </c>
      <c r="D237" s="275"/>
      <c r="E237" s="275" t="s">
        <v>486</v>
      </c>
      <c r="F237" s="275"/>
      <c r="G237" s="278">
        <v>180</v>
      </c>
      <c r="H237" s="278">
        <v>460</v>
      </c>
      <c r="I237" s="278"/>
      <c r="K237" s="65"/>
      <c r="L237" s="65"/>
      <c r="M237" s="286" t="s">
        <v>489</v>
      </c>
      <c r="N237" s="287" t="s">
        <v>54</v>
      </c>
      <c r="W237" s="287">
        <f t="shared" si="31"/>
        <v>205</v>
      </c>
      <c r="X237" s="285">
        <f t="shared" si="34"/>
        <v>2</v>
      </c>
    </row>
    <row r="238" spans="1:24" ht="16.5" customHeight="1">
      <c r="A238" s="285" t="str">
        <f t="shared" si="33"/>
        <v>mineralischer Handelsdünger-ENTEC 25+15</v>
      </c>
      <c r="B238" s="65" t="s">
        <v>278</v>
      </c>
      <c r="C238" s="40" t="s">
        <v>600</v>
      </c>
      <c r="D238" s="275"/>
      <c r="E238" s="275" t="s">
        <v>486</v>
      </c>
      <c r="F238" s="275"/>
      <c r="G238" s="278">
        <v>250</v>
      </c>
      <c r="H238" s="278">
        <v>150</v>
      </c>
      <c r="I238" s="278"/>
      <c r="K238" s="65"/>
      <c r="L238" s="65"/>
      <c r="M238" s="286" t="s">
        <v>489</v>
      </c>
      <c r="N238" s="287" t="s">
        <v>54</v>
      </c>
      <c r="W238" s="287">
        <f t="shared" si="31"/>
        <v>206</v>
      </c>
      <c r="X238" s="285">
        <f t="shared" si="34"/>
        <v>2</v>
      </c>
    </row>
    <row r="239" spans="1:24" ht="16.5" customHeight="1">
      <c r="A239" s="285" t="str">
        <f t="shared" si="33"/>
        <v>mineralischer Handelsdünger-ENTEC 26</v>
      </c>
      <c r="B239" s="65" t="s">
        <v>278</v>
      </c>
      <c r="C239" s="40" t="s">
        <v>601</v>
      </c>
      <c r="D239" s="275"/>
      <c r="E239" s="275" t="s">
        <v>486</v>
      </c>
      <c r="F239" s="275"/>
      <c r="G239" s="278">
        <v>260</v>
      </c>
      <c r="H239" s="278"/>
      <c r="I239" s="278"/>
      <c r="K239" s="65"/>
      <c r="L239" s="65"/>
      <c r="M239" s="286" t="s">
        <v>489</v>
      </c>
      <c r="N239" s="287" t="s">
        <v>54</v>
      </c>
      <c r="W239" s="287">
        <f t="shared" si="31"/>
        <v>207</v>
      </c>
      <c r="X239" s="285">
        <f t="shared" si="34"/>
        <v>2</v>
      </c>
    </row>
    <row r="240" spans="1:24" ht="16.5" customHeight="1">
      <c r="A240" s="285" t="str">
        <f t="shared" si="33"/>
        <v>mineralischer Handelsdünger-ENTEC perfect (15+5+20(+2+8))</v>
      </c>
      <c r="B240" s="65" t="s">
        <v>278</v>
      </c>
      <c r="C240" s="40" t="s">
        <v>602</v>
      </c>
      <c r="D240" s="275"/>
      <c r="E240" s="275" t="s">
        <v>486</v>
      </c>
      <c r="F240" s="275"/>
      <c r="G240" s="278">
        <v>150</v>
      </c>
      <c r="H240" s="278">
        <v>50</v>
      </c>
      <c r="I240" s="278"/>
      <c r="K240" s="65"/>
      <c r="L240" s="65"/>
      <c r="M240" s="286" t="s">
        <v>489</v>
      </c>
      <c r="N240" s="287" t="s">
        <v>54</v>
      </c>
      <c r="W240" s="287">
        <f t="shared" si="31"/>
        <v>208</v>
      </c>
      <c r="X240" s="285">
        <f t="shared" si="34"/>
        <v>2</v>
      </c>
    </row>
    <row r="241" spans="1:24" ht="16.5" customHeight="1">
      <c r="A241" s="285" t="str">
        <f t="shared" si="33"/>
        <v>mineralischer Handelsdünger-Harnstoff (46% N)</v>
      </c>
      <c r="B241" s="65" t="s">
        <v>278</v>
      </c>
      <c r="C241" s="40" t="s">
        <v>603</v>
      </c>
      <c r="D241" s="275"/>
      <c r="E241" s="275" t="s">
        <v>486</v>
      </c>
      <c r="F241" s="275"/>
      <c r="G241" s="278">
        <v>460</v>
      </c>
      <c r="H241" s="278"/>
      <c r="I241" s="278"/>
      <c r="K241" s="65"/>
      <c r="L241" s="65"/>
      <c r="M241" s="286" t="s">
        <v>489</v>
      </c>
      <c r="N241" s="287" t="s">
        <v>54</v>
      </c>
      <c r="W241" s="287">
        <f t="shared" si="31"/>
        <v>209</v>
      </c>
      <c r="X241" s="285">
        <f t="shared" si="34"/>
        <v>2</v>
      </c>
    </row>
    <row r="242" spans="1:24" ht="16.5" customHeight="1">
      <c r="A242" s="285" t="str">
        <f t="shared" si="33"/>
        <v xml:space="preserve">mineralischer Handelsdünger-Kalkammonsalpeter (27% N) </v>
      </c>
      <c r="B242" s="65" t="s">
        <v>278</v>
      </c>
      <c r="C242" s="40" t="s">
        <v>604</v>
      </c>
      <c r="D242" s="275"/>
      <c r="E242" s="275" t="s">
        <v>486</v>
      </c>
      <c r="F242" s="275"/>
      <c r="G242" s="278">
        <v>270</v>
      </c>
      <c r="H242" s="278"/>
      <c r="I242" s="278"/>
      <c r="K242" s="65"/>
      <c r="L242" s="65"/>
      <c r="M242" s="286" t="s">
        <v>489</v>
      </c>
      <c r="N242" s="287" t="s">
        <v>54</v>
      </c>
      <c r="W242" s="287">
        <f t="shared" si="31"/>
        <v>210</v>
      </c>
      <c r="X242" s="285">
        <f t="shared" si="34"/>
        <v>2</v>
      </c>
    </row>
    <row r="243" spans="1:24" ht="16.5" customHeight="1">
      <c r="A243" s="285" t="str">
        <f t="shared" si="33"/>
        <v>mineralischer Handelsdünger-Kalkstickstoff PERLKA (19,8% N)</v>
      </c>
      <c r="B243" s="65" t="s">
        <v>278</v>
      </c>
      <c r="C243" s="40" t="s">
        <v>605</v>
      </c>
      <c r="D243" s="275"/>
      <c r="E243" s="275" t="s">
        <v>486</v>
      </c>
      <c r="F243" s="275"/>
      <c r="G243" s="278">
        <v>198</v>
      </c>
      <c r="H243" s="278"/>
      <c r="I243" s="278"/>
      <c r="K243" s="65"/>
      <c r="L243" s="65"/>
      <c r="M243" s="286" t="s">
        <v>489</v>
      </c>
      <c r="N243" s="287" t="s">
        <v>54</v>
      </c>
      <c r="W243" s="287">
        <f t="shared" si="31"/>
        <v>211</v>
      </c>
      <c r="X243" s="285">
        <f t="shared" si="34"/>
        <v>2</v>
      </c>
    </row>
    <row r="244" spans="1:24" ht="16.5" customHeight="1">
      <c r="A244" s="285" t="str">
        <f t="shared" si="33"/>
        <v>mineralischer Handelsdünger-PIAMON (33% N, 12% S)</v>
      </c>
      <c r="B244" s="65" t="s">
        <v>278</v>
      </c>
      <c r="C244" s="40" t="s">
        <v>606</v>
      </c>
      <c r="D244" s="275"/>
      <c r="E244" s="275" t="s">
        <v>486</v>
      </c>
      <c r="F244" s="275"/>
      <c r="G244" s="278">
        <v>330</v>
      </c>
      <c r="H244" s="278"/>
      <c r="I244" s="278"/>
      <c r="K244" s="65"/>
      <c r="L244" s="65"/>
      <c r="M244" s="286" t="s">
        <v>489</v>
      </c>
      <c r="N244" s="287" t="s">
        <v>54</v>
      </c>
      <c r="W244" s="287">
        <f t="shared" si="31"/>
        <v>212</v>
      </c>
      <c r="X244" s="285">
        <f t="shared" si="34"/>
        <v>2</v>
      </c>
    </row>
    <row r="245" spans="1:24" ht="16.5" customHeight="1">
      <c r="A245" s="285" t="str">
        <f t="shared" si="33"/>
        <v>mineralischer Handelsdünger-YARA Bela Sulfan (24% N, 15% SO3)</v>
      </c>
      <c r="B245" s="65" t="s">
        <v>278</v>
      </c>
      <c r="C245" s="40" t="s">
        <v>607</v>
      </c>
      <c r="D245" s="275"/>
      <c r="E245" s="275" t="s">
        <v>486</v>
      </c>
      <c r="F245" s="275"/>
      <c r="G245" s="278">
        <v>240</v>
      </c>
      <c r="H245" s="278"/>
      <c r="I245" s="278"/>
      <c r="K245" s="65"/>
      <c r="L245" s="65"/>
      <c r="M245" s="286" t="s">
        <v>489</v>
      </c>
      <c r="N245" s="287" t="s">
        <v>54</v>
      </c>
      <c r="W245" s="287">
        <f t="shared" ref="W245:W305" si="35">W244+1</f>
        <v>213</v>
      </c>
      <c r="X245" s="285">
        <f t="shared" si="34"/>
        <v>2</v>
      </c>
    </row>
    <row r="246" spans="1:24" ht="16.5" customHeight="1">
      <c r="A246" s="285" t="str">
        <f t="shared" si="33"/>
        <v>eigene Stoffe-Bitte erst eigene Stoffe anlegen</v>
      </c>
      <c r="B246" s="40" t="str">
        <f t="shared" ref="B246:B303" si="36">IF(B247="eigene Stoffe","eigene Stoffe",IF(C246="","","eigene Stoffe"))</f>
        <v>eigene Stoffe</v>
      </c>
      <c r="C246" s="40" t="str">
        <f>IF('Aufnahme eigene Stoffe'!B6="","Bitte erst eigene Stoffe anlegen",'Aufnahme eigene Stoffe'!B6)</f>
        <v>Bitte erst eigene Stoffe anlegen</v>
      </c>
      <c r="D246" s="275" t="str">
        <f>IF('Aufnahme eigene Stoffe'!C6=0,"",'Aufnahme eigene Stoffe'!C6)</f>
        <v/>
      </c>
      <c r="E246" s="275" t="s">
        <v>486</v>
      </c>
      <c r="F246" s="275"/>
      <c r="G246" s="278" t="str">
        <f>IF('Aufnahme eigene Stoffe'!F6=0,"",'Aufnahme eigene Stoffe'!F6)</f>
        <v/>
      </c>
      <c r="H246" s="278" t="str">
        <f>IF('Aufnahme eigene Stoffe'!I6=0,"",'Aufnahme eigene Stoffe'!I6)</f>
        <v/>
      </c>
      <c r="J246" s="285" t="str">
        <f>IF(MAX('Aufnahme eigene Stoffe'!J6:K6)=0,"",MAX('Aufnahme eigene Stoffe'!J6:K6))</f>
        <v/>
      </c>
      <c r="K246" s="65"/>
      <c r="L246" s="65"/>
      <c r="M246" s="286" t="s">
        <v>252</v>
      </c>
      <c r="N246" s="287" t="s">
        <v>489</v>
      </c>
      <c r="O246" s="287" t="s">
        <v>44</v>
      </c>
      <c r="P246" s="287" t="s">
        <v>45</v>
      </c>
      <c r="Q246" s="287" t="s">
        <v>46</v>
      </c>
      <c r="R246" s="287" t="s">
        <v>47</v>
      </c>
      <c r="S246" s="287" t="s">
        <v>49</v>
      </c>
      <c r="T246" s="287" t="s">
        <v>51</v>
      </c>
      <c r="U246" s="287" t="s">
        <v>22</v>
      </c>
      <c r="V246" s="287" t="s">
        <v>54</v>
      </c>
      <c r="W246" s="287">
        <f t="shared" si="35"/>
        <v>214</v>
      </c>
      <c r="X246" s="285">
        <f t="shared" si="34"/>
        <v>10</v>
      </c>
    </row>
    <row r="247" spans="1:24" ht="16.5" customHeight="1">
      <c r="A247" s="285" t="str">
        <f t="shared" si="33"/>
        <v>-</v>
      </c>
      <c r="B247" s="40" t="str">
        <f t="shared" si="36"/>
        <v/>
      </c>
      <c r="C247" s="40" t="str">
        <f>IF('Aufnahme eigene Stoffe'!B7=0,"",'Aufnahme eigene Stoffe'!B7)</f>
        <v/>
      </c>
      <c r="D247" s="275" t="str">
        <f>IF('Aufnahme eigene Stoffe'!C7=0,"",'Aufnahme eigene Stoffe'!C7)</f>
        <v/>
      </c>
      <c r="E247" s="275" t="s">
        <v>486</v>
      </c>
      <c r="F247" s="275"/>
      <c r="G247" s="278" t="str">
        <f>IF('Aufnahme eigene Stoffe'!F7=0,"",'Aufnahme eigene Stoffe'!F7)</f>
        <v/>
      </c>
      <c r="H247" s="278" t="str">
        <f>IF('Aufnahme eigene Stoffe'!I7=0,"",'Aufnahme eigene Stoffe'!I7)</f>
        <v/>
      </c>
      <c r="J247" s="285" t="str">
        <f>IF(MAX('Aufnahme eigene Stoffe'!J7:K7)=0,"",MAX('Aufnahme eigene Stoffe'!J7:K7))</f>
        <v/>
      </c>
      <c r="K247" s="65"/>
      <c r="L247" s="65"/>
      <c r="M247" s="286" t="s">
        <v>252</v>
      </c>
      <c r="N247" s="287" t="s">
        <v>489</v>
      </c>
      <c r="O247" s="287" t="s">
        <v>44</v>
      </c>
      <c r="P247" s="287" t="s">
        <v>45</v>
      </c>
      <c r="Q247" s="287" t="s">
        <v>46</v>
      </c>
      <c r="R247" s="287" t="s">
        <v>47</v>
      </c>
      <c r="S247" s="287" t="s">
        <v>49</v>
      </c>
      <c r="T247" s="287" t="s">
        <v>51</v>
      </c>
      <c r="U247" s="287" t="s">
        <v>22</v>
      </c>
      <c r="V247" s="287" t="s">
        <v>54</v>
      </c>
      <c r="W247" s="287">
        <f t="shared" si="35"/>
        <v>215</v>
      </c>
      <c r="X247" s="285">
        <f t="shared" si="34"/>
        <v>10</v>
      </c>
    </row>
    <row r="248" spans="1:24" ht="16.5" customHeight="1">
      <c r="A248" s="285" t="str">
        <f t="shared" si="33"/>
        <v>-</v>
      </c>
      <c r="B248" s="40" t="str">
        <f t="shared" si="36"/>
        <v/>
      </c>
      <c r="C248" s="40" t="str">
        <f>IF('Aufnahme eigene Stoffe'!B8=0,"",'Aufnahme eigene Stoffe'!B8)</f>
        <v/>
      </c>
      <c r="D248" s="275" t="str">
        <f>IF('Aufnahme eigene Stoffe'!C8=0,"",'Aufnahme eigene Stoffe'!C8)</f>
        <v/>
      </c>
      <c r="E248" s="275" t="s">
        <v>486</v>
      </c>
      <c r="F248" s="275"/>
      <c r="G248" s="278" t="str">
        <f>IF('Aufnahme eigene Stoffe'!F8=0,"",'Aufnahme eigene Stoffe'!F8)</f>
        <v/>
      </c>
      <c r="H248" s="278" t="str">
        <f>IF('Aufnahme eigene Stoffe'!I8=0,"",'Aufnahme eigene Stoffe'!I8)</f>
        <v/>
      </c>
      <c r="J248" s="285" t="str">
        <f>IF(MAX('Aufnahme eigene Stoffe'!J8:K8)=0,"",MAX('Aufnahme eigene Stoffe'!J8:K8))</f>
        <v/>
      </c>
      <c r="K248" s="65"/>
      <c r="L248" s="65"/>
      <c r="M248" s="286" t="s">
        <v>252</v>
      </c>
      <c r="N248" s="287" t="s">
        <v>489</v>
      </c>
      <c r="O248" s="287" t="s">
        <v>44</v>
      </c>
      <c r="P248" s="287" t="s">
        <v>45</v>
      </c>
      <c r="Q248" s="287" t="s">
        <v>46</v>
      </c>
      <c r="R248" s="287" t="s">
        <v>47</v>
      </c>
      <c r="S248" s="287" t="s">
        <v>49</v>
      </c>
      <c r="T248" s="287" t="s">
        <v>51</v>
      </c>
      <c r="U248" s="287" t="s">
        <v>22</v>
      </c>
      <c r="V248" s="287" t="s">
        <v>54</v>
      </c>
      <c r="W248" s="287">
        <f t="shared" si="35"/>
        <v>216</v>
      </c>
      <c r="X248" s="285">
        <f t="shared" si="34"/>
        <v>10</v>
      </c>
    </row>
    <row r="249" spans="1:24" ht="16.5" customHeight="1">
      <c r="A249" s="285" t="str">
        <f t="shared" si="33"/>
        <v>-</v>
      </c>
      <c r="B249" s="40" t="str">
        <f t="shared" si="36"/>
        <v/>
      </c>
      <c r="C249" s="40" t="str">
        <f>IF('Aufnahme eigene Stoffe'!B9=0,"",'Aufnahme eigene Stoffe'!B9)</f>
        <v/>
      </c>
      <c r="D249" s="275" t="str">
        <f>IF('Aufnahme eigene Stoffe'!C9=0,"",'Aufnahme eigene Stoffe'!C9)</f>
        <v/>
      </c>
      <c r="E249" s="275" t="s">
        <v>486</v>
      </c>
      <c r="F249" s="275"/>
      <c r="G249" s="278" t="str">
        <f>IF('Aufnahme eigene Stoffe'!F9=0,"",'Aufnahme eigene Stoffe'!F9)</f>
        <v/>
      </c>
      <c r="H249" s="278" t="str">
        <f>IF('Aufnahme eigene Stoffe'!I9=0,"",'Aufnahme eigene Stoffe'!I9)</f>
        <v/>
      </c>
      <c r="J249" s="285" t="str">
        <f>IF(MAX('Aufnahme eigene Stoffe'!J9:K9)=0,"",MAX('Aufnahme eigene Stoffe'!J9:K9))</f>
        <v/>
      </c>
      <c r="K249" s="65"/>
      <c r="L249" s="65"/>
      <c r="M249" s="286" t="s">
        <v>252</v>
      </c>
      <c r="N249" s="287" t="s">
        <v>489</v>
      </c>
      <c r="O249" s="287" t="s">
        <v>44</v>
      </c>
      <c r="P249" s="287" t="s">
        <v>45</v>
      </c>
      <c r="Q249" s="287" t="s">
        <v>46</v>
      </c>
      <c r="R249" s="287" t="s">
        <v>47</v>
      </c>
      <c r="S249" s="287" t="s">
        <v>49</v>
      </c>
      <c r="T249" s="287" t="s">
        <v>51</v>
      </c>
      <c r="U249" s="287" t="s">
        <v>22</v>
      </c>
      <c r="V249" s="287" t="s">
        <v>54</v>
      </c>
      <c r="W249" s="287">
        <f t="shared" si="35"/>
        <v>217</v>
      </c>
      <c r="X249" s="285">
        <f t="shared" si="34"/>
        <v>10</v>
      </c>
    </row>
    <row r="250" spans="1:24" ht="16.5" customHeight="1">
      <c r="A250" s="285" t="str">
        <f t="shared" si="33"/>
        <v>-</v>
      </c>
      <c r="B250" s="40" t="str">
        <f t="shared" si="36"/>
        <v/>
      </c>
      <c r="C250" s="40" t="str">
        <f>IF('Aufnahme eigene Stoffe'!B10=0,"",'Aufnahme eigene Stoffe'!B10)</f>
        <v/>
      </c>
      <c r="D250" s="275" t="str">
        <f>IF('Aufnahme eigene Stoffe'!C10=0,"",'Aufnahme eigene Stoffe'!C10)</f>
        <v/>
      </c>
      <c r="E250" s="275" t="s">
        <v>486</v>
      </c>
      <c r="F250" s="275"/>
      <c r="G250" s="278" t="str">
        <f>IF('Aufnahme eigene Stoffe'!F10=0,"",'Aufnahme eigene Stoffe'!F10)</f>
        <v/>
      </c>
      <c r="H250" s="278" t="str">
        <f>IF('Aufnahme eigene Stoffe'!I10=0,"",'Aufnahme eigene Stoffe'!I10)</f>
        <v/>
      </c>
      <c r="J250" s="285" t="str">
        <f>IF(MAX('Aufnahme eigene Stoffe'!J10:K10)=0,"",MAX('Aufnahme eigene Stoffe'!J10:K10))</f>
        <v/>
      </c>
      <c r="K250" s="65"/>
      <c r="L250" s="65"/>
      <c r="M250" s="286" t="s">
        <v>252</v>
      </c>
      <c r="N250" s="287" t="s">
        <v>489</v>
      </c>
      <c r="O250" s="287" t="s">
        <v>44</v>
      </c>
      <c r="P250" s="287" t="s">
        <v>45</v>
      </c>
      <c r="Q250" s="287" t="s">
        <v>46</v>
      </c>
      <c r="R250" s="287" t="s">
        <v>47</v>
      </c>
      <c r="S250" s="287" t="s">
        <v>49</v>
      </c>
      <c r="T250" s="287" t="s">
        <v>51</v>
      </c>
      <c r="U250" s="287" t="s">
        <v>22</v>
      </c>
      <c r="V250" s="287" t="s">
        <v>54</v>
      </c>
      <c r="W250" s="287">
        <f t="shared" si="35"/>
        <v>218</v>
      </c>
      <c r="X250" s="285">
        <f t="shared" si="34"/>
        <v>10</v>
      </c>
    </row>
    <row r="251" spans="1:24" ht="16.5" customHeight="1">
      <c r="A251" s="285" t="str">
        <f t="shared" si="33"/>
        <v>-</v>
      </c>
      <c r="B251" s="40" t="str">
        <f t="shared" si="36"/>
        <v/>
      </c>
      <c r="C251" s="40" t="str">
        <f>IF('Aufnahme eigene Stoffe'!B11=0,"",'Aufnahme eigene Stoffe'!B11)</f>
        <v/>
      </c>
      <c r="D251" s="275" t="str">
        <f>IF('Aufnahme eigene Stoffe'!C11=0,"",'Aufnahme eigene Stoffe'!C11)</f>
        <v/>
      </c>
      <c r="E251" s="275" t="s">
        <v>486</v>
      </c>
      <c r="F251" s="275"/>
      <c r="G251" s="278" t="str">
        <f>IF('Aufnahme eigene Stoffe'!F11=0,"",'Aufnahme eigene Stoffe'!F11)</f>
        <v/>
      </c>
      <c r="H251" s="278" t="str">
        <f>IF('Aufnahme eigene Stoffe'!I11=0,"",'Aufnahme eigene Stoffe'!I11)</f>
        <v/>
      </c>
      <c r="J251" s="285" t="str">
        <f>IF(MAX('Aufnahme eigene Stoffe'!J11:K11)=0,"",MAX('Aufnahme eigene Stoffe'!J11:K11))</f>
        <v/>
      </c>
      <c r="K251" s="65"/>
      <c r="L251" s="65"/>
      <c r="M251" s="286" t="s">
        <v>252</v>
      </c>
      <c r="N251" s="287" t="s">
        <v>489</v>
      </c>
      <c r="O251" s="287" t="s">
        <v>44</v>
      </c>
      <c r="P251" s="287" t="s">
        <v>45</v>
      </c>
      <c r="Q251" s="287" t="s">
        <v>46</v>
      </c>
      <c r="R251" s="287" t="s">
        <v>47</v>
      </c>
      <c r="S251" s="287" t="s">
        <v>49</v>
      </c>
      <c r="T251" s="287" t="s">
        <v>51</v>
      </c>
      <c r="U251" s="287" t="s">
        <v>22</v>
      </c>
      <c r="V251" s="287" t="s">
        <v>54</v>
      </c>
      <c r="W251" s="287">
        <f t="shared" si="35"/>
        <v>219</v>
      </c>
      <c r="X251" s="285">
        <f t="shared" si="34"/>
        <v>10</v>
      </c>
    </row>
    <row r="252" spans="1:24" ht="16.5" customHeight="1">
      <c r="A252" s="285" t="str">
        <f t="shared" si="33"/>
        <v>-</v>
      </c>
      <c r="B252" s="40" t="str">
        <f t="shared" si="36"/>
        <v/>
      </c>
      <c r="C252" s="40" t="str">
        <f>IF('Aufnahme eigene Stoffe'!B12=0,"",'Aufnahme eigene Stoffe'!B12)</f>
        <v/>
      </c>
      <c r="D252" s="275" t="str">
        <f>IF('Aufnahme eigene Stoffe'!C12=0,"",'Aufnahme eigene Stoffe'!C12)</f>
        <v/>
      </c>
      <c r="E252" s="275" t="s">
        <v>486</v>
      </c>
      <c r="F252" s="275"/>
      <c r="G252" s="278" t="str">
        <f>IF('Aufnahme eigene Stoffe'!F12=0,"",'Aufnahme eigene Stoffe'!F12)</f>
        <v/>
      </c>
      <c r="H252" s="278" t="str">
        <f>IF('Aufnahme eigene Stoffe'!I12=0,"",'Aufnahme eigene Stoffe'!I12)</f>
        <v/>
      </c>
      <c r="J252" s="285" t="str">
        <f>IF(MAX('Aufnahme eigene Stoffe'!J12:K12)=0,"",MAX('Aufnahme eigene Stoffe'!J12:K12))</f>
        <v/>
      </c>
      <c r="K252" s="65"/>
      <c r="L252" s="65"/>
      <c r="M252" s="286" t="s">
        <v>252</v>
      </c>
      <c r="N252" s="287" t="s">
        <v>489</v>
      </c>
      <c r="O252" s="287" t="s">
        <v>44</v>
      </c>
      <c r="P252" s="287" t="s">
        <v>45</v>
      </c>
      <c r="Q252" s="287" t="s">
        <v>46</v>
      </c>
      <c r="R252" s="287" t="s">
        <v>47</v>
      </c>
      <c r="S252" s="287" t="s">
        <v>49</v>
      </c>
      <c r="T252" s="287" t="s">
        <v>51</v>
      </c>
      <c r="U252" s="287" t="s">
        <v>22</v>
      </c>
      <c r="V252" s="287" t="s">
        <v>54</v>
      </c>
      <c r="W252" s="287">
        <f t="shared" si="35"/>
        <v>220</v>
      </c>
      <c r="X252" s="285">
        <f t="shared" si="34"/>
        <v>10</v>
      </c>
    </row>
    <row r="253" spans="1:24" ht="16.5" customHeight="1">
      <c r="A253" s="285" t="str">
        <f t="shared" si="33"/>
        <v>-</v>
      </c>
      <c r="B253" s="40" t="str">
        <f t="shared" si="36"/>
        <v/>
      </c>
      <c r="C253" s="40" t="str">
        <f>IF('Aufnahme eigene Stoffe'!B13=0,"",'Aufnahme eigene Stoffe'!B13)</f>
        <v/>
      </c>
      <c r="D253" s="275" t="str">
        <f>IF('Aufnahme eigene Stoffe'!C13=0,"",'Aufnahme eigene Stoffe'!C13)</f>
        <v/>
      </c>
      <c r="E253" s="275" t="s">
        <v>486</v>
      </c>
      <c r="F253" s="275"/>
      <c r="G253" s="278" t="str">
        <f>IF('Aufnahme eigene Stoffe'!F13=0,"",'Aufnahme eigene Stoffe'!F13)</f>
        <v/>
      </c>
      <c r="H253" s="278" t="str">
        <f>IF('Aufnahme eigene Stoffe'!I13=0,"",'Aufnahme eigene Stoffe'!I13)</f>
        <v/>
      </c>
      <c r="J253" s="285" t="str">
        <f>IF(MAX('Aufnahme eigene Stoffe'!J13:K13)=0,"",MAX('Aufnahme eigene Stoffe'!J13:K13))</f>
        <v/>
      </c>
      <c r="K253" s="65"/>
      <c r="L253" s="65"/>
      <c r="M253" s="286" t="s">
        <v>252</v>
      </c>
      <c r="N253" s="287" t="s">
        <v>489</v>
      </c>
      <c r="O253" s="287" t="s">
        <v>44</v>
      </c>
      <c r="P253" s="287" t="s">
        <v>45</v>
      </c>
      <c r="Q253" s="287" t="s">
        <v>46</v>
      </c>
      <c r="R253" s="287" t="s">
        <v>47</v>
      </c>
      <c r="S253" s="287" t="s">
        <v>49</v>
      </c>
      <c r="T253" s="287" t="s">
        <v>51</v>
      </c>
      <c r="U253" s="287" t="s">
        <v>22</v>
      </c>
      <c r="V253" s="287" t="s">
        <v>54</v>
      </c>
      <c r="W253" s="287">
        <f t="shared" si="35"/>
        <v>221</v>
      </c>
      <c r="X253" s="285">
        <f t="shared" si="34"/>
        <v>10</v>
      </c>
    </row>
    <row r="254" spans="1:24" ht="16.5" customHeight="1">
      <c r="A254" s="285" t="str">
        <f t="shared" si="33"/>
        <v>-</v>
      </c>
      <c r="B254" s="40" t="str">
        <f t="shared" si="36"/>
        <v/>
      </c>
      <c r="C254" s="40" t="str">
        <f>IF('Aufnahme eigene Stoffe'!B14=0,"",'Aufnahme eigene Stoffe'!B14)</f>
        <v/>
      </c>
      <c r="D254" s="275" t="str">
        <f>IF('Aufnahme eigene Stoffe'!C14=0,"",'Aufnahme eigene Stoffe'!C14)</f>
        <v/>
      </c>
      <c r="E254" s="275" t="s">
        <v>486</v>
      </c>
      <c r="F254" s="275"/>
      <c r="G254" s="278" t="str">
        <f>IF('Aufnahme eigene Stoffe'!F14=0,"",'Aufnahme eigene Stoffe'!F14)</f>
        <v/>
      </c>
      <c r="H254" s="278" t="str">
        <f>IF('Aufnahme eigene Stoffe'!I14=0,"",'Aufnahme eigene Stoffe'!I14)</f>
        <v/>
      </c>
      <c r="J254" s="285" t="str">
        <f>IF(MAX('Aufnahme eigene Stoffe'!J14:K14)=0,"",MAX('Aufnahme eigene Stoffe'!J14:K14))</f>
        <v/>
      </c>
      <c r="K254" s="65"/>
      <c r="L254" s="65"/>
      <c r="M254" s="286" t="s">
        <v>252</v>
      </c>
      <c r="N254" s="287" t="s">
        <v>489</v>
      </c>
      <c r="O254" s="287" t="s">
        <v>44</v>
      </c>
      <c r="P254" s="287" t="s">
        <v>45</v>
      </c>
      <c r="Q254" s="287" t="s">
        <v>46</v>
      </c>
      <c r="R254" s="287" t="s">
        <v>47</v>
      </c>
      <c r="S254" s="287" t="s">
        <v>49</v>
      </c>
      <c r="T254" s="287" t="s">
        <v>51</v>
      </c>
      <c r="U254" s="287" t="s">
        <v>22</v>
      </c>
      <c r="V254" s="287" t="s">
        <v>54</v>
      </c>
      <c r="W254" s="287">
        <f t="shared" si="35"/>
        <v>222</v>
      </c>
      <c r="X254" s="285">
        <f t="shared" si="34"/>
        <v>10</v>
      </c>
    </row>
    <row r="255" spans="1:24" ht="16.5" customHeight="1">
      <c r="A255" s="285" t="str">
        <f t="shared" si="33"/>
        <v>-</v>
      </c>
      <c r="B255" s="40" t="str">
        <f t="shared" si="36"/>
        <v/>
      </c>
      <c r="C255" s="40" t="str">
        <f>IF('Aufnahme eigene Stoffe'!B15=0,"",'Aufnahme eigene Stoffe'!B15)</f>
        <v/>
      </c>
      <c r="D255" s="275" t="str">
        <f>IF('Aufnahme eigene Stoffe'!C15=0,"",'Aufnahme eigene Stoffe'!C15)</f>
        <v/>
      </c>
      <c r="E255" s="275" t="s">
        <v>486</v>
      </c>
      <c r="F255" s="275"/>
      <c r="G255" s="278" t="str">
        <f>IF('Aufnahme eigene Stoffe'!F15=0,"",'Aufnahme eigene Stoffe'!F15)</f>
        <v/>
      </c>
      <c r="H255" s="278" t="str">
        <f>IF('Aufnahme eigene Stoffe'!I15=0,"",'Aufnahme eigene Stoffe'!I15)</f>
        <v/>
      </c>
      <c r="J255" s="285" t="str">
        <f>IF(MAX('Aufnahme eigene Stoffe'!J15:K15)=0,"",MAX('Aufnahme eigene Stoffe'!J15:K15))</f>
        <v/>
      </c>
      <c r="K255" s="65"/>
      <c r="L255" s="65"/>
      <c r="M255" s="286" t="s">
        <v>252</v>
      </c>
      <c r="N255" s="287" t="s">
        <v>489</v>
      </c>
      <c r="O255" s="287" t="s">
        <v>44</v>
      </c>
      <c r="P255" s="287" t="s">
        <v>45</v>
      </c>
      <c r="Q255" s="287" t="s">
        <v>46</v>
      </c>
      <c r="R255" s="287" t="s">
        <v>47</v>
      </c>
      <c r="S255" s="287" t="s">
        <v>49</v>
      </c>
      <c r="T255" s="287" t="s">
        <v>51</v>
      </c>
      <c r="U255" s="287" t="s">
        <v>22</v>
      </c>
      <c r="V255" s="287" t="s">
        <v>54</v>
      </c>
      <c r="W255" s="287">
        <f t="shared" si="35"/>
        <v>223</v>
      </c>
      <c r="X255" s="285">
        <f t="shared" si="34"/>
        <v>10</v>
      </c>
    </row>
    <row r="256" spans="1:24" ht="16.5" customHeight="1">
      <c r="A256" s="285" t="str">
        <f t="shared" si="33"/>
        <v>-</v>
      </c>
      <c r="B256" s="40" t="str">
        <f t="shared" si="36"/>
        <v/>
      </c>
      <c r="C256" s="40" t="str">
        <f>IF('Aufnahme eigene Stoffe'!B16=0,"",'Aufnahme eigene Stoffe'!B16)</f>
        <v/>
      </c>
      <c r="D256" s="275" t="str">
        <f>IF('Aufnahme eigene Stoffe'!C16=0,"",'Aufnahme eigene Stoffe'!C16)</f>
        <v/>
      </c>
      <c r="E256" s="275" t="s">
        <v>486</v>
      </c>
      <c r="F256" s="275"/>
      <c r="G256" s="278" t="str">
        <f>IF('Aufnahme eigene Stoffe'!F16=0,"",'Aufnahme eigene Stoffe'!F16)</f>
        <v/>
      </c>
      <c r="H256" s="278" t="str">
        <f>IF('Aufnahme eigene Stoffe'!I16=0,"",'Aufnahme eigene Stoffe'!I16)</f>
        <v/>
      </c>
      <c r="J256" s="285" t="str">
        <f>IF(MAX('Aufnahme eigene Stoffe'!J16:K16)=0,"",MAX('Aufnahme eigene Stoffe'!J16:K16))</f>
        <v/>
      </c>
      <c r="K256" s="65"/>
      <c r="L256" s="65"/>
      <c r="M256" s="286" t="s">
        <v>252</v>
      </c>
      <c r="N256" s="287" t="s">
        <v>489</v>
      </c>
      <c r="O256" s="287" t="s">
        <v>44</v>
      </c>
      <c r="P256" s="287" t="s">
        <v>45</v>
      </c>
      <c r="Q256" s="287" t="s">
        <v>46</v>
      </c>
      <c r="R256" s="287" t="s">
        <v>47</v>
      </c>
      <c r="S256" s="287" t="s">
        <v>49</v>
      </c>
      <c r="T256" s="287" t="s">
        <v>51</v>
      </c>
      <c r="U256" s="287" t="s">
        <v>22</v>
      </c>
      <c r="V256" s="287" t="s">
        <v>54</v>
      </c>
      <c r="W256" s="287">
        <f t="shared" si="35"/>
        <v>224</v>
      </c>
      <c r="X256" s="285">
        <f t="shared" si="34"/>
        <v>10</v>
      </c>
    </row>
    <row r="257" spans="1:24" ht="16.5" customHeight="1">
      <c r="A257" s="285" t="str">
        <f t="shared" si="33"/>
        <v>-</v>
      </c>
      <c r="B257" s="40" t="str">
        <f t="shared" si="36"/>
        <v/>
      </c>
      <c r="C257" s="40" t="str">
        <f>IF('Aufnahme eigene Stoffe'!B17=0,"",'Aufnahme eigene Stoffe'!B17)</f>
        <v/>
      </c>
      <c r="D257" s="275" t="str">
        <f>IF('Aufnahme eigene Stoffe'!C17=0,"",'Aufnahme eigene Stoffe'!C17)</f>
        <v/>
      </c>
      <c r="E257" s="275" t="s">
        <v>486</v>
      </c>
      <c r="F257" s="275"/>
      <c r="G257" s="278" t="str">
        <f>IF('Aufnahme eigene Stoffe'!F17=0,"",'Aufnahme eigene Stoffe'!F17)</f>
        <v/>
      </c>
      <c r="H257" s="278" t="str">
        <f>IF('Aufnahme eigene Stoffe'!I17=0,"",'Aufnahme eigene Stoffe'!I17)</f>
        <v/>
      </c>
      <c r="J257" s="285" t="str">
        <f>IF(MAX('Aufnahme eigene Stoffe'!J17:K17)=0,"",MAX('Aufnahme eigene Stoffe'!J17:K17))</f>
        <v/>
      </c>
      <c r="K257" s="65"/>
      <c r="L257" s="65"/>
      <c r="M257" s="286" t="s">
        <v>252</v>
      </c>
      <c r="N257" s="287" t="s">
        <v>489</v>
      </c>
      <c r="O257" s="287" t="s">
        <v>44</v>
      </c>
      <c r="P257" s="287" t="s">
        <v>45</v>
      </c>
      <c r="Q257" s="287" t="s">
        <v>46</v>
      </c>
      <c r="R257" s="287" t="s">
        <v>47</v>
      </c>
      <c r="S257" s="287" t="s">
        <v>49</v>
      </c>
      <c r="T257" s="287" t="s">
        <v>51</v>
      </c>
      <c r="U257" s="287" t="s">
        <v>22</v>
      </c>
      <c r="V257" s="287" t="s">
        <v>54</v>
      </c>
      <c r="W257" s="287">
        <f t="shared" si="35"/>
        <v>225</v>
      </c>
      <c r="X257" s="285">
        <f t="shared" si="34"/>
        <v>10</v>
      </c>
    </row>
    <row r="258" spans="1:24" ht="16.5" customHeight="1">
      <c r="A258" s="285" t="str">
        <f t="shared" si="33"/>
        <v>-</v>
      </c>
      <c r="B258" s="40" t="str">
        <f t="shared" si="36"/>
        <v/>
      </c>
      <c r="C258" s="40" t="str">
        <f>IF('Aufnahme eigene Stoffe'!B18=0,"",'Aufnahme eigene Stoffe'!B18)</f>
        <v/>
      </c>
      <c r="D258" s="275" t="str">
        <f>IF('Aufnahme eigene Stoffe'!C18=0,"",'Aufnahme eigene Stoffe'!C18)</f>
        <v/>
      </c>
      <c r="E258" s="275" t="s">
        <v>486</v>
      </c>
      <c r="F258" s="275"/>
      <c r="G258" s="278" t="str">
        <f>IF('Aufnahme eigene Stoffe'!F18=0,"",'Aufnahme eigene Stoffe'!F18)</f>
        <v/>
      </c>
      <c r="H258" s="278" t="str">
        <f>IF('Aufnahme eigene Stoffe'!I18=0,"",'Aufnahme eigene Stoffe'!I18)</f>
        <v/>
      </c>
      <c r="J258" s="285" t="str">
        <f>IF(MAX('Aufnahme eigene Stoffe'!J18:K18)=0,"",MAX('Aufnahme eigene Stoffe'!J18:K18))</f>
        <v/>
      </c>
      <c r="K258" s="65"/>
      <c r="L258" s="65"/>
      <c r="M258" s="286" t="s">
        <v>252</v>
      </c>
      <c r="N258" s="287" t="s">
        <v>489</v>
      </c>
      <c r="O258" s="287" t="s">
        <v>44</v>
      </c>
      <c r="P258" s="287" t="s">
        <v>45</v>
      </c>
      <c r="Q258" s="287" t="s">
        <v>46</v>
      </c>
      <c r="R258" s="287" t="s">
        <v>47</v>
      </c>
      <c r="S258" s="287" t="s">
        <v>49</v>
      </c>
      <c r="T258" s="287" t="s">
        <v>51</v>
      </c>
      <c r="U258" s="287" t="s">
        <v>22</v>
      </c>
      <c r="V258" s="287" t="s">
        <v>54</v>
      </c>
      <c r="W258" s="287">
        <f t="shared" si="35"/>
        <v>226</v>
      </c>
      <c r="X258" s="285">
        <f t="shared" si="34"/>
        <v>10</v>
      </c>
    </row>
    <row r="259" spans="1:24" ht="16.5" customHeight="1">
      <c r="A259" s="285" t="str">
        <f t="shared" si="33"/>
        <v>-</v>
      </c>
      <c r="B259" s="40" t="str">
        <f t="shared" si="36"/>
        <v/>
      </c>
      <c r="C259" s="40" t="str">
        <f>IF('Aufnahme eigene Stoffe'!B19=0,"",'Aufnahme eigene Stoffe'!B19)</f>
        <v/>
      </c>
      <c r="D259" s="275" t="str">
        <f>IF('Aufnahme eigene Stoffe'!C19=0,"",'Aufnahme eigene Stoffe'!C19)</f>
        <v/>
      </c>
      <c r="E259" s="275" t="s">
        <v>486</v>
      </c>
      <c r="F259" s="275"/>
      <c r="G259" s="278" t="str">
        <f>IF('Aufnahme eigene Stoffe'!F19=0,"",'Aufnahme eigene Stoffe'!F19)</f>
        <v/>
      </c>
      <c r="H259" s="278" t="str">
        <f>IF('Aufnahme eigene Stoffe'!I19=0,"",'Aufnahme eigene Stoffe'!I19)</f>
        <v/>
      </c>
      <c r="J259" s="285" t="str">
        <f>IF(MAX('Aufnahme eigene Stoffe'!J19:K19)=0,"",MAX('Aufnahme eigene Stoffe'!J19:K19))</f>
        <v/>
      </c>
      <c r="K259" s="65"/>
      <c r="L259" s="65"/>
      <c r="M259" s="286" t="s">
        <v>252</v>
      </c>
      <c r="N259" s="287" t="s">
        <v>489</v>
      </c>
      <c r="O259" s="287" t="s">
        <v>44</v>
      </c>
      <c r="P259" s="287" t="s">
        <v>45</v>
      </c>
      <c r="Q259" s="287" t="s">
        <v>46</v>
      </c>
      <c r="R259" s="287" t="s">
        <v>47</v>
      </c>
      <c r="S259" s="287" t="s">
        <v>49</v>
      </c>
      <c r="T259" s="287" t="s">
        <v>51</v>
      </c>
      <c r="U259" s="287" t="s">
        <v>22</v>
      </c>
      <c r="V259" s="287" t="s">
        <v>54</v>
      </c>
      <c r="W259" s="287">
        <f t="shared" si="35"/>
        <v>227</v>
      </c>
      <c r="X259" s="285">
        <f t="shared" si="34"/>
        <v>10</v>
      </c>
    </row>
    <row r="260" spans="1:24" ht="16.5" customHeight="1">
      <c r="A260" s="285" t="str">
        <f t="shared" si="33"/>
        <v>-</v>
      </c>
      <c r="B260" s="40" t="str">
        <f t="shared" si="36"/>
        <v/>
      </c>
      <c r="C260" s="40" t="str">
        <f>IF('Aufnahme eigene Stoffe'!B20=0,"",'Aufnahme eigene Stoffe'!B20)</f>
        <v/>
      </c>
      <c r="D260" s="275" t="str">
        <f>IF('Aufnahme eigene Stoffe'!C20=0,"",'Aufnahme eigene Stoffe'!C20)</f>
        <v/>
      </c>
      <c r="E260" s="275" t="s">
        <v>486</v>
      </c>
      <c r="F260" s="275"/>
      <c r="G260" s="278" t="str">
        <f>IF('Aufnahme eigene Stoffe'!F20=0,"",'Aufnahme eigene Stoffe'!F20)</f>
        <v/>
      </c>
      <c r="H260" s="278" t="str">
        <f>IF('Aufnahme eigene Stoffe'!I20=0,"",'Aufnahme eigene Stoffe'!I20)</f>
        <v/>
      </c>
      <c r="J260" s="285" t="str">
        <f>IF(MAX('Aufnahme eigene Stoffe'!J20:K20)=0,"",MAX('Aufnahme eigene Stoffe'!J20:K20))</f>
        <v/>
      </c>
      <c r="K260" s="65"/>
      <c r="L260" s="65"/>
      <c r="M260" s="286" t="s">
        <v>252</v>
      </c>
      <c r="N260" s="287" t="s">
        <v>489</v>
      </c>
      <c r="O260" s="287" t="s">
        <v>44</v>
      </c>
      <c r="P260" s="287" t="s">
        <v>45</v>
      </c>
      <c r="Q260" s="287" t="s">
        <v>46</v>
      </c>
      <c r="R260" s="287" t="s">
        <v>47</v>
      </c>
      <c r="S260" s="287" t="s">
        <v>49</v>
      </c>
      <c r="T260" s="287" t="s">
        <v>51</v>
      </c>
      <c r="U260" s="287" t="s">
        <v>22</v>
      </c>
      <c r="V260" s="287" t="s">
        <v>54</v>
      </c>
      <c r="W260" s="287">
        <f t="shared" si="35"/>
        <v>228</v>
      </c>
      <c r="X260" s="285">
        <f t="shared" si="34"/>
        <v>10</v>
      </c>
    </row>
    <row r="261" spans="1:24" ht="16.5" customHeight="1">
      <c r="A261" s="285" t="str">
        <f t="shared" si="33"/>
        <v>-</v>
      </c>
      <c r="B261" s="40" t="str">
        <f t="shared" si="36"/>
        <v/>
      </c>
      <c r="C261" s="40" t="str">
        <f>IF('Aufnahme eigene Stoffe'!B21=0,"",'Aufnahme eigene Stoffe'!B21)</f>
        <v/>
      </c>
      <c r="D261" s="275" t="str">
        <f>IF('Aufnahme eigene Stoffe'!C21=0,"",'Aufnahme eigene Stoffe'!C21)</f>
        <v/>
      </c>
      <c r="E261" s="275" t="s">
        <v>486</v>
      </c>
      <c r="F261" s="275"/>
      <c r="G261" s="278" t="str">
        <f>IF('Aufnahme eigene Stoffe'!F21=0,"",'Aufnahme eigene Stoffe'!F21)</f>
        <v/>
      </c>
      <c r="H261" s="278" t="str">
        <f>IF('Aufnahme eigene Stoffe'!I21=0,"",'Aufnahme eigene Stoffe'!I21)</f>
        <v/>
      </c>
      <c r="J261" s="285" t="str">
        <f>IF(MAX('Aufnahme eigene Stoffe'!J21:K21)=0,"",MAX('Aufnahme eigene Stoffe'!J21:K21))</f>
        <v/>
      </c>
      <c r="K261" s="65"/>
      <c r="L261" s="65"/>
      <c r="M261" s="286" t="s">
        <v>252</v>
      </c>
      <c r="N261" s="287" t="s">
        <v>489</v>
      </c>
      <c r="O261" s="287" t="s">
        <v>44</v>
      </c>
      <c r="P261" s="287" t="s">
        <v>45</v>
      </c>
      <c r="Q261" s="287" t="s">
        <v>46</v>
      </c>
      <c r="R261" s="287" t="s">
        <v>47</v>
      </c>
      <c r="S261" s="287" t="s">
        <v>49</v>
      </c>
      <c r="T261" s="287" t="s">
        <v>51</v>
      </c>
      <c r="U261" s="287" t="s">
        <v>22</v>
      </c>
      <c r="V261" s="287" t="s">
        <v>54</v>
      </c>
      <c r="W261" s="287">
        <f t="shared" si="35"/>
        <v>229</v>
      </c>
      <c r="X261" s="285">
        <f t="shared" si="34"/>
        <v>10</v>
      </c>
    </row>
    <row r="262" spans="1:24" ht="16.5" customHeight="1">
      <c r="A262" s="285" t="str">
        <f t="shared" si="33"/>
        <v>-</v>
      </c>
      <c r="B262" s="40" t="str">
        <f t="shared" si="36"/>
        <v/>
      </c>
      <c r="C262" s="40" t="str">
        <f>IF('Aufnahme eigene Stoffe'!B22=0,"",'Aufnahme eigene Stoffe'!B22)</f>
        <v/>
      </c>
      <c r="D262" s="275" t="str">
        <f>IF('Aufnahme eigene Stoffe'!C22=0,"",'Aufnahme eigene Stoffe'!C22)</f>
        <v/>
      </c>
      <c r="E262" s="275" t="s">
        <v>486</v>
      </c>
      <c r="F262" s="275"/>
      <c r="G262" s="278" t="str">
        <f>IF('Aufnahme eigene Stoffe'!F22=0,"",'Aufnahme eigene Stoffe'!F22)</f>
        <v/>
      </c>
      <c r="H262" s="278" t="str">
        <f>IF('Aufnahme eigene Stoffe'!I22=0,"",'Aufnahme eigene Stoffe'!I22)</f>
        <v/>
      </c>
      <c r="J262" s="285" t="str">
        <f>IF(MAX('Aufnahme eigene Stoffe'!J22:K22)=0,"",MAX('Aufnahme eigene Stoffe'!J22:K22))</f>
        <v/>
      </c>
      <c r="K262" s="65"/>
      <c r="L262" s="65"/>
      <c r="M262" s="286" t="s">
        <v>252</v>
      </c>
      <c r="N262" s="287" t="s">
        <v>489</v>
      </c>
      <c r="O262" s="287" t="s">
        <v>44</v>
      </c>
      <c r="P262" s="287" t="s">
        <v>45</v>
      </c>
      <c r="Q262" s="287" t="s">
        <v>46</v>
      </c>
      <c r="R262" s="287" t="s">
        <v>47</v>
      </c>
      <c r="S262" s="287" t="s">
        <v>49</v>
      </c>
      <c r="T262" s="287" t="s">
        <v>51</v>
      </c>
      <c r="U262" s="287" t="s">
        <v>22</v>
      </c>
      <c r="V262" s="287" t="s">
        <v>54</v>
      </c>
      <c r="W262" s="287">
        <f t="shared" si="35"/>
        <v>230</v>
      </c>
      <c r="X262" s="285">
        <f t="shared" si="34"/>
        <v>10</v>
      </c>
    </row>
    <row r="263" spans="1:24" ht="16.5" customHeight="1">
      <c r="A263" s="285" t="str">
        <f t="shared" si="33"/>
        <v>-</v>
      </c>
      <c r="B263" s="40" t="str">
        <f t="shared" si="36"/>
        <v/>
      </c>
      <c r="C263" s="40" t="str">
        <f>IF('Aufnahme eigene Stoffe'!B23=0,"",'Aufnahme eigene Stoffe'!B23)</f>
        <v/>
      </c>
      <c r="D263" s="275" t="str">
        <f>IF('Aufnahme eigene Stoffe'!C23=0,"",'Aufnahme eigene Stoffe'!C23)</f>
        <v/>
      </c>
      <c r="E263" s="275" t="s">
        <v>486</v>
      </c>
      <c r="F263" s="275"/>
      <c r="G263" s="278" t="str">
        <f>IF('Aufnahme eigene Stoffe'!F23=0,"",'Aufnahme eigene Stoffe'!F23)</f>
        <v/>
      </c>
      <c r="H263" s="278" t="str">
        <f>IF('Aufnahme eigene Stoffe'!I23=0,"",'Aufnahme eigene Stoffe'!I23)</f>
        <v/>
      </c>
      <c r="J263" s="285" t="str">
        <f>IF(MAX('Aufnahme eigene Stoffe'!J23:K23)=0,"",MAX('Aufnahme eigene Stoffe'!J23:K23))</f>
        <v/>
      </c>
      <c r="K263" s="65"/>
      <c r="L263" s="65"/>
      <c r="M263" s="286" t="s">
        <v>252</v>
      </c>
      <c r="N263" s="287" t="s">
        <v>489</v>
      </c>
      <c r="O263" s="287" t="s">
        <v>44</v>
      </c>
      <c r="P263" s="287" t="s">
        <v>45</v>
      </c>
      <c r="Q263" s="287" t="s">
        <v>46</v>
      </c>
      <c r="R263" s="287" t="s">
        <v>47</v>
      </c>
      <c r="S263" s="287" t="s">
        <v>49</v>
      </c>
      <c r="T263" s="287" t="s">
        <v>51</v>
      </c>
      <c r="U263" s="287" t="s">
        <v>22</v>
      </c>
      <c r="V263" s="287" t="s">
        <v>54</v>
      </c>
      <c r="W263" s="287">
        <f t="shared" si="35"/>
        <v>231</v>
      </c>
      <c r="X263" s="285">
        <f t="shared" si="34"/>
        <v>10</v>
      </c>
    </row>
    <row r="264" spans="1:24" ht="16.5" customHeight="1">
      <c r="A264" s="285" t="str">
        <f t="shared" si="33"/>
        <v>-</v>
      </c>
      <c r="B264" s="40" t="str">
        <f t="shared" si="36"/>
        <v/>
      </c>
      <c r="C264" s="40" t="str">
        <f>IF('Aufnahme eigene Stoffe'!B24=0,"",'Aufnahme eigene Stoffe'!B24)</f>
        <v/>
      </c>
      <c r="D264" s="275" t="str">
        <f>IF('Aufnahme eigene Stoffe'!C24=0,"",'Aufnahme eigene Stoffe'!C24)</f>
        <v/>
      </c>
      <c r="E264" s="275" t="s">
        <v>486</v>
      </c>
      <c r="F264" s="275"/>
      <c r="G264" s="278" t="str">
        <f>IF('Aufnahme eigene Stoffe'!F24=0,"",'Aufnahme eigene Stoffe'!F24)</f>
        <v/>
      </c>
      <c r="H264" s="278" t="str">
        <f>IF('Aufnahme eigene Stoffe'!I24=0,"",'Aufnahme eigene Stoffe'!I24)</f>
        <v/>
      </c>
      <c r="J264" s="285" t="str">
        <f>IF(MAX('Aufnahme eigene Stoffe'!J24:K24)=0,"",MAX('Aufnahme eigene Stoffe'!J24:K24))</f>
        <v/>
      </c>
      <c r="K264" s="65"/>
      <c r="L264" s="65"/>
      <c r="M264" s="286" t="s">
        <v>252</v>
      </c>
      <c r="N264" s="287" t="s">
        <v>489</v>
      </c>
      <c r="O264" s="287" t="s">
        <v>44</v>
      </c>
      <c r="P264" s="287" t="s">
        <v>45</v>
      </c>
      <c r="Q264" s="287" t="s">
        <v>46</v>
      </c>
      <c r="R264" s="287" t="s">
        <v>47</v>
      </c>
      <c r="S264" s="287" t="s">
        <v>49</v>
      </c>
      <c r="T264" s="287" t="s">
        <v>51</v>
      </c>
      <c r="U264" s="287" t="s">
        <v>22</v>
      </c>
      <c r="V264" s="287" t="s">
        <v>54</v>
      </c>
      <c r="W264" s="287">
        <f t="shared" si="35"/>
        <v>232</v>
      </c>
      <c r="X264" s="285">
        <f t="shared" si="34"/>
        <v>10</v>
      </c>
    </row>
    <row r="265" spans="1:24" ht="16.5" customHeight="1">
      <c r="A265" s="285" t="str">
        <f t="shared" si="33"/>
        <v>-</v>
      </c>
      <c r="B265" s="40" t="str">
        <f t="shared" si="36"/>
        <v/>
      </c>
      <c r="C265" s="40" t="str">
        <f>IF('Aufnahme eigene Stoffe'!B25=0,"",'Aufnahme eigene Stoffe'!B25)</f>
        <v/>
      </c>
      <c r="D265" s="275" t="str">
        <f>IF('Aufnahme eigene Stoffe'!C25=0,"",'Aufnahme eigene Stoffe'!C25)</f>
        <v/>
      </c>
      <c r="E265" s="275" t="s">
        <v>486</v>
      </c>
      <c r="F265" s="275"/>
      <c r="G265" s="278" t="str">
        <f>IF('Aufnahme eigene Stoffe'!F25=0,"",'Aufnahme eigene Stoffe'!F25)</f>
        <v/>
      </c>
      <c r="H265" s="278" t="str">
        <f>IF('Aufnahme eigene Stoffe'!I25=0,"",'Aufnahme eigene Stoffe'!I25)</f>
        <v/>
      </c>
      <c r="J265" s="285" t="str">
        <f>IF(MAX('Aufnahme eigene Stoffe'!J25:K25)=0,"",MAX('Aufnahme eigene Stoffe'!J25:K25))</f>
        <v/>
      </c>
      <c r="K265" s="65"/>
      <c r="L265" s="65"/>
      <c r="M265" s="286" t="s">
        <v>252</v>
      </c>
      <c r="N265" s="287" t="s">
        <v>489</v>
      </c>
      <c r="O265" s="287" t="s">
        <v>44</v>
      </c>
      <c r="P265" s="287" t="s">
        <v>45</v>
      </c>
      <c r="Q265" s="287" t="s">
        <v>46</v>
      </c>
      <c r="R265" s="287" t="s">
        <v>47</v>
      </c>
      <c r="S265" s="287" t="s">
        <v>49</v>
      </c>
      <c r="T265" s="287" t="s">
        <v>51</v>
      </c>
      <c r="U265" s="287" t="s">
        <v>22</v>
      </c>
      <c r="V265" s="287" t="s">
        <v>54</v>
      </c>
      <c r="W265" s="287">
        <f t="shared" si="35"/>
        <v>233</v>
      </c>
      <c r="X265" s="285">
        <f t="shared" si="34"/>
        <v>10</v>
      </c>
    </row>
    <row r="266" spans="1:24" ht="16.5" customHeight="1">
      <c r="A266" s="285" t="str">
        <f t="shared" si="33"/>
        <v>-</v>
      </c>
      <c r="B266" s="40" t="str">
        <f t="shared" si="36"/>
        <v/>
      </c>
      <c r="C266" s="40" t="str">
        <f>IF('Aufnahme eigene Stoffe'!B26=0,"",'Aufnahme eigene Stoffe'!B26)</f>
        <v/>
      </c>
      <c r="D266" s="275" t="str">
        <f>IF('Aufnahme eigene Stoffe'!C26=0,"",'Aufnahme eigene Stoffe'!C26)</f>
        <v/>
      </c>
      <c r="E266" s="275" t="s">
        <v>486</v>
      </c>
      <c r="F266" s="275"/>
      <c r="G266" s="278" t="str">
        <f>IF('Aufnahme eigene Stoffe'!F26=0,"",'Aufnahme eigene Stoffe'!F26)</f>
        <v/>
      </c>
      <c r="H266" s="278" t="str">
        <f>IF('Aufnahme eigene Stoffe'!I26=0,"",'Aufnahme eigene Stoffe'!I26)</f>
        <v/>
      </c>
      <c r="J266" s="285" t="str">
        <f>IF(MAX('Aufnahme eigene Stoffe'!J26:K26)=0,"",MAX('Aufnahme eigene Stoffe'!J26:K26))</f>
        <v/>
      </c>
      <c r="K266" s="65"/>
      <c r="L266" s="65"/>
      <c r="M266" s="286" t="s">
        <v>252</v>
      </c>
      <c r="N266" s="287" t="s">
        <v>489</v>
      </c>
      <c r="O266" s="287" t="s">
        <v>44</v>
      </c>
      <c r="P266" s="287" t="s">
        <v>45</v>
      </c>
      <c r="Q266" s="287" t="s">
        <v>46</v>
      </c>
      <c r="R266" s="287" t="s">
        <v>47</v>
      </c>
      <c r="S266" s="287" t="s">
        <v>49</v>
      </c>
      <c r="T266" s="287" t="s">
        <v>51</v>
      </c>
      <c r="U266" s="287" t="s">
        <v>22</v>
      </c>
      <c r="V266" s="287" t="s">
        <v>54</v>
      </c>
      <c r="W266" s="287">
        <f t="shared" si="35"/>
        <v>234</v>
      </c>
      <c r="X266" s="285">
        <f t="shared" si="34"/>
        <v>10</v>
      </c>
    </row>
    <row r="267" spans="1:24" ht="16.5" customHeight="1">
      <c r="A267" s="285" t="str">
        <f t="shared" si="33"/>
        <v>-</v>
      </c>
      <c r="B267" s="40" t="str">
        <f t="shared" si="36"/>
        <v/>
      </c>
      <c r="C267" s="40" t="str">
        <f>IF('Aufnahme eigene Stoffe'!B27=0,"",'Aufnahme eigene Stoffe'!B27)</f>
        <v/>
      </c>
      <c r="D267" s="275" t="str">
        <f>IF('Aufnahme eigene Stoffe'!C27=0,"",'Aufnahme eigene Stoffe'!C27)</f>
        <v/>
      </c>
      <c r="E267" s="275" t="s">
        <v>486</v>
      </c>
      <c r="F267" s="275"/>
      <c r="G267" s="278" t="str">
        <f>IF('Aufnahme eigene Stoffe'!F27=0,"",'Aufnahme eigene Stoffe'!F27)</f>
        <v/>
      </c>
      <c r="H267" s="278" t="str">
        <f>IF('Aufnahme eigene Stoffe'!I27=0,"",'Aufnahme eigene Stoffe'!I27)</f>
        <v/>
      </c>
      <c r="J267" s="285" t="str">
        <f>IF(MAX('Aufnahme eigene Stoffe'!J27:K27)=0,"",MAX('Aufnahme eigene Stoffe'!J27:K27))</f>
        <v/>
      </c>
      <c r="K267" s="65"/>
      <c r="L267" s="65"/>
      <c r="M267" s="286" t="s">
        <v>252</v>
      </c>
      <c r="N267" s="287" t="s">
        <v>489</v>
      </c>
      <c r="O267" s="287" t="s">
        <v>44</v>
      </c>
      <c r="P267" s="287" t="s">
        <v>45</v>
      </c>
      <c r="Q267" s="287" t="s">
        <v>46</v>
      </c>
      <c r="R267" s="287" t="s">
        <v>47</v>
      </c>
      <c r="S267" s="287" t="s">
        <v>49</v>
      </c>
      <c r="T267" s="287" t="s">
        <v>51</v>
      </c>
      <c r="U267" s="287" t="s">
        <v>22</v>
      </c>
      <c r="V267" s="287" t="s">
        <v>54</v>
      </c>
      <c r="W267" s="287">
        <f t="shared" si="35"/>
        <v>235</v>
      </c>
      <c r="X267" s="285">
        <f t="shared" si="34"/>
        <v>10</v>
      </c>
    </row>
    <row r="268" spans="1:24" ht="16.5" customHeight="1">
      <c r="A268" s="285" t="str">
        <f t="shared" si="33"/>
        <v>-</v>
      </c>
      <c r="B268" s="40" t="str">
        <f t="shared" si="36"/>
        <v/>
      </c>
      <c r="C268" s="40" t="str">
        <f>IF('Aufnahme eigene Stoffe'!B28=0,"",'Aufnahme eigene Stoffe'!B28)</f>
        <v/>
      </c>
      <c r="D268" s="275" t="str">
        <f>IF('Aufnahme eigene Stoffe'!C28=0,"",'Aufnahme eigene Stoffe'!C28)</f>
        <v/>
      </c>
      <c r="E268" s="275" t="s">
        <v>486</v>
      </c>
      <c r="F268" s="275"/>
      <c r="G268" s="278" t="str">
        <f>IF('Aufnahme eigene Stoffe'!F28=0,"",'Aufnahme eigene Stoffe'!F28)</f>
        <v/>
      </c>
      <c r="H268" s="278" t="str">
        <f>IF('Aufnahme eigene Stoffe'!I28=0,"",'Aufnahme eigene Stoffe'!I28)</f>
        <v/>
      </c>
      <c r="J268" s="285" t="str">
        <f>IF(MAX('Aufnahme eigene Stoffe'!J28:K28)=0,"",MAX('Aufnahme eigene Stoffe'!J28:K28))</f>
        <v/>
      </c>
      <c r="K268" s="65"/>
      <c r="L268" s="65"/>
      <c r="M268" s="286" t="s">
        <v>252</v>
      </c>
      <c r="N268" s="287" t="s">
        <v>489</v>
      </c>
      <c r="O268" s="287" t="s">
        <v>44</v>
      </c>
      <c r="P268" s="287" t="s">
        <v>45</v>
      </c>
      <c r="Q268" s="287" t="s">
        <v>46</v>
      </c>
      <c r="R268" s="287" t="s">
        <v>47</v>
      </c>
      <c r="S268" s="287" t="s">
        <v>49</v>
      </c>
      <c r="T268" s="287" t="s">
        <v>51</v>
      </c>
      <c r="U268" s="287" t="s">
        <v>22</v>
      </c>
      <c r="V268" s="287" t="s">
        <v>54</v>
      </c>
      <c r="W268" s="287">
        <f t="shared" si="35"/>
        <v>236</v>
      </c>
      <c r="X268" s="285">
        <f t="shared" si="34"/>
        <v>10</v>
      </c>
    </row>
    <row r="269" spans="1:24" ht="16.5" customHeight="1">
      <c r="A269" s="285" t="str">
        <f t="shared" si="33"/>
        <v>-</v>
      </c>
      <c r="B269" s="40" t="str">
        <f t="shared" si="36"/>
        <v/>
      </c>
      <c r="C269" s="40" t="str">
        <f>IF('Aufnahme eigene Stoffe'!B29=0,"",'Aufnahme eigene Stoffe'!B29)</f>
        <v/>
      </c>
      <c r="D269" s="275" t="str">
        <f>IF('Aufnahme eigene Stoffe'!C29=0,"",'Aufnahme eigene Stoffe'!C29)</f>
        <v/>
      </c>
      <c r="E269" s="275" t="s">
        <v>486</v>
      </c>
      <c r="F269" s="275"/>
      <c r="G269" s="278" t="str">
        <f>IF('Aufnahme eigene Stoffe'!F29=0,"",'Aufnahme eigene Stoffe'!F29)</f>
        <v/>
      </c>
      <c r="H269" s="278" t="str">
        <f>IF('Aufnahme eigene Stoffe'!I29=0,"",'Aufnahme eigene Stoffe'!I29)</f>
        <v/>
      </c>
      <c r="J269" s="285" t="str">
        <f>IF(MAX('Aufnahme eigene Stoffe'!J29:K29)=0,"",MAX('Aufnahme eigene Stoffe'!J29:K29))</f>
        <v/>
      </c>
      <c r="K269" s="65"/>
      <c r="L269" s="65"/>
      <c r="M269" s="286" t="s">
        <v>252</v>
      </c>
      <c r="N269" s="287" t="s">
        <v>489</v>
      </c>
      <c r="O269" s="287" t="s">
        <v>44</v>
      </c>
      <c r="P269" s="287" t="s">
        <v>45</v>
      </c>
      <c r="Q269" s="287" t="s">
        <v>46</v>
      </c>
      <c r="R269" s="287" t="s">
        <v>47</v>
      </c>
      <c r="S269" s="287" t="s">
        <v>49</v>
      </c>
      <c r="T269" s="287" t="s">
        <v>51</v>
      </c>
      <c r="U269" s="287" t="s">
        <v>22</v>
      </c>
      <c r="V269" s="287" t="s">
        <v>54</v>
      </c>
      <c r="W269" s="287">
        <f t="shared" si="35"/>
        <v>237</v>
      </c>
      <c r="X269" s="285">
        <f t="shared" si="34"/>
        <v>10</v>
      </c>
    </row>
    <row r="270" spans="1:24" ht="16.5" customHeight="1">
      <c r="A270" s="285" t="str">
        <f t="shared" si="33"/>
        <v>-</v>
      </c>
      <c r="B270" s="40" t="str">
        <f t="shared" si="36"/>
        <v/>
      </c>
      <c r="C270" s="40" t="str">
        <f>IF('Aufnahme eigene Stoffe'!B30=0,"",'Aufnahme eigene Stoffe'!B30)</f>
        <v/>
      </c>
      <c r="D270" s="275" t="str">
        <f>IF('Aufnahme eigene Stoffe'!C30=0,"",'Aufnahme eigene Stoffe'!C30)</f>
        <v/>
      </c>
      <c r="E270" s="275" t="s">
        <v>486</v>
      </c>
      <c r="F270" s="275"/>
      <c r="G270" s="278" t="str">
        <f>IF('Aufnahme eigene Stoffe'!F30=0,"",'Aufnahme eigene Stoffe'!F30)</f>
        <v/>
      </c>
      <c r="H270" s="278" t="str">
        <f>IF('Aufnahme eigene Stoffe'!I30=0,"",'Aufnahme eigene Stoffe'!I30)</f>
        <v/>
      </c>
      <c r="J270" s="285" t="str">
        <f>IF(MAX('Aufnahme eigene Stoffe'!J30:K30)=0,"",MAX('Aufnahme eigene Stoffe'!J30:K30))</f>
        <v/>
      </c>
      <c r="K270" s="65"/>
      <c r="L270" s="65"/>
      <c r="M270" s="286" t="s">
        <v>252</v>
      </c>
      <c r="N270" s="287" t="s">
        <v>489</v>
      </c>
      <c r="O270" s="287" t="s">
        <v>44</v>
      </c>
      <c r="P270" s="287" t="s">
        <v>45</v>
      </c>
      <c r="Q270" s="287" t="s">
        <v>46</v>
      </c>
      <c r="R270" s="287" t="s">
        <v>47</v>
      </c>
      <c r="S270" s="287" t="s">
        <v>49</v>
      </c>
      <c r="T270" s="287" t="s">
        <v>51</v>
      </c>
      <c r="U270" s="287" t="s">
        <v>22</v>
      </c>
      <c r="V270" s="287" t="s">
        <v>54</v>
      </c>
      <c r="W270" s="287">
        <f t="shared" si="35"/>
        <v>238</v>
      </c>
      <c r="X270" s="285">
        <f t="shared" si="34"/>
        <v>10</v>
      </c>
    </row>
    <row r="271" spans="1:24" ht="16.5" customHeight="1">
      <c r="A271" s="285" t="str">
        <f t="shared" si="33"/>
        <v>-</v>
      </c>
      <c r="B271" s="40" t="str">
        <f t="shared" si="36"/>
        <v/>
      </c>
      <c r="C271" s="40" t="str">
        <f>IF('Aufnahme eigene Stoffe'!B31=0,"",'Aufnahme eigene Stoffe'!B31)</f>
        <v/>
      </c>
      <c r="D271" s="275" t="str">
        <f>IF('Aufnahme eigene Stoffe'!C31=0,"",'Aufnahme eigene Stoffe'!C31)</f>
        <v/>
      </c>
      <c r="E271" s="275" t="s">
        <v>486</v>
      </c>
      <c r="F271" s="275"/>
      <c r="G271" s="278" t="str">
        <f>IF('Aufnahme eigene Stoffe'!F31=0,"",'Aufnahme eigene Stoffe'!F31)</f>
        <v/>
      </c>
      <c r="H271" s="278" t="str">
        <f>IF('Aufnahme eigene Stoffe'!I31=0,"",'Aufnahme eigene Stoffe'!I31)</f>
        <v/>
      </c>
      <c r="J271" s="285" t="str">
        <f>IF(MAX('Aufnahme eigene Stoffe'!J31:K31)=0,"",MAX('Aufnahme eigene Stoffe'!J31:K31))</f>
        <v/>
      </c>
      <c r="K271" s="65"/>
      <c r="L271" s="65"/>
      <c r="M271" s="286" t="s">
        <v>252</v>
      </c>
      <c r="N271" s="287" t="s">
        <v>489</v>
      </c>
      <c r="O271" s="287" t="s">
        <v>44</v>
      </c>
      <c r="P271" s="287" t="s">
        <v>45</v>
      </c>
      <c r="Q271" s="287" t="s">
        <v>46</v>
      </c>
      <c r="R271" s="287" t="s">
        <v>47</v>
      </c>
      <c r="S271" s="287" t="s">
        <v>49</v>
      </c>
      <c r="T271" s="287" t="s">
        <v>51</v>
      </c>
      <c r="U271" s="287" t="s">
        <v>22</v>
      </c>
      <c r="V271" s="287" t="s">
        <v>54</v>
      </c>
      <c r="W271" s="287">
        <f t="shared" si="35"/>
        <v>239</v>
      </c>
      <c r="X271" s="285">
        <f t="shared" si="34"/>
        <v>10</v>
      </c>
    </row>
    <row r="272" spans="1:24" ht="16.5" customHeight="1">
      <c r="A272" s="285" t="str">
        <f t="shared" si="33"/>
        <v>-</v>
      </c>
      <c r="B272" s="40" t="str">
        <f t="shared" si="36"/>
        <v/>
      </c>
      <c r="C272" s="40" t="str">
        <f>IF('Aufnahme eigene Stoffe'!B32=0,"",'Aufnahme eigene Stoffe'!B32)</f>
        <v/>
      </c>
      <c r="D272" s="275" t="str">
        <f>IF('Aufnahme eigene Stoffe'!C32=0,"",'Aufnahme eigene Stoffe'!C32)</f>
        <v/>
      </c>
      <c r="E272" s="275" t="s">
        <v>486</v>
      </c>
      <c r="F272" s="275"/>
      <c r="G272" s="278" t="str">
        <f>IF('Aufnahme eigene Stoffe'!F32=0,"",'Aufnahme eigene Stoffe'!F32)</f>
        <v/>
      </c>
      <c r="H272" s="278" t="str">
        <f>IF('Aufnahme eigene Stoffe'!I32=0,"",'Aufnahme eigene Stoffe'!I32)</f>
        <v/>
      </c>
      <c r="J272" s="285" t="str">
        <f>IF(MAX('Aufnahme eigene Stoffe'!J32:K32)=0,"",MAX('Aufnahme eigene Stoffe'!J32:K32))</f>
        <v/>
      </c>
      <c r="K272" s="65"/>
      <c r="L272" s="65"/>
      <c r="M272" s="286" t="s">
        <v>252</v>
      </c>
      <c r="N272" s="287" t="s">
        <v>489</v>
      </c>
      <c r="O272" s="287" t="s">
        <v>44</v>
      </c>
      <c r="P272" s="287" t="s">
        <v>45</v>
      </c>
      <c r="Q272" s="287" t="s">
        <v>46</v>
      </c>
      <c r="R272" s="287" t="s">
        <v>47</v>
      </c>
      <c r="S272" s="287" t="s">
        <v>49</v>
      </c>
      <c r="T272" s="287" t="s">
        <v>51</v>
      </c>
      <c r="U272" s="287" t="s">
        <v>22</v>
      </c>
      <c r="V272" s="287" t="s">
        <v>54</v>
      </c>
      <c r="W272" s="287">
        <f t="shared" si="35"/>
        <v>240</v>
      </c>
      <c r="X272" s="285">
        <f t="shared" si="34"/>
        <v>10</v>
      </c>
    </row>
    <row r="273" spans="1:24" ht="16.5" customHeight="1">
      <c r="A273" s="285" t="str">
        <f t="shared" si="33"/>
        <v>-</v>
      </c>
      <c r="B273" s="40" t="str">
        <f t="shared" si="36"/>
        <v/>
      </c>
      <c r="C273" s="40" t="str">
        <f>IF('Aufnahme eigene Stoffe'!B33=0,"",'Aufnahme eigene Stoffe'!B33)</f>
        <v/>
      </c>
      <c r="D273" s="275" t="str">
        <f>IF('Aufnahme eigene Stoffe'!C33=0,"",'Aufnahme eigene Stoffe'!C33)</f>
        <v/>
      </c>
      <c r="E273" s="275" t="s">
        <v>486</v>
      </c>
      <c r="F273" s="275"/>
      <c r="G273" s="278" t="str">
        <f>IF('Aufnahme eigene Stoffe'!F33=0,"",'Aufnahme eigene Stoffe'!F33)</f>
        <v/>
      </c>
      <c r="H273" s="278" t="str">
        <f>IF('Aufnahme eigene Stoffe'!I33=0,"",'Aufnahme eigene Stoffe'!I33)</f>
        <v/>
      </c>
      <c r="J273" s="285" t="str">
        <f>IF(MAX('Aufnahme eigene Stoffe'!J33:K33)=0,"",MAX('Aufnahme eigene Stoffe'!J33:K33))</f>
        <v/>
      </c>
      <c r="K273" s="65"/>
      <c r="L273" s="65"/>
      <c r="M273" s="286" t="s">
        <v>252</v>
      </c>
      <c r="N273" s="287" t="s">
        <v>489</v>
      </c>
      <c r="O273" s="287" t="s">
        <v>44</v>
      </c>
      <c r="P273" s="287" t="s">
        <v>45</v>
      </c>
      <c r="Q273" s="287" t="s">
        <v>46</v>
      </c>
      <c r="R273" s="287" t="s">
        <v>47</v>
      </c>
      <c r="S273" s="287" t="s">
        <v>49</v>
      </c>
      <c r="T273" s="287" t="s">
        <v>51</v>
      </c>
      <c r="U273" s="287" t="s">
        <v>22</v>
      </c>
      <c r="V273" s="287" t="s">
        <v>54</v>
      </c>
      <c r="W273" s="287">
        <f t="shared" si="35"/>
        <v>241</v>
      </c>
      <c r="X273" s="285">
        <f t="shared" si="34"/>
        <v>10</v>
      </c>
    </row>
    <row r="274" spans="1:24" ht="16.5" customHeight="1">
      <c r="A274" s="285" t="str">
        <f t="shared" si="33"/>
        <v>-</v>
      </c>
      <c r="B274" s="40" t="str">
        <f t="shared" si="36"/>
        <v/>
      </c>
      <c r="C274" s="40" t="str">
        <f>IF('Aufnahme eigene Stoffe'!B34=0,"",'Aufnahme eigene Stoffe'!B34)</f>
        <v/>
      </c>
      <c r="D274" s="275" t="str">
        <f>IF('Aufnahme eigene Stoffe'!C34=0,"",'Aufnahme eigene Stoffe'!C34)</f>
        <v/>
      </c>
      <c r="E274" s="275" t="s">
        <v>486</v>
      </c>
      <c r="F274" s="275"/>
      <c r="G274" s="278" t="str">
        <f>IF('Aufnahme eigene Stoffe'!F34=0,"",'Aufnahme eigene Stoffe'!F34)</f>
        <v/>
      </c>
      <c r="H274" s="278" t="str">
        <f>IF('Aufnahme eigene Stoffe'!I34=0,"",'Aufnahme eigene Stoffe'!I34)</f>
        <v/>
      </c>
      <c r="J274" s="285" t="str">
        <f>IF(MAX('Aufnahme eigene Stoffe'!J34:K34)=0,"",MAX('Aufnahme eigene Stoffe'!J34:K34))</f>
        <v/>
      </c>
      <c r="K274" s="65"/>
      <c r="L274" s="65"/>
      <c r="M274" s="286" t="s">
        <v>252</v>
      </c>
      <c r="N274" s="287" t="s">
        <v>489</v>
      </c>
      <c r="O274" s="287" t="s">
        <v>44</v>
      </c>
      <c r="P274" s="287" t="s">
        <v>45</v>
      </c>
      <c r="Q274" s="287" t="s">
        <v>46</v>
      </c>
      <c r="R274" s="287" t="s">
        <v>47</v>
      </c>
      <c r="S274" s="287" t="s">
        <v>49</v>
      </c>
      <c r="T274" s="287" t="s">
        <v>51</v>
      </c>
      <c r="U274" s="287" t="s">
        <v>22</v>
      </c>
      <c r="V274" s="287" t="s">
        <v>54</v>
      </c>
      <c r="W274" s="287">
        <f t="shared" si="35"/>
        <v>242</v>
      </c>
      <c r="X274" s="285">
        <f t="shared" si="34"/>
        <v>10</v>
      </c>
    </row>
    <row r="275" spans="1:24" ht="16.5" customHeight="1">
      <c r="A275" s="285" t="str">
        <f t="shared" si="33"/>
        <v>-</v>
      </c>
      <c r="B275" s="40" t="str">
        <f t="shared" si="36"/>
        <v/>
      </c>
      <c r="C275" s="40" t="str">
        <f>IF('Aufnahme eigene Stoffe'!B35=0,"",'Aufnahme eigene Stoffe'!B35)</f>
        <v/>
      </c>
      <c r="D275" s="275" t="str">
        <f>IF('Aufnahme eigene Stoffe'!C35=0,"",'Aufnahme eigene Stoffe'!C35)</f>
        <v/>
      </c>
      <c r="E275" s="275" t="s">
        <v>486</v>
      </c>
      <c r="F275" s="275"/>
      <c r="G275" s="278" t="str">
        <f>IF('Aufnahme eigene Stoffe'!F35=0,"",'Aufnahme eigene Stoffe'!F35)</f>
        <v/>
      </c>
      <c r="H275" s="278" t="str">
        <f>IF('Aufnahme eigene Stoffe'!I35=0,"",'Aufnahme eigene Stoffe'!I35)</f>
        <v/>
      </c>
      <c r="J275" s="285" t="str">
        <f>IF(MAX('Aufnahme eigene Stoffe'!J35:K35)=0,"",MAX('Aufnahme eigene Stoffe'!J35:K35))</f>
        <v/>
      </c>
      <c r="K275" s="65"/>
      <c r="L275" s="65"/>
      <c r="M275" s="286" t="s">
        <v>252</v>
      </c>
      <c r="N275" s="287" t="s">
        <v>489</v>
      </c>
      <c r="O275" s="287" t="s">
        <v>44</v>
      </c>
      <c r="P275" s="287" t="s">
        <v>45</v>
      </c>
      <c r="Q275" s="287" t="s">
        <v>46</v>
      </c>
      <c r="R275" s="287" t="s">
        <v>47</v>
      </c>
      <c r="S275" s="287" t="s">
        <v>49</v>
      </c>
      <c r="T275" s="287" t="s">
        <v>51</v>
      </c>
      <c r="U275" s="287" t="s">
        <v>22</v>
      </c>
      <c r="V275" s="287" t="s">
        <v>54</v>
      </c>
      <c r="W275" s="287">
        <f t="shared" si="35"/>
        <v>243</v>
      </c>
      <c r="X275" s="285">
        <f t="shared" si="34"/>
        <v>10</v>
      </c>
    </row>
    <row r="276" spans="1:24" ht="16.5" customHeight="1">
      <c r="A276" s="285" t="str">
        <f t="shared" ref="A276:A286" si="37">CONCATENATE(B276&amp;"-"&amp;C276)</f>
        <v>-</v>
      </c>
      <c r="B276" s="40" t="str">
        <f t="shared" si="36"/>
        <v/>
      </c>
      <c r="C276" s="40" t="str">
        <f>IF('Aufnahme eigene Stoffe'!B36=0,"",'Aufnahme eigene Stoffe'!B36)</f>
        <v/>
      </c>
      <c r="D276" s="275" t="str">
        <f>IF('Aufnahme eigene Stoffe'!C36=0,"",'Aufnahme eigene Stoffe'!C36)</f>
        <v/>
      </c>
      <c r="E276" s="275" t="s">
        <v>486</v>
      </c>
      <c r="F276" s="275"/>
      <c r="G276" s="278" t="str">
        <f>IF('Aufnahme eigene Stoffe'!F36=0,"",'Aufnahme eigene Stoffe'!F36)</f>
        <v/>
      </c>
      <c r="H276" s="278" t="str">
        <f>IF('Aufnahme eigene Stoffe'!I36=0,"",'Aufnahme eigene Stoffe'!I36)</f>
        <v/>
      </c>
      <c r="J276" s="285" t="str">
        <f>IF(MAX('Aufnahme eigene Stoffe'!J36:K36)=0,"",MAX('Aufnahme eigene Stoffe'!J36:K36))</f>
        <v/>
      </c>
      <c r="K276" s="65"/>
      <c r="L276" s="65"/>
      <c r="M276" s="286" t="s">
        <v>252</v>
      </c>
      <c r="N276" s="287" t="s">
        <v>489</v>
      </c>
      <c r="O276" s="287" t="s">
        <v>44</v>
      </c>
      <c r="P276" s="287" t="s">
        <v>45</v>
      </c>
      <c r="Q276" s="287" t="s">
        <v>46</v>
      </c>
      <c r="R276" s="287" t="s">
        <v>47</v>
      </c>
      <c r="S276" s="287" t="s">
        <v>49</v>
      </c>
      <c r="T276" s="287" t="s">
        <v>51</v>
      </c>
      <c r="U276" s="287" t="s">
        <v>22</v>
      </c>
      <c r="V276" s="287" t="s">
        <v>54</v>
      </c>
      <c r="W276" s="287">
        <f t="shared" si="35"/>
        <v>244</v>
      </c>
      <c r="X276" s="285">
        <f t="shared" si="34"/>
        <v>10</v>
      </c>
    </row>
    <row r="277" spans="1:24" ht="16.5" customHeight="1">
      <c r="A277" s="285" t="str">
        <f t="shared" si="37"/>
        <v>-</v>
      </c>
      <c r="B277" s="40" t="str">
        <f t="shared" si="36"/>
        <v/>
      </c>
      <c r="C277" s="40" t="str">
        <f>IF('Aufnahme eigene Stoffe'!B37=0,"",'Aufnahme eigene Stoffe'!B37)</f>
        <v/>
      </c>
      <c r="D277" s="275" t="str">
        <f>IF('Aufnahme eigene Stoffe'!C37=0,"",'Aufnahme eigene Stoffe'!C37)</f>
        <v/>
      </c>
      <c r="E277" s="275" t="s">
        <v>486</v>
      </c>
      <c r="F277" s="275"/>
      <c r="G277" s="278" t="str">
        <f>IF('Aufnahme eigene Stoffe'!F37=0,"",'Aufnahme eigene Stoffe'!F37)</f>
        <v/>
      </c>
      <c r="H277" s="278" t="str">
        <f>IF('Aufnahme eigene Stoffe'!I37=0,"",'Aufnahme eigene Stoffe'!I37)</f>
        <v/>
      </c>
      <c r="J277" s="285" t="str">
        <f>IF(MAX('Aufnahme eigene Stoffe'!J37:K37)=0,"",MAX('Aufnahme eigene Stoffe'!J37:K37))</f>
        <v/>
      </c>
      <c r="K277" s="65"/>
      <c r="L277" s="65"/>
      <c r="M277" s="286" t="s">
        <v>252</v>
      </c>
      <c r="N277" s="287" t="s">
        <v>489</v>
      </c>
      <c r="O277" s="287" t="s">
        <v>44</v>
      </c>
      <c r="P277" s="287" t="s">
        <v>45</v>
      </c>
      <c r="Q277" s="287" t="s">
        <v>46</v>
      </c>
      <c r="R277" s="287" t="s">
        <v>47</v>
      </c>
      <c r="S277" s="287" t="s">
        <v>49</v>
      </c>
      <c r="T277" s="287" t="s">
        <v>51</v>
      </c>
      <c r="U277" s="287" t="s">
        <v>22</v>
      </c>
      <c r="V277" s="287" t="s">
        <v>54</v>
      </c>
      <c r="W277" s="287">
        <f t="shared" si="35"/>
        <v>245</v>
      </c>
      <c r="X277" s="285">
        <f t="shared" si="34"/>
        <v>10</v>
      </c>
    </row>
    <row r="278" spans="1:24" ht="16.5" customHeight="1">
      <c r="A278" s="285" t="str">
        <f t="shared" si="37"/>
        <v>-</v>
      </c>
      <c r="B278" s="40" t="str">
        <f t="shared" si="36"/>
        <v/>
      </c>
      <c r="C278" s="40" t="str">
        <f>IF('Aufnahme eigene Stoffe'!B38=0,"",'Aufnahme eigene Stoffe'!B38)</f>
        <v/>
      </c>
      <c r="D278" s="275" t="str">
        <f>IF('Aufnahme eigene Stoffe'!C38=0,"",'Aufnahme eigene Stoffe'!C38)</f>
        <v/>
      </c>
      <c r="E278" s="275" t="s">
        <v>486</v>
      </c>
      <c r="F278" s="275"/>
      <c r="G278" s="278" t="str">
        <f>IF('Aufnahme eigene Stoffe'!F38=0,"",'Aufnahme eigene Stoffe'!F38)</f>
        <v/>
      </c>
      <c r="H278" s="278" t="str">
        <f>IF('Aufnahme eigene Stoffe'!I38=0,"",'Aufnahme eigene Stoffe'!I38)</f>
        <v/>
      </c>
      <c r="J278" s="285" t="str">
        <f>IF(MAX('Aufnahme eigene Stoffe'!J38:K38)=0,"",MAX('Aufnahme eigene Stoffe'!J38:K38))</f>
        <v/>
      </c>
      <c r="K278" s="65"/>
      <c r="L278" s="65"/>
      <c r="M278" s="286" t="s">
        <v>252</v>
      </c>
      <c r="N278" s="287" t="s">
        <v>489</v>
      </c>
      <c r="O278" s="287" t="s">
        <v>44</v>
      </c>
      <c r="P278" s="287" t="s">
        <v>45</v>
      </c>
      <c r="Q278" s="287" t="s">
        <v>46</v>
      </c>
      <c r="R278" s="287" t="s">
        <v>47</v>
      </c>
      <c r="S278" s="287" t="s">
        <v>49</v>
      </c>
      <c r="T278" s="287" t="s">
        <v>51</v>
      </c>
      <c r="U278" s="287" t="s">
        <v>22</v>
      </c>
      <c r="V278" s="287" t="s">
        <v>54</v>
      </c>
      <c r="W278" s="287">
        <f t="shared" si="35"/>
        <v>246</v>
      </c>
      <c r="X278" s="285">
        <f t="shared" si="34"/>
        <v>10</v>
      </c>
    </row>
    <row r="279" spans="1:24" ht="16.5" customHeight="1">
      <c r="A279" s="285" t="str">
        <f t="shared" si="37"/>
        <v>-</v>
      </c>
      <c r="B279" s="40" t="str">
        <f t="shared" si="36"/>
        <v/>
      </c>
      <c r="C279" s="40" t="str">
        <f>IF('Aufnahme eigene Stoffe'!B39=0,"",'Aufnahme eigene Stoffe'!B39)</f>
        <v/>
      </c>
      <c r="D279" s="275" t="str">
        <f>IF('Aufnahme eigene Stoffe'!C39=0,"",'Aufnahme eigene Stoffe'!C39)</f>
        <v/>
      </c>
      <c r="E279" s="275" t="s">
        <v>486</v>
      </c>
      <c r="F279" s="275"/>
      <c r="G279" s="278" t="str">
        <f>IF('Aufnahme eigene Stoffe'!F39=0,"",'Aufnahme eigene Stoffe'!F39)</f>
        <v/>
      </c>
      <c r="H279" s="278" t="str">
        <f>IF('Aufnahme eigene Stoffe'!I39=0,"",'Aufnahme eigene Stoffe'!I39)</f>
        <v/>
      </c>
      <c r="J279" s="285" t="str">
        <f>IF(MAX('Aufnahme eigene Stoffe'!J39:K39)=0,"",MAX('Aufnahme eigene Stoffe'!J39:K39))</f>
        <v/>
      </c>
      <c r="K279" s="65"/>
      <c r="L279" s="65"/>
      <c r="M279" s="286" t="s">
        <v>252</v>
      </c>
      <c r="N279" s="287" t="s">
        <v>489</v>
      </c>
      <c r="O279" s="287" t="s">
        <v>44</v>
      </c>
      <c r="P279" s="287" t="s">
        <v>45</v>
      </c>
      <c r="Q279" s="287" t="s">
        <v>46</v>
      </c>
      <c r="R279" s="287" t="s">
        <v>47</v>
      </c>
      <c r="S279" s="287" t="s">
        <v>49</v>
      </c>
      <c r="T279" s="287" t="s">
        <v>51</v>
      </c>
      <c r="U279" s="287" t="s">
        <v>22</v>
      </c>
      <c r="V279" s="287" t="s">
        <v>54</v>
      </c>
      <c r="W279" s="287">
        <f t="shared" si="35"/>
        <v>247</v>
      </c>
      <c r="X279" s="285">
        <f t="shared" si="34"/>
        <v>10</v>
      </c>
    </row>
    <row r="280" spans="1:24" ht="16.5" customHeight="1">
      <c r="A280" s="285" t="str">
        <f t="shared" si="37"/>
        <v>-</v>
      </c>
      <c r="B280" s="40" t="str">
        <f t="shared" si="36"/>
        <v/>
      </c>
      <c r="C280" s="40" t="str">
        <f>IF('Aufnahme eigene Stoffe'!B40=0,"",'Aufnahme eigene Stoffe'!B40)</f>
        <v/>
      </c>
      <c r="D280" s="275" t="str">
        <f>IF('Aufnahme eigene Stoffe'!C40=0,"",'Aufnahme eigene Stoffe'!C40)</f>
        <v/>
      </c>
      <c r="E280" s="275" t="s">
        <v>486</v>
      </c>
      <c r="F280" s="275"/>
      <c r="G280" s="278" t="str">
        <f>IF('Aufnahme eigene Stoffe'!F40=0,"",'Aufnahme eigene Stoffe'!F40)</f>
        <v/>
      </c>
      <c r="H280" s="278" t="str">
        <f>IF('Aufnahme eigene Stoffe'!I40=0,"",'Aufnahme eigene Stoffe'!I40)</f>
        <v/>
      </c>
      <c r="J280" s="285" t="str">
        <f>IF(MAX('Aufnahme eigene Stoffe'!J40:K40)=0,"",MAX('Aufnahme eigene Stoffe'!J40:K40))</f>
        <v/>
      </c>
      <c r="K280" s="65"/>
      <c r="L280" s="65"/>
      <c r="M280" s="286" t="s">
        <v>252</v>
      </c>
      <c r="N280" s="287" t="s">
        <v>489</v>
      </c>
      <c r="O280" s="287" t="s">
        <v>44</v>
      </c>
      <c r="P280" s="287" t="s">
        <v>45</v>
      </c>
      <c r="Q280" s="287" t="s">
        <v>46</v>
      </c>
      <c r="R280" s="287" t="s">
        <v>47</v>
      </c>
      <c r="S280" s="287" t="s">
        <v>49</v>
      </c>
      <c r="T280" s="287" t="s">
        <v>51</v>
      </c>
      <c r="U280" s="287" t="s">
        <v>22</v>
      </c>
      <c r="V280" s="287" t="s">
        <v>54</v>
      </c>
      <c r="W280" s="287">
        <f t="shared" si="35"/>
        <v>248</v>
      </c>
      <c r="X280" s="285">
        <f t="shared" si="34"/>
        <v>10</v>
      </c>
    </row>
    <row r="281" spans="1:24" ht="16.5" customHeight="1">
      <c r="A281" s="285" t="str">
        <f t="shared" si="37"/>
        <v>-</v>
      </c>
      <c r="B281" s="40" t="str">
        <f t="shared" si="36"/>
        <v/>
      </c>
      <c r="C281" s="40" t="str">
        <f>IF('Aufnahme eigene Stoffe'!B41=0,"",'Aufnahme eigene Stoffe'!B41)</f>
        <v/>
      </c>
      <c r="D281" s="275" t="str">
        <f>IF('Aufnahme eigene Stoffe'!C41=0,"",'Aufnahme eigene Stoffe'!C41)</f>
        <v/>
      </c>
      <c r="E281" s="275" t="s">
        <v>486</v>
      </c>
      <c r="F281" s="275"/>
      <c r="G281" s="278" t="str">
        <f>IF('Aufnahme eigene Stoffe'!F41=0,"",'Aufnahme eigene Stoffe'!F41)</f>
        <v/>
      </c>
      <c r="H281" s="278" t="str">
        <f>IF('Aufnahme eigene Stoffe'!I41=0,"",'Aufnahme eigene Stoffe'!I41)</f>
        <v/>
      </c>
      <c r="J281" s="285" t="str">
        <f>IF(MAX('Aufnahme eigene Stoffe'!J41:K41)=0,"",MAX('Aufnahme eigene Stoffe'!J41:K41))</f>
        <v/>
      </c>
      <c r="K281" s="65"/>
      <c r="L281" s="65"/>
      <c r="M281" s="286" t="s">
        <v>252</v>
      </c>
      <c r="N281" s="287" t="s">
        <v>489</v>
      </c>
      <c r="O281" s="287" t="s">
        <v>44</v>
      </c>
      <c r="P281" s="287" t="s">
        <v>45</v>
      </c>
      <c r="Q281" s="287" t="s">
        <v>46</v>
      </c>
      <c r="R281" s="287" t="s">
        <v>47</v>
      </c>
      <c r="S281" s="287" t="s">
        <v>49</v>
      </c>
      <c r="T281" s="287" t="s">
        <v>51</v>
      </c>
      <c r="U281" s="287" t="s">
        <v>22</v>
      </c>
      <c r="V281" s="287" t="s">
        <v>54</v>
      </c>
      <c r="W281" s="287">
        <f t="shared" si="35"/>
        <v>249</v>
      </c>
      <c r="X281" s="285">
        <f t="shared" si="34"/>
        <v>10</v>
      </c>
    </row>
    <row r="282" spans="1:24" ht="16.5" customHeight="1">
      <c r="A282" s="285" t="str">
        <f t="shared" si="37"/>
        <v>-</v>
      </c>
      <c r="B282" s="40" t="str">
        <f t="shared" si="36"/>
        <v/>
      </c>
      <c r="C282" s="40" t="str">
        <f>IF('Aufnahme eigene Stoffe'!B42=0,"",'Aufnahme eigene Stoffe'!B42)</f>
        <v/>
      </c>
      <c r="D282" s="275" t="str">
        <f>IF('Aufnahme eigene Stoffe'!C42=0,"",'Aufnahme eigene Stoffe'!C42)</f>
        <v/>
      </c>
      <c r="E282" s="275" t="s">
        <v>486</v>
      </c>
      <c r="F282" s="275"/>
      <c r="G282" s="278" t="str">
        <f>IF('Aufnahme eigene Stoffe'!F42=0,"",'Aufnahme eigene Stoffe'!F42)</f>
        <v/>
      </c>
      <c r="H282" s="278" t="str">
        <f>IF('Aufnahme eigene Stoffe'!I42=0,"",'Aufnahme eigene Stoffe'!I42)</f>
        <v/>
      </c>
      <c r="J282" s="285" t="str">
        <f>IF(MAX('Aufnahme eigene Stoffe'!J42:K42)=0,"",MAX('Aufnahme eigene Stoffe'!J42:K42))</f>
        <v/>
      </c>
      <c r="K282" s="65"/>
      <c r="L282" s="65"/>
      <c r="M282" s="286" t="s">
        <v>252</v>
      </c>
      <c r="N282" s="287" t="s">
        <v>489</v>
      </c>
      <c r="O282" s="287" t="s">
        <v>44</v>
      </c>
      <c r="P282" s="287" t="s">
        <v>45</v>
      </c>
      <c r="Q282" s="287" t="s">
        <v>46</v>
      </c>
      <c r="R282" s="287" t="s">
        <v>47</v>
      </c>
      <c r="S282" s="287" t="s">
        <v>49</v>
      </c>
      <c r="T282" s="287" t="s">
        <v>51</v>
      </c>
      <c r="U282" s="287" t="s">
        <v>22</v>
      </c>
      <c r="V282" s="287" t="s">
        <v>54</v>
      </c>
      <c r="W282" s="287">
        <f t="shared" si="35"/>
        <v>250</v>
      </c>
      <c r="X282" s="285">
        <f t="shared" si="34"/>
        <v>10</v>
      </c>
    </row>
    <row r="283" spans="1:24" ht="16.5" customHeight="1">
      <c r="A283" s="285" t="str">
        <f t="shared" si="37"/>
        <v>-</v>
      </c>
      <c r="B283" s="40" t="str">
        <f t="shared" si="36"/>
        <v/>
      </c>
      <c r="C283" s="40" t="str">
        <f>IF('Aufnahme eigene Stoffe'!B43=0,"",'Aufnahme eigene Stoffe'!B43)</f>
        <v/>
      </c>
      <c r="D283" s="275" t="str">
        <f>IF('Aufnahme eigene Stoffe'!C43=0,"",'Aufnahme eigene Stoffe'!C43)</f>
        <v/>
      </c>
      <c r="E283" s="275" t="s">
        <v>486</v>
      </c>
      <c r="F283" s="275"/>
      <c r="G283" s="278" t="str">
        <f>IF('Aufnahme eigene Stoffe'!F43=0,"",'Aufnahme eigene Stoffe'!F43)</f>
        <v/>
      </c>
      <c r="H283" s="278" t="str">
        <f>IF('Aufnahme eigene Stoffe'!I43=0,"",'Aufnahme eigene Stoffe'!I43)</f>
        <v/>
      </c>
      <c r="J283" s="285" t="str">
        <f>IF(MAX('Aufnahme eigene Stoffe'!J43:K43)=0,"",MAX('Aufnahme eigene Stoffe'!J43:K43))</f>
        <v/>
      </c>
      <c r="K283" s="65"/>
      <c r="L283" s="65"/>
      <c r="M283" s="286" t="s">
        <v>252</v>
      </c>
      <c r="N283" s="287" t="s">
        <v>489</v>
      </c>
      <c r="O283" s="287" t="s">
        <v>44</v>
      </c>
      <c r="P283" s="287" t="s">
        <v>45</v>
      </c>
      <c r="Q283" s="287" t="s">
        <v>46</v>
      </c>
      <c r="R283" s="287" t="s">
        <v>47</v>
      </c>
      <c r="S283" s="287" t="s">
        <v>49</v>
      </c>
      <c r="T283" s="287" t="s">
        <v>51</v>
      </c>
      <c r="U283" s="287" t="s">
        <v>22</v>
      </c>
      <c r="V283" s="287" t="s">
        <v>54</v>
      </c>
      <c r="W283" s="287">
        <f t="shared" si="35"/>
        <v>251</v>
      </c>
      <c r="X283" s="285">
        <f t="shared" si="34"/>
        <v>10</v>
      </c>
    </row>
    <row r="284" spans="1:24" ht="16.5" customHeight="1">
      <c r="A284" s="285" t="str">
        <f t="shared" si="37"/>
        <v>-</v>
      </c>
      <c r="B284" s="40" t="str">
        <f t="shared" si="36"/>
        <v/>
      </c>
      <c r="C284" s="40" t="str">
        <f>IF('Aufnahme eigene Stoffe'!B44=0,"",'Aufnahme eigene Stoffe'!B44)</f>
        <v/>
      </c>
      <c r="D284" s="275" t="str">
        <f>IF('Aufnahme eigene Stoffe'!C44=0,"",'Aufnahme eigene Stoffe'!C44)</f>
        <v/>
      </c>
      <c r="E284" s="275" t="s">
        <v>486</v>
      </c>
      <c r="F284" s="275"/>
      <c r="G284" s="278" t="str">
        <f>IF('Aufnahme eigene Stoffe'!F44=0,"",'Aufnahme eigene Stoffe'!F44)</f>
        <v/>
      </c>
      <c r="H284" s="278" t="str">
        <f>IF('Aufnahme eigene Stoffe'!I44=0,"",'Aufnahme eigene Stoffe'!I44)</f>
        <v/>
      </c>
      <c r="J284" s="285" t="str">
        <f>IF(MAX('Aufnahme eigene Stoffe'!J44:K44)=0,"",MAX('Aufnahme eigene Stoffe'!J44:K44))</f>
        <v/>
      </c>
      <c r="K284" s="65"/>
      <c r="L284" s="65"/>
      <c r="M284" s="286" t="s">
        <v>252</v>
      </c>
      <c r="N284" s="287" t="s">
        <v>489</v>
      </c>
      <c r="O284" s="287" t="s">
        <v>44</v>
      </c>
      <c r="P284" s="287" t="s">
        <v>45</v>
      </c>
      <c r="Q284" s="287" t="s">
        <v>46</v>
      </c>
      <c r="R284" s="287" t="s">
        <v>47</v>
      </c>
      <c r="S284" s="287" t="s">
        <v>49</v>
      </c>
      <c r="T284" s="287" t="s">
        <v>51</v>
      </c>
      <c r="U284" s="287" t="s">
        <v>22</v>
      </c>
      <c r="V284" s="287" t="s">
        <v>54</v>
      </c>
      <c r="W284" s="287">
        <f t="shared" si="35"/>
        <v>252</v>
      </c>
      <c r="X284" s="285">
        <f t="shared" si="34"/>
        <v>10</v>
      </c>
    </row>
    <row r="285" spans="1:24" ht="16.5" customHeight="1">
      <c r="A285" s="285" t="str">
        <f t="shared" si="37"/>
        <v>-</v>
      </c>
      <c r="B285" s="40" t="str">
        <f t="shared" si="36"/>
        <v/>
      </c>
      <c r="C285" s="40" t="str">
        <f>IF('Aufnahme eigene Stoffe'!B45=0,"",'Aufnahme eigene Stoffe'!B45)</f>
        <v/>
      </c>
      <c r="D285" s="275" t="str">
        <f>IF('Aufnahme eigene Stoffe'!C45=0,"",'Aufnahme eigene Stoffe'!C45)</f>
        <v/>
      </c>
      <c r="E285" s="275" t="s">
        <v>486</v>
      </c>
      <c r="F285" s="275"/>
      <c r="G285" s="278" t="str">
        <f>IF('Aufnahme eigene Stoffe'!F45=0,"",'Aufnahme eigene Stoffe'!F45)</f>
        <v/>
      </c>
      <c r="H285" s="278" t="str">
        <f>IF('Aufnahme eigene Stoffe'!I45=0,"",'Aufnahme eigene Stoffe'!I45)</f>
        <v/>
      </c>
      <c r="J285" s="285" t="str">
        <f>IF(MAX('Aufnahme eigene Stoffe'!J45:K45)=0,"",MAX('Aufnahme eigene Stoffe'!J45:K45))</f>
        <v/>
      </c>
      <c r="K285" s="65"/>
      <c r="L285" s="65"/>
      <c r="M285" s="286" t="s">
        <v>252</v>
      </c>
      <c r="N285" s="287" t="s">
        <v>489</v>
      </c>
      <c r="O285" s="287" t="s">
        <v>44</v>
      </c>
      <c r="P285" s="287" t="s">
        <v>45</v>
      </c>
      <c r="Q285" s="287" t="s">
        <v>46</v>
      </c>
      <c r="R285" s="287" t="s">
        <v>47</v>
      </c>
      <c r="S285" s="287" t="s">
        <v>49</v>
      </c>
      <c r="T285" s="287" t="s">
        <v>51</v>
      </c>
      <c r="U285" s="287" t="s">
        <v>22</v>
      </c>
      <c r="V285" s="287" t="s">
        <v>54</v>
      </c>
      <c r="W285" s="287">
        <f t="shared" si="35"/>
        <v>253</v>
      </c>
      <c r="X285" s="285">
        <f t="shared" si="34"/>
        <v>10</v>
      </c>
    </row>
    <row r="286" spans="1:24" ht="16.5" customHeight="1">
      <c r="A286" s="285" t="str">
        <f t="shared" si="37"/>
        <v>-</v>
      </c>
      <c r="B286" s="40" t="str">
        <f t="shared" si="36"/>
        <v/>
      </c>
      <c r="C286" s="40" t="str">
        <f>IF('Aufnahme eigene Stoffe'!B46=0,"",'Aufnahme eigene Stoffe'!B46)</f>
        <v/>
      </c>
      <c r="D286" s="275" t="str">
        <f>IF('Aufnahme eigene Stoffe'!C46=0,"",'Aufnahme eigene Stoffe'!C46)</f>
        <v/>
      </c>
      <c r="E286" s="275" t="s">
        <v>486</v>
      </c>
      <c r="F286" s="275"/>
      <c r="G286" s="278" t="str">
        <f>IF('Aufnahme eigene Stoffe'!F46=0,"",'Aufnahme eigene Stoffe'!F46)</f>
        <v/>
      </c>
      <c r="H286" s="278" t="str">
        <f>IF('Aufnahme eigene Stoffe'!I46=0,"",'Aufnahme eigene Stoffe'!I46)</f>
        <v/>
      </c>
      <c r="J286" s="285" t="str">
        <f>IF(MAX('Aufnahme eigene Stoffe'!J46:K46)=0,"",MAX('Aufnahme eigene Stoffe'!J46:K46))</f>
        <v/>
      </c>
      <c r="K286" s="65"/>
      <c r="L286" s="65"/>
      <c r="M286" s="286" t="s">
        <v>252</v>
      </c>
      <c r="N286" s="287" t="s">
        <v>489</v>
      </c>
      <c r="O286" s="287" t="s">
        <v>44</v>
      </c>
      <c r="P286" s="287" t="s">
        <v>45</v>
      </c>
      <c r="Q286" s="287" t="s">
        <v>46</v>
      </c>
      <c r="R286" s="287" t="s">
        <v>47</v>
      </c>
      <c r="S286" s="287" t="s">
        <v>49</v>
      </c>
      <c r="T286" s="287" t="s">
        <v>51</v>
      </c>
      <c r="U286" s="287" t="s">
        <v>22</v>
      </c>
      <c r="V286" s="287" t="s">
        <v>54</v>
      </c>
      <c r="W286" s="287">
        <f t="shared" si="35"/>
        <v>254</v>
      </c>
      <c r="X286" s="285">
        <f t="shared" si="34"/>
        <v>10</v>
      </c>
    </row>
    <row r="287" spans="1:24" ht="16.5" customHeight="1">
      <c r="A287" s="285" t="str">
        <f t="shared" ref="A287:A305" si="38">CONCATENATE(B287&amp;"-"&amp;C287)</f>
        <v>-</v>
      </c>
      <c r="B287" s="40" t="str">
        <f t="shared" si="36"/>
        <v/>
      </c>
      <c r="C287" s="40" t="str">
        <f>IF('Aufnahme eigene Stoffe'!B47=0,"",'Aufnahme eigene Stoffe'!B47)</f>
        <v/>
      </c>
      <c r="D287" s="275" t="str">
        <f>IF('Aufnahme eigene Stoffe'!C47=0,"",'Aufnahme eigene Stoffe'!C47)</f>
        <v/>
      </c>
      <c r="E287" s="275" t="s">
        <v>486</v>
      </c>
      <c r="F287" s="275"/>
      <c r="G287" s="278" t="str">
        <f>IF('Aufnahme eigene Stoffe'!F47=0,"",'Aufnahme eigene Stoffe'!F47)</f>
        <v/>
      </c>
      <c r="H287" s="278" t="str">
        <f>IF('Aufnahme eigene Stoffe'!I47=0,"",'Aufnahme eigene Stoffe'!I47)</f>
        <v/>
      </c>
      <c r="J287" s="285" t="str">
        <f>IF(MAX('Aufnahme eigene Stoffe'!J47:K47)=0,"",MAX('Aufnahme eigene Stoffe'!J47:K47))</f>
        <v/>
      </c>
      <c r="K287" s="417"/>
      <c r="L287" s="417"/>
      <c r="M287" s="286" t="s">
        <v>252</v>
      </c>
      <c r="N287" s="287" t="s">
        <v>489</v>
      </c>
      <c r="O287" s="287" t="s">
        <v>44</v>
      </c>
      <c r="P287" s="287" t="s">
        <v>45</v>
      </c>
      <c r="Q287" s="287" t="s">
        <v>46</v>
      </c>
      <c r="R287" s="287" t="s">
        <v>47</v>
      </c>
      <c r="S287" s="287" t="s">
        <v>49</v>
      </c>
      <c r="T287" s="287" t="s">
        <v>51</v>
      </c>
      <c r="U287" s="287" t="s">
        <v>22</v>
      </c>
      <c r="V287" s="287" t="s">
        <v>54</v>
      </c>
      <c r="W287" s="287">
        <f t="shared" si="35"/>
        <v>255</v>
      </c>
      <c r="X287" s="285">
        <f t="shared" ref="X287:X305" si="39">COUNTA(M287:V287)</f>
        <v>10</v>
      </c>
    </row>
    <row r="288" spans="1:24" ht="16.5" customHeight="1">
      <c r="A288" s="285" t="str">
        <f t="shared" si="38"/>
        <v>-</v>
      </c>
      <c r="B288" s="40" t="str">
        <f t="shared" si="36"/>
        <v/>
      </c>
      <c r="C288" s="40" t="str">
        <f>IF('Aufnahme eigene Stoffe'!B48=0,"",'Aufnahme eigene Stoffe'!B48)</f>
        <v/>
      </c>
      <c r="D288" s="275" t="str">
        <f>IF('Aufnahme eigene Stoffe'!C48=0,"",'Aufnahme eigene Stoffe'!C48)</f>
        <v/>
      </c>
      <c r="E288" s="275" t="s">
        <v>486</v>
      </c>
      <c r="F288" s="275"/>
      <c r="G288" s="278" t="str">
        <f>IF('Aufnahme eigene Stoffe'!F48=0,"",'Aufnahme eigene Stoffe'!F48)</f>
        <v/>
      </c>
      <c r="H288" s="278" t="str">
        <f>IF('Aufnahme eigene Stoffe'!I48=0,"",'Aufnahme eigene Stoffe'!I48)</f>
        <v/>
      </c>
      <c r="J288" s="285" t="str">
        <f>IF(MAX('Aufnahme eigene Stoffe'!J48:K48)=0,"",MAX('Aufnahme eigene Stoffe'!J48:K48))</f>
        <v/>
      </c>
      <c r="K288" s="417"/>
      <c r="L288" s="417"/>
      <c r="M288" s="286" t="s">
        <v>252</v>
      </c>
      <c r="N288" s="287" t="s">
        <v>489</v>
      </c>
      <c r="O288" s="287" t="s">
        <v>44</v>
      </c>
      <c r="P288" s="287" t="s">
        <v>45</v>
      </c>
      <c r="Q288" s="287" t="s">
        <v>46</v>
      </c>
      <c r="R288" s="287" t="s">
        <v>47</v>
      </c>
      <c r="S288" s="287" t="s">
        <v>49</v>
      </c>
      <c r="T288" s="287" t="s">
        <v>51</v>
      </c>
      <c r="U288" s="287" t="s">
        <v>22</v>
      </c>
      <c r="V288" s="287" t="s">
        <v>54</v>
      </c>
      <c r="W288" s="287">
        <f t="shared" si="35"/>
        <v>256</v>
      </c>
      <c r="X288" s="285">
        <f t="shared" si="39"/>
        <v>10</v>
      </c>
    </row>
    <row r="289" spans="1:24" ht="16.5" customHeight="1">
      <c r="A289" s="285" t="str">
        <f t="shared" si="38"/>
        <v>-</v>
      </c>
      <c r="B289" s="40" t="str">
        <f t="shared" si="36"/>
        <v/>
      </c>
      <c r="C289" s="40" t="str">
        <f>IF('Aufnahme eigene Stoffe'!B49=0,"",'Aufnahme eigene Stoffe'!B49)</f>
        <v/>
      </c>
      <c r="D289" s="275" t="str">
        <f>IF('Aufnahme eigene Stoffe'!C49=0,"",'Aufnahme eigene Stoffe'!C49)</f>
        <v/>
      </c>
      <c r="E289" s="275" t="s">
        <v>486</v>
      </c>
      <c r="F289" s="275"/>
      <c r="G289" s="278" t="str">
        <f>IF('Aufnahme eigene Stoffe'!F49=0,"",'Aufnahme eigene Stoffe'!F49)</f>
        <v/>
      </c>
      <c r="H289" s="278" t="str">
        <f>IF('Aufnahme eigene Stoffe'!I49=0,"",'Aufnahme eigene Stoffe'!I49)</f>
        <v/>
      </c>
      <c r="J289" s="285" t="str">
        <f>IF(MAX('Aufnahme eigene Stoffe'!J49:K49)=0,"",MAX('Aufnahme eigene Stoffe'!J49:K49))</f>
        <v/>
      </c>
      <c r="K289" s="417"/>
      <c r="L289" s="417"/>
      <c r="M289" s="286" t="s">
        <v>252</v>
      </c>
      <c r="N289" s="287" t="s">
        <v>489</v>
      </c>
      <c r="O289" s="287" t="s">
        <v>44</v>
      </c>
      <c r="P289" s="287" t="s">
        <v>45</v>
      </c>
      <c r="Q289" s="287" t="s">
        <v>46</v>
      </c>
      <c r="R289" s="287" t="s">
        <v>47</v>
      </c>
      <c r="S289" s="287" t="s">
        <v>49</v>
      </c>
      <c r="T289" s="287" t="s">
        <v>51</v>
      </c>
      <c r="U289" s="287" t="s">
        <v>22</v>
      </c>
      <c r="V289" s="287" t="s">
        <v>54</v>
      </c>
      <c r="W289" s="287">
        <f t="shared" si="35"/>
        <v>257</v>
      </c>
      <c r="X289" s="285">
        <f t="shared" si="39"/>
        <v>10</v>
      </c>
    </row>
    <row r="290" spans="1:24" ht="16.5" customHeight="1">
      <c r="A290" s="285" t="str">
        <f t="shared" si="38"/>
        <v>-</v>
      </c>
      <c r="B290" s="40" t="str">
        <f t="shared" si="36"/>
        <v/>
      </c>
      <c r="C290" s="40" t="str">
        <f>IF('Aufnahme eigene Stoffe'!B50=0,"",'Aufnahme eigene Stoffe'!B50)</f>
        <v/>
      </c>
      <c r="D290" s="275" t="str">
        <f>IF('Aufnahme eigene Stoffe'!C50=0,"",'Aufnahme eigene Stoffe'!C50)</f>
        <v/>
      </c>
      <c r="E290" s="275" t="s">
        <v>486</v>
      </c>
      <c r="F290" s="275"/>
      <c r="G290" s="278" t="str">
        <f>IF('Aufnahme eigene Stoffe'!F50=0,"",'Aufnahme eigene Stoffe'!F50)</f>
        <v/>
      </c>
      <c r="H290" s="278" t="str">
        <f>IF('Aufnahme eigene Stoffe'!I50=0,"",'Aufnahme eigene Stoffe'!I50)</f>
        <v/>
      </c>
      <c r="J290" s="285" t="str">
        <f>IF(MAX('Aufnahme eigene Stoffe'!J50:K50)=0,"",MAX('Aufnahme eigene Stoffe'!J50:K50))</f>
        <v/>
      </c>
      <c r="K290" s="417"/>
      <c r="L290" s="417"/>
      <c r="M290" s="286" t="s">
        <v>252</v>
      </c>
      <c r="N290" s="287" t="s">
        <v>489</v>
      </c>
      <c r="O290" s="287" t="s">
        <v>44</v>
      </c>
      <c r="P290" s="287" t="s">
        <v>45</v>
      </c>
      <c r="Q290" s="287" t="s">
        <v>46</v>
      </c>
      <c r="R290" s="287" t="s">
        <v>47</v>
      </c>
      <c r="S290" s="287" t="s">
        <v>49</v>
      </c>
      <c r="T290" s="287" t="s">
        <v>51</v>
      </c>
      <c r="U290" s="287" t="s">
        <v>22</v>
      </c>
      <c r="V290" s="287" t="s">
        <v>54</v>
      </c>
      <c r="W290" s="287">
        <f t="shared" si="35"/>
        <v>258</v>
      </c>
      <c r="X290" s="285">
        <f t="shared" si="39"/>
        <v>10</v>
      </c>
    </row>
    <row r="291" spans="1:24" ht="16.5" customHeight="1">
      <c r="A291" s="285" t="str">
        <f t="shared" si="38"/>
        <v>-</v>
      </c>
      <c r="B291" s="40" t="str">
        <f t="shared" si="36"/>
        <v/>
      </c>
      <c r="C291" s="40" t="str">
        <f>IF('Aufnahme eigene Stoffe'!B51=0,"",'Aufnahme eigene Stoffe'!B51)</f>
        <v/>
      </c>
      <c r="D291" s="275" t="str">
        <f>IF('Aufnahme eigene Stoffe'!C51=0,"",'Aufnahme eigene Stoffe'!C51)</f>
        <v/>
      </c>
      <c r="E291" s="275" t="s">
        <v>486</v>
      </c>
      <c r="F291" s="275"/>
      <c r="G291" s="278" t="str">
        <f>IF('Aufnahme eigene Stoffe'!F51=0,"",'Aufnahme eigene Stoffe'!F51)</f>
        <v/>
      </c>
      <c r="H291" s="278" t="str">
        <f>IF('Aufnahme eigene Stoffe'!I51=0,"",'Aufnahme eigene Stoffe'!I51)</f>
        <v/>
      </c>
      <c r="J291" s="285" t="str">
        <f>IF(MAX('Aufnahme eigene Stoffe'!J51:K51)=0,"",MAX('Aufnahme eigene Stoffe'!J51:K51))</f>
        <v/>
      </c>
      <c r="K291" s="417"/>
      <c r="L291" s="417"/>
      <c r="M291" s="286" t="s">
        <v>252</v>
      </c>
      <c r="N291" s="287" t="s">
        <v>489</v>
      </c>
      <c r="O291" s="287" t="s">
        <v>44</v>
      </c>
      <c r="P291" s="287" t="s">
        <v>45</v>
      </c>
      <c r="Q291" s="287" t="s">
        <v>46</v>
      </c>
      <c r="R291" s="287" t="s">
        <v>47</v>
      </c>
      <c r="S291" s="287" t="s">
        <v>49</v>
      </c>
      <c r="T291" s="287" t="s">
        <v>51</v>
      </c>
      <c r="U291" s="287" t="s">
        <v>22</v>
      </c>
      <c r="V291" s="287" t="s">
        <v>54</v>
      </c>
      <c r="W291" s="287">
        <f t="shared" si="35"/>
        <v>259</v>
      </c>
      <c r="X291" s="285">
        <f t="shared" si="39"/>
        <v>10</v>
      </c>
    </row>
    <row r="292" spans="1:24" ht="16.5" customHeight="1">
      <c r="A292" s="285" t="str">
        <f t="shared" si="38"/>
        <v>-</v>
      </c>
      <c r="B292" s="40" t="str">
        <f t="shared" si="36"/>
        <v/>
      </c>
      <c r="C292" s="40" t="str">
        <f>IF('Aufnahme eigene Stoffe'!B52=0,"",'Aufnahme eigene Stoffe'!B52)</f>
        <v/>
      </c>
      <c r="D292" s="275" t="str">
        <f>IF('Aufnahme eigene Stoffe'!C52=0,"",'Aufnahme eigene Stoffe'!C52)</f>
        <v/>
      </c>
      <c r="E292" s="275" t="s">
        <v>486</v>
      </c>
      <c r="F292" s="275"/>
      <c r="G292" s="278" t="str">
        <f>IF('Aufnahme eigene Stoffe'!F52=0,"",'Aufnahme eigene Stoffe'!F52)</f>
        <v/>
      </c>
      <c r="H292" s="278" t="str">
        <f>IF('Aufnahme eigene Stoffe'!I52=0,"",'Aufnahme eigene Stoffe'!I52)</f>
        <v/>
      </c>
      <c r="J292" s="285" t="str">
        <f>IF(MAX('Aufnahme eigene Stoffe'!J52:K52)=0,"",MAX('Aufnahme eigene Stoffe'!J52:K52))</f>
        <v/>
      </c>
      <c r="K292" s="417"/>
      <c r="L292" s="417"/>
      <c r="M292" s="286" t="s">
        <v>252</v>
      </c>
      <c r="N292" s="287" t="s">
        <v>489</v>
      </c>
      <c r="O292" s="287" t="s">
        <v>44</v>
      </c>
      <c r="P292" s="287" t="s">
        <v>45</v>
      </c>
      <c r="Q292" s="287" t="s">
        <v>46</v>
      </c>
      <c r="R292" s="287" t="s">
        <v>47</v>
      </c>
      <c r="S292" s="287" t="s">
        <v>49</v>
      </c>
      <c r="T292" s="287" t="s">
        <v>51</v>
      </c>
      <c r="U292" s="287" t="s">
        <v>22</v>
      </c>
      <c r="V292" s="287" t="s">
        <v>54</v>
      </c>
      <c r="W292" s="287">
        <f t="shared" si="35"/>
        <v>260</v>
      </c>
      <c r="X292" s="285">
        <f t="shared" si="39"/>
        <v>10</v>
      </c>
    </row>
    <row r="293" spans="1:24" ht="16.5" customHeight="1">
      <c r="A293" s="285" t="str">
        <f t="shared" si="38"/>
        <v>-</v>
      </c>
      <c r="B293" s="40" t="str">
        <f t="shared" si="36"/>
        <v/>
      </c>
      <c r="C293" s="40" t="str">
        <f>IF('Aufnahme eigene Stoffe'!B53=0,"",'Aufnahme eigene Stoffe'!B53)</f>
        <v/>
      </c>
      <c r="D293" s="275" t="str">
        <f>IF('Aufnahme eigene Stoffe'!C53=0,"",'Aufnahme eigene Stoffe'!C53)</f>
        <v/>
      </c>
      <c r="E293" s="275" t="s">
        <v>486</v>
      </c>
      <c r="F293" s="275"/>
      <c r="G293" s="278" t="str">
        <f>IF('Aufnahme eigene Stoffe'!F53=0,"",'Aufnahme eigene Stoffe'!F53)</f>
        <v/>
      </c>
      <c r="H293" s="278" t="str">
        <f>IF('Aufnahme eigene Stoffe'!I53=0,"",'Aufnahme eigene Stoffe'!I53)</f>
        <v/>
      </c>
      <c r="J293" s="285" t="str">
        <f>IF(MAX('Aufnahme eigene Stoffe'!J53:K53)=0,"",MAX('Aufnahme eigene Stoffe'!J53:K53))</f>
        <v/>
      </c>
      <c r="K293" s="417"/>
      <c r="L293" s="417"/>
      <c r="M293" s="286" t="s">
        <v>252</v>
      </c>
      <c r="N293" s="287" t="s">
        <v>489</v>
      </c>
      <c r="O293" s="287" t="s">
        <v>44</v>
      </c>
      <c r="P293" s="287" t="s">
        <v>45</v>
      </c>
      <c r="Q293" s="287" t="s">
        <v>46</v>
      </c>
      <c r="R293" s="287" t="s">
        <v>47</v>
      </c>
      <c r="S293" s="287" t="s">
        <v>49</v>
      </c>
      <c r="T293" s="287" t="s">
        <v>51</v>
      </c>
      <c r="U293" s="287" t="s">
        <v>22</v>
      </c>
      <c r="V293" s="287" t="s">
        <v>54</v>
      </c>
      <c r="W293" s="287">
        <f t="shared" si="35"/>
        <v>261</v>
      </c>
      <c r="X293" s="285">
        <f t="shared" si="39"/>
        <v>10</v>
      </c>
    </row>
    <row r="294" spans="1:24" ht="16.5" customHeight="1">
      <c r="A294" s="285" t="str">
        <f t="shared" si="38"/>
        <v>-</v>
      </c>
      <c r="B294" s="40" t="str">
        <f t="shared" si="36"/>
        <v/>
      </c>
      <c r="C294" s="40" t="str">
        <f>IF('Aufnahme eigene Stoffe'!B54=0,"",'Aufnahme eigene Stoffe'!B54)</f>
        <v/>
      </c>
      <c r="D294" s="275" t="str">
        <f>IF('Aufnahme eigene Stoffe'!C54=0,"",'Aufnahme eigene Stoffe'!C54)</f>
        <v/>
      </c>
      <c r="E294" s="275" t="s">
        <v>486</v>
      </c>
      <c r="F294" s="275"/>
      <c r="G294" s="278" t="str">
        <f>IF('Aufnahme eigene Stoffe'!F54=0,"",'Aufnahme eigene Stoffe'!F54)</f>
        <v/>
      </c>
      <c r="H294" s="278" t="str">
        <f>IF('Aufnahme eigene Stoffe'!I54=0,"",'Aufnahme eigene Stoffe'!I54)</f>
        <v/>
      </c>
      <c r="J294" s="285" t="str">
        <f>IF(MAX('Aufnahme eigene Stoffe'!J54:K54)=0,"",MAX('Aufnahme eigene Stoffe'!J54:K54))</f>
        <v/>
      </c>
      <c r="K294" s="417"/>
      <c r="L294" s="417"/>
      <c r="M294" s="286" t="s">
        <v>252</v>
      </c>
      <c r="N294" s="287" t="s">
        <v>489</v>
      </c>
      <c r="O294" s="287" t="s">
        <v>44</v>
      </c>
      <c r="P294" s="287" t="s">
        <v>45</v>
      </c>
      <c r="Q294" s="287" t="s">
        <v>46</v>
      </c>
      <c r="R294" s="287" t="s">
        <v>47</v>
      </c>
      <c r="S294" s="287" t="s">
        <v>49</v>
      </c>
      <c r="T294" s="287" t="s">
        <v>51</v>
      </c>
      <c r="U294" s="287" t="s">
        <v>22</v>
      </c>
      <c r="V294" s="287" t="s">
        <v>54</v>
      </c>
      <c r="W294" s="287">
        <f t="shared" si="35"/>
        <v>262</v>
      </c>
      <c r="X294" s="285">
        <f t="shared" si="39"/>
        <v>10</v>
      </c>
    </row>
    <row r="295" spans="1:24" ht="16.5" customHeight="1">
      <c r="A295" s="285" t="str">
        <f t="shared" si="38"/>
        <v>-</v>
      </c>
      <c r="B295" s="40" t="str">
        <f t="shared" si="36"/>
        <v/>
      </c>
      <c r="C295" s="40" t="str">
        <f>IF('Aufnahme eigene Stoffe'!B55=0,"",'Aufnahme eigene Stoffe'!B55)</f>
        <v/>
      </c>
      <c r="D295" s="275" t="str">
        <f>IF('Aufnahme eigene Stoffe'!C55=0,"",'Aufnahme eigene Stoffe'!C55)</f>
        <v/>
      </c>
      <c r="E295" s="275" t="s">
        <v>486</v>
      </c>
      <c r="F295" s="275"/>
      <c r="G295" s="278" t="str">
        <f>IF('Aufnahme eigene Stoffe'!F55=0,"",'Aufnahme eigene Stoffe'!F55)</f>
        <v/>
      </c>
      <c r="H295" s="278" t="str">
        <f>IF('Aufnahme eigene Stoffe'!I55=0,"",'Aufnahme eigene Stoffe'!I55)</f>
        <v/>
      </c>
      <c r="J295" s="285" t="str">
        <f>IF(MAX('Aufnahme eigene Stoffe'!J55:K55)=0,"",MAX('Aufnahme eigene Stoffe'!J55:K55))</f>
        <v/>
      </c>
      <c r="K295" s="417"/>
      <c r="L295" s="417"/>
      <c r="M295" s="286" t="s">
        <v>252</v>
      </c>
      <c r="N295" s="287" t="s">
        <v>489</v>
      </c>
      <c r="O295" s="287" t="s">
        <v>44</v>
      </c>
      <c r="P295" s="287" t="s">
        <v>45</v>
      </c>
      <c r="Q295" s="287" t="s">
        <v>46</v>
      </c>
      <c r="R295" s="287" t="s">
        <v>47</v>
      </c>
      <c r="S295" s="287" t="s">
        <v>49</v>
      </c>
      <c r="T295" s="287" t="s">
        <v>51</v>
      </c>
      <c r="U295" s="287" t="s">
        <v>22</v>
      </c>
      <c r="V295" s="287" t="s">
        <v>54</v>
      </c>
      <c r="W295" s="287">
        <f t="shared" si="35"/>
        <v>263</v>
      </c>
      <c r="X295" s="285">
        <f t="shared" si="39"/>
        <v>10</v>
      </c>
    </row>
    <row r="296" spans="1:24" ht="16.5" customHeight="1">
      <c r="A296" s="285" t="str">
        <f t="shared" si="38"/>
        <v>-</v>
      </c>
      <c r="B296" s="40" t="str">
        <f t="shared" si="36"/>
        <v/>
      </c>
      <c r="C296" s="40" t="str">
        <f>IF('Aufnahme eigene Stoffe'!B56=0,"",'Aufnahme eigene Stoffe'!B56)</f>
        <v/>
      </c>
      <c r="D296" s="275" t="str">
        <f>IF('Aufnahme eigene Stoffe'!C56=0,"",'Aufnahme eigene Stoffe'!C56)</f>
        <v/>
      </c>
      <c r="E296" s="275" t="s">
        <v>486</v>
      </c>
      <c r="F296" s="275"/>
      <c r="G296" s="278" t="str">
        <f>IF('Aufnahme eigene Stoffe'!F56=0,"",'Aufnahme eigene Stoffe'!F56)</f>
        <v/>
      </c>
      <c r="H296" s="278" t="str">
        <f>IF('Aufnahme eigene Stoffe'!I56=0,"",'Aufnahme eigene Stoffe'!I56)</f>
        <v/>
      </c>
      <c r="J296" s="285" t="str">
        <f>IF(MAX('Aufnahme eigene Stoffe'!J56:K56)=0,"",MAX('Aufnahme eigene Stoffe'!J56:K56))</f>
        <v/>
      </c>
      <c r="K296" s="417"/>
      <c r="L296" s="417"/>
      <c r="M296" s="286" t="s">
        <v>252</v>
      </c>
      <c r="N296" s="287" t="s">
        <v>489</v>
      </c>
      <c r="O296" s="287" t="s">
        <v>44</v>
      </c>
      <c r="P296" s="287" t="s">
        <v>45</v>
      </c>
      <c r="Q296" s="287" t="s">
        <v>46</v>
      </c>
      <c r="R296" s="287" t="s">
        <v>47</v>
      </c>
      <c r="S296" s="287" t="s">
        <v>49</v>
      </c>
      <c r="T296" s="287" t="s">
        <v>51</v>
      </c>
      <c r="U296" s="287" t="s">
        <v>22</v>
      </c>
      <c r="V296" s="287" t="s">
        <v>54</v>
      </c>
      <c r="W296" s="287">
        <f t="shared" si="35"/>
        <v>264</v>
      </c>
      <c r="X296" s="285">
        <f t="shared" si="39"/>
        <v>10</v>
      </c>
    </row>
    <row r="297" spans="1:24" ht="16.5" customHeight="1">
      <c r="A297" s="285" t="str">
        <f t="shared" si="38"/>
        <v>-</v>
      </c>
      <c r="B297" s="40" t="str">
        <f t="shared" si="36"/>
        <v/>
      </c>
      <c r="C297" s="40" t="str">
        <f>IF('Aufnahme eigene Stoffe'!B57=0,"",'Aufnahme eigene Stoffe'!B57)</f>
        <v/>
      </c>
      <c r="D297" s="275" t="str">
        <f>IF('Aufnahme eigene Stoffe'!C57=0,"",'Aufnahme eigene Stoffe'!C57)</f>
        <v/>
      </c>
      <c r="E297" s="275" t="s">
        <v>486</v>
      </c>
      <c r="F297" s="275"/>
      <c r="G297" s="278" t="str">
        <f>IF('Aufnahme eigene Stoffe'!F57=0,"",'Aufnahme eigene Stoffe'!F57)</f>
        <v/>
      </c>
      <c r="H297" s="278" t="str">
        <f>IF('Aufnahme eigene Stoffe'!I57=0,"",'Aufnahme eigene Stoffe'!I57)</f>
        <v/>
      </c>
      <c r="J297" s="285" t="str">
        <f>IF(MAX('Aufnahme eigene Stoffe'!J57:K57)=0,"",MAX('Aufnahme eigene Stoffe'!J57:K57))</f>
        <v/>
      </c>
      <c r="K297" s="417"/>
      <c r="L297" s="417"/>
      <c r="M297" s="286" t="s">
        <v>252</v>
      </c>
      <c r="N297" s="287" t="s">
        <v>489</v>
      </c>
      <c r="O297" s="287" t="s">
        <v>44</v>
      </c>
      <c r="P297" s="287" t="s">
        <v>45</v>
      </c>
      <c r="Q297" s="287" t="s">
        <v>46</v>
      </c>
      <c r="R297" s="287" t="s">
        <v>47</v>
      </c>
      <c r="S297" s="287" t="s">
        <v>49</v>
      </c>
      <c r="T297" s="287" t="s">
        <v>51</v>
      </c>
      <c r="U297" s="287" t="s">
        <v>22</v>
      </c>
      <c r="V297" s="287" t="s">
        <v>54</v>
      </c>
      <c r="W297" s="287">
        <f t="shared" si="35"/>
        <v>265</v>
      </c>
      <c r="X297" s="285">
        <f t="shared" si="39"/>
        <v>10</v>
      </c>
    </row>
    <row r="298" spans="1:24" ht="16.5" customHeight="1">
      <c r="A298" s="285" t="str">
        <f t="shared" si="38"/>
        <v>-</v>
      </c>
      <c r="B298" s="40" t="str">
        <f t="shared" si="36"/>
        <v/>
      </c>
      <c r="C298" s="40" t="str">
        <f>IF('Aufnahme eigene Stoffe'!B58=0,"",'Aufnahme eigene Stoffe'!B58)</f>
        <v/>
      </c>
      <c r="D298" s="275" t="str">
        <f>IF('Aufnahme eigene Stoffe'!C58=0,"",'Aufnahme eigene Stoffe'!C58)</f>
        <v/>
      </c>
      <c r="E298" s="275" t="s">
        <v>486</v>
      </c>
      <c r="F298" s="275"/>
      <c r="G298" s="278" t="str">
        <f>IF('Aufnahme eigene Stoffe'!F58=0,"",'Aufnahme eigene Stoffe'!F58)</f>
        <v/>
      </c>
      <c r="H298" s="278" t="str">
        <f>IF('Aufnahme eigene Stoffe'!I58=0,"",'Aufnahme eigene Stoffe'!I58)</f>
        <v/>
      </c>
      <c r="J298" s="285" t="str">
        <f>IF(MAX('Aufnahme eigene Stoffe'!J58:K58)=0,"",MAX('Aufnahme eigene Stoffe'!J58:K58))</f>
        <v/>
      </c>
      <c r="K298" s="417"/>
      <c r="L298" s="417"/>
      <c r="M298" s="286" t="s">
        <v>252</v>
      </c>
      <c r="N298" s="287" t="s">
        <v>489</v>
      </c>
      <c r="O298" s="287" t="s">
        <v>44</v>
      </c>
      <c r="P298" s="287" t="s">
        <v>45</v>
      </c>
      <c r="Q298" s="287" t="s">
        <v>46</v>
      </c>
      <c r="R298" s="287" t="s">
        <v>47</v>
      </c>
      <c r="S298" s="287" t="s">
        <v>49</v>
      </c>
      <c r="T298" s="287" t="s">
        <v>51</v>
      </c>
      <c r="U298" s="287" t="s">
        <v>22</v>
      </c>
      <c r="V298" s="287" t="s">
        <v>54</v>
      </c>
      <c r="W298" s="287">
        <f t="shared" si="35"/>
        <v>266</v>
      </c>
      <c r="X298" s="285">
        <f t="shared" si="39"/>
        <v>10</v>
      </c>
    </row>
    <row r="299" spans="1:24" ht="16.5" customHeight="1">
      <c r="A299" s="285" t="str">
        <f t="shared" si="38"/>
        <v>-</v>
      </c>
      <c r="B299" s="40" t="str">
        <f t="shared" si="36"/>
        <v/>
      </c>
      <c r="C299" s="40" t="str">
        <f>IF('Aufnahme eigene Stoffe'!B59=0,"",'Aufnahme eigene Stoffe'!B59)</f>
        <v/>
      </c>
      <c r="D299" s="275" t="str">
        <f>IF('Aufnahme eigene Stoffe'!C59=0,"",'Aufnahme eigene Stoffe'!C59)</f>
        <v/>
      </c>
      <c r="E299" s="275" t="s">
        <v>486</v>
      </c>
      <c r="F299" s="275"/>
      <c r="G299" s="278" t="str">
        <f>IF('Aufnahme eigene Stoffe'!F59=0,"",'Aufnahme eigene Stoffe'!F59)</f>
        <v/>
      </c>
      <c r="H299" s="278" t="str">
        <f>IF('Aufnahme eigene Stoffe'!I59=0,"",'Aufnahme eigene Stoffe'!I59)</f>
        <v/>
      </c>
      <c r="J299" s="285" t="str">
        <f>IF(MAX('Aufnahme eigene Stoffe'!J59:K59)=0,"",MAX('Aufnahme eigene Stoffe'!J59:K59))</f>
        <v/>
      </c>
      <c r="K299" s="417"/>
      <c r="L299" s="417"/>
      <c r="M299" s="286" t="s">
        <v>252</v>
      </c>
      <c r="N299" s="287" t="s">
        <v>489</v>
      </c>
      <c r="O299" s="287" t="s">
        <v>44</v>
      </c>
      <c r="P299" s="287" t="s">
        <v>45</v>
      </c>
      <c r="Q299" s="287" t="s">
        <v>46</v>
      </c>
      <c r="R299" s="287" t="s">
        <v>47</v>
      </c>
      <c r="S299" s="287" t="s">
        <v>49</v>
      </c>
      <c r="T299" s="287" t="s">
        <v>51</v>
      </c>
      <c r="U299" s="287" t="s">
        <v>22</v>
      </c>
      <c r="V299" s="287" t="s">
        <v>54</v>
      </c>
      <c r="W299" s="287">
        <f t="shared" si="35"/>
        <v>267</v>
      </c>
      <c r="X299" s="285">
        <f t="shared" si="39"/>
        <v>10</v>
      </c>
    </row>
    <row r="300" spans="1:24" ht="16.5" customHeight="1">
      <c r="A300" s="285" t="str">
        <f t="shared" si="38"/>
        <v>-</v>
      </c>
      <c r="B300" s="40" t="str">
        <f t="shared" si="36"/>
        <v/>
      </c>
      <c r="C300" s="40" t="str">
        <f>IF('Aufnahme eigene Stoffe'!B60=0,"",'Aufnahme eigene Stoffe'!B60)</f>
        <v/>
      </c>
      <c r="D300" s="275" t="str">
        <f>IF('Aufnahme eigene Stoffe'!C60=0,"",'Aufnahme eigene Stoffe'!C60)</f>
        <v/>
      </c>
      <c r="E300" s="275" t="s">
        <v>486</v>
      </c>
      <c r="F300" s="275"/>
      <c r="G300" s="278" t="str">
        <f>IF('Aufnahme eigene Stoffe'!F60=0,"",'Aufnahme eigene Stoffe'!F60)</f>
        <v/>
      </c>
      <c r="H300" s="278" t="str">
        <f>IF('Aufnahme eigene Stoffe'!I60=0,"",'Aufnahme eigene Stoffe'!I60)</f>
        <v/>
      </c>
      <c r="J300" s="285" t="str">
        <f>IF(MAX('Aufnahme eigene Stoffe'!J60:K60)=0,"",MAX('Aufnahme eigene Stoffe'!J60:K60))</f>
        <v/>
      </c>
      <c r="K300" s="417"/>
      <c r="L300" s="417"/>
      <c r="M300" s="286" t="s">
        <v>252</v>
      </c>
      <c r="N300" s="287" t="s">
        <v>489</v>
      </c>
      <c r="O300" s="287" t="s">
        <v>44</v>
      </c>
      <c r="P300" s="287" t="s">
        <v>45</v>
      </c>
      <c r="Q300" s="287" t="s">
        <v>46</v>
      </c>
      <c r="R300" s="287" t="s">
        <v>47</v>
      </c>
      <c r="S300" s="287" t="s">
        <v>49</v>
      </c>
      <c r="T300" s="287" t="s">
        <v>51</v>
      </c>
      <c r="U300" s="287" t="s">
        <v>22</v>
      </c>
      <c r="V300" s="287" t="s">
        <v>54</v>
      </c>
      <c r="W300" s="287">
        <f t="shared" si="35"/>
        <v>268</v>
      </c>
      <c r="X300" s="285">
        <f t="shared" si="39"/>
        <v>10</v>
      </c>
    </row>
    <row r="301" spans="1:24" ht="16.5" customHeight="1">
      <c r="A301" s="285" t="str">
        <f t="shared" si="38"/>
        <v>-</v>
      </c>
      <c r="B301" s="40" t="str">
        <f t="shared" si="36"/>
        <v/>
      </c>
      <c r="C301" s="40" t="str">
        <f>IF('Aufnahme eigene Stoffe'!B61=0,"",'Aufnahme eigene Stoffe'!B61)</f>
        <v/>
      </c>
      <c r="D301" s="275" t="str">
        <f>IF('Aufnahme eigene Stoffe'!C61=0,"",'Aufnahme eigene Stoffe'!C61)</f>
        <v/>
      </c>
      <c r="E301" s="275" t="s">
        <v>486</v>
      </c>
      <c r="F301" s="275"/>
      <c r="G301" s="278" t="str">
        <f>IF('Aufnahme eigene Stoffe'!F61=0,"",'Aufnahme eigene Stoffe'!F61)</f>
        <v/>
      </c>
      <c r="H301" s="278" t="str">
        <f>IF('Aufnahme eigene Stoffe'!I61=0,"",'Aufnahme eigene Stoffe'!I61)</f>
        <v/>
      </c>
      <c r="J301" s="285" t="str">
        <f>IF(MAX('Aufnahme eigene Stoffe'!J61:K61)=0,"",MAX('Aufnahme eigene Stoffe'!J61:K61))</f>
        <v/>
      </c>
      <c r="K301" s="417"/>
      <c r="L301" s="417"/>
      <c r="M301" s="286" t="s">
        <v>252</v>
      </c>
      <c r="N301" s="287" t="s">
        <v>489</v>
      </c>
      <c r="O301" s="287" t="s">
        <v>44</v>
      </c>
      <c r="P301" s="287" t="s">
        <v>45</v>
      </c>
      <c r="Q301" s="287" t="s">
        <v>46</v>
      </c>
      <c r="R301" s="287" t="s">
        <v>47</v>
      </c>
      <c r="S301" s="287" t="s">
        <v>49</v>
      </c>
      <c r="T301" s="287" t="s">
        <v>51</v>
      </c>
      <c r="U301" s="287" t="s">
        <v>22</v>
      </c>
      <c r="V301" s="287" t="s">
        <v>54</v>
      </c>
      <c r="W301" s="287">
        <f t="shared" si="35"/>
        <v>269</v>
      </c>
      <c r="X301" s="285">
        <f t="shared" si="39"/>
        <v>10</v>
      </c>
    </row>
    <row r="302" spans="1:24" ht="16.5" customHeight="1">
      <c r="A302" s="285" t="str">
        <f t="shared" si="38"/>
        <v>-</v>
      </c>
      <c r="B302" s="40" t="str">
        <f t="shared" si="36"/>
        <v/>
      </c>
      <c r="C302" s="40" t="str">
        <f>IF('Aufnahme eigene Stoffe'!B62=0,"",'Aufnahme eigene Stoffe'!B62)</f>
        <v/>
      </c>
      <c r="D302" s="275" t="str">
        <f>IF('Aufnahme eigene Stoffe'!C62=0,"",'Aufnahme eigene Stoffe'!C62)</f>
        <v/>
      </c>
      <c r="E302" s="275" t="s">
        <v>486</v>
      </c>
      <c r="F302" s="275"/>
      <c r="G302" s="278" t="str">
        <f>IF('Aufnahme eigene Stoffe'!F62=0,"",'Aufnahme eigene Stoffe'!F62)</f>
        <v/>
      </c>
      <c r="H302" s="278" t="str">
        <f>IF('Aufnahme eigene Stoffe'!I62=0,"",'Aufnahme eigene Stoffe'!I62)</f>
        <v/>
      </c>
      <c r="J302" s="285" t="str">
        <f>IF(MAX('Aufnahme eigene Stoffe'!J62:K62)=0,"",MAX('Aufnahme eigene Stoffe'!J62:K62))</f>
        <v/>
      </c>
      <c r="K302" s="417"/>
      <c r="L302" s="417"/>
      <c r="M302" s="286" t="s">
        <v>252</v>
      </c>
      <c r="N302" s="287" t="s">
        <v>489</v>
      </c>
      <c r="O302" s="287" t="s">
        <v>44</v>
      </c>
      <c r="P302" s="287" t="s">
        <v>45</v>
      </c>
      <c r="Q302" s="287" t="s">
        <v>46</v>
      </c>
      <c r="R302" s="287" t="s">
        <v>47</v>
      </c>
      <c r="S302" s="287" t="s">
        <v>49</v>
      </c>
      <c r="T302" s="287" t="s">
        <v>51</v>
      </c>
      <c r="U302" s="287" t="s">
        <v>22</v>
      </c>
      <c r="V302" s="287" t="s">
        <v>54</v>
      </c>
      <c r="W302" s="287">
        <f t="shared" si="35"/>
        <v>270</v>
      </c>
      <c r="X302" s="285">
        <f t="shared" si="39"/>
        <v>10</v>
      </c>
    </row>
    <row r="303" spans="1:24" ht="16.5" customHeight="1">
      <c r="A303" s="285" t="str">
        <f t="shared" si="38"/>
        <v>-</v>
      </c>
      <c r="B303" s="40" t="str">
        <f t="shared" si="36"/>
        <v/>
      </c>
      <c r="C303" s="40" t="str">
        <f>IF('Aufnahme eigene Stoffe'!B63=0,"",'Aufnahme eigene Stoffe'!B63)</f>
        <v/>
      </c>
      <c r="D303" s="275" t="str">
        <f>IF('Aufnahme eigene Stoffe'!C63=0,"",'Aufnahme eigene Stoffe'!C63)</f>
        <v/>
      </c>
      <c r="E303" s="275" t="s">
        <v>486</v>
      </c>
      <c r="F303" s="275"/>
      <c r="G303" s="278" t="str">
        <f>IF('Aufnahme eigene Stoffe'!F63=0,"",'Aufnahme eigene Stoffe'!F63)</f>
        <v/>
      </c>
      <c r="H303" s="278" t="str">
        <f>IF('Aufnahme eigene Stoffe'!I63=0,"",'Aufnahme eigene Stoffe'!I63)</f>
        <v/>
      </c>
      <c r="J303" s="285" t="str">
        <f>IF(MAX('Aufnahme eigene Stoffe'!J63:K63)=0,"",MAX('Aufnahme eigene Stoffe'!J63:K63))</f>
        <v/>
      </c>
      <c r="K303" s="417"/>
      <c r="L303" s="417"/>
      <c r="M303" s="286" t="s">
        <v>252</v>
      </c>
      <c r="N303" s="287" t="s">
        <v>489</v>
      </c>
      <c r="O303" s="287" t="s">
        <v>44</v>
      </c>
      <c r="P303" s="287" t="s">
        <v>45</v>
      </c>
      <c r="Q303" s="287" t="s">
        <v>46</v>
      </c>
      <c r="R303" s="287" t="s">
        <v>47</v>
      </c>
      <c r="S303" s="287" t="s">
        <v>49</v>
      </c>
      <c r="T303" s="287" t="s">
        <v>51</v>
      </c>
      <c r="U303" s="287" t="s">
        <v>22</v>
      </c>
      <c r="V303" s="287" t="s">
        <v>54</v>
      </c>
      <c r="W303" s="287">
        <f t="shared" si="35"/>
        <v>271</v>
      </c>
      <c r="X303" s="285">
        <f t="shared" si="39"/>
        <v>10</v>
      </c>
    </row>
    <row r="304" spans="1:24" ht="16.5" customHeight="1">
      <c r="A304" s="285" t="str">
        <f t="shared" si="38"/>
        <v>-</v>
      </c>
      <c r="B304" s="40" t="str">
        <f t="shared" ref="B304:B305" si="40">IF(B305="eigene Stoffe","eigene Stoffe",IF(C304="","","eigene Stoffe"))</f>
        <v/>
      </c>
      <c r="C304" s="40" t="str">
        <f>IF('Aufnahme eigene Stoffe'!B64=0,"",'Aufnahme eigene Stoffe'!B64)</f>
        <v/>
      </c>
      <c r="D304" s="275" t="str">
        <f>IF('Aufnahme eigene Stoffe'!C64=0,"",'Aufnahme eigene Stoffe'!C64)</f>
        <v/>
      </c>
      <c r="E304" s="275" t="s">
        <v>486</v>
      </c>
      <c r="F304" s="275"/>
      <c r="G304" s="278" t="str">
        <f>IF('Aufnahme eigene Stoffe'!F64=0,"",'Aufnahme eigene Stoffe'!F64)</f>
        <v/>
      </c>
      <c r="H304" s="278" t="str">
        <f>IF('Aufnahme eigene Stoffe'!I64=0,"",'Aufnahme eigene Stoffe'!I64)</f>
        <v/>
      </c>
      <c r="J304" s="285" t="str">
        <f>IF(MAX('Aufnahme eigene Stoffe'!J64:K64)=0,"",MAX('Aufnahme eigene Stoffe'!J64:K64))</f>
        <v/>
      </c>
      <c r="K304" s="417"/>
      <c r="L304" s="417"/>
      <c r="M304" s="286" t="s">
        <v>252</v>
      </c>
      <c r="N304" s="287" t="s">
        <v>489</v>
      </c>
      <c r="O304" s="287" t="s">
        <v>44</v>
      </c>
      <c r="P304" s="287" t="s">
        <v>45</v>
      </c>
      <c r="Q304" s="287" t="s">
        <v>46</v>
      </c>
      <c r="R304" s="287" t="s">
        <v>47</v>
      </c>
      <c r="S304" s="287" t="s">
        <v>49</v>
      </c>
      <c r="T304" s="287" t="s">
        <v>51</v>
      </c>
      <c r="U304" s="287" t="s">
        <v>22</v>
      </c>
      <c r="V304" s="287" t="s">
        <v>54</v>
      </c>
      <c r="W304" s="287">
        <f t="shared" si="35"/>
        <v>272</v>
      </c>
      <c r="X304" s="285">
        <f t="shared" si="39"/>
        <v>10</v>
      </c>
    </row>
    <row r="305" spans="1:24" ht="16.5" customHeight="1">
      <c r="A305" s="285" t="str">
        <f t="shared" si="38"/>
        <v>-</v>
      </c>
      <c r="B305" s="40" t="str">
        <f t="shared" si="40"/>
        <v/>
      </c>
      <c r="C305" s="40" t="str">
        <f>IF('Aufnahme eigene Stoffe'!B65=0,"",'Aufnahme eigene Stoffe'!B65)</f>
        <v/>
      </c>
      <c r="D305" s="275" t="str">
        <f>IF('Aufnahme eigene Stoffe'!C65=0,"",'Aufnahme eigene Stoffe'!C65)</f>
        <v/>
      </c>
      <c r="E305" s="275" t="s">
        <v>486</v>
      </c>
      <c r="F305" s="275"/>
      <c r="G305" s="278" t="str">
        <f>IF('Aufnahme eigene Stoffe'!F65=0,"",'Aufnahme eigene Stoffe'!F65)</f>
        <v/>
      </c>
      <c r="H305" s="278" t="str">
        <f>IF('Aufnahme eigene Stoffe'!I65=0,"",'Aufnahme eigene Stoffe'!I65)</f>
        <v/>
      </c>
      <c r="J305" s="285" t="str">
        <f>IF(MAX('Aufnahme eigene Stoffe'!J65:K65)=0,"",MAX('Aufnahme eigene Stoffe'!J65:K65))</f>
        <v/>
      </c>
      <c r="K305" s="417"/>
      <c r="L305" s="417"/>
      <c r="M305" s="286" t="s">
        <v>252</v>
      </c>
      <c r="N305" s="287" t="s">
        <v>489</v>
      </c>
      <c r="O305" s="287" t="s">
        <v>44</v>
      </c>
      <c r="P305" s="287" t="s">
        <v>45</v>
      </c>
      <c r="Q305" s="287" t="s">
        <v>46</v>
      </c>
      <c r="R305" s="287" t="s">
        <v>47</v>
      </c>
      <c r="S305" s="287" t="s">
        <v>49</v>
      </c>
      <c r="T305" s="287" t="s">
        <v>51</v>
      </c>
      <c r="U305" s="287" t="s">
        <v>22</v>
      </c>
      <c r="V305" s="287" t="s">
        <v>54</v>
      </c>
      <c r="W305" s="287">
        <f t="shared" si="35"/>
        <v>273</v>
      </c>
      <c r="X305" s="285">
        <f t="shared" si="39"/>
        <v>10</v>
      </c>
    </row>
    <row r="306" spans="1:24" ht="16.5" customHeight="1">
      <c r="B306" s="65"/>
      <c r="C306" s="40"/>
      <c r="D306" s="275"/>
      <c r="E306" s="275"/>
      <c r="F306" s="275"/>
      <c r="G306" s="278"/>
      <c r="H306" s="278"/>
      <c r="I306" s="278"/>
      <c r="K306" s="65"/>
      <c r="L306" s="65"/>
    </row>
    <row r="307" spans="1:24" ht="16.5" customHeight="1">
      <c r="B307" s="65"/>
      <c r="C307" s="40"/>
      <c r="D307" s="275"/>
      <c r="E307" s="275"/>
      <c r="F307" s="275"/>
      <c r="G307" s="278"/>
      <c r="H307" s="278"/>
      <c r="I307" s="278"/>
      <c r="K307" s="65"/>
      <c r="L307" s="65"/>
    </row>
    <row r="308" spans="1:24" ht="16.5" customHeight="1">
      <c r="B308" s="65"/>
      <c r="C308" s="40"/>
      <c r="D308" s="275"/>
      <c r="E308" s="275"/>
      <c r="F308" s="275"/>
      <c r="G308" s="278"/>
      <c r="H308" s="278"/>
      <c r="I308" s="278"/>
      <c r="K308" s="65"/>
      <c r="L308" s="65"/>
    </row>
    <row r="309" spans="1:24" ht="16.5" customHeight="1">
      <c r="B309" s="65"/>
      <c r="C309" s="40"/>
      <c r="D309" s="275"/>
      <c r="E309" s="275"/>
      <c r="F309" s="275"/>
      <c r="G309" s="278"/>
      <c r="H309" s="278"/>
      <c r="I309" s="278"/>
      <c r="K309" s="65"/>
      <c r="L309" s="65"/>
    </row>
    <row r="310" spans="1:24" ht="16.5" customHeight="1">
      <c r="B310" s="65"/>
      <c r="C310" s="40"/>
      <c r="D310" s="275"/>
      <c r="E310" s="275"/>
      <c r="F310" s="275"/>
      <c r="G310" s="278"/>
      <c r="H310" s="278"/>
      <c r="I310" s="278"/>
      <c r="K310" s="65"/>
      <c r="L310" s="65"/>
    </row>
    <row r="311" spans="1:24" ht="16.5" customHeight="1">
      <c r="B311" s="65"/>
      <c r="C311" s="40"/>
      <c r="D311" s="275"/>
      <c r="E311" s="275"/>
      <c r="F311" s="275"/>
      <c r="G311" s="278"/>
      <c r="H311" s="278"/>
      <c r="I311" s="278"/>
      <c r="K311" s="65"/>
      <c r="L311" s="65"/>
    </row>
    <row r="312" spans="1:24" ht="16.5" customHeight="1">
      <c r="B312" s="65"/>
      <c r="C312" s="40"/>
      <c r="D312" s="275"/>
      <c r="E312" s="275"/>
      <c r="F312" s="275"/>
      <c r="G312" s="278"/>
      <c r="H312" s="278"/>
      <c r="I312" s="278"/>
      <c r="K312" s="65"/>
      <c r="L312" s="65"/>
    </row>
    <row r="313" spans="1:24" ht="16.5" customHeight="1">
      <c r="B313" s="65"/>
      <c r="C313" s="40"/>
      <c r="D313" s="275"/>
      <c r="E313" s="275"/>
      <c r="F313" s="275"/>
      <c r="G313" s="278"/>
      <c r="H313" s="278"/>
      <c r="I313" s="278"/>
      <c r="K313" s="65"/>
      <c r="L313" s="65"/>
    </row>
    <row r="314" spans="1:24" ht="16.5" customHeight="1">
      <c r="B314" s="65"/>
      <c r="C314" s="40"/>
      <c r="D314" s="275"/>
      <c r="E314" s="275"/>
      <c r="F314" s="275"/>
      <c r="G314" s="278"/>
      <c r="H314" s="278"/>
      <c r="I314" s="278"/>
      <c r="K314" s="65"/>
      <c r="L314" s="65"/>
    </row>
    <row r="315" spans="1:24" ht="16.5" customHeight="1">
      <c r="B315" s="65"/>
      <c r="C315" s="40"/>
      <c r="D315" s="275"/>
      <c r="E315" s="275"/>
      <c r="F315" s="275"/>
      <c r="G315" s="278"/>
      <c r="H315" s="278"/>
      <c r="I315" s="278"/>
      <c r="K315" s="65"/>
      <c r="L315" s="65"/>
    </row>
    <row r="316" spans="1:24" ht="16.5" customHeight="1">
      <c r="B316" s="65"/>
      <c r="C316" s="40"/>
      <c r="D316" s="275"/>
      <c r="E316" s="275"/>
      <c r="F316" s="275"/>
      <c r="G316" s="278"/>
      <c r="H316" s="278"/>
      <c r="I316" s="278"/>
      <c r="K316" s="65"/>
      <c r="L316" s="65"/>
    </row>
    <row r="317" spans="1:24" ht="16.5" customHeight="1">
      <c r="B317" s="65"/>
      <c r="C317" s="40"/>
      <c r="D317" s="275"/>
      <c r="E317" s="275"/>
      <c r="F317" s="275"/>
      <c r="G317" s="278"/>
      <c r="H317" s="278"/>
      <c r="I317" s="278"/>
      <c r="K317" s="65"/>
      <c r="L317" s="65"/>
    </row>
    <row r="318" spans="1:24" ht="16.5" customHeight="1">
      <c r="B318" s="65"/>
      <c r="C318" s="40"/>
      <c r="D318" s="275"/>
      <c r="E318" s="275"/>
      <c r="F318" s="275"/>
      <c r="G318" s="278"/>
      <c r="H318" s="278"/>
      <c r="I318" s="278"/>
      <c r="K318" s="65"/>
      <c r="L318" s="65"/>
    </row>
    <row r="319" spans="1:24" ht="16.5" customHeight="1">
      <c r="B319" s="65"/>
      <c r="C319" s="40"/>
      <c r="D319" s="275"/>
      <c r="E319" s="275"/>
      <c r="F319" s="275"/>
      <c r="G319" s="278"/>
      <c r="H319" s="278"/>
      <c r="I319" s="278"/>
      <c r="K319" s="65"/>
      <c r="L319" s="65"/>
    </row>
    <row r="320" spans="1:24" ht="16.5" customHeight="1">
      <c r="B320" s="65"/>
      <c r="C320" s="40"/>
      <c r="D320" s="275"/>
      <c r="E320" s="275"/>
      <c r="F320" s="275"/>
      <c r="G320" s="278"/>
      <c r="H320" s="278"/>
      <c r="I320" s="278"/>
      <c r="K320" s="65"/>
      <c r="L320" s="65"/>
    </row>
    <row r="321" spans="2:12" ht="16.5" customHeight="1">
      <c r="B321" s="65"/>
      <c r="C321" s="40"/>
      <c r="D321" s="275"/>
      <c r="E321" s="275"/>
      <c r="F321" s="275"/>
      <c r="G321" s="278"/>
      <c r="H321" s="278"/>
      <c r="I321" s="278"/>
      <c r="K321" s="65"/>
      <c r="L321" s="65"/>
    </row>
    <row r="322" spans="2:12" ht="16.5" customHeight="1">
      <c r="B322" s="65"/>
      <c r="C322" s="40"/>
      <c r="D322" s="275"/>
      <c r="E322" s="275"/>
      <c r="F322" s="275"/>
      <c r="G322" s="278"/>
      <c r="H322" s="278"/>
      <c r="I322" s="278"/>
      <c r="K322" s="65"/>
      <c r="L322" s="65"/>
    </row>
    <row r="323" spans="2:12" ht="16.5" customHeight="1">
      <c r="B323" s="65"/>
      <c r="C323" s="40"/>
      <c r="D323" s="275"/>
      <c r="E323" s="275"/>
      <c r="F323" s="275"/>
      <c r="G323" s="278"/>
      <c r="H323" s="278"/>
      <c r="I323" s="278"/>
      <c r="K323" s="65"/>
      <c r="L323" s="65"/>
    </row>
    <row r="324" spans="2:12" ht="16.5" customHeight="1">
      <c r="B324" s="65"/>
      <c r="C324" s="40"/>
      <c r="D324" s="275"/>
      <c r="E324" s="275"/>
      <c r="F324" s="275"/>
      <c r="G324" s="278"/>
      <c r="H324" s="278"/>
      <c r="I324" s="278"/>
      <c r="K324" s="65"/>
      <c r="L324" s="65"/>
    </row>
    <row r="325" spans="2:12" ht="16.5" customHeight="1">
      <c r="B325" s="65"/>
      <c r="C325" s="40"/>
      <c r="D325" s="275"/>
      <c r="E325" s="275"/>
      <c r="F325" s="275"/>
      <c r="G325" s="278"/>
      <c r="H325" s="278"/>
      <c r="I325" s="278"/>
      <c r="K325" s="65"/>
      <c r="L325" s="65"/>
    </row>
    <row r="326" spans="2:12" ht="16.5" customHeight="1">
      <c r="B326" s="65"/>
      <c r="C326" s="40"/>
      <c r="D326" s="275"/>
      <c r="E326" s="275"/>
      <c r="F326" s="275"/>
      <c r="G326" s="278"/>
      <c r="H326" s="278"/>
      <c r="I326" s="278"/>
      <c r="K326" s="65"/>
      <c r="L326" s="65"/>
    </row>
    <row r="327" spans="2:12" ht="16.5" customHeight="1">
      <c r="B327" s="65"/>
      <c r="C327" s="40"/>
      <c r="D327" s="275"/>
      <c r="E327" s="275"/>
      <c r="F327" s="275"/>
      <c r="G327" s="278"/>
      <c r="H327" s="278"/>
      <c r="I327" s="278"/>
      <c r="K327" s="65"/>
      <c r="L327" s="65"/>
    </row>
    <row r="328" spans="2:12" ht="16.5" customHeight="1">
      <c r="B328" s="65"/>
      <c r="C328" s="40"/>
      <c r="D328" s="275"/>
      <c r="E328" s="275"/>
      <c r="F328" s="275"/>
      <c r="G328" s="278"/>
      <c r="H328" s="278"/>
      <c r="I328" s="278"/>
      <c r="K328" s="65"/>
      <c r="L328" s="65"/>
    </row>
    <row r="329" spans="2:12" ht="16.5" customHeight="1">
      <c r="B329" s="65"/>
      <c r="C329" s="40"/>
      <c r="D329" s="275"/>
      <c r="E329" s="275"/>
      <c r="F329" s="275"/>
      <c r="G329" s="278"/>
      <c r="H329" s="278"/>
      <c r="I329" s="278"/>
      <c r="K329" s="65"/>
      <c r="L329" s="65"/>
    </row>
    <row r="330" spans="2:12" ht="16.5" customHeight="1">
      <c r="B330" s="65"/>
      <c r="C330" s="40"/>
      <c r="D330" s="275"/>
      <c r="E330" s="275"/>
      <c r="F330" s="275"/>
      <c r="G330" s="278"/>
      <c r="H330" s="278"/>
      <c r="I330" s="278"/>
      <c r="K330" s="65"/>
      <c r="L330" s="65"/>
    </row>
    <row r="331" spans="2:12" ht="16.5" customHeight="1">
      <c r="B331" s="65"/>
      <c r="C331" s="40"/>
      <c r="D331" s="275"/>
      <c r="E331" s="275"/>
      <c r="F331" s="275"/>
      <c r="G331" s="278"/>
      <c r="H331" s="278"/>
      <c r="I331" s="278"/>
      <c r="K331" s="65"/>
      <c r="L331" s="65"/>
    </row>
    <row r="332" spans="2:12">
      <c r="B332" s="65"/>
      <c r="C332" s="65"/>
      <c r="D332" s="275"/>
      <c r="E332" s="275"/>
      <c r="F332" s="275"/>
      <c r="G332" s="278"/>
      <c r="H332" s="278"/>
      <c r="I332" s="278"/>
    </row>
    <row r="333" spans="2:12">
      <c r="B333" s="65"/>
      <c r="C333" s="65"/>
      <c r="D333" s="275"/>
      <c r="E333" s="275"/>
      <c r="F333" s="275"/>
      <c r="G333" s="278"/>
      <c r="H333" s="278"/>
      <c r="I333" s="278"/>
    </row>
    <row r="334" spans="2:12">
      <c r="B334" s="65"/>
      <c r="C334" s="65"/>
      <c r="D334" s="275"/>
      <c r="E334" s="275"/>
      <c r="F334" s="275"/>
      <c r="G334" s="278"/>
      <c r="H334" s="278"/>
      <c r="I334" s="278"/>
    </row>
    <row r="335" spans="2:12">
      <c r="B335" s="65"/>
      <c r="C335" s="65"/>
      <c r="D335" s="275"/>
      <c r="E335" s="275"/>
      <c r="F335" s="275"/>
      <c r="G335" s="278"/>
      <c r="H335" s="278"/>
      <c r="I335" s="278"/>
    </row>
    <row r="336" spans="2:12">
      <c r="B336" s="65"/>
      <c r="C336" s="65"/>
      <c r="D336" s="275"/>
      <c r="E336" s="275"/>
      <c r="F336" s="275"/>
      <c r="G336" s="278"/>
      <c r="H336" s="278"/>
      <c r="I336" s="278"/>
    </row>
    <row r="337" spans="2:9">
      <c r="B337" s="65"/>
      <c r="C337" s="65"/>
      <c r="D337" s="275"/>
      <c r="E337" s="275"/>
      <c r="F337" s="275"/>
      <c r="G337" s="278"/>
      <c r="H337" s="278"/>
      <c r="I337" s="278"/>
    </row>
    <row r="338" spans="2:9">
      <c r="B338" s="65"/>
      <c r="C338" s="65"/>
      <c r="D338" s="275"/>
      <c r="E338" s="275"/>
      <c r="F338" s="275"/>
      <c r="G338" s="278"/>
      <c r="H338" s="278"/>
      <c r="I338" s="278"/>
    </row>
    <row r="339" spans="2:9">
      <c r="B339" s="65"/>
      <c r="C339" s="65"/>
      <c r="D339" s="275"/>
      <c r="E339" s="275"/>
      <c r="F339" s="275"/>
      <c r="G339" s="278"/>
      <c r="H339" s="278"/>
      <c r="I339" s="278"/>
    </row>
    <row r="340" spans="2:9">
      <c r="B340" s="65"/>
      <c r="C340" s="65"/>
      <c r="D340" s="275"/>
      <c r="E340" s="275"/>
      <c r="F340" s="275"/>
      <c r="G340" s="278"/>
      <c r="H340" s="278"/>
      <c r="I340" s="278"/>
    </row>
    <row r="341" spans="2:9">
      <c r="B341" s="65"/>
      <c r="C341" s="65"/>
      <c r="D341" s="275"/>
      <c r="E341" s="275"/>
      <c r="F341" s="275"/>
      <c r="G341" s="278"/>
      <c r="H341" s="278"/>
      <c r="I341" s="278"/>
    </row>
    <row r="342" spans="2:9">
      <c r="B342" s="65"/>
      <c r="C342" s="65"/>
      <c r="D342" s="275"/>
      <c r="E342" s="275"/>
      <c r="F342" s="275"/>
      <c r="G342" s="278"/>
      <c r="H342" s="278"/>
      <c r="I342" s="278"/>
    </row>
    <row r="343" spans="2:9">
      <c r="B343" s="65"/>
      <c r="C343" s="65"/>
      <c r="D343" s="275"/>
      <c r="E343" s="275"/>
      <c r="F343" s="275"/>
      <c r="G343" s="278"/>
      <c r="H343" s="278"/>
      <c r="I343" s="278"/>
    </row>
    <row r="344" spans="2:9">
      <c r="B344" s="65"/>
      <c r="C344" s="65"/>
      <c r="D344" s="275"/>
      <c r="E344" s="275"/>
      <c r="F344" s="275"/>
      <c r="G344" s="278"/>
      <c r="H344" s="278"/>
      <c r="I344" s="278"/>
    </row>
    <row r="345" spans="2:9">
      <c r="B345" s="65"/>
      <c r="C345" s="65"/>
      <c r="D345" s="275"/>
      <c r="E345" s="275"/>
      <c r="F345" s="275"/>
      <c r="G345" s="278"/>
      <c r="H345" s="278"/>
      <c r="I345" s="278"/>
    </row>
    <row r="346" spans="2:9">
      <c r="B346" s="65"/>
      <c r="C346" s="65"/>
      <c r="D346" s="275"/>
      <c r="E346" s="275"/>
      <c r="F346" s="275"/>
      <c r="G346" s="278"/>
      <c r="H346" s="278"/>
      <c r="I346" s="278"/>
    </row>
    <row r="347" spans="2:9">
      <c r="B347" s="65"/>
      <c r="C347" s="65"/>
      <c r="D347" s="275"/>
      <c r="E347" s="275"/>
      <c r="F347" s="275"/>
      <c r="G347" s="278"/>
      <c r="H347" s="278"/>
      <c r="I347" s="278"/>
    </row>
    <row r="348" spans="2:9">
      <c r="B348" s="65"/>
      <c r="C348" s="65"/>
      <c r="D348" s="275"/>
      <c r="E348" s="275"/>
      <c r="F348" s="275"/>
      <c r="G348" s="278"/>
      <c r="H348" s="278"/>
      <c r="I348" s="278"/>
    </row>
    <row r="349" spans="2:9">
      <c r="B349" s="65"/>
      <c r="C349" s="65"/>
      <c r="D349" s="275"/>
      <c r="E349" s="275"/>
      <c r="F349" s="275"/>
      <c r="G349" s="278"/>
      <c r="H349" s="278"/>
      <c r="I349" s="278"/>
    </row>
    <row r="350" spans="2:9">
      <c r="B350" s="65"/>
      <c r="C350" s="65"/>
      <c r="D350" s="275"/>
      <c r="E350" s="275"/>
      <c r="F350" s="275"/>
      <c r="G350" s="278"/>
      <c r="H350" s="278"/>
      <c r="I350" s="278"/>
    </row>
    <row r="351" spans="2:9">
      <c r="B351" s="65"/>
      <c r="C351" s="65"/>
      <c r="D351" s="275"/>
      <c r="E351" s="275"/>
      <c r="F351" s="275"/>
      <c r="G351" s="278"/>
      <c r="H351" s="278"/>
      <c r="I351" s="278"/>
    </row>
    <row r="352" spans="2:9">
      <c r="B352" s="65"/>
      <c r="C352" s="65"/>
      <c r="D352" s="275"/>
      <c r="E352" s="275"/>
      <c r="F352" s="275"/>
      <c r="G352" s="278"/>
      <c r="H352" s="278"/>
      <c r="I352" s="278"/>
    </row>
    <row r="353" spans="2:9">
      <c r="B353" s="65"/>
      <c r="C353" s="65"/>
      <c r="D353" s="275"/>
      <c r="E353" s="275"/>
      <c r="F353" s="275"/>
      <c r="G353" s="278"/>
      <c r="H353" s="278"/>
      <c r="I353" s="278"/>
    </row>
    <row r="354" spans="2:9">
      <c r="B354" s="65"/>
      <c r="C354" s="65"/>
      <c r="D354" s="275"/>
      <c r="E354" s="275"/>
      <c r="F354" s="275"/>
      <c r="G354" s="278"/>
      <c r="H354" s="278"/>
      <c r="I354" s="278"/>
    </row>
    <row r="355" spans="2:9">
      <c r="B355" s="65"/>
      <c r="C355" s="65"/>
      <c r="D355" s="275"/>
      <c r="E355" s="275"/>
      <c r="F355" s="275"/>
      <c r="G355" s="278"/>
      <c r="H355" s="278"/>
      <c r="I355" s="278"/>
    </row>
    <row r="356" spans="2:9">
      <c r="B356" s="65"/>
      <c r="C356" s="65"/>
      <c r="D356" s="275"/>
      <c r="E356" s="275"/>
      <c r="F356" s="275"/>
      <c r="G356" s="278"/>
      <c r="H356" s="278"/>
      <c r="I356" s="278"/>
    </row>
    <row r="357" spans="2:9">
      <c r="B357" s="65"/>
      <c r="C357" s="65"/>
      <c r="D357" s="275"/>
      <c r="E357" s="275"/>
      <c r="F357" s="275"/>
      <c r="G357" s="278"/>
      <c r="H357" s="278"/>
      <c r="I357" s="278"/>
    </row>
    <row r="358" spans="2:9">
      <c r="B358" s="65"/>
      <c r="C358" s="65"/>
      <c r="D358" s="275"/>
      <c r="E358" s="275"/>
      <c r="F358" s="275"/>
      <c r="G358" s="278"/>
      <c r="H358" s="278"/>
      <c r="I358" s="278"/>
    </row>
    <row r="359" spans="2:9">
      <c r="B359" s="65"/>
      <c r="C359" s="65"/>
      <c r="D359" s="275"/>
      <c r="E359" s="275"/>
      <c r="F359" s="275"/>
      <c r="G359" s="278"/>
      <c r="H359" s="278"/>
      <c r="I359" s="278"/>
    </row>
    <row r="360" spans="2:9">
      <c r="B360" s="65"/>
      <c r="C360" s="65"/>
      <c r="D360" s="275"/>
      <c r="E360" s="275"/>
      <c r="F360" s="275"/>
      <c r="G360" s="278"/>
      <c r="H360" s="278"/>
      <c r="I360" s="278"/>
    </row>
    <row r="361" spans="2:9">
      <c r="B361" s="65"/>
      <c r="C361" s="65"/>
      <c r="D361" s="275"/>
      <c r="E361" s="275"/>
      <c r="F361" s="275"/>
      <c r="G361" s="278"/>
      <c r="H361" s="278"/>
      <c r="I361" s="278"/>
    </row>
    <row r="362" spans="2:9">
      <c r="B362" s="65"/>
      <c r="C362" s="65"/>
      <c r="D362" s="275"/>
      <c r="E362" s="275"/>
      <c r="F362" s="275"/>
      <c r="G362" s="278"/>
      <c r="H362" s="278"/>
      <c r="I362" s="278"/>
    </row>
    <row r="363" spans="2:9">
      <c r="B363" s="65"/>
      <c r="C363" s="65"/>
      <c r="D363" s="275"/>
      <c r="E363" s="275"/>
      <c r="F363" s="275"/>
      <c r="G363" s="278"/>
      <c r="H363" s="278"/>
      <c r="I363" s="278"/>
    </row>
    <row r="364" spans="2:9">
      <c r="B364" s="65"/>
      <c r="C364" s="65"/>
      <c r="D364" s="275"/>
      <c r="E364" s="275"/>
      <c r="F364" s="275"/>
      <c r="G364" s="278"/>
      <c r="H364" s="278"/>
      <c r="I364" s="278"/>
    </row>
    <row r="365" spans="2:9">
      <c r="B365" s="65"/>
      <c r="C365" s="65"/>
      <c r="D365" s="275"/>
      <c r="E365" s="275"/>
      <c r="F365" s="275"/>
      <c r="G365" s="278"/>
      <c r="H365" s="278"/>
      <c r="I365" s="278"/>
    </row>
    <row r="366" spans="2:9">
      <c r="B366" s="65"/>
      <c r="C366" s="65"/>
      <c r="D366" s="275"/>
      <c r="E366" s="275"/>
      <c r="F366" s="275"/>
      <c r="G366" s="278"/>
      <c r="H366" s="278"/>
      <c r="I366" s="278"/>
    </row>
    <row r="367" spans="2:9">
      <c r="B367" s="65"/>
      <c r="C367" s="65"/>
      <c r="D367" s="275"/>
      <c r="E367" s="275"/>
      <c r="F367" s="275"/>
      <c r="G367" s="278"/>
      <c r="H367" s="278"/>
      <c r="I367" s="278"/>
    </row>
    <row r="368" spans="2:9">
      <c r="B368" s="65"/>
      <c r="C368" s="65"/>
      <c r="D368" s="275"/>
      <c r="E368" s="275"/>
      <c r="F368" s="275"/>
      <c r="G368" s="278"/>
      <c r="H368" s="278"/>
      <c r="I368" s="278"/>
    </row>
    <row r="369" spans="2:9">
      <c r="B369" s="65"/>
      <c r="C369" s="65"/>
      <c r="D369" s="275"/>
      <c r="E369" s="275"/>
      <c r="F369" s="275"/>
      <c r="G369" s="278"/>
      <c r="H369" s="278"/>
      <c r="I369" s="278"/>
    </row>
    <row r="370" spans="2:9">
      <c r="B370" s="65"/>
      <c r="C370" s="65"/>
      <c r="D370" s="275"/>
      <c r="E370" s="275"/>
      <c r="F370" s="275"/>
      <c r="G370" s="278"/>
      <c r="H370" s="278"/>
      <c r="I370" s="278"/>
    </row>
    <row r="371" spans="2:9">
      <c r="B371" s="65"/>
      <c r="C371" s="65"/>
      <c r="D371" s="275"/>
      <c r="E371" s="275"/>
      <c r="F371" s="275"/>
      <c r="G371" s="278"/>
      <c r="H371" s="278"/>
      <c r="I371" s="278"/>
    </row>
    <row r="372" spans="2:9">
      <c r="B372" s="65"/>
      <c r="C372" s="65"/>
      <c r="D372" s="275"/>
      <c r="E372" s="275"/>
      <c r="F372" s="275"/>
      <c r="G372" s="278"/>
      <c r="H372" s="278"/>
      <c r="I372" s="278"/>
    </row>
    <row r="373" spans="2:9">
      <c r="B373" s="65"/>
      <c r="C373" s="65"/>
      <c r="D373" s="275"/>
      <c r="E373" s="275"/>
      <c r="F373" s="275"/>
      <c r="G373" s="278"/>
      <c r="H373" s="278"/>
      <c r="I373" s="278"/>
    </row>
    <row r="374" spans="2:9">
      <c r="B374" s="65"/>
      <c r="C374" s="65"/>
      <c r="D374" s="275"/>
      <c r="E374" s="275"/>
      <c r="F374" s="275"/>
      <c r="G374" s="278"/>
      <c r="H374" s="278"/>
      <c r="I374" s="278"/>
    </row>
    <row r="375" spans="2:9">
      <c r="B375" s="65"/>
      <c r="C375" s="65"/>
      <c r="D375" s="275"/>
      <c r="E375" s="275"/>
      <c r="F375" s="275"/>
      <c r="G375" s="278"/>
      <c r="H375" s="278"/>
      <c r="I375" s="278"/>
    </row>
    <row r="376" spans="2:9">
      <c r="B376" s="65"/>
      <c r="C376" s="65"/>
      <c r="D376" s="275"/>
      <c r="E376" s="275"/>
      <c r="F376" s="275"/>
      <c r="G376" s="278"/>
      <c r="H376" s="278"/>
      <c r="I376" s="278"/>
    </row>
    <row r="377" spans="2:9">
      <c r="B377" s="65"/>
      <c r="C377" s="65"/>
      <c r="D377" s="275"/>
      <c r="E377" s="275"/>
      <c r="F377" s="275"/>
      <c r="G377" s="278"/>
      <c r="H377" s="278"/>
      <c r="I377" s="278"/>
    </row>
    <row r="378" spans="2:9">
      <c r="B378" s="65"/>
      <c r="C378" s="65"/>
      <c r="D378" s="275"/>
      <c r="E378" s="275"/>
      <c r="F378" s="275"/>
      <c r="G378" s="278"/>
      <c r="H378" s="278"/>
      <c r="I378" s="278"/>
    </row>
    <row r="379" spans="2:9">
      <c r="B379" s="65"/>
      <c r="C379" s="40"/>
      <c r="D379" s="275"/>
      <c r="E379" s="275"/>
      <c r="F379" s="275"/>
      <c r="G379" s="278"/>
      <c r="H379" s="278"/>
      <c r="I379" s="278"/>
    </row>
    <row r="380" spans="2:9">
      <c r="B380" s="65"/>
      <c r="C380" s="65"/>
      <c r="D380" s="275"/>
      <c r="E380" s="275"/>
      <c r="F380" s="275"/>
      <c r="G380" s="278"/>
      <c r="H380" s="278"/>
      <c r="I380" s="278"/>
    </row>
    <row r="381" spans="2:9">
      <c r="B381" s="65"/>
      <c r="C381" s="65"/>
      <c r="D381" s="275"/>
      <c r="E381" s="275"/>
      <c r="F381" s="275"/>
      <c r="G381" s="278"/>
      <c r="H381" s="278"/>
      <c r="I381" s="278"/>
    </row>
    <row r="382" spans="2:9">
      <c r="B382" s="65"/>
      <c r="C382" s="65"/>
      <c r="D382" s="275"/>
      <c r="E382" s="275"/>
      <c r="F382" s="275"/>
      <c r="G382" s="278"/>
      <c r="H382" s="278"/>
      <c r="I382" s="278"/>
    </row>
    <row r="383" spans="2:9">
      <c r="B383" s="65"/>
      <c r="C383" s="65"/>
      <c r="D383" s="275"/>
      <c r="E383" s="275"/>
      <c r="F383" s="275"/>
      <c r="G383" s="278"/>
      <c r="H383" s="278"/>
      <c r="I383" s="278"/>
    </row>
    <row r="384" spans="2:9">
      <c r="B384" s="65"/>
      <c r="C384" s="65"/>
      <c r="D384" s="275"/>
      <c r="E384" s="275"/>
      <c r="F384" s="275"/>
      <c r="G384" s="278"/>
      <c r="H384" s="278"/>
      <c r="I384" s="278"/>
    </row>
    <row r="385" spans="2:9">
      <c r="B385" s="65"/>
      <c r="C385" s="65"/>
      <c r="D385" s="275"/>
      <c r="E385" s="275"/>
      <c r="F385" s="275"/>
      <c r="G385" s="278"/>
      <c r="H385" s="278"/>
      <c r="I385" s="278"/>
    </row>
    <row r="386" spans="2:9">
      <c r="B386" s="65"/>
      <c r="C386" s="65"/>
      <c r="D386" s="275"/>
      <c r="E386" s="275"/>
      <c r="F386" s="275"/>
      <c r="G386" s="278"/>
      <c r="H386" s="278"/>
      <c r="I386" s="278"/>
    </row>
    <row r="387" spans="2:9">
      <c r="B387" s="65"/>
      <c r="C387" s="65"/>
      <c r="D387" s="275"/>
      <c r="E387" s="275"/>
      <c r="F387" s="275"/>
      <c r="G387" s="278"/>
      <c r="H387" s="278"/>
      <c r="I387" s="278"/>
    </row>
    <row r="388" spans="2:9">
      <c r="B388" s="65"/>
      <c r="C388" s="65"/>
      <c r="D388" s="275"/>
      <c r="E388" s="275"/>
      <c r="F388" s="275"/>
      <c r="G388" s="278"/>
      <c r="H388" s="278"/>
      <c r="I388" s="278"/>
    </row>
    <row r="389" spans="2:9">
      <c r="B389" s="65"/>
      <c r="C389" s="65"/>
      <c r="D389" s="275"/>
      <c r="E389" s="275"/>
      <c r="F389" s="275"/>
      <c r="G389" s="278"/>
      <c r="H389" s="278"/>
      <c r="I389" s="278"/>
    </row>
    <row r="390" spans="2:9">
      <c r="B390" s="65"/>
      <c r="C390" s="65"/>
      <c r="D390" s="275"/>
      <c r="E390" s="275"/>
      <c r="F390" s="275"/>
      <c r="G390" s="278"/>
      <c r="H390" s="278"/>
      <c r="I390" s="278"/>
    </row>
    <row r="391" spans="2:9">
      <c r="B391" s="65"/>
      <c r="C391" s="65"/>
      <c r="D391" s="275"/>
      <c r="E391" s="275"/>
      <c r="F391" s="275"/>
      <c r="G391" s="278"/>
      <c r="H391" s="278"/>
      <c r="I391" s="278"/>
    </row>
    <row r="392" spans="2:9">
      <c r="B392" s="65"/>
      <c r="C392" s="40"/>
      <c r="D392" s="275"/>
      <c r="E392" s="275"/>
      <c r="F392" s="275"/>
      <c r="G392" s="278"/>
      <c r="H392" s="278"/>
      <c r="I392" s="278"/>
    </row>
    <row r="393" spans="2:9">
      <c r="B393" s="65"/>
      <c r="C393" s="65"/>
      <c r="D393" s="275"/>
      <c r="E393" s="275"/>
      <c r="F393" s="275"/>
      <c r="G393" s="278"/>
      <c r="H393" s="278"/>
      <c r="I393" s="278"/>
    </row>
    <row r="394" spans="2:9">
      <c r="B394" s="65"/>
      <c r="C394" s="65"/>
      <c r="D394" s="275"/>
      <c r="E394" s="275"/>
      <c r="F394" s="275"/>
      <c r="G394" s="278"/>
      <c r="H394" s="278"/>
      <c r="I394" s="278"/>
    </row>
    <row r="395" spans="2:9">
      <c r="B395" s="65"/>
      <c r="C395" s="65"/>
      <c r="D395" s="275"/>
      <c r="E395" s="275"/>
      <c r="F395" s="275"/>
      <c r="G395" s="278"/>
      <c r="H395" s="278"/>
      <c r="I395" s="278"/>
    </row>
  </sheetData>
  <sheetProtection password="8677" sheet="1" objects="1" scenarios="1"/>
  <sortState ref="A309:Y322">
    <sortCondition ref="C309"/>
  </sortState>
  <conditionalFormatting sqref="Y332:Y1048576 Y1:Y11 Y15:Y35 Y13">
    <cfRule type="colorScale" priority="26">
      <colorScale>
        <cfvo type="min"/>
        <cfvo type="percentile" val="50"/>
        <cfvo type="max"/>
        <color rgb="FFF8696B"/>
        <color rgb="FFFFEB84"/>
        <color rgb="FF63BE7B"/>
      </colorScale>
    </cfRule>
  </conditionalFormatting>
  <conditionalFormatting sqref="X332:X420 X35:X305">
    <cfRule type="colorScale" priority="302">
      <colorScale>
        <cfvo type="min"/>
        <cfvo type="percentile" val="50"/>
        <cfvo type="max"/>
        <color rgb="FFF8696B"/>
        <color rgb="FFFFEB84"/>
        <color rgb="FF63BE7B"/>
      </colorScale>
    </cfRule>
  </conditionalFormatting>
  <conditionalFormatting sqref="E35 E53:E59 E65:E331">
    <cfRule type="expression" dxfId="72" priority="23">
      <formula>E35="t TM"</formula>
    </cfRule>
  </conditionalFormatting>
  <conditionalFormatting sqref="E36:E51">
    <cfRule type="expression" dxfId="71" priority="19">
      <formula>E36="t TM"</formula>
    </cfRule>
  </conditionalFormatting>
  <conditionalFormatting sqref="Y52">
    <cfRule type="colorScale" priority="16">
      <colorScale>
        <cfvo type="min"/>
        <cfvo type="percentile" val="50"/>
        <cfvo type="max"/>
        <color rgb="FFF8696B"/>
        <color rgb="FFFFEB84"/>
        <color rgb="FF63BE7B"/>
      </colorScale>
    </cfRule>
  </conditionalFormatting>
  <conditionalFormatting sqref="E52">
    <cfRule type="expression" dxfId="70" priority="15">
      <formula>E52="t TM"</formula>
    </cfRule>
  </conditionalFormatting>
  <conditionalFormatting sqref="E60:E63">
    <cfRule type="expression" dxfId="69" priority="8">
      <formula>E60="t TM"</formula>
    </cfRule>
  </conditionalFormatting>
  <conditionalFormatting sqref="Y60:Y63">
    <cfRule type="colorScale" priority="10">
      <colorScale>
        <cfvo type="min"/>
        <cfvo type="percentile" val="50"/>
        <cfvo type="max"/>
        <color rgb="FFF8696B"/>
        <color rgb="FFFFEB84"/>
        <color rgb="FF63BE7B"/>
      </colorScale>
    </cfRule>
  </conditionalFormatting>
  <conditionalFormatting sqref="E64">
    <cfRule type="expression" dxfId="68" priority="4">
      <formula>E64="t TM"</formula>
    </cfRule>
  </conditionalFormatting>
  <conditionalFormatting sqref="Y64">
    <cfRule type="colorScale" priority="6">
      <colorScale>
        <cfvo type="min"/>
        <cfvo type="percentile" val="50"/>
        <cfvo type="max"/>
        <color rgb="FFF8696B"/>
        <color rgb="FFFFEB84"/>
        <color rgb="FF63BE7B"/>
      </colorScale>
    </cfRule>
  </conditionalFormatting>
  <conditionalFormatting sqref="Y12">
    <cfRule type="colorScale" priority="2">
      <colorScale>
        <cfvo type="min"/>
        <cfvo type="percentile" val="50"/>
        <cfvo type="max"/>
        <color rgb="FFF8696B"/>
        <color rgb="FFFFEB84"/>
        <color rgb="FF63BE7B"/>
      </colorScale>
    </cfRule>
  </conditionalFormatting>
  <conditionalFormatting sqref="Y14">
    <cfRule type="colorScale" priority="1">
      <colorScale>
        <cfvo type="min"/>
        <cfvo type="percentile" val="50"/>
        <cfvo type="max"/>
        <color rgb="FFF8696B"/>
        <color rgb="FFFFEB84"/>
        <color rgb="FF63BE7B"/>
      </colorScale>
    </cfRule>
  </conditionalFormatting>
  <conditionalFormatting sqref="Y53:Y59">
    <cfRule type="colorScale" priority="465">
      <colorScale>
        <cfvo type="min"/>
        <cfvo type="percentile" val="50"/>
        <cfvo type="max"/>
        <color rgb="FFF8696B"/>
        <color rgb="FFFFEB84"/>
        <color rgb="FF63BE7B"/>
      </colorScale>
    </cfRule>
  </conditionalFormatting>
  <conditionalFormatting sqref="Y36:Y51 Y65:Y331">
    <cfRule type="colorScale" priority="474">
      <colorScale>
        <cfvo type="min"/>
        <cfvo type="percentile" val="50"/>
        <cfvo type="max"/>
        <color rgb="FFF8696B"/>
        <color rgb="FFFFEB84"/>
        <color rgb="FF63BE7B"/>
      </colorScale>
    </cfRule>
  </conditionalFormatting>
  <conditionalFormatting sqref="X306:X331">
    <cfRule type="colorScale" priority="477">
      <colorScale>
        <cfvo type="min"/>
        <cfvo type="percentile" val="50"/>
        <cfvo type="max"/>
        <color rgb="FFF8696B"/>
        <color rgb="FFFFEB84"/>
        <color rgb="FF63BE7B"/>
      </colorScale>
    </cfRule>
  </conditionalFormatting>
  <conditionalFormatting sqref="X34:X420">
    <cfRule type="colorScale" priority="478">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00B050"/>
    <pageSetUpPr fitToPage="1"/>
  </sheetPr>
  <dimension ref="A1:AG193"/>
  <sheetViews>
    <sheetView showGridLines="0" showRowColHeaders="0" workbookViewId="0">
      <pane ySplit="11" topLeftCell="A12" activePane="bottomLeft" state="frozen"/>
      <selection activeCell="E1" sqref="E1"/>
      <selection pane="bottomLeft" activeCell="F12" sqref="F12"/>
    </sheetView>
  </sheetViews>
  <sheetFormatPr baseColWidth="10" defaultRowHeight="14.25"/>
  <cols>
    <col min="1" max="1" width="47.75" hidden="1" customWidth="1"/>
    <col min="2" max="2" width="32.875" hidden="1" customWidth="1"/>
    <col min="3" max="3" width="4.875" hidden="1" customWidth="1"/>
    <col min="4" max="4" width="7.5" hidden="1" customWidth="1"/>
    <col min="5" max="5" width="3.75" customWidth="1"/>
    <col min="6" max="6" width="8.875" bestFit="1" customWidth="1"/>
    <col min="7" max="7" width="43.5" bestFit="1" customWidth="1"/>
    <col min="8" max="8" width="10.875" bestFit="1" customWidth="1"/>
    <col min="9" max="9" width="2.375" bestFit="1" customWidth="1"/>
    <col min="10" max="10" width="4" bestFit="1" customWidth="1"/>
    <col min="11" max="11" width="4.875" bestFit="1" customWidth="1"/>
    <col min="12" max="12" width="3.5" bestFit="1" customWidth="1"/>
    <col min="13" max="13" width="4.875" bestFit="1" customWidth="1"/>
    <col min="14" max="14" width="9.125" bestFit="1" customWidth="1"/>
    <col min="15" max="15" width="9.125" customWidth="1"/>
    <col min="16" max="16" width="17.875" bestFit="1" customWidth="1"/>
    <col min="17" max="17" width="6.5" hidden="1" customWidth="1"/>
    <col min="18" max="18" width="18" style="17" hidden="1" customWidth="1"/>
    <col min="19" max="19" width="9.625" style="17" hidden="1" customWidth="1"/>
    <col min="20" max="21" width="11" style="17" hidden="1" customWidth="1"/>
    <col min="22" max="23" width="0" style="17" hidden="1" customWidth="1"/>
    <col min="24" max="25" width="0" hidden="1" customWidth="1"/>
  </cols>
  <sheetData>
    <row r="1" spans="1:33" s="350" customFormat="1" ht="23.25">
      <c r="A1" s="185" t="s">
        <v>285</v>
      </c>
      <c r="B1" s="164"/>
      <c r="C1" s="164"/>
      <c r="D1" s="164"/>
      <c r="E1" s="427" t="s">
        <v>338</v>
      </c>
      <c r="F1" s="427"/>
      <c r="G1" s="427"/>
      <c r="H1" s="427"/>
      <c r="I1" s="427"/>
      <c r="J1" s="427"/>
      <c r="K1" s="427"/>
      <c r="L1" s="427"/>
      <c r="M1" s="428"/>
      <c r="N1" s="427"/>
      <c r="O1" s="427"/>
      <c r="P1" s="437" t="str">
        <f>Startseite!G5</f>
        <v>Version 1.0</v>
      </c>
      <c r="Q1" s="427"/>
      <c r="R1" s="350" t="s">
        <v>341</v>
      </c>
      <c r="S1" s="350" t="str">
        <f>"E1:P"&amp;MAX(R:R)</f>
        <v>E1:P29</v>
      </c>
      <c r="W1" s="365"/>
      <c r="AG1" s="185"/>
    </row>
    <row r="2" spans="1:33">
      <c r="A2" s="166"/>
      <c r="B2" s="167"/>
      <c r="C2" s="167"/>
      <c r="D2" s="167"/>
    </row>
    <row r="3" spans="1:33">
      <c r="A3" s="89"/>
      <c r="B3" s="123"/>
      <c r="C3" s="123"/>
      <c r="D3" s="123"/>
      <c r="F3" s="349" t="str">
        <f>IF(Bilanz!D5=0,"","Betrieb:")</f>
        <v/>
      </c>
    </row>
    <row r="4" spans="1:33">
      <c r="A4" s="89"/>
      <c r="B4" s="123"/>
      <c r="C4" s="123"/>
      <c r="D4" s="123"/>
      <c r="F4" s="9" t="str">
        <f>IF(Bilanz!D5=0,"",Bilanz!D5)</f>
        <v/>
      </c>
    </row>
    <row r="5" spans="1:33" ht="67.7" customHeight="1">
      <c r="A5" s="89"/>
      <c r="B5" s="123"/>
      <c r="C5" s="123"/>
      <c r="D5" s="123"/>
      <c r="G5" s="416"/>
    </row>
    <row r="6" spans="1:33" ht="28.5" customHeight="1">
      <c r="A6" s="89"/>
      <c r="B6" s="123"/>
      <c r="C6" s="123"/>
      <c r="D6" s="123"/>
    </row>
    <row r="7" spans="1:33">
      <c r="A7" s="89"/>
      <c r="B7" s="123"/>
      <c r="C7" s="123"/>
      <c r="D7" s="123"/>
    </row>
    <row r="8" spans="1:33">
      <c r="A8" s="89"/>
      <c r="B8" s="123"/>
      <c r="C8" s="123"/>
      <c r="D8" s="123"/>
    </row>
    <row r="9" spans="1:33" ht="15" thickBot="1">
      <c r="A9" s="89"/>
      <c r="B9" s="123"/>
      <c r="C9" s="123"/>
      <c r="D9" s="123"/>
    </row>
    <row r="10" spans="1:33" ht="25.5" customHeight="1">
      <c r="A10" s="163" t="s">
        <v>251</v>
      </c>
      <c r="B10" s="164" t="s">
        <v>74</v>
      </c>
      <c r="C10" s="164" t="s">
        <v>283</v>
      </c>
      <c r="D10" s="164" t="s">
        <v>284</v>
      </c>
      <c r="E10" s="518" t="s">
        <v>293</v>
      </c>
      <c r="F10" s="529" t="s">
        <v>648</v>
      </c>
      <c r="G10" s="550" t="s">
        <v>0</v>
      </c>
      <c r="H10" s="372" t="s">
        <v>645</v>
      </c>
      <c r="I10" s="514" t="s">
        <v>644</v>
      </c>
      <c r="J10" s="527"/>
      <c r="K10" s="528"/>
      <c r="L10" s="514" t="s">
        <v>647</v>
      </c>
      <c r="M10" s="549"/>
      <c r="N10" s="514" t="s">
        <v>649</v>
      </c>
      <c r="O10" s="515"/>
      <c r="P10" s="547" t="s">
        <v>312</v>
      </c>
    </row>
    <row r="11" spans="1:33" ht="23.25" thickBot="1">
      <c r="A11" s="166"/>
      <c r="B11" s="167"/>
      <c r="C11" s="167"/>
      <c r="D11" s="167"/>
      <c r="E11" s="519"/>
      <c r="F11" s="524"/>
      <c r="G11" s="551"/>
      <c r="H11" s="373"/>
      <c r="I11" s="358"/>
      <c r="J11" s="359"/>
      <c r="K11" s="347" t="s">
        <v>255</v>
      </c>
      <c r="L11" s="361" t="s">
        <v>643</v>
      </c>
      <c r="M11" s="366" t="s">
        <v>255</v>
      </c>
      <c r="N11" s="358" t="s">
        <v>21</v>
      </c>
      <c r="O11" s="368" t="s">
        <v>650</v>
      </c>
      <c r="P11" s="548"/>
      <c r="Q11" s="362" t="s">
        <v>646</v>
      </c>
      <c r="R11" s="17">
        <v>29</v>
      </c>
    </row>
    <row r="12" spans="1:33">
      <c r="A12" s="89" t="str">
        <f>CONCATENATE(C12&amp;"-"&amp;D12&amp;"-"&amp;$A$1&amp;"-"&amp;$E$1)</f>
        <v>1900-1-Aufnahme-Stickstofffixierung durch Leguminosen</v>
      </c>
      <c r="B12" s="364" t="str">
        <f>CONCATENATE($E$1&amp;"-"&amp;G12)</f>
        <v>Stickstofffixierung durch Leguminosen-</v>
      </c>
      <c r="C12" s="123">
        <f>YEAR(F12)</f>
        <v>1900</v>
      </c>
      <c r="D12" s="123">
        <f>IF(MONTH(F12)&lt;7,1,2)</f>
        <v>1</v>
      </c>
      <c r="E12" s="169">
        <v>1</v>
      </c>
      <c r="F12" s="66"/>
      <c r="G12" s="371"/>
      <c r="H12" s="421"/>
      <c r="I12" s="309" t="str">
        <f t="shared" ref="I12:I16" si="0">IF(G12="","",IF(OR(SUM(J12:K12)=0,J12=""),"","%"))</f>
        <v/>
      </c>
      <c r="J12" s="310" t="str">
        <f>IF(G12="","",IF(VLOOKUP(B12,'SD Aufnahme'!$A$1:$X$395,'SD Aufnahme'!$D$29,FALSE)="x","",VLOOKUP(B12,'SD Aufnahme'!$A$1:$X$395,'SD Aufnahme'!$D$29,FALSE)))</f>
        <v/>
      </c>
      <c r="K12" s="313"/>
      <c r="L12" s="126" t="str">
        <f>IF(G12="","",IF(VLOOKUP(B12,'SD Aufnahme'!$A$1:$X$395,'SD Aufnahme'!$K$29,FALSE)="x","",VLOOKUP(B12,'SD Aufnahme'!$A$1:$X$395,'SD Aufnahme'!$K$29,FALSE)))</f>
        <v/>
      </c>
      <c r="M12" s="87"/>
      <c r="N12" s="367" t="str">
        <f>IFERROR(O12/H12,"")</f>
        <v/>
      </c>
      <c r="O12" s="369" t="str">
        <f>IF(Q12&gt;0,Q12,"")</f>
        <v/>
      </c>
      <c r="P12" s="88" t="s">
        <v>324</v>
      </c>
      <c r="Q12" s="416">
        <f>IFERROR(H12*IF(AND(K12&lt;&gt;0,J12&lt;&gt;""),K12/J12,1)*IF(AND(M12&lt;&gt;0,L12&lt;&gt;""),M12/L12,1)*VLOOKUP(B12,'SD Aufnahme'!$A$1:$X$395,'SD Aufnahme'!$L$29,FALSE),0)</f>
        <v>0</v>
      </c>
      <c r="R12" s="17">
        <f>IF(F12&gt;0,ROW(),0)</f>
        <v>0</v>
      </c>
      <c r="S12" s="17" t="str">
        <f>CONCATENATE(C12&amp;"-"&amp;D12&amp;"-"&amp;$A$1)</f>
        <v>1900-1-Aufnahme</v>
      </c>
    </row>
    <row r="13" spans="1:33">
      <c r="A13" s="89" t="str">
        <f t="shared" ref="A13:A31" si="1">CONCATENATE(C13&amp;"-"&amp;D13&amp;"-"&amp;$A$1&amp;"-"&amp;$E$1)</f>
        <v>1900-1-Aufnahme-Stickstofffixierung durch Leguminosen</v>
      </c>
      <c r="B13" s="123" t="str">
        <f t="shared" ref="B13:B31" si="2">CONCATENATE($E$1&amp;"-"&amp;G13)</f>
        <v>Stickstofffixierung durch Leguminosen-</v>
      </c>
      <c r="C13" s="123">
        <f t="shared" ref="C13:C31" si="3">YEAR(F13)</f>
        <v>1900</v>
      </c>
      <c r="D13" s="123">
        <f t="shared" ref="D13:D31" si="4">IF(MONTH(F13)&lt;7,1,2)</f>
        <v>1</v>
      </c>
      <c r="E13" s="162">
        <f t="shared" ref="E13:E76" si="5">E12+1</f>
        <v>2</v>
      </c>
      <c r="F13" s="77"/>
      <c r="G13" s="371"/>
      <c r="H13" s="422"/>
      <c r="I13" s="309" t="str">
        <f t="shared" si="0"/>
        <v/>
      </c>
      <c r="J13" s="310" t="str">
        <f>IF(G13="","",IF(VLOOKUP(B13,'SD Aufnahme'!$A$1:$X$395,'SD Aufnahme'!$D$29,FALSE)="x","",VLOOKUP(B13,'SD Aufnahme'!$A$1:$X$395,'SD Aufnahme'!$D$29,FALSE)))</f>
        <v/>
      </c>
      <c r="K13" s="313"/>
      <c r="L13" s="126" t="str">
        <f>IF(G13="","",IF(VLOOKUP(B13,'SD Aufnahme'!$A$1:$X$395,'SD Aufnahme'!$K$29,FALSE)="x","",VLOOKUP(B13,'SD Aufnahme'!$A$1:$X$395,'SD Aufnahme'!$K$29,FALSE)))</f>
        <v/>
      </c>
      <c r="M13" s="87"/>
      <c r="N13" s="367" t="str">
        <f t="shared" ref="N13:N76" si="6">IFERROR(O13/H13,"")</f>
        <v/>
      </c>
      <c r="O13" s="370" t="str">
        <f t="shared" ref="O13:O76" si="7">IF(Q13&gt;0,Q13,"")</f>
        <v/>
      </c>
      <c r="P13" s="88" t="s">
        <v>324</v>
      </c>
      <c r="Q13" s="416">
        <f>IFERROR(H13*IF(AND(K13&lt;&gt;0,J13&lt;&gt;""),K13/J13,1)*IF(AND(M13&lt;&gt;0,L13&lt;&gt;""),M13/L13,1)*VLOOKUP(B13,'SD Aufnahme'!$A$1:$X$395,'SD Aufnahme'!$L$29,FALSE),0)</f>
        <v>0</v>
      </c>
      <c r="R13" s="17">
        <f t="shared" ref="R13:R76" si="8">IF(F13&gt;0,ROW(),0)</f>
        <v>0</v>
      </c>
      <c r="S13" s="17" t="str">
        <f t="shared" ref="S13:S76" si="9">CONCATENATE(C13&amp;"-"&amp;D13&amp;"-"&amp;$A$1)</f>
        <v>1900-1-Aufnahme</v>
      </c>
    </row>
    <row r="14" spans="1:33">
      <c r="A14" s="89" t="str">
        <f t="shared" si="1"/>
        <v>1900-1-Aufnahme-Stickstofffixierung durch Leguminosen</v>
      </c>
      <c r="B14" s="123" t="str">
        <f t="shared" si="2"/>
        <v>Stickstofffixierung durch Leguminosen-</v>
      </c>
      <c r="C14" s="123">
        <f t="shared" si="3"/>
        <v>1900</v>
      </c>
      <c r="D14" s="123">
        <f t="shared" si="4"/>
        <v>1</v>
      </c>
      <c r="E14" s="162">
        <f t="shared" si="5"/>
        <v>3</v>
      </c>
      <c r="F14" s="77"/>
      <c r="G14" s="371"/>
      <c r="H14" s="422"/>
      <c r="I14" s="309" t="str">
        <f t="shared" si="0"/>
        <v/>
      </c>
      <c r="J14" s="310" t="str">
        <f>IF(G14="","",IF(VLOOKUP(B14,'SD Aufnahme'!$A$1:$X$395,'SD Aufnahme'!$D$29,FALSE)="x","",VLOOKUP(B14,'SD Aufnahme'!$A$1:$X$395,'SD Aufnahme'!$D$29,FALSE)))</f>
        <v/>
      </c>
      <c r="K14" s="313"/>
      <c r="L14" s="126" t="str">
        <f>IF(G14="","",IF(VLOOKUP(B14,'SD Aufnahme'!$A$1:$X$395,'SD Aufnahme'!$K$29,FALSE)="x","",VLOOKUP(B14,'SD Aufnahme'!$A$1:$X$395,'SD Aufnahme'!$K$29,FALSE)))</f>
        <v/>
      </c>
      <c r="M14" s="87"/>
      <c r="N14" s="367" t="str">
        <f t="shared" si="6"/>
        <v/>
      </c>
      <c r="O14" s="370" t="str">
        <f t="shared" si="7"/>
        <v/>
      </c>
      <c r="P14" s="88" t="s">
        <v>324</v>
      </c>
      <c r="Q14" s="416">
        <f>IFERROR(H14*IF(AND(K14&lt;&gt;0,J14&lt;&gt;""),K14/J14,1)*IF(AND(M14&lt;&gt;0,L14&lt;&gt;""),M14/L14,1)*VLOOKUP(B14,'SD Aufnahme'!$A$1:$X$395,'SD Aufnahme'!$L$29,FALSE),0)</f>
        <v>0</v>
      </c>
      <c r="R14" s="17">
        <f t="shared" si="8"/>
        <v>0</v>
      </c>
      <c r="S14" s="17" t="str">
        <f t="shared" si="9"/>
        <v>1900-1-Aufnahme</v>
      </c>
    </row>
    <row r="15" spans="1:33">
      <c r="A15" s="89" t="str">
        <f t="shared" si="1"/>
        <v>1900-1-Aufnahme-Stickstofffixierung durch Leguminosen</v>
      </c>
      <c r="B15" s="123" t="str">
        <f t="shared" si="2"/>
        <v>Stickstofffixierung durch Leguminosen-</v>
      </c>
      <c r="C15" s="123">
        <f t="shared" si="3"/>
        <v>1900</v>
      </c>
      <c r="D15" s="123">
        <f t="shared" si="4"/>
        <v>1</v>
      </c>
      <c r="E15" s="162">
        <f t="shared" si="5"/>
        <v>4</v>
      </c>
      <c r="F15" s="77"/>
      <c r="G15" s="371"/>
      <c r="H15" s="422"/>
      <c r="I15" s="309" t="str">
        <f t="shared" si="0"/>
        <v/>
      </c>
      <c r="J15" s="310" t="str">
        <f>IF(G15="","",IF(VLOOKUP(B15,'SD Aufnahme'!$A$1:$X$395,'SD Aufnahme'!$D$29,FALSE)="x","",VLOOKUP(B15,'SD Aufnahme'!$A$1:$X$395,'SD Aufnahme'!$D$29,FALSE)))</f>
        <v/>
      </c>
      <c r="K15" s="313"/>
      <c r="L15" s="126" t="str">
        <f>IF(G15="","",IF(VLOOKUP(B15,'SD Aufnahme'!$A$1:$X$395,'SD Aufnahme'!$K$29,FALSE)="x","",VLOOKUP(B15,'SD Aufnahme'!$A$1:$X$395,'SD Aufnahme'!$K$29,FALSE)))</f>
        <v/>
      </c>
      <c r="M15" s="87"/>
      <c r="N15" s="367" t="str">
        <f t="shared" si="6"/>
        <v/>
      </c>
      <c r="O15" s="370" t="str">
        <f t="shared" si="7"/>
        <v/>
      </c>
      <c r="P15" s="88" t="s">
        <v>324</v>
      </c>
      <c r="Q15" s="416">
        <f>IFERROR(H15*IF(AND(K15&lt;&gt;0,J15&lt;&gt;""),K15/J15,1)*IF(AND(M15&lt;&gt;0,L15&lt;&gt;""),M15/L15,1)*VLOOKUP(B15,'SD Aufnahme'!$A$1:$X$395,'SD Aufnahme'!$L$29,FALSE),0)</f>
        <v>0</v>
      </c>
      <c r="R15" s="17">
        <f t="shared" si="8"/>
        <v>0</v>
      </c>
      <c r="S15" s="17" t="str">
        <f t="shared" si="9"/>
        <v>1900-1-Aufnahme</v>
      </c>
    </row>
    <row r="16" spans="1:33">
      <c r="A16" s="89" t="str">
        <f t="shared" si="1"/>
        <v>1900-1-Aufnahme-Stickstofffixierung durch Leguminosen</v>
      </c>
      <c r="B16" s="123" t="str">
        <f t="shared" si="2"/>
        <v>Stickstofffixierung durch Leguminosen-</v>
      </c>
      <c r="C16" s="123">
        <f t="shared" si="3"/>
        <v>1900</v>
      </c>
      <c r="D16" s="123">
        <f t="shared" si="4"/>
        <v>1</v>
      </c>
      <c r="E16" s="162">
        <f>E15+1</f>
        <v>5</v>
      </c>
      <c r="F16" s="77"/>
      <c r="G16" s="371"/>
      <c r="H16" s="422"/>
      <c r="I16" s="309" t="str">
        <f t="shared" si="0"/>
        <v/>
      </c>
      <c r="J16" s="310" t="str">
        <f>IF(G16="","",IF(VLOOKUP(B16,'SD Aufnahme'!$A$1:$X$395,'SD Aufnahme'!$D$29,FALSE)="x","",VLOOKUP(B16,'SD Aufnahme'!$A$1:$X$395,'SD Aufnahme'!$D$29,FALSE)))</f>
        <v/>
      </c>
      <c r="K16" s="313"/>
      <c r="L16" s="126" t="str">
        <f>IF(G16="","",IF(VLOOKUP(B16,'SD Aufnahme'!$A$1:$X$395,'SD Aufnahme'!$K$29,FALSE)="x","",VLOOKUP(B16,'SD Aufnahme'!$A$1:$X$395,'SD Aufnahme'!$K$29,FALSE)))</f>
        <v/>
      </c>
      <c r="M16" s="87"/>
      <c r="N16" s="367" t="str">
        <f t="shared" si="6"/>
        <v/>
      </c>
      <c r="O16" s="370" t="str">
        <f t="shared" si="7"/>
        <v/>
      </c>
      <c r="P16" s="88" t="s">
        <v>324</v>
      </c>
      <c r="Q16" s="416">
        <f>IFERROR(H16*IF(AND(K16&lt;&gt;0,J16&lt;&gt;""),K16/J16,1)*IF(AND(M16&lt;&gt;0,L16&lt;&gt;""),M16/L16,1)*VLOOKUP(B16,'SD Aufnahme'!$A$1:$X$395,'SD Aufnahme'!$L$29,FALSE),0)</f>
        <v>0</v>
      </c>
      <c r="R16" s="17">
        <f t="shared" si="8"/>
        <v>0</v>
      </c>
      <c r="S16" s="17" t="str">
        <f t="shared" si="9"/>
        <v>1900-1-Aufnahme</v>
      </c>
    </row>
    <row r="17" spans="1:19">
      <c r="A17" s="89" t="str">
        <f t="shared" si="1"/>
        <v>1900-1-Aufnahme-Stickstofffixierung durch Leguminosen</v>
      </c>
      <c r="B17" s="123" t="str">
        <f t="shared" si="2"/>
        <v>Stickstofffixierung durch Leguminosen-</v>
      </c>
      <c r="C17" s="123">
        <f t="shared" si="3"/>
        <v>1900</v>
      </c>
      <c r="D17" s="123">
        <f t="shared" si="4"/>
        <v>1</v>
      </c>
      <c r="E17" s="162">
        <f t="shared" si="5"/>
        <v>6</v>
      </c>
      <c r="F17" s="77"/>
      <c r="G17" s="371"/>
      <c r="H17" s="422"/>
      <c r="I17" s="309" t="str">
        <f>IF(G17="","",IF(OR(SUM(J17:K17)=0,J17=""),"","%"))</f>
        <v/>
      </c>
      <c r="J17" s="310" t="str">
        <f>IF(G17="","",IF(VLOOKUP(B17,'SD Aufnahme'!$A$1:$X$395,'SD Aufnahme'!$D$29,FALSE)="x","",VLOOKUP(B17,'SD Aufnahme'!$A$1:$X$395,'SD Aufnahme'!$D$29,FALSE)))</f>
        <v/>
      </c>
      <c r="K17" s="313"/>
      <c r="L17" s="126" t="str">
        <f>IF(G17="","",IF(VLOOKUP(B17,'SD Aufnahme'!$A$1:$X$395,'SD Aufnahme'!$K$29,FALSE)="x","",VLOOKUP(B17,'SD Aufnahme'!$A$1:$X$395,'SD Aufnahme'!$K$29,FALSE)))</f>
        <v/>
      </c>
      <c r="M17" s="87"/>
      <c r="N17" s="367" t="str">
        <f t="shared" si="6"/>
        <v/>
      </c>
      <c r="O17" s="370" t="str">
        <f t="shared" si="7"/>
        <v/>
      </c>
      <c r="P17" s="88" t="s">
        <v>324</v>
      </c>
      <c r="Q17" s="416">
        <f>IFERROR(H17*IF(AND(K17&lt;&gt;0,J17&lt;&gt;""),K17/J17,1)*IF(AND(M17&lt;&gt;0,L17&lt;&gt;""),M17/L17,1)*VLOOKUP(B17,'SD Aufnahme'!$A$1:$X$395,'SD Aufnahme'!$L$29,FALSE),0)</f>
        <v>0</v>
      </c>
      <c r="R17" s="17">
        <f t="shared" si="8"/>
        <v>0</v>
      </c>
      <c r="S17" s="17" t="str">
        <f t="shared" si="9"/>
        <v>1900-1-Aufnahme</v>
      </c>
    </row>
    <row r="18" spans="1:19">
      <c r="A18" s="89" t="str">
        <f t="shared" si="1"/>
        <v>1900-1-Aufnahme-Stickstofffixierung durch Leguminosen</v>
      </c>
      <c r="B18" s="123" t="str">
        <f t="shared" si="2"/>
        <v>Stickstofffixierung durch Leguminosen-</v>
      </c>
      <c r="C18" s="123">
        <f t="shared" si="3"/>
        <v>1900</v>
      </c>
      <c r="D18" s="123">
        <f t="shared" si="4"/>
        <v>1</v>
      </c>
      <c r="E18" s="162">
        <f t="shared" si="5"/>
        <v>7</v>
      </c>
      <c r="F18" s="77"/>
      <c r="G18" s="371"/>
      <c r="H18" s="422"/>
      <c r="I18" s="309" t="str">
        <f t="shared" ref="I18:I31" si="10">IF(G18="","",IF(OR(SUM(J18:K18)=0,J18=""),"","%"))</f>
        <v/>
      </c>
      <c r="J18" s="310" t="str">
        <f>IF(G18="","",IF(VLOOKUP(B18,'SD Aufnahme'!$A$1:$X$395,'SD Aufnahme'!$D$29,FALSE)="x","",VLOOKUP(B18,'SD Aufnahme'!$A$1:$X$395,'SD Aufnahme'!$D$29,FALSE)))</f>
        <v/>
      </c>
      <c r="K18" s="313"/>
      <c r="L18" s="126" t="str">
        <f>IF(G18="","",IF(VLOOKUP(B18,'SD Aufnahme'!$A$1:$X$395,'SD Aufnahme'!$K$29,FALSE)="x","",VLOOKUP(B18,'SD Aufnahme'!$A$1:$X$395,'SD Aufnahme'!$K$29,FALSE)))</f>
        <v/>
      </c>
      <c r="M18" s="87"/>
      <c r="N18" s="367" t="str">
        <f t="shared" si="6"/>
        <v/>
      </c>
      <c r="O18" s="370" t="str">
        <f t="shared" si="7"/>
        <v/>
      </c>
      <c r="P18" s="88" t="s">
        <v>324</v>
      </c>
      <c r="Q18" s="416">
        <f>IFERROR(H18*IF(AND(K18&lt;&gt;0,J18&lt;&gt;""),K18/J18,1)*IF(AND(M18&lt;&gt;0,L18&lt;&gt;""),M18/L18,1)*VLOOKUP(B18,'SD Aufnahme'!$A$1:$X$395,'SD Aufnahme'!$L$29,FALSE),0)</f>
        <v>0</v>
      </c>
      <c r="R18" s="17">
        <f t="shared" si="8"/>
        <v>0</v>
      </c>
      <c r="S18" s="17" t="str">
        <f t="shared" si="9"/>
        <v>1900-1-Aufnahme</v>
      </c>
    </row>
    <row r="19" spans="1:19">
      <c r="A19" s="89" t="str">
        <f t="shared" si="1"/>
        <v>1900-1-Aufnahme-Stickstofffixierung durch Leguminosen</v>
      </c>
      <c r="B19" s="123" t="str">
        <f t="shared" si="2"/>
        <v>Stickstofffixierung durch Leguminosen-</v>
      </c>
      <c r="C19" s="123">
        <f t="shared" si="3"/>
        <v>1900</v>
      </c>
      <c r="D19" s="123">
        <f t="shared" si="4"/>
        <v>1</v>
      </c>
      <c r="E19" s="162">
        <f t="shared" si="5"/>
        <v>8</v>
      </c>
      <c r="F19" s="77"/>
      <c r="G19" s="371"/>
      <c r="H19" s="422"/>
      <c r="I19" s="309" t="str">
        <f t="shared" si="10"/>
        <v/>
      </c>
      <c r="J19" s="310" t="str">
        <f>IF(G19="","",IF(VLOOKUP(B19,'SD Aufnahme'!$A$1:$X$395,'SD Aufnahme'!$D$29,FALSE)="x","",VLOOKUP(B19,'SD Aufnahme'!$A$1:$X$395,'SD Aufnahme'!$D$29,FALSE)))</f>
        <v/>
      </c>
      <c r="K19" s="313"/>
      <c r="L19" s="126" t="str">
        <f>IF(G19="","",IF(VLOOKUP(B19,'SD Aufnahme'!$A$1:$X$395,'SD Aufnahme'!$K$29,FALSE)="x","",VLOOKUP(B19,'SD Aufnahme'!$A$1:$X$395,'SD Aufnahme'!$K$29,FALSE)))</f>
        <v/>
      </c>
      <c r="M19" s="87"/>
      <c r="N19" s="367" t="str">
        <f t="shared" si="6"/>
        <v/>
      </c>
      <c r="O19" s="370" t="str">
        <f t="shared" si="7"/>
        <v/>
      </c>
      <c r="P19" s="88" t="s">
        <v>324</v>
      </c>
      <c r="Q19" s="416">
        <f>IFERROR(H19*IF(AND(K19&lt;&gt;0,J19&lt;&gt;""),K19/J19,1)*IF(AND(M19&lt;&gt;0,L19&lt;&gt;""),M19/L19,1)*VLOOKUP(B19,'SD Aufnahme'!$A$1:$X$395,'SD Aufnahme'!$L$29,FALSE),0)</f>
        <v>0</v>
      </c>
      <c r="R19" s="17">
        <f t="shared" si="8"/>
        <v>0</v>
      </c>
      <c r="S19" s="17" t="str">
        <f t="shared" si="9"/>
        <v>1900-1-Aufnahme</v>
      </c>
    </row>
    <row r="20" spans="1:19">
      <c r="A20" s="89" t="str">
        <f t="shared" si="1"/>
        <v>1900-1-Aufnahme-Stickstofffixierung durch Leguminosen</v>
      </c>
      <c r="B20" s="123" t="str">
        <f t="shared" si="2"/>
        <v>Stickstofffixierung durch Leguminosen-</v>
      </c>
      <c r="C20" s="123">
        <f t="shared" si="3"/>
        <v>1900</v>
      </c>
      <c r="D20" s="123">
        <f t="shared" si="4"/>
        <v>1</v>
      </c>
      <c r="E20" s="162">
        <f t="shared" si="5"/>
        <v>9</v>
      </c>
      <c r="F20" s="77"/>
      <c r="G20" s="371"/>
      <c r="H20" s="422"/>
      <c r="I20" s="309" t="str">
        <f t="shared" si="10"/>
        <v/>
      </c>
      <c r="J20" s="310" t="str">
        <f>IF(G20="","",IF(VLOOKUP(B20,'SD Aufnahme'!$A$1:$X$395,'SD Aufnahme'!$D$29,FALSE)="x","",VLOOKUP(B20,'SD Aufnahme'!$A$1:$X$395,'SD Aufnahme'!$D$29,FALSE)))</f>
        <v/>
      </c>
      <c r="K20" s="313"/>
      <c r="L20" s="126" t="str">
        <f>IF(G20="","",IF(VLOOKUP(B20,'SD Aufnahme'!$A$1:$X$395,'SD Aufnahme'!$K$29,FALSE)="x","",VLOOKUP(B20,'SD Aufnahme'!$A$1:$X$395,'SD Aufnahme'!$K$29,FALSE)))</f>
        <v/>
      </c>
      <c r="M20" s="87"/>
      <c r="N20" s="367" t="str">
        <f t="shared" si="6"/>
        <v/>
      </c>
      <c r="O20" s="370" t="str">
        <f t="shared" si="7"/>
        <v/>
      </c>
      <c r="P20" s="88" t="s">
        <v>324</v>
      </c>
      <c r="Q20" s="416">
        <f>IFERROR(H20*IF(AND(K20&lt;&gt;0,J20&lt;&gt;""),K20/J20,1)*IF(AND(M20&lt;&gt;0,L20&lt;&gt;""),M20/L20,1)*VLOOKUP(B20,'SD Aufnahme'!$A$1:$X$395,'SD Aufnahme'!$L$29,FALSE),0)</f>
        <v>0</v>
      </c>
      <c r="R20" s="17">
        <f t="shared" si="8"/>
        <v>0</v>
      </c>
      <c r="S20" s="17" t="str">
        <f t="shared" si="9"/>
        <v>1900-1-Aufnahme</v>
      </c>
    </row>
    <row r="21" spans="1:19">
      <c r="A21" s="89" t="str">
        <f t="shared" si="1"/>
        <v>1900-1-Aufnahme-Stickstofffixierung durch Leguminosen</v>
      </c>
      <c r="B21" s="123" t="str">
        <f t="shared" si="2"/>
        <v>Stickstofffixierung durch Leguminosen-</v>
      </c>
      <c r="C21" s="123">
        <f t="shared" si="3"/>
        <v>1900</v>
      </c>
      <c r="D21" s="123">
        <f t="shared" si="4"/>
        <v>1</v>
      </c>
      <c r="E21" s="162">
        <f t="shared" si="5"/>
        <v>10</v>
      </c>
      <c r="F21" s="77"/>
      <c r="G21" s="371"/>
      <c r="H21" s="422"/>
      <c r="I21" s="309" t="str">
        <f t="shared" si="10"/>
        <v/>
      </c>
      <c r="J21" s="310" t="str">
        <f>IF(G21="","",IF(VLOOKUP(B21,'SD Aufnahme'!$A$1:$X$395,'SD Aufnahme'!$D$29,FALSE)="x","",VLOOKUP(B21,'SD Aufnahme'!$A$1:$X$395,'SD Aufnahme'!$D$29,FALSE)))</f>
        <v/>
      </c>
      <c r="K21" s="313"/>
      <c r="L21" s="126" t="str">
        <f>IF(G21="","",IF(VLOOKUP(B21,'SD Aufnahme'!$A$1:$X$395,'SD Aufnahme'!$K$29,FALSE)="x","",VLOOKUP(B21,'SD Aufnahme'!$A$1:$X$395,'SD Aufnahme'!$K$29,FALSE)))</f>
        <v/>
      </c>
      <c r="M21" s="87"/>
      <c r="N21" s="367" t="str">
        <f t="shared" si="6"/>
        <v/>
      </c>
      <c r="O21" s="370" t="str">
        <f t="shared" si="7"/>
        <v/>
      </c>
      <c r="P21" s="88" t="s">
        <v>324</v>
      </c>
      <c r="Q21" s="416">
        <f>IFERROR(H21*IF(AND(K21&lt;&gt;0,J21&lt;&gt;""),K21/J21,1)*IF(AND(M21&lt;&gt;0,L21&lt;&gt;""),M21/L21,1)*VLOOKUP(B21,'SD Aufnahme'!$A$1:$X$395,'SD Aufnahme'!$L$29,FALSE),0)</f>
        <v>0</v>
      </c>
      <c r="R21" s="17">
        <f t="shared" si="8"/>
        <v>0</v>
      </c>
      <c r="S21" s="17" t="str">
        <f t="shared" si="9"/>
        <v>1900-1-Aufnahme</v>
      </c>
    </row>
    <row r="22" spans="1:19">
      <c r="A22" s="89" t="str">
        <f t="shared" si="1"/>
        <v>1900-1-Aufnahme-Stickstofffixierung durch Leguminosen</v>
      </c>
      <c r="B22" s="123" t="str">
        <f t="shared" si="2"/>
        <v>Stickstofffixierung durch Leguminosen-</v>
      </c>
      <c r="C22" s="123">
        <f t="shared" si="3"/>
        <v>1900</v>
      </c>
      <c r="D22" s="123">
        <f t="shared" si="4"/>
        <v>1</v>
      </c>
      <c r="E22" s="162">
        <f t="shared" si="5"/>
        <v>11</v>
      </c>
      <c r="F22" s="77"/>
      <c r="G22" s="371"/>
      <c r="H22" s="422"/>
      <c r="I22" s="309" t="str">
        <f t="shared" si="10"/>
        <v/>
      </c>
      <c r="J22" s="310" t="str">
        <f>IF(G22="","",IF(VLOOKUP(B22,'SD Aufnahme'!$A$1:$X$395,'SD Aufnahme'!$D$29,FALSE)="x","",VLOOKUP(B22,'SD Aufnahme'!$A$1:$X$395,'SD Aufnahme'!$D$29,FALSE)))</f>
        <v/>
      </c>
      <c r="K22" s="313"/>
      <c r="L22" s="126" t="str">
        <f>IF(G22="","",IF(VLOOKUP(B22,'SD Aufnahme'!$A$1:$X$395,'SD Aufnahme'!$K$29,FALSE)="x","",VLOOKUP(B22,'SD Aufnahme'!$A$1:$X$395,'SD Aufnahme'!$K$29,FALSE)))</f>
        <v/>
      </c>
      <c r="M22" s="87"/>
      <c r="N22" s="367" t="str">
        <f t="shared" si="6"/>
        <v/>
      </c>
      <c r="O22" s="370" t="str">
        <f t="shared" si="7"/>
        <v/>
      </c>
      <c r="P22" s="88" t="s">
        <v>324</v>
      </c>
      <c r="Q22" s="416">
        <f>IFERROR(H22*IF(AND(K22&lt;&gt;0,J22&lt;&gt;""),K22/J22,1)*IF(AND(M22&lt;&gt;0,L22&lt;&gt;""),M22/L22,1)*VLOOKUP(B22,'SD Aufnahme'!$A$1:$X$395,'SD Aufnahme'!$L$29,FALSE),0)</f>
        <v>0</v>
      </c>
      <c r="R22" s="17">
        <f t="shared" si="8"/>
        <v>0</v>
      </c>
      <c r="S22" s="17" t="str">
        <f t="shared" si="9"/>
        <v>1900-1-Aufnahme</v>
      </c>
    </row>
    <row r="23" spans="1:19">
      <c r="A23" s="89" t="str">
        <f t="shared" si="1"/>
        <v>1900-1-Aufnahme-Stickstofffixierung durch Leguminosen</v>
      </c>
      <c r="B23" s="123" t="str">
        <f t="shared" si="2"/>
        <v>Stickstofffixierung durch Leguminosen-</v>
      </c>
      <c r="C23" s="123">
        <f t="shared" si="3"/>
        <v>1900</v>
      </c>
      <c r="D23" s="123">
        <f t="shared" si="4"/>
        <v>1</v>
      </c>
      <c r="E23" s="162">
        <f t="shared" si="5"/>
        <v>12</v>
      </c>
      <c r="F23" s="77"/>
      <c r="G23" s="371"/>
      <c r="H23" s="422"/>
      <c r="I23" s="309" t="str">
        <f t="shared" si="10"/>
        <v/>
      </c>
      <c r="J23" s="310" t="str">
        <f>IF(G23="","",IF(VLOOKUP(B23,'SD Aufnahme'!$A$1:$X$395,'SD Aufnahme'!$D$29,FALSE)="x","",VLOOKUP(B23,'SD Aufnahme'!$A$1:$X$395,'SD Aufnahme'!$D$29,FALSE)))</f>
        <v/>
      </c>
      <c r="K23" s="313"/>
      <c r="L23" s="126" t="str">
        <f>IF(G23="","",IF(VLOOKUP(B23,'SD Aufnahme'!$A$1:$X$395,'SD Aufnahme'!$K$29,FALSE)="x","",VLOOKUP(B23,'SD Aufnahme'!$A$1:$X$395,'SD Aufnahme'!$K$29,FALSE)))</f>
        <v/>
      </c>
      <c r="M23" s="87"/>
      <c r="N23" s="367" t="str">
        <f t="shared" si="6"/>
        <v/>
      </c>
      <c r="O23" s="370" t="str">
        <f t="shared" si="7"/>
        <v/>
      </c>
      <c r="P23" s="88" t="s">
        <v>324</v>
      </c>
      <c r="Q23" s="416">
        <f>IFERROR(H23*IF(AND(K23&lt;&gt;0,J23&lt;&gt;""),K23/J23,1)*IF(AND(M23&lt;&gt;0,L23&lt;&gt;""),M23/L23,1)*VLOOKUP(B23,'SD Aufnahme'!$A$1:$X$395,'SD Aufnahme'!$L$29,FALSE),0)</f>
        <v>0</v>
      </c>
      <c r="R23" s="17">
        <f t="shared" si="8"/>
        <v>0</v>
      </c>
      <c r="S23" s="17" t="str">
        <f t="shared" si="9"/>
        <v>1900-1-Aufnahme</v>
      </c>
    </row>
    <row r="24" spans="1:19">
      <c r="A24" s="89" t="str">
        <f t="shared" si="1"/>
        <v>1900-1-Aufnahme-Stickstofffixierung durch Leguminosen</v>
      </c>
      <c r="B24" s="123" t="str">
        <f t="shared" si="2"/>
        <v>Stickstofffixierung durch Leguminosen-</v>
      </c>
      <c r="C24" s="123">
        <f t="shared" si="3"/>
        <v>1900</v>
      </c>
      <c r="D24" s="123">
        <f t="shared" si="4"/>
        <v>1</v>
      </c>
      <c r="E24" s="162">
        <f t="shared" si="5"/>
        <v>13</v>
      </c>
      <c r="F24" s="77"/>
      <c r="G24" s="371"/>
      <c r="H24" s="422"/>
      <c r="I24" s="309" t="str">
        <f t="shared" si="10"/>
        <v/>
      </c>
      <c r="J24" s="310" t="str">
        <f>IF(G24="","",IF(VLOOKUP(B24,'SD Aufnahme'!$A$1:$X$395,'SD Aufnahme'!$D$29,FALSE)="x","",VLOOKUP(B24,'SD Aufnahme'!$A$1:$X$395,'SD Aufnahme'!$D$29,FALSE)))</f>
        <v/>
      </c>
      <c r="K24" s="313"/>
      <c r="L24" s="126" t="str">
        <f>IF(G24="","",IF(VLOOKUP(B24,'SD Aufnahme'!$A$1:$X$395,'SD Aufnahme'!$K$29,FALSE)="x","",VLOOKUP(B24,'SD Aufnahme'!$A$1:$X$395,'SD Aufnahme'!$K$29,FALSE)))</f>
        <v/>
      </c>
      <c r="M24" s="87"/>
      <c r="N24" s="367" t="str">
        <f t="shared" si="6"/>
        <v/>
      </c>
      <c r="O24" s="370" t="str">
        <f t="shared" si="7"/>
        <v/>
      </c>
      <c r="P24" s="88" t="s">
        <v>324</v>
      </c>
      <c r="Q24" s="416">
        <f>IFERROR(H24*IF(AND(K24&lt;&gt;0,J24&lt;&gt;""),K24/J24,1)*IF(AND(M24&lt;&gt;0,L24&lt;&gt;""),M24/L24,1)*VLOOKUP(B24,'SD Aufnahme'!$A$1:$X$395,'SD Aufnahme'!$L$29,FALSE),0)</f>
        <v>0</v>
      </c>
      <c r="R24" s="17">
        <f t="shared" si="8"/>
        <v>0</v>
      </c>
      <c r="S24" s="17" t="str">
        <f t="shared" si="9"/>
        <v>1900-1-Aufnahme</v>
      </c>
    </row>
    <row r="25" spans="1:19">
      <c r="A25" s="89" t="str">
        <f t="shared" si="1"/>
        <v>1900-1-Aufnahme-Stickstofffixierung durch Leguminosen</v>
      </c>
      <c r="B25" s="123" t="str">
        <f t="shared" si="2"/>
        <v>Stickstofffixierung durch Leguminosen-</v>
      </c>
      <c r="C25" s="123">
        <f t="shared" si="3"/>
        <v>1900</v>
      </c>
      <c r="D25" s="123">
        <f t="shared" si="4"/>
        <v>1</v>
      </c>
      <c r="E25" s="162">
        <f t="shared" si="5"/>
        <v>14</v>
      </c>
      <c r="F25" s="77"/>
      <c r="G25" s="371"/>
      <c r="H25" s="422"/>
      <c r="I25" s="309" t="str">
        <f t="shared" si="10"/>
        <v/>
      </c>
      <c r="J25" s="310" t="str">
        <f>IF(G25="","",IF(VLOOKUP(B25,'SD Aufnahme'!$A$1:$X$395,'SD Aufnahme'!$D$29,FALSE)="x","",VLOOKUP(B25,'SD Aufnahme'!$A$1:$X$395,'SD Aufnahme'!$D$29,FALSE)))</f>
        <v/>
      </c>
      <c r="K25" s="313"/>
      <c r="L25" s="126" t="str">
        <f>IF(G25="","",IF(VLOOKUP(B25,'SD Aufnahme'!$A$1:$X$395,'SD Aufnahme'!$K$29,FALSE)="x","",VLOOKUP(B25,'SD Aufnahme'!$A$1:$X$395,'SD Aufnahme'!$K$29,FALSE)))</f>
        <v/>
      </c>
      <c r="M25" s="87"/>
      <c r="N25" s="367" t="str">
        <f t="shared" si="6"/>
        <v/>
      </c>
      <c r="O25" s="370" t="str">
        <f t="shared" si="7"/>
        <v/>
      </c>
      <c r="P25" s="88" t="s">
        <v>324</v>
      </c>
      <c r="Q25" s="416">
        <f>IFERROR(H25*IF(AND(K25&lt;&gt;0,J25&lt;&gt;""),K25/J25,1)*IF(AND(M25&lt;&gt;0,L25&lt;&gt;""),M25/L25,1)*VLOOKUP(B25,'SD Aufnahme'!$A$1:$X$395,'SD Aufnahme'!$L$29,FALSE),0)</f>
        <v>0</v>
      </c>
      <c r="R25" s="17">
        <f t="shared" si="8"/>
        <v>0</v>
      </c>
      <c r="S25" s="17" t="str">
        <f t="shared" si="9"/>
        <v>1900-1-Aufnahme</v>
      </c>
    </row>
    <row r="26" spans="1:19">
      <c r="A26" s="89" t="str">
        <f t="shared" si="1"/>
        <v>1900-1-Aufnahme-Stickstofffixierung durch Leguminosen</v>
      </c>
      <c r="B26" s="123" t="str">
        <f t="shared" si="2"/>
        <v>Stickstofffixierung durch Leguminosen-</v>
      </c>
      <c r="C26" s="123">
        <f t="shared" si="3"/>
        <v>1900</v>
      </c>
      <c r="D26" s="123">
        <f t="shared" si="4"/>
        <v>1</v>
      </c>
      <c r="E26" s="162">
        <f t="shared" si="5"/>
        <v>15</v>
      </c>
      <c r="F26" s="77"/>
      <c r="G26" s="371"/>
      <c r="H26" s="422"/>
      <c r="I26" s="309" t="str">
        <f t="shared" si="10"/>
        <v/>
      </c>
      <c r="J26" s="310" t="str">
        <f>IF(G26="","",IF(VLOOKUP(B26,'SD Aufnahme'!$A$1:$X$395,'SD Aufnahme'!$D$29,FALSE)="x","",VLOOKUP(B26,'SD Aufnahme'!$A$1:$X$395,'SD Aufnahme'!$D$29,FALSE)))</f>
        <v/>
      </c>
      <c r="K26" s="313"/>
      <c r="L26" s="126" t="str">
        <f>IF(G26="","",IF(VLOOKUP(B26,'SD Aufnahme'!$A$1:$X$395,'SD Aufnahme'!$K$29,FALSE)="x","",VLOOKUP(B26,'SD Aufnahme'!$A$1:$X$395,'SD Aufnahme'!$K$29,FALSE)))</f>
        <v/>
      </c>
      <c r="M26" s="87"/>
      <c r="N26" s="367" t="str">
        <f t="shared" si="6"/>
        <v/>
      </c>
      <c r="O26" s="370" t="str">
        <f t="shared" si="7"/>
        <v/>
      </c>
      <c r="P26" s="88" t="s">
        <v>324</v>
      </c>
      <c r="Q26" s="416">
        <f>IFERROR(H26*IF(AND(K26&lt;&gt;0,J26&lt;&gt;""),K26/J26,1)*IF(AND(M26&lt;&gt;0,L26&lt;&gt;""),M26/L26,1)*VLOOKUP(B26,'SD Aufnahme'!$A$1:$X$395,'SD Aufnahme'!$L$29,FALSE),0)</f>
        <v>0</v>
      </c>
      <c r="R26" s="17">
        <f t="shared" si="8"/>
        <v>0</v>
      </c>
      <c r="S26" s="17" t="str">
        <f t="shared" si="9"/>
        <v>1900-1-Aufnahme</v>
      </c>
    </row>
    <row r="27" spans="1:19">
      <c r="A27" s="89" t="str">
        <f t="shared" si="1"/>
        <v>1900-1-Aufnahme-Stickstofffixierung durch Leguminosen</v>
      </c>
      <c r="B27" s="123" t="str">
        <f t="shared" si="2"/>
        <v>Stickstofffixierung durch Leguminosen-</v>
      </c>
      <c r="C27" s="123">
        <f t="shared" si="3"/>
        <v>1900</v>
      </c>
      <c r="D27" s="123">
        <f t="shared" si="4"/>
        <v>1</v>
      </c>
      <c r="E27" s="162">
        <f t="shared" si="5"/>
        <v>16</v>
      </c>
      <c r="F27" s="77"/>
      <c r="G27" s="371"/>
      <c r="H27" s="422"/>
      <c r="I27" s="309" t="str">
        <f t="shared" si="10"/>
        <v/>
      </c>
      <c r="J27" s="310" t="str">
        <f>IF(G27="","",IF(VLOOKUP(B27,'SD Aufnahme'!$A$1:$X$395,'SD Aufnahme'!$D$29,FALSE)="x","",VLOOKUP(B27,'SD Aufnahme'!$A$1:$X$395,'SD Aufnahme'!$D$29,FALSE)))</f>
        <v/>
      </c>
      <c r="K27" s="313"/>
      <c r="L27" s="126" t="str">
        <f>IF(G27="","",IF(VLOOKUP(B27,'SD Aufnahme'!$A$1:$X$395,'SD Aufnahme'!$K$29,FALSE)="x","",VLOOKUP(B27,'SD Aufnahme'!$A$1:$X$395,'SD Aufnahme'!$K$29,FALSE)))</f>
        <v/>
      </c>
      <c r="M27" s="87"/>
      <c r="N27" s="367" t="str">
        <f t="shared" si="6"/>
        <v/>
      </c>
      <c r="O27" s="370" t="str">
        <f t="shared" si="7"/>
        <v/>
      </c>
      <c r="P27" s="88" t="s">
        <v>324</v>
      </c>
      <c r="Q27" s="416">
        <f>IFERROR(H27*IF(AND(K27&lt;&gt;0,J27&lt;&gt;""),K27/J27,1)*IF(AND(M27&lt;&gt;0,L27&lt;&gt;""),M27/L27,1)*VLOOKUP(B27,'SD Aufnahme'!$A$1:$X$395,'SD Aufnahme'!$L$29,FALSE),0)</f>
        <v>0</v>
      </c>
      <c r="R27" s="17">
        <f t="shared" si="8"/>
        <v>0</v>
      </c>
      <c r="S27" s="17" t="str">
        <f t="shared" si="9"/>
        <v>1900-1-Aufnahme</v>
      </c>
    </row>
    <row r="28" spans="1:19">
      <c r="A28" s="89" t="str">
        <f t="shared" si="1"/>
        <v>1900-1-Aufnahme-Stickstofffixierung durch Leguminosen</v>
      </c>
      <c r="B28" s="123" t="str">
        <f t="shared" si="2"/>
        <v>Stickstofffixierung durch Leguminosen-</v>
      </c>
      <c r="C28" s="123">
        <f t="shared" si="3"/>
        <v>1900</v>
      </c>
      <c r="D28" s="123">
        <f t="shared" si="4"/>
        <v>1</v>
      </c>
      <c r="E28" s="162">
        <f t="shared" si="5"/>
        <v>17</v>
      </c>
      <c r="F28" s="77"/>
      <c r="G28" s="371"/>
      <c r="H28" s="422"/>
      <c r="I28" s="309" t="str">
        <f t="shared" si="10"/>
        <v/>
      </c>
      <c r="J28" s="310" t="str">
        <f>IF(G28="","",IF(VLOOKUP(B28,'SD Aufnahme'!$A$1:$X$395,'SD Aufnahme'!$D$29,FALSE)="x","",VLOOKUP(B28,'SD Aufnahme'!$A$1:$X$395,'SD Aufnahme'!$D$29,FALSE)))</f>
        <v/>
      </c>
      <c r="K28" s="313"/>
      <c r="L28" s="126" t="str">
        <f>IF(G28="","",IF(VLOOKUP(B28,'SD Aufnahme'!$A$1:$X$395,'SD Aufnahme'!$K$29,FALSE)="x","",VLOOKUP(B28,'SD Aufnahme'!$A$1:$X$395,'SD Aufnahme'!$K$29,FALSE)))</f>
        <v/>
      </c>
      <c r="M28" s="87"/>
      <c r="N28" s="367" t="str">
        <f t="shared" si="6"/>
        <v/>
      </c>
      <c r="O28" s="370" t="str">
        <f t="shared" si="7"/>
        <v/>
      </c>
      <c r="P28" s="88" t="s">
        <v>324</v>
      </c>
      <c r="Q28" s="416">
        <f>IFERROR(H28*IF(AND(K28&lt;&gt;0,J28&lt;&gt;""),K28/J28,1)*IF(AND(M28&lt;&gt;0,L28&lt;&gt;""),M28/L28,1)*VLOOKUP(B28,'SD Aufnahme'!$A$1:$X$395,'SD Aufnahme'!$L$29,FALSE),0)</f>
        <v>0</v>
      </c>
      <c r="R28" s="17">
        <f t="shared" si="8"/>
        <v>0</v>
      </c>
      <c r="S28" s="17" t="str">
        <f t="shared" si="9"/>
        <v>1900-1-Aufnahme</v>
      </c>
    </row>
    <row r="29" spans="1:19">
      <c r="A29" s="89" t="str">
        <f t="shared" si="1"/>
        <v>1900-1-Aufnahme-Stickstofffixierung durch Leguminosen</v>
      </c>
      <c r="B29" s="123" t="str">
        <f t="shared" si="2"/>
        <v>Stickstofffixierung durch Leguminosen-</v>
      </c>
      <c r="C29" s="123">
        <f t="shared" si="3"/>
        <v>1900</v>
      </c>
      <c r="D29" s="123">
        <f t="shared" si="4"/>
        <v>1</v>
      </c>
      <c r="E29" s="162">
        <f t="shared" si="5"/>
        <v>18</v>
      </c>
      <c r="F29" s="77"/>
      <c r="G29" s="371"/>
      <c r="H29" s="422"/>
      <c r="I29" s="309" t="str">
        <f t="shared" si="10"/>
        <v/>
      </c>
      <c r="J29" s="310" t="str">
        <f>IF(G29="","",IF(VLOOKUP(B29,'SD Aufnahme'!$A$1:$X$395,'SD Aufnahme'!$D$29,FALSE)="x","",VLOOKUP(B29,'SD Aufnahme'!$A$1:$X$395,'SD Aufnahme'!$D$29,FALSE)))</f>
        <v/>
      </c>
      <c r="K29" s="313"/>
      <c r="L29" s="126" t="str">
        <f>IF(G29="","",IF(VLOOKUP(B29,'SD Aufnahme'!$A$1:$X$395,'SD Aufnahme'!$K$29,FALSE)="x","",VLOOKUP(B29,'SD Aufnahme'!$A$1:$X$395,'SD Aufnahme'!$K$29,FALSE)))</f>
        <v/>
      </c>
      <c r="M29" s="87"/>
      <c r="N29" s="367" t="str">
        <f t="shared" si="6"/>
        <v/>
      </c>
      <c r="O29" s="370" t="str">
        <f t="shared" si="7"/>
        <v/>
      </c>
      <c r="P29" s="88" t="s">
        <v>324</v>
      </c>
      <c r="Q29" s="416">
        <f>IFERROR(H29*IF(AND(K29&lt;&gt;0,J29&lt;&gt;""),K29/J29,1)*IF(AND(M29&lt;&gt;0,L29&lt;&gt;""),M29/L29,1)*VLOOKUP(B29,'SD Aufnahme'!$A$1:$X$395,'SD Aufnahme'!$L$29,FALSE),0)</f>
        <v>0</v>
      </c>
      <c r="R29" s="17">
        <f t="shared" si="8"/>
        <v>0</v>
      </c>
      <c r="S29" s="17" t="str">
        <f t="shared" si="9"/>
        <v>1900-1-Aufnahme</v>
      </c>
    </row>
    <row r="30" spans="1:19">
      <c r="A30" s="89" t="str">
        <f t="shared" si="1"/>
        <v>1900-1-Aufnahme-Stickstofffixierung durch Leguminosen</v>
      </c>
      <c r="B30" s="123" t="str">
        <f t="shared" si="2"/>
        <v>Stickstofffixierung durch Leguminosen-</v>
      </c>
      <c r="C30" s="123">
        <f t="shared" si="3"/>
        <v>1900</v>
      </c>
      <c r="D30" s="123">
        <f t="shared" si="4"/>
        <v>1</v>
      </c>
      <c r="E30" s="162">
        <f t="shared" si="5"/>
        <v>19</v>
      </c>
      <c r="F30" s="77"/>
      <c r="G30" s="371"/>
      <c r="H30" s="422"/>
      <c r="I30" s="309" t="str">
        <f t="shared" si="10"/>
        <v/>
      </c>
      <c r="J30" s="310" t="str">
        <f>IF(G30="","",IF(VLOOKUP(B30,'SD Aufnahme'!$A$1:$X$395,'SD Aufnahme'!$D$29,FALSE)="x","",VLOOKUP(B30,'SD Aufnahme'!$A$1:$X$395,'SD Aufnahme'!$D$29,FALSE)))</f>
        <v/>
      </c>
      <c r="K30" s="313"/>
      <c r="L30" s="126" t="str">
        <f>IF(G30="","",IF(VLOOKUP(B30,'SD Aufnahme'!$A$1:$X$395,'SD Aufnahme'!$K$29,FALSE)="x","",VLOOKUP(B30,'SD Aufnahme'!$A$1:$X$395,'SD Aufnahme'!$K$29,FALSE)))</f>
        <v/>
      </c>
      <c r="M30" s="87"/>
      <c r="N30" s="367" t="str">
        <f t="shared" si="6"/>
        <v/>
      </c>
      <c r="O30" s="370" t="str">
        <f t="shared" si="7"/>
        <v/>
      </c>
      <c r="P30" s="88" t="s">
        <v>324</v>
      </c>
      <c r="Q30" s="416">
        <f>IFERROR(H30*IF(AND(K30&lt;&gt;0,J30&lt;&gt;""),K30/J30,1)*IF(AND(M30&lt;&gt;0,L30&lt;&gt;""),M30/L30,1)*VLOOKUP(B30,'SD Aufnahme'!$A$1:$X$395,'SD Aufnahme'!$L$29,FALSE),0)</f>
        <v>0</v>
      </c>
      <c r="R30" s="17">
        <f t="shared" si="8"/>
        <v>0</v>
      </c>
      <c r="S30" s="17" t="str">
        <f t="shared" si="9"/>
        <v>1900-1-Aufnahme</v>
      </c>
    </row>
    <row r="31" spans="1:19">
      <c r="A31" s="89" t="str">
        <f t="shared" si="1"/>
        <v>1900-1-Aufnahme-Stickstofffixierung durch Leguminosen</v>
      </c>
      <c r="B31" s="123" t="str">
        <f t="shared" si="2"/>
        <v>Stickstofffixierung durch Leguminosen-</v>
      </c>
      <c r="C31" s="123">
        <f t="shared" si="3"/>
        <v>1900</v>
      </c>
      <c r="D31" s="123">
        <f t="shared" si="4"/>
        <v>1</v>
      </c>
      <c r="E31" s="162">
        <f t="shared" si="5"/>
        <v>20</v>
      </c>
      <c r="F31" s="77"/>
      <c r="G31" s="371"/>
      <c r="H31" s="422"/>
      <c r="I31" s="309" t="str">
        <f t="shared" si="10"/>
        <v/>
      </c>
      <c r="J31" s="310" t="str">
        <f>IF(G31="","",IF(VLOOKUP(B31,'SD Aufnahme'!$A$1:$X$395,'SD Aufnahme'!$D$29,FALSE)="x","",VLOOKUP(B31,'SD Aufnahme'!$A$1:$X$395,'SD Aufnahme'!$D$29,FALSE)))</f>
        <v/>
      </c>
      <c r="K31" s="313"/>
      <c r="L31" s="126" t="str">
        <f>IF(G31="","",IF(VLOOKUP(B31,'SD Aufnahme'!$A$1:$X$395,'SD Aufnahme'!$K$29,FALSE)="x","",VLOOKUP(B31,'SD Aufnahme'!$A$1:$X$395,'SD Aufnahme'!$K$29,FALSE)))</f>
        <v/>
      </c>
      <c r="M31" s="87"/>
      <c r="N31" s="367" t="str">
        <f t="shared" si="6"/>
        <v/>
      </c>
      <c r="O31" s="370" t="str">
        <f t="shared" si="7"/>
        <v/>
      </c>
      <c r="P31" s="88" t="s">
        <v>324</v>
      </c>
      <c r="Q31" s="416">
        <f>IFERROR(H31*IF(AND(K31&lt;&gt;0,J31&lt;&gt;""),K31/J31,1)*IF(AND(M31&lt;&gt;0,L31&lt;&gt;""),M31/L31,1)*VLOOKUP(B31,'SD Aufnahme'!$A$1:$X$395,'SD Aufnahme'!$L$29,FALSE),0)</f>
        <v>0</v>
      </c>
      <c r="R31" s="17">
        <f t="shared" si="8"/>
        <v>0</v>
      </c>
      <c r="S31" s="17" t="str">
        <f t="shared" si="9"/>
        <v>1900-1-Aufnahme</v>
      </c>
    </row>
    <row r="32" spans="1:19">
      <c r="A32" s="89" t="str">
        <f t="shared" ref="A32:A95" si="11">CONCATENATE(C32&amp;"-"&amp;D32&amp;"-"&amp;$A$1&amp;"-"&amp;$E$1)</f>
        <v>1900-1-Aufnahme-Stickstofffixierung durch Leguminosen</v>
      </c>
      <c r="B32" s="123" t="str">
        <f t="shared" ref="B32:B95" si="12">CONCATENATE($E$1&amp;"-"&amp;G32)</f>
        <v>Stickstofffixierung durch Leguminosen-</v>
      </c>
      <c r="C32" s="123">
        <f t="shared" ref="C32:C95" si="13">YEAR(F32)</f>
        <v>1900</v>
      </c>
      <c r="D32" s="123">
        <f t="shared" ref="D32:D95" si="14">IF(MONTH(F32)&lt;7,1,2)</f>
        <v>1</v>
      </c>
      <c r="E32" s="162">
        <f t="shared" si="5"/>
        <v>21</v>
      </c>
      <c r="F32" s="77"/>
      <c r="G32" s="371"/>
      <c r="H32" s="422"/>
      <c r="I32" s="309" t="str">
        <f t="shared" ref="I32:I95" si="15">IF(G32="","",IF(OR(SUM(J32:K32)=0,J32=""),"","%"))</f>
        <v/>
      </c>
      <c r="J32" s="310" t="str">
        <f>IF(G32="","",IF(VLOOKUP(B32,'SD Aufnahme'!$A$1:$X$395,'SD Aufnahme'!$D$29,FALSE)="x","",VLOOKUP(B32,'SD Aufnahme'!$A$1:$X$395,'SD Aufnahme'!$D$29,FALSE)))</f>
        <v/>
      </c>
      <c r="K32" s="313"/>
      <c r="L32" s="126" t="str">
        <f>IF(G32="","",IF(VLOOKUP(B32,'SD Aufnahme'!$A$1:$X$395,'SD Aufnahme'!$K$29,FALSE)="x","",VLOOKUP(B32,'SD Aufnahme'!$A$1:$X$395,'SD Aufnahme'!$K$29,FALSE)))</f>
        <v/>
      </c>
      <c r="M32" s="87"/>
      <c r="N32" s="367" t="str">
        <f t="shared" si="6"/>
        <v/>
      </c>
      <c r="O32" s="370" t="str">
        <f t="shared" si="7"/>
        <v/>
      </c>
      <c r="P32" s="88" t="s">
        <v>324</v>
      </c>
      <c r="Q32" s="416">
        <f>IFERROR(H32*IF(AND(K32&lt;&gt;0,J32&lt;&gt;""),K32/J32,1)*IF(AND(M32&lt;&gt;0,L32&lt;&gt;""),M32/L32,1)*VLOOKUP(B32,'SD Aufnahme'!$A$1:$X$395,'SD Aufnahme'!$L$29,FALSE),0)</f>
        <v>0</v>
      </c>
      <c r="R32" s="17">
        <f t="shared" si="8"/>
        <v>0</v>
      </c>
      <c r="S32" s="17" t="str">
        <f t="shared" si="9"/>
        <v>1900-1-Aufnahme</v>
      </c>
    </row>
    <row r="33" spans="1:19">
      <c r="A33" s="89" t="str">
        <f t="shared" si="11"/>
        <v>1900-1-Aufnahme-Stickstofffixierung durch Leguminosen</v>
      </c>
      <c r="B33" s="123" t="str">
        <f t="shared" si="12"/>
        <v>Stickstofffixierung durch Leguminosen-</v>
      </c>
      <c r="C33" s="123">
        <f t="shared" si="13"/>
        <v>1900</v>
      </c>
      <c r="D33" s="123">
        <f t="shared" si="14"/>
        <v>1</v>
      </c>
      <c r="E33" s="162">
        <f t="shared" si="5"/>
        <v>22</v>
      </c>
      <c r="F33" s="77"/>
      <c r="G33" s="371"/>
      <c r="H33" s="422"/>
      <c r="I33" s="309" t="str">
        <f t="shared" si="15"/>
        <v/>
      </c>
      <c r="J33" s="310" t="str">
        <f>IF(G33="","",IF(VLOOKUP(B33,'SD Aufnahme'!$A$1:$X$395,'SD Aufnahme'!$D$29,FALSE)="x","",VLOOKUP(B33,'SD Aufnahme'!$A$1:$X$395,'SD Aufnahme'!$D$29,FALSE)))</f>
        <v/>
      </c>
      <c r="K33" s="313"/>
      <c r="L33" s="126" t="str">
        <f>IF(G33="","",IF(VLOOKUP(B33,'SD Aufnahme'!$A$1:$X$395,'SD Aufnahme'!$K$29,FALSE)="x","",VLOOKUP(B33,'SD Aufnahme'!$A$1:$X$395,'SD Aufnahme'!$K$29,FALSE)))</f>
        <v/>
      </c>
      <c r="M33" s="87"/>
      <c r="N33" s="367" t="str">
        <f t="shared" si="6"/>
        <v/>
      </c>
      <c r="O33" s="370" t="str">
        <f t="shared" si="7"/>
        <v/>
      </c>
      <c r="P33" s="88" t="s">
        <v>324</v>
      </c>
      <c r="Q33" s="416">
        <f>IFERROR(H33*IF(AND(K33&lt;&gt;0,J33&lt;&gt;""),K33/J33,1)*IF(AND(M33&lt;&gt;0,L33&lt;&gt;""),M33/L33,1)*VLOOKUP(B33,'SD Aufnahme'!$A$1:$X$395,'SD Aufnahme'!$L$29,FALSE),0)</f>
        <v>0</v>
      </c>
      <c r="R33" s="17">
        <f t="shared" si="8"/>
        <v>0</v>
      </c>
      <c r="S33" s="17" t="str">
        <f t="shared" si="9"/>
        <v>1900-1-Aufnahme</v>
      </c>
    </row>
    <row r="34" spans="1:19">
      <c r="A34" s="89" t="str">
        <f t="shared" si="11"/>
        <v>1900-1-Aufnahme-Stickstofffixierung durch Leguminosen</v>
      </c>
      <c r="B34" s="123" t="str">
        <f t="shared" si="12"/>
        <v>Stickstofffixierung durch Leguminosen-</v>
      </c>
      <c r="C34" s="123">
        <f t="shared" si="13"/>
        <v>1900</v>
      </c>
      <c r="D34" s="123">
        <f t="shared" si="14"/>
        <v>1</v>
      </c>
      <c r="E34" s="162">
        <f t="shared" si="5"/>
        <v>23</v>
      </c>
      <c r="F34" s="77"/>
      <c r="G34" s="371"/>
      <c r="H34" s="422"/>
      <c r="I34" s="309" t="str">
        <f t="shared" si="15"/>
        <v/>
      </c>
      <c r="J34" s="310" t="str">
        <f>IF(G34="","",IF(VLOOKUP(B34,'SD Aufnahme'!$A$1:$X$395,'SD Aufnahme'!$D$29,FALSE)="x","",VLOOKUP(B34,'SD Aufnahme'!$A$1:$X$395,'SD Aufnahme'!$D$29,FALSE)))</f>
        <v/>
      </c>
      <c r="K34" s="313"/>
      <c r="L34" s="126" t="str">
        <f>IF(G34="","",IF(VLOOKUP(B34,'SD Aufnahme'!$A$1:$X$395,'SD Aufnahme'!$K$29,FALSE)="x","",VLOOKUP(B34,'SD Aufnahme'!$A$1:$X$395,'SD Aufnahme'!$K$29,FALSE)))</f>
        <v/>
      </c>
      <c r="M34" s="87"/>
      <c r="N34" s="367" t="str">
        <f t="shared" si="6"/>
        <v/>
      </c>
      <c r="O34" s="370" t="str">
        <f t="shared" si="7"/>
        <v/>
      </c>
      <c r="P34" s="88" t="s">
        <v>324</v>
      </c>
      <c r="Q34" s="416">
        <f>IFERROR(H34*IF(AND(K34&lt;&gt;0,J34&lt;&gt;""),K34/J34,1)*IF(AND(M34&lt;&gt;0,L34&lt;&gt;""),M34/L34,1)*VLOOKUP(B34,'SD Aufnahme'!$A$1:$X$395,'SD Aufnahme'!$L$29,FALSE),0)</f>
        <v>0</v>
      </c>
      <c r="R34" s="17">
        <f t="shared" si="8"/>
        <v>0</v>
      </c>
      <c r="S34" s="17" t="str">
        <f t="shared" si="9"/>
        <v>1900-1-Aufnahme</v>
      </c>
    </row>
    <row r="35" spans="1:19">
      <c r="A35" s="89" t="str">
        <f t="shared" si="11"/>
        <v>1900-1-Aufnahme-Stickstofffixierung durch Leguminosen</v>
      </c>
      <c r="B35" s="123" t="str">
        <f t="shared" si="12"/>
        <v>Stickstofffixierung durch Leguminosen-</v>
      </c>
      <c r="C35" s="123">
        <f t="shared" si="13"/>
        <v>1900</v>
      </c>
      <c r="D35" s="123">
        <f t="shared" si="14"/>
        <v>1</v>
      </c>
      <c r="E35" s="162">
        <f t="shared" si="5"/>
        <v>24</v>
      </c>
      <c r="F35" s="77"/>
      <c r="G35" s="371"/>
      <c r="H35" s="422"/>
      <c r="I35" s="309" t="str">
        <f t="shared" si="15"/>
        <v/>
      </c>
      <c r="J35" s="310" t="str">
        <f>IF(G35="","",IF(VLOOKUP(B35,'SD Aufnahme'!$A$1:$X$395,'SD Aufnahme'!$D$29,FALSE)="x","",VLOOKUP(B35,'SD Aufnahme'!$A$1:$X$395,'SD Aufnahme'!$D$29,FALSE)))</f>
        <v/>
      </c>
      <c r="K35" s="313"/>
      <c r="L35" s="126" t="str">
        <f>IF(G35="","",IF(VLOOKUP(B35,'SD Aufnahme'!$A$1:$X$395,'SD Aufnahme'!$K$29,FALSE)="x","",VLOOKUP(B35,'SD Aufnahme'!$A$1:$X$395,'SD Aufnahme'!$K$29,FALSE)))</f>
        <v/>
      </c>
      <c r="M35" s="87"/>
      <c r="N35" s="367" t="str">
        <f t="shared" si="6"/>
        <v/>
      </c>
      <c r="O35" s="370" t="str">
        <f t="shared" si="7"/>
        <v/>
      </c>
      <c r="P35" s="88" t="s">
        <v>324</v>
      </c>
      <c r="Q35" s="416">
        <f>IFERROR(H35*IF(AND(K35&lt;&gt;0,J35&lt;&gt;""),K35/J35,1)*IF(AND(M35&lt;&gt;0,L35&lt;&gt;""),M35/L35,1)*VLOOKUP(B35,'SD Aufnahme'!$A$1:$X$395,'SD Aufnahme'!$L$29,FALSE),0)</f>
        <v>0</v>
      </c>
      <c r="R35" s="17">
        <f t="shared" si="8"/>
        <v>0</v>
      </c>
      <c r="S35" s="17" t="str">
        <f t="shared" si="9"/>
        <v>1900-1-Aufnahme</v>
      </c>
    </row>
    <row r="36" spans="1:19">
      <c r="A36" s="89" t="str">
        <f t="shared" si="11"/>
        <v>1900-1-Aufnahme-Stickstofffixierung durch Leguminosen</v>
      </c>
      <c r="B36" s="123" t="str">
        <f t="shared" si="12"/>
        <v>Stickstofffixierung durch Leguminosen-</v>
      </c>
      <c r="C36" s="123">
        <f t="shared" si="13"/>
        <v>1900</v>
      </c>
      <c r="D36" s="123">
        <f t="shared" si="14"/>
        <v>1</v>
      </c>
      <c r="E36" s="162">
        <f t="shared" si="5"/>
        <v>25</v>
      </c>
      <c r="F36" s="77"/>
      <c r="G36" s="371"/>
      <c r="H36" s="422"/>
      <c r="I36" s="309" t="str">
        <f t="shared" si="15"/>
        <v/>
      </c>
      <c r="J36" s="310" t="str">
        <f>IF(G36="","",IF(VLOOKUP(B36,'SD Aufnahme'!$A$1:$X$395,'SD Aufnahme'!$D$29,FALSE)="x","",VLOOKUP(B36,'SD Aufnahme'!$A$1:$X$395,'SD Aufnahme'!$D$29,FALSE)))</f>
        <v/>
      </c>
      <c r="K36" s="313"/>
      <c r="L36" s="126" t="str">
        <f>IF(G36="","",IF(VLOOKUP(B36,'SD Aufnahme'!$A$1:$X$395,'SD Aufnahme'!$K$29,FALSE)="x","",VLOOKUP(B36,'SD Aufnahme'!$A$1:$X$395,'SD Aufnahme'!$K$29,FALSE)))</f>
        <v/>
      </c>
      <c r="M36" s="87"/>
      <c r="N36" s="367" t="str">
        <f t="shared" si="6"/>
        <v/>
      </c>
      <c r="O36" s="370" t="str">
        <f t="shared" si="7"/>
        <v/>
      </c>
      <c r="P36" s="88" t="s">
        <v>324</v>
      </c>
      <c r="Q36" s="416">
        <f>IFERROR(H36*IF(AND(K36&lt;&gt;0,J36&lt;&gt;""),K36/J36,1)*IF(AND(M36&lt;&gt;0,L36&lt;&gt;""),M36/L36,1)*VLOOKUP(B36,'SD Aufnahme'!$A$1:$X$395,'SD Aufnahme'!$L$29,FALSE),0)</f>
        <v>0</v>
      </c>
      <c r="R36" s="17">
        <f t="shared" si="8"/>
        <v>0</v>
      </c>
      <c r="S36" s="17" t="str">
        <f t="shared" si="9"/>
        <v>1900-1-Aufnahme</v>
      </c>
    </row>
    <row r="37" spans="1:19">
      <c r="A37" s="89" t="str">
        <f t="shared" si="11"/>
        <v>1900-1-Aufnahme-Stickstofffixierung durch Leguminosen</v>
      </c>
      <c r="B37" s="123" t="str">
        <f t="shared" si="12"/>
        <v>Stickstofffixierung durch Leguminosen-</v>
      </c>
      <c r="C37" s="123">
        <f t="shared" si="13"/>
        <v>1900</v>
      </c>
      <c r="D37" s="123">
        <f t="shared" si="14"/>
        <v>1</v>
      </c>
      <c r="E37" s="162">
        <f t="shared" si="5"/>
        <v>26</v>
      </c>
      <c r="F37" s="77"/>
      <c r="G37" s="371"/>
      <c r="H37" s="422"/>
      <c r="I37" s="309" t="str">
        <f t="shared" si="15"/>
        <v/>
      </c>
      <c r="J37" s="310" t="str">
        <f>IF(G37="","",IF(VLOOKUP(B37,'SD Aufnahme'!$A$1:$X$395,'SD Aufnahme'!$D$29,FALSE)="x","",VLOOKUP(B37,'SD Aufnahme'!$A$1:$X$395,'SD Aufnahme'!$D$29,FALSE)))</f>
        <v/>
      </c>
      <c r="K37" s="313"/>
      <c r="L37" s="126" t="str">
        <f>IF(G37="","",IF(VLOOKUP(B37,'SD Aufnahme'!$A$1:$X$395,'SD Aufnahme'!$K$29,FALSE)="x","",VLOOKUP(B37,'SD Aufnahme'!$A$1:$X$395,'SD Aufnahme'!$K$29,FALSE)))</f>
        <v/>
      </c>
      <c r="M37" s="87"/>
      <c r="N37" s="367" t="str">
        <f t="shared" si="6"/>
        <v/>
      </c>
      <c r="O37" s="370" t="str">
        <f t="shared" si="7"/>
        <v/>
      </c>
      <c r="P37" s="88" t="s">
        <v>324</v>
      </c>
      <c r="Q37" s="416">
        <f>IFERROR(H37*IF(AND(K37&lt;&gt;0,J37&lt;&gt;""),K37/J37,1)*IF(AND(M37&lt;&gt;0,L37&lt;&gt;""),M37/L37,1)*VLOOKUP(B37,'SD Aufnahme'!$A$1:$X$395,'SD Aufnahme'!$L$29,FALSE),0)</f>
        <v>0</v>
      </c>
      <c r="R37" s="17">
        <f t="shared" si="8"/>
        <v>0</v>
      </c>
      <c r="S37" s="17" t="str">
        <f t="shared" si="9"/>
        <v>1900-1-Aufnahme</v>
      </c>
    </row>
    <row r="38" spans="1:19">
      <c r="A38" s="89" t="str">
        <f t="shared" si="11"/>
        <v>1900-1-Aufnahme-Stickstofffixierung durch Leguminosen</v>
      </c>
      <c r="B38" s="123" t="str">
        <f t="shared" si="12"/>
        <v>Stickstofffixierung durch Leguminosen-</v>
      </c>
      <c r="C38" s="123">
        <f t="shared" si="13"/>
        <v>1900</v>
      </c>
      <c r="D38" s="123">
        <f t="shared" si="14"/>
        <v>1</v>
      </c>
      <c r="E38" s="162">
        <f t="shared" si="5"/>
        <v>27</v>
      </c>
      <c r="F38" s="77"/>
      <c r="G38" s="371"/>
      <c r="H38" s="422"/>
      <c r="I38" s="309" t="str">
        <f t="shared" si="15"/>
        <v/>
      </c>
      <c r="J38" s="310" t="str">
        <f>IF(G38="","",IF(VLOOKUP(B38,'SD Aufnahme'!$A$1:$X$395,'SD Aufnahme'!$D$29,FALSE)="x","",VLOOKUP(B38,'SD Aufnahme'!$A$1:$X$395,'SD Aufnahme'!$D$29,FALSE)))</f>
        <v/>
      </c>
      <c r="K38" s="313"/>
      <c r="L38" s="126" t="str">
        <f>IF(G38="","",IF(VLOOKUP(B38,'SD Aufnahme'!$A$1:$X$395,'SD Aufnahme'!$K$29,FALSE)="x","",VLOOKUP(B38,'SD Aufnahme'!$A$1:$X$395,'SD Aufnahme'!$K$29,FALSE)))</f>
        <v/>
      </c>
      <c r="M38" s="87"/>
      <c r="N38" s="367" t="str">
        <f t="shared" si="6"/>
        <v/>
      </c>
      <c r="O38" s="370" t="str">
        <f t="shared" si="7"/>
        <v/>
      </c>
      <c r="P38" s="88" t="s">
        <v>324</v>
      </c>
      <c r="Q38" s="416">
        <f>IFERROR(H38*IF(AND(K38&lt;&gt;0,J38&lt;&gt;""),K38/J38,1)*IF(AND(M38&lt;&gt;0,L38&lt;&gt;""),M38/L38,1)*VLOOKUP(B38,'SD Aufnahme'!$A$1:$X$395,'SD Aufnahme'!$L$29,FALSE),0)</f>
        <v>0</v>
      </c>
      <c r="R38" s="17">
        <f t="shared" si="8"/>
        <v>0</v>
      </c>
      <c r="S38" s="17" t="str">
        <f t="shared" si="9"/>
        <v>1900-1-Aufnahme</v>
      </c>
    </row>
    <row r="39" spans="1:19">
      <c r="A39" s="89" t="str">
        <f t="shared" si="11"/>
        <v>1900-1-Aufnahme-Stickstofffixierung durch Leguminosen</v>
      </c>
      <c r="B39" s="123" t="str">
        <f t="shared" si="12"/>
        <v>Stickstofffixierung durch Leguminosen-</v>
      </c>
      <c r="C39" s="123">
        <f t="shared" si="13"/>
        <v>1900</v>
      </c>
      <c r="D39" s="123">
        <f t="shared" si="14"/>
        <v>1</v>
      </c>
      <c r="E39" s="162">
        <f t="shared" si="5"/>
        <v>28</v>
      </c>
      <c r="F39" s="77"/>
      <c r="G39" s="371"/>
      <c r="H39" s="422"/>
      <c r="I39" s="309" t="str">
        <f t="shared" si="15"/>
        <v/>
      </c>
      <c r="J39" s="310" t="str">
        <f>IF(G39="","",IF(VLOOKUP(B39,'SD Aufnahme'!$A$1:$X$395,'SD Aufnahme'!$D$29,FALSE)="x","",VLOOKUP(B39,'SD Aufnahme'!$A$1:$X$395,'SD Aufnahme'!$D$29,FALSE)))</f>
        <v/>
      </c>
      <c r="K39" s="313"/>
      <c r="L39" s="126" t="str">
        <f>IF(G39="","",IF(VLOOKUP(B39,'SD Aufnahme'!$A$1:$X$395,'SD Aufnahme'!$K$29,FALSE)="x","",VLOOKUP(B39,'SD Aufnahme'!$A$1:$X$395,'SD Aufnahme'!$K$29,FALSE)))</f>
        <v/>
      </c>
      <c r="M39" s="87"/>
      <c r="N39" s="367" t="str">
        <f t="shared" si="6"/>
        <v/>
      </c>
      <c r="O39" s="370" t="str">
        <f t="shared" si="7"/>
        <v/>
      </c>
      <c r="P39" s="88" t="s">
        <v>324</v>
      </c>
      <c r="Q39" s="416">
        <f>IFERROR(H39*IF(AND(K39&lt;&gt;0,J39&lt;&gt;""),K39/J39,1)*IF(AND(M39&lt;&gt;0,L39&lt;&gt;""),M39/L39,1)*VLOOKUP(B39,'SD Aufnahme'!$A$1:$X$395,'SD Aufnahme'!$L$29,FALSE),0)</f>
        <v>0</v>
      </c>
      <c r="R39" s="17">
        <f t="shared" si="8"/>
        <v>0</v>
      </c>
      <c r="S39" s="17" t="str">
        <f t="shared" si="9"/>
        <v>1900-1-Aufnahme</v>
      </c>
    </row>
    <row r="40" spans="1:19">
      <c r="A40" s="89" t="str">
        <f t="shared" si="11"/>
        <v>1900-1-Aufnahme-Stickstofffixierung durch Leguminosen</v>
      </c>
      <c r="B40" s="123" t="str">
        <f t="shared" si="12"/>
        <v>Stickstofffixierung durch Leguminosen-</v>
      </c>
      <c r="C40" s="123">
        <f t="shared" si="13"/>
        <v>1900</v>
      </c>
      <c r="D40" s="123">
        <f t="shared" si="14"/>
        <v>1</v>
      </c>
      <c r="E40" s="162">
        <f t="shared" si="5"/>
        <v>29</v>
      </c>
      <c r="F40" s="77"/>
      <c r="G40" s="371"/>
      <c r="H40" s="422"/>
      <c r="I40" s="309" t="str">
        <f t="shared" si="15"/>
        <v/>
      </c>
      <c r="J40" s="310" t="str">
        <f>IF(G40="","",IF(VLOOKUP(B40,'SD Aufnahme'!$A$1:$X$395,'SD Aufnahme'!$D$29,FALSE)="x","",VLOOKUP(B40,'SD Aufnahme'!$A$1:$X$395,'SD Aufnahme'!$D$29,FALSE)))</f>
        <v/>
      </c>
      <c r="K40" s="313"/>
      <c r="L40" s="126" t="str">
        <f>IF(G40="","",IF(VLOOKUP(B40,'SD Aufnahme'!$A$1:$X$395,'SD Aufnahme'!$K$29,FALSE)="x","",VLOOKUP(B40,'SD Aufnahme'!$A$1:$X$395,'SD Aufnahme'!$K$29,FALSE)))</f>
        <v/>
      </c>
      <c r="M40" s="87"/>
      <c r="N40" s="367" t="str">
        <f t="shared" si="6"/>
        <v/>
      </c>
      <c r="O40" s="370" t="str">
        <f t="shared" si="7"/>
        <v/>
      </c>
      <c r="P40" s="88" t="s">
        <v>324</v>
      </c>
      <c r="Q40" s="416">
        <f>IFERROR(H40*IF(AND(K40&lt;&gt;0,J40&lt;&gt;""),K40/J40,1)*IF(AND(M40&lt;&gt;0,L40&lt;&gt;""),M40/L40,1)*VLOOKUP(B40,'SD Aufnahme'!$A$1:$X$395,'SD Aufnahme'!$L$29,FALSE),0)</f>
        <v>0</v>
      </c>
      <c r="R40" s="17">
        <f t="shared" si="8"/>
        <v>0</v>
      </c>
      <c r="S40" s="17" t="str">
        <f t="shared" si="9"/>
        <v>1900-1-Aufnahme</v>
      </c>
    </row>
    <row r="41" spans="1:19">
      <c r="A41" s="89" t="str">
        <f t="shared" si="11"/>
        <v>1900-1-Aufnahme-Stickstofffixierung durch Leguminosen</v>
      </c>
      <c r="B41" s="123" t="str">
        <f t="shared" si="12"/>
        <v>Stickstofffixierung durch Leguminosen-</v>
      </c>
      <c r="C41" s="123">
        <f t="shared" si="13"/>
        <v>1900</v>
      </c>
      <c r="D41" s="123">
        <f t="shared" si="14"/>
        <v>1</v>
      </c>
      <c r="E41" s="162">
        <f t="shared" si="5"/>
        <v>30</v>
      </c>
      <c r="F41" s="77"/>
      <c r="G41" s="371"/>
      <c r="H41" s="422"/>
      <c r="I41" s="309" t="str">
        <f t="shared" si="15"/>
        <v/>
      </c>
      <c r="J41" s="310" t="str">
        <f>IF(G41="","",IF(VLOOKUP(B41,'SD Aufnahme'!$A$1:$X$395,'SD Aufnahme'!$D$29,FALSE)="x","",VLOOKUP(B41,'SD Aufnahme'!$A$1:$X$395,'SD Aufnahme'!$D$29,FALSE)))</f>
        <v/>
      </c>
      <c r="K41" s="313"/>
      <c r="L41" s="126" t="str">
        <f>IF(G41="","",IF(VLOOKUP(B41,'SD Aufnahme'!$A$1:$X$395,'SD Aufnahme'!$K$29,FALSE)="x","",VLOOKUP(B41,'SD Aufnahme'!$A$1:$X$395,'SD Aufnahme'!$K$29,FALSE)))</f>
        <v/>
      </c>
      <c r="M41" s="87"/>
      <c r="N41" s="367" t="str">
        <f t="shared" si="6"/>
        <v/>
      </c>
      <c r="O41" s="370" t="str">
        <f t="shared" si="7"/>
        <v/>
      </c>
      <c r="P41" s="88" t="s">
        <v>324</v>
      </c>
      <c r="Q41" s="416">
        <f>IFERROR(H41*IF(AND(K41&lt;&gt;0,J41&lt;&gt;""),K41/J41,1)*IF(AND(M41&lt;&gt;0,L41&lt;&gt;""),M41/L41,1)*VLOOKUP(B41,'SD Aufnahme'!$A$1:$X$395,'SD Aufnahme'!$L$29,FALSE),0)</f>
        <v>0</v>
      </c>
      <c r="R41" s="17">
        <f t="shared" si="8"/>
        <v>0</v>
      </c>
      <c r="S41" s="17" t="str">
        <f t="shared" si="9"/>
        <v>1900-1-Aufnahme</v>
      </c>
    </row>
    <row r="42" spans="1:19">
      <c r="A42" s="89" t="str">
        <f t="shared" si="11"/>
        <v>1900-1-Aufnahme-Stickstofffixierung durch Leguminosen</v>
      </c>
      <c r="B42" s="123" t="str">
        <f t="shared" si="12"/>
        <v>Stickstofffixierung durch Leguminosen-</v>
      </c>
      <c r="C42" s="123">
        <f t="shared" si="13"/>
        <v>1900</v>
      </c>
      <c r="D42" s="123">
        <f t="shared" si="14"/>
        <v>1</v>
      </c>
      <c r="E42" s="162">
        <f t="shared" si="5"/>
        <v>31</v>
      </c>
      <c r="F42" s="77"/>
      <c r="G42" s="371"/>
      <c r="H42" s="422"/>
      <c r="I42" s="309" t="str">
        <f t="shared" si="15"/>
        <v/>
      </c>
      <c r="J42" s="310" t="str">
        <f>IF(G42="","",IF(VLOOKUP(B42,'SD Aufnahme'!$A$1:$X$395,'SD Aufnahme'!$D$29,FALSE)="x","",VLOOKUP(B42,'SD Aufnahme'!$A$1:$X$395,'SD Aufnahme'!$D$29,FALSE)))</f>
        <v/>
      </c>
      <c r="K42" s="313"/>
      <c r="L42" s="126" t="str">
        <f>IF(G42="","",IF(VLOOKUP(B42,'SD Aufnahme'!$A$1:$X$395,'SD Aufnahme'!$K$29,FALSE)="x","",VLOOKUP(B42,'SD Aufnahme'!$A$1:$X$395,'SD Aufnahme'!$K$29,FALSE)))</f>
        <v/>
      </c>
      <c r="M42" s="87"/>
      <c r="N42" s="367" t="str">
        <f t="shared" si="6"/>
        <v/>
      </c>
      <c r="O42" s="370" t="str">
        <f t="shared" si="7"/>
        <v/>
      </c>
      <c r="P42" s="88" t="s">
        <v>324</v>
      </c>
      <c r="Q42" s="416">
        <f>IFERROR(H42*IF(AND(K42&lt;&gt;0,J42&lt;&gt;""),K42/J42,1)*IF(AND(M42&lt;&gt;0,L42&lt;&gt;""),M42/L42,1)*VLOOKUP(B42,'SD Aufnahme'!$A$1:$X$395,'SD Aufnahme'!$L$29,FALSE),0)</f>
        <v>0</v>
      </c>
      <c r="R42" s="17">
        <f t="shared" si="8"/>
        <v>0</v>
      </c>
      <c r="S42" s="17" t="str">
        <f t="shared" si="9"/>
        <v>1900-1-Aufnahme</v>
      </c>
    </row>
    <row r="43" spans="1:19">
      <c r="A43" s="89" t="str">
        <f t="shared" si="11"/>
        <v>1900-1-Aufnahme-Stickstofffixierung durch Leguminosen</v>
      </c>
      <c r="B43" s="123" t="str">
        <f t="shared" si="12"/>
        <v>Stickstofffixierung durch Leguminosen-</v>
      </c>
      <c r="C43" s="123">
        <f t="shared" si="13"/>
        <v>1900</v>
      </c>
      <c r="D43" s="123">
        <f t="shared" si="14"/>
        <v>1</v>
      </c>
      <c r="E43" s="162">
        <f t="shared" si="5"/>
        <v>32</v>
      </c>
      <c r="F43" s="77"/>
      <c r="G43" s="371"/>
      <c r="H43" s="422"/>
      <c r="I43" s="309" t="str">
        <f t="shared" si="15"/>
        <v/>
      </c>
      <c r="J43" s="310" t="str">
        <f>IF(G43="","",IF(VLOOKUP(B43,'SD Aufnahme'!$A$1:$X$395,'SD Aufnahme'!$D$29,FALSE)="x","",VLOOKUP(B43,'SD Aufnahme'!$A$1:$X$395,'SD Aufnahme'!$D$29,FALSE)))</f>
        <v/>
      </c>
      <c r="K43" s="313"/>
      <c r="L43" s="126" t="str">
        <f>IF(G43="","",IF(VLOOKUP(B43,'SD Aufnahme'!$A$1:$X$395,'SD Aufnahme'!$K$29,FALSE)="x","",VLOOKUP(B43,'SD Aufnahme'!$A$1:$X$395,'SD Aufnahme'!$K$29,FALSE)))</f>
        <v/>
      </c>
      <c r="M43" s="87"/>
      <c r="N43" s="367" t="str">
        <f t="shared" si="6"/>
        <v/>
      </c>
      <c r="O43" s="370" t="str">
        <f t="shared" si="7"/>
        <v/>
      </c>
      <c r="P43" s="88" t="s">
        <v>324</v>
      </c>
      <c r="Q43" s="416">
        <f>IFERROR(H43*IF(AND(K43&lt;&gt;0,J43&lt;&gt;""),K43/J43,1)*IF(AND(M43&lt;&gt;0,L43&lt;&gt;""),M43/L43,1)*VLOOKUP(B43,'SD Aufnahme'!$A$1:$X$395,'SD Aufnahme'!$L$29,FALSE),0)</f>
        <v>0</v>
      </c>
      <c r="R43" s="17">
        <f t="shared" si="8"/>
        <v>0</v>
      </c>
      <c r="S43" s="17" t="str">
        <f t="shared" si="9"/>
        <v>1900-1-Aufnahme</v>
      </c>
    </row>
    <row r="44" spans="1:19">
      <c r="A44" s="89" t="str">
        <f t="shared" si="11"/>
        <v>1900-1-Aufnahme-Stickstofffixierung durch Leguminosen</v>
      </c>
      <c r="B44" s="123" t="str">
        <f t="shared" si="12"/>
        <v>Stickstofffixierung durch Leguminosen-</v>
      </c>
      <c r="C44" s="123">
        <f t="shared" si="13"/>
        <v>1900</v>
      </c>
      <c r="D44" s="123">
        <f t="shared" si="14"/>
        <v>1</v>
      </c>
      <c r="E44" s="162">
        <f t="shared" si="5"/>
        <v>33</v>
      </c>
      <c r="F44" s="77"/>
      <c r="G44" s="371"/>
      <c r="H44" s="422"/>
      <c r="I44" s="309" t="str">
        <f t="shared" si="15"/>
        <v/>
      </c>
      <c r="J44" s="310" t="str">
        <f>IF(G44="","",IF(VLOOKUP(B44,'SD Aufnahme'!$A$1:$X$395,'SD Aufnahme'!$D$29,FALSE)="x","",VLOOKUP(B44,'SD Aufnahme'!$A$1:$X$395,'SD Aufnahme'!$D$29,FALSE)))</f>
        <v/>
      </c>
      <c r="K44" s="313"/>
      <c r="L44" s="126" t="str">
        <f>IF(G44="","",IF(VLOOKUP(B44,'SD Aufnahme'!$A$1:$X$395,'SD Aufnahme'!$K$29,FALSE)="x","",VLOOKUP(B44,'SD Aufnahme'!$A$1:$X$395,'SD Aufnahme'!$K$29,FALSE)))</f>
        <v/>
      </c>
      <c r="M44" s="87"/>
      <c r="N44" s="367" t="str">
        <f t="shared" si="6"/>
        <v/>
      </c>
      <c r="O44" s="370" t="str">
        <f t="shared" si="7"/>
        <v/>
      </c>
      <c r="P44" s="88" t="s">
        <v>324</v>
      </c>
      <c r="Q44" s="416">
        <f>IFERROR(H44*IF(AND(K44&lt;&gt;0,J44&lt;&gt;""),K44/J44,1)*IF(AND(M44&lt;&gt;0,L44&lt;&gt;""),M44/L44,1)*VLOOKUP(B44,'SD Aufnahme'!$A$1:$X$395,'SD Aufnahme'!$L$29,FALSE),0)</f>
        <v>0</v>
      </c>
      <c r="R44" s="17">
        <f t="shared" si="8"/>
        <v>0</v>
      </c>
      <c r="S44" s="17" t="str">
        <f t="shared" si="9"/>
        <v>1900-1-Aufnahme</v>
      </c>
    </row>
    <row r="45" spans="1:19">
      <c r="A45" s="89" t="str">
        <f t="shared" si="11"/>
        <v>1900-1-Aufnahme-Stickstofffixierung durch Leguminosen</v>
      </c>
      <c r="B45" s="123" t="str">
        <f t="shared" si="12"/>
        <v>Stickstofffixierung durch Leguminosen-</v>
      </c>
      <c r="C45" s="123">
        <f t="shared" si="13"/>
        <v>1900</v>
      </c>
      <c r="D45" s="123">
        <f t="shared" si="14"/>
        <v>1</v>
      </c>
      <c r="E45" s="162">
        <f t="shared" si="5"/>
        <v>34</v>
      </c>
      <c r="F45" s="77"/>
      <c r="G45" s="371"/>
      <c r="H45" s="422"/>
      <c r="I45" s="309" t="str">
        <f t="shared" si="15"/>
        <v/>
      </c>
      <c r="J45" s="310" t="str">
        <f>IF(G45="","",IF(VLOOKUP(B45,'SD Aufnahme'!$A$1:$X$395,'SD Aufnahme'!$D$29,FALSE)="x","",VLOOKUP(B45,'SD Aufnahme'!$A$1:$X$395,'SD Aufnahme'!$D$29,FALSE)))</f>
        <v/>
      </c>
      <c r="K45" s="313"/>
      <c r="L45" s="126" t="str">
        <f>IF(G45="","",IF(VLOOKUP(B45,'SD Aufnahme'!$A$1:$X$395,'SD Aufnahme'!$K$29,FALSE)="x","",VLOOKUP(B45,'SD Aufnahme'!$A$1:$X$395,'SD Aufnahme'!$K$29,FALSE)))</f>
        <v/>
      </c>
      <c r="M45" s="87"/>
      <c r="N45" s="367" t="str">
        <f t="shared" si="6"/>
        <v/>
      </c>
      <c r="O45" s="370" t="str">
        <f t="shared" si="7"/>
        <v/>
      </c>
      <c r="P45" s="88" t="s">
        <v>324</v>
      </c>
      <c r="Q45" s="416">
        <f>IFERROR(H45*IF(AND(K45&lt;&gt;0,J45&lt;&gt;""),K45/J45,1)*IF(AND(M45&lt;&gt;0,L45&lt;&gt;""),M45/L45,1)*VLOOKUP(B45,'SD Aufnahme'!$A$1:$X$395,'SD Aufnahme'!$L$29,FALSE),0)</f>
        <v>0</v>
      </c>
      <c r="R45" s="17">
        <f t="shared" si="8"/>
        <v>0</v>
      </c>
      <c r="S45" s="17" t="str">
        <f t="shared" si="9"/>
        <v>1900-1-Aufnahme</v>
      </c>
    </row>
    <row r="46" spans="1:19">
      <c r="A46" s="89" t="str">
        <f t="shared" si="11"/>
        <v>1900-1-Aufnahme-Stickstofffixierung durch Leguminosen</v>
      </c>
      <c r="B46" s="123" t="str">
        <f t="shared" si="12"/>
        <v>Stickstofffixierung durch Leguminosen-</v>
      </c>
      <c r="C46" s="123">
        <f t="shared" si="13"/>
        <v>1900</v>
      </c>
      <c r="D46" s="123">
        <f t="shared" si="14"/>
        <v>1</v>
      </c>
      <c r="E46" s="162">
        <f t="shared" si="5"/>
        <v>35</v>
      </c>
      <c r="F46" s="77"/>
      <c r="G46" s="371"/>
      <c r="H46" s="422"/>
      <c r="I46" s="309" t="str">
        <f t="shared" si="15"/>
        <v/>
      </c>
      <c r="J46" s="310" t="str">
        <f>IF(G46="","",IF(VLOOKUP(B46,'SD Aufnahme'!$A$1:$X$395,'SD Aufnahme'!$D$29,FALSE)="x","",VLOOKUP(B46,'SD Aufnahme'!$A$1:$X$395,'SD Aufnahme'!$D$29,FALSE)))</f>
        <v/>
      </c>
      <c r="K46" s="313"/>
      <c r="L46" s="126" t="str">
        <f>IF(G46="","",IF(VLOOKUP(B46,'SD Aufnahme'!$A$1:$X$395,'SD Aufnahme'!$K$29,FALSE)="x","",VLOOKUP(B46,'SD Aufnahme'!$A$1:$X$395,'SD Aufnahme'!$K$29,FALSE)))</f>
        <v/>
      </c>
      <c r="M46" s="87"/>
      <c r="N46" s="367" t="str">
        <f t="shared" si="6"/>
        <v/>
      </c>
      <c r="O46" s="370" t="str">
        <f t="shared" si="7"/>
        <v/>
      </c>
      <c r="P46" s="88" t="s">
        <v>324</v>
      </c>
      <c r="Q46" s="416">
        <f>IFERROR(H46*IF(AND(K46&lt;&gt;0,J46&lt;&gt;""),K46/J46,1)*IF(AND(M46&lt;&gt;0,L46&lt;&gt;""),M46/L46,1)*VLOOKUP(B46,'SD Aufnahme'!$A$1:$X$395,'SD Aufnahme'!$L$29,FALSE),0)</f>
        <v>0</v>
      </c>
      <c r="R46" s="17">
        <f t="shared" si="8"/>
        <v>0</v>
      </c>
      <c r="S46" s="17" t="str">
        <f t="shared" si="9"/>
        <v>1900-1-Aufnahme</v>
      </c>
    </row>
    <row r="47" spans="1:19">
      <c r="A47" s="89" t="str">
        <f t="shared" si="11"/>
        <v>1900-1-Aufnahme-Stickstofffixierung durch Leguminosen</v>
      </c>
      <c r="B47" s="123" t="str">
        <f t="shared" si="12"/>
        <v>Stickstofffixierung durch Leguminosen-</v>
      </c>
      <c r="C47" s="123">
        <f t="shared" si="13"/>
        <v>1900</v>
      </c>
      <c r="D47" s="123">
        <f t="shared" si="14"/>
        <v>1</v>
      </c>
      <c r="E47" s="162">
        <f t="shared" si="5"/>
        <v>36</v>
      </c>
      <c r="F47" s="77"/>
      <c r="G47" s="371"/>
      <c r="H47" s="422"/>
      <c r="I47" s="309" t="str">
        <f t="shared" si="15"/>
        <v/>
      </c>
      <c r="J47" s="310" t="str">
        <f>IF(G47="","",IF(VLOOKUP(B47,'SD Aufnahme'!$A$1:$X$395,'SD Aufnahme'!$D$29,FALSE)="x","",VLOOKUP(B47,'SD Aufnahme'!$A$1:$X$395,'SD Aufnahme'!$D$29,FALSE)))</f>
        <v/>
      </c>
      <c r="K47" s="313"/>
      <c r="L47" s="126" t="str">
        <f>IF(G47="","",IF(VLOOKUP(B47,'SD Aufnahme'!$A$1:$X$395,'SD Aufnahme'!$K$29,FALSE)="x","",VLOOKUP(B47,'SD Aufnahme'!$A$1:$X$395,'SD Aufnahme'!$K$29,FALSE)))</f>
        <v/>
      </c>
      <c r="M47" s="87"/>
      <c r="N47" s="367" t="str">
        <f t="shared" si="6"/>
        <v/>
      </c>
      <c r="O47" s="370" t="str">
        <f t="shared" si="7"/>
        <v/>
      </c>
      <c r="P47" s="88" t="s">
        <v>324</v>
      </c>
      <c r="Q47" s="416">
        <f>IFERROR(H47*IF(AND(K47&lt;&gt;0,J47&lt;&gt;""),K47/J47,1)*IF(AND(M47&lt;&gt;0,L47&lt;&gt;""),M47/L47,1)*VLOOKUP(B47,'SD Aufnahme'!$A$1:$X$395,'SD Aufnahme'!$L$29,FALSE),0)</f>
        <v>0</v>
      </c>
      <c r="R47" s="17">
        <f t="shared" si="8"/>
        <v>0</v>
      </c>
      <c r="S47" s="17" t="str">
        <f t="shared" si="9"/>
        <v>1900-1-Aufnahme</v>
      </c>
    </row>
    <row r="48" spans="1:19">
      <c r="A48" s="89" t="str">
        <f t="shared" si="11"/>
        <v>1900-1-Aufnahme-Stickstofffixierung durch Leguminosen</v>
      </c>
      <c r="B48" s="123" t="str">
        <f t="shared" si="12"/>
        <v>Stickstofffixierung durch Leguminosen-</v>
      </c>
      <c r="C48" s="123">
        <f t="shared" si="13"/>
        <v>1900</v>
      </c>
      <c r="D48" s="123">
        <f t="shared" si="14"/>
        <v>1</v>
      </c>
      <c r="E48" s="162">
        <f t="shared" si="5"/>
        <v>37</v>
      </c>
      <c r="F48" s="77"/>
      <c r="G48" s="371"/>
      <c r="H48" s="422"/>
      <c r="I48" s="309" t="str">
        <f t="shared" si="15"/>
        <v/>
      </c>
      <c r="J48" s="310" t="str">
        <f>IF(G48="","",IF(VLOOKUP(B48,'SD Aufnahme'!$A$1:$X$395,'SD Aufnahme'!$D$29,FALSE)="x","",VLOOKUP(B48,'SD Aufnahme'!$A$1:$X$395,'SD Aufnahme'!$D$29,FALSE)))</f>
        <v/>
      </c>
      <c r="K48" s="313"/>
      <c r="L48" s="126" t="str">
        <f>IF(G48="","",IF(VLOOKUP(B48,'SD Aufnahme'!$A$1:$X$395,'SD Aufnahme'!$K$29,FALSE)="x","",VLOOKUP(B48,'SD Aufnahme'!$A$1:$X$395,'SD Aufnahme'!$K$29,FALSE)))</f>
        <v/>
      </c>
      <c r="M48" s="87"/>
      <c r="N48" s="367" t="str">
        <f t="shared" si="6"/>
        <v/>
      </c>
      <c r="O48" s="370" t="str">
        <f t="shared" si="7"/>
        <v/>
      </c>
      <c r="P48" s="88" t="s">
        <v>324</v>
      </c>
      <c r="Q48" s="416">
        <f>IFERROR(H48*IF(AND(K48&lt;&gt;0,J48&lt;&gt;""),K48/J48,1)*IF(AND(M48&lt;&gt;0,L48&lt;&gt;""),M48/L48,1)*VLOOKUP(B48,'SD Aufnahme'!$A$1:$X$395,'SD Aufnahme'!$L$29,FALSE),0)</f>
        <v>0</v>
      </c>
      <c r="R48" s="17">
        <f t="shared" si="8"/>
        <v>0</v>
      </c>
      <c r="S48" s="17" t="str">
        <f t="shared" si="9"/>
        <v>1900-1-Aufnahme</v>
      </c>
    </row>
    <row r="49" spans="1:19">
      <c r="A49" s="89" t="str">
        <f t="shared" si="11"/>
        <v>1900-1-Aufnahme-Stickstofffixierung durch Leguminosen</v>
      </c>
      <c r="B49" s="123" t="str">
        <f t="shared" si="12"/>
        <v>Stickstofffixierung durch Leguminosen-</v>
      </c>
      <c r="C49" s="123">
        <f t="shared" si="13"/>
        <v>1900</v>
      </c>
      <c r="D49" s="123">
        <f t="shared" si="14"/>
        <v>1</v>
      </c>
      <c r="E49" s="162">
        <f t="shared" si="5"/>
        <v>38</v>
      </c>
      <c r="F49" s="77"/>
      <c r="G49" s="371"/>
      <c r="H49" s="422"/>
      <c r="I49" s="309" t="str">
        <f t="shared" si="15"/>
        <v/>
      </c>
      <c r="J49" s="310" t="str">
        <f>IF(G49="","",IF(VLOOKUP(B49,'SD Aufnahme'!$A$1:$X$395,'SD Aufnahme'!$D$29,FALSE)="x","",VLOOKUP(B49,'SD Aufnahme'!$A$1:$X$395,'SD Aufnahme'!$D$29,FALSE)))</f>
        <v/>
      </c>
      <c r="K49" s="313"/>
      <c r="L49" s="126" t="str">
        <f>IF(G49="","",IF(VLOOKUP(B49,'SD Aufnahme'!$A$1:$X$395,'SD Aufnahme'!$K$29,FALSE)="x","",VLOOKUP(B49,'SD Aufnahme'!$A$1:$X$395,'SD Aufnahme'!$K$29,FALSE)))</f>
        <v/>
      </c>
      <c r="M49" s="87"/>
      <c r="N49" s="367" t="str">
        <f t="shared" si="6"/>
        <v/>
      </c>
      <c r="O49" s="370" t="str">
        <f t="shared" si="7"/>
        <v/>
      </c>
      <c r="P49" s="88" t="s">
        <v>324</v>
      </c>
      <c r="Q49" s="416">
        <f>IFERROR(H49*IF(AND(K49&lt;&gt;0,J49&lt;&gt;""),K49/J49,1)*IF(AND(M49&lt;&gt;0,L49&lt;&gt;""),M49/L49,1)*VLOOKUP(B49,'SD Aufnahme'!$A$1:$X$395,'SD Aufnahme'!$L$29,FALSE),0)</f>
        <v>0</v>
      </c>
      <c r="R49" s="17">
        <f t="shared" si="8"/>
        <v>0</v>
      </c>
      <c r="S49" s="17" t="str">
        <f t="shared" si="9"/>
        <v>1900-1-Aufnahme</v>
      </c>
    </row>
    <row r="50" spans="1:19">
      <c r="A50" s="89" t="str">
        <f t="shared" si="11"/>
        <v>1900-1-Aufnahme-Stickstofffixierung durch Leguminosen</v>
      </c>
      <c r="B50" s="123" t="str">
        <f t="shared" si="12"/>
        <v>Stickstofffixierung durch Leguminosen-</v>
      </c>
      <c r="C50" s="123">
        <f t="shared" si="13"/>
        <v>1900</v>
      </c>
      <c r="D50" s="123">
        <f t="shared" si="14"/>
        <v>1</v>
      </c>
      <c r="E50" s="162">
        <f t="shared" si="5"/>
        <v>39</v>
      </c>
      <c r="F50" s="77"/>
      <c r="G50" s="371"/>
      <c r="H50" s="422"/>
      <c r="I50" s="309" t="str">
        <f t="shared" si="15"/>
        <v/>
      </c>
      <c r="J50" s="310" t="str">
        <f>IF(G50="","",IF(VLOOKUP(B50,'SD Aufnahme'!$A$1:$X$395,'SD Aufnahme'!$D$29,FALSE)="x","",VLOOKUP(B50,'SD Aufnahme'!$A$1:$X$395,'SD Aufnahme'!$D$29,FALSE)))</f>
        <v/>
      </c>
      <c r="K50" s="313"/>
      <c r="L50" s="126" t="str">
        <f>IF(G50="","",IF(VLOOKUP(B50,'SD Aufnahme'!$A$1:$X$395,'SD Aufnahme'!$K$29,FALSE)="x","",VLOOKUP(B50,'SD Aufnahme'!$A$1:$X$395,'SD Aufnahme'!$K$29,FALSE)))</f>
        <v/>
      </c>
      <c r="M50" s="87"/>
      <c r="N50" s="367" t="str">
        <f t="shared" si="6"/>
        <v/>
      </c>
      <c r="O50" s="370" t="str">
        <f t="shared" si="7"/>
        <v/>
      </c>
      <c r="P50" s="88" t="s">
        <v>324</v>
      </c>
      <c r="Q50" s="416">
        <f>IFERROR(H50*IF(AND(K50&lt;&gt;0,J50&lt;&gt;""),K50/J50,1)*IF(AND(M50&lt;&gt;0,L50&lt;&gt;""),M50/L50,1)*VLOOKUP(B50,'SD Aufnahme'!$A$1:$X$395,'SD Aufnahme'!$L$29,FALSE),0)</f>
        <v>0</v>
      </c>
      <c r="R50" s="17">
        <f t="shared" si="8"/>
        <v>0</v>
      </c>
      <c r="S50" s="17" t="str">
        <f t="shared" si="9"/>
        <v>1900-1-Aufnahme</v>
      </c>
    </row>
    <row r="51" spans="1:19">
      <c r="A51" s="89" t="str">
        <f t="shared" si="11"/>
        <v>1900-1-Aufnahme-Stickstofffixierung durch Leguminosen</v>
      </c>
      <c r="B51" s="123" t="str">
        <f t="shared" si="12"/>
        <v>Stickstofffixierung durch Leguminosen-</v>
      </c>
      <c r="C51" s="123">
        <f t="shared" si="13"/>
        <v>1900</v>
      </c>
      <c r="D51" s="123">
        <f t="shared" si="14"/>
        <v>1</v>
      </c>
      <c r="E51" s="162">
        <f t="shared" si="5"/>
        <v>40</v>
      </c>
      <c r="F51" s="77"/>
      <c r="G51" s="371"/>
      <c r="H51" s="422"/>
      <c r="I51" s="309" t="str">
        <f t="shared" si="15"/>
        <v/>
      </c>
      <c r="J51" s="310" t="str">
        <f>IF(G51="","",IF(VLOOKUP(B51,'SD Aufnahme'!$A$1:$X$395,'SD Aufnahme'!$D$29,FALSE)="x","",VLOOKUP(B51,'SD Aufnahme'!$A$1:$X$395,'SD Aufnahme'!$D$29,FALSE)))</f>
        <v/>
      </c>
      <c r="K51" s="313"/>
      <c r="L51" s="126" t="str">
        <f>IF(G51="","",IF(VLOOKUP(B51,'SD Aufnahme'!$A$1:$X$395,'SD Aufnahme'!$K$29,FALSE)="x","",VLOOKUP(B51,'SD Aufnahme'!$A$1:$X$395,'SD Aufnahme'!$K$29,FALSE)))</f>
        <v/>
      </c>
      <c r="M51" s="87"/>
      <c r="N51" s="367" t="str">
        <f t="shared" si="6"/>
        <v/>
      </c>
      <c r="O51" s="370" t="str">
        <f t="shared" si="7"/>
        <v/>
      </c>
      <c r="P51" s="88" t="s">
        <v>324</v>
      </c>
      <c r="Q51" s="416">
        <f>IFERROR(H51*IF(AND(K51&lt;&gt;0,J51&lt;&gt;""),K51/J51,1)*IF(AND(M51&lt;&gt;0,L51&lt;&gt;""),M51/L51,1)*VLOOKUP(B51,'SD Aufnahme'!$A$1:$X$395,'SD Aufnahme'!$L$29,FALSE),0)</f>
        <v>0</v>
      </c>
      <c r="R51" s="17">
        <f t="shared" si="8"/>
        <v>0</v>
      </c>
      <c r="S51" s="17" t="str">
        <f t="shared" si="9"/>
        <v>1900-1-Aufnahme</v>
      </c>
    </row>
    <row r="52" spans="1:19">
      <c r="A52" s="89" t="str">
        <f t="shared" si="11"/>
        <v>1900-1-Aufnahme-Stickstofffixierung durch Leguminosen</v>
      </c>
      <c r="B52" s="123" t="str">
        <f t="shared" si="12"/>
        <v>Stickstofffixierung durch Leguminosen-</v>
      </c>
      <c r="C52" s="123">
        <f t="shared" si="13"/>
        <v>1900</v>
      </c>
      <c r="D52" s="123">
        <f t="shared" si="14"/>
        <v>1</v>
      </c>
      <c r="E52" s="162">
        <f t="shared" si="5"/>
        <v>41</v>
      </c>
      <c r="F52" s="77"/>
      <c r="G52" s="371"/>
      <c r="H52" s="422"/>
      <c r="I52" s="309" t="str">
        <f t="shared" si="15"/>
        <v/>
      </c>
      <c r="J52" s="310" t="str">
        <f>IF(G52="","",IF(VLOOKUP(B52,'SD Aufnahme'!$A$1:$X$395,'SD Aufnahme'!$D$29,FALSE)="x","",VLOOKUP(B52,'SD Aufnahme'!$A$1:$X$395,'SD Aufnahme'!$D$29,FALSE)))</f>
        <v/>
      </c>
      <c r="K52" s="313"/>
      <c r="L52" s="126" t="str">
        <f>IF(G52="","",IF(VLOOKUP(B52,'SD Aufnahme'!$A$1:$X$395,'SD Aufnahme'!$K$29,FALSE)="x","",VLOOKUP(B52,'SD Aufnahme'!$A$1:$X$395,'SD Aufnahme'!$K$29,FALSE)))</f>
        <v/>
      </c>
      <c r="M52" s="87"/>
      <c r="N52" s="367" t="str">
        <f t="shared" si="6"/>
        <v/>
      </c>
      <c r="O52" s="370" t="str">
        <f t="shared" si="7"/>
        <v/>
      </c>
      <c r="P52" s="88" t="s">
        <v>324</v>
      </c>
      <c r="Q52" s="416">
        <f>IFERROR(H52*IF(AND(K52&lt;&gt;0,J52&lt;&gt;""),K52/J52,1)*IF(AND(M52&lt;&gt;0,L52&lt;&gt;""),M52/L52,1)*VLOOKUP(B52,'SD Aufnahme'!$A$1:$X$395,'SD Aufnahme'!$L$29,FALSE),0)</f>
        <v>0</v>
      </c>
      <c r="R52" s="17">
        <f t="shared" si="8"/>
        <v>0</v>
      </c>
      <c r="S52" s="17" t="str">
        <f t="shared" si="9"/>
        <v>1900-1-Aufnahme</v>
      </c>
    </row>
    <row r="53" spans="1:19">
      <c r="A53" s="89" t="str">
        <f t="shared" si="11"/>
        <v>1900-1-Aufnahme-Stickstofffixierung durch Leguminosen</v>
      </c>
      <c r="B53" s="123" t="str">
        <f t="shared" si="12"/>
        <v>Stickstofffixierung durch Leguminosen-</v>
      </c>
      <c r="C53" s="123">
        <f t="shared" si="13"/>
        <v>1900</v>
      </c>
      <c r="D53" s="123">
        <f t="shared" si="14"/>
        <v>1</v>
      </c>
      <c r="E53" s="162">
        <f t="shared" si="5"/>
        <v>42</v>
      </c>
      <c r="F53" s="77"/>
      <c r="G53" s="371"/>
      <c r="H53" s="422"/>
      <c r="I53" s="309" t="str">
        <f t="shared" si="15"/>
        <v/>
      </c>
      <c r="J53" s="310" t="str">
        <f>IF(G53="","",IF(VLOOKUP(B53,'SD Aufnahme'!$A$1:$X$395,'SD Aufnahme'!$D$29,FALSE)="x","",VLOOKUP(B53,'SD Aufnahme'!$A$1:$X$395,'SD Aufnahme'!$D$29,FALSE)))</f>
        <v/>
      </c>
      <c r="K53" s="313"/>
      <c r="L53" s="126" t="str">
        <f>IF(G53="","",IF(VLOOKUP(B53,'SD Aufnahme'!$A$1:$X$395,'SD Aufnahme'!$K$29,FALSE)="x","",VLOOKUP(B53,'SD Aufnahme'!$A$1:$X$395,'SD Aufnahme'!$K$29,FALSE)))</f>
        <v/>
      </c>
      <c r="M53" s="87"/>
      <c r="N53" s="367" t="str">
        <f t="shared" si="6"/>
        <v/>
      </c>
      <c r="O53" s="370" t="str">
        <f t="shared" si="7"/>
        <v/>
      </c>
      <c r="P53" s="88" t="s">
        <v>324</v>
      </c>
      <c r="Q53" s="416">
        <f>IFERROR(H53*IF(AND(K53&lt;&gt;0,J53&lt;&gt;""),K53/J53,1)*IF(AND(M53&lt;&gt;0,L53&lt;&gt;""),M53/L53,1)*VLOOKUP(B53,'SD Aufnahme'!$A$1:$X$395,'SD Aufnahme'!$L$29,FALSE),0)</f>
        <v>0</v>
      </c>
      <c r="R53" s="17">
        <f t="shared" si="8"/>
        <v>0</v>
      </c>
      <c r="S53" s="17" t="str">
        <f t="shared" si="9"/>
        <v>1900-1-Aufnahme</v>
      </c>
    </row>
    <row r="54" spans="1:19">
      <c r="A54" s="89" t="str">
        <f t="shared" si="11"/>
        <v>1900-1-Aufnahme-Stickstofffixierung durch Leguminosen</v>
      </c>
      <c r="B54" s="123" t="str">
        <f t="shared" si="12"/>
        <v>Stickstofffixierung durch Leguminosen-</v>
      </c>
      <c r="C54" s="123">
        <f t="shared" si="13"/>
        <v>1900</v>
      </c>
      <c r="D54" s="123">
        <f t="shared" si="14"/>
        <v>1</v>
      </c>
      <c r="E54" s="162">
        <f t="shared" si="5"/>
        <v>43</v>
      </c>
      <c r="F54" s="77"/>
      <c r="G54" s="371"/>
      <c r="H54" s="422"/>
      <c r="I54" s="309" t="str">
        <f t="shared" si="15"/>
        <v/>
      </c>
      <c r="J54" s="310" t="str">
        <f>IF(G54="","",IF(VLOOKUP(B54,'SD Aufnahme'!$A$1:$X$395,'SD Aufnahme'!$D$29,FALSE)="x","",VLOOKUP(B54,'SD Aufnahme'!$A$1:$X$395,'SD Aufnahme'!$D$29,FALSE)))</f>
        <v/>
      </c>
      <c r="K54" s="313"/>
      <c r="L54" s="126" t="str">
        <f>IF(G54="","",IF(VLOOKUP(B54,'SD Aufnahme'!$A$1:$X$395,'SD Aufnahme'!$K$29,FALSE)="x","",VLOOKUP(B54,'SD Aufnahme'!$A$1:$X$395,'SD Aufnahme'!$K$29,FALSE)))</f>
        <v/>
      </c>
      <c r="M54" s="87"/>
      <c r="N54" s="367" t="str">
        <f t="shared" si="6"/>
        <v/>
      </c>
      <c r="O54" s="370" t="str">
        <f t="shared" si="7"/>
        <v/>
      </c>
      <c r="P54" s="88" t="s">
        <v>324</v>
      </c>
      <c r="Q54" s="416">
        <f>IFERROR(H54*IF(AND(K54&lt;&gt;0,J54&lt;&gt;""),K54/J54,1)*IF(AND(M54&lt;&gt;0,L54&lt;&gt;""),M54/L54,1)*VLOOKUP(B54,'SD Aufnahme'!$A$1:$X$395,'SD Aufnahme'!$L$29,FALSE),0)</f>
        <v>0</v>
      </c>
      <c r="R54" s="17">
        <f t="shared" si="8"/>
        <v>0</v>
      </c>
      <c r="S54" s="17" t="str">
        <f t="shared" si="9"/>
        <v>1900-1-Aufnahme</v>
      </c>
    </row>
    <row r="55" spans="1:19">
      <c r="A55" s="89" t="str">
        <f t="shared" si="11"/>
        <v>1900-1-Aufnahme-Stickstofffixierung durch Leguminosen</v>
      </c>
      <c r="B55" s="123" t="str">
        <f t="shared" si="12"/>
        <v>Stickstofffixierung durch Leguminosen-</v>
      </c>
      <c r="C55" s="123">
        <f t="shared" si="13"/>
        <v>1900</v>
      </c>
      <c r="D55" s="123">
        <f t="shared" si="14"/>
        <v>1</v>
      </c>
      <c r="E55" s="162">
        <f t="shared" si="5"/>
        <v>44</v>
      </c>
      <c r="F55" s="77"/>
      <c r="G55" s="371"/>
      <c r="H55" s="422"/>
      <c r="I55" s="309" t="str">
        <f t="shared" si="15"/>
        <v/>
      </c>
      <c r="J55" s="310" t="str">
        <f>IF(G55="","",IF(VLOOKUP(B55,'SD Aufnahme'!$A$1:$X$395,'SD Aufnahme'!$D$29,FALSE)="x","",VLOOKUP(B55,'SD Aufnahme'!$A$1:$X$395,'SD Aufnahme'!$D$29,FALSE)))</f>
        <v/>
      </c>
      <c r="K55" s="313"/>
      <c r="L55" s="126" t="str">
        <f>IF(G55="","",IF(VLOOKUP(B55,'SD Aufnahme'!$A$1:$X$395,'SD Aufnahme'!$K$29,FALSE)="x","",VLOOKUP(B55,'SD Aufnahme'!$A$1:$X$395,'SD Aufnahme'!$K$29,FALSE)))</f>
        <v/>
      </c>
      <c r="M55" s="87"/>
      <c r="N55" s="367" t="str">
        <f t="shared" si="6"/>
        <v/>
      </c>
      <c r="O55" s="370" t="str">
        <f t="shared" si="7"/>
        <v/>
      </c>
      <c r="P55" s="88" t="s">
        <v>324</v>
      </c>
      <c r="Q55" s="416">
        <f>IFERROR(H55*IF(AND(K55&lt;&gt;0,J55&lt;&gt;""),K55/J55,1)*IF(AND(M55&lt;&gt;0,L55&lt;&gt;""),M55/L55,1)*VLOOKUP(B55,'SD Aufnahme'!$A$1:$X$395,'SD Aufnahme'!$L$29,FALSE),0)</f>
        <v>0</v>
      </c>
      <c r="R55" s="17">
        <f t="shared" si="8"/>
        <v>0</v>
      </c>
      <c r="S55" s="17" t="str">
        <f t="shared" si="9"/>
        <v>1900-1-Aufnahme</v>
      </c>
    </row>
    <row r="56" spans="1:19">
      <c r="A56" s="89" t="str">
        <f t="shared" si="11"/>
        <v>1900-1-Aufnahme-Stickstofffixierung durch Leguminosen</v>
      </c>
      <c r="B56" s="123" t="str">
        <f t="shared" si="12"/>
        <v>Stickstofffixierung durch Leguminosen-</v>
      </c>
      <c r="C56" s="123">
        <f t="shared" si="13"/>
        <v>1900</v>
      </c>
      <c r="D56" s="123">
        <f t="shared" si="14"/>
        <v>1</v>
      </c>
      <c r="E56" s="162">
        <f t="shared" si="5"/>
        <v>45</v>
      </c>
      <c r="F56" s="77"/>
      <c r="G56" s="371"/>
      <c r="H56" s="422"/>
      <c r="I56" s="309" t="str">
        <f t="shared" si="15"/>
        <v/>
      </c>
      <c r="J56" s="310" t="str">
        <f>IF(G56="","",IF(VLOOKUP(B56,'SD Aufnahme'!$A$1:$X$395,'SD Aufnahme'!$D$29,FALSE)="x","",VLOOKUP(B56,'SD Aufnahme'!$A$1:$X$395,'SD Aufnahme'!$D$29,FALSE)))</f>
        <v/>
      </c>
      <c r="K56" s="313"/>
      <c r="L56" s="126" t="str">
        <f>IF(G56="","",IF(VLOOKUP(B56,'SD Aufnahme'!$A$1:$X$395,'SD Aufnahme'!$K$29,FALSE)="x","",VLOOKUP(B56,'SD Aufnahme'!$A$1:$X$395,'SD Aufnahme'!$K$29,FALSE)))</f>
        <v/>
      </c>
      <c r="M56" s="87"/>
      <c r="N56" s="367" t="str">
        <f t="shared" si="6"/>
        <v/>
      </c>
      <c r="O56" s="370" t="str">
        <f t="shared" si="7"/>
        <v/>
      </c>
      <c r="P56" s="88" t="s">
        <v>324</v>
      </c>
      <c r="Q56" s="416">
        <f>IFERROR(H56*IF(AND(K56&lt;&gt;0,J56&lt;&gt;""),K56/J56,1)*IF(AND(M56&lt;&gt;0,L56&lt;&gt;""),M56/L56,1)*VLOOKUP(B56,'SD Aufnahme'!$A$1:$X$395,'SD Aufnahme'!$L$29,FALSE),0)</f>
        <v>0</v>
      </c>
      <c r="R56" s="17">
        <f t="shared" si="8"/>
        <v>0</v>
      </c>
      <c r="S56" s="17" t="str">
        <f t="shared" si="9"/>
        <v>1900-1-Aufnahme</v>
      </c>
    </row>
    <row r="57" spans="1:19">
      <c r="A57" s="89" t="str">
        <f t="shared" si="11"/>
        <v>1900-1-Aufnahme-Stickstofffixierung durch Leguminosen</v>
      </c>
      <c r="B57" s="123" t="str">
        <f t="shared" si="12"/>
        <v>Stickstofffixierung durch Leguminosen-</v>
      </c>
      <c r="C57" s="123">
        <f t="shared" si="13"/>
        <v>1900</v>
      </c>
      <c r="D57" s="123">
        <f t="shared" si="14"/>
        <v>1</v>
      </c>
      <c r="E57" s="162">
        <f t="shared" si="5"/>
        <v>46</v>
      </c>
      <c r="F57" s="77"/>
      <c r="G57" s="371"/>
      <c r="H57" s="422"/>
      <c r="I57" s="309" t="str">
        <f t="shared" si="15"/>
        <v/>
      </c>
      <c r="J57" s="310" t="str">
        <f>IF(G57="","",IF(VLOOKUP(B57,'SD Aufnahme'!$A$1:$X$395,'SD Aufnahme'!$D$29,FALSE)="x","",VLOOKUP(B57,'SD Aufnahme'!$A$1:$X$395,'SD Aufnahme'!$D$29,FALSE)))</f>
        <v/>
      </c>
      <c r="K57" s="313"/>
      <c r="L57" s="126" t="str">
        <f>IF(G57="","",IF(VLOOKUP(B57,'SD Aufnahme'!$A$1:$X$395,'SD Aufnahme'!$K$29,FALSE)="x","",VLOOKUP(B57,'SD Aufnahme'!$A$1:$X$395,'SD Aufnahme'!$K$29,FALSE)))</f>
        <v/>
      </c>
      <c r="M57" s="87"/>
      <c r="N57" s="367" t="str">
        <f t="shared" si="6"/>
        <v/>
      </c>
      <c r="O57" s="370" t="str">
        <f t="shared" si="7"/>
        <v/>
      </c>
      <c r="P57" s="88" t="s">
        <v>324</v>
      </c>
      <c r="Q57" s="416">
        <f>IFERROR(H57*IF(AND(K57&lt;&gt;0,J57&lt;&gt;""),K57/J57,1)*IF(AND(M57&lt;&gt;0,L57&lt;&gt;""),M57/L57,1)*VLOOKUP(B57,'SD Aufnahme'!$A$1:$X$395,'SD Aufnahme'!$L$29,FALSE),0)</f>
        <v>0</v>
      </c>
      <c r="R57" s="17">
        <f t="shared" si="8"/>
        <v>0</v>
      </c>
      <c r="S57" s="17" t="str">
        <f t="shared" si="9"/>
        <v>1900-1-Aufnahme</v>
      </c>
    </row>
    <row r="58" spans="1:19">
      <c r="A58" s="89" t="str">
        <f t="shared" si="11"/>
        <v>1900-1-Aufnahme-Stickstofffixierung durch Leguminosen</v>
      </c>
      <c r="B58" s="123" t="str">
        <f t="shared" si="12"/>
        <v>Stickstofffixierung durch Leguminosen-</v>
      </c>
      <c r="C58" s="123">
        <f t="shared" si="13"/>
        <v>1900</v>
      </c>
      <c r="D58" s="123">
        <f t="shared" si="14"/>
        <v>1</v>
      </c>
      <c r="E58" s="162">
        <f t="shared" si="5"/>
        <v>47</v>
      </c>
      <c r="F58" s="77"/>
      <c r="G58" s="371"/>
      <c r="H58" s="422"/>
      <c r="I58" s="309" t="str">
        <f t="shared" si="15"/>
        <v/>
      </c>
      <c r="J58" s="310" t="str">
        <f>IF(G58="","",IF(VLOOKUP(B58,'SD Aufnahme'!$A$1:$X$395,'SD Aufnahme'!$D$29,FALSE)="x","",VLOOKUP(B58,'SD Aufnahme'!$A$1:$X$395,'SD Aufnahme'!$D$29,FALSE)))</f>
        <v/>
      </c>
      <c r="K58" s="313"/>
      <c r="L58" s="126" t="str">
        <f>IF(G58="","",IF(VLOOKUP(B58,'SD Aufnahme'!$A$1:$X$395,'SD Aufnahme'!$K$29,FALSE)="x","",VLOOKUP(B58,'SD Aufnahme'!$A$1:$X$395,'SD Aufnahme'!$K$29,FALSE)))</f>
        <v/>
      </c>
      <c r="M58" s="87"/>
      <c r="N58" s="367" t="str">
        <f t="shared" si="6"/>
        <v/>
      </c>
      <c r="O58" s="370" t="str">
        <f t="shared" si="7"/>
        <v/>
      </c>
      <c r="P58" s="88" t="s">
        <v>324</v>
      </c>
      <c r="Q58" s="416">
        <f>IFERROR(H58*IF(AND(K58&lt;&gt;0,J58&lt;&gt;""),K58/J58,1)*IF(AND(M58&lt;&gt;0,L58&lt;&gt;""),M58/L58,1)*VLOOKUP(B58,'SD Aufnahme'!$A$1:$X$395,'SD Aufnahme'!$L$29,FALSE),0)</f>
        <v>0</v>
      </c>
      <c r="R58" s="17">
        <f t="shared" si="8"/>
        <v>0</v>
      </c>
      <c r="S58" s="17" t="str">
        <f t="shared" si="9"/>
        <v>1900-1-Aufnahme</v>
      </c>
    </row>
    <row r="59" spans="1:19">
      <c r="A59" s="89" t="str">
        <f t="shared" si="11"/>
        <v>1900-1-Aufnahme-Stickstofffixierung durch Leguminosen</v>
      </c>
      <c r="B59" s="123" t="str">
        <f t="shared" si="12"/>
        <v>Stickstofffixierung durch Leguminosen-</v>
      </c>
      <c r="C59" s="123">
        <f t="shared" si="13"/>
        <v>1900</v>
      </c>
      <c r="D59" s="123">
        <f t="shared" si="14"/>
        <v>1</v>
      </c>
      <c r="E59" s="162">
        <f t="shared" si="5"/>
        <v>48</v>
      </c>
      <c r="F59" s="77"/>
      <c r="G59" s="371"/>
      <c r="H59" s="422"/>
      <c r="I59" s="309" t="str">
        <f t="shared" si="15"/>
        <v/>
      </c>
      <c r="J59" s="310" t="str">
        <f>IF(G59="","",IF(VLOOKUP(B59,'SD Aufnahme'!$A$1:$X$395,'SD Aufnahme'!$D$29,FALSE)="x","",VLOOKUP(B59,'SD Aufnahme'!$A$1:$X$395,'SD Aufnahme'!$D$29,FALSE)))</f>
        <v/>
      </c>
      <c r="K59" s="313"/>
      <c r="L59" s="126" t="str">
        <f>IF(G59="","",IF(VLOOKUP(B59,'SD Aufnahme'!$A$1:$X$395,'SD Aufnahme'!$K$29,FALSE)="x","",VLOOKUP(B59,'SD Aufnahme'!$A$1:$X$395,'SD Aufnahme'!$K$29,FALSE)))</f>
        <v/>
      </c>
      <c r="M59" s="87"/>
      <c r="N59" s="367" t="str">
        <f t="shared" si="6"/>
        <v/>
      </c>
      <c r="O59" s="370" t="str">
        <f t="shared" si="7"/>
        <v/>
      </c>
      <c r="P59" s="88" t="s">
        <v>324</v>
      </c>
      <c r="Q59" s="416">
        <f>IFERROR(H59*IF(AND(K59&lt;&gt;0,J59&lt;&gt;""),K59/J59,1)*IF(AND(M59&lt;&gt;0,L59&lt;&gt;""),M59/L59,1)*VLOOKUP(B59,'SD Aufnahme'!$A$1:$X$395,'SD Aufnahme'!$L$29,FALSE),0)</f>
        <v>0</v>
      </c>
      <c r="R59" s="17">
        <f t="shared" si="8"/>
        <v>0</v>
      </c>
      <c r="S59" s="17" t="str">
        <f t="shared" si="9"/>
        <v>1900-1-Aufnahme</v>
      </c>
    </row>
    <row r="60" spans="1:19">
      <c r="A60" s="89" t="str">
        <f t="shared" si="11"/>
        <v>1900-1-Aufnahme-Stickstofffixierung durch Leguminosen</v>
      </c>
      <c r="B60" s="123" t="str">
        <f t="shared" si="12"/>
        <v>Stickstofffixierung durch Leguminosen-</v>
      </c>
      <c r="C60" s="123">
        <f t="shared" si="13"/>
        <v>1900</v>
      </c>
      <c r="D60" s="123">
        <f t="shared" si="14"/>
        <v>1</v>
      </c>
      <c r="E60" s="162">
        <f t="shared" si="5"/>
        <v>49</v>
      </c>
      <c r="F60" s="77"/>
      <c r="G60" s="371"/>
      <c r="H60" s="422"/>
      <c r="I60" s="309" t="str">
        <f t="shared" si="15"/>
        <v/>
      </c>
      <c r="J60" s="310" t="str">
        <f>IF(G60="","",IF(VLOOKUP(B60,'SD Aufnahme'!$A$1:$X$395,'SD Aufnahme'!$D$29,FALSE)="x","",VLOOKUP(B60,'SD Aufnahme'!$A$1:$X$395,'SD Aufnahme'!$D$29,FALSE)))</f>
        <v/>
      </c>
      <c r="K60" s="313"/>
      <c r="L60" s="126" t="str">
        <f>IF(G60="","",IF(VLOOKUP(B60,'SD Aufnahme'!$A$1:$X$395,'SD Aufnahme'!$K$29,FALSE)="x","",VLOOKUP(B60,'SD Aufnahme'!$A$1:$X$395,'SD Aufnahme'!$K$29,FALSE)))</f>
        <v/>
      </c>
      <c r="M60" s="87"/>
      <c r="N60" s="367" t="str">
        <f t="shared" si="6"/>
        <v/>
      </c>
      <c r="O60" s="370" t="str">
        <f t="shared" si="7"/>
        <v/>
      </c>
      <c r="P60" s="88" t="s">
        <v>324</v>
      </c>
      <c r="Q60" s="416">
        <f>IFERROR(H60*IF(AND(K60&lt;&gt;0,J60&lt;&gt;""),K60/J60,1)*IF(AND(M60&lt;&gt;0,L60&lt;&gt;""),M60/L60,1)*VLOOKUP(B60,'SD Aufnahme'!$A$1:$X$395,'SD Aufnahme'!$L$29,FALSE),0)</f>
        <v>0</v>
      </c>
      <c r="R60" s="17">
        <f t="shared" si="8"/>
        <v>0</v>
      </c>
      <c r="S60" s="17" t="str">
        <f t="shared" si="9"/>
        <v>1900-1-Aufnahme</v>
      </c>
    </row>
    <row r="61" spans="1:19">
      <c r="A61" s="89" t="str">
        <f t="shared" si="11"/>
        <v>1900-1-Aufnahme-Stickstofffixierung durch Leguminosen</v>
      </c>
      <c r="B61" s="123" t="str">
        <f t="shared" si="12"/>
        <v>Stickstofffixierung durch Leguminosen-</v>
      </c>
      <c r="C61" s="123">
        <f t="shared" si="13"/>
        <v>1900</v>
      </c>
      <c r="D61" s="123">
        <f t="shared" si="14"/>
        <v>1</v>
      </c>
      <c r="E61" s="162">
        <f t="shared" si="5"/>
        <v>50</v>
      </c>
      <c r="F61" s="77"/>
      <c r="G61" s="371"/>
      <c r="H61" s="422"/>
      <c r="I61" s="309" t="str">
        <f t="shared" si="15"/>
        <v/>
      </c>
      <c r="J61" s="310" t="str">
        <f>IF(G61="","",IF(VLOOKUP(B61,'SD Aufnahme'!$A$1:$X$395,'SD Aufnahme'!$D$29,FALSE)="x","",VLOOKUP(B61,'SD Aufnahme'!$A$1:$X$395,'SD Aufnahme'!$D$29,FALSE)))</f>
        <v/>
      </c>
      <c r="K61" s="313"/>
      <c r="L61" s="126" t="str">
        <f>IF(G61="","",IF(VLOOKUP(B61,'SD Aufnahme'!$A$1:$X$395,'SD Aufnahme'!$K$29,FALSE)="x","",VLOOKUP(B61,'SD Aufnahme'!$A$1:$X$395,'SD Aufnahme'!$K$29,FALSE)))</f>
        <v/>
      </c>
      <c r="M61" s="87"/>
      <c r="N61" s="367" t="str">
        <f t="shared" si="6"/>
        <v/>
      </c>
      <c r="O61" s="370" t="str">
        <f t="shared" si="7"/>
        <v/>
      </c>
      <c r="P61" s="88" t="s">
        <v>324</v>
      </c>
      <c r="Q61" s="416">
        <f>IFERROR(H61*IF(AND(K61&lt;&gt;0,J61&lt;&gt;""),K61/J61,1)*IF(AND(M61&lt;&gt;0,L61&lt;&gt;""),M61/L61,1)*VLOOKUP(B61,'SD Aufnahme'!$A$1:$X$395,'SD Aufnahme'!$L$29,FALSE),0)</f>
        <v>0</v>
      </c>
      <c r="R61" s="17">
        <f t="shared" si="8"/>
        <v>0</v>
      </c>
      <c r="S61" s="17" t="str">
        <f t="shared" si="9"/>
        <v>1900-1-Aufnahme</v>
      </c>
    </row>
    <row r="62" spans="1:19">
      <c r="A62" s="89" t="str">
        <f t="shared" si="11"/>
        <v>1900-1-Aufnahme-Stickstofffixierung durch Leguminosen</v>
      </c>
      <c r="B62" s="123" t="str">
        <f t="shared" si="12"/>
        <v>Stickstofffixierung durch Leguminosen-</v>
      </c>
      <c r="C62" s="123">
        <f t="shared" si="13"/>
        <v>1900</v>
      </c>
      <c r="D62" s="123">
        <f t="shared" si="14"/>
        <v>1</v>
      </c>
      <c r="E62" s="162">
        <f t="shared" si="5"/>
        <v>51</v>
      </c>
      <c r="F62" s="77"/>
      <c r="G62" s="371"/>
      <c r="H62" s="422"/>
      <c r="I62" s="309" t="str">
        <f t="shared" si="15"/>
        <v/>
      </c>
      <c r="J62" s="310" t="str">
        <f>IF(G62="","",IF(VLOOKUP(B62,'SD Aufnahme'!$A$1:$X$395,'SD Aufnahme'!$D$29,FALSE)="x","",VLOOKUP(B62,'SD Aufnahme'!$A$1:$X$395,'SD Aufnahme'!$D$29,FALSE)))</f>
        <v/>
      </c>
      <c r="K62" s="313"/>
      <c r="L62" s="126" t="str">
        <f>IF(G62="","",IF(VLOOKUP(B62,'SD Aufnahme'!$A$1:$X$395,'SD Aufnahme'!$K$29,FALSE)="x","",VLOOKUP(B62,'SD Aufnahme'!$A$1:$X$395,'SD Aufnahme'!$K$29,FALSE)))</f>
        <v/>
      </c>
      <c r="M62" s="87"/>
      <c r="N62" s="367" t="str">
        <f t="shared" si="6"/>
        <v/>
      </c>
      <c r="O62" s="370" t="str">
        <f t="shared" si="7"/>
        <v/>
      </c>
      <c r="P62" s="88" t="s">
        <v>324</v>
      </c>
      <c r="Q62" s="416">
        <f>IFERROR(H62*IF(AND(K62&lt;&gt;0,J62&lt;&gt;""),K62/J62,1)*IF(AND(M62&lt;&gt;0,L62&lt;&gt;""),M62/L62,1)*VLOOKUP(B62,'SD Aufnahme'!$A$1:$X$395,'SD Aufnahme'!$L$29,FALSE),0)</f>
        <v>0</v>
      </c>
      <c r="R62" s="17">
        <f t="shared" si="8"/>
        <v>0</v>
      </c>
      <c r="S62" s="17" t="str">
        <f t="shared" si="9"/>
        <v>1900-1-Aufnahme</v>
      </c>
    </row>
    <row r="63" spans="1:19">
      <c r="A63" s="89" t="str">
        <f t="shared" si="11"/>
        <v>1900-1-Aufnahme-Stickstofffixierung durch Leguminosen</v>
      </c>
      <c r="B63" s="123" t="str">
        <f t="shared" si="12"/>
        <v>Stickstofffixierung durch Leguminosen-</v>
      </c>
      <c r="C63" s="123">
        <f t="shared" si="13"/>
        <v>1900</v>
      </c>
      <c r="D63" s="123">
        <f t="shared" si="14"/>
        <v>1</v>
      </c>
      <c r="E63" s="162">
        <f t="shared" si="5"/>
        <v>52</v>
      </c>
      <c r="F63" s="77"/>
      <c r="G63" s="371"/>
      <c r="H63" s="422"/>
      <c r="I63" s="309" t="str">
        <f t="shared" si="15"/>
        <v/>
      </c>
      <c r="J63" s="310" t="str">
        <f>IF(G63="","",IF(VLOOKUP(B63,'SD Aufnahme'!$A$1:$X$395,'SD Aufnahme'!$D$29,FALSE)="x","",VLOOKUP(B63,'SD Aufnahme'!$A$1:$X$395,'SD Aufnahme'!$D$29,FALSE)))</f>
        <v/>
      </c>
      <c r="K63" s="313"/>
      <c r="L63" s="126" t="str">
        <f>IF(G63="","",IF(VLOOKUP(B63,'SD Aufnahme'!$A$1:$X$395,'SD Aufnahme'!$K$29,FALSE)="x","",VLOOKUP(B63,'SD Aufnahme'!$A$1:$X$395,'SD Aufnahme'!$K$29,FALSE)))</f>
        <v/>
      </c>
      <c r="M63" s="87"/>
      <c r="N63" s="367" t="str">
        <f t="shared" si="6"/>
        <v/>
      </c>
      <c r="O63" s="370" t="str">
        <f t="shared" si="7"/>
        <v/>
      </c>
      <c r="P63" s="88" t="s">
        <v>324</v>
      </c>
      <c r="Q63" s="416">
        <f>IFERROR(H63*IF(AND(K63&lt;&gt;0,J63&lt;&gt;""),K63/J63,1)*IF(AND(M63&lt;&gt;0,L63&lt;&gt;""),M63/L63,1)*VLOOKUP(B63,'SD Aufnahme'!$A$1:$X$395,'SD Aufnahme'!$L$29,FALSE),0)</f>
        <v>0</v>
      </c>
      <c r="R63" s="17">
        <f t="shared" si="8"/>
        <v>0</v>
      </c>
      <c r="S63" s="17" t="str">
        <f t="shared" si="9"/>
        <v>1900-1-Aufnahme</v>
      </c>
    </row>
    <row r="64" spans="1:19">
      <c r="A64" s="89" t="str">
        <f t="shared" si="11"/>
        <v>1900-1-Aufnahme-Stickstofffixierung durch Leguminosen</v>
      </c>
      <c r="B64" s="123" t="str">
        <f t="shared" si="12"/>
        <v>Stickstofffixierung durch Leguminosen-</v>
      </c>
      <c r="C64" s="123">
        <f t="shared" si="13"/>
        <v>1900</v>
      </c>
      <c r="D64" s="123">
        <f t="shared" si="14"/>
        <v>1</v>
      </c>
      <c r="E64" s="162">
        <f t="shared" si="5"/>
        <v>53</v>
      </c>
      <c r="F64" s="77"/>
      <c r="G64" s="371"/>
      <c r="H64" s="422"/>
      <c r="I64" s="309" t="str">
        <f t="shared" si="15"/>
        <v/>
      </c>
      <c r="J64" s="310" t="str">
        <f>IF(G64="","",IF(VLOOKUP(B64,'SD Aufnahme'!$A$1:$X$395,'SD Aufnahme'!$D$29,FALSE)="x","",VLOOKUP(B64,'SD Aufnahme'!$A$1:$X$395,'SD Aufnahme'!$D$29,FALSE)))</f>
        <v/>
      </c>
      <c r="K64" s="313"/>
      <c r="L64" s="126" t="str">
        <f>IF(G64="","",IF(VLOOKUP(B64,'SD Aufnahme'!$A$1:$X$395,'SD Aufnahme'!$K$29,FALSE)="x","",VLOOKUP(B64,'SD Aufnahme'!$A$1:$X$395,'SD Aufnahme'!$K$29,FALSE)))</f>
        <v/>
      </c>
      <c r="M64" s="87"/>
      <c r="N64" s="367" t="str">
        <f t="shared" si="6"/>
        <v/>
      </c>
      <c r="O64" s="370" t="str">
        <f t="shared" si="7"/>
        <v/>
      </c>
      <c r="P64" s="88" t="s">
        <v>324</v>
      </c>
      <c r="Q64" s="416">
        <f>IFERROR(H64*IF(AND(K64&lt;&gt;0,J64&lt;&gt;""),K64/J64,1)*IF(AND(M64&lt;&gt;0,L64&lt;&gt;""),M64/L64,1)*VLOOKUP(B64,'SD Aufnahme'!$A$1:$X$395,'SD Aufnahme'!$L$29,FALSE),0)</f>
        <v>0</v>
      </c>
      <c r="R64" s="17">
        <f t="shared" si="8"/>
        <v>0</v>
      </c>
      <c r="S64" s="17" t="str">
        <f t="shared" si="9"/>
        <v>1900-1-Aufnahme</v>
      </c>
    </row>
    <row r="65" spans="1:19">
      <c r="A65" s="89" t="str">
        <f t="shared" si="11"/>
        <v>1900-1-Aufnahme-Stickstofffixierung durch Leguminosen</v>
      </c>
      <c r="B65" s="123" t="str">
        <f t="shared" si="12"/>
        <v>Stickstofffixierung durch Leguminosen-</v>
      </c>
      <c r="C65" s="123">
        <f t="shared" si="13"/>
        <v>1900</v>
      </c>
      <c r="D65" s="123">
        <f t="shared" si="14"/>
        <v>1</v>
      </c>
      <c r="E65" s="162">
        <f t="shared" si="5"/>
        <v>54</v>
      </c>
      <c r="F65" s="77"/>
      <c r="G65" s="371"/>
      <c r="H65" s="422"/>
      <c r="I65" s="309" t="str">
        <f t="shared" si="15"/>
        <v/>
      </c>
      <c r="J65" s="310" t="str">
        <f>IF(G65="","",IF(VLOOKUP(B65,'SD Aufnahme'!$A$1:$X$395,'SD Aufnahme'!$D$29,FALSE)="x","",VLOOKUP(B65,'SD Aufnahme'!$A$1:$X$395,'SD Aufnahme'!$D$29,FALSE)))</f>
        <v/>
      </c>
      <c r="K65" s="313"/>
      <c r="L65" s="126" t="str">
        <f>IF(G65="","",IF(VLOOKUP(B65,'SD Aufnahme'!$A$1:$X$395,'SD Aufnahme'!$K$29,FALSE)="x","",VLOOKUP(B65,'SD Aufnahme'!$A$1:$X$395,'SD Aufnahme'!$K$29,FALSE)))</f>
        <v/>
      </c>
      <c r="M65" s="87"/>
      <c r="N65" s="367" t="str">
        <f t="shared" si="6"/>
        <v/>
      </c>
      <c r="O65" s="370" t="str">
        <f t="shared" si="7"/>
        <v/>
      </c>
      <c r="P65" s="88" t="s">
        <v>324</v>
      </c>
      <c r="Q65" s="416">
        <f>IFERROR(H65*IF(AND(K65&lt;&gt;0,J65&lt;&gt;""),K65/J65,1)*IF(AND(M65&lt;&gt;0,L65&lt;&gt;""),M65/L65,1)*VLOOKUP(B65,'SD Aufnahme'!$A$1:$X$395,'SD Aufnahme'!$L$29,FALSE),0)</f>
        <v>0</v>
      </c>
      <c r="R65" s="17">
        <f t="shared" si="8"/>
        <v>0</v>
      </c>
      <c r="S65" s="17" t="str">
        <f t="shared" si="9"/>
        <v>1900-1-Aufnahme</v>
      </c>
    </row>
    <row r="66" spans="1:19">
      <c r="A66" s="89" t="str">
        <f t="shared" si="11"/>
        <v>1900-1-Aufnahme-Stickstofffixierung durch Leguminosen</v>
      </c>
      <c r="B66" s="123" t="str">
        <f t="shared" si="12"/>
        <v>Stickstofffixierung durch Leguminosen-</v>
      </c>
      <c r="C66" s="123">
        <f t="shared" si="13"/>
        <v>1900</v>
      </c>
      <c r="D66" s="123">
        <f t="shared" si="14"/>
        <v>1</v>
      </c>
      <c r="E66" s="162">
        <f t="shared" si="5"/>
        <v>55</v>
      </c>
      <c r="F66" s="77"/>
      <c r="G66" s="371"/>
      <c r="H66" s="422"/>
      <c r="I66" s="309" t="str">
        <f t="shared" si="15"/>
        <v/>
      </c>
      <c r="J66" s="310" t="str">
        <f>IF(G66="","",IF(VLOOKUP(B66,'SD Aufnahme'!$A$1:$X$395,'SD Aufnahme'!$D$29,FALSE)="x","",VLOOKUP(B66,'SD Aufnahme'!$A$1:$X$395,'SD Aufnahme'!$D$29,FALSE)))</f>
        <v/>
      </c>
      <c r="K66" s="313"/>
      <c r="L66" s="126" t="str">
        <f>IF(G66="","",IF(VLOOKUP(B66,'SD Aufnahme'!$A$1:$X$395,'SD Aufnahme'!$K$29,FALSE)="x","",VLOOKUP(B66,'SD Aufnahme'!$A$1:$X$395,'SD Aufnahme'!$K$29,FALSE)))</f>
        <v/>
      </c>
      <c r="M66" s="87"/>
      <c r="N66" s="367" t="str">
        <f t="shared" si="6"/>
        <v/>
      </c>
      <c r="O66" s="370" t="str">
        <f t="shared" si="7"/>
        <v/>
      </c>
      <c r="P66" s="88" t="s">
        <v>324</v>
      </c>
      <c r="Q66" s="416">
        <f>IFERROR(H66*IF(AND(K66&lt;&gt;0,J66&lt;&gt;""),K66/J66,1)*IF(AND(M66&lt;&gt;0,L66&lt;&gt;""),M66/L66,1)*VLOOKUP(B66,'SD Aufnahme'!$A$1:$X$395,'SD Aufnahme'!$L$29,FALSE),0)</f>
        <v>0</v>
      </c>
      <c r="R66" s="17">
        <f t="shared" si="8"/>
        <v>0</v>
      </c>
      <c r="S66" s="17" t="str">
        <f t="shared" si="9"/>
        <v>1900-1-Aufnahme</v>
      </c>
    </row>
    <row r="67" spans="1:19">
      <c r="A67" s="89" t="str">
        <f t="shared" si="11"/>
        <v>1900-1-Aufnahme-Stickstofffixierung durch Leguminosen</v>
      </c>
      <c r="B67" s="123" t="str">
        <f t="shared" si="12"/>
        <v>Stickstofffixierung durch Leguminosen-</v>
      </c>
      <c r="C67" s="123">
        <f t="shared" si="13"/>
        <v>1900</v>
      </c>
      <c r="D67" s="123">
        <f t="shared" si="14"/>
        <v>1</v>
      </c>
      <c r="E67" s="162">
        <f t="shared" si="5"/>
        <v>56</v>
      </c>
      <c r="F67" s="77"/>
      <c r="G67" s="371"/>
      <c r="H67" s="422"/>
      <c r="I67" s="309" t="str">
        <f t="shared" si="15"/>
        <v/>
      </c>
      <c r="J67" s="310" t="str">
        <f>IF(G67="","",IF(VLOOKUP(B67,'SD Aufnahme'!$A$1:$X$395,'SD Aufnahme'!$D$29,FALSE)="x","",VLOOKUP(B67,'SD Aufnahme'!$A$1:$X$395,'SD Aufnahme'!$D$29,FALSE)))</f>
        <v/>
      </c>
      <c r="K67" s="313"/>
      <c r="L67" s="126" t="str">
        <f>IF(G67="","",IF(VLOOKUP(B67,'SD Aufnahme'!$A$1:$X$395,'SD Aufnahme'!$K$29,FALSE)="x","",VLOOKUP(B67,'SD Aufnahme'!$A$1:$X$395,'SD Aufnahme'!$K$29,FALSE)))</f>
        <v/>
      </c>
      <c r="M67" s="87"/>
      <c r="N67" s="367" t="str">
        <f t="shared" si="6"/>
        <v/>
      </c>
      <c r="O67" s="370" t="str">
        <f t="shared" si="7"/>
        <v/>
      </c>
      <c r="P67" s="88" t="s">
        <v>324</v>
      </c>
      <c r="Q67" s="416">
        <f>IFERROR(H67*IF(AND(K67&lt;&gt;0,J67&lt;&gt;""),K67/J67,1)*IF(AND(M67&lt;&gt;0,L67&lt;&gt;""),M67/L67,1)*VLOOKUP(B67,'SD Aufnahme'!$A$1:$X$395,'SD Aufnahme'!$L$29,FALSE),0)</f>
        <v>0</v>
      </c>
      <c r="R67" s="17">
        <f t="shared" si="8"/>
        <v>0</v>
      </c>
      <c r="S67" s="17" t="str">
        <f t="shared" si="9"/>
        <v>1900-1-Aufnahme</v>
      </c>
    </row>
    <row r="68" spans="1:19">
      <c r="A68" s="89" t="str">
        <f t="shared" si="11"/>
        <v>1900-1-Aufnahme-Stickstofffixierung durch Leguminosen</v>
      </c>
      <c r="B68" s="123" t="str">
        <f t="shared" si="12"/>
        <v>Stickstofffixierung durch Leguminosen-</v>
      </c>
      <c r="C68" s="123">
        <f t="shared" si="13"/>
        <v>1900</v>
      </c>
      <c r="D68" s="123">
        <f t="shared" si="14"/>
        <v>1</v>
      </c>
      <c r="E68" s="162">
        <f t="shared" si="5"/>
        <v>57</v>
      </c>
      <c r="F68" s="77"/>
      <c r="G68" s="371"/>
      <c r="H68" s="422"/>
      <c r="I68" s="309" t="str">
        <f t="shared" si="15"/>
        <v/>
      </c>
      <c r="J68" s="310" t="str">
        <f>IF(G68="","",IF(VLOOKUP(B68,'SD Aufnahme'!$A$1:$X$395,'SD Aufnahme'!$D$29,FALSE)="x","",VLOOKUP(B68,'SD Aufnahme'!$A$1:$X$395,'SD Aufnahme'!$D$29,FALSE)))</f>
        <v/>
      </c>
      <c r="K68" s="313"/>
      <c r="L68" s="126" t="str">
        <f>IF(G68="","",IF(VLOOKUP(B68,'SD Aufnahme'!$A$1:$X$395,'SD Aufnahme'!$K$29,FALSE)="x","",VLOOKUP(B68,'SD Aufnahme'!$A$1:$X$395,'SD Aufnahme'!$K$29,FALSE)))</f>
        <v/>
      </c>
      <c r="M68" s="87"/>
      <c r="N68" s="367" t="str">
        <f t="shared" si="6"/>
        <v/>
      </c>
      <c r="O68" s="370" t="str">
        <f t="shared" si="7"/>
        <v/>
      </c>
      <c r="P68" s="88" t="s">
        <v>324</v>
      </c>
      <c r="Q68" s="416">
        <f>IFERROR(H68*IF(AND(K68&lt;&gt;0,J68&lt;&gt;""),K68/J68,1)*IF(AND(M68&lt;&gt;0,L68&lt;&gt;""),M68/L68,1)*VLOOKUP(B68,'SD Aufnahme'!$A$1:$X$395,'SD Aufnahme'!$L$29,FALSE),0)</f>
        <v>0</v>
      </c>
      <c r="R68" s="17">
        <f t="shared" si="8"/>
        <v>0</v>
      </c>
      <c r="S68" s="17" t="str">
        <f t="shared" si="9"/>
        <v>1900-1-Aufnahme</v>
      </c>
    </row>
    <row r="69" spans="1:19">
      <c r="A69" s="89" t="str">
        <f t="shared" si="11"/>
        <v>1900-1-Aufnahme-Stickstofffixierung durch Leguminosen</v>
      </c>
      <c r="B69" s="123" t="str">
        <f t="shared" si="12"/>
        <v>Stickstofffixierung durch Leguminosen-</v>
      </c>
      <c r="C69" s="123">
        <f t="shared" si="13"/>
        <v>1900</v>
      </c>
      <c r="D69" s="123">
        <f t="shared" si="14"/>
        <v>1</v>
      </c>
      <c r="E69" s="162">
        <f t="shared" si="5"/>
        <v>58</v>
      </c>
      <c r="F69" s="77"/>
      <c r="G69" s="371"/>
      <c r="H69" s="422"/>
      <c r="I69" s="309" t="str">
        <f t="shared" si="15"/>
        <v/>
      </c>
      <c r="J69" s="310" t="str">
        <f>IF(G69="","",IF(VLOOKUP(B69,'SD Aufnahme'!$A$1:$X$395,'SD Aufnahme'!$D$29,FALSE)="x","",VLOOKUP(B69,'SD Aufnahme'!$A$1:$X$395,'SD Aufnahme'!$D$29,FALSE)))</f>
        <v/>
      </c>
      <c r="K69" s="313"/>
      <c r="L69" s="126" t="str">
        <f>IF(G69="","",IF(VLOOKUP(B69,'SD Aufnahme'!$A$1:$X$395,'SD Aufnahme'!$K$29,FALSE)="x","",VLOOKUP(B69,'SD Aufnahme'!$A$1:$X$395,'SD Aufnahme'!$K$29,FALSE)))</f>
        <v/>
      </c>
      <c r="M69" s="87"/>
      <c r="N69" s="367" t="str">
        <f t="shared" si="6"/>
        <v/>
      </c>
      <c r="O69" s="370" t="str">
        <f t="shared" si="7"/>
        <v/>
      </c>
      <c r="P69" s="88" t="s">
        <v>324</v>
      </c>
      <c r="Q69" s="416">
        <f>IFERROR(H69*IF(AND(K69&lt;&gt;0,J69&lt;&gt;""),K69/J69,1)*IF(AND(M69&lt;&gt;0,L69&lt;&gt;""),M69/L69,1)*VLOOKUP(B69,'SD Aufnahme'!$A$1:$X$395,'SD Aufnahme'!$L$29,FALSE),0)</f>
        <v>0</v>
      </c>
      <c r="R69" s="17">
        <f t="shared" si="8"/>
        <v>0</v>
      </c>
      <c r="S69" s="17" t="str">
        <f t="shared" si="9"/>
        <v>1900-1-Aufnahme</v>
      </c>
    </row>
    <row r="70" spans="1:19">
      <c r="A70" s="89" t="str">
        <f t="shared" si="11"/>
        <v>1900-1-Aufnahme-Stickstofffixierung durch Leguminosen</v>
      </c>
      <c r="B70" s="123" t="str">
        <f t="shared" si="12"/>
        <v>Stickstofffixierung durch Leguminosen-</v>
      </c>
      <c r="C70" s="123">
        <f t="shared" si="13"/>
        <v>1900</v>
      </c>
      <c r="D70" s="123">
        <f t="shared" si="14"/>
        <v>1</v>
      </c>
      <c r="E70" s="162">
        <f t="shared" si="5"/>
        <v>59</v>
      </c>
      <c r="F70" s="77"/>
      <c r="G70" s="371"/>
      <c r="H70" s="422"/>
      <c r="I70" s="309" t="str">
        <f t="shared" si="15"/>
        <v/>
      </c>
      <c r="J70" s="310" t="str">
        <f>IF(G70="","",IF(VLOOKUP(B70,'SD Aufnahme'!$A$1:$X$395,'SD Aufnahme'!$D$29,FALSE)="x","",VLOOKUP(B70,'SD Aufnahme'!$A$1:$X$395,'SD Aufnahme'!$D$29,FALSE)))</f>
        <v/>
      </c>
      <c r="K70" s="313"/>
      <c r="L70" s="126" t="str">
        <f>IF(G70="","",IF(VLOOKUP(B70,'SD Aufnahme'!$A$1:$X$395,'SD Aufnahme'!$K$29,FALSE)="x","",VLOOKUP(B70,'SD Aufnahme'!$A$1:$X$395,'SD Aufnahme'!$K$29,FALSE)))</f>
        <v/>
      </c>
      <c r="M70" s="87"/>
      <c r="N70" s="367" t="str">
        <f t="shared" si="6"/>
        <v/>
      </c>
      <c r="O70" s="370" t="str">
        <f t="shared" si="7"/>
        <v/>
      </c>
      <c r="P70" s="88" t="s">
        <v>324</v>
      </c>
      <c r="Q70" s="416">
        <f>IFERROR(H70*IF(AND(K70&lt;&gt;0,J70&lt;&gt;""),K70/J70,1)*IF(AND(M70&lt;&gt;0,L70&lt;&gt;""),M70/L70,1)*VLOOKUP(B70,'SD Aufnahme'!$A$1:$X$395,'SD Aufnahme'!$L$29,FALSE),0)</f>
        <v>0</v>
      </c>
      <c r="R70" s="17">
        <f t="shared" si="8"/>
        <v>0</v>
      </c>
      <c r="S70" s="17" t="str">
        <f t="shared" si="9"/>
        <v>1900-1-Aufnahme</v>
      </c>
    </row>
    <row r="71" spans="1:19">
      <c r="A71" s="89" t="str">
        <f t="shared" si="11"/>
        <v>1900-1-Aufnahme-Stickstofffixierung durch Leguminosen</v>
      </c>
      <c r="B71" s="123" t="str">
        <f t="shared" si="12"/>
        <v>Stickstofffixierung durch Leguminosen-</v>
      </c>
      <c r="C71" s="123">
        <f t="shared" si="13"/>
        <v>1900</v>
      </c>
      <c r="D71" s="123">
        <f t="shared" si="14"/>
        <v>1</v>
      </c>
      <c r="E71" s="162">
        <f t="shared" si="5"/>
        <v>60</v>
      </c>
      <c r="F71" s="77"/>
      <c r="G71" s="371"/>
      <c r="H71" s="422"/>
      <c r="I71" s="309" t="str">
        <f t="shared" si="15"/>
        <v/>
      </c>
      <c r="J71" s="310" t="str">
        <f>IF(G71="","",IF(VLOOKUP(B71,'SD Aufnahme'!$A$1:$X$395,'SD Aufnahme'!$D$29,FALSE)="x","",VLOOKUP(B71,'SD Aufnahme'!$A$1:$X$395,'SD Aufnahme'!$D$29,FALSE)))</f>
        <v/>
      </c>
      <c r="K71" s="313"/>
      <c r="L71" s="126" t="str">
        <f>IF(G71="","",IF(VLOOKUP(B71,'SD Aufnahme'!$A$1:$X$395,'SD Aufnahme'!$K$29,FALSE)="x","",VLOOKUP(B71,'SD Aufnahme'!$A$1:$X$395,'SD Aufnahme'!$K$29,FALSE)))</f>
        <v/>
      </c>
      <c r="M71" s="87"/>
      <c r="N71" s="367" t="str">
        <f t="shared" si="6"/>
        <v/>
      </c>
      <c r="O71" s="370" t="str">
        <f t="shared" si="7"/>
        <v/>
      </c>
      <c r="P71" s="88" t="s">
        <v>324</v>
      </c>
      <c r="Q71" s="416">
        <f>IFERROR(H71*IF(AND(K71&lt;&gt;0,J71&lt;&gt;""),K71/J71,1)*IF(AND(M71&lt;&gt;0,L71&lt;&gt;""),M71/L71,1)*VLOOKUP(B71,'SD Aufnahme'!$A$1:$X$395,'SD Aufnahme'!$L$29,FALSE),0)</f>
        <v>0</v>
      </c>
      <c r="R71" s="17">
        <f t="shared" si="8"/>
        <v>0</v>
      </c>
      <c r="S71" s="17" t="str">
        <f t="shared" si="9"/>
        <v>1900-1-Aufnahme</v>
      </c>
    </row>
    <row r="72" spans="1:19">
      <c r="A72" s="89" t="str">
        <f t="shared" si="11"/>
        <v>1900-1-Aufnahme-Stickstofffixierung durch Leguminosen</v>
      </c>
      <c r="B72" s="123" t="str">
        <f t="shared" si="12"/>
        <v>Stickstofffixierung durch Leguminosen-</v>
      </c>
      <c r="C72" s="123">
        <f t="shared" si="13"/>
        <v>1900</v>
      </c>
      <c r="D72" s="123">
        <f t="shared" si="14"/>
        <v>1</v>
      </c>
      <c r="E72" s="162">
        <f t="shared" si="5"/>
        <v>61</v>
      </c>
      <c r="F72" s="77"/>
      <c r="G72" s="371"/>
      <c r="H72" s="422"/>
      <c r="I72" s="309" t="str">
        <f t="shared" si="15"/>
        <v/>
      </c>
      <c r="J72" s="310" t="str">
        <f>IF(G72="","",IF(VLOOKUP(B72,'SD Aufnahme'!$A$1:$X$395,'SD Aufnahme'!$D$29,FALSE)="x","",VLOOKUP(B72,'SD Aufnahme'!$A$1:$X$395,'SD Aufnahme'!$D$29,FALSE)))</f>
        <v/>
      </c>
      <c r="K72" s="313"/>
      <c r="L72" s="126" t="str">
        <f>IF(G72="","",IF(VLOOKUP(B72,'SD Aufnahme'!$A$1:$X$395,'SD Aufnahme'!$K$29,FALSE)="x","",VLOOKUP(B72,'SD Aufnahme'!$A$1:$X$395,'SD Aufnahme'!$K$29,FALSE)))</f>
        <v/>
      </c>
      <c r="M72" s="87"/>
      <c r="N72" s="367" t="str">
        <f t="shared" si="6"/>
        <v/>
      </c>
      <c r="O72" s="370" t="str">
        <f t="shared" si="7"/>
        <v/>
      </c>
      <c r="P72" s="88" t="s">
        <v>324</v>
      </c>
      <c r="Q72" s="416">
        <f>IFERROR(H72*IF(AND(K72&lt;&gt;0,J72&lt;&gt;""),K72/J72,1)*IF(AND(M72&lt;&gt;0,L72&lt;&gt;""),M72/L72,1)*VLOOKUP(B72,'SD Aufnahme'!$A$1:$X$395,'SD Aufnahme'!$L$29,FALSE),0)</f>
        <v>0</v>
      </c>
      <c r="R72" s="17">
        <f t="shared" si="8"/>
        <v>0</v>
      </c>
      <c r="S72" s="17" t="str">
        <f t="shared" si="9"/>
        <v>1900-1-Aufnahme</v>
      </c>
    </row>
    <row r="73" spans="1:19">
      <c r="A73" s="89" t="str">
        <f t="shared" si="11"/>
        <v>1900-1-Aufnahme-Stickstofffixierung durch Leguminosen</v>
      </c>
      <c r="B73" s="123" t="str">
        <f t="shared" si="12"/>
        <v>Stickstofffixierung durch Leguminosen-</v>
      </c>
      <c r="C73" s="123">
        <f t="shared" si="13"/>
        <v>1900</v>
      </c>
      <c r="D73" s="123">
        <f t="shared" si="14"/>
        <v>1</v>
      </c>
      <c r="E73" s="162">
        <f t="shared" si="5"/>
        <v>62</v>
      </c>
      <c r="F73" s="77"/>
      <c r="G73" s="371"/>
      <c r="H73" s="422"/>
      <c r="I73" s="309" t="str">
        <f t="shared" si="15"/>
        <v/>
      </c>
      <c r="J73" s="310" t="str">
        <f>IF(G73="","",IF(VLOOKUP(B73,'SD Aufnahme'!$A$1:$X$395,'SD Aufnahme'!$D$29,FALSE)="x","",VLOOKUP(B73,'SD Aufnahme'!$A$1:$X$395,'SD Aufnahme'!$D$29,FALSE)))</f>
        <v/>
      </c>
      <c r="K73" s="313"/>
      <c r="L73" s="126" t="str">
        <f>IF(G73="","",IF(VLOOKUP(B73,'SD Aufnahme'!$A$1:$X$395,'SD Aufnahme'!$K$29,FALSE)="x","",VLOOKUP(B73,'SD Aufnahme'!$A$1:$X$395,'SD Aufnahme'!$K$29,FALSE)))</f>
        <v/>
      </c>
      <c r="M73" s="87"/>
      <c r="N73" s="367" t="str">
        <f t="shared" si="6"/>
        <v/>
      </c>
      <c r="O73" s="370" t="str">
        <f t="shared" si="7"/>
        <v/>
      </c>
      <c r="P73" s="88" t="s">
        <v>324</v>
      </c>
      <c r="Q73" s="416">
        <f>IFERROR(H73*IF(AND(K73&lt;&gt;0,J73&lt;&gt;""),K73/J73,1)*IF(AND(M73&lt;&gt;0,L73&lt;&gt;""),M73/L73,1)*VLOOKUP(B73,'SD Aufnahme'!$A$1:$X$395,'SD Aufnahme'!$L$29,FALSE),0)</f>
        <v>0</v>
      </c>
      <c r="R73" s="17">
        <f t="shared" si="8"/>
        <v>0</v>
      </c>
      <c r="S73" s="17" t="str">
        <f t="shared" si="9"/>
        <v>1900-1-Aufnahme</v>
      </c>
    </row>
    <row r="74" spans="1:19">
      <c r="A74" s="89" t="str">
        <f t="shared" si="11"/>
        <v>1900-1-Aufnahme-Stickstofffixierung durch Leguminosen</v>
      </c>
      <c r="B74" s="123" t="str">
        <f t="shared" si="12"/>
        <v>Stickstofffixierung durch Leguminosen-</v>
      </c>
      <c r="C74" s="123">
        <f t="shared" si="13"/>
        <v>1900</v>
      </c>
      <c r="D74" s="123">
        <f t="shared" si="14"/>
        <v>1</v>
      </c>
      <c r="E74" s="162">
        <f t="shared" si="5"/>
        <v>63</v>
      </c>
      <c r="F74" s="77"/>
      <c r="G74" s="371"/>
      <c r="H74" s="422"/>
      <c r="I74" s="309" t="str">
        <f t="shared" si="15"/>
        <v/>
      </c>
      <c r="J74" s="310" t="str">
        <f>IF(G74="","",IF(VLOOKUP(B74,'SD Aufnahme'!$A$1:$X$395,'SD Aufnahme'!$D$29,FALSE)="x","",VLOOKUP(B74,'SD Aufnahme'!$A$1:$X$395,'SD Aufnahme'!$D$29,FALSE)))</f>
        <v/>
      </c>
      <c r="K74" s="313"/>
      <c r="L74" s="126" t="str">
        <f>IF(G74="","",IF(VLOOKUP(B74,'SD Aufnahme'!$A$1:$X$395,'SD Aufnahme'!$K$29,FALSE)="x","",VLOOKUP(B74,'SD Aufnahme'!$A$1:$X$395,'SD Aufnahme'!$K$29,FALSE)))</f>
        <v/>
      </c>
      <c r="M74" s="87"/>
      <c r="N74" s="367" t="str">
        <f t="shared" si="6"/>
        <v/>
      </c>
      <c r="O74" s="370" t="str">
        <f t="shared" si="7"/>
        <v/>
      </c>
      <c r="P74" s="88" t="s">
        <v>324</v>
      </c>
      <c r="Q74" s="416">
        <f>IFERROR(H74*IF(AND(K74&lt;&gt;0,J74&lt;&gt;""),K74/J74,1)*IF(AND(M74&lt;&gt;0,L74&lt;&gt;""),M74/L74,1)*VLOOKUP(B74,'SD Aufnahme'!$A$1:$X$395,'SD Aufnahme'!$L$29,FALSE),0)</f>
        <v>0</v>
      </c>
      <c r="R74" s="17">
        <f t="shared" si="8"/>
        <v>0</v>
      </c>
      <c r="S74" s="17" t="str">
        <f t="shared" si="9"/>
        <v>1900-1-Aufnahme</v>
      </c>
    </row>
    <row r="75" spans="1:19">
      <c r="A75" s="89" t="str">
        <f t="shared" si="11"/>
        <v>1900-1-Aufnahme-Stickstofffixierung durch Leguminosen</v>
      </c>
      <c r="B75" s="123" t="str">
        <f t="shared" si="12"/>
        <v>Stickstofffixierung durch Leguminosen-</v>
      </c>
      <c r="C75" s="123">
        <f t="shared" si="13"/>
        <v>1900</v>
      </c>
      <c r="D75" s="123">
        <f t="shared" si="14"/>
        <v>1</v>
      </c>
      <c r="E75" s="162">
        <f t="shared" si="5"/>
        <v>64</v>
      </c>
      <c r="F75" s="77"/>
      <c r="G75" s="371"/>
      <c r="H75" s="422"/>
      <c r="I75" s="309" t="str">
        <f t="shared" si="15"/>
        <v/>
      </c>
      <c r="J75" s="310" t="str">
        <f>IF(G75="","",IF(VLOOKUP(B75,'SD Aufnahme'!$A$1:$X$395,'SD Aufnahme'!$D$29,FALSE)="x","",VLOOKUP(B75,'SD Aufnahme'!$A$1:$X$395,'SD Aufnahme'!$D$29,FALSE)))</f>
        <v/>
      </c>
      <c r="K75" s="313"/>
      <c r="L75" s="126" t="str">
        <f>IF(G75="","",IF(VLOOKUP(B75,'SD Aufnahme'!$A$1:$X$395,'SD Aufnahme'!$K$29,FALSE)="x","",VLOOKUP(B75,'SD Aufnahme'!$A$1:$X$395,'SD Aufnahme'!$K$29,FALSE)))</f>
        <v/>
      </c>
      <c r="M75" s="87"/>
      <c r="N75" s="367" t="str">
        <f t="shared" si="6"/>
        <v/>
      </c>
      <c r="O75" s="370" t="str">
        <f t="shared" si="7"/>
        <v/>
      </c>
      <c r="P75" s="88" t="s">
        <v>324</v>
      </c>
      <c r="Q75" s="416">
        <f>IFERROR(H75*IF(AND(K75&lt;&gt;0,J75&lt;&gt;""),K75/J75,1)*IF(AND(M75&lt;&gt;0,L75&lt;&gt;""),M75/L75,1)*VLOOKUP(B75,'SD Aufnahme'!$A$1:$X$395,'SD Aufnahme'!$L$29,FALSE),0)</f>
        <v>0</v>
      </c>
      <c r="R75" s="17">
        <f t="shared" si="8"/>
        <v>0</v>
      </c>
      <c r="S75" s="17" t="str">
        <f t="shared" si="9"/>
        <v>1900-1-Aufnahme</v>
      </c>
    </row>
    <row r="76" spans="1:19">
      <c r="A76" s="89" t="str">
        <f t="shared" si="11"/>
        <v>1900-1-Aufnahme-Stickstofffixierung durch Leguminosen</v>
      </c>
      <c r="B76" s="123" t="str">
        <f t="shared" si="12"/>
        <v>Stickstofffixierung durch Leguminosen-</v>
      </c>
      <c r="C76" s="123">
        <f t="shared" si="13"/>
        <v>1900</v>
      </c>
      <c r="D76" s="123">
        <f t="shared" si="14"/>
        <v>1</v>
      </c>
      <c r="E76" s="162">
        <f t="shared" si="5"/>
        <v>65</v>
      </c>
      <c r="F76" s="77"/>
      <c r="G76" s="371"/>
      <c r="H76" s="422"/>
      <c r="I76" s="309" t="str">
        <f t="shared" si="15"/>
        <v/>
      </c>
      <c r="J76" s="310" t="str">
        <f>IF(G76="","",IF(VLOOKUP(B76,'SD Aufnahme'!$A$1:$X$395,'SD Aufnahme'!$D$29,FALSE)="x","",VLOOKUP(B76,'SD Aufnahme'!$A$1:$X$395,'SD Aufnahme'!$D$29,FALSE)))</f>
        <v/>
      </c>
      <c r="K76" s="313"/>
      <c r="L76" s="126" t="str">
        <f>IF(G76="","",IF(VLOOKUP(B76,'SD Aufnahme'!$A$1:$X$395,'SD Aufnahme'!$K$29,FALSE)="x","",VLOOKUP(B76,'SD Aufnahme'!$A$1:$X$395,'SD Aufnahme'!$K$29,FALSE)))</f>
        <v/>
      </c>
      <c r="M76" s="87"/>
      <c r="N76" s="367" t="str">
        <f t="shared" si="6"/>
        <v/>
      </c>
      <c r="O76" s="370" t="str">
        <f t="shared" si="7"/>
        <v/>
      </c>
      <c r="P76" s="88" t="s">
        <v>324</v>
      </c>
      <c r="Q76" s="416">
        <f>IFERROR(H76*IF(AND(K76&lt;&gt;0,J76&lt;&gt;""),K76/J76,1)*IF(AND(M76&lt;&gt;0,L76&lt;&gt;""),M76/L76,1)*VLOOKUP(B76,'SD Aufnahme'!$A$1:$X$395,'SD Aufnahme'!$L$29,FALSE),0)</f>
        <v>0</v>
      </c>
      <c r="R76" s="17">
        <f t="shared" si="8"/>
        <v>0</v>
      </c>
      <c r="S76" s="17" t="str">
        <f t="shared" si="9"/>
        <v>1900-1-Aufnahme</v>
      </c>
    </row>
    <row r="77" spans="1:19">
      <c r="A77" s="89" t="str">
        <f t="shared" si="11"/>
        <v>1900-1-Aufnahme-Stickstofffixierung durch Leguminosen</v>
      </c>
      <c r="B77" s="123" t="str">
        <f t="shared" si="12"/>
        <v>Stickstofffixierung durch Leguminosen-</v>
      </c>
      <c r="C77" s="123">
        <f t="shared" si="13"/>
        <v>1900</v>
      </c>
      <c r="D77" s="123">
        <f t="shared" si="14"/>
        <v>1</v>
      </c>
      <c r="E77" s="162">
        <f t="shared" ref="E77:E140" si="16">E76+1</f>
        <v>66</v>
      </c>
      <c r="F77" s="77"/>
      <c r="G77" s="371"/>
      <c r="H77" s="422"/>
      <c r="I77" s="309" t="str">
        <f t="shared" si="15"/>
        <v/>
      </c>
      <c r="J77" s="310" t="str">
        <f>IF(G77="","",IF(VLOOKUP(B77,'SD Aufnahme'!$A$1:$X$395,'SD Aufnahme'!$D$29,FALSE)="x","",VLOOKUP(B77,'SD Aufnahme'!$A$1:$X$395,'SD Aufnahme'!$D$29,FALSE)))</f>
        <v/>
      </c>
      <c r="K77" s="313"/>
      <c r="L77" s="126" t="str">
        <f>IF(G77="","",IF(VLOOKUP(B77,'SD Aufnahme'!$A$1:$X$395,'SD Aufnahme'!$K$29,FALSE)="x","",VLOOKUP(B77,'SD Aufnahme'!$A$1:$X$395,'SD Aufnahme'!$K$29,FALSE)))</f>
        <v/>
      </c>
      <c r="M77" s="87"/>
      <c r="N77" s="367" t="str">
        <f t="shared" ref="N77:N140" si="17">IFERROR(O77/H77,"")</f>
        <v/>
      </c>
      <c r="O77" s="370" t="str">
        <f t="shared" ref="O77:O140" si="18">IF(Q77&gt;0,Q77,"")</f>
        <v/>
      </c>
      <c r="P77" s="88" t="s">
        <v>324</v>
      </c>
      <c r="Q77" s="416">
        <f>IFERROR(H77*IF(AND(K77&lt;&gt;0,J77&lt;&gt;""),K77/J77,1)*IF(AND(M77&lt;&gt;0,L77&lt;&gt;""),M77/L77,1)*VLOOKUP(B77,'SD Aufnahme'!$A$1:$X$395,'SD Aufnahme'!$L$29,FALSE),0)</f>
        <v>0</v>
      </c>
      <c r="R77" s="17">
        <f t="shared" ref="R77:R140" si="19">IF(F77&gt;0,ROW(),0)</f>
        <v>0</v>
      </c>
      <c r="S77" s="17" t="str">
        <f t="shared" ref="S77:S140" si="20">CONCATENATE(C77&amp;"-"&amp;D77&amp;"-"&amp;$A$1)</f>
        <v>1900-1-Aufnahme</v>
      </c>
    </row>
    <row r="78" spans="1:19">
      <c r="A78" s="89" t="str">
        <f t="shared" si="11"/>
        <v>1900-1-Aufnahme-Stickstofffixierung durch Leguminosen</v>
      </c>
      <c r="B78" s="123" t="str">
        <f t="shared" si="12"/>
        <v>Stickstofffixierung durch Leguminosen-</v>
      </c>
      <c r="C78" s="123">
        <f t="shared" si="13"/>
        <v>1900</v>
      </c>
      <c r="D78" s="123">
        <f t="shared" si="14"/>
        <v>1</v>
      </c>
      <c r="E78" s="162">
        <f t="shared" si="16"/>
        <v>67</v>
      </c>
      <c r="F78" s="77"/>
      <c r="G78" s="371"/>
      <c r="H78" s="422"/>
      <c r="I78" s="309" t="str">
        <f t="shared" si="15"/>
        <v/>
      </c>
      <c r="J78" s="310" t="str">
        <f>IF(G78="","",IF(VLOOKUP(B78,'SD Aufnahme'!$A$1:$X$395,'SD Aufnahme'!$D$29,FALSE)="x","",VLOOKUP(B78,'SD Aufnahme'!$A$1:$X$395,'SD Aufnahme'!$D$29,FALSE)))</f>
        <v/>
      </c>
      <c r="K78" s="313"/>
      <c r="L78" s="126" t="str">
        <f>IF(G78="","",IF(VLOOKUP(B78,'SD Aufnahme'!$A$1:$X$395,'SD Aufnahme'!$K$29,FALSE)="x","",VLOOKUP(B78,'SD Aufnahme'!$A$1:$X$395,'SD Aufnahme'!$K$29,FALSE)))</f>
        <v/>
      </c>
      <c r="M78" s="87"/>
      <c r="N78" s="367" t="str">
        <f t="shared" si="17"/>
        <v/>
      </c>
      <c r="O78" s="370" t="str">
        <f t="shared" si="18"/>
        <v/>
      </c>
      <c r="P78" s="88" t="s">
        <v>324</v>
      </c>
      <c r="Q78" s="416">
        <f>IFERROR(H78*IF(AND(K78&lt;&gt;0,J78&lt;&gt;""),K78/J78,1)*IF(AND(M78&lt;&gt;0,L78&lt;&gt;""),M78/L78,1)*VLOOKUP(B78,'SD Aufnahme'!$A$1:$X$395,'SD Aufnahme'!$L$29,FALSE),0)</f>
        <v>0</v>
      </c>
      <c r="R78" s="17">
        <f t="shared" si="19"/>
        <v>0</v>
      </c>
      <c r="S78" s="17" t="str">
        <f t="shared" si="20"/>
        <v>1900-1-Aufnahme</v>
      </c>
    </row>
    <row r="79" spans="1:19">
      <c r="A79" s="89" t="str">
        <f t="shared" si="11"/>
        <v>1900-1-Aufnahme-Stickstofffixierung durch Leguminosen</v>
      </c>
      <c r="B79" s="123" t="str">
        <f t="shared" si="12"/>
        <v>Stickstofffixierung durch Leguminosen-</v>
      </c>
      <c r="C79" s="123">
        <f t="shared" si="13"/>
        <v>1900</v>
      </c>
      <c r="D79" s="123">
        <f t="shared" si="14"/>
        <v>1</v>
      </c>
      <c r="E79" s="162">
        <f t="shared" si="16"/>
        <v>68</v>
      </c>
      <c r="F79" s="77"/>
      <c r="G79" s="371"/>
      <c r="H79" s="422"/>
      <c r="I79" s="309" t="str">
        <f t="shared" si="15"/>
        <v/>
      </c>
      <c r="J79" s="310" t="str">
        <f>IF(G79="","",IF(VLOOKUP(B79,'SD Aufnahme'!$A$1:$X$395,'SD Aufnahme'!$D$29,FALSE)="x","",VLOOKUP(B79,'SD Aufnahme'!$A$1:$X$395,'SD Aufnahme'!$D$29,FALSE)))</f>
        <v/>
      </c>
      <c r="K79" s="313"/>
      <c r="L79" s="126" t="str">
        <f>IF(G79="","",IF(VLOOKUP(B79,'SD Aufnahme'!$A$1:$X$395,'SD Aufnahme'!$K$29,FALSE)="x","",VLOOKUP(B79,'SD Aufnahme'!$A$1:$X$395,'SD Aufnahme'!$K$29,FALSE)))</f>
        <v/>
      </c>
      <c r="M79" s="87"/>
      <c r="N79" s="367" t="str">
        <f t="shared" si="17"/>
        <v/>
      </c>
      <c r="O79" s="370" t="str">
        <f t="shared" si="18"/>
        <v/>
      </c>
      <c r="P79" s="88" t="s">
        <v>324</v>
      </c>
      <c r="Q79" s="416">
        <f>IFERROR(H79*IF(AND(K79&lt;&gt;0,J79&lt;&gt;""),K79/J79,1)*IF(AND(M79&lt;&gt;0,L79&lt;&gt;""),M79/L79,1)*VLOOKUP(B79,'SD Aufnahme'!$A$1:$X$395,'SD Aufnahme'!$L$29,FALSE),0)</f>
        <v>0</v>
      </c>
      <c r="R79" s="17">
        <f t="shared" si="19"/>
        <v>0</v>
      </c>
      <c r="S79" s="17" t="str">
        <f t="shared" si="20"/>
        <v>1900-1-Aufnahme</v>
      </c>
    </row>
    <row r="80" spans="1:19">
      <c r="A80" s="89" t="str">
        <f t="shared" si="11"/>
        <v>1900-1-Aufnahme-Stickstofffixierung durch Leguminosen</v>
      </c>
      <c r="B80" s="123" t="str">
        <f t="shared" si="12"/>
        <v>Stickstofffixierung durch Leguminosen-</v>
      </c>
      <c r="C80" s="123">
        <f t="shared" si="13"/>
        <v>1900</v>
      </c>
      <c r="D80" s="123">
        <f t="shared" si="14"/>
        <v>1</v>
      </c>
      <c r="E80" s="162">
        <f t="shared" si="16"/>
        <v>69</v>
      </c>
      <c r="F80" s="77"/>
      <c r="G80" s="371"/>
      <c r="H80" s="422"/>
      <c r="I80" s="309" t="str">
        <f t="shared" si="15"/>
        <v/>
      </c>
      <c r="J80" s="310" t="str">
        <f>IF(G80="","",IF(VLOOKUP(B80,'SD Aufnahme'!$A$1:$X$395,'SD Aufnahme'!$D$29,FALSE)="x","",VLOOKUP(B80,'SD Aufnahme'!$A$1:$X$395,'SD Aufnahme'!$D$29,FALSE)))</f>
        <v/>
      </c>
      <c r="K80" s="313"/>
      <c r="L80" s="126" t="str">
        <f>IF(G80="","",IF(VLOOKUP(B80,'SD Aufnahme'!$A$1:$X$395,'SD Aufnahme'!$K$29,FALSE)="x","",VLOOKUP(B80,'SD Aufnahme'!$A$1:$X$395,'SD Aufnahme'!$K$29,FALSE)))</f>
        <v/>
      </c>
      <c r="M80" s="87"/>
      <c r="N80" s="367" t="str">
        <f t="shared" si="17"/>
        <v/>
      </c>
      <c r="O80" s="370" t="str">
        <f t="shared" si="18"/>
        <v/>
      </c>
      <c r="P80" s="88" t="s">
        <v>324</v>
      </c>
      <c r="Q80" s="416">
        <f>IFERROR(H80*IF(AND(K80&lt;&gt;0,J80&lt;&gt;""),K80/J80,1)*IF(AND(M80&lt;&gt;0,L80&lt;&gt;""),M80/L80,1)*VLOOKUP(B80,'SD Aufnahme'!$A$1:$X$395,'SD Aufnahme'!$L$29,FALSE),0)</f>
        <v>0</v>
      </c>
      <c r="R80" s="17">
        <f t="shared" si="19"/>
        <v>0</v>
      </c>
      <c r="S80" s="17" t="str">
        <f t="shared" si="20"/>
        <v>1900-1-Aufnahme</v>
      </c>
    </row>
    <row r="81" spans="1:19">
      <c r="A81" s="89" t="str">
        <f t="shared" si="11"/>
        <v>1900-1-Aufnahme-Stickstofffixierung durch Leguminosen</v>
      </c>
      <c r="B81" s="123" t="str">
        <f t="shared" si="12"/>
        <v>Stickstofffixierung durch Leguminosen-</v>
      </c>
      <c r="C81" s="123">
        <f t="shared" si="13"/>
        <v>1900</v>
      </c>
      <c r="D81" s="123">
        <f t="shared" si="14"/>
        <v>1</v>
      </c>
      <c r="E81" s="162">
        <f t="shared" si="16"/>
        <v>70</v>
      </c>
      <c r="F81" s="77"/>
      <c r="G81" s="371"/>
      <c r="H81" s="422"/>
      <c r="I81" s="309" t="str">
        <f t="shared" si="15"/>
        <v/>
      </c>
      <c r="J81" s="310" t="str">
        <f>IF(G81="","",IF(VLOOKUP(B81,'SD Aufnahme'!$A$1:$X$395,'SD Aufnahme'!$D$29,FALSE)="x","",VLOOKUP(B81,'SD Aufnahme'!$A$1:$X$395,'SD Aufnahme'!$D$29,FALSE)))</f>
        <v/>
      </c>
      <c r="K81" s="313"/>
      <c r="L81" s="126" t="str">
        <f>IF(G81="","",IF(VLOOKUP(B81,'SD Aufnahme'!$A$1:$X$395,'SD Aufnahme'!$K$29,FALSE)="x","",VLOOKUP(B81,'SD Aufnahme'!$A$1:$X$395,'SD Aufnahme'!$K$29,FALSE)))</f>
        <v/>
      </c>
      <c r="M81" s="87"/>
      <c r="N81" s="367" t="str">
        <f t="shared" si="17"/>
        <v/>
      </c>
      <c r="O81" s="370" t="str">
        <f t="shared" si="18"/>
        <v/>
      </c>
      <c r="P81" s="88" t="s">
        <v>324</v>
      </c>
      <c r="Q81" s="416">
        <f>IFERROR(H81*IF(AND(K81&lt;&gt;0,J81&lt;&gt;""),K81/J81,1)*IF(AND(M81&lt;&gt;0,L81&lt;&gt;""),M81/L81,1)*VLOOKUP(B81,'SD Aufnahme'!$A$1:$X$395,'SD Aufnahme'!$L$29,FALSE),0)</f>
        <v>0</v>
      </c>
      <c r="R81" s="17">
        <f t="shared" si="19"/>
        <v>0</v>
      </c>
      <c r="S81" s="17" t="str">
        <f t="shared" si="20"/>
        <v>1900-1-Aufnahme</v>
      </c>
    </row>
    <row r="82" spans="1:19">
      <c r="A82" s="89" t="str">
        <f t="shared" si="11"/>
        <v>1900-1-Aufnahme-Stickstofffixierung durch Leguminosen</v>
      </c>
      <c r="B82" s="123" t="str">
        <f t="shared" si="12"/>
        <v>Stickstofffixierung durch Leguminosen-</v>
      </c>
      <c r="C82" s="123">
        <f t="shared" si="13"/>
        <v>1900</v>
      </c>
      <c r="D82" s="123">
        <f t="shared" si="14"/>
        <v>1</v>
      </c>
      <c r="E82" s="162">
        <f t="shared" si="16"/>
        <v>71</v>
      </c>
      <c r="F82" s="77"/>
      <c r="G82" s="371"/>
      <c r="H82" s="422"/>
      <c r="I82" s="309" t="str">
        <f t="shared" si="15"/>
        <v/>
      </c>
      <c r="J82" s="310" t="str">
        <f>IF(G82="","",IF(VLOOKUP(B82,'SD Aufnahme'!$A$1:$X$395,'SD Aufnahme'!$D$29,FALSE)="x","",VLOOKUP(B82,'SD Aufnahme'!$A$1:$X$395,'SD Aufnahme'!$D$29,FALSE)))</f>
        <v/>
      </c>
      <c r="K82" s="313"/>
      <c r="L82" s="126" t="str">
        <f>IF(G82="","",IF(VLOOKUP(B82,'SD Aufnahme'!$A$1:$X$395,'SD Aufnahme'!$K$29,FALSE)="x","",VLOOKUP(B82,'SD Aufnahme'!$A$1:$X$395,'SD Aufnahme'!$K$29,FALSE)))</f>
        <v/>
      </c>
      <c r="M82" s="87"/>
      <c r="N82" s="367" t="str">
        <f t="shared" si="17"/>
        <v/>
      </c>
      <c r="O82" s="370" t="str">
        <f t="shared" si="18"/>
        <v/>
      </c>
      <c r="P82" s="88" t="s">
        <v>324</v>
      </c>
      <c r="Q82" s="416">
        <f>IFERROR(H82*IF(AND(K82&lt;&gt;0,J82&lt;&gt;""),K82/J82,1)*IF(AND(M82&lt;&gt;0,L82&lt;&gt;""),M82/L82,1)*VLOOKUP(B82,'SD Aufnahme'!$A$1:$X$395,'SD Aufnahme'!$L$29,FALSE),0)</f>
        <v>0</v>
      </c>
      <c r="R82" s="17">
        <f t="shared" si="19"/>
        <v>0</v>
      </c>
      <c r="S82" s="17" t="str">
        <f t="shared" si="20"/>
        <v>1900-1-Aufnahme</v>
      </c>
    </row>
    <row r="83" spans="1:19">
      <c r="A83" s="89" t="str">
        <f t="shared" si="11"/>
        <v>1900-1-Aufnahme-Stickstofffixierung durch Leguminosen</v>
      </c>
      <c r="B83" s="123" t="str">
        <f t="shared" si="12"/>
        <v>Stickstofffixierung durch Leguminosen-</v>
      </c>
      <c r="C83" s="123">
        <f t="shared" si="13"/>
        <v>1900</v>
      </c>
      <c r="D83" s="123">
        <f t="shared" si="14"/>
        <v>1</v>
      </c>
      <c r="E83" s="162">
        <f t="shared" si="16"/>
        <v>72</v>
      </c>
      <c r="F83" s="77"/>
      <c r="G83" s="371"/>
      <c r="H83" s="422"/>
      <c r="I83" s="309" t="str">
        <f t="shared" si="15"/>
        <v/>
      </c>
      <c r="J83" s="310" t="str">
        <f>IF(G83="","",IF(VLOOKUP(B83,'SD Aufnahme'!$A$1:$X$395,'SD Aufnahme'!$D$29,FALSE)="x","",VLOOKUP(B83,'SD Aufnahme'!$A$1:$X$395,'SD Aufnahme'!$D$29,FALSE)))</f>
        <v/>
      </c>
      <c r="K83" s="313"/>
      <c r="L83" s="126" t="str">
        <f>IF(G83="","",IF(VLOOKUP(B83,'SD Aufnahme'!$A$1:$X$395,'SD Aufnahme'!$K$29,FALSE)="x","",VLOOKUP(B83,'SD Aufnahme'!$A$1:$X$395,'SD Aufnahme'!$K$29,FALSE)))</f>
        <v/>
      </c>
      <c r="M83" s="87"/>
      <c r="N83" s="367" t="str">
        <f t="shared" si="17"/>
        <v/>
      </c>
      <c r="O83" s="370" t="str">
        <f t="shared" si="18"/>
        <v/>
      </c>
      <c r="P83" s="88" t="s">
        <v>324</v>
      </c>
      <c r="Q83" s="416">
        <f>IFERROR(H83*IF(AND(K83&lt;&gt;0,J83&lt;&gt;""),K83/J83,1)*IF(AND(M83&lt;&gt;0,L83&lt;&gt;""),M83/L83,1)*VLOOKUP(B83,'SD Aufnahme'!$A$1:$X$395,'SD Aufnahme'!$L$29,FALSE),0)</f>
        <v>0</v>
      </c>
      <c r="R83" s="17">
        <f t="shared" si="19"/>
        <v>0</v>
      </c>
      <c r="S83" s="17" t="str">
        <f t="shared" si="20"/>
        <v>1900-1-Aufnahme</v>
      </c>
    </row>
    <row r="84" spans="1:19">
      <c r="A84" s="89" t="str">
        <f t="shared" si="11"/>
        <v>1900-1-Aufnahme-Stickstofffixierung durch Leguminosen</v>
      </c>
      <c r="B84" s="123" t="str">
        <f t="shared" si="12"/>
        <v>Stickstofffixierung durch Leguminosen-</v>
      </c>
      <c r="C84" s="123">
        <f t="shared" si="13"/>
        <v>1900</v>
      </c>
      <c r="D84" s="123">
        <f t="shared" si="14"/>
        <v>1</v>
      </c>
      <c r="E84" s="162">
        <f t="shared" si="16"/>
        <v>73</v>
      </c>
      <c r="F84" s="77"/>
      <c r="G84" s="371"/>
      <c r="H84" s="422"/>
      <c r="I84" s="309" t="str">
        <f t="shared" si="15"/>
        <v/>
      </c>
      <c r="J84" s="310" t="str">
        <f>IF(G84="","",IF(VLOOKUP(B84,'SD Aufnahme'!$A$1:$X$395,'SD Aufnahme'!$D$29,FALSE)="x","",VLOOKUP(B84,'SD Aufnahme'!$A$1:$X$395,'SD Aufnahme'!$D$29,FALSE)))</f>
        <v/>
      </c>
      <c r="K84" s="313"/>
      <c r="L84" s="126" t="str">
        <f>IF(G84="","",IF(VLOOKUP(B84,'SD Aufnahme'!$A$1:$X$395,'SD Aufnahme'!$K$29,FALSE)="x","",VLOOKUP(B84,'SD Aufnahme'!$A$1:$X$395,'SD Aufnahme'!$K$29,FALSE)))</f>
        <v/>
      </c>
      <c r="M84" s="87"/>
      <c r="N84" s="367" t="str">
        <f t="shared" si="17"/>
        <v/>
      </c>
      <c r="O84" s="370" t="str">
        <f t="shared" si="18"/>
        <v/>
      </c>
      <c r="P84" s="88" t="s">
        <v>324</v>
      </c>
      <c r="Q84" s="416">
        <f>IFERROR(H84*IF(AND(K84&lt;&gt;0,J84&lt;&gt;""),K84/J84,1)*IF(AND(M84&lt;&gt;0,L84&lt;&gt;""),M84/L84,1)*VLOOKUP(B84,'SD Aufnahme'!$A$1:$X$395,'SD Aufnahme'!$L$29,FALSE),0)</f>
        <v>0</v>
      </c>
      <c r="R84" s="17">
        <f t="shared" si="19"/>
        <v>0</v>
      </c>
      <c r="S84" s="17" t="str">
        <f t="shared" si="20"/>
        <v>1900-1-Aufnahme</v>
      </c>
    </row>
    <row r="85" spans="1:19">
      <c r="A85" s="89" t="str">
        <f t="shared" si="11"/>
        <v>1900-1-Aufnahme-Stickstofffixierung durch Leguminosen</v>
      </c>
      <c r="B85" s="123" t="str">
        <f t="shared" si="12"/>
        <v>Stickstofffixierung durch Leguminosen-</v>
      </c>
      <c r="C85" s="123">
        <f t="shared" si="13"/>
        <v>1900</v>
      </c>
      <c r="D85" s="123">
        <f t="shared" si="14"/>
        <v>1</v>
      </c>
      <c r="E85" s="162">
        <f t="shared" si="16"/>
        <v>74</v>
      </c>
      <c r="F85" s="77"/>
      <c r="G85" s="371"/>
      <c r="H85" s="422"/>
      <c r="I85" s="309" t="str">
        <f t="shared" si="15"/>
        <v/>
      </c>
      <c r="J85" s="310" t="str">
        <f>IF(G85="","",IF(VLOOKUP(B85,'SD Aufnahme'!$A$1:$X$395,'SD Aufnahme'!$D$29,FALSE)="x","",VLOOKUP(B85,'SD Aufnahme'!$A$1:$X$395,'SD Aufnahme'!$D$29,FALSE)))</f>
        <v/>
      </c>
      <c r="K85" s="313"/>
      <c r="L85" s="126" t="str">
        <f>IF(G85="","",IF(VLOOKUP(B85,'SD Aufnahme'!$A$1:$X$395,'SD Aufnahme'!$K$29,FALSE)="x","",VLOOKUP(B85,'SD Aufnahme'!$A$1:$X$395,'SD Aufnahme'!$K$29,FALSE)))</f>
        <v/>
      </c>
      <c r="M85" s="87"/>
      <c r="N85" s="367" t="str">
        <f t="shared" si="17"/>
        <v/>
      </c>
      <c r="O85" s="370" t="str">
        <f t="shared" si="18"/>
        <v/>
      </c>
      <c r="P85" s="88" t="s">
        <v>324</v>
      </c>
      <c r="Q85" s="416">
        <f>IFERROR(H85*IF(AND(K85&lt;&gt;0,J85&lt;&gt;""),K85/J85,1)*IF(AND(M85&lt;&gt;0,L85&lt;&gt;""),M85/L85,1)*VLOOKUP(B85,'SD Aufnahme'!$A$1:$X$395,'SD Aufnahme'!$L$29,FALSE),0)</f>
        <v>0</v>
      </c>
      <c r="R85" s="17">
        <f t="shared" si="19"/>
        <v>0</v>
      </c>
      <c r="S85" s="17" t="str">
        <f t="shared" si="20"/>
        <v>1900-1-Aufnahme</v>
      </c>
    </row>
    <row r="86" spans="1:19">
      <c r="A86" s="89" t="str">
        <f t="shared" si="11"/>
        <v>1900-1-Aufnahme-Stickstofffixierung durch Leguminosen</v>
      </c>
      <c r="B86" s="123" t="str">
        <f t="shared" si="12"/>
        <v>Stickstofffixierung durch Leguminosen-</v>
      </c>
      <c r="C86" s="123">
        <f t="shared" si="13"/>
        <v>1900</v>
      </c>
      <c r="D86" s="123">
        <f t="shared" si="14"/>
        <v>1</v>
      </c>
      <c r="E86" s="162">
        <f t="shared" si="16"/>
        <v>75</v>
      </c>
      <c r="F86" s="77"/>
      <c r="G86" s="371"/>
      <c r="H86" s="422"/>
      <c r="I86" s="309" t="str">
        <f t="shared" si="15"/>
        <v/>
      </c>
      <c r="J86" s="310" t="str">
        <f>IF(G86="","",IF(VLOOKUP(B86,'SD Aufnahme'!$A$1:$X$395,'SD Aufnahme'!$D$29,FALSE)="x","",VLOOKUP(B86,'SD Aufnahme'!$A$1:$X$395,'SD Aufnahme'!$D$29,FALSE)))</f>
        <v/>
      </c>
      <c r="K86" s="313"/>
      <c r="L86" s="126" t="str">
        <f>IF(G86="","",IF(VLOOKUP(B86,'SD Aufnahme'!$A$1:$X$395,'SD Aufnahme'!$K$29,FALSE)="x","",VLOOKUP(B86,'SD Aufnahme'!$A$1:$X$395,'SD Aufnahme'!$K$29,FALSE)))</f>
        <v/>
      </c>
      <c r="M86" s="87"/>
      <c r="N86" s="367" t="str">
        <f t="shared" si="17"/>
        <v/>
      </c>
      <c r="O86" s="370" t="str">
        <f t="shared" si="18"/>
        <v/>
      </c>
      <c r="P86" s="88" t="s">
        <v>324</v>
      </c>
      <c r="Q86" s="416">
        <f>IFERROR(H86*IF(AND(K86&lt;&gt;0,J86&lt;&gt;""),K86/J86,1)*IF(AND(M86&lt;&gt;0,L86&lt;&gt;""),M86/L86,1)*VLOOKUP(B86,'SD Aufnahme'!$A$1:$X$395,'SD Aufnahme'!$L$29,FALSE),0)</f>
        <v>0</v>
      </c>
      <c r="R86" s="17">
        <f t="shared" si="19"/>
        <v>0</v>
      </c>
      <c r="S86" s="17" t="str">
        <f t="shared" si="20"/>
        <v>1900-1-Aufnahme</v>
      </c>
    </row>
    <row r="87" spans="1:19">
      <c r="A87" s="89" t="str">
        <f t="shared" si="11"/>
        <v>1900-1-Aufnahme-Stickstofffixierung durch Leguminosen</v>
      </c>
      <c r="B87" s="123" t="str">
        <f t="shared" si="12"/>
        <v>Stickstofffixierung durch Leguminosen-</v>
      </c>
      <c r="C87" s="123">
        <f t="shared" si="13"/>
        <v>1900</v>
      </c>
      <c r="D87" s="123">
        <f t="shared" si="14"/>
        <v>1</v>
      </c>
      <c r="E87" s="162">
        <f t="shared" si="16"/>
        <v>76</v>
      </c>
      <c r="F87" s="77"/>
      <c r="G87" s="371"/>
      <c r="H87" s="422"/>
      <c r="I87" s="309" t="str">
        <f t="shared" si="15"/>
        <v/>
      </c>
      <c r="J87" s="310" t="str">
        <f>IF(G87="","",IF(VLOOKUP(B87,'SD Aufnahme'!$A$1:$X$395,'SD Aufnahme'!$D$29,FALSE)="x","",VLOOKUP(B87,'SD Aufnahme'!$A$1:$X$395,'SD Aufnahme'!$D$29,FALSE)))</f>
        <v/>
      </c>
      <c r="K87" s="313"/>
      <c r="L87" s="126" t="str">
        <f>IF(G87="","",IF(VLOOKUP(B87,'SD Aufnahme'!$A$1:$X$395,'SD Aufnahme'!$K$29,FALSE)="x","",VLOOKUP(B87,'SD Aufnahme'!$A$1:$X$395,'SD Aufnahme'!$K$29,FALSE)))</f>
        <v/>
      </c>
      <c r="M87" s="87"/>
      <c r="N87" s="367" t="str">
        <f t="shared" si="17"/>
        <v/>
      </c>
      <c r="O87" s="370" t="str">
        <f t="shared" si="18"/>
        <v/>
      </c>
      <c r="P87" s="88" t="s">
        <v>324</v>
      </c>
      <c r="Q87" s="416">
        <f>IFERROR(H87*IF(AND(K87&lt;&gt;0,J87&lt;&gt;""),K87/J87,1)*IF(AND(M87&lt;&gt;0,L87&lt;&gt;""),M87/L87,1)*VLOOKUP(B87,'SD Aufnahme'!$A$1:$X$395,'SD Aufnahme'!$L$29,FALSE),0)</f>
        <v>0</v>
      </c>
      <c r="R87" s="17">
        <f t="shared" si="19"/>
        <v>0</v>
      </c>
      <c r="S87" s="17" t="str">
        <f t="shared" si="20"/>
        <v>1900-1-Aufnahme</v>
      </c>
    </row>
    <row r="88" spans="1:19">
      <c r="A88" s="89" t="str">
        <f t="shared" si="11"/>
        <v>1900-1-Aufnahme-Stickstofffixierung durch Leguminosen</v>
      </c>
      <c r="B88" s="123" t="str">
        <f t="shared" si="12"/>
        <v>Stickstofffixierung durch Leguminosen-</v>
      </c>
      <c r="C88" s="123">
        <f t="shared" si="13"/>
        <v>1900</v>
      </c>
      <c r="D88" s="123">
        <f t="shared" si="14"/>
        <v>1</v>
      </c>
      <c r="E88" s="162">
        <f t="shared" si="16"/>
        <v>77</v>
      </c>
      <c r="F88" s="77"/>
      <c r="G88" s="371"/>
      <c r="H88" s="422"/>
      <c r="I88" s="309" t="str">
        <f t="shared" si="15"/>
        <v/>
      </c>
      <c r="J88" s="310" t="str">
        <f>IF(G88="","",IF(VLOOKUP(B88,'SD Aufnahme'!$A$1:$X$395,'SD Aufnahme'!$D$29,FALSE)="x","",VLOOKUP(B88,'SD Aufnahme'!$A$1:$X$395,'SD Aufnahme'!$D$29,FALSE)))</f>
        <v/>
      </c>
      <c r="K88" s="313"/>
      <c r="L88" s="126" t="str">
        <f>IF(G88="","",IF(VLOOKUP(B88,'SD Aufnahme'!$A$1:$X$395,'SD Aufnahme'!$K$29,FALSE)="x","",VLOOKUP(B88,'SD Aufnahme'!$A$1:$X$395,'SD Aufnahme'!$K$29,FALSE)))</f>
        <v/>
      </c>
      <c r="M88" s="87"/>
      <c r="N88" s="367" t="str">
        <f t="shared" si="17"/>
        <v/>
      </c>
      <c r="O88" s="370" t="str">
        <f t="shared" si="18"/>
        <v/>
      </c>
      <c r="P88" s="88" t="s">
        <v>324</v>
      </c>
      <c r="Q88" s="416">
        <f>IFERROR(H88*IF(AND(K88&lt;&gt;0,J88&lt;&gt;""),K88/J88,1)*IF(AND(M88&lt;&gt;0,L88&lt;&gt;""),M88/L88,1)*VLOOKUP(B88,'SD Aufnahme'!$A$1:$X$395,'SD Aufnahme'!$L$29,FALSE),0)</f>
        <v>0</v>
      </c>
      <c r="R88" s="17">
        <f t="shared" si="19"/>
        <v>0</v>
      </c>
      <c r="S88" s="17" t="str">
        <f t="shared" si="20"/>
        <v>1900-1-Aufnahme</v>
      </c>
    </row>
    <row r="89" spans="1:19">
      <c r="A89" s="89" t="str">
        <f t="shared" si="11"/>
        <v>1900-1-Aufnahme-Stickstofffixierung durch Leguminosen</v>
      </c>
      <c r="B89" s="123" t="str">
        <f t="shared" si="12"/>
        <v>Stickstofffixierung durch Leguminosen-</v>
      </c>
      <c r="C89" s="123">
        <f t="shared" si="13"/>
        <v>1900</v>
      </c>
      <c r="D89" s="123">
        <f t="shared" si="14"/>
        <v>1</v>
      </c>
      <c r="E89" s="162">
        <f t="shared" si="16"/>
        <v>78</v>
      </c>
      <c r="F89" s="77"/>
      <c r="G89" s="371"/>
      <c r="H89" s="422"/>
      <c r="I89" s="309" t="str">
        <f t="shared" si="15"/>
        <v/>
      </c>
      <c r="J89" s="310" t="str">
        <f>IF(G89="","",IF(VLOOKUP(B89,'SD Aufnahme'!$A$1:$X$395,'SD Aufnahme'!$D$29,FALSE)="x","",VLOOKUP(B89,'SD Aufnahme'!$A$1:$X$395,'SD Aufnahme'!$D$29,FALSE)))</f>
        <v/>
      </c>
      <c r="K89" s="313"/>
      <c r="L89" s="126" t="str">
        <f>IF(G89="","",IF(VLOOKUP(B89,'SD Aufnahme'!$A$1:$X$395,'SD Aufnahme'!$K$29,FALSE)="x","",VLOOKUP(B89,'SD Aufnahme'!$A$1:$X$395,'SD Aufnahme'!$K$29,FALSE)))</f>
        <v/>
      </c>
      <c r="M89" s="87"/>
      <c r="N89" s="367" t="str">
        <f t="shared" si="17"/>
        <v/>
      </c>
      <c r="O89" s="370" t="str">
        <f t="shared" si="18"/>
        <v/>
      </c>
      <c r="P89" s="88" t="s">
        <v>324</v>
      </c>
      <c r="Q89" s="416">
        <f>IFERROR(H89*IF(AND(K89&lt;&gt;0,J89&lt;&gt;""),K89/J89,1)*IF(AND(M89&lt;&gt;0,L89&lt;&gt;""),M89/L89,1)*VLOOKUP(B89,'SD Aufnahme'!$A$1:$X$395,'SD Aufnahme'!$L$29,FALSE),0)</f>
        <v>0</v>
      </c>
      <c r="R89" s="17">
        <f t="shared" si="19"/>
        <v>0</v>
      </c>
      <c r="S89" s="17" t="str">
        <f t="shared" si="20"/>
        <v>1900-1-Aufnahme</v>
      </c>
    </row>
    <row r="90" spans="1:19">
      <c r="A90" s="89" t="str">
        <f t="shared" si="11"/>
        <v>1900-1-Aufnahme-Stickstofffixierung durch Leguminosen</v>
      </c>
      <c r="B90" s="123" t="str">
        <f t="shared" si="12"/>
        <v>Stickstofffixierung durch Leguminosen-</v>
      </c>
      <c r="C90" s="123">
        <f t="shared" si="13"/>
        <v>1900</v>
      </c>
      <c r="D90" s="123">
        <f t="shared" si="14"/>
        <v>1</v>
      </c>
      <c r="E90" s="162">
        <f t="shared" si="16"/>
        <v>79</v>
      </c>
      <c r="F90" s="77"/>
      <c r="G90" s="371"/>
      <c r="H90" s="422"/>
      <c r="I90" s="309" t="str">
        <f t="shared" si="15"/>
        <v/>
      </c>
      <c r="J90" s="310" t="str">
        <f>IF(G90="","",IF(VLOOKUP(B90,'SD Aufnahme'!$A$1:$X$395,'SD Aufnahme'!$D$29,FALSE)="x","",VLOOKUP(B90,'SD Aufnahme'!$A$1:$X$395,'SD Aufnahme'!$D$29,FALSE)))</f>
        <v/>
      </c>
      <c r="K90" s="313"/>
      <c r="L90" s="126" t="str">
        <f>IF(G90="","",IF(VLOOKUP(B90,'SD Aufnahme'!$A$1:$X$395,'SD Aufnahme'!$K$29,FALSE)="x","",VLOOKUP(B90,'SD Aufnahme'!$A$1:$X$395,'SD Aufnahme'!$K$29,FALSE)))</f>
        <v/>
      </c>
      <c r="M90" s="87"/>
      <c r="N90" s="367" t="str">
        <f t="shared" si="17"/>
        <v/>
      </c>
      <c r="O90" s="370" t="str">
        <f t="shared" si="18"/>
        <v/>
      </c>
      <c r="P90" s="88" t="s">
        <v>324</v>
      </c>
      <c r="Q90" s="416">
        <f>IFERROR(H90*IF(AND(K90&lt;&gt;0,J90&lt;&gt;""),K90/J90,1)*IF(AND(M90&lt;&gt;0,L90&lt;&gt;""),M90/L90,1)*VLOOKUP(B90,'SD Aufnahme'!$A$1:$X$395,'SD Aufnahme'!$L$29,FALSE),0)</f>
        <v>0</v>
      </c>
      <c r="R90" s="17">
        <f t="shared" si="19"/>
        <v>0</v>
      </c>
      <c r="S90" s="17" t="str">
        <f t="shared" si="20"/>
        <v>1900-1-Aufnahme</v>
      </c>
    </row>
    <row r="91" spans="1:19">
      <c r="A91" s="89" t="str">
        <f t="shared" si="11"/>
        <v>1900-1-Aufnahme-Stickstofffixierung durch Leguminosen</v>
      </c>
      <c r="B91" s="123" t="str">
        <f t="shared" si="12"/>
        <v>Stickstofffixierung durch Leguminosen-</v>
      </c>
      <c r="C91" s="123">
        <f t="shared" si="13"/>
        <v>1900</v>
      </c>
      <c r="D91" s="123">
        <f t="shared" si="14"/>
        <v>1</v>
      </c>
      <c r="E91" s="162">
        <f t="shared" si="16"/>
        <v>80</v>
      </c>
      <c r="F91" s="77"/>
      <c r="G91" s="371"/>
      <c r="H91" s="422"/>
      <c r="I91" s="309" t="str">
        <f t="shared" si="15"/>
        <v/>
      </c>
      <c r="J91" s="310" t="str">
        <f>IF(G91="","",IF(VLOOKUP(B91,'SD Aufnahme'!$A$1:$X$395,'SD Aufnahme'!$D$29,FALSE)="x","",VLOOKUP(B91,'SD Aufnahme'!$A$1:$X$395,'SD Aufnahme'!$D$29,FALSE)))</f>
        <v/>
      </c>
      <c r="K91" s="313"/>
      <c r="L91" s="126" t="str">
        <f>IF(G91="","",IF(VLOOKUP(B91,'SD Aufnahme'!$A$1:$X$395,'SD Aufnahme'!$K$29,FALSE)="x","",VLOOKUP(B91,'SD Aufnahme'!$A$1:$X$395,'SD Aufnahme'!$K$29,FALSE)))</f>
        <v/>
      </c>
      <c r="M91" s="87"/>
      <c r="N91" s="367" t="str">
        <f t="shared" si="17"/>
        <v/>
      </c>
      <c r="O91" s="370" t="str">
        <f t="shared" si="18"/>
        <v/>
      </c>
      <c r="P91" s="88" t="s">
        <v>324</v>
      </c>
      <c r="Q91" s="416">
        <f>IFERROR(H91*IF(AND(K91&lt;&gt;0,J91&lt;&gt;""),K91/J91,1)*IF(AND(M91&lt;&gt;0,L91&lt;&gt;""),M91/L91,1)*VLOOKUP(B91,'SD Aufnahme'!$A$1:$X$395,'SD Aufnahme'!$L$29,FALSE),0)</f>
        <v>0</v>
      </c>
      <c r="R91" s="17">
        <f t="shared" si="19"/>
        <v>0</v>
      </c>
      <c r="S91" s="17" t="str">
        <f t="shared" si="20"/>
        <v>1900-1-Aufnahme</v>
      </c>
    </row>
    <row r="92" spans="1:19">
      <c r="A92" s="89" t="str">
        <f t="shared" si="11"/>
        <v>1900-1-Aufnahme-Stickstofffixierung durch Leguminosen</v>
      </c>
      <c r="B92" s="123" t="str">
        <f t="shared" si="12"/>
        <v>Stickstofffixierung durch Leguminosen-</v>
      </c>
      <c r="C92" s="123">
        <f t="shared" si="13"/>
        <v>1900</v>
      </c>
      <c r="D92" s="123">
        <f t="shared" si="14"/>
        <v>1</v>
      </c>
      <c r="E92" s="162">
        <f t="shared" si="16"/>
        <v>81</v>
      </c>
      <c r="F92" s="77"/>
      <c r="G92" s="371"/>
      <c r="H92" s="422"/>
      <c r="I92" s="309" t="str">
        <f t="shared" si="15"/>
        <v/>
      </c>
      <c r="J92" s="310" t="str">
        <f>IF(G92="","",IF(VLOOKUP(B92,'SD Aufnahme'!$A$1:$X$395,'SD Aufnahme'!$D$29,FALSE)="x","",VLOOKUP(B92,'SD Aufnahme'!$A$1:$X$395,'SD Aufnahme'!$D$29,FALSE)))</f>
        <v/>
      </c>
      <c r="K92" s="313"/>
      <c r="L92" s="126" t="str">
        <f>IF(G92="","",IF(VLOOKUP(B92,'SD Aufnahme'!$A$1:$X$395,'SD Aufnahme'!$K$29,FALSE)="x","",VLOOKUP(B92,'SD Aufnahme'!$A$1:$X$395,'SD Aufnahme'!$K$29,FALSE)))</f>
        <v/>
      </c>
      <c r="M92" s="87"/>
      <c r="N92" s="367" t="str">
        <f t="shared" si="17"/>
        <v/>
      </c>
      <c r="O92" s="370" t="str">
        <f t="shared" si="18"/>
        <v/>
      </c>
      <c r="P92" s="88" t="s">
        <v>324</v>
      </c>
      <c r="Q92" s="416">
        <f>IFERROR(H92*IF(AND(K92&lt;&gt;0,J92&lt;&gt;""),K92/J92,1)*IF(AND(M92&lt;&gt;0,L92&lt;&gt;""),M92/L92,1)*VLOOKUP(B92,'SD Aufnahme'!$A$1:$X$395,'SD Aufnahme'!$L$29,FALSE),0)</f>
        <v>0</v>
      </c>
      <c r="R92" s="17">
        <f t="shared" si="19"/>
        <v>0</v>
      </c>
      <c r="S92" s="17" t="str">
        <f t="shared" si="20"/>
        <v>1900-1-Aufnahme</v>
      </c>
    </row>
    <row r="93" spans="1:19">
      <c r="A93" s="89" t="str">
        <f t="shared" si="11"/>
        <v>1900-1-Aufnahme-Stickstofffixierung durch Leguminosen</v>
      </c>
      <c r="B93" s="123" t="str">
        <f t="shared" si="12"/>
        <v>Stickstofffixierung durch Leguminosen-</v>
      </c>
      <c r="C93" s="123">
        <f t="shared" si="13"/>
        <v>1900</v>
      </c>
      <c r="D93" s="123">
        <f t="shared" si="14"/>
        <v>1</v>
      </c>
      <c r="E93" s="162">
        <f t="shared" si="16"/>
        <v>82</v>
      </c>
      <c r="F93" s="77"/>
      <c r="G93" s="371"/>
      <c r="H93" s="422"/>
      <c r="I93" s="309" t="str">
        <f t="shared" si="15"/>
        <v/>
      </c>
      <c r="J93" s="310" t="str">
        <f>IF(G93="","",IF(VLOOKUP(B93,'SD Aufnahme'!$A$1:$X$395,'SD Aufnahme'!$D$29,FALSE)="x","",VLOOKUP(B93,'SD Aufnahme'!$A$1:$X$395,'SD Aufnahme'!$D$29,FALSE)))</f>
        <v/>
      </c>
      <c r="K93" s="313"/>
      <c r="L93" s="126" t="str">
        <f>IF(G93="","",IF(VLOOKUP(B93,'SD Aufnahme'!$A$1:$X$395,'SD Aufnahme'!$K$29,FALSE)="x","",VLOOKUP(B93,'SD Aufnahme'!$A$1:$X$395,'SD Aufnahme'!$K$29,FALSE)))</f>
        <v/>
      </c>
      <c r="M93" s="87"/>
      <c r="N93" s="367" t="str">
        <f t="shared" si="17"/>
        <v/>
      </c>
      <c r="O93" s="370" t="str">
        <f t="shared" si="18"/>
        <v/>
      </c>
      <c r="P93" s="88" t="s">
        <v>324</v>
      </c>
      <c r="Q93" s="416">
        <f>IFERROR(H93*IF(AND(K93&lt;&gt;0,J93&lt;&gt;""),K93/J93,1)*IF(AND(M93&lt;&gt;0,L93&lt;&gt;""),M93/L93,1)*VLOOKUP(B93,'SD Aufnahme'!$A$1:$X$395,'SD Aufnahme'!$L$29,FALSE),0)</f>
        <v>0</v>
      </c>
      <c r="R93" s="17">
        <f t="shared" si="19"/>
        <v>0</v>
      </c>
      <c r="S93" s="17" t="str">
        <f t="shared" si="20"/>
        <v>1900-1-Aufnahme</v>
      </c>
    </row>
    <row r="94" spans="1:19">
      <c r="A94" s="89" t="str">
        <f t="shared" si="11"/>
        <v>1900-1-Aufnahme-Stickstofffixierung durch Leguminosen</v>
      </c>
      <c r="B94" s="123" t="str">
        <f t="shared" si="12"/>
        <v>Stickstofffixierung durch Leguminosen-</v>
      </c>
      <c r="C94" s="123">
        <f t="shared" si="13"/>
        <v>1900</v>
      </c>
      <c r="D94" s="123">
        <f t="shared" si="14"/>
        <v>1</v>
      </c>
      <c r="E94" s="162">
        <f t="shared" si="16"/>
        <v>83</v>
      </c>
      <c r="F94" s="77"/>
      <c r="G94" s="371"/>
      <c r="H94" s="422"/>
      <c r="I94" s="309" t="str">
        <f t="shared" si="15"/>
        <v/>
      </c>
      <c r="J94" s="310" t="str">
        <f>IF(G94="","",IF(VLOOKUP(B94,'SD Aufnahme'!$A$1:$X$395,'SD Aufnahme'!$D$29,FALSE)="x","",VLOOKUP(B94,'SD Aufnahme'!$A$1:$X$395,'SD Aufnahme'!$D$29,FALSE)))</f>
        <v/>
      </c>
      <c r="K94" s="313"/>
      <c r="L94" s="126" t="str">
        <f>IF(G94="","",IF(VLOOKUP(B94,'SD Aufnahme'!$A$1:$X$395,'SD Aufnahme'!$K$29,FALSE)="x","",VLOOKUP(B94,'SD Aufnahme'!$A$1:$X$395,'SD Aufnahme'!$K$29,FALSE)))</f>
        <v/>
      </c>
      <c r="M94" s="87"/>
      <c r="N94" s="367" t="str">
        <f t="shared" si="17"/>
        <v/>
      </c>
      <c r="O94" s="370" t="str">
        <f t="shared" si="18"/>
        <v/>
      </c>
      <c r="P94" s="88" t="s">
        <v>324</v>
      </c>
      <c r="Q94" s="416">
        <f>IFERROR(H94*IF(AND(K94&lt;&gt;0,J94&lt;&gt;""),K94/J94,1)*IF(AND(M94&lt;&gt;0,L94&lt;&gt;""),M94/L94,1)*VLOOKUP(B94,'SD Aufnahme'!$A$1:$X$395,'SD Aufnahme'!$L$29,FALSE),0)</f>
        <v>0</v>
      </c>
      <c r="R94" s="17">
        <f t="shared" si="19"/>
        <v>0</v>
      </c>
      <c r="S94" s="17" t="str">
        <f t="shared" si="20"/>
        <v>1900-1-Aufnahme</v>
      </c>
    </row>
    <row r="95" spans="1:19">
      <c r="A95" s="89" t="str">
        <f t="shared" si="11"/>
        <v>1900-1-Aufnahme-Stickstofffixierung durch Leguminosen</v>
      </c>
      <c r="B95" s="123" t="str">
        <f t="shared" si="12"/>
        <v>Stickstofffixierung durch Leguminosen-</v>
      </c>
      <c r="C95" s="123">
        <f t="shared" si="13"/>
        <v>1900</v>
      </c>
      <c r="D95" s="123">
        <f t="shared" si="14"/>
        <v>1</v>
      </c>
      <c r="E95" s="162">
        <f t="shared" si="16"/>
        <v>84</v>
      </c>
      <c r="F95" s="77"/>
      <c r="G95" s="371"/>
      <c r="H95" s="422"/>
      <c r="I95" s="309" t="str">
        <f t="shared" si="15"/>
        <v/>
      </c>
      <c r="J95" s="310" t="str">
        <f>IF(G95="","",IF(VLOOKUP(B95,'SD Aufnahme'!$A$1:$X$395,'SD Aufnahme'!$D$29,FALSE)="x","",VLOOKUP(B95,'SD Aufnahme'!$A$1:$X$395,'SD Aufnahme'!$D$29,FALSE)))</f>
        <v/>
      </c>
      <c r="K95" s="313"/>
      <c r="L95" s="126" t="str">
        <f>IF(G95="","",IF(VLOOKUP(B95,'SD Aufnahme'!$A$1:$X$395,'SD Aufnahme'!$K$29,FALSE)="x","",VLOOKUP(B95,'SD Aufnahme'!$A$1:$X$395,'SD Aufnahme'!$K$29,FALSE)))</f>
        <v/>
      </c>
      <c r="M95" s="87"/>
      <c r="N95" s="367" t="str">
        <f t="shared" si="17"/>
        <v/>
      </c>
      <c r="O95" s="370" t="str">
        <f t="shared" si="18"/>
        <v/>
      </c>
      <c r="P95" s="88" t="s">
        <v>324</v>
      </c>
      <c r="Q95" s="416">
        <f>IFERROR(H95*IF(AND(K95&lt;&gt;0,J95&lt;&gt;""),K95/J95,1)*IF(AND(M95&lt;&gt;0,L95&lt;&gt;""),M95/L95,1)*VLOOKUP(B95,'SD Aufnahme'!$A$1:$X$395,'SD Aufnahme'!$L$29,FALSE),0)</f>
        <v>0</v>
      </c>
      <c r="R95" s="17">
        <f t="shared" si="19"/>
        <v>0</v>
      </c>
      <c r="S95" s="17" t="str">
        <f t="shared" si="20"/>
        <v>1900-1-Aufnahme</v>
      </c>
    </row>
    <row r="96" spans="1:19">
      <c r="A96" s="89" t="str">
        <f t="shared" ref="A96:A159" si="21">CONCATENATE(C96&amp;"-"&amp;D96&amp;"-"&amp;$A$1&amp;"-"&amp;$E$1)</f>
        <v>1900-1-Aufnahme-Stickstofffixierung durch Leguminosen</v>
      </c>
      <c r="B96" s="123" t="str">
        <f t="shared" ref="B96:B159" si="22">CONCATENATE($E$1&amp;"-"&amp;G96)</f>
        <v>Stickstofffixierung durch Leguminosen-</v>
      </c>
      <c r="C96" s="123">
        <f t="shared" ref="C96:C159" si="23">YEAR(F96)</f>
        <v>1900</v>
      </c>
      <c r="D96" s="123">
        <f t="shared" ref="D96:D159" si="24">IF(MONTH(F96)&lt;7,1,2)</f>
        <v>1</v>
      </c>
      <c r="E96" s="162">
        <f t="shared" si="16"/>
        <v>85</v>
      </c>
      <c r="F96" s="77"/>
      <c r="G96" s="371"/>
      <c r="H96" s="422"/>
      <c r="I96" s="309" t="str">
        <f t="shared" ref="I96:I159" si="25">IF(G96="","",IF(OR(SUM(J96:K96)=0,J96=""),"","%"))</f>
        <v/>
      </c>
      <c r="J96" s="310" t="str">
        <f>IF(G96="","",IF(VLOOKUP(B96,'SD Aufnahme'!$A$1:$X$395,'SD Aufnahme'!$D$29,FALSE)="x","",VLOOKUP(B96,'SD Aufnahme'!$A$1:$X$395,'SD Aufnahme'!$D$29,FALSE)))</f>
        <v/>
      </c>
      <c r="K96" s="313"/>
      <c r="L96" s="126" t="str">
        <f>IF(G96="","",IF(VLOOKUP(B96,'SD Aufnahme'!$A$1:$X$395,'SD Aufnahme'!$K$29,FALSE)="x","",VLOOKUP(B96,'SD Aufnahme'!$A$1:$X$395,'SD Aufnahme'!$K$29,FALSE)))</f>
        <v/>
      </c>
      <c r="M96" s="87"/>
      <c r="N96" s="367" t="str">
        <f t="shared" si="17"/>
        <v/>
      </c>
      <c r="O96" s="370" t="str">
        <f t="shared" si="18"/>
        <v/>
      </c>
      <c r="P96" s="88" t="s">
        <v>324</v>
      </c>
      <c r="Q96" s="416">
        <f>IFERROR(H96*IF(AND(K96&lt;&gt;0,J96&lt;&gt;""),K96/J96,1)*IF(AND(M96&lt;&gt;0,L96&lt;&gt;""),M96/L96,1)*VLOOKUP(B96,'SD Aufnahme'!$A$1:$X$395,'SD Aufnahme'!$L$29,FALSE),0)</f>
        <v>0</v>
      </c>
      <c r="R96" s="17">
        <f t="shared" si="19"/>
        <v>0</v>
      </c>
      <c r="S96" s="17" t="str">
        <f t="shared" si="20"/>
        <v>1900-1-Aufnahme</v>
      </c>
    </row>
    <row r="97" spans="1:19">
      <c r="A97" s="89" t="str">
        <f t="shared" si="21"/>
        <v>1900-1-Aufnahme-Stickstofffixierung durch Leguminosen</v>
      </c>
      <c r="B97" s="123" t="str">
        <f t="shared" si="22"/>
        <v>Stickstofffixierung durch Leguminosen-</v>
      </c>
      <c r="C97" s="123">
        <f t="shared" si="23"/>
        <v>1900</v>
      </c>
      <c r="D97" s="123">
        <f t="shared" si="24"/>
        <v>1</v>
      </c>
      <c r="E97" s="162">
        <f t="shared" si="16"/>
        <v>86</v>
      </c>
      <c r="F97" s="77"/>
      <c r="G97" s="371"/>
      <c r="H97" s="422"/>
      <c r="I97" s="309" t="str">
        <f t="shared" si="25"/>
        <v/>
      </c>
      <c r="J97" s="310" t="str">
        <f>IF(G97="","",IF(VLOOKUP(B97,'SD Aufnahme'!$A$1:$X$395,'SD Aufnahme'!$D$29,FALSE)="x","",VLOOKUP(B97,'SD Aufnahme'!$A$1:$X$395,'SD Aufnahme'!$D$29,FALSE)))</f>
        <v/>
      </c>
      <c r="K97" s="313"/>
      <c r="L97" s="126" t="str">
        <f>IF(G97="","",IF(VLOOKUP(B97,'SD Aufnahme'!$A$1:$X$395,'SD Aufnahme'!$K$29,FALSE)="x","",VLOOKUP(B97,'SD Aufnahme'!$A$1:$X$395,'SD Aufnahme'!$K$29,FALSE)))</f>
        <v/>
      </c>
      <c r="M97" s="87"/>
      <c r="N97" s="367" t="str">
        <f t="shared" si="17"/>
        <v/>
      </c>
      <c r="O97" s="370" t="str">
        <f t="shared" si="18"/>
        <v/>
      </c>
      <c r="P97" s="88" t="s">
        <v>324</v>
      </c>
      <c r="Q97" s="416">
        <f>IFERROR(H97*IF(AND(K97&lt;&gt;0,J97&lt;&gt;""),K97/J97,1)*IF(AND(M97&lt;&gt;0,L97&lt;&gt;""),M97/L97,1)*VLOOKUP(B97,'SD Aufnahme'!$A$1:$X$395,'SD Aufnahme'!$L$29,FALSE),0)</f>
        <v>0</v>
      </c>
      <c r="R97" s="17">
        <f t="shared" si="19"/>
        <v>0</v>
      </c>
      <c r="S97" s="17" t="str">
        <f t="shared" si="20"/>
        <v>1900-1-Aufnahme</v>
      </c>
    </row>
    <row r="98" spans="1:19">
      <c r="A98" s="89" t="str">
        <f t="shared" si="21"/>
        <v>1900-1-Aufnahme-Stickstofffixierung durch Leguminosen</v>
      </c>
      <c r="B98" s="123" t="str">
        <f t="shared" si="22"/>
        <v>Stickstofffixierung durch Leguminosen-</v>
      </c>
      <c r="C98" s="123">
        <f t="shared" si="23"/>
        <v>1900</v>
      </c>
      <c r="D98" s="123">
        <f t="shared" si="24"/>
        <v>1</v>
      </c>
      <c r="E98" s="162">
        <f t="shared" si="16"/>
        <v>87</v>
      </c>
      <c r="F98" s="77"/>
      <c r="G98" s="371"/>
      <c r="H98" s="422"/>
      <c r="I98" s="309" t="str">
        <f t="shared" si="25"/>
        <v/>
      </c>
      <c r="J98" s="310" t="str">
        <f>IF(G98="","",IF(VLOOKUP(B98,'SD Aufnahme'!$A$1:$X$395,'SD Aufnahme'!$D$29,FALSE)="x","",VLOOKUP(B98,'SD Aufnahme'!$A$1:$X$395,'SD Aufnahme'!$D$29,FALSE)))</f>
        <v/>
      </c>
      <c r="K98" s="313"/>
      <c r="L98" s="126" t="str">
        <f>IF(G98="","",IF(VLOOKUP(B98,'SD Aufnahme'!$A$1:$X$395,'SD Aufnahme'!$K$29,FALSE)="x","",VLOOKUP(B98,'SD Aufnahme'!$A$1:$X$395,'SD Aufnahme'!$K$29,FALSE)))</f>
        <v/>
      </c>
      <c r="M98" s="87"/>
      <c r="N98" s="367" t="str">
        <f t="shared" si="17"/>
        <v/>
      </c>
      <c r="O98" s="370" t="str">
        <f t="shared" si="18"/>
        <v/>
      </c>
      <c r="P98" s="88" t="s">
        <v>324</v>
      </c>
      <c r="Q98" s="416">
        <f>IFERROR(H98*IF(AND(K98&lt;&gt;0,J98&lt;&gt;""),K98/J98,1)*IF(AND(M98&lt;&gt;0,L98&lt;&gt;""),M98/L98,1)*VLOOKUP(B98,'SD Aufnahme'!$A$1:$X$395,'SD Aufnahme'!$L$29,FALSE),0)</f>
        <v>0</v>
      </c>
      <c r="R98" s="17">
        <f t="shared" si="19"/>
        <v>0</v>
      </c>
      <c r="S98" s="17" t="str">
        <f t="shared" si="20"/>
        <v>1900-1-Aufnahme</v>
      </c>
    </row>
    <row r="99" spans="1:19">
      <c r="A99" s="89" t="str">
        <f t="shared" si="21"/>
        <v>1900-1-Aufnahme-Stickstofffixierung durch Leguminosen</v>
      </c>
      <c r="B99" s="123" t="str">
        <f t="shared" si="22"/>
        <v>Stickstofffixierung durch Leguminosen-</v>
      </c>
      <c r="C99" s="123">
        <f t="shared" si="23"/>
        <v>1900</v>
      </c>
      <c r="D99" s="123">
        <f t="shared" si="24"/>
        <v>1</v>
      </c>
      <c r="E99" s="162">
        <f t="shared" si="16"/>
        <v>88</v>
      </c>
      <c r="F99" s="77"/>
      <c r="G99" s="371"/>
      <c r="H99" s="422"/>
      <c r="I99" s="309" t="str">
        <f t="shared" si="25"/>
        <v/>
      </c>
      <c r="J99" s="310" t="str">
        <f>IF(G99="","",IF(VLOOKUP(B99,'SD Aufnahme'!$A$1:$X$395,'SD Aufnahme'!$D$29,FALSE)="x","",VLOOKUP(B99,'SD Aufnahme'!$A$1:$X$395,'SD Aufnahme'!$D$29,FALSE)))</f>
        <v/>
      </c>
      <c r="K99" s="313"/>
      <c r="L99" s="126" t="str">
        <f>IF(G99="","",IF(VLOOKUP(B99,'SD Aufnahme'!$A$1:$X$395,'SD Aufnahme'!$K$29,FALSE)="x","",VLOOKUP(B99,'SD Aufnahme'!$A$1:$X$395,'SD Aufnahme'!$K$29,FALSE)))</f>
        <v/>
      </c>
      <c r="M99" s="87"/>
      <c r="N99" s="367" t="str">
        <f t="shared" si="17"/>
        <v/>
      </c>
      <c r="O99" s="370" t="str">
        <f t="shared" si="18"/>
        <v/>
      </c>
      <c r="P99" s="88" t="s">
        <v>324</v>
      </c>
      <c r="Q99" s="416">
        <f>IFERROR(H99*IF(AND(K99&lt;&gt;0,J99&lt;&gt;""),K99/J99,1)*IF(AND(M99&lt;&gt;0,L99&lt;&gt;""),M99/L99,1)*VLOOKUP(B99,'SD Aufnahme'!$A$1:$X$395,'SD Aufnahme'!$L$29,FALSE),0)</f>
        <v>0</v>
      </c>
      <c r="R99" s="17">
        <f t="shared" si="19"/>
        <v>0</v>
      </c>
      <c r="S99" s="17" t="str">
        <f t="shared" si="20"/>
        <v>1900-1-Aufnahme</v>
      </c>
    </row>
    <row r="100" spans="1:19">
      <c r="A100" s="89" t="str">
        <f t="shared" si="21"/>
        <v>1900-1-Aufnahme-Stickstofffixierung durch Leguminosen</v>
      </c>
      <c r="B100" s="123" t="str">
        <f t="shared" si="22"/>
        <v>Stickstofffixierung durch Leguminosen-</v>
      </c>
      <c r="C100" s="123">
        <f t="shared" si="23"/>
        <v>1900</v>
      </c>
      <c r="D100" s="123">
        <f t="shared" si="24"/>
        <v>1</v>
      </c>
      <c r="E100" s="162">
        <f t="shared" si="16"/>
        <v>89</v>
      </c>
      <c r="F100" s="77"/>
      <c r="G100" s="371"/>
      <c r="H100" s="422"/>
      <c r="I100" s="309" t="str">
        <f t="shared" si="25"/>
        <v/>
      </c>
      <c r="J100" s="310" t="str">
        <f>IF(G100="","",IF(VLOOKUP(B100,'SD Aufnahme'!$A$1:$X$395,'SD Aufnahme'!$D$29,FALSE)="x","",VLOOKUP(B100,'SD Aufnahme'!$A$1:$X$395,'SD Aufnahme'!$D$29,FALSE)))</f>
        <v/>
      </c>
      <c r="K100" s="313"/>
      <c r="L100" s="126" t="str">
        <f>IF(G100="","",IF(VLOOKUP(B100,'SD Aufnahme'!$A$1:$X$395,'SD Aufnahme'!$K$29,FALSE)="x","",VLOOKUP(B100,'SD Aufnahme'!$A$1:$X$395,'SD Aufnahme'!$K$29,FALSE)))</f>
        <v/>
      </c>
      <c r="M100" s="87"/>
      <c r="N100" s="367" t="str">
        <f t="shared" si="17"/>
        <v/>
      </c>
      <c r="O100" s="370" t="str">
        <f t="shared" si="18"/>
        <v/>
      </c>
      <c r="P100" s="88" t="s">
        <v>324</v>
      </c>
      <c r="Q100" s="416">
        <f>IFERROR(H100*IF(AND(K100&lt;&gt;0,J100&lt;&gt;""),K100/J100,1)*IF(AND(M100&lt;&gt;0,L100&lt;&gt;""),M100/L100,1)*VLOOKUP(B100,'SD Aufnahme'!$A$1:$X$395,'SD Aufnahme'!$L$29,FALSE),0)</f>
        <v>0</v>
      </c>
      <c r="R100" s="17">
        <f t="shared" si="19"/>
        <v>0</v>
      </c>
      <c r="S100" s="17" t="str">
        <f t="shared" si="20"/>
        <v>1900-1-Aufnahme</v>
      </c>
    </row>
    <row r="101" spans="1:19">
      <c r="A101" s="89" t="str">
        <f t="shared" si="21"/>
        <v>1900-1-Aufnahme-Stickstofffixierung durch Leguminosen</v>
      </c>
      <c r="B101" s="123" t="str">
        <f t="shared" si="22"/>
        <v>Stickstofffixierung durch Leguminosen-</v>
      </c>
      <c r="C101" s="123">
        <f t="shared" si="23"/>
        <v>1900</v>
      </c>
      <c r="D101" s="123">
        <f t="shared" si="24"/>
        <v>1</v>
      </c>
      <c r="E101" s="162">
        <f t="shared" si="16"/>
        <v>90</v>
      </c>
      <c r="F101" s="77"/>
      <c r="G101" s="371"/>
      <c r="H101" s="422"/>
      <c r="I101" s="309" t="str">
        <f t="shared" si="25"/>
        <v/>
      </c>
      <c r="J101" s="310" t="str">
        <f>IF(G101="","",IF(VLOOKUP(B101,'SD Aufnahme'!$A$1:$X$395,'SD Aufnahme'!$D$29,FALSE)="x","",VLOOKUP(B101,'SD Aufnahme'!$A$1:$X$395,'SD Aufnahme'!$D$29,FALSE)))</f>
        <v/>
      </c>
      <c r="K101" s="313"/>
      <c r="L101" s="126" t="str">
        <f>IF(G101="","",IF(VLOOKUP(B101,'SD Aufnahme'!$A$1:$X$395,'SD Aufnahme'!$K$29,FALSE)="x","",VLOOKUP(B101,'SD Aufnahme'!$A$1:$X$395,'SD Aufnahme'!$K$29,FALSE)))</f>
        <v/>
      </c>
      <c r="M101" s="87"/>
      <c r="N101" s="367" t="str">
        <f t="shared" si="17"/>
        <v/>
      </c>
      <c r="O101" s="370" t="str">
        <f t="shared" si="18"/>
        <v/>
      </c>
      <c r="P101" s="88" t="s">
        <v>324</v>
      </c>
      <c r="Q101" s="416">
        <f>IFERROR(H101*IF(AND(K101&lt;&gt;0,J101&lt;&gt;""),K101/J101,1)*IF(AND(M101&lt;&gt;0,L101&lt;&gt;""),M101/L101,1)*VLOOKUP(B101,'SD Aufnahme'!$A$1:$X$395,'SD Aufnahme'!$L$29,FALSE),0)</f>
        <v>0</v>
      </c>
      <c r="R101" s="17">
        <f t="shared" si="19"/>
        <v>0</v>
      </c>
      <c r="S101" s="17" t="str">
        <f t="shared" si="20"/>
        <v>1900-1-Aufnahme</v>
      </c>
    </row>
    <row r="102" spans="1:19">
      <c r="A102" s="89" t="str">
        <f t="shared" si="21"/>
        <v>1900-1-Aufnahme-Stickstofffixierung durch Leguminosen</v>
      </c>
      <c r="B102" s="123" t="str">
        <f t="shared" si="22"/>
        <v>Stickstofffixierung durch Leguminosen-</v>
      </c>
      <c r="C102" s="123">
        <f t="shared" si="23"/>
        <v>1900</v>
      </c>
      <c r="D102" s="123">
        <f t="shared" si="24"/>
        <v>1</v>
      </c>
      <c r="E102" s="162">
        <f t="shared" si="16"/>
        <v>91</v>
      </c>
      <c r="F102" s="77"/>
      <c r="G102" s="371"/>
      <c r="H102" s="422"/>
      <c r="I102" s="309" t="str">
        <f t="shared" si="25"/>
        <v/>
      </c>
      <c r="J102" s="310" t="str">
        <f>IF(G102="","",IF(VLOOKUP(B102,'SD Aufnahme'!$A$1:$X$395,'SD Aufnahme'!$D$29,FALSE)="x","",VLOOKUP(B102,'SD Aufnahme'!$A$1:$X$395,'SD Aufnahme'!$D$29,FALSE)))</f>
        <v/>
      </c>
      <c r="K102" s="313"/>
      <c r="L102" s="126" t="str">
        <f>IF(G102="","",IF(VLOOKUP(B102,'SD Aufnahme'!$A$1:$X$395,'SD Aufnahme'!$K$29,FALSE)="x","",VLOOKUP(B102,'SD Aufnahme'!$A$1:$X$395,'SD Aufnahme'!$K$29,FALSE)))</f>
        <v/>
      </c>
      <c r="M102" s="87"/>
      <c r="N102" s="367" t="str">
        <f t="shared" si="17"/>
        <v/>
      </c>
      <c r="O102" s="370" t="str">
        <f t="shared" si="18"/>
        <v/>
      </c>
      <c r="P102" s="88" t="s">
        <v>324</v>
      </c>
      <c r="Q102" s="416">
        <f>IFERROR(H102*IF(AND(K102&lt;&gt;0,J102&lt;&gt;""),K102/J102,1)*IF(AND(M102&lt;&gt;0,L102&lt;&gt;""),M102/L102,1)*VLOOKUP(B102,'SD Aufnahme'!$A$1:$X$395,'SD Aufnahme'!$L$29,FALSE),0)</f>
        <v>0</v>
      </c>
      <c r="R102" s="17">
        <f t="shared" si="19"/>
        <v>0</v>
      </c>
      <c r="S102" s="17" t="str">
        <f t="shared" si="20"/>
        <v>1900-1-Aufnahme</v>
      </c>
    </row>
    <row r="103" spans="1:19">
      <c r="A103" s="89" t="str">
        <f t="shared" si="21"/>
        <v>1900-1-Aufnahme-Stickstofffixierung durch Leguminosen</v>
      </c>
      <c r="B103" s="123" t="str">
        <f t="shared" si="22"/>
        <v>Stickstofffixierung durch Leguminosen-</v>
      </c>
      <c r="C103" s="123">
        <f t="shared" si="23"/>
        <v>1900</v>
      </c>
      <c r="D103" s="123">
        <f t="shared" si="24"/>
        <v>1</v>
      </c>
      <c r="E103" s="162">
        <f t="shared" si="16"/>
        <v>92</v>
      </c>
      <c r="F103" s="77"/>
      <c r="G103" s="371"/>
      <c r="H103" s="422"/>
      <c r="I103" s="309" t="str">
        <f t="shared" si="25"/>
        <v/>
      </c>
      <c r="J103" s="310" t="str">
        <f>IF(G103="","",IF(VLOOKUP(B103,'SD Aufnahme'!$A$1:$X$395,'SD Aufnahme'!$D$29,FALSE)="x","",VLOOKUP(B103,'SD Aufnahme'!$A$1:$X$395,'SD Aufnahme'!$D$29,FALSE)))</f>
        <v/>
      </c>
      <c r="K103" s="313"/>
      <c r="L103" s="126" t="str">
        <f>IF(G103="","",IF(VLOOKUP(B103,'SD Aufnahme'!$A$1:$X$395,'SD Aufnahme'!$K$29,FALSE)="x","",VLOOKUP(B103,'SD Aufnahme'!$A$1:$X$395,'SD Aufnahme'!$K$29,FALSE)))</f>
        <v/>
      </c>
      <c r="M103" s="87"/>
      <c r="N103" s="367" t="str">
        <f t="shared" si="17"/>
        <v/>
      </c>
      <c r="O103" s="370" t="str">
        <f t="shared" si="18"/>
        <v/>
      </c>
      <c r="P103" s="88" t="s">
        <v>324</v>
      </c>
      <c r="Q103" s="416">
        <f>IFERROR(H103*IF(AND(K103&lt;&gt;0,J103&lt;&gt;""),K103/J103,1)*IF(AND(M103&lt;&gt;0,L103&lt;&gt;""),M103/L103,1)*VLOOKUP(B103,'SD Aufnahme'!$A$1:$X$395,'SD Aufnahme'!$L$29,FALSE),0)</f>
        <v>0</v>
      </c>
      <c r="R103" s="17">
        <f t="shared" si="19"/>
        <v>0</v>
      </c>
      <c r="S103" s="17" t="str">
        <f t="shared" si="20"/>
        <v>1900-1-Aufnahme</v>
      </c>
    </row>
    <row r="104" spans="1:19">
      <c r="A104" s="89" t="str">
        <f t="shared" si="21"/>
        <v>1900-1-Aufnahme-Stickstofffixierung durch Leguminosen</v>
      </c>
      <c r="B104" s="123" t="str">
        <f t="shared" si="22"/>
        <v>Stickstofffixierung durch Leguminosen-</v>
      </c>
      <c r="C104" s="123">
        <f t="shared" si="23"/>
        <v>1900</v>
      </c>
      <c r="D104" s="123">
        <f t="shared" si="24"/>
        <v>1</v>
      </c>
      <c r="E104" s="162">
        <f t="shared" si="16"/>
        <v>93</v>
      </c>
      <c r="F104" s="77"/>
      <c r="G104" s="371"/>
      <c r="H104" s="422"/>
      <c r="I104" s="309" t="str">
        <f t="shared" si="25"/>
        <v/>
      </c>
      <c r="J104" s="310" t="str">
        <f>IF(G104="","",IF(VLOOKUP(B104,'SD Aufnahme'!$A$1:$X$395,'SD Aufnahme'!$D$29,FALSE)="x","",VLOOKUP(B104,'SD Aufnahme'!$A$1:$X$395,'SD Aufnahme'!$D$29,FALSE)))</f>
        <v/>
      </c>
      <c r="K104" s="313"/>
      <c r="L104" s="126" t="str">
        <f>IF(G104="","",IF(VLOOKUP(B104,'SD Aufnahme'!$A$1:$X$395,'SD Aufnahme'!$K$29,FALSE)="x","",VLOOKUP(B104,'SD Aufnahme'!$A$1:$X$395,'SD Aufnahme'!$K$29,FALSE)))</f>
        <v/>
      </c>
      <c r="M104" s="87"/>
      <c r="N104" s="367" t="str">
        <f t="shared" si="17"/>
        <v/>
      </c>
      <c r="O104" s="370" t="str">
        <f t="shared" si="18"/>
        <v/>
      </c>
      <c r="P104" s="88" t="s">
        <v>324</v>
      </c>
      <c r="Q104" s="416">
        <f>IFERROR(H104*IF(AND(K104&lt;&gt;0,J104&lt;&gt;""),K104/J104,1)*IF(AND(M104&lt;&gt;0,L104&lt;&gt;""),M104/L104,1)*VLOOKUP(B104,'SD Aufnahme'!$A$1:$X$395,'SD Aufnahme'!$L$29,FALSE),0)</f>
        <v>0</v>
      </c>
      <c r="R104" s="17">
        <f t="shared" si="19"/>
        <v>0</v>
      </c>
      <c r="S104" s="17" t="str">
        <f t="shared" si="20"/>
        <v>1900-1-Aufnahme</v>
      </c>
    </row>
    <row r="105" spans="1:19">
      <c r="A105" s="89" t="str">
        <f t="shared" si="21"/>
        <v>1900-1-Aufnahme-Stickstofffixierung durch Leguminosen</v>
      </c>
      <c r="B105" s="123" t="str">
        <f t="shared" si="22"/>
        <v>Stickstofffixierung durch Leguminosen-</v>
      </c>
      <c r="C105" s="123">
        <f t="shared" si="23"/>
        <v>1900</v>
      </c>
      <c r="D105" s="123">
        <f t="shared" si="24"/>
        <v>1</v>
      </c>
      <c r="E105" s="162">
        <f t="shared" si="16"/>
        <v>94</v>
      </c>
      <c r="F105" s="77"/>
      <c r="G105" s="371"/>
      <c r="H105" s="422"/>
      <c r="I105" s="309" t="str">
        <f t="shared" si="25"/>
        <v/>
      </c>
      <c r="J105" s="310" t="str">
        <f>IF(G105="","",IF(VLOOKUP(B105,'SD Aufnahme'!$A$1:$X$395,'SD Aufnahme'!$D$29,FALSE)="x","",VLOOKUP(B105,'SD Aufnahme'!$A$1:$X$395,'SD Aufnahme'!$D$29,FALSE)))</f>
        <v/>
      </c>
      <c r="K105" s="313"/>
      <c r="L105" s="126" t="str">
        <f>IF(G105="","",IF(VLOOKUP(B105,'SD Aufnahme'!$A$1:$X$395,'SD Aufnahme'!$K$29,FALSE)="x","",VLOOKUP(B105,'SD Aufnahme'!$A$1:$X$395,'SD Aufnahme'!$K$29,FALSE)))</f>
        <v/>
      </c>
      <c r="M105" s="87"/>
      <c r="N105" s="367" t="str">
        <f t="shared" si="17"/>
        <v/>
      </c>
      <c r="O105" s="370" t="str">
        <f t="shared" si="18"/>
        <v/>
      </c>
      <c r="P105" s="88" t="s">
        <v>324</v>
      </c>
      <c r="Q105" s="416">
        <f>IFERROR(H105*IF(AND(K105&lt;&gt;0,J105&lt;&gt;""),K105/J105,1)*IF(AND(M105&lt;&gt;0,L105&lt;&gt;""),M105/L105,1)*VLOOKUP(B105,'SD Aufnahme'!$A$1:$X$395,'SD Aufnahme'!$L$29,FALSE),0)</f>
        <v>0</v>
      </c>
      <c r="R105" s="17">
        <f t="shared" si="19"/>
        <v>0</v>
      </c>
      <c r="S105" s="17" t="str">
        <f t="shared" si="20"/>
        <v>1900-1-Aufnahme</v>
      </c>
    </row>
    <row r="106" spans="1:19">
      <c r="A106" s="89" t="str">
        <f t="shared" si="21"/>
        <v>1900-1-Aufnahme-Stickstofffixierung durch Leguminosen</v>
      </c>
      <c r="B106" s="123" t="str">
        <f t="shared" si="22"/>
        <v>Stickstofffixierung durch Leguminosen-</v>
      </c>
      <c r="C106" s="123">
        <f t="shared" si="23"/>
        <v>1900</v>
      </c>
      <c r="D106" s="123">
        <f t="shared" si="24"/>
        <v>1</v>
      </c>
      <c r="E106" s="162">
        <f t="shared" si="16"/>
        <v>95</v>
      </c>
      <c r="F106" s="77"/>
      <c r="G106" s="371"/>
      <c r="H106" s="422"/>
      <c r="I106" s="309" t="str">
        <f t="shared" si="25"/>
        <v/>
      </c>
      <c r="J106" s="310" t="str">
        <f>IF(G106="","",IF(VLOOKUP(B106,'SD Aufnahme'!$A$1:$X$395,'SD Aufnahme'!$D$29,FALSE)="x","",VLOOKUP(B106,'SD Aufnahme'!$A$1:$X$395,'SD Aufnahme'!$D$29,FALSE)))</f>
        <v/>
      </c>
      <c r="K106" s="313"/>
      <c r="L106" s="126" t="str">
        <f>IF(G106="","",IF(VLOOKUP(B106,'SD Aufnahme'!$A$1:$X$395,'SD Aufnahme'!$K$29,FALSE)="x","",VLOOKUP(B106,'SD Aufnahme'!$A$1:$X$395,'SD Aufnahme'!$K$29,FALSE)))</f>
        <v/>
      </c>
      <c r="M106" s="87"/>
      <c r="N106" s="367" t="str">
        <f t="shared" si="17"/>
        <v/>
      </c>
      <c r="O106" s="370" t="str">
        <f t="shared" si="18"/>
        <v/>
      </c>
      <c r="P106" s="88" t="s">
        <v>324</v>
      </c>
      <c r="Q106" s="416">
        <f>IFERROR(H106*IF(AND(K106&lt;&gt;0,J106&lt;&gt;""),K106/J106,1)*IF(AND(M106&lt;&gt;0,L106&lt;&gt;""),M106/L106,1)*VLOOKUP(B106,'SD Aufnahme'!$A$1:$X$395,'SD Aufnahme'!$L$29,FALSE),0)</f>
        <v>0</v>
      </c>
      <c r="R106" s="17">
        <f t="shared" si="19"/>
        <v>0</v>
      </c>
      <c r="S106" s="17" t="str">
        <f t="shared" si="20"/>
        <v>1900-1-Aufnahme</v>
      </c>
    </row>
    <row r="107" spans="1:19">
      <c r="A107" s="89" t="str">
        <f t="shared" si="21"/>
        <v>1900-1-Aufnahme-Stickstofffixierung durch Leguminosen</v>
      </c>
      <c r="B107" s="123" t="str">
        <f t="shared" si="22"/>
        <v>Stickstofffixierung durch Leguminosen-</v>
      </c>
      <c r="C107" s="123">
        <f t="shared" si="23"/>
        <v>1900</v>
      </c>
      <c r="D107" s="123">
        <f t="shared" si="24"/>
        <v>1</v>
      </c>
      <c r="E107" s="162">
        <f t="shared" si="16"/>
        <v>96</v>
      </c>
      <c r="F107" s="77"/>
      <c r="G107" s="371"/>
      <c r="H107" s="422"/>
      <c r="I107" s="309" t="str">
        <f t="shared" si="25"/>
        <v/>
      </c>
      <c r="J107" s="310" t="str">
        <f>IF(G107="","",IF(VLOOKUP(B107,'SD Aufnahme'!$A$1:$X$395,'SD Aufnahme'!$D$29,FALSE)="x","",VLOOKUP(B107,'SD Aufnahme'!$A$1:$X$395,'SD Aufnahme'!$D$29,FALSE)))</f>
        <v/>
      </c>
      <c r="K107" s="313"/>
      <c r="L107" s="126" t="str">
        <f>IF(G107="","",IF(VLOOKUP(B107,'SD Aufnahme'!$A$1:$X$395,'SD Aufnahme'!$K$29,FALSE)="x","",VLOOKUP(B107,'SD Aufnahme'!$A$1:$X$395,'SD Aufnahme'!$K$29,FALSE)))</f>
        <v/>
      </c>
      <c r="M107" s="87"/>
      <c r="N107" s="367" t="str">
        <f t="shared" si="17"/>
        <v/>
      </c>
      <c r="O107" s="370" t="str">
        <f t="shared" si="18"/>
        <v/>
      </c>
      <c r="P107" s="88" t="s">
        <v>324</v>
      </c>
      <c r="Q107" s="416">
        <f>IFERROR(H107*IF(AND(K107&lt;&gt;0,J107&lt;&gt;""),K107/J107,1)*IF(AND(M107&lt;&gt;0,L107&lt;&gt;""),M107/L107,1)*VLOOKUP(B107,'SD Aufnahme'!$A$1:$X$395,'SD Aufnahme'!$L$29,FALSE),0)</f>
        <v>0</v>
      </c>
      <c r="R107" s="17">
        <f t="shared" si="19"/>
        <v>0</v>
      </c>
      <c r="S107" s="17" t="str">
        <f t="shared" si="20"/>
        <v>1900-1-Aufnahme</v>
      </c>
    </row>
    <row r="108" spans="1:19">
      <c r="A108" s="89" t="str">
        <f t="shared" si="21"/>
        <v>1900-1-Aufnahme-Stickstofffixierung durch Leguminosen</v>
      </c>
      <c r="B108" s="123" t="str">
        <f t="shared" si="22"/>
        <v>Stickstofffixierung durch Leguminosen-</v>
      </c>
      <c r="C108" s="123">
        <f t="shared" si="23"/>
        <v>1900</v>
      </c>
      <c r="D108" s="123">
        <f t="shared" si="24"/>
        <v>1</v>
      </c>
      <c r="E108" s="162">
        <f t="shared" si="16"/>
        <v>97</v>
      </c>
      <c r="F108" s="77"/>
      <c r="G108" s="371"/>
      <c r="H108" s="422"/>
      <c r="I108" s="309" t="str">
        <f t="shared" si="25"/>
        <v/>
      </c>
      <c r="J108" s="310" t="str">
        <f>IF(G108="","",IF(VLOOKUP(B108,'SD Aufnahme'!$A$1:$X$395,'SD Aufnahme'!$D$29,FALSE)="x","",VLOOKUP(B108,'SD Aufnahme'!$A$1:$X$395,'SD Aufnahme'!$D$29,FALSE)))</f>
        <v/>
      </c>
      <c r="K108" s="313"/>
      <c r="L108" s="126" t="str">
        <f>IF(G108="","",IF(VLOOKUP(B108,'SD Aufnahme'!$A$1:$X$395,'SD Aufnahme'!$K$29,FALSE)="x","",VLOOKUP(B108,'SD Aufnahme'!$A$1:$X$395,'SD Aufnahme'!$K$29,FALSE)))</f>
        <v/>
      </c>
      <c r="M108" s="87"/>
      <c r="N108" s="367" t="str">
        <f t="shared" si="17"/>
        <v/>
      </c>
      <c r="O108" s="370" t="str">
        <f t="shared" si="18"/>
        <v/>
      </c>
      <c r="P108" s="88" t="s">
        <v>324</v>
      </c>
      <c r="Q108" s="416">
        <f>IFERROR(H108*IF(AND(K108&lt;&gt;0,J108&lt;&gt;""),K108/J108,1)*IF(AND(M108&lt;&gt;0,L108&lt;&gt;""),M108/L108,1)*VLOOKUP(B108,'SD Aufnahme'!$A$1:$X$395,'SD Aufnahme'!$L$29,FALSE),0)</f>
        <v>0</v>
      </c>
      <c r="R108" s="17">
        <f t="shared" si="19"/>
        <v>0</v>
      </c>
      <c r="S108" s="17" t="str">
        <f t="shared" si="20"/>
        <v>1900-1-Aufnahme</v>
      </c>
    </row>
    <row r="109" spans="1:19">
      <c r="A109" s="89" t="str">
        <f t="shared" si="21"/>
        <v>1900-1-Aufnahme-Stickstofffixierung durch Leguminosen</v>
      </c>
      <c r="B109" s="123" t="str">
        <f t="shared" si="22"/>
        <v>Stickstofffixierung durch Leguminosen-</v>
      </c>
      <c r="C109" s="123">
        <f t="shared" si="23"/>
        <v>1900</v>
      </c>
      <c r="D109" s="123">
        <f t="shared" si="24"/>
        <v>1</v>
      </c>
      <c r="E109" s="162">
        <f t="shared" si="16"/>
        <v>98</v>
      </c>
      <c r="F109" s="77"/>
      <c r="G109" s="371"/>
      <c r="H109" s="422"/>
      <c r="I109" s="309" t="str">
        <f t="shared" si="25"/>
        <v/>
      </c>
      <c r="J109" s="310" t="str">
        <f>IF(G109="","",IF(VLOOKUP(B109,'SD Aufnahme'!$A$1:$X$395,'SD Aufnahme'!$D$29,FALSE)="x","",VLOOKUP(B109,'SD Aufnahme'!$A$1:$X$395,'SD Aufnahme'!$D$29,FALSE)))</f>
        <v/>
      </c>
      <c r="K109" s="313"/>
      <c r="L109" s="126" t="str">
        <f>IF(G109="","",IF(VLOOKUP(B109,'SD Aufnahme'!$A$1:$X$395,'SD Aufnahme'!$K$29,FALSE)="x","",VLOOKUP(B109,'SD Aufnahme'!$A$1:$X$395,'SD Aufnahme'!$K$29,FALSE)))</f>
        <v/>
      </c>
      <c r="M109" s="87"/>
      <c r="N109" s="367" t="str">
        <f t="shared" si="17"/>
        <v/>
      </c>
      <c r="O109" s="370" t="str">
        <f t="shared" si="18"/>
        <v/>
      </c>
      <c r="P109" s="88" t="s">
        <v>324</v>
      </c>
      <c r="Q109" s="416">
        <f>IFERROR(H109*IF(AND(K109&lt;&gt;0,J109&lt;&gt;""),K109/J109,1)*IF(AND(M109&lt;&gt;0,L109&lt;&gt;""),M109/L109,1)*VLOOKUP(B109,'SD Aufnahme'!$A$1:$X$395,'SD Aufnahme'!$L$29,FALSE),0)</f>
        <v>0</v>
      </c>
      <c r="R109" s="17">
        <f t="shared" si="19"/>
        <v>0</v>
      </c>
      <c r="S109" s="17" t="str">
        <f t="shared" si="20"/>
        <v>1900-1-Aufnahme</v>
      </c>
    </row>
    <row r="110" spans="1:19">
      <c r="A110" s="89" t="str">
        <f t="shared" si="21"/>
        <v>1900-1-Aufnahme-Stickstofffixierung durch Leguminosen</v>
      </c>
      <c r="B110" s="123" t="str">
        <f t="shared" si="22"/>
        <v>Stickstofffixierung durch Leguminosen-</v>
      </c>
      <c r="C110" s="123">
        <f t="shared" si="23"/>
        <v>1900</v>
      </c>
      <c r="D110" s="123">
        <f t="shared" si="24"/>
        <v>1</v>
      </c>
      <c r="E110" s="162">
        <f t="shared" si="16"/>
        <v>99</v>
      </c>
      <c r="F110" s="77"/>
      <c r="G110" s="371"/>
      <c r="H110" s="422"/>
      <c r="I110" s="309" t="str">
        <f t="shared" si="25"/>
        <v/>
      </c>
      <c r="J110" s="310" t="str">
        <f>IF(G110="","",IF(VLOOKUP(B110,'SD Aufnahme'!$A$1:$X$395,'SD Aufnahme'!$D$29,FALSE)="x","",VLOOKUP(B110,'SD Aufnahme'!$A$1:$X$395,'SD Aufnahme'!$D$29,FALSE)))</f>
        <v/>
      </c>
      <c r="K110" s="313"/>
      <c r="L110" s="126" t="str">
        <f>IF(G110="","",IF(VLOOKUP(B110,'SD Aufnahme'!$A$1:$X$395,'SD Aufnahme'!$K$29,FALSE)="x","",VLOOKUP(B110,'SD Aufnahme'!$A$1:$X$395,'SD Aufnahme'!$K$29,FALSE)))</f>
        <v/>
      </c>
      <c r="M110" s="87"/>
      <c r="N110" s="367" t="str">
        <f t="shared" si="17"/>
        <v/>
      </c>
      <c r="O110" s="370" t="str">
        <f t="shared" si="18"/>
        <v/>
      </c>
      <c r="P110" s="88" t="s">
        <v>324</v>
      </c>
      <c r="Q110" s="416">
        <f>IFERROR(H110*IF(AND(K110&lt;&gt;0,J110&lt;&gt;""),K110/J110,1)*IF(AND(M110&lt;&gt;0,L110&lt;&gt;""),M110/L110,1)*VLOOKUP(B110,'SD Aufnahme'!$A$1:$X$395,'SD Aufnahme'!$L$29,FALSE),0)</f>
        <v>0</v>
      </c>
      <c r="R110" s="17">
        <f t="shared" si="19"/>
        <v>0</v>
      </c>
      <c r="S110" s="17" t="str">
        <f t="shared" si="20"/>
        <v>1900-1-Aufnahme</v>
      </c>
    </row>
    <row r="111" spans="1:19">
      <c r="A111" s="89" t="str">
        <f t="shared" si="21"/>
        <v>1900-1-Aufnahme-Stickstofffixierung durch Leguminosen</v>
      </c>
      <c r="B111" s="123" t="str">
        <f t="shared" si="22"/>
        <v>Stickstofffixierung durch Leguminosen-</v>
      </c>
      <c r="C111" s="123">
        <f t="shared" si="23"/>
        <v>1900</v>
      </c>
      <c r="D111" s="123">
        <f t="shared" si="24"/>
        <v>1</v>
      </c>
      <c r="E111" s="162">
        <f t="shared" si="16"/>
        <v>100</v>
      </c>
      <c r="F111" s="77"/>
      <c r="G111" s="371"/>
      <c r="H111" s="422"/>
      <c r="I111" s="309" t="str">
        <f t="shared" si="25"/>
        <v/>
      </c>
      <c r="J111" s="310" t="str">
        <f>IF(G111="","",IF(VLOOKUP(B111,'SD Aufnahme'!$A$1:$X$395,'SD Aufnahme'!$D$29,FALSE)="x","",VLOOKUP(B111,'SD Aufnahme'!$A$1:$X$395,'SD Aufnahme'!$D$29,FALSE)))</f>
        <v/>
      </c>
      <c r="K111" s="313"/>
      <c r="L111" s="126" t="str">
        <f>IF(G111="","",IF(VLOOKUP(B111,'SD Aufnahme'!$A$1:$X$395,'SD Aufnahme'!$K$29,FALSE)="x","",VLOOKUP(B111,'SD Aufnahme'!$A$1:$X$395,'SD Aufnahme'!$K$29,FALSE)))</f>
        <v/>
      </c>
      <c r="M111" s="87"/>
      <c r="N111" s="367" t="str">
        <f t="shared" si="17"/>
        <v/>
      </c>
      <c r="O111" s="370" t="str">
        <f t="shared" si="18"/>
        <v/>
      </c>
      <c r="P111" s="88" t="s">
        <v>324</v>
      </c>
      <c r="Q111" s="416">
        <f>IFERROR(H111*IF(AND(K111&lt;&gt;0,J111&lt;&gt;""),K111/J111,1)*IF(AND(M111&lt;&gt;0,L111&lt;&gt;""),M111/L111,1)*VLOOKUP(B111,'SD Aufnahme'!$A$1:$X$395,'SD Aufnahme'!$L$29,FALSE),0)</f>
        <v>0</v>
      </c>
      <c r="R111" s="17">
        <f t="shared" si="19"/>
        <v>0</v>
      </c>
      <c r="S111" s="17" t="str">
        <f t="shared" si="20"/>
        <v>1900-1-Aufnahme</v>
      </c>
    </row>
    <row r="112" spans="1:19">
      <c r="A112" s="89" t="str">
        <f t="shared" si="21"/>
        <v>1900-1-Aufnahme-Stickstofffixierung durch Leguminosen</v>
      </c>
      <c r="B112" s="123" t="str">
        <f t="shared" si="22"/>
        <v>Stickstofffixierung durch Leguminosen-</v>
      </c>
      <c r="C112" s="123">
        <f t="shared" si="23"/>
        <v>1900</v>
      </c>
      <c r="D112" s="123">
        <f t="shared" si="24"/>
        <v>1</v>
      </c>
      <c r="E112" s="162">
        <f t="shared" si="16"/>
        <v>101</v>
      </c>
      <c r="F112" s="77"/>
      <c r="G112" s="371"/>
      <c r="H112" s="422"/>
      <c r="I112" s="309" t="str">
        <f t="shared" si="25"/>
        <v/>
      </c>
      <c r="J112" s="310" t="str">
        <f>IF(G112="","",IF(VLOOKUP(B112,'SD Aufnahme'!$A$1:$X$395,'SD Aufnahme'!$D$29,FALSE)="x","",VLOOKUP(B112,'SD Aufnahme'!$A$1:$X$395,'SD Aufnahme'!$D$29,FALSE)))</f>
        <v/>
      </c>
      <c r="K112" s="313"/>
      <c r="L112" s="126" t="str">
        <f>IF(G112="","",IF(VLOOKUP(B112,'SD Aufnahme'!$A$1:$X$395,'SD Aufnahme'!$K$29,FALSE)="x","",VLOOKUP(B112,'SD Aufnahme'!$A$1:$X$395,'SD Aufnahme'!$K$29,FALSE)))</f>
        <v/>
      </c>
      <c r="M112" s="87"/>
      <c r="N112" s="367" t="str">
        <f t="shared" si="17"/>
        <v/>
      </c>
      <c r="O112" s="370" t="str">
        <f t="shared" si="18"/>
        <v/>
      </c>
      <c r="P112" s="88" t="s">
        <v>324</v>
      </c>
      <c r="Q112" s="416">
        <f>IFERROR(H112*IF(AND(K112&lt;&gt;0,J112&lt;&gt;""),K112/J112,1)*IF(AND(M112&lt;&gt;0,L112&lt;&gt;""),M112/L112,1)*VLOOKUP(B112,'SD Aufnahme'!$A$1:$X$395,'SD Aufnahme'!$L$29,FALSE),0)</f>
        <v>0</v>
      </c>
      <c r="R112" s="17">
        <f t="shared" si="19"/>
        <v>0</v>
      </c>
      <c r="S112" s="17" t="str">
        <f t="shared" si="20"/>
        <v>1900-1-Aufnahme</v>
      </c>
    </row>
    <row r="113" spans="1:19">
      <c r="A113" s="89" t="str">
        <f t="shared" si="21"/>
        <v>1900-1-Aufnahme-Stickstofffixierung durch Leguminosen</v>
      </c>
      <c r="B113" s="123" t="str">
        <f t="shared" si="22"/>
        <v>Stickstofffixierung durch Leguminosen-</v>
      </c>
      <c r="C113" s="123">
        <f t="shared" si="23"/>
        <v>1900</v>
      </c>
      <c r="D113" s="123">
        <f t="shared" si="24"/>
        <v>1</v>
      </c>
      <c r="E113" s="162">
        <f t="shared" si="16"/>
        <v>102</v>
      </c>
      <c r="F113" s="77"/>
      <c r="G113" s="371"/>
      <c r="H113" s="422"/>
      <c r="I113" s="309" t="str">
        <f t="shared" si="25"/>
        <v/>
      </c>
      <c r="J113" s="310" t="str">
        <f>IF(G113="","",IF(VLOOKUP(B113,'SD Aufnahme'!$A$1:$X$395,'SD Aufnahme'!$D$29,FALSE)="x","",VLOOKUP(B113,'SD Aufnahme'!$A$1:$X$395,'SD Aufnahme'!$D$29,FALSE)))</f>
        <v/>
      </c>
      <c r="K113" s="313"/>
      <c r="L113" s="126" t="str">
        <f>IF(G113="","",IF(VLOOKUP(B113,'SD Aufnahme'!$A$1:$X$395,'SD Aufnahme'!$K$29,FALSE)="x","",VLOOKUP(B113,'SD Aufnahme'!$A$1:$X$395,'SD Aufnahme'!$K$29,FALSE)))</f>
        <v/>
      </c>
      <c r="M113" s="87"/>
      <c r="N113" s="367" t="str">
        <f t="shared" si="17"/>
        <v/>
      </c>
      <c r="O113" s="370" t="str">
        <f t="shared" si="18"/>
        <v/>
      </c>
      <c r="P113" s="88" t="s">
        <v>324</v>
      </c>
      <c r="Q113" s="416">
        <f>IFERROR(H113*IF(AND(K113&lt;&gt;0,J113&lt;&gt;""),K113/J113,1)*IF(AND(M113&lt;&gt;0,L113&lt;&gt;""),M113/L113,1)*VLOOKUP(B113,'SD Aufnahme'!$A$1:$X$395,'SD Aufnahme'!$L$29,FALSE),0)</f>
        <v>0</v>
      </c>
      <c r="R113" s="17">
        <f t="shared" si="19"/>
        <v>0</v>
      </c>
      <c r="S113" s="17" t="str">
        <f t="shared" si="20"/>
        <v>1900-1-Aufnahme</v>
      </c>
    </row>
    <row r="114" spans="1:19">
      <c r="A114" s="89" t="str">
        <f t="shared" si="21"/>
        <v>1900-1-Aufnahme-Stickstofffixierung durch Leguminosen</v>
      </c>
      <c r="B114" s="123" t="str">
        <f t="shared" si="22"/>
        <v>Stickstofffixierung durch Leguminosen-</v>
      </c>
      <c r="C114" s="123">
        <f t="shared" si="23"/>
        <v>1900</v>
      </c>
      <c r="D114" s="123">
        <f t="shared" si="24"/>
        <v>1</v>
      </c>
      <c r="E114" s="162">
        <f t="shared" si="16"/>
        <v>103</v>
      </c>
      <c r="F114" s="77"/>
      <c r="G114" s="371"/>
      <c r="H114" s="422"/>
      <c r="I114" s="309" t="str">
        <f t="shared" si="25"/>
        <v/>
      </c>
      <c r="J114" s="310" t="str">
        <f>IF(G114="","",IF(VLOOKUP(B114,'SD Aufnahme'!$A$1:$X$395,'SD Aufnahme'!$D$29,FALSE)="x","",VLOOKUP(B114,'SD Aufnahme'!$A$1:$X$395,'SD Aufnahme'!$D$29,FALSE)))</f>
        <v/>
      </c>
      <c r="K114" s="313"/>
      <c r="L114" s="126" t="str">
        <f>IF(G114="","",IF(VLOOKUP(B114,'SD Aufnahme'!$A$1:$X$395,'SD Aufnahme'!$K$29,FALSE)="x","",VLOOKUP(B114,'SD Aufnahme'!$A$1:$X$395,'SD Aufnahme'!$K$29,FALSE)))</f>
        <v/>
      </c>
      <c r="M114" s="87"/>
      <c r="N114" s="367" t="str">
        <f t="shared" si="17"/>
        <v/>
      </c>
      <c r="O114" s="370" t="str">
        <f t="shared" si="18"/>
        <v/>
      </c>
      <c r="P114" s="88" t="s">
        <v>324</v>
      </c>
      <c r="Q114" s="416">
        <f>IFERROR(H114*IF(AND(K114&lt;&gt;0,J114&lt;&gt;""),K114/J114,1)*IF(AND(M114&lt;&gt;0,L114&lt;&gt;""),M114/L114,1)*VLOOKUP(B114,'SD Aufnahme'!$A$1:$X$395,'SD Aufnahme'!$L$29,FALSE),0)</f>
        <v>0</v>
      </c>
      <c r="R114" s="17">
        <f t="shared" si="19"/>
        <v>0</v>
      </c>
      <c r="S114" s="17" t="str">
        <f t="shared" si="20"/>
        <v>1900-1-Aufnahme</v>
      </c>
    </row>
    <row r="115" spans="1:19">
      <c r="A115" s="89" t="str">
        <f t="shared" si="21"/>
        <v>1900-1-Aufnahme-Stickstofffixierung durch Leguminosen</v>
      </c>
      <c r="B115" s="123" t="str">
        <f t="shared" si="22"/>
        <v>Stickstofffixierung durch Leguminosen-</v>
      </c>
      <c r="C115" s="123">
        <f t="shared" si="23"/>
        <v>1900</v>
      </c>
      <c r="D115" s="123">
        <f t="shared" si="24"/>
        <v>1</v>
      </c>
      <c r="E115" s="162">
        <f t="shared" si="16"/>
        <v>104</v>
      </c>
      <c r="F115" s="77"/>
      <c r="G115" s="371"/>
      <c r="H115" s="422"/>
      <c r="I115" s="309" t="str">
        <f t="shared" si="25"/>
        <v/>
      </c>
      <c r="J115" s="310" t="str">
        <f>IF(G115="","",IF(VLOOKUP(B115,'SD Aufnahme'!$A$1:$X$395,'SD Aufnahme'!$D$29,FALSE)="x","",VLOOKUP(B115,'SD Aufnahme'!$A$1:$X$395,'SD Aufnahme'!$D$29,FALSE)))</f>
        <v/>
      </c>
      <c r="K115" s="313"/>
      <c r="L115" s="126" t="str">
        <f>IF(G115="","",IF(VLOOKUP(B115,'SD Aufnahme'!$A$1:$X$395,'SD Aufnahme'!$K$29,FALSE)="x","",VLOOKUP(B115,'SD Aufnahme'!$A$1:$X$395,'SD Aufnahme'!$K$29,FALSE)))</f>
        <v/>
      </c>
      <c r="M115" s="87"/>
      <c r="N115" s="367" t="str">
        <f t="shared" si="17"/>
        <v/>
      </c>
      <c r="O115" s="370" t="str">
        <f t="shared" si="18"/>
        <v/>
      </c>
      <c r="P115" s="88" t="s">
        <v>324</v>
      </c>
      <c r="Q115" s="416">
        <f>IFERROR(H115*IF(AND(K115&lt;&gt;0,J115&lt;&gt;""),K115/J115,1)*IF(AND(M115&lt;&gt;0,L115&lt;&gt;""),M115/L115,1)*VLOOKUP(B115,'SD Aufnahme'!$A$1:$X$395,'SD Aufnahme'!$L$29,FALSE),0)</f>
        <v>0</v>
      </c>
      <c r="R115" s="17">
        <f t="shared" si="19"/>
        <v>0</v>
      </c>
      <c r="S115" s="17" t="str">
        <f t="shared" si="20"/>
        <v>1900-1-Aufnahme</v>
      </c>
    </row>
    <row r="116" spans="1:19">
      <c r="A116" s="89" t="str">
        <f t="shared" si="21"/>
        <v>1900-1-Aufnahme-Stickstofffixierung durch Leguminosen</v>
      </c>
      <c r="B116" s="123" t="str">
        <f t="shared" si="22"/>
        <v>Stickstofffixierung durch Leguminosen-</v>
      </c>
      <c r="C116" s="123">
        <f t="shared" si="23"/>
        <v>1900</v>
      </c>
      <c r="D116" s="123">
        <f t="shared" si="24"/>
        <v>1</v>
      </c>
      <c r="E116" s="162">
        <f t="shared" si="16"/>
        <v>105</v>
      </c>
      <c r="F116" s="77"/>
      <c r="G116" s="371"/>
      <c r="H116" s="422"/>
      <c r="I116" s="309" t="str">
        <f t="shared" si="25"/>
        <v/>
      </c>
      <c r="J116" s="310" t="str">
        <f>IF(G116="","",IF(VLOOKUP(B116,'SD Aufnahme'!$A$1:$X$395,'SD Aufnahme'!$D$29,FALSE)="x","",VLOOKUP(B116,'SD Aufnahme'!$A$1:$X$395,'SD Aufnahme'!$D$29,FALSE)))</f>
        <v/>
      </c>
      <c r="K116" s="313"/>
      <c r="L116" s="126" t="str">
        <f>IF(G116="","",IF(VLOOKUP(B116,'SD Aufnahme'!$A$1:$X$395,'SD Aufnahme'!$K$29,FALSE)="x","",VLOOKUP(B116,'SD Aufnahme'!$A$1:$X$395,'SD Aufnahme'!$K$29,FALSE)))</f>
        <v/>
      </c>
      <c r="M116" s="87"/>
      <c r="N116" s="367" t="str">
        <f t="shared" si="17"/>
        <v/>
      </c>
      <c r="O116" s="370" t="str">
        <f t="shared" si="18"/>
        <v/>
      </c>
      <c r="P116" s="88" t="s">
        <v>324</v>
      </c>
      <c r="Q116" s="416">
        <f>IFERROR(H116*IF(AND(K116&lt;&gt;0,J116&lt;&gt;""),K116/J116,1)*IF(AND(M116&lt;&gt;0,L116&lt;&gt;""),M116/L116,1)*VLOOKUP(B116,'SD Aufnahme'!$A$1:$X$395,'SD Aufnahme'!$L$29,FALSE),0)</f>
        <v>0</v>
      </c>
      <c r="R116" s="17">
        <f t="shared" si="19"/>
        <v>0</v>
      </c>
      <c r="S116" s="17" t="str">
        <f t="shared" si="20"/>
        <v>1900-1-Aufnahme</v>
      </c>
    </row>
    <row r="117" spans="1:19">
      <c r="A117" s="89" t="str">
        <f t="shared" si="21"/>
        <v>1900-1-Aufnahme-Stickstofffixierung durch Leguminosen</v>
      </c>
      <c r="B117" s="123" t="str">
        <f t="shared" si="22"/>
        <v>Stickstofffixierung durch Leguminosen-</v>
      </c>
      <c r="C117" s="123">
        <f t="shared" si="23"/>
        <v>1900</v>
      </c>
      <c r="D117" s="123">
        <f t="shared" si="24"/>
        <v>1</v>
      </c>
      <c r="E117" s="162">
        <f t="shared" si="16"/>
        <v>106</v>
      </c>
      <c r="F117" s="77"/>
      <c r="G117" s="371"/>
      <c r="H117" s="422"/>
      <c r="I117" s="309" t="str">
        <f t="shared" si="25"/>
        <v/>
      </c>
      <c r="J117" s="310" t="str">
        <f>IF(G117="","",IF(VLOOKUP(B117,'SD Aufnahme'!$A$1:$X$395,'SD Aufnahme'!$D$29,FALSE)="x","",VLOOKUP(B117,'SD Aufnahme'!$A$1:$X$395,'SD Aufnahme'!$D$29,FALSE)))</f>
        <v/>
      </c>
      <c r="K117" s="313"/>
      <c r="L117" s="126" t="str">
        <f>IF(G117="","",IF(VLOOKUP(B117,'SD Aufnahme'!$A$1:$X$395,'SD Aufnahme'!$K$29,FALSE)="x","",VLOOKUP(B117,'SD Aufnahme'!$A$1:$X$395,'SD Aufnahme'!$K$29,FALSE)))</f>
        <v/>
      </c>
      <c r="M117" s="87"/>
      <c r="N117" s="367" t="str">
        <f t="shared" si="17"/>
        <v/>
      </c>
      <c r="O117" s="370" t="str">
        <f t="shared" si="18"/>
        <v/>
      </c>
      <c r="P117" s="88" t="s">
        <v>324</v>
      </c>
      <c r="Q117" s="416">
        <f>IFERROR(H117*IF(AND(K117&lt;&gt;0,J117&lt;&gt;""),K117/J117,1)*IF(AND(M117&lt;&gt;0,L117&lt;&gt;""),M117/L117,1)*VLOOKUP(B117,'SD Aufnahme'!$A$1:$X$395,'SD Aufnahme'!$L$29,FALSE),0)</f>
        <v>0</v>
      </c>
      <c r="R117" s="17">
        <f t="shared" si="19"/>
        <v>0</v>
      </c>
      <c r="S117" s="17" t="str">
        <f t="shared" si="20"/>
        <v>1900-1-Aufnahme</v>
      </c>
    </row>
    <row r="118" spans="1:19">
      <c r="A118" s="89" t="str">
        <f t="shared" si="21"/>
        <v>1900-1-Aufnahme-Stickstofffixierung durch Leguminosen</v>
      </c>
      <c r="B118" s="123" t="str">
        <f t="shared" si="22"/>
        <v>Stickstofffixierung durch Leguminosen-</v>
      </c>
      <c r="C118" s="123">
        <f t="shared" si="23"/>
        <v>1900</v>
      </c>
      <c r="D118" s="123">
        <f t="shared" si="24"/>
        <v>1</v>
      </c>
      <c r="E118" s="162">
        <f t="shared" si="16"/>
        <v>107</v>
      </c>
      <c r="F118" s="77"/>
      <c r="G118" s="371"/>
      <c r="H118" s="422"/>
      <c r="I118" s="309" t="str">
        <f t="shared" si="25"/>
        <v/>
      </c>
      <c r="J118" s="310" t="str">
        <f>IF(G118="","",IF(VLOOKUP(B118,'SD Aufnahme'!$A$1:$X$395,'SD Aufnahme'!$D$29,FALSE)="x","",VLOOKUP(B118,'SD Aufnahme'!$A$1:$X$395,'SD Aufnahme'!$D$29,FALSE)))</f>
        <v/>
      </c>
      <c r="K118" s="313"/>
      <c r="L118" s="126" t="str">
        <f>IF(G118="","",IF(VLOOKUP(B118,'SD Aufnahme'!$A$1:$X$395,'SD Aufnahme'!$K$29,FALSE)="x","",VLOOKUP(B118,'SD Aufnahme'!$A$1:$X$395,'SD Aufnahme'!$K$29,FALSE)))</f>
        <v/>
      </c>
      <c r="M118" s="87"/>
      <c r="N118" s="367" t="str">
        <f t="shared" si="17"/>
        <v/>
      </c>
      <c r="O118" s="370" t="str">
        <f t="shared" si="18"/>
        <v/>
      </c>
      <c r="P118" s="88" t="s">
        <v>324</v>
      </c>
      <c r="Q118" s="416">
        <f>IFERROR(H118*IF(AND(K118&lt;&gt;0,J118&lt;&gt;""),K118/J118,1)*IF(AND(M118&lt;&gt;0,L118&lt;&gt;""),M118/L118,1)*VLOOKUP(B118,'SD Aufnahme'!$A$1:$X$395,'SD Aufnahme'!$L$29,FALSE),0)</f>
        <v>0</v>
      </c>
      <c r="R118" s="17">
        <f t="shared" si="19"/>
        <v>0</v>
      </c>
      <c r="S118" s="17" t="str">
        <f t="shared" si="20"/>
        <v>1900-1-Aufnahme</v>
      </c>
    </row>
    <row r="119" spans="1:19">
      <c r="A119" s="89" t="str">
        <f t="shared" si="21"/>
        <v>1900-1-Aufnahme-Stickstofffixierung durch Leguminosen</v>
      </c>
      <c r="B119" s="123" t="str">
        <f t="shared" si="22"/>
        <v>Stickstofffixierung durch Leguminosen-</v>
      </c>
      <c r="C119" s="123">
        <f t="shared" si="23"/>
        <v>1900</v>
      </c>
      <c r="D119" s="123">
        <f t="shared" si="24"/>
        <v>1</v>
      </c>
      <c r="E119" s="162">
        <f t="shared" si="16"/>
        <v>108</v>
      </c>
      <c r="F119" s="77"/>
      <c r="G119" s="371"/>
      <c r="H119" s="422"/>
      <c r="I119" s="309" t="str">
        <f t="shared" si="25"/>
        <v/>
      </c>
      <c r="J119" s="310" t="str">
        <f>IF(G119="","",IF(VLOOKUP(B119,'SD Aufnahme'!$A$1:$X$395,'SD Aufnahme'!$D$29,FALSE)="x","",VLOOKUP(B119,'SD Aufnahme'!$A$1:$X$395,'SD Aufnahme'!$D$29,FALSE)))</f>
        <v/>
      </c>
      <c r="K119" s="313"/>
      <c r="L119" s="126" t="str">
        <f>IF(G119="","",IF(VLOOKUP(B119,'SD Aufnahme'!$A$1:$X$395,'SD Aufnahme'!$K$29,FALSE)="x","",VLOOKUP(B119,'SD Aufnahme'!$A$1:$X$395,'SD Aufnahme'!$K$29,FALSE)))</f>
        <v/>
      </c>
      <c r="M119" s="87"/>
      <c r="N119" s="367" t="str">
        <f t="shared" si="17"/>
        <v/>
      </c>
      <c r="O119" s="370" t="str">
        <f t="shared" si="18"/>
        <v/>
      </c>
      <c r="P119" s="88" t="s">
        <v>324</v>
      </c>
      <c r="Q119" s="416">
        <f>IFERROR(H119*IF(AND(K119&lt;&gt;0,J119&lt;&gt;""),K119/J119,1)*IF(AND(M119&lt;&gt;0,L119&lt;&gt;""),M119/L119,1)*VLOOKUP(B119,'SD Aufnahme'!$A$1:$X$395,'SD Aufnahme'!$L$29,FALSE),0)</f>
        <v>0</v>
      </c>
      <c r="R119" s="17">
        <f t="shared" si="19"/>
        <v>0</v>
      </c>
      <c r="S119" s="17" t="str">
        <f t="shared" si="20"/>
        <v>1900-1-Aufnahme</v>
      </c>
    </row>
    <row r="120" spans="1:19">
      <c r="A120" s="89" t="str">
        <f t="shared" si="21"/>
        <v>1900-1-Aufnahme-Stickstofffixierung durch Leguminosen</v>
      </c>
      <c r="B120" s="123" t="str">
        <f t="shared" si="22"/>
        <v>Stickstofffixierung durch Leguminosen-</v>
      </c>
      <c r="C120" s="123">
        <f t="shared" si="23"/>
        <v>1900</v>
      </c>
      <c r="D120" s="123">
        <f t="shared" si="24"/>
        <v>1</v>
      </c>
      <c r="E120" s="162">
        <f t="shared" si="16"/>
        <v>109</v>
      </c>
      <c r="F120" s="77"/>
      <c r="G120" s="371"/>
      <c r="H120" s="422"/>
      <c r="I120" s="309" t="str">
        <f t="shared" si="25"/>
        <v/>
      </c>
      <c r="J120" s="310" t="str">
        <f>IF(G120="","",IF(VLOOKUP(B120,'SD Aufnahme'!$A$1:$X$395,'SD Aufnahme'!$D$29,FALSE)="x","",VLOOKUP(B120,'SD Aufnahme'!$A$1:$X$395,'SD Aufnahme'!$D$29,FALSE)))</f>
        <v/>
      </c>
      <c r="K120" s="313"/>
      <c r="L120" s="126" t="str">
        <f>IF(G120="","",IF(VLOOKUP(B120,'SD Aufnahme'!$A$1:$X$395,'SD Aufnahme'!$K$29,FALSE)="x","",VLOOKUP(B120,'SD Aufnahme'!$A$1:$X$395,'SD Aufnahme'!$K$29,FALSE)))</f>
        <v/>
      </c>
      <c r="M120" s="87"/>
      <c r="N120" s="367" t="str">
        <f t="shared" si="17"/>
        <v/>
      </c>
      <c r="O120" s="370" t="str">
        <f t="shared" si="18"/>
        <v/>
      </c>
      <c r="P120" s="88" t="s">
        <v>324</v>
      </c>
      <c r="Q120" s="416">
        <f>IFERROR(H120*IF(AND(K120&lt;&gt;0,J120&lt;&gt;""),K120/J120,1)*IF(AND(M120&lt;&gt;0,L120&lt;&gt;""),M120/L120,1)*VLOOKUP(B120,'SD Aufnahme'!$A$1:$X$395,'SD Aufnahme'!$L$29,FALSE),0)</f>
        <v>0</v>
      </c>
      <c r="R120" s="17">
        <f t="shared" si="19"/>
        <v>0</v>
      </c>
      <c r="S120" s="17" t="str">
        <f t="shared" si="20"/>
        <v>1900-1-Aufnahme</v>
      </c>
    </row>
    <row r="121" spans="1:19">
      <c r="A121" s="89" t="str">
        <f t="shared" si="21"/>
        <v>1900-1-Aufnahme-Stickstofffixierung durch Leguminosen</v>
      </c>
      <c r="B121" s="123" t="str">
        <f t="shared" si="22"/>
        <v>Stickstofffixierung durch Leguminosen-</v>
      </c>
      <c r="C121" s="123">
        <f t="shared" si="23"/>
        <v>1900</v>
      </c>
      <c r="D121" s="123">
        <f t="shared" si="24"/>
        <v>1</v>
      </c>
      <c r="E121" s="162">
        <f t="shared" si="16"/>
        <v>110</v>
      </c>
      <c r="F121" s="77"/>
      <c r="G121" s="371"/>
      <c r="H121" s="422"/>
      <c r="I121" s="309" t="str">
        <f t="shared" si="25"/>
        <v/>
      </c>
      <c r="J121" s="310" t="str">
        <f>IF(G121="","",IF(VLOOKUP(B121,'SD Aufnahme'!$A$1:$X$395,'SD Aufnahme'!$D$29,FALSE)="x","",VLOOKUP(B121,'SD Aufnahme'!$A$1:$X$395,'SD Aufnahme'!$D$29,FALSE)))</f>
        <v/>
      </c>
      <c r="K121" s="313"/>
      <c r="L121" s="126" t="str">
        <f>IF(G121="","",IF(VLOOKUP(B121,'SD Aufnahme'!$A$1:$X$395,'SD Aufnahme'!$K$29,FALSE)="x","",VLOOKUP(B121,'SD Aufnahme'!$A$1:$X$395,'SD Aufnahme'!$K$29,FALSE)))</f>
        <v/>
      </c>
      <c r="M121" s="87"/>
      <c r="N121" s="367" t="str">
        <f t="shared" si="17"/>
        <v/>
      </c>
      <c r="O121" s="370" t="str">
        <f t="shared" si="18"/>
        <v/>
      </c>
      <c r="P121" s="88" t="s">
        <v>324</v>
      </c>
      <c r="Q121" s="416">
        <f>IFERROR(H121*IF(AND(K121&lt;&gt;0,J121&lt;&gt;""),K121/J121,1)*IF(AND(M121&lt;&gt;0,L121&lt;&gt;""),M121/L121,1)*VLOOKUP(B121,'SD Aufnahme'!$A$1:$X$395,'SD Aufnahme'!$L$29,FALSE),0)</f>
        <v>0</v>
      </c>
      <c r="R121" s="17">
        <f t="shared" si="19"/>
        <v>0</v>
      </c>
      <c r="S121" s="17" t="str">
        <f t="shared" si="20"/>
        <v>1900-1-Aufnahme</v>
      </c>
    </row>
    <row r="122" spans="1:19">
      <c r="A122" s="89" t="str">
        <f t="shared" si="21"/>
        <v>1900-1-Aufnahme-Stickstofffixierung durch Leguminosen</v>
      </c>
      <c r="B122" s="123" t="str">
        <f t="shared" si="22"/>
        <v>Stickstofffixierung durch Leguminosen-</v>
      </c>
      <c r="C122" s="123">
        <f t="shared" si="23"/>
        <v>1900</v>
      </c>
      <c r="D122" s="123">
        <f t="shared" si="24"/>
        <v>1</v>
      </c>
      <c r="E122" s="162">
        <f t="shared" si="16"/>
        <v>111</v>
      </c>
      <c r="F122" s="77"/>
      <c r="G122" s="371"/>
      <c r="H122" s="422"/>
      <c r="I122" s="309" t="str">
        <f t="shared" si="25"/>
        <v/>
      </c>
      <c r="J122" s="310" t="str">
        <f>IF(G122="","",IF(VLOOKUP(B122,'SD Aufnahme'!$A$1:$X$395,'SD Aufnahme'!$D$29,FALSE)="x","",VLOOKUP(B122,'SD Aufnahme'!$A$1:$X$395,'SD Aufnahme'!$D$29,FALSE)))</f>
        <v/>
      </c>
      <c r="K122" s="313"/>
      <c r="L122" s="126" t="str">
        <f>IF(G122="","",IF(VLOOKUP(B122,'SD Aufnahme'!$A$1:$X$395,'SD Aufnahme'!$K$29,FALSE)="x","",VLOOKUP(B122,'SD Aufnahme'!$A$1:$X$395,'SD Aufnahme'!$K$29,FALSE)))</f>
        <v/>
      </c>
      <c r="M122" s="87"/>
      <c r="N122" s="367" t="str">
        <f t="shared" si="17"/>
        <v/>
      </c>
      <c r="O122" s="370" t="str">
        <f t="shared" si="18"/>
        <v/>
      </c>
      <c r="P122" s="88" t="s">
        <v>324</v>
      </c>
      <c r="Q122" s="416">
        <f>IFERROR(H122*IF(AND(K122&lt;&gt;0,J122&lt;&gt;""),K122/J122,1)*IF(AND(M122&lt;&gt;0,L122&lt;&gt;""),M122/L122,1)*VLOOKUP(B122,'SD Aufnahme'!$A$1:$X$395,'SD Aufnahme'!$L$29,FALSE),0)</f>
        <v>0</v>
      </c>
      <c r="R122" s="17">
        <f t="shared" si="19"/>
        <v>0</v>
      </c>
      <c r="S122" s="17" t="str">
        <f t="shared" si="20"/>
        <v>1900-1-Aufnahme</v>
      </c>
    </row>
    <row r="123" spans="1:19">
      <c r="A123" s="89" t="str">
        <f t="shared" si="21"/>
        <v>1900-1-Aufnahme-Stickstofffixierung durch Leguminosen</v>
      </c>
      <c r="B123" s="123" t="str">
        <f t="shared" si="22"/>
        <v>Stickstofffixierung durch Leguminosen-</v>
      </c>
      <c r="C123" s="123">
        <f t="shared" si="23"/>
        <v>1900</v>
      </c>
      <c r="D123" s="123">
        <f t="shared" si="24"/>
        <v>1</v>
      </c>
      <c r="E123" s="162">
        <f t="shared" si="16"/>
        <v>112</v>
      </c>
      <c r="F123" s="77"/>
      <c r="G123" s="371"/>
      <c r="H123" s="422"/>
      <c r="I123" s="309" t="str">
        <f t="shared" si="25"/>
        <v/>
      </c>
      <c r="J123" s="310" t="str">
        <f>IF(G123="","",IF(VLOOKUP(B123,'SD Aufnahme'!$A$1:$X$395,'SD Aufnahme'!$D$29,FALSE)="x","",VLOOKUP(B123,'SD Aufnahme'!$A$1:$X$395,'SD Aufnahme'!$D$29,FALSE)))</f>
        <v/>
      </c>
      <c r="K123" s="313"/>
      <c r="L123" s="126" t="str">
        <f>IF(G123="","",IF(VLOOKUP(B123,'SD Aufnahme'!$A$1:$X$395,'SD Aufnahme'!$K$29,FALSE)="x","",VLOOKUP(B123,'SD Aufnahme'!$A$1:$X$395,'SD Aufnahme'!$K$29,FALSE)))</f>
        <v/>
      </c>
      <c r="M123" s="87"/>
      <c r="N123" s="367" t="str">
        <f t="shared" si="17"/>
        <v/>
      </c>
      <c r="O123" s="370" t="str">
        <f t="shared" si="18"/>
        <v/>
      </c>
      <c r="P123" s="88" t="s">
        <v>324</v>
      </c>
      <c r="Q123" s="416">
        <f>IFERROR(H123*IF(AND(K123&lt;&gt;0,J123&lt;&gt;""),K123/J123,1)*IF(AND(M123&lt;&gt;0,L123&lt;&gt;""),M123/L123,1)*VLOOKUP(B123,'SD Aufnahme'!$A$1:$X$395,'SD Aufnahme'!$L$29,FALSE),0)</f>
        <v>0</v>
      </c>
      <c r="R123" s="17">
        <f t="shared" si="19"/>
        <v>0</v>
      </c>
      <c r="S123" s="17" t="str">
        <f t="shared" si="20"/>
        <v>1900-1-Aufnahme</v>
      </c>
    </row>
    <row r="124" spans="1:19">
      <c r="A124" s="89" t="str">
        <f t="shared" si="21"/>
        <v>1900-1-Aufnahme-Stickstofffixierung durch Leguminosen</v>
      </c>
      <c r="B124" s="123" t="str">
        <f t="shared" si="22"/>
        <v>Stickstofffixierung durch Leguminosen-</v>
      </c>
      <c r="C124" s="123">
        <f t="shared" si="23"/>
        <v>1900</v>
      </c>
      <c r="D124" s="123">
        <f t="shared" si="24"/>
        <v>1</v>
      </c>
      <c r="E124" s="162">
        <f t="shared" si="16"/>
        <v>113</v>
      </c>
      <c r="F124" s="77"/>
      <c r="G124" s="371"/>
      <c r="H124" s="422"/>
      <c r="I124" s="309" t="str">
        <f t="shared" si="25"/>
        <v/>
      </c>
      <c r="J124" s="310" t="str">
        <f>IF(G124="","",IF(VLOOKUP(B124,'SD Aufnahme'!$A$1:$X$395,'SD Aufnahme'!$D$29,FALSE)="x","",VLOOKUP(B124,'SD Aufnahme'!$A$1:$X$395,'SD Aufnahme'!$D$29,FALSE)))</f>
        <v/>
      </c>
      <c r="K124" s="313"/>
      <c r="L124" s="126" t="str">
        <f>IF(G124="","",IF(VLOOKUP(B124,'SD Aufnahme'!$A$1:$X$395,'SD Aufnahme'!$K$29,FALSE)="x","",VLOOKUP(B124,'SD Aufnahme'!$A$1:$X$395,'SD Aufnahme'!$K$29,FALSE)))</f>
        <v/>
      </c>
      <c r="M124" s="87"/>
      <c r="N124" s="367" t="str">
        <f t="shared" si="17"/>
        <v/>
      </c>
      <c r="O124" s="370" t="str">
        <f t="shared" si="18"/>
        <v/>
      </c>
      <c r="P124" s="88" t="s">
        <v>324</v>
      </c>
      <c r="Q124" s="416">
        <f>IFERROR(H124*IF(AND(K124&lt;&gt;0,J124&lt;&gt;""),K124/J124,1)*IF(AND(M124&lt;&gt;0,L124&lt;&gt;""),M124/L124,1)*VLOOKUP(B124,'SD Aufnahme'!$A$1:$X$395,'SD Aufnahme'!$L$29,FALSE),0)</f>
        <v>0</v>
      </c>
      <c r="R124" s="17">
        <f t="shared" si="19"/>
        <v>0</v>
      </c>
      <c r="S124" s="17" t="str">
        <f t="shared" si="20"/>
        <v>1900-1-Aufnahme</v>
      </c>
    </row>
    <row r="125" spans="1:19">
      <c r="A125" s="89" t="str">
        <f t="shared" si="21"/>
        <v>1900-1-Aufnahme-Stickstofffixierung durch Leguminosen</v>
      </c>
      <c r="B125" s="123" t="str">
        <f t="shared" si="22"/>
        <v>Stickstofffixierung durch Leguminosen-</v>
      </c>
      <c r="C125" s="123">
        <f t="shared" si="23"/>
        <v>1900</v>
      </c>
      <c r="D125" s="123">
        <f t="shared" si="24"/>
        <v>1</v>
      </c>
      <c r="E125" s="162">
        <f t="shared" si="16"/>
        <v>114</v>
      </c>
      <c r="F125" s="77"/>
      <c r="G125" s="371"/>
      <c r="H125" s="422"/>
      <c r="I125" s="309" t="str">
        <f t="shared" si="25"/>
        <v/>
      </c>
      <c r="J125" s="310" t="str">
        <f>IF(G125="","",IF(VLOOKUP(B125,'SD Aufnahme'!$A$1:$X$395,'SD Aufnahme'!$D$29,FALSE)="x","",VLOOKUP(B125,'SD Aufnahme'!$A$1:$X$395,'SD Aufnahme'!$D$29,FALSE)))</f>
        <v/>
      </c>
      <c r="K125" s="313"/>
      <c r="L125" s="126" t="str">
        <f>IF(G125="","",IF(VLOOKUP(B125,'SD Aufnahme'!$A$1:$X$395,'SD Aufnahme'!$K$29,FALSE)="x","",VLOOKUP(B125,'SD Aufnahme'!$A$1:$X$395,'SD Aufnahme'!$K$29,FALSE)))</f>
        <v/>
      </c>
      <c r="M125" s="87"/>
      <c r="N125" s="367" t="str">
        <f t="shared" si="17"/>
        <v/>
      </c>
      <c r="O125" s="370" t="str">
        <f t="shared" si="18"/>
        <v/>
      </c>
      <c r="P125" s="88" t="s">
        <v>324</v>
      </c>
      <c r="Q125" s="416">
        <f>IFERROR(H125*IF(AND(K125&lt;&gt;0,J125&lt;&gt;""),K125/J125,1)*IF(AND(M125&lt;&gt;0,L125&lt;&gt;""),M125/L125,1)*VLOOKUP(B125,'SD Aufnahme'!$A$1:$X$395,'SD Aufnahme'!$L$29,FALSE),0)</f>
        <v>0</v>
      </c>
      <c r="R125" s="17">
        <f t="shared" si="19"/>
        <v>0</v>
      </c>
      <c r="S125" s="17" t="str">
        <f t="shared" si="20"/>
        <v>1900-1-Aufnahme</v>
      </c>
    </row>
    <row r="126" spans="1:19">
      <c r="A126" s="89" t="str">
        <f t="shared" si="21"/>
        <v>1900-1-Aufnahme-Stickstofffixierung durch Leguminosen</v>
      </c>
      <c r="B126" s="123" t="str">
        <f t="shared" si="22"/>
        <v>Stickstofffixierung durch Leguminosen-</v>
      </c>
      <c r="C126" s="123">
        <f t="shared" si="23"/>
        <v>1900</v>
      </c>
      <c r="D126" s="123">
        <f t="shared" si="24"/>
        <v>1</v>
      </c>
      <c r="E126" s="162">
        <f t="shared" si="16"/>
        <v>115</v>
      </c>
      <c r="F126" s="77"/>
      <c r="G126" s="371"/>
      <c r="H126" s="422"/>
      <c r="I126" s="309" t="str">
        <f t="shared" si="25"/>
        <v/>
      </c>
      <c r="J126" s="310" t="str">
        <f>IF(G126="","",IF(VLOOKUP(B126,'SD Aufnahme'!$A$1:$X$395,'SD Aufnahme'!$D$29,FALSE)="x","",VLOOKUP(B126,'SD Aufnahme'!$A$1:$X$395,'SD Aufnahme'!$D$29,FALSE)))</f>
        <v/>
      </c>
      <c r="K126" s="313"/>
      <c r="L126" s="126" t="str">
        <f>IF(G126="","",IF(VLOOKUP(B126,'SD Aufnahme'!$A$1:$X$395,'SD Aufnahme'!$K$29,FALSE)="x","",VLOOKUP(B126,'SD Aufnahme'!$A$1:$X$395,'SD Aufnahme'!$K$29,FALSE)))</f>
        <v/>
      </c>
      <c r="M126" s="87"/>
      <c r="N126" s="367" t="str">
        <f t="shared" si="17"/>
        <v/>
      </c>
      <c r="O126" s="370" t="str">
        <f t="shared" si="18"/>
        <v/>
      </c>
      <c r="P126" s="88" t="s">
        <v>324</v>
      </c>
      <c r="Q126" s="416">
        <f>IFERROR(H126*IF(AND(K126&lt;&gt;0,J126&lt;&gt;""),K126/J126,1)*IF(AND(M126&lt;&gt;0,L126&lt;&gt;""),M126/L126,1)*VLOOKUP(B126,'SD Aufnahme'!$A$1:$X$395,'SD Aufnahme'!$L$29,FALSE),0)</f>
        <v>0</v>
      </c>
      <c r="R126" s="17">
        <f t="shared" si="19"/>
        <v>0</v>
      </c>
      <c r="S126" s="17" t="str">
        <f t="shared" si="20"/>
        <v>1900-1-Aufnahme</v>
      </c>
    </row>
    <row r="127" spans="1:19">
      <c r="A127" s="89" t="str">
        <f t="shared" si="21"/>
        <v>1900-1-Aufnahme-Stickstofffixierung durch Leguminosen</v>
      </c>
      <c r="B127" s="123" t="str">
        <f t="shared" si="22"/>
        <v>Stickstofffixierung durch Leguminosen-</v>
      </c>
      <c r="C127" s="123">
        <f t="shared" si="23"/>
        <v>1900</v>
      </c>
      <c r="D127" s="123">
        <f t="shared" si="24"/>
        <v>1</v>
      </c>
      <c r="E127" s="162">
        <f t="shared" si="16"/>
        <v>116</v>
      </c>
      <c r="F127" s="77"/>
      <c r="G127" s="371"/>
      <c r="H127" s="422"/>
      <c r="I127" s="309" t="str">
        <f t="shared" si="25"/>
        <v/>
      </c>
      <c r="J127" s="310" t="str">
        <f>IF(G127="","",IF(VLOOKUP(B127,'SD Aufnahme'!$A$1:$X$395,'SD Aufnahme'!$D$29,FALSE)="x","",VLOOKUP(B127,'SD Aufnahme'!$A$1:$X$395,'SD Aufnahme'!$D$29,FALSE)))</f>
        <v/>
      </c>
      <c r="K127" s="313"/>
      <c r="L127" s="126" t="str">
        <f>IF(G127="","",IF(VLOOKUP(B127,'SD Aufnahme'!$A$1:$X$395,'SD Aufnahme'!$K$29,FALSE)="x","",VLOOKUP(B127,'SD Aufnahme'!$A$1:$X$395,'SD Aufnahme'!$K$29,FALSE)))</f>
        <v/>
      </c>
      <c r="M127" s="87"/>
      <c r="N127" s="367" t="str">
        <f t="shared" si="17"/>
        <v/>
      </c>
      <c r="O127" s="370" t="str">
        <f t="shared" si="18"/>
        <v/>
      </c>
      <c r="P127" s="88" t="s">
        <v>324</v>
      </c>
      <c r="Q127" s="416">
        <f>IFERROR(H127*IF(AND(K127&lt;&gt;0,J127&lt;&gt;""),K127/J127,1)*IF(AND(M127&lt;&gt;0,L127&lt;&gt;""),M127/L127,1)*VLOOKUP(B127,'SD Aufnahme'!$A$1:$X$395,'SD Aufnahme'!$L$29,FALSE),0)</f>
        <v>0</v>
      </c>
      <c r="R127" s="17">
        <f t="shared" si="19"/>
        <v>0</v>
      </c>
      <c r="S127" s="17" t="str">
        <f t="shared" si="20"/>
        <v>1900-1-Aufnahme</v>
      </c>
    </row>
    <row r="128" spans="1:19">
      <c r="A128" s="89" t="str">
        <f t="shared" si="21"/>
        <v>1900-1-Aufnahme-Stickstofffixierung durch Leguminosen</v>
      </c>
      <c r="B128" s="123" t="str">
        <f t="shared" si="22"/>
        <v>Stickstofffixierung durch Leguminosen-</v>
      </c>
      <c r="C128" s="123">
        <f t="shared" si="23"/>
        <v>1900</v>
      </c>
      <c r="D128" s="123">
        <f t="shared" si="24"/>
        <v>1</v>
      </c>
      <c r="E128" s="162">
        <f t="shared" si="16"/>
        <v>117</v>
      </c>
      <c r="F128" s="77"/>
      <c r="G128" s="371"/>
      <c r="H128" s="422"/>
      <c r="I128" s="309" t="str">
        <f t="shared" si="25"/>
        <v/>
      </c>
      <c r="J128" s="310" t="str">
        <f>IF(G128="","",IF(VLOOKUP(B128,'SD Aufnahme'!$A$1:$X$395,'SD Aufnahme'!$D$29,FALSE)="x","",VLOOKUP(B128,'SD Aufnahme'!$A$1:$X$395,'SD Aufnahme'!$D$29,FALSE)))</f>
        <v/>
      </c>
      <c r="K128" s="313"/>
      <c r="L128" s="126" t="str">
        <f>IF(G128="","",IF(VLOOKUP(B128,'SD Aufnahme'!$A$1:$X$395,'SD Aufnahme'!$K$29,FALSE)="x","",VLOOKUP(B128,'SD Aufnahme'!$A$1:$X$395,'SD Aufnahme'!$K$29,FALSE)))</f>
        <v/>
      </c>
      <c r="M128" s="87"/>
      <c r="N128" s="367" t="str">
        <f t="shared" si="17"/>
        <v/>
      </c>
      <c r="O128" s="370" t="str">
        <f t="shared" si="18"/>
        <v/>
      </c>
      <c r="P128" s="88" t="s">
        <v>324</v>
      </c>
      <c r="Q128" s="416">
        <f>IFERROR(H128*IF(AND(K128&lt;&gt;0,J128&lt;&gt;""),K128/J128,1)*IF(AND(M128&lt;&gt;0,L128&lt;&gt;""),M128/L128,1)*VLOOKUP(B128,'SD Aufnahme'!$A$1:$X$395,'SD Aufnahme'!$L$29,FALSE),0)</f>
        <v>0</v>
      </c>
      <c r="R128" s="17">
        <f t="shared" si="19"/>
        <v>0</v>
      </c>
      <c r="S128" s="17" t="str">
        <f t="shared" si="20"/>
        <v>1900-1-Aufnahme</v>
      </c>
    </row>
    <row r="129" spans="1:19">
      <c r="A129" s="89" t="str">
        <f t="shared" si="21"/>
        <v>1900-1-Aufnahme-Stickstofffixierung durch Leguminosen</v>
      </c>
      <c r="B129" s="123" t="str">
        <f t="shared" si="22"/>
        <v>Stickstofffixierung durch Leguminosen-</v>
      </c>
      <c r="C129" s="123">
        <f t="shared" si="23"/>
        <v>1900</v>
      </c>
      <c r="D129" s="123">
        <f t="shared" si="24"/>
        <v>1</v>
      </c>
      <c r="E129" s="162">
        <f t="shared" si="16"/>
        <v>118</v>
      </c>
      <c r="F129" s="77"/>
      <c r="G129" s="371"/>
      <c r="H129" s="422"/>
      <c r="I129" s="309" t="str">
        <f t="shared" si="25"/>
        <v/>
      </c>
      <c r="J129" s="310" t="str">
        <f>IF(G129="","",IF(VLOOKUP(B129,'SD Aufnahme'!$A$1:$X$395,'SD Aufnahme'!$D$29,FALSE)="x","",VLOOKUP(B129,'SD Aufnahme'!$A$1:$X$395,'SD Aufnahme'!$D$29,FALSE)))</f>
        <v/>
      </c>
      <c r="K129" s="313"/>
      <c r="L129" s="126" t="str">
        <f>IF(G129="","",IF(VLOOKUP(B129,'SD Aufnahme'!$A$1:$X$395,'SD Aufnahme'!$K$29,FALSE)="x","",VLOOKUP(B129,'SD Aufnahme'!$A$1:$X$395,'SD Aufnahme'!$K$29,FALSE)))</f>
        <v/>
      </c>
      <c r="M129" s="87"/>
      <c r="N129" s="367" t="str">
        <f t="shared" si="17"/>
        <v/>
      </c>
      <c r="O129" s="370" t="str">
        <f t="shared" si="18"/>
        <v/>
      </c>
      <c r="P129" s="88" t="s">
        <v>324</v>
      </c>
      <c r="Q129" s="416">
        <f>IFERROR(H129*IF(AND(K129&lt;&gt;0,J129&lt;&gt;""),K129/J129,1)*IF(AND(M129&lt;&gt;0,L129&lt;&gt;""),M129/L129,1)*VLOOKUP(B129,'SD Aufnahme'!$A$1:$X$395,'SD Aufnahme'!$L$29,FALSE),0)</f>
        <v>0</v>
      </c>
      <c r="R129" s="17">
        <f t="shared" si="19"/>
        <v>0</v>
      </c>
      <c r="S129" s="17" t="str">
        <f t="shared" si="20"/>
        <v>1900-1-Aufnahme</v>
      </c>
    </row>
    <row r="130" spans="1:19">
      <c r="A130" s="89" t="str">
        <f t="shared" si="21"/>
        <v>1900-1-Aufnahme-Stickstofffixierung durch Leguminosen</v>
      </c>
      <c r="B130" s="123" t="str">
        <f t="shared" si="22"/>
        <v>Stickstofffixierung durch Leguminosen-</v>
      </c>
      <c r="C130" s="123">
        <f t="shared" si="23"/>
        <v>1900</v>
      </c>
      <c r="D130" s="123">
        <f t="shared" si="24"/>
        <v>1</v>
      </c>
      <c r="E130" s="162">
        <f t="shared" si="16"/>
        <v>119</v>
      </c>
      <c r="F130" s="77"/>
      <c r="G130" s="371"/>
      <c r="H130" s="422"/>
      <c r="I130" s="309" t="str">
        <f t="shared" si="25"/>
        <v/>
      </c>
      <c r="J130" s="310" t="str">
        <f>IF(G130="","",IF(VLOOKUP(B130,'SD Aufnahme'!$A$1:$X$395,'SD Aufnahme'!$D$29,FALSE)="x","",VLOOKUP(B130,'SD Aufnahme'!$A$1:$X$395,'SD Aufnahme'!$D$29,FALSE)))</f>
        <v/>
      </c>
      <c r="K130" s="313"/>
      <c r="L130" s="126" t="str">
        <f>IF(G130="","",IF(VLOOKUP(B130,'SD Aufnahme'!$A$1:$X$395,'SD Aufnahme'!$K$29,FALSE)="x","",VLOOKUP(B130,'SD Aufnahme'!$A$1:$X$395,'SD Aufnahme'!$K$29,FALSE)))</f>
        <v/>
      </c>
      <c r="M130" s="87"/>
      <c r="N130" s="367" t="str">
        <f t="shared" si="17"/>
        <v/>
      </c>
      <c r="O130" s="370" t="str">
        <f t="shared" si="18"/>
        <v/>
      </c>
      <c r="P130" s="88" t="s">
        <v>324</v>
      </c>
      <c r="Q130" s="416">
        <f>IFERROR(H130*IF(AND(K130&lt;&gt;0,J130&lt;&gt;""),K130/J130,1)*IF(AND(M130&lt;&gt;0,L130&lt;&gt;""),M130/L130,1)*VLOOKUP(B130,'SD Aufnahme'!$A$1:$X$395,'SD Aufnahme'!$L$29,FALSE),0)</f>
        <v>0</v>
      </c>
      <c r="R130" s="17">
        <f t="shared" si="19"/>
        <v>0</v>
      </c>
      <c r="S130" s="17" t="str">
        <f t="shared" si="20"/>
        <v>1900-1-Aufnahme</v>
      </c>
    </row>
    <row r="131" spans="1:19">
      <c r="A131" s="89" t="str">
        <f t="shared" si="21"/>
        <v>1900-1-Aufnahme-Stickstofffixierung durch Leguminosen</v>
      </c>
      <c r="B131" s="123" t="str">
        <f t="shared" si="22"/>
        <v>Stickstofffixierung durch Leguminosen-</v>
      </c>
      <c r="C131" s="123">
        <f t="shared" si="23"/>
        <v>1900</v>
      </c>
      <c r="D131" s="123">
        <f t="shared" si="24"/>
        <v>1</v>
      </c>
      <c r="E131" s="162">
        <f t="shared" si="16"/>
        <v>120</v>
      </c>
      <c r="F131" s="77"/>
      <c r="G131" s="371"/>
      <c r="H131" s="422"/>
      <c r="I131" s="309" t="str">
        <f t="shared" si="25"/>
        <v/>
      </c>
      <c r="J131" s="310" t="str">
        <f>IF(G131="","",IF(VLOOKUP(B131,'SD Aufnahme'!$A$1:$X$395,'SD Aufnahme'!$D$29,FALSE)="x","",VLOOKUP(B131,'SD Aufnahme'!$A$1:$X$395,'SD Aufnahme'!$D$29,FALSE)))</f>
        <v/>
      </c>
      <c r="K131" s="313"/>
      <c r="L131" s="126" t="str">
        <f>IF(G131="","",IF(VLOOKUP(B131,'SD Aufnahme'!$A$1:$X$395,'SD Aufnahme'!$K$29,FALSE)="x","",VLOOKUP(B131,'SD Aufnahme'!$A$1:$X$395,'SD Aufnahme'!$K$29,FALSE)))</f>
        <v/>
      </c>
      <c r="M131" s="87"/>
      <c r="N131" s="367" t="str">
        <f t="shared" si="17"/>
        <v/>
      </c>
      <c r="O131" s="370" t="str">
        <f t="shared" si="18"/>
        <v/>
      </c>
      <c r="P131" s="88" t="s">
        <v>324</v>
      </c>
      <c r="Q131" s="416">
        <f>IFERROR(H131*IF(AND(K131&lt;&gt;0,J131&lt;&gt;""),K131/J131,1)*IF(AND(M131&lt;&gt;0,L131&lt;&gt;""),M131/L131,1)*VLOOKUP(B131,'SD Aufnahme'!$A$1:$X$395,'SD Aufnahme'!$L$29,FALSE),0)</f>
        <v>0</v>
      </c>
      <c r="R131" s="17">
        <f t="shared" si="19"/>
        <v>0</v>
      </c>
      <c r="S131" s="17" t="str">
        <f t="shared" si="20"/>
        <v>1900-1-Aufnahme</v>
      </c>
    </row>
    <row r="132" spans="1:19">
      <c r="A132" s="89" t="str">
        <f t="shared" si="21"/>
        <v>1900-1-Aufnahme-Stickstofffixierung durch Leguminosen</v>
      </c>
      <c r="B132" s="123" t="str">
        <f t="shared" si="22"/>
        <v>Stickstofffixierung durch Leguminosen-</v>
      </c>
      <c r="C132" s="123">
        <f t="shared" si="23"/>
        <v>1900</v>
      </c>
      <c r="D132" s="123">
        <f t="shared" si="24"/>
        <v>1</v>
      </c>
      <c r="E132" s="162">
        <f t="shared" si="16"/>
        <v>121</v>
      </c>
      <c r="F132" s="77"/>
      <c r="G132" s="371"/>
      <c r="H132" s="422"/>
      <c r="I132" s="309" t="str">
        <f t="shared" si="25"/>
        <v/>
      </c>
      <c r="J132" s="310" t="str">
        <f>IF(G132="","",IF(VLOOKUP(B132,'SD Aufnahme'!$A$1:$X$395,'SD Aufnahme'!$D$29,FALSE)="x","",VLOOKUP(B132,'SD Aufnahme'!$A$1:$X$395,'SD Aufnahme'!$D$29,FALSE)))</f>
        <v/>
      </c>
      <c r="K132" s="313"/>
      <c r="L132" s="126" t="str">
        <f>IF(G132="","",IF(VLOOKUP(B132,'SD Aufnahme'!$A$1:$X$395,'SD Aufnahme'!$K$29,FALSE)="x","",VLOOKUP(B132,'SD Aufnahme'!$A$1:$X$395,'SD Aufnahme'!$K$29,FALSE)))</f>
        <v/>
      </c>
      <c r="M132" s="87"/>
      <c r="N132" s="367" t="str">
        <f t="shared" si="17"/>
        <v/>
      </c>
      <c r="O132" s="370" t="str">
        <f t="shared" si="18"/>
        <v/>
      </c>
      <c r="P132" s="88" t="s">
        <v>324</v>
      </c>
      <c r="Q132" s="416">
        <f>IFERROR(H132*IF(AND(K132&lt;&gt;0,J132&lt;&gt;""),K132/J132,1)*IF(AND(M132&lt;&gt;0,L132&lt;&gt;""),M132/L132,1)*VLOOKUP(B132,'SD Aufnahme'!$A$1:$X$395,'SD Aufnahme'!$L$29,FALSE),0)</f>
        <v>0</v>
      </c>
      <c r="R132" s="17">
        <f t="shared" si="19"/>
        <v>0</v>
      </c>
      <c r="S132" s="17" t="str">
        <f t="shared" si="20"/>
        <v>1900-1-Aufnahme</v>
      </c>
    </row>
    <row r="133" spans="1:19">
      <c r="A133" s="89" t="str">
        <f t="shared" si="21"/>
        <v>1900-1-Aufnahme-Stickstofffixierung durch Leguminosen</v>
      </c>
      <c r="B133" s="123" t="str">
        <f t="shared" si="22"/>
        <v>Stickstofffixierung durch Leguminosen-</v>
      </c>
      <c r="C133" s="123">
        <f t="shared" si="23"/>
        <v>1900</v>
      </c>
      <c r="D133" s="123">
        <f t="shared" si="24"/>
        <v>1</v>
      </c>
      <c r="E133" s="162">
        <f t="shared" si="16"/>
        <v>122</v>
      </c>
      <c r="F133" s="77"/>
      <c r="G133" s="371"/>
      <c r="H133" s="422"/>
      <c r="I133" s="309" t="str">
        <f t="shared" si="25"/>
        <v/>
      </c>
      <c r="J133" s="310" t="str">
        <f>IF(G133="","",IF(VLOOKUP(B133,'SD Aufnahme'!$A$1:$X$395,'SD Aufnahme'!$D$29,FALSE)="x","",VLOOKUP(B133,'SD Aufnahme'!$A$1:$X$395,'SD Aufnahme'!$D$29,FALSE)))</f>
        <v/>
      </c>
      <c r="K133" s="313"/>
      <c r="L133" s="126" t="str">
        <f>IF(G133="","",IF(VLOOKUP(B133,'SD Aufnahme'!$A$1:$X$395,'SD Aufnahme'!$K$29,FALSE)="x","",VLOOKUP(B133,'SD Aufnahme'!$A$1:$X$395,'SD Aufnahme'!$K$29,FALSE)))</f>
        <v/>
      </c>
      <c r="M133" s="87"/>
      <c r="N133" s="367" t="str">
        <f t="shared" si="17"/>
        <v/>
      </c>
      <c r="O133" s="370" t="str">
        <f t="shared" si="18"/>
        <v/>
      </c>
      <c r="P133" s="88" t="s">
        <v>324</v>
      </c>
      <c r="Q133" s="416">
        <f>IFERROR(H133*IF(AND(K133&lt;&gt;0,J133&lt;&gt;""),K133/J133,1)*IF(AND(M133&lt;&gt;0,L133&lt;&gt;""),M133/L133,1)*VLOOKUP(B133,'SD Aufnahme'!$A$1:$X$395,'SD Aufnahme'!$L$29,FALSE),0)</f>
        <v>0</v>
      </c>
      <c r="R133" s="17">
        <f t="shared" si="19"/>
        <v>0</v>
      </c>
      <c r="S133" s="17" t="str">
        <f t="shared" si="20"/>
        <v>1900-1-Aufnahme</v>
      </c>
    </row>
    <row r="134" spans="1:19">
      <c r="A134" s="89" t="str">
        <f t="shared" si="21"/>
        <v>1900-1-Aufnahme-Stickstofffixierung durch Leguminosen</v>
      </c>
      <c r="B134" s="123" t="str">
        <f t="shared" si="22"/>
        <v>Stickstofffixierung durch Leguminosen-</v>
      </c>
      <c r="C134" s="123">
        <f t="shared" si="23"/>
        <v>1900</v>
      </c>
      <c r="D134" s="123">
        <f t="shared" si="24"/>
        <v>1</v>
      </c>
      <c r="E134" s="162">
        <f t="shared" si="16"/>
        <v>123</v>
      </c>
      <c r="F134" s="77"/>
      <c r="G134" s="371"/>
      <c r="H134" s="422"/>
      <c r="I134" s="309" t="str">
        <f t="shared" si="25"/>
        <v/>
      </c>
      <c r="J134" s="310" t="str">
        <f>IF(G134="","",IF(VLOOKUP(B134,'SD Aufnahme'!$A$1:$X$395,'SD Aufnahme'!$D$29,FALSE)="x","",VLOOKUP(B134,'SD Aufnahme'!$A$1:$X$395,'SD Aufnahme'!$D$29,FALSE)))</f>
        <v/>
      </c>
      <c r="K134" s="313"/>
      <c r="L134" s="126" t="str">
        <f>IF(G134="","",IF(VLOOKUP(B134,'SD Aufnahme'!$A$1:$X$395,'SD Aufnahme'!$K$29,FALSE)="x","",VLOOKUP(B134,'SD Aufnahme'!$A$1:$X$395,'SD Aufnahme'!$K$29,FALSE)))</f>
        <v/>
      </c>
      <c r="M134" s="87"/>
      <c r="N134" s="367" t="str">
        <f t="shared" si="17"/>
        <v/>
      </c>
      <c r="O134" s="370" t="str">
        <f t="shared" si="18"/>
        <v/>
      </c>
      <c r="P134" s="88" t="s">
        <v>324</v>
      </c>
      <c r="Q134" s="416">
        <f>IFERROR(H134*IF(AND(K134&lt;&gt;0,J134&lt;&gt;""),K134/J134,1)*IF(AND(M134&lt;&gt;0,L134&lt;&gt;""),M134/L134,1)*VLOOKUP(B134,'SD Aufnahme'!$A$1:$X$395,'SD Aufnahme'!$L$29,FALSE),0)</f>
        <v>0</v>
      </c>
      <c r="R134" s="17">
        <f t="shared" si="19"/>
        <v>0</v>
      </c>
      <c r="S134" s="17" t="str">
        <f t="shared" si="20"/>
        <v>1900-1-Aufnahme</v>
      </c>
    </row>
    <row r="135" spans="1:19">
      <c r="A135" s="89" t="str">
        <f t="shared" si="21"/>
        <v>1900-1-Aufnahme-Stickstofffixierung durch Leguminosen</v>
      </c>
      <c r="B135" s="123" t="str">
        <f t="shared" si="22"/>
        <v>Stickstofffixierung durch Leguminosen-</v>
      </c>
      <c r="C135" s="123">
        <f t="shared" si="23"/>
        <v>1900</v>
      </c>
      <c r="D135" s="123">
        <f t="shared" si="24"/>
        <v>1</v>
      </c>
      <c r="E135" s="162">
        <f t="shared" si="16"/>
        <v>124</v>
      </c>
      <c r="F135" s="77"/>
      <c r="G135" s="371"/>
      <c r="H135" s="422"/>
      <c r="I135" s="309" t="str">
        <f t="shared" si="25"/>
        <v/>
      </c>
      <c r="J135" s="310" t="str">
        <f>IF(G135="","",IF(VLOOKUP(B135,'SD Aufnahme'!$A$1:$X$395,'SD Aufnahme'!$D$29,FALSE)="x","",VLOOKUP(B135,'SD Aufnahme'!$A$1:$X$395,'SD Aufnahme'!$D$29,FALSE)))</f>
        <v/>
      </c>
      <c r="K135" s="313"/>
      <c r="L135" s="126" t="str">
        <f>IF(G135="","",IF(VLOOKUP(B135,'SD Aufnahme'!$A$1:$X$395,'SD Aufnahme'!$K$29,FALSE)="x","",VLOOKUP(B135,'SD Aufnahme'!$A$1:$X$395,'SD Aufnahme'!$K$29,FALSE)))</f>
        <v/>
      </c>
      <c r="M135" s="87"/>
      <c r="N135" s="367" t="str">
        <f t="shared" si="17"/>
        <v/>
      </c>
      <c r="O135" s="370" t="str">
        <f t="shared" si="18"/>
        <v/>
      </c>
      <c r="P135" s="88" t="s">
        <v>324</v>
      </c>
      <c r="Q135" s="416">
        <f>IFERROR(H135*IF(AND(K135&lt;&gt;0,J135&lt;&gt;""),K135/J135,1)*IF(AND(M135&lt;&gt;0,L135&lt;&gt;""),M135/L135,1)*VLOOKUP(B135,'SD Aufnahme'!$A$1:$X$395,'SD Aufnahme'!$L$29,FALSE),0)</f>
        <v>0</v>
      </c>
      <c r="R135" s="17">
        <f t="shared" si="19"/>
        <v>0</v>
      </c>
      <c r="S135" s="17" t="str">
        <f t="shared" si="20"/>
        <v>1900-1-Aufnahme</v>
      </c>
    </row>
    <row r="136" spans="1:19">
      <c r="A136" s="89" t="str">
        <f t="shared" si="21"/>
        <v>1900-1-Aufnahme-Stickstofffixierung durch Leguminosen</v>
      </c>
      <c r="B136" s="123" t="str">
        <f t="shared" si="22"/>
        <v>Stickstofffixierung durch Leguminosen-</v>
      </c>
      <c r="C136" s="123">
        <f t="shared" si="23"/>
        <v>1900</v>
      </c>
      <c r="D136" s="123">
        <f t="shared" si="24"/>
        <v>1</v>
      </c>
      <c r="E136" s="162">
        <f t="shared" si="16"/>
        <v>125</v>
      </c>
      <c r="F136" s="77"/>
      <c r="G136" s="371"/>
      <c r="H136" s="422"/>
      <c r="I136" s="309" t="str">
        <f t="shared" si="25"/>
        <v/>
      </c>
      <c r="J136" s="310" t="str">
        <f>IF(G136="","",IF(VLOOKUP(B136,'SD Aufnahme'!$A$1:$X$395,'SD Aufnahme'!$D$29,FALSE)="x","",VLOOKUP(B136,'SD Aufnahme'!$A$1:$X$395,'SD Aufnahme'!$D$29,FALSE)))</f>
        <v/>
      </c>
      <c r="K136" s="313"/>
      <c r="L136" s="126" t="str">
        <f>IF(G136="","",IF(VLOOKUP(B136,'SD Aufnahme'!$A$1:$X$395,'SD Aufnahme'!$K$29,FALSE)="x","",VLOOKUP(B136,'SD Aufnahme'!$A$1:$X$395,'SD Aufnahme'!$K$29,FALSE)))</f>
        <v/>
      </c>
      <c r="M136" s="87"/>
      <c r="N136" s="367" t="str">
        <f t="shared" si="17"/>
        <v/>
      </c>
      <c r="O136" s="370" t="str">
        <f t="shared" si="18"/>
        <v/>
      </c>
      <c r="P136" s="88" t="s">
        <v>324</v>
      </c>
      <c r="Q136" s="416">
        <f>IFERROR(H136*IF(AND(K136&lt;&gt;0,J136&lt;&gt;""),K136/J136,1)*IF(AND(M136&lt;&gt;0,L136&lt;&gt;""),M136/L136,1)*VLOOKUP(B136,'SD Aufnahme'!$A$1:$X$395,'SD Aufnahme'!$L$29,FALSE),0)</f>
        <v>0</v>
      </c>
      <c r="R136" s="17">
        <f t="shared" si="19"/>
        <v>0</v>
      </c>
      <c r="S136" s="17" t="str">
        <f t="shared" si="20"/>
        <v>1900-1-Aufnahme</v>
      </c>
    </row>
    <row r="137" spans="1:19">
      <c r="A137" s="89" t="str">
        <f t="shared" si="21"/>
        <v>1900-1-Aufnahme-Stickstofffixierung durch Leguminosen</v>
      </c>
      <c r="B137" s="123" t="str">
        <f t="shared" si="22"/>
        <v>Stickstofffixierung durch Leguminosen-</v>
      </c>
      <c r="C137" s="123">
        <f t="shared" si="23"/>
        <v>1900</v>
      </c>
      <c r="D137" s="123">
        <f t="shared" si="24"/>
        <v>1</v>
      </c>
      <c r="E137" s="162">
        <f t="shared" si="16"/>
        <v>126</v>
      </c>
      <c r="F137" s="77"/>
      <c r="G137" s="371"/>
      <c r="H137" s="422"/>
      <c r="I137" s="309" t="str">
        <f t="shared" si="25"/>
        <v/>
      </c>
      <c r="J137" s="310" t="str">
        <f>IF(G137="","",IF(VLOOKUP(B137,'SD Aufnahme'!$A$1:$X$395,'SD Aufnahme'!$D$29,FALSE)="x","",VLOOKUP(B137,'SD Aufnahme'!$A$1:$X$395,'SD Aufnahme'!$D$29,FALSE)))</f>
        <v/>
      </c>
      <c r="K137" s="313"/>
      <c r="L137" s="126" t="str">
        <f>IF(G137="","",IF(VLOOKUP(B137,'SD Aufnahme'!$A$1:$X$395,'SD Aufnahme'!$K$29,FALSE)="x","",VLOOKUP(B137,'SD Aufnahme'!$A$1:$X$395,'SD Aufnahme'!$K$29,FALSE)))</f>
        <v/>
      </c>
      <c r="M137" s="87"/>
      <c r="N137" s="367" t="str">
        <f t="shared" si="17"/>
        <v/>
      </c>
      <c r="O137" s="370" t="str">
        <f t="shared" si="18"/>
        <v/>
      </c>
      <c r="P137" s="88" t="s">
        <v>324</v>
      </c>
      <c r="Q137" s="416">
        <f>IFERROR(H137*IF(AND(K137&lt;&gt;0,J137&lt;&gt;""),K137/J137,1)*IF(AND(M137&lt;&gt;0,L137&lt;&gt;""),M137/L137,1)*VLOOKUP(B137,'SD Aufnahme'!$A$1:$X$395,'SD Aufnahme'!$L$29,FALSE),0)</f>
        <v>0</v>
      </c>
      <c r="R137" s="17">
        <f t="shared" si="19"/>
        <v>0</v>
      </c>
      <c r="S137" s="17" t="str">
        <f t="shared" si="20"/>
        <v>1900-1-Aufnahme</v>
      </c>
    </row>
    <row r="138" spans="1:19">
      <c r="A138" s="89" t="str">
        <f t="shared" si="21"/>
        <v>1900-1-Aufnahme-Stickstofffixierung durch Leguminosen</v>
      </c>
      <c r="B138" s="123" t="str">
        <f t="shared" si="22"/>
        <v>Stickstofffixierung durch Leguminosen-</v>
      </c>
      <c r="C138" s="123">
        <f t="shared" si="23"/>
        <v>1900</v>
      </c>
      <c r="D138" s="123">
        <f t="shared" si="24"/>
        <v>1</v>
      </c>
      <c r="E138" s="162">
        <f t="shared" si="16"/>
        <v>127</v>
      </c>
      <c r="F138" s="77"/>
      <c r="G138" s="371"/>
      <c r="H138" s="422"/>
      <c r="I138" s="309" t="str">
        <f t="shared" si="25"/>
        <v/>
      </c>
      <c r="J138" s="310" t="str">
        <f>IF(G138="","",IF(VLOOKUP(B138,'SD Aufnahme'!$A$1:$X$395,'SD Aufnahme'!$D$29,FALSE)="x","",VLOOKUP(B138,'SD Aufnahme'!$A$1:$X$395,'SD Aufnahme'!$D$29,FALSE)))</f>
        <v/>
      </c>
      <c r="K138" s="313"/>
      <c r="L138" s="126" t="str">
        <f>IF(G138="","",IF(VLOOKUP(B138,'SD Aufnahme'!$A$1:$X$395,'SD Aufnahme'!$K$29,FALSE)="x","",VLOOKUP(B138,'SD Aufnahme'!$A$1:$X$395,'SD Aufnahme'!$K$29,FALSE)))</f>
        <v/>
      </c>
      <c r="M138" s="87"/>
      <c r="N138" s="367" t="str">
        <f t="shared" si="17"/>
        <v/>
      </c>
      <c r="O138" s="370" t="str">
        <f t="shared" si="18"/>
        <v/>
      </c>
      <c r="P138" s="88" t="s">
        <v>324</v>
      </c>
      <c r="Q138" s="416">
        <f>IFERROR(H138*IF(AND(K138&lt;&gt;0,J138&lt;&gt;""),K138/J138,1)*IF(AND(M138&lt;&gt;0,L138&lt;&gt;""),M138/L138,1)*VLOOKUP(B138,'SD Aufnahme'!$A$1:$X$395,'SD Aufnahme'!$L$29,FALSE),0)</f>
        <v>0</v>
      </c>
      <c r="R138" s="17">
        <f t="shared" si="19"/>
        <v>0</v>
      </c>
      <c r="S138" s="17" t="str">
        <f t="shared" si="20"/>
        <v>1900-1-Aufnahme</v>
      </c>
    </row>
    <row r="139" spans="1:19">
      <c r="A139" s="89" t="str">
        <f t="shared" si="21"/>
        <v>1900-1-Aufnahme-Stickstofffixierung durch Leguminosen</v>
      </c>
      <c r="B139" s="123" t="str">
        <f t="shared" si="22"/>
        <v>Stickstofffixierung durch Leguminosen-</v>
      </c>
      <c r="C139" s="123">
        <f t="shared" si="23"/>
        <v>1900</v>
      </c>
      <c r="D139" s="123">
        <f t="shared" si="24"/>
        <v>1</v>
      </c>
      <c r="E139" s="162">
        <f t="shared" si="16"/>
        <v>128</v>
      </c>
      <c r="F139" s="77"/>
      <c r="G139" s="371"/>
      <c r="H139" s="422"/>
      <c r="I139" s="309" t="str">
        <f t="shared" si="25"/>
        <v/>
      </c>
      <c r="J139" s="310" t="str">
        <f>IF(G139="","",IF(VLOOKUP(B139,'SD Aufnahme'!$A$1:$X$395,'SD Aufnahme'!$D$29,FALSE)="x","",VLOOKUP(B139,'SD Aufnahme'!$A$1:$X$395,'SD Aufnahme'!$D$29,FALSE)))</f>
        <v/>
      </c>
      <c r="K139" s="313"/>
      <c r="L139" s="126" t="str">
        <f>IF(G139="","",IF(VLOOKUP(B139,'SD Aufnahme'!$A$1:$X$395,'SD Aufnahme'!$K$29,FALSE)="x","",VLOOKUP(B139,'SD Aufnahme'!$A$1:$X$395,'SD Aufnahme'!$K$29,FALSE)))</f>
        <v/>
      </c>
      <c r="M139" s="87"/>
      <c r="N139" s="367" t="str">
        <f t="shared" si="17"/>
        <v/>
      </c>
      <c r="O139" s="370" t="str">
        <f t="shared" si="18"/>
        <v/>
      </c>
      <c r="P139" s="88" t="s">
        <v>324</v>
      </c>
      <c r="Q139" s="416">
        <f>IFERROR(H139*IF(AND(K139&lt;&gt;0,J139&lt;&gt;""),K139/J139,1)*IF(AND(M139&lt;&gt;0,L139&lt;&gt;""),M139/L139,1)*VLOOKUP(B139,'SD Aufnahme'!$A$1:$X$395,'SD Aufnahme'!$L$29,FALSE),0)</f>
        <v>0</v>
      </c>
      <c r="R139" s="17">
        <f t="shared" si="19"/>
        <v>0</v>
      </c>
      <c r="S139" s="17" t="str">
        <f t="shared" si="20"/>
        <v>1900-1-Aufnahme</v>
      </c>
    </row>
    <row r="140" spans="1:19">
      <c r="A140" s="89" t="str">
        <f t="shared" si="21"/>
        <v>1900-1-Aufnahme-Stickstofffixierung durch Leguminosen</v>
      </c>
      <c r="B140" s="123" t="str">
        <f t="shared" si="22"/>
        <v>Stickstofffixierung durch Leguminosen-</v>
      </c>
      <c r="C140" s="123">
        <f t="shared" si="23"/>
        <v>1900</v>
      </c>
      <c r="D140" s="123">
        <f t="shared" si="24"/>
        <v>1</v>
      </c>
      <c r="E140" s="162">
        <f t="shared" si="16"/>
        <v>129</v>
      </c>
      <c r="F140" s="77"/>
      <c r="G140" s="371"/>
      <c r="H140" s="422"/>
      <c r="I140" s="309" t="str">
        <f t="shared" si="25"/>
        <v/>
      </c>
      <c r="J140" s="310" t="str">
        <f>IF(G140="","",IF(VLOOKUP(B140,'SD Aufnahme'!$A$1:$X$395,'SD Aufnahme'!$D$29,FALSE)="x","",VLOOKUP(B140,'SD Aufnahme'!$A$1:$X$395,'SD Aufnahme'!$D$29,FALSE)))</f>
        <v/>
      </c>
      <c r="K140" s="313"/>
      <c r="L140" s="126" t="str">
        <f>IF(G140="","",IF(VLOOKUP(B140,'SD Aufnahme'!$A$1:$X$395,'SD Aufnahme'!$K$29,FALSE)="x","",VLOOKUP(B140,'SD Aufnahme'!$A$1:$X$395,'SD Aufnahme'!$K$29,FALSE)))</f>
        <v/>
      </c>
      <c r="M140" s="87"/>
      <c r="N140" s="367" t="str">
        <f t="shared" si="17"/>
        <v/>
      </c>
      <c r="O140" s="370" t="str">
        <f t="shared" si="18"/>
        <v/>
      </c>
      <c r="P140" s="88" t="s">
        <v>324</v>
      </c>
      <c r="Q140" s="416">
        <f>IFERROR(H140*IF(AND(K140&lt;&gt;0,J140&lt;&gt;""),K140/J140,1)*IF(AND(M140&lt;&gt;0,L140&lt;&gt;""),M140/L140,1)*VLOOKUP(B140,'SD Aufnahme'!$A$1:$X$395,'SD Aufnahme'!$L$29,FALSE),0)</f>
        <v>0</v>
      </c>
      <c r="R140" s="17">
        <f t="shared" si="19"/>
        <v>0</v>
      </c>
      <c r="S140" s="17" t="str">
        <f t="shared" si="20"/>
        <v>1900-1-Aufnahme</v>
      </c>
    </row>
    <row r="141" spans="1:19">
      <c r="A141" s="89" t="str">
        <f t="shared" si="21"/>
        <v>1900-1-Aufnahme-Stickstofffixierung durch Leguminosen</v>
      </c>
      <c r="B141" s="123" t="str">
        <f t="shared" si="22"/>
        <v>Stickstofffixierung durch Leguminosen-</v>
      </c>
      <c r="C141" s="123">
        <f t="shared" si="23"/>
        <v>1900</v>
      </c>
      <c r="D141" s="123">
        <f t="shared" si="24"/>
        <v>1</v>
      </c>
      <c r="E141" s="162">
        <f t="shared" ref="E141:E192" si="26">E140+1</f>
        <v>130</v>
      </c>
      <c r="F141" s="77"/>
      <c r="G141" s="371"/>
      <c r="H141" s="422"/>
      <c r="I141" s="309" t="str">
        <f t="shared" si="25"/>
        <v/>
      </c>
      <c r="J141" s="310" t="str">
        <f>IF(G141="","",IF(VLOOKUP(B141,'SD Aufnahme'!$A$1:$X$395,'SD Aufnahme'!$D$29,FALSE)="x","",VLOOKUP(B141,'SD Aufnahme'!$A$1:$X$395,'SD Aufnahme'!$D$29,FALSE)))</f>
        <v/>
      </c>
      <c r="K141" s="313"/>
      <c r="L141" s="126" t="str">
        <f>IF(G141="","",IF(VLOOKUP(B141,'SD Aufnahme'!$A$1:$X$395,'SD Aufnahme'!$K$29,FALSE)="x","",VLOOKUP(B141,'SD Aufnahme'!$A$1:$X$395,'SD Aufnahme'!$K$29,FALSE)))</f>
        <v/>
      </c>
      <c r="M141" s="87"/>
      <c r="N141" s="367" t="str">
        <f t="shared" ref="N141:N192" si="27">IFERROR(O141/H141,"")</f>
        <v/>
      </c>
      <c r="O141" s="370" t="str">
        <f t="shared" ref="O141:O192" si="28">IF(Q141&gt;0,Q141,"")</f>
        <v/>
      </c>
      <c r="P141" s="88" t="s">
        <v>324</v>
      </c>
      <c r="Q141" s="416">
        <f>IFERROR(H141*IF(AND(K141&lt;&gt;0,J141&lt;&gt;""),K141/J141,1)*IF(AND(M141&lt;&gt;0,L141&lt;&gt;""),M141/L141,1)*VLOOKUP(B141,'SD Aufnahme'!$A$1:$X$395,'SD Aufnahme'!$L$29,FALSE),0)</f>
        <v>0</v>
      </c>
      <c r="R141" s="17">
        <f t="shared" ref="R141:R192" si="29">IF(F141&gt;0,ROW(),0)</f>
        <v>0</v>
      </c>
      <c r="S141" s="17" t="str">
        <f t="shared" ref="S141:S192" si="30">CONCATENATE(C141&amp;"-"&amp;D141&amp;"-"&amp;$A$1)</f>
        <v>1900-1-Aufnahme</v>
      </c>
    </row>
    <row r="142" spans="1:19">
      <c r="A142" s="89" t="str">
        <f t="shared" si="21"/>
        <v>1900-1-Aufnahme-Stickstofffixierung durch Leguminosen</v>
      </c>
      <c r="B142" s="123" t="str">
        <f t="shared" si="22"/>
        <v>Stickstofffixierung durch Leguminosen-</v>
      </c>
      <c r="C142" s="123">
        <f t="shared" si="23"/>
        <v>1900</v>
      </c>
      <c r="D142" s="123">
        <f t="shared" si="24"/>
        <v>1</v>
      </c>
      <c r="E142" s="162">
        <f t="shared" si="26"/>
        <v>131</v>
      </c>
      <c r="F142" s="77"/>
      <c r="G142" s="371"/>
      <c r="H142" s="422"/>
      <c r="I142" s="309" t="str">
        <f t="shared" si="25"/>
        <v/>
      </c>
      <c r="J142" s="310" t="str">
        <f>IF(G142="","",IF(VLOOKUP(B142,'SD Aufnahme'!$A$1:$X$395,'SD Aufnahme'!$D$29,FALSE)="x","",VLOOKUP(B142,'SD Aufnahme'!$A$1:$X$395,'SD Aufnahme'!$D$29,FALSE)))</f>
        <v/>
      </c>
      <c r="K142" s="313"/>
      <c r="L142" s="126" t="str">
        <f>IF(G142="","",IF(VLOOKUP(B142,'SD Aufnahme'!$A$1:$X$395,'SD Aufnahme'!$K$29,FALSE)="x","",VLOOKUP(B142,'SD Aufnahme'!$A$1:$X$395,'SD Aufnahme'!$K$29,FALSE)))</f>
        <v/>
      </c>
      <c r="M142" s="87"/>
      <c r="N142" s="367" t="str">
        <f t="shared" si="27"/>
        <v/>
      </c>
      <c r="O142" s="370" t="str">
        <f t="shared" si="28"/>
        <v/>
      </c>
      <c r="P142" s="88" t="s">
        <v>324</v>
      </c>
      <c r="Q142" s="416">
        <f>IFERROR(H142*IF(AND(K142&lt;&gt;0,J142&lt;&gt;""),K142/J142,1)*IF(AND(M142&lt;&gt;0,L142&lt;&gt;""),M142/L142,1)*VLOOKUP(B142,'SD Aufnahme'!$A$1:$X$395,'SD Aufnahme'!$L$29,FALSE),0)</f>
        <v>0</v>
      </c>
      <c r="R142" s="17">
        <f t="shared" si="29"/>
        <v>0</v>
      </c>
      <c r="S142" s="17" t="str">
        <f t="shared" si="30"/>
        <v>1900-1-Aufnahme</v>
      </c>
    </row>
    <row r="143" spans="1:19">
      <c r="A143" s="89" t="str">
        <f t="shared" si="21"/>
        <v>1900-1-Aufnahme-Stickstofffixierung durch Leguminosen</v>
      </c>
      <c r="B143" s="123" t="str">
        <f t="shared" si="22"/>
        <v>Stickstofffixierung durch Leguminosen-</v>
      </c>
      <c r="C143" s="123">
        <f t="shared" si="23"/>
        <v>1900</v>
      </c>
      <c r="D143" s="123">
        <f t="shared" si="24"/>
        <v>1</v>
      </c>
      <c r="E143" s="162">
        <f t="shared" si="26"/>
        <v>132</v>
      </c>
      <c r="F143" s="77"/>
      <c r="G143" s="371"/>
      <c r="H143" s="422"/>
      <c r="I143" s="309" t="str">
        <f t="shared" si="25"/>
        <v/>
      </c>
      <c r="J143" s="310" t="str">
        <f>IF(G143="","",IF(VLOOKUP(B143,'SD Aufnahme'!$A$1:$X$395,'SD Aufnahme'!$D$29,FALSE)="x","",VLOOKUP(B143,'SD Aufnahme'!$A$1:$X$395,'SD Aufnahme'!$D$29,FALSE)))</f>
        <v/>
      </c>
      <c r="K143" s="313"/>
      <c r="L143" s="126" t="str">
        <f>IF(G143="","",IF(VLOOKUP(B143,'SD Aufnahme'!$A$1:$X$395,'SD Aufnahme'!$K$29,FALSE)="x","",VLOOKUP(B143,'SD Aufnahme'!$A$1:$X$395,'SD Aufnahme'!$K$29,FALSE)))</f>
        <v/>
      </c>
      <c r="M143" s="87"/>
      <c r="N143" s="367" t="str">
        <f t="shared" si="27"/>
        <v/>
      </c>
      <c r="O143" s="370" t="str">
        <f t="shared" si="28"/>
        <v/>
      </c>
      <c r="P143" s="88" t="s">
        <v>324</v>
      </c>
      <c r="Q143" s="416">
        <f>IFERROR(H143*IF(AND(K143&lt;&gt;0,J143&lt;&gt;""),K143/J143,1)*IF(AND(M143&lt;&gt;0,L143&lt;&gt;""),M143/L143,1)*VLOOKUP(B143,'SD Aufnahme'!$A$1:$X$395,'SD Aufnahme'!$L$29,FALSE),0)</f>
        <v>0</v>
      </c>
      <c r="R143" s="17">
        <f t="shared" si="29"/>
        <v>0</v>
      </c>
      <c r="S143" s="17" t="str">
        <f t="shared" si="30"/>
        <v>1900-1-Aufnahme</v>
      </c>
    </row>
    <row r="144" spans="1:19">
      <c r="A144" s="89" t="str">
        <f t="shared" si="21"/>
        <v>1900-1-Aufnahme-Stickstofffixierung durch Leguminosen</v>
      </c>
      <c r="B144" s="123" t="str">
        <f t="shared" si="22"/>
        <v>Stickstofffixierung durch Leguminosen-</v>
      </c>
      <c r="C144" s="123">
        <f t="shared" si="23"/>
        <v>1900</v>
      </c>
      <c r="D144" s="123">
        <f t="shared" si="24"/>
        <v>1</v>
      </c>
      <c r="E144" s="162">
        <f t="shared" si="26"/>
        <v>133</v>
      </c>
      <c r="F144" s="77"/>
      <c r="G144" s="371"/>
      <c r="H144" s="422"/>
      <c r="I144" s="309" t="str">
        <f t="shared" si="25"/>
        <v/>
      </c>
      <c r="J144" s="310" t="str">
        <f>IF(G144="","",IF(VLOOKUP(B144,'SD Aufnahme'!$A$1:$X$395,'SD Aufnahme'!$D$29,FALSE)="x","",VLOOKUP(B144,'SD Aufnahme'!$A$1:$X$395,'SD Aufnahme'!$D$29,FALSE)))</f>
        <v/>
      </c>
      <c r="K144" s="313"/>
      <c r="L144" s="126" t="str">
        <f>IF(G144="","",IF(VLOOKUP(B144,'SD Aufnahme'!$A$1:$X$395,'SD Aufnahme'!$K$29,FALSE)="x","",VLOOKUP(B144,'SD Aufnahme'!$A$1:$X$395,'SD Aufnahme'!$K$29,FALSE)))</f>
        <v/>
      </c>
      <c r="M144" s="87"/>
      <c r="N144" s="367" t="str">
        <f t="shared" si="27"/>
        <v/>
      </c>
      <c r="O144" s="370" t="str">
        <f t="shared" si="28"/>
        <v/>
      </c>
      <c r="P144" s="88" t="s">
        <v>324</v>
      </c>
      <c r="Q144" s="416">
        <f>IFERROR(H144*IF(AND(K144&lt;&gt;0,J144&lt;&gt;""),K144/J144,1)*IF(AND(M144&lt;&gt;0,L144&lt;&gt;""),M144/L144,1)*VLOOKUP(B144,'SD Aufnahme'!$A$1:$X$395,'SD Aufnahme'!$L$29,FALSE),0)</f>
        <v>0</v>
      </c>
      <c r="R144" s="17">
        <f t="shared" si="29"/>
        <v>0</v>
      </c>
      <c r="S144" s="17" t="str">
        <f t="shared" si="30"/>
        <v>1900-1-Aufnahme</v>
      </c>
    </row>
    <row r="145" spans="1:19">
      <c r="A145" s="89" t="str">
        <f t="shared" si="21"/>
        <v>1900-1-Aufnahme-Stickstofffixierung durch Leguminosen</v>
      </c>
      <c r="B145" s="123" t="str">
        <f t="shared" si="22"/>
        <v>Stickstofffixierung durch Leguminosen-</v>
      </c>
      <c r="C145" s="123">
        <f t="shared" si="23"/>
        <v>1900</v>
      </c>
      <c r="D145" s="123">
        <f t="shared" si="24"/>
        <v>1</v>
      </c>
      <c r="E145" s="162">
        <f t="shared" si="26"/>
        <v>134</v>
      </c>
      <c r="F145" s="77"/>
      <c r="G145" s="371"/>
      <c r="H145" s="422"/>
      <c r="I145" s="309" t="str">
        <f t="shared" si="25"/>
        <v/>
      </c>
      <c r="J145" s="310" t="str">
        <f>IF(G145="","",IF(VLOOKUP(B145,'SD Aufnahme'!$A$1:$X$395,'SD Aufnahme'!$D$29,FALSE)="x","",VLOOKUP(B145,'SD Aufnahme'!$A$1:$X$395,'SD Aufnahme'!$D$29,FALSE)))</f>
        <v/>
      </c>
      <c r="K145" s="313"/>
      <c r="L145" s="126" t="str">
        <f>IF(G145="","",IF(VLOOKUP(B145,'SD Aufnahme'!$A$1:$X$395,'SD Aufnahme'!$K$29,FALSE)="x","",VLOOKUP(B145,'SD Aufnahme'!$A$1:$X$395,'SD Aufnahme'!$K$29,FALSE)))</f>
        <v/>
      </c>
      <c r="M145" s="87"/>
      <c r="N145" s="367" t="str">
        <f t="shared" si="27"/>
        <v/>
      </c>
      <c r="O145" s="370" t="str">
        <f t="shared" si="28"/>
        <v/>
      </c>
      <c r="P145" s="88" t="s">
        <v>324</v>
      </c>
      <c r="Q145" s="416">
        <f>IFERROR(H145*IF(AND(K145&lt;&gt;0,J145&lt;&gt;""),K145/J145,1)*IF(AND(M145&lt;&gt;0,L145&lt;&gt;""),M145/L145,1)*VLOOKUP(B145,'SD Aufnahme'!$A$1:$X$395,'SD Aufnahme'!$L$29,FALSE),0)</f>
        <v>0</v>
      </c>
      <c r="R145" s="17">
        <f t="shared" si="29"/>
        <v>0</v>
      </c>
      <c r="S145" s="17" t="str">
        <f t="shared" si="30"/>
        <v>1900-1-Aufnahme</v>
      </c>
    </row>
    <row r="146" spans="1:19">
      <c r="A146" s="89" t="str">
        <f t="shared" si="21"/>
        <v>1900-1-Aufnahme-Stickstofffixierung durch Leguminosen</v>
      </c>
      <c r="B146" s="123" t="str">
        <f t="shared" si="22"/>
        <v>Stickstofffixierung durch Leguminosen-</v>
      </c>
      <c r="C146" s="123">
        <f t="shared" si="23"/>
        <v>1900</v>
      </c>
      <c r="D146" s="123">
        <f t="shared" si="24"/>
        <v>1</v>
      </c>
      <c r="E146" s="162">
        <f t="shared" si="26"/>
        <v>135</v>
      </c>
      <c r="F146" s="77"/>
      <c r="G146" s="371"/>
      <c r="H146" s="422"/>
      <c r="I146" s="309" t="str">
        <f t="shared" si="25"/>
        <v/>
      </c>
      <c r="J146" s="310" t="str">
        <f>IF(G146="","",IF(VLOOKUP(B146,'SD Aufnahme'!$A$1:$X$395,'SD Aufnahme'!$D$29,FALSE)="x","",VLOOKUP(B146,'SD Aufnahme'!$A$1:$X$395,'SD Aufnahme'!$D$29,FALSE)))</f>
        <v/>
      </c>
      <c r="K146" s="313"/>
      <c r="L146" s="126" t="str">
        <f>IF(G146="","",IF(VLOOKUP(B146,'SD Aufnahme'!$A$1:$X$395,'SD Aufnahme'!$K$29,FALSE)="x","",VLOOKUP(B146,'SD Aufnahme'!$A$1:$X$395,'SD Aufnahme'!$K$29,FALSE)))</f>
        <v/>
      </c>
      <c r="M146" s="87"/>
      <c r="N146" s="367" t="str">
        <f t="shared" si="27"/>
        <v/>
      </c>
      <c r="O146" s="370" t="str">
        <f t="shared" si="28"/>
        <v/>
      </c>
      <c r="P146" s="88" t="s">
        <v>324</v>
      </c>
      <c r="Q146" s="416">
        <f>IFERROR(H146*IF(AND(K146&lt;&gt;0,J146&lt;&gt;""),K146/J146,1)*IF(AND(M146&lt;&gt;0,L146&lt;&gt;""),M146/L146,1)*VLOOKUP(B146,'SD Aufnahme'!$A$1:$X$395,'SD Aufnahme'!$L$29,FALSE),0)</f>
        <v>0</v>
      </c>
      <c r="R146" s="17">
        <f t="shared" si="29"/>
        <v>0</v>
      </c>
      <c r="S146" s="17" t="str">
        <f t="shared" si="30"/>
        <v>1900-1-Aufnahme</v>
      </c>
    </row>
    <row r="147" spans="1:19">
      <c r="A147" s="89" t="str">
        <f t="shared" si="21"/>
        <v>1900-1-Aufnahme-Stickstofffixierung durch Leguminosen</v>
      </c>
      <c r="B147" s="123" t="str">
        <f t="shared" si="22"/>
        <v>Stickstofffixierung durch Leguminosen-</v>
      </c>
      <c r="C147" s="123">
        <f t="shared" si="23"/>
        <v>1900</v>
      </c>
      <c r="D147" s="123">
        <f t="shared" si="24"/>
        <v>1</v>
      </c>
      <c r="E147" s="162">
        <f t="shared" si="26"/>
        <v>136</v>
      </c>
      <c r="F147" s="77"/>
      <c r="G147" s="371"/>
      <c r="H147" s="422"/>
      <c r="I147" s="309" t="str">
        <f t="shared" si="25"/>
        <v/>
      </c>
      <c r="J147" s="310" t="str">
        <f>IF(G147="","",IF(VLOOKUP(B147,'SD Aufnahme'!$A$1:$X$395,'SD Aufnahme'!$D$29,FALSE)="x","",VLOOKUP(B147,'SD Aufnahme'!$A$1:$X$395,'SD Aufnahme'!$D$29,FALSE)))</f>
        <v/>
      </c>
      <c r="K147" s="313"/>
      <c r="L147" s="126" t="str">
        <f>IF(G147="","",IF(VLOOKUP(B147,'SD Aufnahme'!$A$1:$X$395,'SD Aufnahme'!$K$29,FALSE)="x","",VLOOKUP(B147,'SD Aufnahme'!$A$1:$X$395,'SD Aufnahme'!$K$29,FALSE)))</f>
        <v/>
      </c>
      <c r="M147" s="87"/>
      <c r="N147" s="367" t="str">
        <f t="shared" si="27"/>
        <v/>
      </c>
      <c r="O147" s="370" t="str">
        <f t="shared" si="28"/>
        <v/>
      </c>
      <c r="P147" s="88" t="s">
        <v>324</v>
      </c>
      <c r="Q147" s="416">
        <f>IFERROR(H147*IF(AND(K147&lt;&gt;0,J147&lt;&gt;""),K147/J147,1)*IF(AND(M147&lt;&gt;0,L147&lt;&gt;""),M147/L147,1)*VLOOKUP(B147,'SD Aufnahme'!$A$1:$X$395,'SD Aufnahme'!$L$29,FALSE),0)</f>
        <v>0</v>
      </c>
      <c r="R147" s="17">
        <f t="shared" si="29"/>
        <v>0</v>
      </c>
      <c r="S147" s="17" t="str">
        <f t="shared" si="30"/>
        <v>1900-1-Aufnahme</v>
      </c>
    </row>
    <row r="148" spans="1:19">
      <c r="A148" s="89" t="str">
        <f t="shared" si="21"/>
        <v>1900-1-Aufnahme-Stickstofffixierung durch Leguminosen</v>
      </c>
      <c r="B148" s="123" t="str">
        <f t="shared" si="22"/>
        <v>Stickstofffixierung durch Leguminosen-</v>
      </c>
      <c r="C148" s="123">
        <f t="shared" si="23"/>
        <v>1900</v>
      </c>
      <c r="D148" s="123">
        <f t="shared" si="24"/>
        <v>1</v>
      </c>
      <c r="E148" s="162">
        <f t="shared" si="26"/>
        <v>137</v>
      </c>
      <c r="F148" s="77"/>
      <c r="G148" s="371"/>
      <c r="H148" s="422"/>
      <c r="I148" s="309" t="str">
        <f t="shared" si="25"/>
        <v/>
      </c>
      <c r="J148" s="310" t="str">
        <f>IF(G148="","",IF(VLOOKUP(B148,'SD Aufnahme'!$A$1:$X$395,'SD Aufnahme'!$D$29,FALSE)="x","",VLOOKUP(B148,'SD Aufnahme'!$A$1:$X$395,'SD Aufnahme'!$D$29,FALSE)))</f>
        <v/>
      </c>
      <c r="K148" s="313"/>
      <c r="L148" s="126" t="str">
        <f>IF(G148="","",IF(VLOOKUP(B148,'SD Aufnahme'!$A$1:$X$395,'SD Aufnahme'!$K$29,FALSE)="x","",VLOOKUP(B148,'SD Aufnahme'!$A$1:$X$395,'SD Aufnahme'!$K$29,FALSE)))</f>
        <v/>
      </c>
      <c r="M148" s="87"/>
      <c r="N148" s="367" t="str">
        <f t="shared" si="27"/>
        <v/>
      </c>
      <c r="O148" s="370" t="str">
        <f t="shared" si="28"/>
        <v/>
      </c>
      <c r="P148" s="88" t="s">
        <v>324</v>
      </c>
      <c r="Q148" s="416">
        <f>IFERROR(H148*IF(AND(K148&lt;&gt;0,J148&lt;&gt;""),K148/J148,1)*IF(AND(M148&lt;&gt;0,L148&lt;&gt;""),M148/L148,1)*VLOOKUP(B148,'SD Aufnahme'!$A$1:$X$395,'SD Aufnahme'!$L$29,FALSE),0)</f>
        <v>0</v>
      </c>
      <c r="R148" s="17">
        <f t="shared" si="29"/>
        <v>0</v>
      </c>
      <c r="S148" s="17" t="str">
        <f t="shared" si="30"/>
        <v>1900-1-Aufnahme</v>
      </c>
    </row>
    <row r="149" spans="1:19">
      <c r="A149" s="89" t="str">
        <f t="shared" si="21"/>
        <v>1900-1-Aufnahme-Stickstofffixierung durch Leguminosen</v>
      </c>
      <c r="B149" s="123" t="str">
        <f t="shared" si="22"/>
        <v>Stickstofffixierung durch Leguminosen-</v>
      </c>
      <c r="C149" s="123">
        <f t="shared" si="23"/>
        <v>1900</v>
      </c>
      <c r="D149" s="123">
        <f t="shared" si="24"/>
        <v>1</v>
      </c>
      <c r="E149" s="162">
        <f t="shared" si="26"/>
        <v>138</v>
      </c>
      <c r="F149" s="77"/>
      <c r="G149" s="371"/>
      <c r="H149" s="422"/>
      <c r="I149" s="309" t="str">
        <f t="shared" si="25"/>
        <v/>
      </c>
      <c r="J149" s="310" t="str">
        <f>IF(G149="","",IF(VLOOKUP(B149,'SD Aufnahme'!$A$1:$X$395,'SD Aufnahme'!$D$29,FALSE)="x","",VLOOKUP(B149,'SD Aufnahme'!$A$1:$X$395,'SD Aufnahme'!$D$29,FALSE)))</f>
        <v/>
      </c>
      <c r="K149" s="313"/>
      <c r="L149" s="126" t="str">
        <f>IF(G149="","",IF(VLOOKUP(B149,'SD Aufnahme'!$A$1:$X$395,'SD Aufnahme'!$K$29,FALSE)="x","",VLOOKUP(B149,'SD Aufnahme'!$A$1:$X$395,'SD Aufnahme'!$K$29,FALSE)))</f>
        <v/>
      </c>
      <c r="M149" s="87"/>
      <c r="N149" s="367" t="str">
        <f t="shared" si="27"/>
        <v/>
      </c>
      <c r="O149" s="370" t="str">
        <f t="shared" si="28"/>
        <v/>
      </c>
      <c r="P149" s="88" t="s">
        <v>324</v>
      </c>
      <c r="Q149" s="416">
        <f>IFERROR(H149*IF(AND(K149&lt;&gt;0,J149&lt;&gt;""),K149/J149,1)*IF(AND(M149&lt;&gt;0,L149&lt;&gt;""),M149/L149,1)*VLOOKUP(B149,'SD Aufnahme'!$A$1:$X$395,'SD Aufnahme'!$L$29,FALSE),0)</f>
        <v>0</v>
      </c>
      <c r="R149" s="17">
        <f t="shared" si="29"/>
        <v>0</v>
      </c>
      <c r="S149" s="17" t="str">
        <f t="shared" si="30"/>
        <v>1900-1-Aufnahme</v>
      </c>
    </row>
    <row r="150" spans="1:19">
      <c r="A150" s="89" t="str">
        <f t="shared" si="21"/>
        <v>1900-1-Aufnahme-Stickstofffixierung durch Leguminosen</v>
      </c>
      <c r="B150" s="123" t="str">
        <f t="shared" si="22"/>
        <v>Stickstofffixierung durch Leguminosen-</v>
      </c>
      <c r="C150" s="123">
        <f t="shared" si="23"/>
        <v>1900</v>
      </c>
      <c r="D150" s="123">
        <f t="shared" si="24"/>
        <v>1</v>
      </c>
      <c r="E150" s="162">
        <f t="shared" si="26"/>
        <v>139</v>
      </c>
      <c r="F150" s="77"/>
      <c r="G150" s="371"/>
      <c r="H150" s="422"/>
      <c r="I150" s="309" t="str">
        <f t="shared" si="25"/>
        <v/>
      </c>
      <c r="J150" s="310" t="str">
        <f>IF(G150="","",IF(VLOOKUP(B150,'SD Aufnahme'!$A$1:$X$395,'SD Aufnahme'!$D$29,FALSE)="x","",VLOOKUP(B150,'SD Aufnahme'!$A$1:$X$395,'SD Aufnahme'!$D$29,FALSE)))</f>
        <v/>
      </c>
      <c r="K150" s="313"/>
      <c r="L150" s="126" t="str">
        <f>IF(G150="","",IF(VLOOKUP(B150,'SD Aufnahme'!$A$1:$X$395,'SD Aufnahme'!$K$29,FALSE)="x","",VLOOKUP(B150,'SD Aufnahme'!$A$1:$X$395,'SD Aufnahme'!$K$29,FALSE)))</f>
        <v/>
      </c>
      <c r="M150" s="87"/>
      <c r="N150" s="367" t="str">
        <f t="shared" si="27"/>
        <v/>
      </c>
      <c r="O150" s="370" t="str">
        <f t="shared" si="28"/>
        <v/>
      </c>
      <c r="P150" s="88" t="s">
        <v>324</v>
      </c>
      <c r="Q150" s="416">
        <f>IFERROR(H150*IF(AND(K150&lt;&gt;0,J150&lt;&gt;""),K150/J150,1)*IF(AND(M150&lt;&gt;0,L150&lt;&gt;""),M150/L150,1)*VLOOKUP(B150,'SD Aufnahme'!$A$1:$X$395,'SD Aufnahme'!$L$29,FALSE),0)</f>
        <v>0</v>
      </c>
      <c r="R150" s="17">
        <f t="shared" si="29"/>
        <v>0</v>
      </c>
      <c r="S150" s="17" t="str">
        <f t="shared" si="30"/>
        <v>1900-1-Aufnahme</v>
      </c>
    </row>
    <row r="151" spans="1:19">
      <c r="A151" s="89" t="str">
        <f t="shared" si="21"/>
        <v>1900-1-Aufnahme-Stickstofffixierung durch Leguminosen</v>
      </c>
      <c r="B151" s="123" t="str">
        <f t="shared" si="22"/>
        <v>Stickstofffixierung durch Leguminosen-</v>
      </c>
      <c r="C151" s="123">
        <f t="shared" si="23"/>
        <v>1900</v>
      </c>
      <c r="D151" s="123">
        <f t="shared" si="24"/>
        <v>1</v>
      </c>
      <c r="E151" s="162">
        <f t="shared" si="26"/>
        <v>140</v>
      </c>
      <c r="F151" s="77"/>
      <c r="G151" s="371"/>
      <c r="H151" s="422"/>
      <c r="I151" s="309" t="str">
        <f t="shared" si="25"/>
        <v/>
      </c>
      <c r="J151" s="310" t="str">
        <f>IF(G151="","",IF(VLOOKUP(B151,'SD Aufnahme'!$A$1:$X$395,'SD Aufnahme'!$D$29,FALSE)="x","",VLOOKUP(B151,'SD Aufnahme'!$A$1:$X$395,'SD Aufnahme'!$D$29,FALSE)))</f>
        <v/>
      </c>
      <c r="K151" s="313"/>
      <c r="L151" s="126" t="str">
        <f>IF(G151="","",IF(VLOOKUP(B151,'SD Aufnahme'!$A$1:$X$395,'SD Aufnahme'!$K$29,FALSE)="x","",VLOOKUP(B151,'SD Aufnahme'!$A$1:$X$395,'SD Aufnahme'!$K$29,FALSE)))</f>
        <v/>
      </c>
      <c r="M151" s="87"/>
      <c r="N151" s="367" t="str">
        <f t="shared" si="27"/>
        <v/>
      </c>
      <c r="O151" s="370" t="str">
        <f t="shared" si="28"/>
        <v/>
      </c>
      <c r="P151" s="88" t="s">
        <v>324</v>
      </c>
      <c r="Q151" s="416">
        <f>IFERROR(H151*IF(AND(K151&lt;&gt;0,J151&lt;&gt;""),K151/J151,1)*IF(AND(M151&lt;&gt;0,L151&lt;&gt;""),M151/L151,1)*VLOOKUP(B151,'SD Aufnahme'!$A$1:$X$395,'SD Aufnahme'!$L$29,FALSE),0)</f>
        <v>0</v>
      </c>
      <c r="R151" s="17">
        <f t="shared" si="29"/>
        <v>0</v>
      </c>
      <c r="S151" s="17" t="str">
        <f t="shared" si="30"/>
        <v>1900-1-Aufnahme</v>
      </c>
    </row>
    <row r="152" spans="1:19">
      <c r="A152" s="89" t="str">
        <f t="shared" si="21"/>
        <v>1900-1-Aufnahme-Stickstofffixierung durch Leguminosen</v>
      </c>
      <c r="B152" s="123" t="str">
        <f t="shared" si="22"/>
        <v>Stickstofffixierung durch Leguminosen-</v>
      </c>
      <c r="C152" s="123">
        <f t="shared" si="23"/>
        <v>1900</v>
      </c>
      <c r="D152" s="123">
        <f t="shared" si="24"/>
        <v>1</v>
      </c>
      <c r="E152" s="162">
        <f t="shared" si="26"/>
        <v>141</v>
      </c>
      <c r="F152" s="77"/>
      <c r="G152" s="371"/>
      <c r="H152" s="422"/>
      <c r="I152" s="309" t="str">
        <f t="shared" si="25"/>
        <v/>
      </c>
      <c r="J152" s="310" t="str">
        <f>IF(G152="","",IF(VLOOKUP(B152,'SD Aufnahme'!$A$1:$X$395,'SD Aufnahme'!$D$29,FALSE)="x","",VLOOKUP(B152,'SD Aufnahme'!$A$1:$X$395,'SD Aufnahme'!$D$29,FALSE)))</f>
        <v/>
      </c>
      <c r="K152" s="313"/>
      <c r="L152" s="126" t="str">
        <f>IF(G152="","",IF(VLOOKUP(B152,'SD Aufnahme'!$A$1:$X$395,'SD Aufnahme'!$K$29,FALSE)="x","",VLOOKUP(B152,'SD Aufnahme'!$A$1:$X$395,'SD Aufnahme'!$K$29,FALSE)))</f>
        <v/>
      </c>
      <c r="M152" s="87"/>
      <c r="N152" s="367" t="str">
        <f t="shared" si="27"/>
        <v/>
      </c>
      <c r="O152" s="370" t="str">
        <f t="shared" si="28"/>
        <v/>
      </c>
      <c r="P152" s="88" t="s">
        <v>324</v>
      </c>
      <c r="Q152" s="416">
        <f>IFERROR(H152*IF(AND(K152&lt;&gt;0,J152&lt;&gt;""),K152/J152,1)*IF(AND(M152&lt;&gt;0,L152&lt;&gt;""),M152/L152,1)*VLOOKUP(B152,'SD Aufnahme'!$A$1:$X$395,'SD Aufnahme'!$L$29,FALSE),0)</f>
        <v>0</v>
      </c>
      <c r="R152" s="17">
        <f t="shared" si="29"/>
        <v>0</v>
      </c>
      <c r="S152" s="17" t="str">
        <f t="shared" si="30"/>
        <v>1900-1-Aufnahme</v>
      </c>
    </row>
    <row r="153" spans="1:19">
      <c r="A153" s="89" t="str">
        <f t="shared" si="21"/>
        <v>1900-1-Aufnahme-Stickstofffixierung durch Leguminosen</v>
      </c>
      <c r="B153" s="123" t="str">
        <f t="shared" si="22"/>
        <v>Stickstofffixierung durch Leguminosen-</v>
      </c>
      <c r="C153" s="123">
        <f t="shared" si="23"/>
        <v>1900</v>
      </c>
      <c r="D153" s="123">
        <f t="shared" si="24"/>
        <v>1</v>
      </c>
      <c r="E153" s="162">
        <f t="shared" si="26"/>
        <v>142</v>
      </c>
      <c r="F153" s="77"/>
      <c r="G153" s="371"/>
      <c r="H153" s="422"/>
      <c r="I153" s="309" t="str">
        <f t="shared" si="25"/>
        <v/>
      </c>
      <c r="J153" s="310" t="str">
        <f>IF(G153="","",IF(VLOOKUP(B153,'SD Aufnahme'!$A$1:$X$395,'SD Aufnahme'!$D$29,FALSE)="x","",VLOOKUP(B153,'SD Aufnahme'!$A$1:$X$395,'SD Aufnahme'!$D$29,FALSE)))</f>
        <v/>
      </c>
      <c r="K153" s="313"/>
      <c r="L153" s="126" t="str">
        <f>IF(G153="","",IF(VLOOKUP(B153,'SD Aufnahme'!$A$1:$X$395,'SD Aufnahme'!$K$29,FALSE)="x","",VLOOKUP(B153,'SD Aufnahme'!$A$1:$X$395,'SD Aufnahme'!$K$29,FALSE)))</f>
        <v/>
      </c>
      <c r="M153" s="87"/>
      <c r="N153" s="367" t="str">
        <f t="shared" si="27"/>
        <v/>
      </c>
      <c r="O153" s="370" t="str">
        <f t="shared" si="28"/>
        <v/>
      </c>
      <c r="P153" s="88" t="s">
        <v>324</v>
      </c>
      <c r="Q153" s="416">
        <f>IFERROR(H153*IF(AND(K153&lt;&gt;0,J153&lt;&gt;""),K153/J153,1)*IF(AND(M153&lt;&gt;0,L153&lt;&gt;""),M153/L153,1)*VLOOKUP(B153,'SD Aufnahme'!$A$1:$X$395,'SD Aufnahme'!$L$29,FALSE),0)</f>
        <v>0</v>
      </c>
      <c r="R153" s="17">
        <f t="shared" si="29"/>
        <v>0</v>
      </c>
      <c r="S153" s="17" t="str">
        <f t="shared" si="30"/>
        <v>1900-1-Aufnahme</v>
      </c>
    </row>
    <row r="154" spans="1:19">
      <c r="A154" s="89" t="str">
        <f t="shared" si="21"/>
        <v>1900-1-Aufnahme-Stickstofffixierung durch Leguminosen</v>
      </c>
      <c r="B154" s="123" t="str">
        <f t="shared" si="22"/>
        <v>Stickstofffixierung durch Leguminosen-</v>
      </c>
      <c r="C154" s="123">
        <f t="shared" si="23"/>
        <v>1900</v>
      </c>
      <c r="D154" s="123">
        <f t="shared" si="24"/>
        <v>1</v>
      </c>
      <c r="E154" s="162">
        <f t="shared" si="26"/>
        <v>143</v>
      </c>
      <c r="F154" s="77"/>
      <c r="G154" s="371"/>
      <c r="H154" s="422"/>
      <c r="I154" s="309" t="str">
        <f t="shared" si="25"/>
        <v/>
      </c>
      <c r="J154" s="310" t="str">
        <f>IF(G154="","",IF(VLOOKUP(B154,'SD Aufnahme'!$A$1:$X$395,'SD Aufnahme'!$D$29,FALSE)="x","",VLOOKUP(B154,'SD Aufnahme'!$A$1:$X$395,'SD Aufnahme'!$D$29,FALSE)))</f>
        <v/>
      </c>
      <c r="K154" s="313"/>
      <c r="L154" s="126" t="str">
        <f>IF(G154="","",IF(VLOOKUP(B154,'SD Aufnahme'!$A$1:$X$395,'SD Aufnahme'!$K$29,FALSE)="x","",VLOOKUP(B154,'SD Aufnahme'!$A$1:$X$395,'SD Aufnahme'!$K$29,FALSE)))</f>
        <v/>
      </c>
      <c r="M154" s="87"/>
      <c r="N154" s="367" t="str">
        <f t="shared" si="27"/>
        <v/>
      </c>
      <c r="O154" s="370" t="str">
        <f t="shared" si="28"/>
        <v/>
      </c>
      <c r="P154" s="88" t="s">
        <v>324</v>
      </c>
      <c r="Q154" s="416">
        <f>IFERROR(H154*IF(AND(K154&lt;&gt;0,J154&lt;&gt;""),K154/J154,1)*IF(AND(M154&lt;&gt;0,L154&lt;&gt;""),M154/L154,1)*VLOOKUP(B154,'SD Aufnahme'!$A$1:$X$395,'SD Aufnahme'!$L$29,FALSE),0)</f>
        <v>0</v>
      </c>
      <c r="R154" s="17">
        <f t="shared" si="29"/>
        <v>0</v>
      </c>
      <c r="S154" s="17" t="str">
        <f t="shared" si="30"/>
        <v>1900-1-Aufnahme</v>
      </c>
    </row>
    <row r="155" spans="1:19">
      <c r="A155" s="89" t="str">
        <f t="shared" si="21"/>
        <v>1900-1-Aufnahme-Stickstofffixierung durch Leguminosen</v>
      </c>
      <c r="B155" s="123" t="str">
        <f t="shared" si="22"/>
        <v>Stickstofffixierung durch Leguminosen-</v>
      </c>
      <c r="C155" s="123">
        <f t="shared" si="23"/>
        <v>1900</v>
      </c>
      <c r="D155" s="123">
        <f t="shared" si="24"/>
        <v>1</v>
      </c>
      <c r="E155" s="162">
        <f t="shared" si="26"/>
        <v>144</v>
      </c>
      <c r="F155" s="77"/>
      <c r="G155" s="371"/>
      <c r="H155" s="422"/>
      <c r="I155" s="309" t="str">
        <f t="shared" si="25"/>
        <v/>
      </c>
      <c r="J155" s="310" t="str">
        <f>IF(G155="","",IF(VLOOKUP(B155,'SD Aufnahme'!$A$1:$X$395,'SD Aufnahme'!$D$29,FALSE)="x","",VLOOKUP(B155,'SD Aufnahme'!$A$1:$X$395,'SD Aufnahme'!$D$29,FALSE)))</f>
        <v/>
      </c>
      <c r="K155" s="313"/>
      <c r="L155" s="126" t="str">
        <f>IF(G155="","",IF(VLOOKUP(B155,'SD Aufnahme'!$A$1:$X$395,'SD Aufnahme'!$K$29,FALSE)="x","",VLOOKUP(B155,'SD Aufnahme'!$A$1:$X$395,'SD Aufnahme'!$K$29,FALSE)))</f>
        <v/>
      </c>
      <c r="M155" s="87"/>
      <c r="N155" s="367" t="str">
        <f t="shared" si="27"/>
        <v/>
      </c>
      <c r="O155" s="370" t="str">
        <f t="shared" si="28"/>
        <v/>
      </c>
      <c r="P155" s="88" t="s">
        <v>324</v>
      </c>
      <c r="Q155" s="416">
        <f>IFERROR(H155*IF(AND(K155&lt;&gt;0,J155&lt;&gt;""),K155/J155,1)*IF(AND(M155&lt;&gt;0,L155&lt;&gt;""),M155/L155,1)*VLOOKUP(B155,'SD Aufnahme'!$A$1:$X$395,'SD Aufnahme'!$L$29,FALSE),0)</f>
        <v>0</v>
      </c>
      <c r="R155" s="17">
        <f t="shared" si="29"/>
        <v>0</v>
      </c>
      <c r="S155" s="17" t="str">
        <f t="shared" si="30"/>
        <v>1900-1-Aufnahme</v>
      </c>
    </row>
    <row r="156" spans="1:19">
      <c r="A156" s="89" t="str">
        <f t="shared" si="21"/>
        <v>1900-1-Aufnahme-Stickstofffixierung durch Leguminosen</v>
      </c>
      <c r="B156" s="123" t="str">
        <f t="shared" si="22"/>
        <v>Stickstofffixierung durch Leguminosen-</v>
      </c>
      <c r="C156" s="123">
        <f t="shared" si="23"/>
        <v>1900</v>
      </c>
      <c r="D156" s="123">
        <f t="shared" si="24"/>
        <v>1</v>
      </c>
      <c r="E156" s="162">
        <f t="shared" si="26"/>
        <v>145</v>
      </c>
      <c r="F156" s="77"/>
      <c r="G156" s="371"/>
      <c r="H156" s="422"/>
      <c r="I156" s="309" t="str">
        <f t="shared" si="25"/>
        <v/>
      </c>
      <c r="J156" s="310" t="str">
        <f>IF(G156="","",IF(VLOOKUP(B156,'SD Aufnahme'!$A$1:$X$395,'SD Aufnahme'!$D$29,FALSE)="x","",VLOOKUP(B156,'SD Aufnahme'!$A$1:$X$395,'SD Aufnahme'!$D$29,FALSE)))</f>
        <v/>
      </c>
      <c r="K156" s="313"/>
      <c r="L156" s="126" t="str">
        <f>IF(G156="","",IF(VLOOKUP(B156,'SD Aufnahme'!$A$1:$X$395,'SD Aufnahme'!$K$29,FALSE)="x","",VLOOKUP(B156,'SD Aufnahme'!$A$1:$X$395,'SD Aufnahme'!$K$29,FALSE)))</f>
        <v/>
      </c>
      <c r="M156" s="87"/>
      <c r="N156" s="367" t="str">
        <f t="shared" si="27"/>
        <v/>
      </c>
      <c r="O156" s="370" t="str">
        <f t="shared" si="28"/>
        <v/>
      </c>
      <c r="P156" s="88" t="s">
        <v>324</v>
      </c>
      <c r="Q156" s="416">
        <f>IFERROR(H156*IF(AND(K156&lt;&gt;0,J156&lt;&gt;""),K156/J156,1)*IF(AND(M156&lt;&gt;0,L156&lt;&gt;""),M156/L156,1)*VLOOKUP(B156,'SD Aufnahme'!$A$1:$X$395,'SD Aufnahme'!$L$29,FALSE),0)</f>
        <v>0</v>
      </c>
      <c r="R156" s="17">
        <f t="shared" si="29"/>
        <v>0</v>
      </c>
      <c r="S156" s="17" t="str">
        <f t="shared" si="30"/>
        <v>1900-1-Aufnahme</v>
      </c>
    </row>
    <row r="157" spans="1:19">
      <c r="A157" s="89" t="str">
        <f t="shared" si="21"/>
        <v>1900-1-Aufnahme-Stickstofffixierung durch Leguminosen</v>
      </c>
      <c r="B157" s="123" t="str">
        <f t="shared" si="22"/>
        <v>Stickstofffixierung durch Leguminosen-</v>
      </c>
      <c r="C157" s="123">
        <f t="shared" si="23"/>
        <v>1900</v>
      </c>
      <c r="D157" s="123">
        <f t="shared" si="24"/>
        <v>1</v>
      </c>
      <c r="E157" s="162">
        <f t="shared" si="26"/>
        <v>146</v>
      </c>
      <c r="F157" s="77"/>
      <c r="G157" s="371"/>
      <c r="H157" s="422"/>
      <c r="I157" s="309" t="str">
        <f t="shared" si="25"/>
        <v/>
      </c>
      <c r="J157" s="310" t="str">
        <f>IF(G157="","",IF(VLOOKUP(B157,'SD Aufnahme'!$A$1:$X$395,'SD Aufnahme'!$D$29,FALSE)="x","",VLOOKUP(B157,'SD Aufnahme'!$A$1:$X$395,'SD Aufnahme'!$D$29,FALSE)))</f>
        <v/>
      </c>
      <c r="K157" s="313"/>
      <c r="L157" s="126" t="str">
        <f>IF(G157="","",IF(VLOOKUP(B157,'SD Aufnahme'!$A$1:$X$395,'SD Aufnahme'!$K$29,FALSE)="x","",VLOOKUP(B157,'SD Aufnahme'!$A$1:$X$395,'SD Aufnahme'!$K$29,FALSE)))</f>
        <v/>
      </c>
      <c r="M157" s="87"/>
      <c r="N157" s="367" t="str">
        <f t="shared" si="27"/>
        <v/>
      </c>
      <c r="O157" s="370" t="str">
        <f t="shared" si="28"/>
        <v/>
      </c>
      <c r="P157" s="88" t="s">
        <v>324</v>
      </c>
      <c r="Q157" s="416">
        <f>IFERROR(H157*IF(AND(K157&lt;&gt;0,J157&lt;&gt;""),K157/J157,1)*IF(AND(M157&lt;&gt;0,L157&lt;&gt;""),M157/L157,1)*VLOOKUP(B157,'SD Aufnahme'!$A$1:$X$395,'SD Aufnahme'!$L$29,FALSE),0)</f>
        <v>0</v>
      </c>
      <c r="R157" s="17">
        <f t="shared" si="29"/>
        <v>0</v>
      </c>
      <c r="S157" s="17" t="str">
        <f t="shared" si="30"/>
        <v>1900-1-Aufnahme</v>
      </c>
    </row>
    <row r="158" spans="1:19">
      <c r="A158" s="89" t="str">
        <f t="shared" si="21"/>
        <v>1900-1-Aufnahme-Stickstofffixierung durch Leguminosen</v>
      </c>
      <c r="B158" s="123" t="str">
        <f t="shared" si="22"/>
        <v>Stickstofffixierung durch Leguminosen-</v>
      </c>
      <c r="C158" s="123">
        <f t="shared" si="23"/>
        <v>1900</v>
      </c>
      <c r="D158" s="123">
        <f t="shared" si="24"/>
        <v>1</v>
      </c>
      <c r="E158" s="162">
        <f t="shared" si="26"/>
        <v>147</v>
      </c>
      <c r="F158" s="77"/>
      <c r="G158" s="371"/>
      <c r="H158" s="422"/>
      <c r="I158" s="309" t="str">
        <f t="shared" si="25"/>
        <v/>
      </c>
      <c r="J158" s="310" t="str">
        <f>IF(G158="","",IF(VLOOKUP(B158,'SD Aufnahme'!$A$1:$X$395,'SD Aufnahme'!$D$29,FALSE)="x","",VLOOKUP(B158,'SD Aufnahme'!$A$1:$X$395,'SD Aufnahme'!$D$29,FALSE)))</f>
        <v/>
      </c>
      <c r="K158" s="313"/>
      <c r="L158" s="126" t="str">
        <f>IF(G158="","",IF(VLOOKUP(B158,'SD Aufnahme'!$A$1:$X$395,'SD Aufnahme'!$K$29,FALSE)="x","",VLOOKUP(B158,'SD Aufnahme'!$A$1:$X$395,'SD Aufnahme'!$K$29,FALSE)))</f>
        <v/>
      </c>
      <c r="M158" s="87"/>
      <c r="N158" s="367" t="str">
        <f t="shared" si="27"/>
        <v/>
      </c>
      <c r="O158" s="370" t="str">
        <f t="shared" si="28"/>
        <v/>
      </c>
      <c r="P158" s="88" t="s">
        <v>324</v>
      </c>
      <c r="Q158" s="416">
        <f>IFERROR(H158*IF(AND(K158&lt;&gt;0,J158&lt;&gt;""),K158/J158,1)*IF(AND(M158&lt;&gt;0,L158&lt;&gt;""),M158/L158,1)*VLOOKUP(B158,'SD Aufnahme'!$A$1:$X$395,'SD Aufnahme'!$L$29,FALSE),0)</f>
        <v>0</v>
      </c>
      <c r="R158" s="17">
        <f t="shared" si="29"/>
        <v>0</v>
      </c>
      <c r="S158" s="17" t="str">
        <f t="shared" si="30"/>
        <v>1900-1-Aufnahme</v>
      </c>
    </row>
    <row r="159" spans="1:19">
      <c r="A159" s="89" t="str">
        <f t="shared" si="21"/>
        <v>1900-1-Aufnahme-Stickstofffixierung durch Leguminosen</v>
      </c>
      <c r="B159" s="123" t="str">
        <f t="shared" si="22"/>
        <v>Stickstofffixierung durch Leguminosen-</v>
      </c>
      <c r="C159" s="123">
        <f t="shared" si="23"/>
        <v>1900</v>
      </c>
      <c r="D159" s="123">
        <f t="shared" si="24"/>
        <v>1</v>
      </c>
      <c r="E159" s="162">
        <f t="shared" si="26"/>
        <v>148</v>
      </c>
      <c r="F159" s="77"/>
      <c r="G159" s="371"/>
      <c r="H159" s="422"/>
      <c r="I159" s="309" t="str">
        <f t="shared" si="25"/>
        <v/>
      </c>
      <c r="J159" s="310" t="str">
        <f>IF(G159="","",IF(VLOOKUP(B159,'SD Aufnahme'!$A$1:$X$395,'SD Aufnahme'!$D$29,FALSE)="x","",VLOOKUP(B159,'SD Aufnahme'!$A$1:$X$395,'SD Aufnahme'!$D$29,FALSE)))</f>
        <v/>
      </c>
      <c r="K159" s="313"/>
      <c r="L159" s="126" t="str">
        <f>IF(G159="","",IF(VLOOKUP(B159,'SD Aufnahme'!$A$1:$X$395,'SD Aufnahme'!$K$29,FALSE)="x","",VLOOKUP(B159,'SD Aufnahme'!$A$1:$X$395,'SD Aufnahme'!$K$29,FALSE)))</f>
        <v/>
      </c>
      <c r="M159" s="87"/>
      <c r="N159" s="367" t="str">
        <f t="shared" si="27"/>
        <v/>
      </c>
      <c r="O159" s="370" t="str">
        <f t="shared" si="28"/>
        <v/>
      </c>
      <c r="P159" s="88" t="s">
        <v>324</v>
      </c>
      <c r="Q159" s="416">
        <f>IFERROR(H159*IF(AND(K159&lt;&gt;0,J159&lt;&gt;""),K159/J159,1)*IF(AND(M159&lt;&gt;0,L159&lt;&gt;""),M159/L159,1)*VLOOKUP(B159,'SD Aufnahme'!$A$1:$X$395,'SD Aufnahme'!$L$29,FALSE),0)</f>
        <v>0</v>
      </c>
      <c r="R159" s="17">
        <f t="shared" si="29"/>
        <v>0</v>
      </c>
      <c r="S159" s="17" t="str">
        <f t="shared" si="30"/>
        <v>1900-1-Aufnahme</v>
      </c>
    </row>
    <row r="160" spans="1:19">
      <c r="A160" s="89" t="str">
        <f t="shared" ref="A160:A192" si="31">CONCATENATE(C160&amp;"-"&amp;D160&amp;"-"&amp;$A$1&amp;"-"&amp;$E$1)</f>
        <v>1900-1-Aufnahme-Stickstofffixierung durch Leguminosen</v>
      </c>
      <c r="B160" s="123" t="str">
        <f t="shared" ref="B160:B192" si="32">CONCATENATE($E$1&amp;"-"&amp;G160)</f>
        <v>Stickstofffixierung durch Leguminosen-</v>
      </c>
      <c r="C160" s="123">
        <f t="shared" ref="C160:C192" si="33">YEAR(F160)</f>
        <v>1900</v>
      </c>
      <c r="D160" s="123">
        <f t="shared" ref="D160:D192" si="34">IF(MONTH(F160)&lt;7,1,2)</f>
        <v>1</v>
      </c>
      <c r="E160" s="162">
        <f t="shared" si="26"/>
        <v>149</v>
      </c>
      <c r="F160" s="77"/>
      <c r="G160" s="371"/>
      <c r="H160" s="422"/>
      <c r="I160" s="309" t="str">
        <f t="shared" ref="I160:I192" si="35">IF(G160="","",IF(OR(SUM(J160:K160)=0,J160=""),"","%"))</f>
        <v/>
      </c>
      <c r="J160" s="310" t="str">
        <f>IF(G160="","",IF(VLOOKUP(B160,'SD Aufnahme'!$A$1:$X$395,'SD Aufnahme'!$D$29,FALSE)="x","",VLOOKUP(B160,'SD Aufnahme'!$A$1:$X$395,'SD Aufnahme'!$D$29,FALSE)))</f>
        <v/>
      </c>
      <c r="K160" s="313"/>
      <c r="L160" s="126" t="str">
        <f>IF(G160="","",IF(VLOOKUP(B160,'SD Aufnahme'!$A$1:$X$395,'SD Aufnahme'!$K$29,FALSE)="x","",VLOOKUP(B160,'SD Aufnahme'!$A$1:$X$395,'SD Aufnahme'!$K$29,FALSE)))</f>
        <v/>
      </c>
      <c r="M160" s="87"/>
      <c r="N160" s="367" t="str">
        <f t="shared" si="27"/>
        <v/>
      </c>
      <c r="O160" s="370" t="str">
        <f t="shared" si="28"/>
        <v/>
      </c>
      <c r="P160" s="88" t="s">
        <v>324</v>
      </c>
      <c r="Q160" s="416">
        <f>IFERROR(H160*IF(AND(K160&lt;&gt;0,J160&lt;&gt;""),K160/J160,1)*IF(AND(M160&lt;&gt;0,L160&lt;&gt;""),M160/L160,1)*VLOOKUP(B160,'SD Aufnahme'!$A$1:$X$395,'SD Aufnahme'!$L$29,FALSE),0)</f>
        <v>0</v>
      </c>
      <c r="R160" s="17">
        <f t="shared" si="29"/>
        <v>0</v>
      </c>
      <c r="S160" s="17" t="str">
        <f t="shared" si="30"/>
        <v>1900-1-Aufnahme</v>
      </c>
    </row>
    <row r="161" spans="1:19">
      <c r="A161" s="89" t="str">
        <f t="shared" si="31"/>
        <v>1900-1-Aufnahme-Stickstofffixierung durch Leguminosen</v>
      </c>
      <c r="B161" s="123" t="str">
        <f t="shared" si="32"/>
        <v>Stickstofffixierung durch Leguminosen-</v>
      </c>
      <c r="C161" s="123">
        <f t="shared" si="33"/>
        <v>1900</v>
      </c>
      <c r="D161" s="123">
        <f t="shared" si="34"/>
        <v>1</v>
      </c>
      <c r="E161" s="162">
        <f t="shared" si="26"/>
        <v>150</v>
      </c>
      <c r="F161" s="77"/>
      <c r="G161" s="371"/>
      <c r="H161" s="422"/>
      <c r="I161" s="309" t="str">
        <f t="shared" si="35"/>
        <v/>
      </c>
      <c r="J161" s="310" t="str">
        <f>IF(G161="","",IF(VLOOKUP(B161,'SD Aufnahme'!$A$1:$X$395,'SD Aufnahme'!$D$29,FALSE)="x","",VLOOKUP(B161,'SD Aufnahme'!$A$1:$X$395,'SD Aufnahme'!$D$29,FALSE)))</f>
        <v/>
      </c>
      <c r="K161" s="313"/>
      <c r="L161" s="126" t="str">
        <f>IF(G161="","",IF(VLOOKUP(B161,'SD Aufnahme'!$A$1:$X$395,'SD Aufnahme'!$K$29,FALSE)="x","",VLOOKUP(B161,'SD Aufnahme'!$A$1:$X$395,'SD Aufnahme'!$K$29,FALSE)))</f>
        <v/>
      </c>
      <c r="M161" s="87"/>
      <c r="N161" s="367" t="str">
        <f t="shared" si="27"/>
        <v/>
      </c>
      <c r="O161" s="370" t="str">
        <f t="shared" si="28"/>
        <v/>
      </c>
      <c r="P161" s="88" t="s">
        <v>324</v>
      </c>
      <c r="Q161" s="416">
        <f>IFERROR(H161*IF(AND(K161&lt;&gt;0,J161&lt;&gt;""),K161/J161,1)*IF(AND(M161&lt;&gt;0,L161&lt;&gt;""),M161/L161,1)*VLOOKUP(B161,'SD Aufnahme'!$A$1:$X$395,'SD Aufnahme'!$L$29,FALSE),0)</f>
        <v>0</v>
      </c>
      <c r="R161" s="17">
        <f t="shared" si="29"/>
        <v>0</v>
      </c>
      <c r="S161" s="17" t="str">
        <f t="shared" si="30"/>
        <v>1900-1-Aufnahme</v>
      </c>
    </row>
    <row r="162" spans="1:19">
      <c r="A162" s="89" t="str">
        <f t="shared" si="31"/>
        <v>1900-1-Aufnahme-Stickstofffixierung durch Leguminosen</v>
      </c>
      <c r="B162" s="123" t="str">
        <f t="shared" si="32"/>
        <v>Stickstofffixierung durch Leguminosen-</v>
      </c>
      <c r="C162" s="123">
        <f t="shared" si="33"/>
        <v>1900</v>
      </c>
      <c r="D162" s="123">
        <f t="shared" si="34"/>
        <v>1</v>
      </c>
      <c r="E162" s="162">
        <f t="shared" si="26"/>
        <v>151</v>
      </c>
      <c r="F162" s="77"/>
      <c r="G162" s="371"/>
      <c r="H162" s="422"/>
      <c r="I162" s="309" t="str">
        <f t="shared" si="35"/>
        <v/>
      </c>
      <c r="J162" s="310" t="str">
        <f>IF(G162="","",IF(VLOOKUP(B162,'SD Aufnahme'!$A$1:$X$395,'SD Aufnahme'!$D$29,FALSE)="x","",VLOOKUP(B162,'SD Aufnahme'!$A$1:$X$395,'SD Aufnahme'!$D$29,FALSE)))</f>
        <v/>
      </c>
      <c r="K162" s="313"/>
      <c r="L162" s="126" t="str">
        <f>IF(G162="","",IF(VLOOKUP(B162,'SD Aufnahme'!$A$1:$X$395,'SD Aufnahme'!$K$29,FALSE)="x","",VLOOKUP(B162,'SD Aufnahme'!$A$1:$X$395,'SD Aufnahme'!$K$29,FALSE)))</f>
        <v/>
      </c>
      <c r="M162" s="87"/>
      <c r="N162" s="367" t="str">
        <f t="shared" si="27"/>
        <v/>
      </c>
      <c r="O162" s="370" t="str">
        <f t="shared" si="28"/>
        <v/>
      </c>
      <c r="P162" s="88" t="s">
        <v>324</v>
      </c>
      <c r="Q162" s="416">
        <f>IFERROR(H162*IF(AND(K162&lt;&gt;0,J162&lt;&gt;""),K162/J162,1)*IF(AND(M162&lt;&gt;0,L162&lt;&gt;""),M162/L162,1)*VLOOKUP(B162,'SD Aufnahme'!$A$1:$X$395,'SD Aufnahme'!$L$29,FALSE),0)</f>
        <v>0</v>
      </c>
      <c r="R162" s="17">
        <f t="shared" si="29"/>
        <v>0</v>
      </c>
      <c r="S162" s="17" t="str">
        <f t="shared" si="30"/>
        <v>1900-1-Aufnahme</v>
      </c>
    </row>
    <row r="163" spans="1:19">
      <c r="A163" s="89" t="str">
        <f t="shared" si="31"/>
        <v>1900-1-Aufnahme-Stickstofffixierung durch Leguminosen</v>
      </c>
      <c r="B163" s="123" t="str">
        <f t="shared" si="32"/>
        <v>Stickstofffixierung durch Leguminosen-</v>
      </c>
      <c r="C163" s="123">
        <f t="shared" si="33"/>
        <v>1900</v>
      </c>
      <c r="D163" s="123">
        <f t="shared" si="34"/>
        <v>1</v>
      </c>
      <c r="E163" s="162">
        <f t="shared" si="26"/>
        <v>152</v>
      </c>
      <c r="F163" s="77"/>
      <c r="G163" s="371"/>
      <c r="H163" s="422"/>
      <c r="I163" s="309" t="str">
        <f t="shared" si="35"/>
        <v/>
      </c>
      <c r="J163" s="310" t="str">
        <f>IF(G163="","",IF(VLOOKUP(B163,'SD Aufnahme'!$A$1:$X$395,'SD Aufnahme'!$D$29,FALSE)="x","",VLOOKUP(B163,'SD Aufnahme'!$A$1:$X$395,'SD Aufnahme'!$D$29,FALSE)))</f>
        <v/>
      </c>
      <c r="K163" s="313"/>
      <c r="L163" s="126" t="str">
        <f>IF(G163="","",IF(VLOOKUP(B163,'SD Aufnahme'!$A$1:$X$395,'SD Aufnahme'!$K$29,FALSE)="x","",VLOOKUP(B163,'SD Aufnahme'!$A$1:$X$395,'SD Aufnahme'!$K$29,FALSE)))</f>
        <v/>
      </c>
      <c r="M163" s="87"/>
      <c r="N163" s="367" t="str">
        <f t="shared" si="27"/>
        <v/>
      </c>
      <c r="O163" s="370" t="str">
        <f t="shared" si="28"/>
        <v/>
      </c>
      <c r="P163" s="88" t="s">
        <v>324</v>
      </c>
      <c r="Q163" s="416">
        <f>IFERROR(H163*IF(AND(K163&lt;&gt;0,J163&lt;&gt;""),K163/J163,1)*IF(AND(M163&lt;&gt;0,L163&lt;&gt;""),M163/L163,1)*VLOOKUP(B163,'SD Aufnahme'!$A$1:$X$395,'SD Aufnahme'!$L$29,FALSE),0)</f>
        <v>0</v>
      </c>
      <c r="R163" s="17">
        <f t="shared" si="29"/>
        <v>0</v>
      </c>
      <c r="S163" s="17" t="str">
        <f t="shared" si="30"/>
        <v>1900-1-Aufnahme</v>
      </c>
    </row>
    <row r="164" spans="1:19">
      <c r="A164" s="89" t="str">
        <f t="shared" si="31"/>
        <v>1900-1-Aufnahme-Stickstofffixierung durch Leguminosen</v>
      </c>
      <c r="B164" s="123" t="str">
        <f t="shared" si="32"/>
        <v>Stickstofffixierung durch Leguminosen-</v>
      </c>
      <c r="C164" s="123">
        <f t="shared" si="33"/>
        <v>1900</v>
      </c>
      <c r="D164" s="123">
        <f t="shared" si="34"/>
        <v>1</v>
      </c>
      <c r="E164" s="162">
        <f t="shared" si="26"/>
        <v>153</v>
      </c>
      <c r="F164" s="77"/>
      <c r="G164" s="371"/>
      <c r="H164" s="422"/>
      <c r="I164" s="309" t="str">
        <f t="shared" si="35"/>
        <v/>
      </c>
      <c r="J164" s="310" t="str">
        <f>IF(G164="","",IF(VLOOKUP(B164,'SD Aufnahme'!$A$1:$X$395,'SD Aufnahme'!$D$29,FALSE)="x","",VLOOKUP(B164,'SD Aufnahme'!$A$1:$X$395,'SD Aufnahme'!$D$29,FALSE)))</f>
        <v/>
      </c>
      <c r="K164" s="313"/>
      <c r="L164" s="126" t="str">
        <f>IF(G164="","",IF(VLOOKUP(B164,'SD Aufnahme'!$A$1:$X$395,'SD Aufnahme'!$K$29,FALSE)="x","",VLOOKUP(B164,'SD Aufnahme'!$A$1:$X$395,'SD Aufnahme'!$K$29,FALSE)))</f>
        <v/>
      </c>
      <c r="M164" s="87"/>
      <c r="N164" s="367" t="str">
        <f t="shared" si="27"/>
        <v/>
      </c>
      <c r="O164" s="370" t="str">
        <f t="shared" si="28"/>
        <v/>
      </c>
      <c r="P164" s="88" t="s">
        <v>324</v>
      </c>
      <c r="Q164" s="416">
        <f>IFERROR(H164*IF(AND(K164&lt;&gt;0,J164&lt;&gt;""),K164/J164,1)*IF(AND(M164&lt;&gt;0,L164&lt;&gt;""),M164/L164,1)*VLOOKUP(B164,'SD Aufnahme'!$A$1:$X$395,'SD Aufnahme'!$L$29,FALSE),0)</f>
        <v>0</v>
      </c>
      <c r="R164" s="17">
        <f t="shared" si="29"/>
        <v>0</v>
      </c>
      <c r="S164" s="17" t="str">
        <f t="shared" si="30"/>
        <v>1900-1-Aufnahme</v>
      </c>
    </row>
    <row r="165" spans="1:19">
      <c r="A165" s="89" t="str">
        <f t="shared" si="31"/>
        <v>1900-1-Aufnahme-Stickstofffixierung durch Leguminosen</v>
      </c>
      <c r="B165" s="123" t="str">
        <f t="shared" si="32"/>
        <v>Stickstofffixierung durch Leguminosen-</v>
      </c>
      <c r="C165" s="123">
        <f t="shared" si="33"/>
        <v>1900</v>
      </c>
      <c r="D165" s="123">
        <f t="shared" si="34"/>
        <v>1</v>
      </c>
      <c r="E165" s="162">
        <f t="shared" si="26"/>
        <v>154</v>
      </c>
      <c r="F165" s="77"/>
      <c r="G165" s="371"/>
      <c r="H165" s="422"/>
      <c r="I165" s="309" t="str">
        <f t="shared" si="35"/>
        <v/>
      </c>
      <c r="J165" s="310" t="str">
        <f>IF(G165="","",IF(VLOOKUP(B165,'SD Aufnahme'!$A$1:$X$395,'SD Aufnahme'!$D$29,FALSE)="x","",VLOOKUP(B165,'SD Aufnahme'!$A$1:$X$395,'SD Aufnahme'!$D$29,FALSE)))</f>
        <v/>
      </c>
      <c r="K165" s="313"/>
      <c r="L165" s="126" t="str">
        <f>IF(G165="","",IF(VLOOKUP(B165,'SD Aufnahme'!$A$1:$X$395,'SD Aufnahme'!$K$29,FALSE)="x","",VLOOKUP(B165,'SD Aufnahme'!$A$1:$X$395,'SD Aufnahme'!$K$29,FALSE)))</f>
        <v/>
      </c>
      <c r="M165" s="87"/>
      <c r="N165" s="367" t="str">
        <f t="shared" si="27"/>
        <v/>
      </c>
      <c r="O165" s="370" t="str">
        <f t="shared" si="28"/>
        <v/>
      </c>
      <c r="P165" s="88" t="s">
        <v>324</v>
      </c>
      <c r="Q165" s="416">
        <f>IFERROR(H165*IF(AND(K165&lt;&gt;0,J165&lt;&gt;""),K165/J165,1)*IF(AND(M165&lt;&gt;0,L165&lt;&gt;""),M165/L165,1)*VLOOKUP(B165,'SD Aufnahme'!$A$1:$X$395,'SD Aufnahme'!$L$29,FALSE),0)</f>
        <v>0</v>
      </c>
      <c r="R165" s="17">
        <f t="shared" si="29"/>
        <v>0</v>
      </c>
      <c r="S165" s="17" t="str">
        <f t="shared" si="30"/>
        <v>1900-1-Aufnahme</v>
      </c>
    </row>
    <row r="166" spans="1:19">
      <c r="A166" s="89" t="str">
        <f t="shared" si="31"/>
        <v>1900-1-Aufnahme-Stickstofffixierung durch Leguminosen</v>
      </c>
      <c r="B166" s="123" t="str">
        <f t="shared" si="32"/>
        <v>Stickstofffixierung durch Leguminosen-</v>
      </c>
      <c r="C166" s="123">
        <f t="shared" si="33"/>
        <v>1900</v>
      </c>
      <c r="D166" s="123">
        <f t="shared" si="34"/>
        <v>1</v>
      </c>
      <c r="E166" s="162">
        <f t="shared" si="26"/>
        <v>155</v>
      </c>
      <c r="F166" s="77"/>
      <c r="G166" s="371"/>
      <c r="H166" s="422"/>
      <c r="I166" s="309" t="str">
        <f t="shared" si="35"/>
        <v/>
      </c>
      <c r="J166" s="310" t="str">
        <f>IF(G166="","",IF(VLOOKUP(B166,'SD Aufnahme'!$A$1:$X$395,'SD Aufnahme'!$D$29,FALSE)="x","",VLOOKUP(B166,'SD Aufnahme'!$A$1:$X$395,'SD Aufnahme'!$D$29,FALSE)))</f>
        <v/>
      </c>
      <c r="K166" s="313"/>
      <c r="L166" s="126" t="str">
        <f>IF(G166="","",IF(VLOOKUP(B166,'SD Aufnahme'!$A$1:$X$395,'SD Aufnahme'!$K$29,FALSE)="x","",VLOOKUP(B166,'SD Aufnahme'!$A$1:$X$395,'SD Aufnahme'!$K$29,FALSE)))</f>
        <v/>
      </c>
      <c r="M166" s="87"/>
      <c r="N166" s="367" t="str">
        <f t="shared" si="27"/>
        <v/>
      </c>
      <c r="O166" s="370" t="str">
        <f t="shared" si="28"/>
        <v/>
      </c>
      <c r="P166" s="88" t="s">
        <v>324</v>
      </c>
      <c r="Q166" s="416">
        <f>IFERROR(H166*IF(AND(K166&lt;&gt;0,J166&lt;&gt;""),K166/J166,1)*IF(AND(M166&lt;&gt;0,L166&lt;&gt;""),M166/L166,1)*VLOOKUP(B166,'SD Aufnahme'!$A$1:$X$395,'SD Aufnahme'!$L$29,FALSE),0)</f>
        <v>0</v>
      </c>
      <c r="R166" s="17">
        <f t="shared" si="29"/>
        <v>0</v>
      </c>
      <c r="S166" s="17" t="str">
        <f t="shared" si="30"/>
        <v>1900-1-Aufnahme</v>
      </c>
    </row>
    <row r="167" spans="1:19">
      <c r="A167" s="89" t="str">
        <f t="shared" si="31"/>
        <v>1900-1-Aufnahme-Stickstofffixierung durch Leguminosen</v>
      </c>
      <c r="B167" s="123" t="str">
        <f t="shared" si="32"/>
        <v>Stickstofffixierung durch Leguminosen-</v>
      </c>
      <c r="C167" s="123">
        <f t="shared" si="33"/>
        <v>1900</v>
      </c>
      <c r="D167" s="123">
        <f t="shared" si="34"/>
        <v>1</v>
      </c>
      <c r="E167" s="162">
        <f t="shared" si="26"/>
        <v>156</v>
      </c>
      <c r="F167" s="77"/>
      <c r="G167" s="371"/>
      <c r="H167" s="422"/>
      <c r="I167" s="309" t="str">
        <f t="shared" si="35"/>
        <v/>
      </c>
      <c r="J167" s="310" t="str">
        <f>IF(G167="","",IF(VLOOKUP(B167,'SD Aufnahme'!$A$1:$X$395,'SD Aufnahme'!$D$29,FALSE)="x","",VLOOKUP(B167,'SD Aufnahme'!$A$1:$X$395,'SD Aufnahme'!$D$29,FALSE)))</f>
        <v/>
      </c>
      <c r="K167" s="313"/>
      <c r="L167" s="126" t="str">
        <f>IF(G167="","",IF(VLOOKUP(B167,'SD Aufnahme'!$A$1:$X$395,'SD Aufnahme'!$K$29,FALSE)="x","",VLOOKUP(B167,'SD Aufnahme'!$A$1:$X$395,'SD Aufnahme'!$K$29,FALSE)))</f>
        <v/>
      </c>
      <c r="M167" s="87"/>
      <c r="N167" s="367" t="str">
        <f t="shared" si="27"/>
        <v/>
      </c>
      <c r="O167" s="370" t="str">
        <f t="shared" si="28"/>
        <v/>
      </c>
      <c r="P167" s="88" t="s">
        <v>324</v>
      </c>
      <c r="Q167" s="416">
        <f>IFERROR(H167*IF(AND(K167&lt;&gt;0,J167&lt;&gt;""),K167/J167,1)*IF(AND(M167&lt;&gt;0,L167&lt;&gt;""),M167/L167,1)*VLOOKUP(B167,'SD Aufnahme'!$A$1:$X$395,'SD Aufnahme'!$L$29,FALSE),0)</f>
        <v>0</v>
      </c>
      <c r="R167" s="17">
        <f t="shared" si="29"/>
        <v>0</v>
      </c>
      <c r="S167" s="17" t="str">
        <f t="shared" si="30"/>
        <v>1900-1-Aufnahme</v>
      </c>
    </row>
    <row r="168" spans="1:19">
      <c r="A168" s="89" t="str">
        <f t="shared" si="31"/>
        <v>1900-1-Aufnahme-Stickstofffixierung durch Leguminosen</v>
      </c>
      <c r="B168" s="123" t="str">
        <f t="shared" si="32"/>
        <v>Stickstofffixierung durch Leguminosen-</v>
      </c>
      <c r="C168" s="123">
        <f t="shared" si="33"/>
        <v>1900</v>
      </c>
      <c r="D168" s="123">
        <f t="shared" si="34"/>
        <v>1</v>
      </c>
      <c r="E168" s="162">
        <f t="shared" si="26"/>
        <v>157</v>
      </c>
      <c r="F168" s="77"/>
      <c r="G168" s="371"/>
      <c r="H168" s="422"/>
      <c r="I168" s="309" t="str">
        <f t="shared" si="35"/>
        <v/>
      </c>
      <c r="J168" s="310" t="str">
        <f>IF(G168="","",IF(VLOOKUP(B168,'SD Aufnahme'!$A$1:$X$395,'SD Aufnahme'!$D$29,FALSE)="x","",VLOOKUP(B168,'SD Aufnahme'!$A$1:$X$395,'SD Aufnahme'!$D$29,FALSE)))</f>
        <v/>
      </c>
      <c r="K168" s="313"/>
      <c r="L168" s="126" t="str">
        <f>IF(G168="","",IF(VLOOKUP(B168,'SD Aufnahme'!$A$1:$X$395,'SD Aufnahme'!$K$29,FALSE)="x","",VLOOKUP(B168,'SD Aufnahme'!$A$1:$X$395,'SD Aufnahme'!$K$29,FALSE)))</f>
        <v/>
      </c>
      <c r="M168" s="87"/>
      <c r="N168" s="367" t="str">
        <f t="shared" si="27"/>
        <v/>
      </c>
      <c r="O168" s="370" t="str">
        <f t="shared" si="28"/>
        <v/>
      </c>
      <c r="P168" s="88" t="s">
        <v>324</v>
      </c>
      <c r="Q168" s="416">
        <f>IFERROR(H168*IF(AND(K168&lt;&gt;0,J168&lt;&gt;""),K168/J168,1)*IF(AND(M168&lt;&gt;0,L168&lt;&gt;""),M168/L168,1)*VLOOKUP(B168,'SD Aufnahme'!$A$1:$X$395,'SD Aufnahme'!$L$29,FALSE),0)</f>
        <v>0</v>
      </c>
      <c r="R168" s="17">
        <f t="shared" si="29"/>
        <v>0</v>
      </c>
      <c r="S168" s="17" t="str">
        <f t="shared" si="30"/>
        <v>1900-1-Aufnahme</v>
      </c>
    </row>
    <row r="169" spans="1:19">
      <c r="A169" s="89" t="str">
        <f t="shared" si="31"/>
        <v>1900-1-Aufnahme-Stickstofffixierung durch Leguminosen</v>
      </c>
      <c r="B169" s="123" t="str">
        <f t="shared" si="32"/>
        <v>Stickstofffixierung durch Leguminosen-</v>
      </c>
      <c r="C169" s="123">
        <f t="shared" si="33"/>
        <v>1900</v>
      </c>
      <c r="D169" s="123">
        <f t="shared" si="34"/>
        <v>1</v>
      </c>
      <c r="E169" s="162">
        <f t="shared" si="26"/>
        <v>158</v>
      </c>
      <c r="F169" s="77"/>
      <c r="G169" s="371"/>
      <c r="H169" s="422"/>
      <c r="I169" s="309" t="str">
        <f t="shared" si="35"/>
        <v/>
      </c>
      <c r="J169" s="310" t="str">
        <f>IF(G169="","",IF(VLOOKUP(B169,'SD Aufnahme'!$A$1:$X$395,'SD Aufnahme'!$D$29,FALSE)="x","",VLOOKUP(B169,'SD Aufnahme'!$A$1:$X$395,'SD Aufnahme'!$D$29,FALSE)))</f>
        <v/>
      </c>
      <c r="K169" s="313"/>
      <c r="L169" s="126" t="str">
        <f>IF(G169="","",IF(VLOOKUP(B169,'SD Aufnahme'!$A$1:$X$395,'SD Aufnahme'!$K$29,FALSE)="x","",VLOOKUP(B169,'SD Aufnahme'!$A$1:$X$395,'SD Aufnahme'!$K$29,FALSE)))</f>
        <v/>
      </c>
      <c r="M169" s="87"/>
      <c r="N169" s="367" t="str">
        <f t="shared" si="27"/>
        <v/>
      </c>
      <c r="O169" s="370" t="str">
        <f t="shared" si="28"/>
        <v/>
      </c>
      <c r="P169" s="88" t="s">
        <v>324</v>
      </c>
      <c r="Q169" s="416">
        <f>IFERROR(H169*IF(AND(K169&lt;&gt;0,J169&lt;&gt;""),K169/J169,1)*IF(AND(M169&lt;&gt;0,L169&lt;&gt;""),M169/L169,1)*VLOOKUP(B169,'SD Aufnahme'!$A$1:$X$395,'SD Aufnahme'!$L$29,FALSE),0)</f>
        <v>0</v>
      </c>
      <c r="R169" s="17">
        <f t="shared" si="29"/>
        <v>0</v>
      </c>
      <c r="S169" s="17" t="str">
        <f t="shared" si="30"/>
        <v>1900-1-Aufnahme</v>
      </c>
    </row>
    <row r="170" spans="1:19">
      <c r="A170" s="89" t="str">
        <f t="shared" si="31"/>
        <v>1900-1-Aufnahme-Stickstofffixierung durch Leguminosen</v>
      </c>
      <c r="B170" s="123" t="str">
        <f t="shared" si="32"/>
        <v>Stickstofffixierung durch Leguminosen-</v>
      </c>
      <c r="C170" s="123">
        <f t="shared" si="33"/>
        <v>1900</v>
      </c>
      <c r="D170" s="123">
        <f t="shared" si="34"/>
        <v>1</v>
      </c>
      <c r="E170" s="162">
        <f t="shared" si="26"/>
        <v>159</v>
      </c>
      <c r="F170" s="77"/>
      <c r="G170" s="371"/>
      <c r="H170" s="422"/>
      <c r="I170" s="309" t="str">
        <f t="shared" si="35"/>
        <v/>
      </c>
      <c r="J170" s="310" t="str">
        <f>IF(G170="","",IF(VLOOKUP(B170,'SD Aufnahme'!$A$1:$X$395,'SD Aufnahme'!$D$29,FALSE)="x","",VLOOKUP(B170,'SD Aufnahme'!$A$1:$X$395,'SD Aufnahme'!$D$29,FALSE)))</f>
        <v/>
      </c>
      <c r="K170" s="313"/>
      <c r="L170" s="126" t="str">
        <f>IF(G170="","",IF(VLOOKUP(B170,'SD Aufnahme'!$A$1:$X$395,'SD Aufnahme'!$K$29,FALSE)="x","",VLOOKUP(B170,'SD Aufnahme'!$A$1:$X$395,'SD Aufnahme'!$K$29,FALSE)))</f>
        <v/>
      </c>
      <c r="M170" s="87"/>
      <c r="N170" s="367" t="str">
        <f t="shared" si="27"/>
        <v/>
      </c>
      <c r="O170" s="370" t="str">
        <f t="shared" si="28"/>
        <v/>
      </c>
      <c r="P170" s="88" t="s">
        <v>324</v>
      </c>
      <c r="Q170" s="416">
        <f>IFERROR(H170*IF(AND(K170&lt;&gt;0,J170&lt;&gt;""),K170/J170,1)*IF(AND(M170&lt;&gt;0,L170&lt;&gt;""),M170/L170,1)*VLOOKUP(B170,'SD Aufnahme'!$A$1:$X$395,'SD Aufnahme'!$L$29,FALSE),0)</f>
        <v>0</v>
      </c>
      <c r="R170" s="17">
        <f t="shared" si="29"/>
        <v>0</v>
      </c>
      <c r="S170" s="17" t="str">
        <f t="shared" si="30"/>
        <v>1900-1-Aufnahme</v>
      </c>
    </row>
    <row r="171" spans="1:19">
      <c r="A171" s="89" t="str">
        <f t="shared" si="31"/>
        <v>1900-1-Aufnahme-Stickstofffixierung durch Leguminosen</v>
      </c>
      <c r="B171" s="123" t="str">
        <f t="shared" si="32"/>
        <v>Stickstofffixierung durch Leguminosen-</v>
      </c>
      <c r="C171" s="123">
        <f t="shared" si="33"/>
        <v>1900</v>
      </c>
      <c r="D171" s="123">
        <f t="shared" si="34"/>
        <v>1</v>
      </c>
      <c r="E171" s="162">
        <f t="shared" si="26"/>
        <v>160</v>
      </c>
      <c r="F171" s="77"/>
      <c r="G171" s="371"/>
      <c r="H171" s="422"/>
      <c r="I171" s="309" t="str">
        <f t="shared" si="35"/>
        <v/>
      </c>
      <c r="J171" s="310" t="str">
        <f>IF(G171="","",IF(VLOOKUP(B171,'SD Aufnahme'!$A$1:$X$395,'SD Aufnahme'!$D$29,FALSE)="x","",VLOOKUP(B171,'SD Aufnahme'!$A$1:$X$395,'SD Aufnahme'!$D$29,FALSE)))</f>
        <v/>
      </c>
      <c r="K171" s="313"/>
      <c r="L171" s="126" t="str">
        <f>IF(G171="","",IF(VLOOKUP(B171,'SD Aufnahme'!$A$1:$X$395,'SD Aufnahme'!$K$29,FALSE)="x","",VLOOKUP(B171,'SD Aufnahme'!$A$1:$X$395,'SD Aufnahme'!$K$29,FALSE)))</f>
        <v/>
      </c>
      <c r="M171" s="87"/>
      <c r="N171" s="367" t="str">
        <f t="shared" si="27"/>
        <v/>
      </c>
      <c r="O171" s="370" t="str">
        <f t="shared" si="28"/>
        <v/>
      </c>
      <c r="P171" s="88" t="s">
        <v>324</v>
      </c>
      <c r="Q171" s="416">
        <f>IFERROR(H171*IF(AND(K171&lt;&gt;0,J171&lt;&gt;""),K171/J171,1)*IF(AND(M171&lt;&gt;0,L171&lt;&gt;""),M171/L171,1)*VLOOKUP(B171,'SD Aufnahme'!$A$1:$X$395,'SD Aufnahme'!$L$29,FALSE),0)</f>
        <v>0</v>
      </c>
      <c r="R171" s="17">
        <f t="shared" si="29"/>
        <v>0</v>
      </c>
      <c r="S171" s="17" t="str">
        <f t="shared" si="30"/>
        <v>1900-1-Aufnahme</v>
      </c>
    </row>
    <row r="172" spans="1:19">
      <c r="A172" s="89" t="str">
        <f t="shared" si="31"/>
        <v>1900-1-Aufnahme-Stickstofffixierung durch Leguminosen</v>
      </c>
      <c r="B172" s="123" t="str">
        <f t="shared" si="32"/>
        <v>Stickstofffixierung durch Leguminosen-</v>
      </c>
      <c r="C172" s="123">
        <f t="shared" si="33"/>
        <v>1900</v>
      </c>
      <c r="D172" s="123">
        <f t="shared" si="34"/>
        <v>1</v>
      </c>
      <c r="E172" s="162">
        <f t="shared" si="26"/>
        <v>161</v>
      </c>
      <c r="F172" s="77"/>
      <c r="G172" s="371"/>
      <c r="H172" s="422"/>
      <c r="I172" s="309" t="str">
        <f t="shared" si="35"/>
        <v/>
      </c>
      <c r="J172" s="310" t="str">
        <f>IF(G172="","",IF(VLOOKUP(B172,'SD Aufnahme'!$A$1:$X$395,'SD Aufnahme'!$D$29,FALSE)="x","",VLOOKUP(B172,'SD Aufnahme'!$A$1:$X$395,'SD Aufnahme'!$D$29,FALSE)))</f>
        <v/>
      </c>
      <c r="K172" s="313"/>
      <c r="L172" s="126" t="str">
        <f>IF(G172="","",IF(VLOOKUP(B172,'SD Aufnahme'!$A$1:$X$395,'SD Aufnahme'!$K$29,FALSE)="x","",VLOOKUP(B172,'SD Aufnahme'!$A$1:$X$395,'SD Aufnahme'!$K$29,FALSE)))</f>
        <v/>
      </c>
      <c r="M172" s="87"/>
      <c r="N172" s="367" t="str">
        <f t="shared" si="27"/>
        <v/>
      </c>
      <c r="O172" s="370" t="str">
        <f t="shared" si="28"/>
        <v/>
      </c>
      <c r="P172" s="88" t="s">
        <v>324</v>
      </c>
      <c r="Q172" s="416">
        <f>IFERROR(H172*IF(AND(K172&lt;&gt;0,J172&lt;&gt;""),K172/J172,1)*IF(AND(M172&lt;&gt;0,L172&lt;&gt;""),M172/L172,1)*VLOOKUP(B172,'SD Aufnahme'!$A$1:$X$395,'SD Aufnahme'!$L$29,FALSE),0)</f>
        <v>0</v>
      </c>
      <c r="R172" s="17">
        <f t="shared" si="29"/>
        <v>0</v>
      </c>
      <c r="S172" s="17" t="str">
        <f t="shared" si="30"/>
        <v>1900-1-Aufnahme</v>
      </c>
    </row>
    <row r="173" spans="1:19">
      <c r="A173" s="89" t="str">
        <f t="shared" si="31"/>
        <v>1900-1-Aufnahme-Stickstofffixierung durch Leguminosen</v>
      </c>
      <c r="B173" s="123" t="str">
        <f t="shared" si="32"/>
        <v>Stickstofffixierung durch Leguminosen-</v>
      </c>
      <c r="C173" s="123">
        <f t="shared" si="33"/>
        <v>1900</v>
      </c>
      <c r="D173" s="123">
        <f t="shared" si="34"/>
        <v>1</v>
      </c>
      <c r="E173" s="162">
        <f t="shared" si="26"/>
        <v>162</v>
      </c>
      <c r="F173" s="77"/>
      <c r="G173" s="371"/>
      <c r="H173" s="422"/>
      <c r="I173" s="309" t="str">
        <f t="shared" si="35"/>
        <v/>
      </c>
      <c r="J173" s="310" t="str">
        <f>IF(G173="","",IF(VLOOKUP(B173,'SD Aufnahme'!$A$1:$X$395,'SD Aufnahme'!$D$29,FALSE)="x","",VLOOKUP(B173,'SD Aufnahme'!$A$1:$X$395,'SD Aufnahme'!$D$29,FALSE)))</f>
        <v/>
      </c>
      <c r="K173" s="313"/>
      <c r="L173" s="126" t="str">
        <f>IF(G173="","",IF(VLOOKUP(B173,'SD Aufnahme'!$A$1:$X$395,'SD Aufnahme'!$K$29,FALSE)="x","",VLOOKUP(B173,'SD Aufnahme'!$A$1:$X$395,'SD Aufnahme'!$K$29,FALSE)))</f>
        <v/>
      </c>
      <c r="M173" s="87"/>
      <c r="N173" s="367" t="str">
        <f t="shared" si="27"/>
        <v/>
      </c>
      <c r="O173" s="370" t="str">
        <f t="shared" si="28"/>
        <v/>
      </c>
      <c r="P173" s="88" t="s">
        <v>324</v>
      </c>
      <c r="Q173" s="416">
        <f>IFERROR(H173*IF(AND(K173&lt;&gt;0,J173&lt;&gt;""),K173/J173,1)*IF(AND(M173&lt;&gt;0,L173&lt;&gt;""),M173/L173,1)*VLOOKUP(B173,'SD Aufnahme'!$A$1:$X$395,'SD Aufnahme'!$L$29,FALSE),0)</f>
        <v>0</v>
      </c>
      <c r="R173" s="17">
        <f t="shared" si="29"/>
        <v>0</v>
      </c>
      <c r="S173" s="17" t="str">
        <f t="shared" si="30"/>
        <v>1900-1-Aufnahme</v>
      </c>
    </row>
    <row r="174" spans="1:19">
      <c r="A174" s="89" t="str">
        <f t="shared" si="31"/>
        <v>1900-1-Aufnahme-Stickstofffixierung durch Leguminosen</v>
      </c>
      <c r="B174" s="123" t="str">
        <f t="shared" si="32"/>
        <v>Stickstofffixierung durch Leguminosen-</v>
      </c>
      <c r="C174" s="123">
        <f t="shared" si="33"/>
        <v>1900</v>
      </c>
      <c r="D174" s="123">
        <f t="shared" si="34"/>
        <v>1</v>
      </c>
      <c r="E174" s="162">
        <f t="shared" si="26"/>
        <v>163</v>
      </c>
      <c r="F174" s="77"/>
      <c r="G174" s="371"/>
      <c r="H174" s="422"/>
      <c r="I174" s="309" t="str">
        <f t="shared" si="35"/>
        <v/>
      </c>
      <c r="J174" s="310" t="str">
        <f>IF(G174="","",IF(VLOOKUP(B174,'SD Aufnahme'!$A$1:$X$395,'SD Aufnahme'!$D$29,FALSE)="x","",VLOOKUP(B174,'SD Aufnahme'!$A$1:$X$395,'SD Aufnahme'!$D$29,FALSE)))</f>
        <v/>
      </c>
      <c r="K174" s="313"/>
      <c r="L174" s="126" t="str">
        <f>IF(G174="","",IF(VLOOKUP(B174,'SD Aufnahme'!$A$1:$X$395,'SD Aufnahme'!$K$29,FALSE)="x","",VLOOKUP(B174,'SD Aufnahme'!$A$1:$X$395,'SD Aufnahme'!$K$29,FALSE)))</f>
        <v/>
      </c>
      <c r="M174" s="87"/>
      <c r="N174" s="367" t="str">
        <f t="shared" si="27"/>
        <v/>
      </c>
      <c r="O174" s="370" t="str">
        <f t="shared" si="28"/>
        <v/>
      </c>
      <c r="P174" s="88" t="s">
        <v>324</v>
      </c>
      <c r="Q174" s="416">
        <f>IFERROR(H174*IF(AND(K174&lt;&gt;0,J174&lt;&gt;""),K174/J174,1)*IF(AND(M174&lt;&gt;0,L174&lt;&gt;""),M174/L174,1)*VLOOKUP(B174,'SD Aufnahme'!$A$1:$X$395,'SD Aufnahme'!$L$29,FALSE),0)</f>
        <v>0</v>
      </c>
      <c r="R174" s="17">
        <f t="shared" si="29"/>
        <v>0</v>
      </c>
      <c r="S174" s="17" t="str">
        <f t="shared" si="30"/>
        <v>1900-1-Aufnahme</v>
      </c>
    </row>
    <row r="175" spans="1:19">
      <c r="A175" s="89" t="str">
        <f t="shared" si="31"/>
        <v>1900-1-Aufnahme-Stickstofffixierung durch Leguminosen</v>
      </c>
      <c r="B175" s="123" t="str">
        <f t="shared" si="32"/>
        <v>Stickstofffixierung durch Leguminosen-</v>
      </c>
      <c r="C175" s="123">
        <f t="shared" si="33"/>
        <v>1900</v>
      </c>
      <c r="D175" s="123">
        <f t="shared" si="34"/>
        <v>1</v>
      </c>
      <c r="E175" s="162">
        <f t="shared" si="26"/>
        <v>164</v>
      </c>
      <c r="F175" s="77"/>
      <c r="G175" s="371"/>
      <c r="H175" s="422"/>
      <c r="I175" s="309" t="str">
        <f t="shared" si="35"/>
        <v/>
      </c>
      <c r="J175" s="310" t="str">
        <f>IF(G175="","",IF(VLOOKUP(B175,'SD Aufnahme'!$A$1:$X$395,'SD Aufnahme'!$D$29,FALSE)="x","",VLOOKUP(B175,'SD Aufnahme'!$A$1:$X$395,'SD Aufnahme'!$D$29,FALSE)))</f>
        <v/>
      </c>
      <c r="K175" s="313"/>
      <c r="L175" s="126" t="str">
        <f>IF(G175="","",IF(VLOOKUP(B175,'SD Aufnahme'!$A$1:$X$395,'SD Aufnahme'!$K$29,FALSE)="x","",VLOOKUP(B175,'SD Aufnahme'!$A$1:$X$395,'SD Aufnahme'!$K$29,FALSE)))</f>
        <v/>
      </c>
      <c r="M175" s="87"/>
      <c r="N175" s="367" t="str">
        <f t="shared" si="27"/>
        <v/>
      </c>
      <c r="O175" s="370" t="str">
        <f t="shared" si="28"/>
        <v/>
      </c>
      <c r="P175" s="88" t="s">
        <v>324</v>
      </c>
      <c r="Q175" s="416">
        <f>IFERROR(H175*IF(AND(K175&lt;&gt;0,J175&lt;&gt;""),K175/J175,1)*IF(AND(M175&lt;&gt;0,L175&lt;&gt;""),M175/L175,1)*VLOOKUP(B175,'SD Aufnahme'!$A$1:$X$395,'SD Aufnahme'!$L$29,FALSE),0)</f>
        <v>0</v>
      </c>
      <c r="R175" s="17">
        <f t="shared" si="29"/>
        <v>0</v>
      </c>
      <c r="S175" s="17" t="str">
        <f t="shared" si="30"/>
        <v>1900-1-Aufnahme</v>
      </c>
    </row>
    <row r="176" spans="1:19">
      <c r="A176" s="89" t="str">
        <f t="shared" si="31"/>
        <v>1900-1-Aufnahme-Stickstofffixierung durch Leguminosen</v>
      </c>
      <c r="B176" s="123" t="str">
        <f t="shared" si="32"/>
        <v>Stickstofffixierung durch Leguminosen-</v>
      </c>
      <c r="C176" s="123">
        <f t="shared" si="33"/>
        <v>1900</v>
      </c>
      <c r="D176" s="123">
        <f t="shared" si="34"/>
        <v>1</v>
      </c>
      <c r="E176" s="162">
        <f t="shared" si="26"/>
        <v>165</v>
      </c>
      <c r="F176" s="77"/>
      <c r="G176" s="371"/>
      <c r="H176" s="422"/>
      <c r="I176" s="309" t="str">
        <f t="shared" si="35"/>
        <v/>
      </c>
      <c r="J176" s="310" t="str">
        <f>IF(G176="","",IF(VLOOKUP(B176,'SD Aufnahme'!$A$1:$X$395,'SD Aufnahme'!$D$29,FALSE)="x","",VLOOKUP(B176,'SD Aufnahme'!$A$1:$X$395,'SD Aufnahme'!$D$29,FALSE)))</f>
        <v/>
      </c>
      <c r="K176" s="313"/>
      <c r="L176" s="126" t="str">
        <f>IF(G176="","",IF(VLOOKUP(B176,'SD Aufnahme'!$A$1:$X$395,'SD Aufnahme'!$K$29,FALSE)="x","",VLOOKUP(B176,'SD Aufnahme'!$A$1:$X$395,'SD Aufnahme'!$K$29,FALSE)))</f>
        <v/>
      </c>
      <c r="M176" s="87"/>
      <c r="N176" s="367" t="str">
        <f t="shared" si="27"/>
        <v/>
      </c>
      <c r="O176" s="370" t="str">
        <f t="shared" si="28"/>
        <v/>
      </c>
      <c r="P176" s="88" t="s">
        <v>324</v>
      </c>
      <c r="Q176" s="416">
        <f>IFERROR(H176*IF(AND(K176&lt;&gt;0,J176&lt;&gt;""),K176/J176,1)*IF(AND(M176&lt;&gt;0,L176&lt;&gt;""),M176/L176,1)*VLOOKUP(B176,'SD Aufnahme'!$A$1:$X$395,'SD Aufnahme'!$L$29,FALSE),0)</f>
        <v>0</v>
      </c>
      <c r="R176" s="17">
        <f t="shared" si="29"/>
        <v>0</v>
      </c>
      <c r="S176" s="17" t="str">
        <f t="shared" si="30"/>
        <v>1900-1-Aufnahme</v>
      </c>
    </row>
    <row r="177" spans="1:19">
      <c r="A177" s="89" t="str">
        <f t="shared" si="31"/>
        <v>1900-1-Aufnahme-Stickstofffixierung durch Leguminosen</v>
      </c>
      <c r="B177" s="123" t="str">
        <f t="shared" si="32"/>
        <v>Stickstofffixierung durch Leguminosen-</v>
      </c>
      <c r="C177" s="123">
        <f t="shared" si="33"/>
        <v>1900</v>
      </c>
      <c r="D177" s="123">
        <f t="shared" si="34"/>
        <v>1</v>
      </c>
      <c r="E177" s="162">
        <f t="shared" si="26"/>
        <v>166</v>
      </c>
      <c r="F177" s="77"/>
      <c r="G177" s="371"/>
      <c r="H177" s="422"/>
      <c r="I177" s="309" t="str">
        <f t="shared" si="35"/>
        <v/>
      </c>
      <c r="J177" s="310" t="str">
        <f>IF(G177="","",IF(VLOOKUP(B177,'SD Aufnahme'!$A$1:$X$395,'SD Aufnahme'!$D$29,FALSE)="x","",VLOOKUP(B177,'SD Aufnahme'!$A$1:$X$395,'SD Aufnahme'!$D$29,FALSE)))</f>
        <v/>
      </c>
      <c r="K177" s="313"/>
      <c r="L177" s="126" t="str">
        <f>IF(G177="","",IF(VLOOKUP(B177,'SD Aufnahme'!$A$1:$X$395,'SD Aufnahme'!$K$29,FALSE)="x","",VLOOKUP(B177,'SD Aufnahme'!$A$1:$X$395,'SD Aufnahme'!$K$29,FALSE)))</f>
        <v/>
      </c>
      <c r="M177" s="87"/>
      <c r="N177" s="367" t="str">
        <f t="shared" si="27"/>
        <v/>
      </c>
      <c r="O177" s="370" t="str">
        <f t="shared" si="28"/>
        <v/>
      </c>
      <c r="P177" s="88" t="s">
        <v>324</v>
      </c>
      <c r="Q177" s="416">
        <f>IFERROR(H177*IF(AND(K177&lt;&gt;0,J177&lt;&gt;""),K177/J177,1)*IF(AND(M177&lt;&gt;0,L177&lt;&gt;""),M177/L177,1)*VLOOKUP(B177,'SD Aufnahme'!$A$1:$X$395,'SD Aufnahme'!$L$29,FALSE),0)</f>
        <v>0</v>
      </c>
      <c r="R177" s="17">
        <f t="shared" si="29"/>
        <v>0</v>
      </c>
      <c r="S177" s="17" t="str">
        <f t="shared" si="30"/>
        <v>1900-1-Aufnahme</v>
      </c>
    </row>
    <row r="178" spans="1:19">
      <c r="A178" s="89" t="str">
        <f t="shared" si="31"/>
        <v>1900-1-Aufnahme-Stickstofffixierung durch Leguminosen</v>
      </c>
      <c r="B178" s="123" t="str">
        <f t="shared" si="32"/>
        <v>Stickstofffixierung durch Leguminosen-</v>
      </c>
      <c r="C178" s="123">
        <f t="shared" si="33"/>
        <v>1900</v>
      </c>
      <c r="D178" s="123">
        <f t="shared" si="34"/>
        <v>1</v>
      </c>
      <c r="E178" s="162">
        <f t="shared" si="26"/>
        <v>167</v>
      </c>
      <c r="F178" s="77"/>
      <c r="G178" s="371"/>
      <c r="H178" s="422"/>
      <c r="I178" s="309" t="str">
        <f t="shared" si="35"/>
        <v/>
      </c>
      <c r="J178" s="310" t="str">
        <f>IF(G178="","",IF(VLOOKUP(B178,'SD Aufnahme'!$A$1:$X$395,'SD Aufnahme'!$D$29,FALSE)="x","",VLOOKUP(B178,'SD Aufnahme'!$A$1:$X$395,'SD Aufnahme'!$D$29,FALSE)))</f>
        <v/>
      </c>
      <c r="K178" s="313"/>
      <c r="L178" s="126" t="str">
        <f>IF(G178="","",IF(VLOOKUP(B178,'SD Aufnahme'!$A$1:$X$395,'SD Aufnahme'!$K$29,FALSE)="x","",VLOOKUP(B178,'SD Aufnahme'!$A$1:$X$395,'SD Aufnahme'!$K$29,FALSE)))</f>
        <v/>
      </c>
      <c r="M178" s="87"/>
      <c r="N178" s="367" t="str">
        <f t="shared" si="27"/>
        <v/>
      </c>
      <c r="O178" s="370" t="str">
        <f t="shared" si="28"/>
        <v/>
      </c>
      <c r="P178" s="88" t="s">
        <v>324</v>
      </c>
      <c r="Q178" s="416">
        <f>IFERROR(H178*IF(AND(K178&lt;&gt;0,J178&lt;&gt;""),K178/J178,1)*IF(AND(M178&lt;&gt;0,L178&lt;&gt;""),M178/L178,1)*VLOOKUP(B178,'SD Aufnahme'!$A$1:$X$395,'SD Aufnahme'!$L$29,FALSE),0)</f>
        <v>0</v>
      </c>
      <c r="R178" s="17">
        <f t="shared" si="29"/>
        <v>0</v>
      </c>
      <c r="S178" s="17" t="str">
        <f t="shared" si="30"/>
        <v>1900-1-Aufnahme</v>
      </c>
    </row>
    <row r="179" spans="1:19">
      <c r="A179" s="89" t="str">
        <f t="shared" si="31"/>
        <v>1900-1-Aufnahme-Stickstofffixierung durch Leguminosen</v>
      </c>
      <c r="B179" s="123" t="str">
        <f t="shared" si="32"/>
        <v>Stickstofffixierung durch Leguminosen-</v>
      </c>
      <c r="C179" s="123">
        <f t="shared" si="33"/>
        <v>1900</v>
      </c>
      <c r="D179" s="123">
        <f t="shared" si="34"/>
        <v>1</v>
      </c>
      <c r="E179" s="162">
        <f t="shared" si="26"/>
        <v>168</v>
      </c>
      <c r="F179" s="77"/>
      <c r="G179" s="371"/>
      <c r="H179" s="422"/>
      <c r="I179" s="309" t="str">
        <f t="shared" si="35"/>
        <v/>
      </c>
      <c r="J179" s="310" t="str">
        <f>IF(G179="","",IF(VLOOKUP(B179,'SD Aufnahme'!$A$1:$X$395,'SD Aufnahme'!$D$29,FALSE)="x","",VLOOKUP(B179,'SD Aufnahme'!$A$1:$X$395,'SD Aufnahme'!$D$29,FALSE)))</f>
        <v/>
      </c>
      <c r="K179" s="313"/>
      <c r="L179" s="126" t="str">
        <f>IF(G179="","",IF(VLOOKUP(B179,'SD Aufnahme'!$A$1:$X$395,'SD Aufnahme'!$K$29,FALSE)="x","",VLOOKUP(B179,'SD Aufnahme'!$A$1:$X$395,'SD Aufnahme'!$K$29,FALSE)))</f>
        <v/>
      </c>
      <c r="M179" s="87"/>
      <c r="N179" s="367" t="str">
        <f t="shared" si="27"/>
        <v/>
      </c>
      <c r="O179" s="370" t="str">
        <f t="shared" si="28"/>
        <v/>
      </c>
      <c r="P179" s="88" t="s">
        <v>324</v>
      </c>
      <c r="Q179" s="416">
        <f>IFERROR(H179*IF(AND(K179&lt;&gt;0,J179&lt;&gt;""),K179/J179,1)*IF(AND(M179&lt;&gt;0,L179&lt;&gt;""),M179/L179,1)*VLOOKUP(B179,'SD Aufnahme'!$A$1:$X$395,'SD Aufnahme'!$L$29,FALSE),0)</f>
        <v>0</v>
      </c>
      <c r="R179" s="17">
        <f t="shared" si="29"/>
        <v>0</v>
      </c>
      <c r="S179" s="17" t="str">
        <f t="shared" si="30"/>
        <v>1900-1-Aufnahme</v>
      </c>
    </row>
    <row r="180" spans="1:19">
      <c r="A180" s="89" t="str">
        <f t="shared" si="31"/>
        <v>1900-1-Aufnahme-Stickstofffixierung durch Leguminosen</v>
      </c>
      <c r="B180" s="123" t="str">
        <f t="shared" si="32"/>
        <v>Stickstofffixierung durch Leguminosen-</v>
      </c>
      <c r="C180" s="123">
        <f t="shared" si="33"/>
        <v>1900</v>
      </c>
      <c r="D180" s="123">
        <f t="shared" si="34"/>
        <v>1</v>
      </c>
      <c r="E180" s="162">
        <f t="shared" si="26"/>
        <v>169</v>
      </c>
      <c r="F180" s="77"/>
      <c r="G180" s="371"/>
      <c r="H180" s="422"/>
      <c r="I180" s="309" t="str">
        <f t="shared" si="35"/>
        <v/>
      </c>
      <c r="J180" s="310" t="str">
        <f>IF(G180="","",IF(VLOOKUP(B180,'SD Aufnahme'!$A$1:$X$395,'SD Aufnahme'!$D$29,FALSE)="x","",VLOOKUP(B180,'SD Aufnahme'!$A$1:$X$395,'SD Aufnahme'!$D$29,FALSE)))</f>
        <v/>
      </c>
      <c r="K180" s="313"/>
      <c r="L180" s="126" t="str">
        <f>IF(G180="","",IF(VLOOKUP(B180,'SD Aufnahme'!$A$1:$X$395,'SD Aufnahme'!$K$29,FALSE)="x","",VLOOKUP(B180,'SD Aufnahme'!$A$1:$X$395,'SD Aufnahme'!$K$29,FALSE)))</f>
        <v/>
      </c>
      <c r="M180" s="87"/>
      <c r="N180" s="367" t="str">
        <f t="shared" si="27"/>
        <v/>
      </c>
      <c r="O180" s="370" t="str">
        <f t="shared" si="28"/>
        <v/>
      </c>
      <c r="P180" s="88" t="s">
        <v>324</v>
      </c>
      <c r="Q180" s="416">
        <f>IFERROR(H180*IF(AND(K180&lt;&gt;0,J180&lt;&gt;""),K180/J180,1)*IF(AND(M180&lt;&gt;0,L180&lt;&gt;""),M180/L180,1)*VLOOKUP(B180,'SD Aufnahme'!$A$1:$X$395,'SD Aufnahme'!$L$29,FALSE),0)</f>
        <v>0</v>
      </c>
      <c r="R180" s="17">
        <f t="shared" si="29"/>
        <v>0</v>
      </c>
      <c r="S180" s="17" t="str">
        <f t="shared" si="30"/>
        <v>1900-1-Aufnahme</v>
      </c>
    </row>
    <row r="181" spans="1:19">
      <c r="A181" s="89" t="str">
        <f t="shared" si="31"/>
        <v>1900-1-Aufnahme-Stickstofffixierung durch Leguminosen</v>
      </c>
      <c r="B181" s="123" t="str">
        <f t="shared" si="32"/>
        <v>Stickstofffixierung durch Leguminosen-</v>
      </c>
      <c r="C181" s="123">
        <f t="shared" si="33"/>
        <v>1900</v>
      </c>
      <c r="D181" s="123">
        <f t="shared" si="34"/>
        <v>1</v>
      </c>
      <c r="E181" s="162">
        <f t="shared" si="26"/>
        <v>170</v>
      </c>
      <c r="F181" s="77"/>
      <c r="G181" s="371"/>
      <c r="H181" s="422"/>
      <c r="I181" s="309" t="str">
        <f t="shared" si="35"/>
        <v/>
      </c>
      <c r="J181" s="310" t="str">
        <f>IF(G181="","",IF(VLOOKUP(B181,'SD Aufnahme'!$A$1:$X$395,'SD Aufnahme'!$D$29,FALSE)="x","",VLOOKUP(B181,'SD Aufnahme'!$A$1:$X$395,'SD Aufnahme'!$D$29,FALSE)))</f>
        <v/>
      </c>
      <c r="K181" s="313"/>
      <c r="L181" s="126" t="str">
        <f>IF(G181="","",IF(VLOOKUP(B181,'SD Aufnahme'!$A$1:$X$395,'SD Aufnahme'!$K$29,FALSE)="x","",VLOOKUP(B181,'SD Aufnahme'!$A$1:$X$395,'SD Aufnahme'!$K$29,FALSE)))</f>
        <v/>
      </c>
      <c r="M181" s="87"/>
      <c r="N181" s="367" t="str">
        <f t="shared" si="27"/>
        <v/>
      </c>
      <c r="O181" s="370" t="str">
        <f t="shared" si="28"/>
        <v/>
      </c>
      <c r="P181" s="88" t="s">
        <v>324</v>
      </c>
      <c r="Q181" s="416">
        <f>IFERROR(H181*IF(AND(K181&lt;&gt;0,J181&lt;&gt;""),K181/J181,1)*IF(AND(M181&lt;&gt;0,L181&lt;&gt;""),M181/L181,1)*VLOOKUP(B181,'SD Aufnahme'!$A$1:$X$395,'SD Aufnahme'!$L$29,FALSE),0)</f>
        <v>0</v>
      </c>
      <c r="R181" s="17">
        <f t="shared" si="29"/>
        <v>0</v>
      </c>
      <c r="S181" s="17" t="str">
        <f t="shared" si="30"/>
        <v>1900-1-Aufnahme</v>
      </c>
    </row>
    <row r="182" spans="1:19">
      <c r="A182" s="89" t="str">
        <f t="shared" si="31"/>
        <v>1900-1-Aufnahme-Stickstofffixierung durch Leguminosen</v>
      </c>
      <c r="B182" s="123" t="str">
        <f t="shared" si="32"/>
        <v>Stickstofffixierung durch Leguminosen-</v>
      </c>
      <c r="C182" s="123">
        <f t="shared" si="33"/>
        <v>1900</v>
      </c>
      <c r="D182" s="123">
        <f t="shared" si="34"/>
        <v>1</v>
      </c>
      <c r="E182" s="162">
        <f t="shared" si="26"/>
        <v>171</v>
      </c>
      <c r="F182" s="77"/>
      <c r="G182" s="371"/>
      <c r="H182" s="422"/>
      <c r="I182" s="309" t="str">
        <f t="shared" si="35"/>
        <v/>
      </c>
      <c r="J182" s="310" t="str">
        <f>IF(G182="","",IF(VLOOKUP(B182,'SD Aufnahme'!$A$1:$X$395,'SD Aufnahme'!$D$29,FALSE)="x","",VLOOKUP(B182,'SD Aufnahme'!$A$1:$X$395,'SD Aufnahme'!$D$29,FALSE)))</f>
        <v/>
      </c>
      <c r="K182" s="313"/>
      <c r="L182" s="126" t="str">
        <f>IF(G182="","",IF(VLOOKUP(B182,'SD Aufnahme'!$A$1:$X$395,'SD Aufnahme'!$K$29,FALSE)="x","",VLOOKUP(B182,'SD Aufnahme'!$A$1:$X$395,'SD Aufnahme'!$K$29,FALSE)))</f>
        <v/>
      </c>
      <c r="M182" s="87"/>
      <c r="N182" s="367" t="str">
        <f t="shared" si="27"/>
        <v/>
      </c>
      <c r="O182" s="370" t="str">
        <f t="shared" si="28"/>
        <v/>
      </c>
      <c r="P182" s="88" t="s">
        <v>324</v>
      </c>
      <c r="Q182" s="416">
        <f>IFERROR(H182*IF(AND(K182&lt;&gt;0,J182&lt;&gt;""),K182/J182,1)*IF(AND(M182&lt;&gt;0,L182&lt;&gt;""),M182/L182,1)*VLOOKUP(B182,'SD Aufnahme'!$A$1:$X$395,'SD Aufnahme'!$L$29,FALSE),0)</f>
        <v>0</v>
      </c>
      <c r="R182" s="17">
        <f t="shared" si="29"/>
        <v>0</v>
      </c>
      <c r="S182" s="17" t="str">
        <f t="shared" si="30"/>
        <v>1900-1-Aufnahme</v>
      </c>
    </row>
    <row r="183" spans="1:19">
      <c r="A183" s="89" t="str">
        <f t="shared" si="31"/>
        <v>1900-1-Aufnahme-Stickstofffixierung durch Leguminosen</v>
      </c>
      <c r="B183" s="123" t="str">
        <f t="shared" si="32"/>
        <v>Stickstofffixierung durch Leguminosen-</v>
      </c>
      <c r="C183" s="123">
        <f t="shared" si="33"/>
        <v>1900</v>
      </c>
      <c r="D183" s="123">
        <f t="shared" si="34"/>
        <v>1</v>
      </c>
      <c r="E183" s="162">
        <f t="shared" si="26"/>
        <v>172</v>
      </c>
      <c r="F183" s="77"/>
      <c r="G183" s="371"/>
      <c r="H183" s="422"/>
      <c r="I183" s="309" t="str">
        <f t="shared" si="35"/>
        <v/>
      </c>
      <c r="J183" s="310" t="str">
        <f>IF(G183="","",IF(VLOOKUP(B183,'SD Aufnahme'!$A$1:$X$395,'SD Aufnahme'!$D$29,FALSE)="x","",VLOOKUP(B183,'SD Aufnahme'!$A$1:$X$395,'SD Aufnahme'!$D$29,FALSE)))</f>
        <v/>
      </c>
      <c r="K183" s="313"/>
      <c r="L183" s="126" t="str">
        <f>IF(G183="","",IF(VLOOKUP(B183,'SD Aufnahme'!$A$1:$X$395,'SD Aufnahme'!$K$29,FALSE)="x","",VLOOKUP(B183,'SD Aufnahme'!$A$1:$X$395,'SD Aufnahme'!$K$29,FALSE)))</f>
        <v/>
      </c>
      <c r="M183" s="87"/>
      <c r="N183" s="367" t="str">
        <f t="shared" si="27"/>
        <v/>
      </c>
      <c r="O183" s="370" t="str">
        <f t="shared" si="28"/>
        <v/>
      </c>
      <c r="P183" s="88" t="s">
        <v>324</v>
      </c>
      <c r="Q183" s="416">
        <f>IFERROR(H183*IF(AND(K183&lt;&gt;0,J183&lt;&gt;""),K183/J183,1)*IF(AND(M183&lt;&gt;0,L183&lt;&gt;""),M183/L183,1)*VLOOKUP(B183,'SD Aufnahme'!$A$1:$X$395,'SD Aufnahme'!$L$29,FALSE),0)</f>
        <v>0</v>
      </c>
      <c r="R183" s="17">
        <f t="shared" si="29"/>
        <v>0</v>
      </c>
      <c r="S183" s="17" t="str">
        <f t="shared" si="30"/>
        <v>1900-1-Aufnahme</v>
      </c>
    </row>
    <row r="184" spans="1:19">
      <c r="A184" s="89" t="str">
        <f t="shared" si="31"/>
        <v>1900-1-Aufnahme-Stickstofffixierung durch Leguminosen</v>
      </c>
      <c r="B184" s="123" t="str">
        <f t="shared" si="32"/>
        <v>Stickstofffixierung durch Leguminosen-</v>
      </c>
      <c r="C184" s="123">
        <f t="shared" si="33"/>
        <v>1900</v>
      </c>
      <c r="D184" s="123">
        <f t="shared" si="34"/>
        <v>1</v>
      </c>
      <c r="E184" s="162">
        <f t="shared" si="26"/>
        <v>173</v>
      </c>
      <c r="F184" s="77"/>
      <c r="G184" s="371"/>
      <c r="H184" s="422"/>
      <c r="I184" s="309" t="str">
        <f t="shared" si="35"/>
        <v/>
      </c>
      <c r="J184" s="310" t="str">
        <f>IF(G184="","",IF(VLOOKUP(B184,'SD Aufnahme'!$A$1:$X$395,'SD Aufnahme'!$D$29,FALSE)="x","",VLOOKUP(B184,'SD Aufnahme'!$A$1:$X$395,'SD Aufnahme'!$D$29,FALSE)))</f>
        <v/>
      </c>
      <c r="K184" s="313"/>
      <c r="L184" s="126" t="str">
        <f>IF(G184="","",IF(VLOOKUP(B184,'SD Aufnahme'!$A$1:$X$395,'SD Aufnahme'!$K$29,FALSE)="x","",VLOOKUP(B184,'SD Aufnahme'!$A$1:$X$395,'SD Aufnahme'!$K$29,FALSE)))</f>
        <v/>
      </c>
      <c r="M184" s="87"/>
      <c r="N184" s="367" t="str">
        <f t="shared" si="27"/>
        <v/>
      </c>
      <c r="O184" s="370" t="str">
        <f t="shared" si="28"/>
        <v/>
      </c>
      <c r="P184" s="88" t="s">
        <v>324</v>
      </c>
      <c r="Q184" s="416">
        <f>IFERROR(H184*IF(AND(K184&lt;&gt;0,J184&lt;&gt;""),K184/J184,1)*IF(AND(M184&lt;&gt;0,L184&lt;&gt;""),M184/L184,1)*VLOOKUP(B184,'SD Aufnahme'!$A$1:$X$395,'SD Aufnahme'!$L$29,FALSE),0)</f>
        <v>0</v>
      </c>
      <c r="R184" s="17">
        <f t="shared" si="29"/>
        <v>0</v>
      </c>
      <c r="S184" s="17" t="str">
        <f t="shared" si="30"/>
        <v>1900-1-Aufnahme</v>
      </c>
    </row>
    <row r="185" spans="1:19">
      <c r="A185" s="89" t="str">
        <f t="shared" si="31"/>
        <v>1900-1-Aufnahme-Stickstofffixierung durch Leguminosen</v>
      </c>
      <c r="B185" s="123" t="str">
        <f t="shared" si="32"/>
        <v>Stickstofffixierung durch Leguminosen-</v>
      </c>
      <c r="C185" s="123">
        <f t="shared" si="33"/>
        <v>1900</v>
      </c>
      <c r="D185" s="123">
        <f t="shared" si="34"/>
        <v>1</v>
      </c>
      <c r="E185" s="162">
        <f t="shared" si="26"/>
        <v>174</v>
      </c>
      <c r="F185" s="77"/>
      <c r="G185" s="371"/>
      <c r="H185" s="422"/>
      <c r="I185" s="309" t="str">
        <f t="shared" si="35"/>
        <v/>
      </c>
      <c r="J185" s="310" t="str">
        <f>IF(G185="","",IF(VLOOKUP(B185,'SD Aufnahme'!$A$1:$X$395,'SD Aufnahme'!$D$29,FALSE)="x","",VLOOKUP(B185,'SD Aufnahme'!$A$1:$X$395,'SD Aufnahme'!$D$29,FALSE)))</f>
        <v/>
      </c>
      <c r="K185" s="313"/>
      <c r="L185" s="126" t="str">
        <f>IF(G185="","",IF(VLOOKUP(B185,'SD Aufnahme'!$A$1:$X$395,'SD Aufnahme'!$K$29,FALSE)="x","",VLOOKUP(B185,'SD Aufnahme'!$A$1:$X$395,'SD Aufnahme'!$K$29,FALSE)))</f>
        <v/>
      </c>
      <c r="M185" s="87"/>
      <c r="N185" s="367" t="str">
        <f t="shared" si="27"/>
        <v/>
      </c>
      <c r="O185" s="370" t="str">
        <f t="shared" si="28"/>
        <v/>
      </c>
      <c r="P185" s="88" t="s">
        <v>324</v>
      </c>
      <c r="Q185" s="416">
        <f>IFERROR(H185*IF(AND(K185&lt;&gt;0,J185&lt;&gt;""),K185/J185,1)*IF(AND(M185&lt;&gt;0,L185&lt;&gt;""),M185/L185,1)*VLOOKUP(B185,'SD Aufnahme'!$A$1:$X$395,'SD Aufnahme'!$L$29,FALSE),0)</f>
        <v>0</v>
      </c>
      <c r="R185" s="17">
        <f t="shared" si="29"/>
        <v>0</v>
      </c>
      <c r="S185" s="17" t="str">
        <f t="shared" si="30"/>
        <v>1900-1-Aufnahme</v>
      </c>
    </row>
    <row r="186" spans="1:19">
      <c r="A186" s="89" t="str">
        <f t="shared" si="31"/>
        <v>1900-1-Aufnahme-Stickstofffixierung durch Leguminosen</v>
      </c>
      <c r="B186" s="123" t="str">
        <f t="shared" si="32"/>
        <v>Stickstofffixierung durch Leguminosen-</v>
      </c>
      <c r="C186" s="123">
        <f t="shared" si="33"/>
        <v>1900</v>
      </c>
      <c r="D186" s="123">
        <f t="shared" si="34"/>
        <v>1</v>
      </c>
      <c r="E186" s="162">
        <f t="shared" si="26"/>
        <v>175</v>
      </c>
      <c r="F186" s="77"/>
      <c r="G186" s="371"/>
      <c r="H186" s="422"/>
      <c r="I186" s="309" t="str">
        <f t="shared" si="35"/>
        <v/>
      </c>
      <c r="J186" s="310" t="str">
        <f>IF(G186="","",IF(VLOOKUP(B186,'SD Aufnahme'!$A$1:$X$395,'SD Aufnahme'!$D$29,FALSE)="x","",VLOOKUP(B186,'SD Aufnahme'!$A$1:$X$395,'SD Aufnahme'!$D$29,FALSE)))</f>
        <v/>
      </c>
      <c r="K186" s="313"/>
      <c r="L186" s="126" t="str">
        <f>IF(G186="","",IF(VLOOKUP(B186,'SD Aufnahme'!$A$1:$X$395,'SD Aufnahme'!$K$29,FALSE)="x","",VLOOKUP(B186,'SD Aufnahme'!$A$1:$X$395,'SD Aufnahme'!$K$29,FALSE)))</f>
        <v/>
      </c>
      <c r="M186" s="87"/>
      <c r="N186" s="367" t="str">
        <f t="shared" si="27"/>
        <v/>
      </c>
      <c r="O186" s="370" t="str">
        <f t="shared" si="28"/>
        <v/>
      </c>
      <c r="P186" s="88" t="s">
        <v>324</v>
      </c>
      <c r="Q186" s="416">
        <f>IFERROR(H186*IF(AND(K186&lt;&gt;0,J186&lt;&gt;""),K186/J186,1)*IF(AND(M186&lt;&gt;0,L186&lt;&gt;""),M186/L186,1)*VLOOKUP(B186,'SD Aufnahme'!$A$1:$X$395,'SD Aufnahme'!$L$29,FALSE),0)</f>
        <v>0</v>
      </c>
      <c r="R186" s="17">
        <f t="shared" si="29"/>
        <v>0</v>
      </c>
      <c r="S186" s="17" t="str">
        <f t="shared" si="30"/>
        <v>1900-1-Aufnahme</v>
      </c>
    </row>
    <row r="187" spans="1:19">
      <c r="A187" s="89" t="str">
        <f t="shared" si="31"/>
        <v>1900-1-Aufnahme-Stickstofffixierung durch Leguminosen</v>
      </c>
      <c r="B187" s="123" t="str">
        <f t="shared" si="32"/>
        <v>Stickstofffixierung durch Leguminosen-</v>
      </c>
      <c r="C187" s="123">
        <f t="shared" si="33"/>
        <v>1900</v>
      </c>
      <c r="D187" s="123">
        <f t="shared" si="34"/>
        <v>1</v>
      </c>
      <c r="E187" s="162">
        <f t="shared" si="26"/>
        <v>176</v>
      </c>
      <c r="F187" s="77"/>
      <c r="G187" s="371"/>
      <c r="H187" s="422"/>
      <c r="I187" s="309" t="str">
        <f t="shared" si="35"/>
        <v/>
      </c>
      <c r="J187" s="310" t="str">
        <f>IF(G187="","",IF(VLOOKUP(B187,'SD Aufnahme'!$A$1:$X$395,'SD Aufnahme'!$D$29,FALSE)="x","",VLOOKUP(B187,'SD Aufnahme'!$A$1:$X$395,'SD Aufnahme'!$D$29,FALSE)))</f>
        <v/>
      </c>
      <c r="K187" s="313"/>
      <c r="L187" s="126" t="str">
        <f>IF(G187="","",IF(VLOOKUP(B187,'SD Aufnahme'!$A$1:$X$395,'SD Aufnahme'!$K$29,FALSE)="x","",VLOOKUP(B187,'SD Aufnahme'!$A$1:$X$395,'SD Aufnahme'!$K$29,FALSE)))</f>
        <v/>
      </c>
      <c r="M187" s="87"/>
      <c r="N187" s="367" t="str">
        <f t="shared" si="27"/>
        <v/>
      </c>
      <c r="O187" s="370" t="str">
        <f t="shared" si="28"/>
        <v/>
      </c>
      <c r="P187" s="88" t="s">
        <v>324</v>
      </c>
      <c r="Q187" s="416">
        <f>IFERROR(H187*IF(AND(K187&lt;&gt;0,J187&lt;&gt;""),K187/J187,1)*IF(AND(M187&lt;&gt;0,L187&lt;&gt;""),M187/L187,1)*VLOOKUP(B187,'SD Aufnahme'!$A$1:$X$395,'SD Aufnahme'!$L$29,FALSE),0)</f>
        <v>0</v>
      </c>
      <c r="R187" s="17">
        <f t="shared" si="29"/>
        <v>0</v>
      </c>
      <c r="S187" s="17" t="str">
        <f t="shared" si="30"/>
        <v>1900-1-Aufnahme</v>
      </c>
    </row>
    <row r="188" spans="1:19">
      <c r="A188" s="89" t="str">
        <f t="shared" si="31"/>
        <v>1900-1-Aufnahme-Stickstofffixierung durch Leguminosen</v>
      </c>
      <c r="B188" s="123" t="str">
        <f t="shared" si="32"/>
        <v>Stickstofffixierung durch Leguminosen-</v>
      </c>
      <c r="C188" s="123">
        <f t="shared" si="33"/>
        <v>1900</v>
      </c>
      <c r="D188" s="123">
        <f t="shared" si="34"/>
        <v>1</v>
      </c>
      <c r="E188" s="162">
        <f t="shared" si="26"/>
        <v>177</v>
      </c>
      <c r="F188" s="77"/>
      <c r="G188" s="371"/>
      <c r="H188" s="422"/>
      <c r="I188" s="309" t="str">
        <f t="shared" si="35"/>
        <v/>
      </c>
      <c r="J188" s="310" t="str">
        <f>IF(G188="","",IF(VLOOKUP(B188,'SD Aufnahme'!$A$1:$X$395,'SD Aufnahme'!$D$29,FALSE)="x","",VLOOKUP(B188,'SD Aufnahme'!$A$1:$X$395,'SD Aufnahme'!$D$29,FALSE)))</f>
        <v/>
      </c>
      <c r="K188" s="313"/>
      <c r="L188" s="126" t="str">
        <f>IF(G188="","",IF(VLOOKUP(B188,'SD Aufnahme'!$A$1:$X$395,'SD Aufnahme'!$K$29,FALSE)="x","",VLOOKUP(B188,'SD Aufnahme'!$A$1:$X$395,'SD Aufnahme'!$K$29,FALSE)))</f>
        <v/>
      </c>
      <c r="M188" s="87"/>
      <c r="N188" s="367" t="str">
        <f t="shared" si="27"/>
        <v/>
      </c>
      <c r="O188" s="370" t="str">
        <f t="shared" si="28"/>
        <v/>
      </c>
      <c r="P188" s="88" t="s">
        <v>324</v>
      </c>
      <c r="Q188" s="416">
        <f>IFERROR(H188*IF(AND(K188&lt;&gt;0,J188&lt;&gt;""),K188/J188,1)*IF(AND(M188&lt;&gt;0,L188&lt;&gt;""),M188/L188,1)*VLOOKUP(B188,'SD Aufnahme'!$A$1:$X$395,'SD Aufnahme'!$L$29,FALSE),0)</f>
        <v>0</v>
      </c>
      <c r="R188" s="17">
        <f t="shared" si="29"/>
        <v>0</v>
      </c>
      <c r="S188" s="17" t="str">
        <f t="shared" si="30"/>
        <v>1900-1-Aufnahme</v>
      </c>
    </row>
    <row r="189" spans="1:19">
      <c r="A189" s="89" t="str">
        <f t="shared" si="31"/>
        <v>1900-1-Aufnahme-Stickstofffixierung durch Leguminosen</v>
      </c>
      <c r="B189" s="123" t="str">
        <f t="shared" si="32"/>
        <v>Stickstofffixierung durch Leguminosen-</v>
      </c>
      <c r="C189" s="123">
        <f t="shared" si="33"/>
        <v>1900</v>
      </c>
      <c r="D189" s="123">
        <f t="shared" si="34"/>
        <v>1</v>
      </c>
      <c r="E189" s="162">
        <f t="shared" si="26"/>
        <v>178</v>
      </c>
      <c r="F189" s="77"/>
      <c r="G189" s="371"/>
      <c r="H189" s="422"/>
      <c r="I189" s="309" t="str">
        <f t="shared" si="35"/>
        <v/>
      </c>
      <c r="J189" s="310" t="str">
        <f>IF(G189="","",IF(VLOOKUP(B189,'SD Aufnahme'!$A$1:$X$395,'SD Aufnahme'!$D$29,FALSE)="x","",VLOOKUP(B189,'SD Aufnahme'!$A$1:$X$395,'SD Aufnahme'!$D$29,FALSE)))</f>
        <v/>
      </c>
      <c r="K189" s="313"/>
      <c r="L189" s="126" t="str">
        <f>IF(G189="","",IF(VLOOKUP(B189,'SD Aufnahme'!$A$1:$X$395,'SD Aufnahme'!$K$29,FALSE)="x","",VLOOKUP(B189,'SD Aufnahme'!$A$1:$X$395,'SD Aufnahme'!$K$29,FALSE)))</f>
        <v/>
      </c>
      <c r="M189" s="87"/>
      <c r="N189" s="367" t="str">
        <f t="shared" si="27"/>
        <v/>
      </c>
      <c r="O189" s="370" t="str">
        <f t="shared" si="28"/>
        <v/>
      </c>
      <c r="P189" s="88" t="s">
        <v>324</v>
      </c>
      <c r="Q189" s="416">
        <f>IFERROR(H189*IF(AND(K189&lt;&gt;0,J189&lt;&gt;""),K189/J189,1)*IF(AND(M189&lt;&gt;0,L189&lt;&gt;""),M189/L189,1)*VLOOKUP(B189,'SD Aufnahme'!$A$1:$X$395,'SD Aufnahme'!$L$29,FALSE),0)</f>
        <v>0</v>
      </c>
      <c r="R189" s="17">
        <f t="shared" si="29"/>
        <v>0</v>
      </c>
      <c r="S189" s="17" t="str">
        <f t="shared" si="30"/>
        <v>1900-1-Aufnahme</v>
      </c>
    </row>
    <row r="190" spans="1:19">
      <c r="A190" s="89" t="str">
        <f t="shared" si="31"/>
        <v>1900-1-Aufnahme-Stickstofffixierung durch Leguminosen</v>
      </c>
      <c r="B190" s="123" t="str">
        <f t="shared" si="32"/>
        <v>Stickstofffixierung durch Leguminosen-</v>
      </c>
      <c r="C190" s="123">
        <f t="shared" si="33"/>
        <v>1900</v>
      </c>
      <c r="D190" s="123">
        <f t="shared" si="34"/>
        <v>1</v>
      </c>
      <c r="E190" s="162">
        <f t="shared" si="26"/>
        <v>179</v>
      </c>
      <c r="F190" s="77"/>
      <c r="G190" s="371"/>
      <c r="H190" s="422"/>
      <c r="I190" s="309" t="str">
        <f t="shared" si="35"/>
        <v/>
      </c>
      <c r="J190" s="310" t="str">
        <f>IF(G190="","",IF(VLOOKUP(B190,'SD Aufnahme'!$A$1:$X$395,'SD Aufnahme'!$D$29,FALSE)="x","",VLOOKUP(B190,'SD Aufnahme'!$A$1:$X$395,'SD Aufnahme'!$D$29,FALSE)))</f>
        <v/>
      </c>
      <c r="K190" s="313"/>
      <c r="L190" s="126" t="str">
        <f>IF(G190="","",IF(VLOOKUP(B190,'SD Aufnahme'!$A$1:$X$395,'SD Aufnahme'!$K$29,FALSE)="x","",VLOOKUP(B190,'SD Aufnahme'!$A$1:$X$395,'SD Aufnahme'!$K$29,FALSE)))</f>
        <v/>
      </c>
      <c r="M190" s="87"/>
      <c r="N190" s="367" t="str">
        <f t="shared" si="27"/>
        <v/>
      </c>
      <c r="O190" s="370" t="str">
        <f t="shared" si="28"/>
        <v/>
      </c>
      <c r="P190" s="88" t="s">
        <v>324</v>
      </c>
      <c r="Q190" s="416">
        <f>IFERROR(H190*IF(AND(K190&lt;&gt;0,J190&lt;&gt;""),K190/J190,1)*IF(AND(M190&lt;&gt;0,L190&lt;&gt;""),M190/L190,1)*VLOOKUP(B190,'SD Aufnahme'!$A$1:$X$395,'SD Aufnahme'!$L$29,FALSE),0)</f>
        <v>0</v>
      </c>
      <c r="R190" s="17">
        <f t="shared" si="29"/>
        <v>0</v>
      </c>
      <c r="S190" s="17" t="str">
        <f t="shared" si="30"/>
        <v>1900-1-Aufnahme</v>
      </c>
    </row>
    <row r="191" spans="1:19">
      <c r="A191" s="89" t="str">
        <f t="shared" si="31"/>
        <v>1900-1-Aufnahme-Stickstofffixierung durch Leguminosen</v>
      </c>
      <c r="B191" s="123" t="str">
        <f t="shared" si="32"/>
        <v>Stickstofffixierung durch Leguminosen-</v>
      </c>
      <c r="C191" s="123">
        <f t="shared" si="33"/>
        <v>1900</v>
      </c>
      <c r="D191" s="123">
        <f t="shared" si="34"/>
        <v>1</v>
      </c>
      <c r="E191" s="162">
        <f t="shared" si="26"/>
        <v>180</v>
      </c>
      <c r="F191" s="77"/>
      <c r="G191" s="371"/>
      <c r="H191" s="422"/>
      <c r="I191" s="309" t="str">
        <f t="shared" si="35"/>
        <v/>
      </c>
      <c r="J191" s="310" t="str">
        <f>IF(G191="","",IF(VLOOKUP(B191,'SD Aufnahme'!$A$1:$X$395,'SD Aufnahme'!$D$29,FALSE)="x","",VLOOKUP(B191,'SD Aufnahme'!$A$1:$X$395,'SD Aufnahme'!$D$29,FALSE)))</f>
        <v/>
      </c>
      <c r="K191" s="313"/>
      <c r="L191" s="126" t="str">
        <f>IF(G191="","",IF(VLOOKUP(B191,'SD Aufnahme'!$A$1:$X$395,'SD Aufnahme'!$K$29,FALSE)="x","",VLOOKUP(B191,'SD Aufnahme'!$A$1:$X$395,'SD Aufnahme'!$K$29,FALSE)))</f>
        <v/>
      </c>
      <c r="M191" s="87"/>
      <c r="N191" s="367" t="str">
        <f t="shared" si="27"/>
        <v/>
      </c>
      <c r="O191" s="370" t="str">
        <f t="shared" si="28"/>
        <v/>
      </c>
      <c r="P191" s="88" t="s">
        <v>324</v>
      </c>
      <c r="Q191" s="416">
        <f>IFERROR(H191*IF(AND(K191&lt;&gt;0,J191&lt;&gt;""),K191/J191,1)*IF(AND(M191&lt;&gt;0,L191&lt;&gt;""),M191/L191,1)*VLOOKUP(B191,'SD Aufnahme'!$A$1:$X$395,'SD Aufnahme'!$L$29,FALSE),0)</f>
        <v>0</v>
      </c>
      <c r="R191" s="17">
        <f t="shared" si="29"/>
        <v>0</v>
      </c>
      <c r="S191" s="17" t="str">
        <f t="shared" si="30"/>
        <v>1900-1-Aufnahme</v>
      </c>
    </row>
    <row r="192" spans="1:19">
      <c r="A192" s="89" t="str">
        <f t="shared" si="31"/>
        <v>1900-1-Aufnahme-Stickstofffixierung durch Leguminosen</v>
      </c>
      <c r="B192" s="123" t="str">
        <f t="shared" si="32"/>
        <v>Stickstofffixierung durch Leguminosen-</v>
      </c>
      <c r="C192" s="123">
        <f t="shared" si="33"/>
        <v>1900</v>
      </c>
      <c r="D192" s="123">
        <f t="shared" si="34"/>
        <v>1</v>
      </c>
      <c r="E192" s="318">
        <f t="shared" si="26"/>
        <v>181</v>
      </c>
      <c r="F192" s="319"/>
      <c r="G192" s="374"/>
      <c r="H192" s="423"/>
      <c r="I192" s="324" t="str">
        <f t="shared" si="35"/>
        <v/>
      </c>
      <c r="J192" s="310" t="str">
        <f>IF(G192="","",IF(VLOOKUP(B192,'SD Aufnahme'!$A$1:$X$395,'SD Aufnahme'!$D$29,FALSE)="x","",VLOOKUP(B192,'SD Aufnahme'!$A$1:$X$395,'SD Aufnahme'!$D$29,FALSE)))</f>
        <v/>
      </c>
      <c r="K192" s="326"/>
      <c r="L192" s="339" t="str">
        <f>IF(G192="","",IF(VLOOKUP(B192,'SD Aufnahme'!$A$1:$X$395,'SD Aufnahme'!$K$29,FALSE)="x","",VLOOKUP(B192,'SD Aufnahme'!$A$1:$X$395,'SD Aufnahme'!$K$29,FALSE)))</f>
        <v/>
      </c>
      <c r="M192" s="328"/>
      <c r="N192" s="375" t="str">
        <f t="shared" si="27"/>
        <v/>
      </c>
      <c r="O192" s="376" t="str">
        <f t="shared" si="28"/>
        <v/>
      </c>
      <c r="P192" s="335" t="s">
        <v>324</v>
      </c>
      <c r="Q192" s="416">
        <f>IFERROR(H192*IF(AND(K192&lt;&gt;0,J192&lt;&gt;""),K192/J192,1)*IF(AND(M192&lt;&gt;0,L192&lt;&gt;""),M192/L192,1)*VLOOKUP(B192,'SD Aufnahme'!$A$1:$X$395,'SD Aufnahme'!$L$29,FALSE),0)</f>
        <v>0</v>
      </c>
      <c r="R192" s="17">
        <f t="shared" si="29"/>
        <v>0</v>
      </c>
      <c r="S192" s="17" t="str">
        <f t="shared" si="30"/>
        <v>1900-1-Aufnahme</v>
      </c>
    </row>
    <row r="193" spans="22:23" s="4" customFormat="1">
      <c r="V193" s="18"/>
      <c r="W193" s="18"/>
    </row>
  </sheetData>
  <sheetProtection password="8677" sheet="1" objects="1" scenarios="1"/>
  <mergeCells count="7">
    <mergeCell ref="P10:P11"/>
    <mergeCell ref="L10:M10"/>
    <mergeCell ref="N10:O10"/>
    <mergeCell ref="E10:E11"/>
    <mergeCell ref="F10:F11"/>
    <mergeCell ref="G10:G11"/>
    <mergeCell ref="I10:K10"/>
  </mergeCells>
  <conditionalFormatting sqref="AG1">
    <cfRule type="colorScale" priority="42">
      <colorScale>
        <cfvo type="min"/>
        <cfvo type="percentile" val="50"/>
        <cfvo type="max"/>
        <color rgb="FFF8696B"/>
        <color rgb="FFFFEB84"/>
        <color rgb="FF63BE7B"/>
      </colorScale>
    </cfRule>
  </conditionalFormatting>
  <conditionalFormatting sqref="F12:F192">
    <cfRule type="expression" dxfId="67" priority="389">
      <formula>AND(F12="",OR(G12&gt;0,H12&gt;0))</formula>
    </cfRule>
  </conditionalFormatting>
  <conditionalFormatting sqref="P12:P192">
    <cfRule type="expression" dxfId="66" priority="11">
      <formula>G12=""</formula>
    </cfRule>
  </conditionalFormatting>
  <conditionalFormatting sqref="G12:G192">
    <cfRule type="expression" dxfId="65" priority="8">
      <formula>AND(G12="",OR(F12&gt;0,H12&gt;0))</formula>
    </cfRule>
  </conditionalFormatting>
  <conditionalFormatting sqref="H12:H192">
    <cfRule type="expression" dxfId="64" priority="7">
      <formula>AND(H12="",OR(G12&gt;0,F12&gt;0))</formula>
    </cfRule>
  </conditionalFormatting>
  <conditionalFormatting sqref="K12:K192">
    <cfRule type="expression" dxfId="63" priority="1">
      <formula>OR(J12=0,J12="")</formula>
    </cfRule>
    <cfRule type="expression" dxfId="62" priority="4">
      <formula>J12=""</formula>
    </cfRule>
  </conditionalFormatting>
  <conditionalFormatting sqref="M12:M192">
    <cfRule type="expression" dxfId="61" priority="2">
      <formula>OR(L12=0,L12="")</formula>
    </cfRule>
    <cfRule type="expression" dxfId="60" priority="3">
      <formula>L12=""</formula>
    </cfRule>
  </conditionalFormatting>
  <dataValidations count="3">
    <dataValidation type="decimal" allowBlank="1" showInputMessage="1" showErrorMessage="1" sqref="K12:K192">
      <formula1>0</formula1>
      <formula2>100</formula2>
    </dataValidation>
    <dataValidation allowBlank="1" showInputMessage="1" showErrorMessage="1" promptTitle="Anteil Trockenmasse" prompt=" " sqref="I10:I11 J11 L11"/>
    <dataValidation type="decimal" allowBlank="1" showInputMessage="1" showErrorMessage="1" sqref="M12:M192">
      <formula1>0</formula1>
      <formula2>1000000</formula2>
    </dataValidation>
  </dataValidations>
  <pageMargins left="0.70866141732283472" right="0.70866141732283472" top="0.78740157480314965" bottom="0.78740157480314965" header="0.31496062992125984" footer="0.31496062992125984"/>
  <pageSetup paperSize="9" scale="98"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5" id="{53A95562-B8CE-4AE7-AF9B-076FDB264C37}">
            <xm:f>' '!$E$2&lt;TODAY()</xm:f>
            <x14:dxf>
              <font>
                <color theme="1"/>
              </font>
              <fill>
                <patternFill>
                  <bgColor theme="1"/>
                </patternFill>
              </fill>
            </x14:dxf>
          </x14:cfRule>
          <xm:sqref>B1:D1 A2:D192</xm:sqref>
        </x14:conditionalFormatting>
        <x14:conditionalFormatting xmlns:xm="http://schemas.microsoft.com/office/excel/2006/main">
          <x14:cfRule type="expression" priority="12" id="{50E2C1DD-6375-487B-8495-74BF059E1604}">
            <xm:f>' '!$E$2&lt;TODAY()</xm:f>
            <x14:dxf>
              <font>
                <color theme="1"/>
              </font>
              <fill>
                <patternFill>
                  <bgColor theme="1"/>
                </patternFill>
              </fill>
            </x14:dxf>
          </x14:cfRule>
          <xm:sqref>A1</xm:sqref>
        </x14:conditionalFormatting>
        <x14:conditionalFormatting xmlns:xm="http://schemas.microsoft.com/office/excel/2006/main">
          <x14:cfRule type="expression" priority="6" id="{B88E0A04-5D21-46FB-8D15-315D3D9FEABC}">
            <xm:f>' '!$E$2&lt;TODAY()</xm:f>
            <x14:dxf>
              <font>
                <color theme="1"/>
              </font>
              <fill>
                <patternFill>
                  <bgColor theme="1"/>
                </patternFill>
              </fill>
            </x14:dxf>
          </x14:cfRule>
          <xm:sqref>F3</xm:sqref>
        </x14:conditionalFormatting>
        <x14:conditionalFormatting xmlns:xm="http://schemas.microsoft.com/office/excel/2006/main">
          <x14:cfRule type="expression" priority="5" id="{172CD0EE-77DB-4AE5-9176-04D7438AEA0F}">
            <xm:f>' '!$E$2&lt;TODAY()</xm:f>
            <x14:dxf>
              <font>
                <color theme="1"/>
              </font>
              <fill>
                <patternFill>
                  <bgColor theme="1"/>
                </patternFill>
              </fill>
            </x14:dxf>
          </x14:cfRule>
          <xm:sqref>F4</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x14:formula1>
            <xm:f>OFFSET('SD Aufnahme'!$C$33,VLOOKUP($E$1,Art_Aufnahme,3,FALSE),0,VLOOKUP($E$1,Art_Aufnahme,4,FALSE)-VLOOKUP($E$1,Art_Aufnahme,3,FALSE)+1,1)</xm:f>
          </x14:formula1>
          <xm:sqref>G12:G192</xm:sqref>
        </x14:dataValidation>
        <x14:dataValidation type="date" allowBlank="1" showInputMessage="1" showErrorMessage="1" error="unerlaubtes Datum">
          <x14:formula1>
            <xm:f>36708</xm:f>
          </x14:formula1>
          <x14:formula2>
            <xm:f>Startseite!$E$11</xm:f>
          </x14:formula2>
          <xm:sqref>F12:F192</xm:sqref>
        </x14:dataValidation>
        <x14:dataValidation type="list" showInputMessage="1" showErrorMessage="1">
          <x14:formula1>
            <xm:f>Datum!$E$4:$E$6</xm:f>
          </x14:formula1>
          <xm:sqref>P12:P192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FF0000"/>
    <pageSetUpPr fitToPage="1"/>
  </sheetPr>
  <dimension ref="A1:AS1996"/>
  <sheetViews>
    <sheetView showGridLines="0" showRowColHeaders="0" topLeftCell="H1" zoomScaleNormal="100" workbookViewId="0">
      <pane ySplit="22" topLeftCell="A23" activePane="bottomLeft" state="frozen"/>
      <selection activeCell="H1" sqref="H1"/>
      <selection pane="bottomLeft" activeCell="I23" sqref="I23"/>
    </sheetView>
  </sheetViews>
  <sheetFormatPr baseColWidth="10" defaultColWidth="11" defaultRowHeight="14.25"/>
  <cols>
    <col min="1" max="3" width="7.75" style="98" hidden="1" customWidth="1"/>
    <col min="4" max="4" width="15" hidden="1" customWidth="1"/>
    <col min="5" max="5" width="18" style="6" hidden="1" customWidth="1"/>
    <col min="6" max="6" width="5.5" style="6" hidden="1" customWidth="1"/>
    <col min="7" max="7" width="8.375" style="6" hidden="1" customWidth="1"/>
    <col min="8" max="8" width="5.625" style="6" customWidth="1"/>
    <col min="9" max="9" width="9.625" bestFit="1" customWidth="1"/>
    <col min="10" max="10" width="35.125" customWidth="1"/>
    <col min="11" max="11" width="38.5" bestFit="1" customWidth="1"/>
    <col min="12" max="12" width="14.875" hidden="1" customWidth="1"/>
    <col min="13" max="13" width="45.75" bestFit="1" customWidth="1"/>
    <col min="14" max="14" width="2.625" bestFit="1" customWidth="1"/>
    <col min="15" max="15" width="5.25" bestFit="1" customWidth="1"/>
    <col min="16" max="16" width="5.75" customWidth="1"/>
    <col min="17" max="17" width="4.75" style="9" customWidth="1"/>
    <col min="18" max="18" width="7.125" customWidth="1"/>
    <col min="19" max="19" width="2.125" bestFit="1" customWidth="1"/>
    <col min="20" max="21" width="3.875" bestFit="1" customWidth="1"/>
    <col min="22" max="22" width="2.125" bestFit="1" customWidth="1"/>
    <col min="23" max="24" width="3.875" bestFit="1" customWidth="1"/>
    <col min="25" max="25" width="4.75" hidden="1" customWidth="1"/>
    <col min="26" max="29" width="8.75" customWidth="1"/>
    <col min="30" max="30" width="19.75" customWidth="1"/>
    <col min="31" max="31" width="9.5" style="19" hidden="1" customWidth="1"/>
    <col min="32" max="32" width="7" style="15" hidden="1" customWidth="1"/>
    <col min="33" max="33" width="5.875" hidden="1" customWidth="1"/>
    <col min="34" max="34" width="8.5" hidden="1" customWidth="1"/>
    <col min="35" max="35" width="8" hidden="1" customWidth="1"/>
    <col min="36" max="36" width="12" hidden="1" customWidth="1"/>
    <col min="37" max="37" width="4.875" hidden="1" customWidth="1"/>
    <col min="38" max="38" width="18" style="11" hidden="1" customWidth="1"/>
    <col min="39" max="39" width="12.125" style="11" hidden="1" customWidth="1"/>
    <col min="40" max="40" width="10.375" style="91" hidden="1" customWidth="1"/>
    <col min="41" max="41" width="12.625" style="98" hidden="1" customWidth="1"/>
    <col min="42" max="42" width="11.75" style="17" hidden="1" customWidth="1"/>
    <col min="43" max="43" width="15" style="17" hidden="1" customWidth="1"/>
    <col min="44" max="45" width="19.75" style="17" hidden="1" customWidth="1"/>
    <col min="46" max="48" width="19.75" style="17" customWidth="1"/>
    <col min="49" max="68" width="11.375" style="17" customWidth="1"/>
    <col min="69" max="16384" width="11" style="17"/>
  </cols>
  <sheetData>
    <row r="1" spans="1:45" s="52" customFormat="1" ht="23.25">
      <c r="A1" s="186"/>
      <c r="B1" s="186"/>
      <c r="C1" s="186"/>
      <c r="D1" s="186" t="s">
        <v>38</v>
      </c>
      <c r="E1" s="186"/>
      <c r="F1" s="186"/>
      <c r="G1" s="186"/>
      <c r="H1" s="186" t="s">
        <v>38</v>
      </c>
      <c r="I1" s="186"/>
      <c r="J1" s="186"/>
      <c r="K1" s="227" t="s">
        <v>316</v>
      </c>
      <c r="L1" s="186"/>
      <c r="M1" s="186"/>
      <c r="N1" s="186"/>
      <c r="O1" s="186"/>
      <c r="P1" s="186"/>
      <c r="Q1" s="186"/>
      <c r="R1" s="186"/>
      <c r="S1" s="186"/>
      <c r="T1" s="186"/>
      <c r="U1" s="186"/>
      <c r="V1" s="186"/>
      <c r="W1" s="186"/>
      <c r="X1" s="186"/>
      <c r="Y1" s="186"/>
      <c r="Z1" s="186"/>
      <c r="AA1" s="186"/>
      <c r="AB1" s="186"/>
      <c r="AC1" s="186"/>
      <c r="AD1" s="342" t="str">
        <f>Aufnahme!AA1</f>
        <v>Version 1.0</v>
      </c>
      <c r="AE1" s="186"/>
      <c r="AF1" s="186"/>
      <c r="AG1" s="186"/>
      <c r="AH1" s="186"/>
      <c r="AI1" s="186"/>
      <c r="AJ1" s="186"/>
      <c r="AK1" s="186"/>
      <c r="AL1" s="186" t="s">
        <v>341</v>
      </c>
      <c r="AM1" s="186" t="str">
        <f>"H1:AD"&amp;MAX(AP:AP)</f>
        <v>H1:AD62</v>
      </c>
      <c r="AN1" s="360"/>
      <c r="AO1" s="186"/>
      <c r="AP1" s="186"/>
      <c r="AQ1" s="186"/>
      <c r="AR1" s="186"/>
      <c r="AS1" s="51"/>
    </row>
    <row r="2" spans="1:45" s="51" customFormat="1" ht="15" thickBot="1">
      <c r="A2" s="100"/>
      <c r="B2" s="100"/>
      <c r="C2" s="100"/>
      <c r="D2" s="9"/>
      <c r="E2" s="47"/>
      <c r="F2" s="47"/>
      <c r="G2" s="47"/>
      <c r="H2" s="570" t="str">
        <f>IFERROR(DAY(Bilanz!D9)&amp;"."&amp;MONTH(Bilanz!D9)&amp;"."&amp;YEAR(Bilanz!D9)&amp;" bis "&amp;DAY(Bilanz!D10)&amp;"."&amp;MONTH(Bilanz!D10)&amp;"."&amp;YEAR(Bilanz!D10),"")</f>
        <v>1.7.2018 bis 30.6.2019</v>
      </c>
      <c r="I2" s="571"/>
      <c r="J2" s="571"/>
      <c r="K2" s="56" t="s">
        <v>317</v>
      </c>
      <c r="M2" s="9"/>
      <c r="N2" s="9"/>
      <c r="O2" s="9"/>
      <c r="P2" s="9"/>
      <c r="Q2" s="9"/>
      <c r="R2" s="9"/>
      <c r="S2" s="9"/>
      <c r="T2" s="9"/>
      <c r="U2" s="9"/>
      <c r="V2" s="9"/>
      <c r="W2" s="9"/>
      <c r="X2" s="9"/>
      <c r="Y2" s="9"/>
      <c r="Z2" s="9"/>
      <c r="AA2" s="9"/>
      <c r="AB2" s="9"/>
      <c r="AC2" s="9"/>
      <c r="AD2" s="9"/>
      <c r="AE2" s="48"/>
      <c r="AF2" s="49"/>
      <c r="AG2" s="9"/>
      <c r="AH2" s="9"/>
      <c r="AI2" s="9"/>
      <c r="AJ2" s="9"/>
      <c r="AK2" s="9"/>
      <c r="AL2" s="50"/>
      <c r="AM2" s="50"/>
      <c r="AN2" s="103"/>
      <c r="AO2" s="100"/>
    </row>
    <row r="3" spans="1:45" s="51" customFormat="1">
      <c r="A3" s="100"/>
      <c r="B3" s="100"/>
      <c r="C3" s="100"/>
      <c r="D3" s="9"/>
      <c r="E3" s="47"/>
      <c r="F3" s="47"/>
      <c r="G3" s="47"/>
      <c r="H3" s="572" t="s">
        <v>40</v>
      </c>
      <c r="I3" s="573"/>
      <c r="J3" s="573"/>
      <c r="K3" s="53" t="str">
        <f>ROUND(Bilanz!H18,1)&amp;"/"&amp;ROUND(Bilanz!I18,1)</f>
        <v>0/0</v>
      </c>
      <c r="M3" s="349" t="str">
        <f>IF(Bilanz!D5=0,"","Betrieb:")</f>
        <v/>
      </c>
      <c r="N3" s="9"/>
      <c r="O3" s="349"/>
      <c r="P3" s="9"/>
      <c r="Q3" s="9"/>
      <c r="R3" s="9"/>
      <c r="S3" s="9"/>
      <c r="T3" s="9"/>
      <c r="U3" s="9"/>
      <c r="V3" s="9"/>
      <c r="W3" s="9"/>
      <c r="X3" s="9"/>
      <c r="Y3" s="9"/>
      <c r="Z3" s="9"/>
      <c r="AA3" s="9"/>
      <c r="AB3" s="9"/>
      <c r="AC3" s="9"/>
      <c r="AD3" s="9"/>
      <c r="AE3" s="48"/>
      <c r="AF3" s="49"/>
      <c r="AG3" s="9"/>
      <c r="AH3" s="9"/>
      <c r="AI3" s="9"/>
      <c r="AJ3" s="9"/>
      <c r="AK3" s="9"/>
      <c r="AL3" s="50"/>
      <c r="AM3" s="50"/>
      <c r="AN3" s="103"/>
      <c r="AO3" s="100"/>
    </row>
    <row r="4" spans="1:45" s="51" customFormat="1">
      <c r="A4" s="100"/>
      <c r="B4" s="100"/>
      <c r="C4" s="100"/>
      <c r="D4" s="9"/>
      <c r="E4" s="47"/>
      <c r="F4" s="47"/>
      <c r="G4" s="47"/>
      <c r="H4" s="572" t="s">
        <v>42</v>
      </c>
      <c r="I4" s="573"/>
      <c r="J4" s="573"/>
      <c r="K4" s="53" t="str">
        <f>ROUND(Bilanz!H19,1)&amp;"/"&amp;ROUND(Bilanz!I19,1)</f>
        <v>0/0</v>
      </c>
      <c r="M4" s="9" t="str">
        <f>IF(Bilanz!D5=0,"",Bilanz!D5)</f>
        <v/>
      </c>
      <c r="N4" s="9"/>
      <c r="O4" s="349"/>
      <c r="P4" s="9"/>
      <c r="Q4" s="9"/>
      <c r="R4" s="9"/>
      <c r="S4" s="9"/>
      <c r="T4" s="9"/>
      <c r="U4" s="9"/>
      <c r="V4" s="9"/>
      <c r="W4" s="9"/>
      <c r="X4" s="9"/>
      <c r="Y4" s="9"/>
      <c r="Z4" s="9"/>
      <c r="AA4" s="9"/>
      <c r="AB4" s="9"/>
      <c r="AC4" s="9"/>
      <c r="AD4" s="9"/>
      <c r="AE4" s="48"/>
      <c r="AF4" s="49"/>
      <c r="AG4" s="9"/>
      <c r="AH4" s="9"/>
      <c r="AI4" s="9"/>
      <c r="AJ4" s="9"/>
      <c r="AK4" s="9"/>
      <c r="AL4" s="50"/>
      <c r="AM4" s="50"/>
      <c r="AN4" s="103"/>
      <c r="AO4" s="100"/>
    </row>
    <row r="5" spans="1:45" s="51" customFormat="1">
      <c r="A5" s="100"/>
      <c r="B5" s="100"/>
      <c r="C5" s="100"/>
      <c r="D5" s="9"/>
      <c r="E5" s="47"/>
      <c r="F5" s="47"/>
      <c r="G5" s="47"/>
      <c r="H5" s="572" t="s">
        <v>39</v>
      </c>
      <c r="I5" s="573"/>
      <c r="J5" s="573"/>
      <c r="K5" s="53" t="str">
        <f>ROUND(Bilanz!H20,1)&amp;"/"&amp;ROUND(Bilanz!I20,1)</f>
        <v>0/0</v>
      </c>
      <c r="M5" s="9"/>
      <c r="N5" s="9"/>
      <c r="O5" s="9"/>
      <c r="P5" s="9"/>
      <c r="Q5" s="9"/>
      <c r="R5" s="9"/>
      <c r="S5" s="9"/>
      <c r="T5" s="9"/>
      <c r="U5" s="9"/>
      <c r="V5" s="9"/>
      <c r="W5" s="9"/>
      <c r="X5" s="9"/>
      <c r="Y5" s="9"/>
      <c r="Z5" s="9"/>
      <c r="AA5" s="9"/>
      <c r="AB5" s="9"/>
      <c r="AC5" s="9"/>
      <c r="AD5" s="9"/>
      <c r="AE5" s="48"/>
      <c r="AF5" s="49"/>
      <c r="AG5" s="9"/>
      <c r="AH5" s="9"/>
      <c r="AI5" s="9"/>
      <c r="AJ5" s="9"/>
      <c r="AK5" s="9"/>
      <c r="AL5" s="50"/>
      <c r="AM5" s="50"/>
      <c r="AN5" s="103"/>
      <c r="AO5" s="100"/>
    </row>
    <row r="6" spans="1:45" s="51" customFormat="1">
      <c r="A6" s="100"/>
      <c r="B6" s="100"/>
      <c r="C6" s="100"/>
      <c r="D6" s="9"/>
      <c r="E6" s="47"/>
      <c r="F6" s="47"/>
      <c r="G6" s="47"/>
      <c r="H6" s="574" t="s">
        <v>41</v>
      </c>
      <c r="I6" s="573"/>
      <c r="J6" s="573"/>
      <c r="K6" s="55" t="str">
        <f>ROUND(Bilanz!H21,1)&amp;"/"&amp;ROUND(Bilanz!I21,1)</f>
        <v>0/0</v>
      </c>
      <c r="M6" s="9"/>
      <c r="N6" s="9"/>
      <c r="O6" s="9"/>
      <c r="P6" s="9"/>
      <c r="Q6" s="9"/>
      <c r="R6" s="9"/>
      <c r="S6" s="9"/>
      <c r="T6" s="9"/>
      <c r="U6" s="9"/>
      <c r="V6" s="9"/>
      <c r="W6" s="9"/>
      <c r="X6" s="9"/>
      <c r="Y6" s="9"/>
      <c r="Z6" s="9"/>
      <c r="AA6" s="9"/>
      <c r="AB6" s="9"/>
      <c r="AC6" s="9"/>
      <c r="AD6" s="9"/>
      <c r="AE6" s="48"/>
      <c r="AF6" s="49"/>
      <c r="AG6" s="9"/>
      <c r="AH6" s="9"/>
      <c r="AI6" s="9"/>
      <c r="AJ6" s="9"/>
      <c r="AK6" s="9"/>
      <c r="AL6" s="50"/>
      <c r="AM6" s="50"/>
      <c r="AN6" s="103"/>
      <c r="AO6" s="100"/>
    </row>
    <row r="7" spans="1:45" s="51" customFormat="1">
      <c r="A7" s="100"/>
      <c r="B7" s="100"/>
      <c r="C7" s="100"/>
      <c r="D7" s="9"/>
      <c r="E7" s="47"/>
      <c r="F7" s="47"/>
      <c r="G7" s="47"/>
      <c r="H7" s="574" t="s">
        <v>43</v>
      </c>
      <c r="I7" s="573"/>
      <c r="J7" s="573"/>
      <c r="K7" s="55" t="str">
        <f>ROUND(Bilanz!H22,1)&amp;"/"&amp;ROUND(Bilanz!I22,1)</f>
        <v>0/0</v>
      </c>
      <c r="M7" s="9"/>
      <c r="N7" s="9"/>
      <c r="O7" s="9"/>
      <c r="P7" s="9"/>
      <c r="Q7" s="9"/>
      <c r="R7" s="9"/>
      <c r="S7" s="9"/>
      <c r="T7" s="9"/>
      <c r="U7" s="9"/>
      <c r="V7" s="9"/>
      <c r="W7" s="9"/>
      <c r="X7" s="9"/>
      <c r="Y7" s="9"/>
      <c r="Z7" s="9"/>
      <c r="AA7" s="9"/>
      <c r="AB7" s="9"/>
      <c r="AC7" s="9"/>
      <c r="AD7" s="9"/>
      <c r="AE7" s="48"/>
      <c r="AF7" s="49"/>
      <c r="AG7" s="9"/>
      <c r="AH7" s="9"/>
      <c r="AI7" s="9"/>
      <c r="AJ7" s="9"/>
      <c r="AK7" s="9"/>
      <c r="AL7" s="50"/>
      <c r="AM7" s="50"/>
      <c r="AN7" s="103"/>
      <c r="AO7" s="100"/>
    </row>
    <row r="8" spans="1:45" s="51" customFormat="1">
      <c r="A8" s="100"/>
      <c r="B8" s="100"/>
      <c r="C8" s="100"/>
      <c r="D8" s="9"/>
      <c r="E8" s="47"/>
      <c r="F8" s="47"/>
      <c r="G8" s="47"/>
      <c r="H8" s="572" t="s">
        <v>44</v>
      </c>
      <c r="I8" s="573"/>
      <c r="J8" s="573"/>
      <c r="K8" s="53" t="str">
        <f>ROUND(Bilanz!H23,1)&amp;"/"&amp;ROUND(Bilanz!I23,1)</f>
        <v>0/0</v>
      </c>
      <c r="M8" s="9"/>
      <c r="N8" s="9"/>
      <c r="O8" s="9"/>
      <c r="P8" s="9"/>
      <c r="Q8" s="9"/>
      <c r="R8" s="9"/>
      <c r="S8" s="9"/>
      <c r="T8" s="9"/>
      <c r="U8" s="9"/>
      <c r="V8" s="9"/>
      <c r="W8" s="9"/>
      <c r="X8" s="9"/>
      <c r="Y8" s="9"/>
      <c r="Z8" s="9"/>
      <c r="AA8" s="9"/>
      <c r="AB8" s="9"/>
      <c r="AC8" s="9"/>
      <c r="AD8" s="9"/>
      <c r="AE8" s="48"/>
      <c r="AF8" s="49"/>
      <c r="AG8" s="9"/>
      <c r="AH8" s="9"/>
      <c r="AI8" s="9"/>
      <c r="AJ8" s="9"/>
      <c r="AK8" s="9"/>
      <c r="AL8" s="50"/>
      <c r="AM8" s="50"/>
      <c r="AN8" s="103"/>
      <c r="AO8" s="100"/>
    </row>
    <row r="9" spans="1:45" s="51" customFormat="1">
      <c r="A9" s="100"/>
      <c r="B9" s="100"/>
      <c r="C9" s="100"/>
      <c r="D9" s="9"/>
      <c r="E9" s="47"/>
      <c r="F9" s="47"/>
      <c r="G9" s="47"/>
      <c r="H9" s="572" t="s">
        <v>45</v>
      </c>
      <c r="I9" s="573"/>
      <c r="J9" s="573"/>
      <c r="K9" s="53" t="str">
        <f>ROUND(Bilanz!H24,1)&amp;"/"&amp;ROUND(Bilanz!I24,1)</f>
        <v>0/0</v>
      </c>
      <c r="M9" s="9"/>
      <c r="N9" s="9"/>
      <c r="O9" s="9"/>
      <c r="P9" s="9"/>
      <c r="Q9" s="9"/>
      <c r="R9" s="9"/>
      <c r="S9" s="9"/>
      <c r="T9" s="9"/>
      <c r="U9" s="9"/>
      <c r="V9" s="9"/>
      <c r="W9" s="9"/>
      <c r="X9" s="9"/>
      <c r="Y9" s="9"/>
      <c r="Z9" s="9"/>
      <c r="AA9" s="9"/>
      <c r="AB9" s="9"/>
      <c r="AC9" s="9"/>
      <c r="AD9" s="9"/>
      <c r="AE9" s="48"/>
      <c r="AF9" s="49"/>
      <c r="AG9" s="9"/>
      <c r="AH9" s="9"/>
      <c r="AI9" s="9"/>
      <c r="AJ9" s="9"/>
      <c r="AK9" s="9"/>
      <c r="AL9" s="50"/>
      <c r="AM9" s="50"/>
      <c r="AN9" s="103"/>
      <c r="AO9" s="100"/>
    </row>
    <row r="10" spans="1:45" s="51" customFormat="1">
      <c r="A10" s="100"/>
      <c r="B10" s="100"/>
      <c r="C10" s="100"/>
      <c r="D10" s="9"/>
      <c r="E10" s="47"/>
      <c r="F10" s="47"/>
      <c r="G10" s="47"/>
      <c r="H10" s="572" t="s">
        <v>46</v>
      </c>
      <c r="I10" s="573"/>
      <c r="J10" s="573"/>
      <c r="K10" s="53" t="str">
        <f>ROUND(Bilanz!H25,1)&amp;"/"&amp;ROUND(Bilanz!I25,1)</f>
        <v>0/0</v>
      </c>
      <c r="M10" s="9"/>
      <c r="N10" s="9"/>
      <c r="O10" s="9"/>
      <c r="P10" s="9"/>
      <c r="Q10" s="9"/>
      <c r="R10" s="9"/>
      <c r="S10" s="9"/>
      <c r="T10" s="9"/>
      <c r="U10" s="9"/>
      <c r="V10" s="9"/>
      <c r="W10" s="9"/>
      <c r="X10" s="9"/>
      <c r="Y10" s="9"/>
      <c r="Z10" s="9"/>
      <c r="AA10" s="9"/>
      <c r="AB10" s="9"/>
      <c r="AC10" s="9"/>
      <c r="AD10" s="9"/>
      <c r="AE10" s="48"/>
      <c r="AF10" s="49"/>
      <c r="AG10" s="9"/>
      <c r="AH10" s="9"/>
      <c r="AI10" s="9"/>
      <c r="AJ10" s="9"/>
      <c r="AK10" s="9"/>
      <c r="AL10" s="50"/>
      <c r="AM10" s="50"/>
      <c r="AN10" s="103"/>
      <c r="AO10" s="100"/>
    </row>
    <row r="11" spans="1:45" s="51" customFormat="1">
      <c r="A11" s="100"/>
      <c r="B11" s="100"/>
      <c r="C11" s="100"/>
      <c r="D11" s="9"/>
      <c r="E11" s="47"/>
      <c r="F11" s="47"/>
      <c r="G11" s="47"/>
      <c r="H11" s="572" t="s">
        <v>47</v>
      </c>
      <c r="I11" s="573"/>
      <c r="J11" s="573"/>
      <c r="K11" s="53" t="str">
        <f>ROUND(Bilanz!H26,1)&amp;"/"&amp;ROUND(Bilanz!I26,1)</f>
        <v>0/0</v>
      </c>
      <c r="M11" s="9"/>
      <c r="N11" s="9"/>
      <c r="O11" s="9"/>
      <c r="P11" s="9"/>
      <c r="Q11" s="9"/>
      <c r="R11" s="9"/>
      <c r="S11" s="9"/>
      <c r="T11" s="9"/>
      <c r="U11" s="9"/>
      <c r="V11" s="9"/>
      <c r="W11" s="9"/>
      <c r="X11" s="9"/>
      <c r="Y11" s="9"/>
      <c r="Z11" s="9"/>
      <c r="AA11" s="9"/>
      <c r="AB11" s="9"/>
      <c r="AC11" s="9"/>
      <c r="AD11" s="9"/>
      <c r="AE11" s="48"/>
      <c r="AF11" s="49"/>
      <c r="AG11" s="9"/>
      <c r="AH11" s="9"/>
      <c r="AI11" s="9"/>
      <c r="AJ11" s="9"/>
      <c r="AK11" s="9"/>
      <c r="AL11" s="50"/>
      <c r="AM11" s="50"/>
      <c r="AN11" s="103"/>
      <c r="AO11" s="100"/>
    </row>
    <row r="12" spans="1:45" s="51" customFormat="1">
      <c r="A12" s="100"/>
      <c r="B12" s="100"/>
      <c r="C12" s="100"/>
      <c r="D12" s="9"/>
      <c r="E12" s="47"/>
      <c r="F12" s="47"/>
      <c r="G12" s="47"/>
      <c r="H12" s="572" t="s">
        <v>49</v>
      </c>
      <c r="I12" s="573"/>
      <c r="J12" s="573"/>
      <c r="K12" s="53" t="str">
        <f>ROUND(Bilanz!H27,1)&amp;"/"&amp;ROUND(Bilanz!I27,1)</f>
        <v>0/0</v>
      </c>
      <c r="M12" s="9"/>
      <c r="N12" s="9"/>
      <c r="O12" s="9"/>
      <c r="P12" s="9"/>
      <c r="Q12" s="9"/>
      <c r="R12" s="9"/>
      <c r="S12" s="9"/>
      <c r="T12" s="9"/>
      <c r="U12" s="9"/>
      <c r="V12" s="9"/>
      <c r="W12" s="9"/>
      <c r="X12" s="9"/>
      <c r="Y12" s="9"/>
      <c r="Z12" s="9"/>
      <c r="AA12" s="9"/>
      <c r="AB12" s="9"/>
      <c r="AC12" s="9"/>
      <c r="AD12" s="9"/>
      <c r="AE12" s="48"/>
      <c r="AF12" s="49"/>
      <c r="AG12" s="9"/>
      <c r="AH12" s="9"/>
      <c r="AI12" s="9"/>
      <c r="AJ12" s="9"/>
      <c r="AK12" s="9"/>
      <c r="AL12" s="50"/>
      <c r="AM12" s="50"/>
      <c r="AN12" s="103"/>
      <c r="AO12" s="100"/>
    </row>
    <row r="13" spans="1:45" s="51" customFormat="1">
      <c r="A13" s="100"/>
      <c r="B13" s="100"/>
      <c r="C13" s="100"/>
      <c r="D13" s="9"/>
      <c r="E13" s="47"/>
      <c r="F13" s="47"/>
      <c r="G13" s="47"/>
      <c r="H13" s="572" t="s">
        <v>51</v>
      </c>
      <c r="I13" s="573"/>
      <c r="J13" s="573"/>
      <c r="K13" s="53" t="str">
        <f>ROUND(Bilanz!H28,1)&amp;"/"&amp;ROUND(Bilanz!I28,1)</f>
        <v>0/0</v>
      </c>
      <c r="M13" s="9"/>
      <c r="N13" s="9"/>
      <c r="O13" s="9"/>
      <c r="P13" s="9"/>
      <c r="Q13" s="9"/>
      <c r="R13" s="9"/>
      <c r="S13" s="9"/>
      <c r="T13" s="9"/>
      <c r="U13" s="9"/>
      <c r="V13" s="9"/>
      <c r="W13" s="9"/>
      <c r="X13" s="9"/>
      <c r="Y13" s="9"/>
      <c r="Z13" s="9"/>
      <c r="AA13" s="9"/>
      <c r="AB13" s="9"/>
      <c r="AC13" s="9"/>
      <c r="AD13" s="9"/>
      <c r="AE13" s="48"/>
      <c r="AF13" s="49"/>
      <c r="AG13" s="9"/>
      <c r="AH13" s="9"/>
      <c r="AI13" s="9"/>
      <c r="AJ13" s="9"/>
      <c r="AK13" s="9"/>
      <c r="AL13" s="50"/>
      <c r="AM13" s="50"/>
      <c r="AN13" s="103"/>
      <c r="AO13" s="100"/>
    </row>
    <row r="14" spans="1:45" s="51" customFormat="1" ht="14.25" customHeight="1" thickBot="1">
      <c r="A14" s="100"/>
      <c r="B14" s="100"/>
      <c r="C14" s="100"/>
      <c r="D14" s="9"/>
      <c r="E14" s="47"/>
      <c r="F14" s="47"/>
      <c r="G14" s="47"/>
      <c r="H14" s="575" t="s">
        <v>54</v>
      </c>
      <c r="I14" s="576"/>
      <c r="J14" s="576"/>
      <c r="K14" s="54" t="str">
        <f>ROUND(Bilanz!H29,1)&amp;"/"&amp;ROUND(Bilanz!I29,1)</f>
        <v>0/0</v>
      </c>
      <c r="M14" s="9"/>
      <c r="N14" s="9"/>
      <c r="O14" s="9"/>
      <c r="P14" s="9"/>
      <c r="Q14" s="9"/>
      <c r="R14" s="9"/>
      <c r="S14" s="9"/>
      <c r="T14" s="9"/>
      <c r="U14" s="9"/>
      <c r="V14" s="9"/>
      <c r="W14" s="9"/>
      <c r="X14" s="9"/>
      <c r="Y14" s="9"/>
      <c r="Z14" s="9"/>
      <c r="AA14" s="9"/>
      <c r="AB14" s="9"/>
      <c r="AC14" s="9"/>
      <c r="AD14" s="9"/>
      <c r="AE14" s="48"/>
      <c r="AF14" s="49"/>
      <c r="AG14" s="9"/>
      <c r="AH14" s="9"/>
      <c r="AI14" s="9"/>
      <c r="AJ14" s="9"/>
      <c r="AK14" s="9"/>
      <c r="AL14" s="50"/>
      <c r="AM14" s="50"/>
      <c r="AN14" s="103"/>
      <c r="AO14" s="100"/>
      <c r="AP14" s="51">
        <v>62</v>
      </c>
    </row>
    <row r="15" spans="1:45" s="51" customFormat="1" ht="15">
      <c r="A15" s="98"/>
      <c r="B15" s="98"/>
      <c r="C15" s="98"/>
      <c r="D15" s="9"/>
      <c r="E15" s="47"/>
      <c r="F15" s="47"/>
      <c r="G15" s="47"/>
      <c r="H15" s="577" t="s">
        <v>318</v>
      </c>
      <c r="I15" s="578"/>
      <c r="J15" s="578"/>
      <c r="K15" s="57" t="str">
        <f>ROUND(Bilanz!H30,1)&amp;"/"&amp;ROUND(Bilanz!I30,1)</f>
        <v>0/0</v>
      </c>
      <c r="M15" s="9"/>
      <c r="N15" s="9"/>
      <c r="O15" s="9"/>
      <c r="P15" s="9"/>
      <c r="Q15" s="9"/>
      <c r="R15" s="9"/>
      <c r="S15" s="9"/>
      <c r="T15" s="9"/>
      <c r="U15" s="9"/>
      <c r="V15" s="9"/>
      <c r="W15" s="9"/>
      <c r="X15" s="9"/>
      <c r="Y15" s="9"/>
      <c r="Z15" s="9"/>
      <c r="AA15" s="9"/>
      <c r="AB15" s="9"/>
      <c r="AC15" s="9"/>
      <c r="AD15" s="9"/>
      <c r="AE15" s="48"/>
      <c r="AF15" s="49"/>
      <c r="AG15" s="9"/>
      <c r="AH15" s="9"/>
      <c r="AI15" s="9"/>
      <c r="AJ15" s="9"/>
      <c r="AK15" s="9"/>
      <c r="AL15" s="50"/>
      <c r="AM15" s="50"/>
      <c r="AN15" s="91"/>
      <c r="AO15" s="98"/>
    </row>
    <row r="16" spans="1:45" ht="18" hidden="1">
      <c r="H16" s="27"/>
      <c r="J16" s="10"/>
    </row>
    <row r="17" spans="1:43" ht="18" hidden="1">
      <c r="H17" s="27"/>
      <c r="J17" s="10"/>
    </row>
    <row r="18" spans="1:43" hidden="1"/>
    <row r="19" spans="1:43" ht="15" thickBot="1">
      <c r="AA19" s="426"/>
    </row>
    <row r="20" spans="1:43" ht="18.75" hidden="1" thickBot="1">
      <c r="I20" s="1"/>
      <c r="J20" s="22"/>
      <c r="K20" s="23"/>
      <c r="L20" s="23"/>
      <c r="M20">
        <f>COLUMN()</f>
        <v>13</v>
      </c>
      <c r="N20">
        <f>COLUMN()</f>
        <v>14</v>
      </c>
      <c r="Q20">
        <f>COLUMN()</f>
        <v>17</v>
      </c>
      <c r="R20">
        <f>COLUMN()</f>
        <v>18</v>
      </c>
      <c r="T20">
        <f>COLUMN()</f>
        <v>20</v>
      </c>
      <c r="U20">
        <f>COLUMN()</f>
        <v>21</v>
      </c>
      <c r="W20">
        <f>COLUMN()</f>
        <v>23</v>
      </c>
      <c r="X20">
        <f>COLUMN()</f>
        <v>24</v>
      </c>
      <c r="Y20">
        <f>COLUMN()</f>
        <v>25</v>
      </c>
      <c r="Z20">
        <f>COLUMN()</f>
        <v>26</v>
      </c>
      <c r="AA20">
        <f>COLUMN()</f>
        <v>27</v>
      </c>
      <c r="AB20">
        <f>COLUMN()</f>
        <v>28</v>
      </c>
      <c r="AC20">
        <f>COLUMN()</f>
        <v>29</v>
      </c>
      <c r="AE20" s="19">
        <v>9</v>
      </c>
      <c r="AF20" s="15" t="s">
        <v>248</v>
      </c>
    </row>
    <row r="21" spans="1:43" ht="16.5" customHeight="1">
      <c r="A21" s="552"/>
      <c r="B21" s="552"/>
      <c r="C21" s="552"/>
      <c r="D21" s="552" t="s">
        <v>251</v>
      </c>
      <c r="E21" s="552" t="s">
        <v>74</v>
      </c>
      <c r="F21" s="552" t="s">
        <v>283</v>
      </c>
      <c r="G21" s="552" t="s">
        <v>284</v>
      </c>
      <c r="H21" s="552" t="s">
        <v>293</v>
      </c>
      <c r="I21" s="554" t="s">
        <v>73</v>
      </c>
      <c r="J21" s="520" t="s">
        <v>591</v>
      </c>
      <c r="K21" s="520" t="s">
        <v>592</v>
      </c>
      <c r="L21" s="159" t="s">
        <v>279</v>
      </c>
      <c r="M21" s="556" t="s">
        <v>80</v>
      </c>
      <c r="N21" s="514" t="s">
        <v>2</v>
      </c>
      <c r="O21" s="527"/>
      <c r="P21" s="528"/>
      <c r="Q21" s="514" t="s">
        <v>282</v>
      </c>
      <c r="R21" s="515"/>
      <c r="S21" s="562" t="s">
        <v>287</v>
      </c>
      <c r="T21" s="563"/>
      <c r="U21" s="563"/>
      <c r="V21" s="562" t="s">
        <v>280</v>
      </c>
      <c r="W21" s="563"/>
      <c r="X21" s="564"/>
      <c r="Y21" s="568" t="s">
        <v>258</v>
      </c>
      <c r="Z21" s="172" t="s">
        <v>294</v>
      </c>
      <c r="AA21" s="173"/>
      <c r="AB21" s="170" t="s">
        <v>378</v>
      </c>
      <c r="AC21" s="173"/>
      <c r="AD21" s="560" t="s">
        <v>312</v>
      </c>
      <c r="AE21" s="25" t="s">
        <v>79</v>
      </c>
      <c r="AF21" s="16" t="s">
        <v>249</v>
      </c>
      <c r="AG21" s="8" t="s">
        <v>250</v>
      </c>
      <c r="AH21" s="8" t="s">
        <v>286</v>
      </c>
      <c r="AI21" s="8" t="s">
        <v>253</v>
      </c>
      <c r="AJ21" s="558" t="s">
        <v>289</v>
      </c>
      <c r="AK21" s="5" t="s">
        <v>254</v>
      </c>
      <c r="AL21" s="12" t="s">
        <v>0</v>
      </c>
      <c r="AM21" s="14" t="s">
        <v>80</v>
      </c>
      <c r="AN21" s="91" t="s">
        <v>319</v>
      </c>
      <c r="AO21" s="98" t="s">
        <v>337</v>
      </c>
      <c r="AP21" s="17" t="s">
        <v>341</v>
      </c>
      <c r="AQ21" s="33" t="s">
        <v>384</v>
      </c>
    </row>
    <row r="22" spans="1:43" s="33" customFormat="1" ht="23.25" thickBot="1">
      <c r="A22" s="553"/>
      <c r="B22" s="553"/>
      <c r="C22" s="553" t="s">
        <v>322</v>
      </c>
      <c r="D22" s="553"/>
      <c r="E22" s="553"/>
      <c r="F22" s="553"/>
      <c r="G22" s="553"/>
      <c r="H22" s="553"/>
      <c r="I22" s="555"/>
      <c r="J22" s="522" t="s">
        <v>257</v>
      </c>
      <c r="K22" s="522"/>
      <c r="L22" s="160" t="s">
        <v>256</v>
      </c>
      <c r="M22" s="557"/>
      <c r="N22" s="282"/>
      <c r="O22" s="283"/>
      <c r="P22" s="347" t="s">
        <v>255</v>
      </c>
      <c r="Q22" s="516"/>
      <c r="R22" s="517"/>
      <c r="S22" s="565"/>
      <c r="T22" s="566"/>
      <c r="U22" s="566"/>
      <c r="V22" s="565"/>
      <c r="W22" s="566"/>
      <c r="X22" s="567"/>
      <c r="Y22" s="569"/>
      <c r="Z22" s="345" t="s">
        <v>288</v>
      </c>
      <c r="AA22" s="346" t="s">
        <v>255</v>
      </c>
      <c r="AB22" s="345" t="s">
        <v>288</v>
      </c>
      <c r="AC22" s="346" t="s">
        <v>255</v>
      </c>
      <c r="AD22" s="561"/>
      <c r="AE22" s="30"/>
      <c r="AF22" s="31"/>
      <c r="AG22" s="32"/>
      <c r="AH22" s="32"/>
      <c r="AI22" s="32"/>
      <c r="AJ22" s="559"/>
      <c r="AK22" s="29"/>
      <c r="AL22" s="12"/>
      <c r="AM22" s="176"/>
      <c r="AN22" s="174"/>
      <c r="AO22" s="118"/>
    </row>
    <row r="23" spans="1:43">
      <c r="A23" s="98">
        <f t="shared" ref="A23:A86" si="0">COUNTIF($K$23:$K$1995,L23)</f>
        <v>0</v>
      </c>
      <c r="B23" s="98" t="str">
        <f>IF(C23=1,SUM($C$23:C23),"")</f>
        <v/>
      </c>
      <c r="C23" s="98">
        <f>IF(AND(L23&gt;0,AA23&gt;0,AC23&gt;0),1,0)</f>
        <v>0</v>
      </c>
      <c r="D23" t="str">
        <f>CONCATENATE(F23&amp;"-"&amp;G23&amp;"-"&amp;$D$1&amp;"-"&amp;M23)</f>
        <v>1900-1-Abgabe-</v>
      </c>
      <c r="E23" s="7" t="str">
        <f ca="1">IFERROR(IF(OR(AL23=0,ISNA(AL23)),"-",CONCATENATE(J23&amp;"-"&amp;K23)),"-")</f>
        <v>-</v>
      </c>
      <c r="F23" s="7">
        <f>YEAR(I23)</f>
        <v>1900</v>
      </c>
      <c r="G23" s="7">
        <f>IF(MONTH(I23)&lt;7,1,2)</f>
        <v>1</v>
      </c>
      <c r="H23" s="161">
        <v>1</v>
      </c>
      <c r="I23" s="66"/>
      <c r="J23" s="67"/>
      <c r="K23" s="68"/>
      <c r="L23" s="69"/>
      <c r="M23" s="175"/>
      <c r="N23" s="311" t="str">
        <f ca="1">IF(SUM(O23:P23)=0,"","%")</f>
        <v/>
      </c>
      <c r="O23" s="310" t="str">
        <f ca="1">IFERROR(IF(VLOOKUP($E23,'SD Abgabe'!$A$32:$N$610,'SD Abgabe'!$D$28,FALSE)=0,"",VLOOKUP($E23,'SD Abgabe'!$A$32:$N$610,'SD Abgabe'!$D$28,FALSE)),"")</f>
        <v/>
      </c>
      <c r="P23" s="312"/>
      <c r="Q23" s="316" t="str">
        <f>IF(OR($M23=0,L23&lt;&gt;0),"",IFERROR(VLOOKUP($E23,'SD Abgabe'!$A$32:$N$610,'SD Abgabe'!$E$28,FALSE),""))</f>
        <v/>
      </c>
      <c r="R23" s="76"/>
      <c r="S23" s="70" t="str">
        <f>IF(RIGHT(K23,15)="Schlachtgewicht","%","")</f>
        <v/>
      </c>
      <c r="T23" s="82">
        <f>IF(M23="Tierische Erzeugnisse",IF(OR($M23=0,L23&lt;&gt;0,U23&gt;0),"",IFERROR(VLOOKUP($E23,'SD Abgabe'!$A$32:$N$4326,'SD Abgabe'!$J$28,FALSE),0)),)</f>
        <v>0</v>
      </c>
      <c r="U23" s="72"/>
      <c r="V23" s="70" t="str">
        <f>IF(M23="organische Düngemittel","%","")</f>
        <v/>
      </c>
      <c r="W23" s="71">
        <f>IF(M23="organische Düngemittel",IF(OR($M23=0,L23&lt;&gt;0,X23&gt;0),"",IFERROR(VLOOKUP($E23,'SD Abgabe'!$A$32:$N$4326,'SD Abgabe'!$J$28,FALSE),)),)</f>
        <v>0</v>
      </c>
      <c r="X23" s="73"/>
      <c r="Y23" s="74" t="str">
        <f ca="1">IFERROR(VLOOKUP($E23,'SD Abgabe'!$A$32:$N$610,Y$20,FALSE),"")</f>
        <v/>
      </c>
      <c r="Z23" s="75" t="str">
        <f ca="1">IFERROR(IF(AND(J23&lt;&gt;"eigene Stoffe",VLOOKUP($E23,'SD Abgabe'!$A$32:$N$610,'SD Abgabe'!$G$28,FALSE)=0),"",IF($L23&lt;&gt;0,"",IFERROR(IF(AND(P23&gt;0,O23&lt;&gt;"",Q23&lt;&gt;"t TM"),VLOOKUP($E23,'SD Abgabe'!$A$32:$N$610,'SD Abgabe'!$G$28,FALSE)/O23*P23,VLOOKUP($E23,'SD Abgabe'!$A$32:$N$610,'SD Abgabe'!$G$28,FALSE)),""))),"")</f>
        <v/>
      </c>
      <c r="AA23" s="76"/>
      <c r="AB23" s="75" t="str">
        <f ca="1">IFERROR(IF(AND(J23&lt;&gt;"eigene Stoffe",VLOOKUP($E23,'SD Abgabe'!$A$32:$N$610,'SD Abgabe'!$H$28,FALSE)=0),"",IF($L23&lt;&gt;0,"",IFERROR(IF(AND(P23&gt;0,O23&lt;&gt;"",Q23&lt;&gt;"t TM"),VLOOKUP($E23,'SD Abgabe'!$A$32:$N$610,'SD Abgabe'!$H$28,FALSE)/O23*P23,VLOOKUP($E23,'SD Abgabe'!$A$32:$N$610,'SD Abgabe'!$H$28,FALSE)),""))),"")</f>
        <v/>
      </c>
      <c r="AC23" s="76"/>
      <c r="AD23" s="424" t="s">
        <v>667</v>
      </c>
      <c r="AE23" s="26" t="str">
        <f>IF($M23=0,"",IFERROR(VLOOKUP($E23,'SD Abgabe'!$A$32:$N$556,AE$20,FALSE),""))</f>
        <v/>
      </c>
      <c r="AF23" s="15">
        <f ca="1">IFERROR(N23*R23/100,0)</f>
        <v>0</v>
      </c>
      <c r="AG23">
        <f ca="1">IF(AN23=1,IF(RIGHT(K23,15)="Schlachtgewicht",IFERROR(IF(L23&gt;0,R23*AA23,IF(AA23&gt;0,AA23*R23*100/IF(U23&gt;0,U23,T23),Z23*R23*100/IF(U23&gt;0,U23,T23))),0),IFERROR(IF(L23&gt;0,R23*AA23,IF(AA23&gt;0,AA23*R23,Z23*R23)),0)),0)</f>
        <v>0</v>
      </c>
      <c r="AH23">
        <f ca="1">IF(AN23=1,AG23/100*IF(X23&gt;0,X23,W23),0)</f>
        <v>0</v>
      </c>
      <c r="AI23">
        <f ca="1">IF(AN23=1,IF(RIGHT(K23,15)="Schlachtgewicht",IFERROR(IF(L23&gt;0,R23*AC23*100/IF(U23&gt;0,U23,T23),IF(AC23&gt;0,AC23*R23*100/IF(U23&gt;0,U23,T23),AB23*R23*100/IF(U23&gt;0,U23,T23))),0),IFERROR(IF(L23&gt;0,R23*AC23,IF(AC23&gt;0,AC23*R23,AB23*R23)),0)),0)</f>
        <v>0</v>
      </c>
      <c r="AJ23">
        <f ca="1">IF(AN23=1,AI23/100*IF(X23&gt;0,X23,W23),0)</f>
        <v>0</v>
      </c>
      <c r="AK23">
        <f>IFERROR(AE23*$R23,0)</f>
        <v>0</v>
      </c>
      <c r="AL23" s="28" t="e">
        <f ca="1">COUNTIF(OFFSET('SD Abgabe'!$C$32,VLOOKUP(J23,Art_Abgabe,3,FALSE),0,VLOOKUP(J23,Art_Abgabe,4,FALSE)-VLOOKUP(J23,Art_Abgabe,3,FALSE)+1,1),K23)</f>
        <v>#N/A</v>
      </c>
      <c r="AM23" s="14">
        <f ca="1">COUNTIF(OFFSET('SD Abgabe'!$M$32,VLOOKUP(E23,'SD Abgabe'!$A$33:$X$485,'SD Abgabe'!$X$28,FALSE),0,1,VLOOKUP(E23,'SD Abgabe'!$A$33:$Y$485,'SD Abgabe'!$Y$28,FALSE)),M23)</f>
        <v>0</v>
      </c>
      <c r="AN23" s="91">
        <f ca="1">IF(AND(I23&gt;0,K23&gt;0,M23&gt;0,R23&gt;0,OR(AND(AD23="Richtwerte ",AA23="",AC23=0),AND(OR(AD23="Richtwerte",AND(J23="eigene Stoffe",AD23&gt;0)),OR( Z23&gt;0,AA23&gt;0),OR(AB23&gt;0,AC23&gt;0)),AND(OR(AA23&gt;0,AC23&gt;0),OR(AD23="Richtwerte",AD23="Kennzeichnung",AD23="Analyse")))),1,0)</f>
        <v>0</v>
      </c>
      <c r="AO23" s="98">
        <f>IF(OR(AA23&gt;0,AC23&gt;0),2,3)</f>
        <v>3</v>
      </c>
      <c r="AP23" s="98">
        <f>IF(I23&gt;0,ROW(),0)</f>
        <v>0</v>
      </c>
      <c r="AQ23" s="17" t="str">
        <f>CONCATENATE(F23&amp;"-"&amp;G23&amp;"-"&amp;$D$1)</f>
        <v>1900-1-Abgabe</v>
      </c>
    </row>
    <row r="24" spans="1:43">
      <c r="A24" s="98">
        <f t="shared" si="0"/>
        <v>0</v>
      </c>
      <c r="B24" s="98" t="str">
        <f>IF(C24=1,SUM($C$23:C24),"")</f>
        <v/>
      </c>
      <c r="C24" s="98">
        <f t="shared" ref="C24:C87" si="1">IF(AND(L24&gt;0,AA24&gt;0,AC24&gt;0),1,0)</f>
        <v>0</v>
      </c>
      <c r="D24" t="str">
        <f t="shared" ref="D24:D26" si="2">CONCATENATE(F24&amp;"-"&amp;G24&amp;"-"&amp;$D$1&amp;"-"&amp;M24)</f>
        <v>1900-1-Abgabe-</v>
      </c>
      <c r="E24" s="7" t="str">
        <f t="shared" ref="E24:E87" ca="1" si="3">IFERROR(IF(OR(AL24=0,ISNA(AL24)),"-",CONCATENATE(J24&amp;"-"&amp;K24)),"-")</f>
        <v>-</v>
      </c>
      <c r="F24" s="7">
        <f t="shared" ref="F24:F26" si="4">YEAR(I24)</f>
        <v>1900</v>
      </c>
      <c r="G24" s="7">
        <f t="shared" ref="G24:G26" si="5">IF(MONTH(I24)&lt;7,1,2)</f>
        <v>1</v>
      </c>
      <c r="H24" s="162">
        <f t="shared" ref="H24:H216" si="6">H23+1</f>
        <v>2</v>
      </c>
      <c r="I24" s="77"/>
      <c r="J24" s="78"/>
      <c r="K24" s="79"/>
      <c r="L24" s="80"/>
      <c r="M24" s="177"/>
      <c r="N24" s="311" t="str">
        <f t="shared" ref="N24:N87" ca="1" si="7">IF(SUM(O24:P24)=0,"","%")</f>
        <v/>
      </c>
      <c r="O24" s="310" t="str">
        <f ca="1">IFERROR(IF(VLOOKUP($E24,'SD Abgabe'!$A$32:$N$610,'SD Abgabe'!$D$28,FALSE)=0,"",VLOOKUP($E24,'SD Abgabe'!$A$32:$N$610,'SD Abgabe'!$D$28,FALSE)),"")</f>
        <v/>
      </c>
      <c r="P24" s="313"/>
      <c r="Q24" s="317" t="str">
        <f>IF(OR($M24=0,L24&lt;&gt;0),"",IFERROR(VLOOKUP($E24,'SD Abgabe'!$A$32:$N$610,'SD Abgabe'!$E$28,FALSE),""))</f>
        <v/>
      </c>
      <c r="R24" s="87"/>
      <c r="S24" s="81" t="str">
        <f t="shared" ref="S24:S87" si="8">IF(RIGHT(K24,15)="Schlachtgewicht","%","")</f>
        <v/>
      </c>
      <c r="T24" s="82">
        <f>IF(M24="Tierische Erzeugnisse",IF(OR($M24=0,L24&lt;&gt;0,U24&gt;0),"",IFERROR(VLOOKUP($E24,'SD Abgabe'!$A$32:$N$4326,'SD Abgabe'!$J$28,FALSE),0)),)</f>
        <v>0</v>
      </c>
      <c r="U24" s="83"/>
      <c r="V24" s="81" t="str">
        <f>IF(M24="organische Düngemittel","%","")</f>
        <v/>
      </c>
      <c r="W24" s="82">
        <f>IF(M24="organische Düngemittel",IF(OR($M24=0,L24&lt;&gt;0,X24&gt;0),"",IFERROR(VLOOKUP($E24,'SD Abgabe'!$A$32:$N$4326,'SD Abgabe'!$J$28,FALSE),)),)</f>
        <v>0</v>
      </c>
      <c r="X24" s="84"/>
      <c r="Y24" s="85" t="str">
        <f ca="1">IFERROR(VLOOKUP($E24,'SD Abgabe'!$A$32:$N$610,Y$20,FALSE),"")</f>
        <v/>
      </c>
      <c r="Z24" s="86" t="str">
        <f ca="1">IFERROR(IF(AND(J24&lt;&gt;"eigene Stoffe",VLOOKUP($E24,'SD Abgabe'!$A$32:$N$610,'SD Abgabe'!$G$28,FALSE)=0),"",IF($L24&lt;&gt;0,"",IFERROR(IF(AND(P24&gt;0,O24&lt;&gt;"",Q24&lt;&gt;"t TM"),VLOOKUP($E24,'SD Abgabe'!$A$32:$N$610,'SD Abgabe'!$G$28,FALSE)/O24*P24,VLOOKUP($E24,'SD Abgabe'!$A$32:$N$610,'SD Abgabe'!$G$28,FALSE)),""))),"")</f>
        <v/>
      </c>
      <c r="AA24" s="87"/>
      <c r="AB24" s="86" t="str">
        <f ca="1">IFERROR(IF(AND(J24&lt;&gt;"eigene Stoffe",VLOOKUP($E24,'SD Abgabe'!$A$32:$N$610,'SD Abgabe'!$H$28,FALSE)=0),"",IF($L24&lt;&gt;0,"",IFERROR(IF(AND(P24&gt;0,O24&lt;&gt;"",Q24&lt;&gt;"t TM"),VLOOKUP($E24,'SD Abgabe'!$A$32:$N$610,'SD Abgabe'!$H$28,FALSE)/O24*P24,VLOOKUP($E24,'SD Abgabe'!$A$32:$N$610,'SD Abgabe'!$H$28,FALSE)),""))),"")</f>
        <v/>
      </c>
      <c r="AC24" s="87"/>
      <c r="AD24" s="424" t="s">
        <v>667</v>
      </c>
      <c r="AE24" s="26" t="str">
        <f>IF($M24=0,"",IFERROR(VLOOKUP($E24,'SD Abgabe'!$A$32:$N$556,AE$20,FALSE),""))</f>
        <v/>
      </c>
      <c r="AF24" s="15">
        <f ca="1">IFERROR(N24*R24/100,0)</f>
        <v>0</v>
      </c>
      <c r="AG24">
        <f t="shared" ref="AG24:AG87" ca="1" si="9">IF(AN24=1,IF(RIGHT(K24,15)="Schlachtgewicht",IFERROR(IF(L24&gt;0,R24*AA24,IF(AA24&gt;0,AA24*R24*100/IF(U24&gt;0,U24,T24),Z24*R24*100/IF(U24&gt;0,U24,T24))),0),IFERROR(IF(L24&gt;0,R24*AA24,IF(AA24&gt;0,AA24*R24,Z24*R24)),0)),0)</f>
        <v>0</v>
      </c>
      <c r="AH24">
        <f t="shared" ref="AH24:AH87" ca="1" si="10">IF(AN24=1,AG24/100*IF(X24&gt;0,X24,W24),0)</f>
        <v>0</v>
      </c>
      <c r="AI24">
        <f t="shared" ref="AI24:AI87" ca="1" si="11">IF(AN24=1,IF(RIGHT(K24,15)="Schlachtgewicht",IFERROR(IF(L24&gt;0,R24*AC24*100/IF(U24&gt;0,U24,T24),IF(AC24&gt;0,AC24*R24*100/IF(U24&gt;0,U24,T24),AB24*R24*100/IF(U24&gt;0,U24,T24))),0),IFERROR(IF(L24&gt;0,R24*AC24,IF(AC24&gt;0,AC24*R24,AB24*R24)),0)),0)</f>
        <v>0</v>
      </c>
      <c r="AJ24">
        <f t="shared" ref="AJ24:AJ87" ca="1" si="12">IF(AN24=1,AI24/100*IF(X24&gt;0,X24,W24),0)</f>
        <v>0</v>
      </c>
      <c r="AK24">
        <f t="shared" ref="AK24:AK26" si="13">IFERROR(AE24*$R24,0)</f>
        <v>0</v>
      </c>
      <c r="AL24" s="28" t="e">
        <f ca="1">COUNTIF(OFFSET('SD Abgabe'!$C$32,VLOOKUP(J24,Art_Abgabe,3,FALSE),0,VLOOKUP(J24,Art_Abgabe,4,FALSE)-VLOOKUP(J24,Art_Abgabe,3,FALSE)+1,1),K24)</f>
        <v>#N/A</v>
      </c>
      <c r="AM24" s="14">
        <f ca="1">COUNTIF(OFFSET('SD Abgabe'!$M$32,VLOOKUP(E24,'SD Abgabe'!$A$33:$X$485,'SD Abgabe'!$X$28,FALSE),0,1,VLOOKUP(E24,'SD Abgabe'!$A$33:$Y$485,'SD Abgabe'!$Y$28,FALSE)),M24)</f>
        <v>0</v>
      </c>
      <c r="AN24" s="91">
        <f t="shared" ref="AN24:AN87" ca="1" si="14">IF(AND(I24&gt;0,K24&gt;0,M24&gt;0,R24&gt;0,OR(AND(AD24="Richtwerte ",AA24="",AC24=0),AND(OR(AD24="Richtwerte",AND(J24="eigene Stoffe",AD24&gt;0)),OR( Z24&gt;0,AA24&gt;0),OR(AB24&gt;0,AC24&gt;0)),AND(OR(AA24&gt;0,AC24&gt;0),OR(AD24="Richtwerte",AD24="Kennzeichnung",AD24="Analyse")))),1,0)</f>
        <v>0</v>
      </c>
      <c r="AO24" s="98">
        <f>IF(OR(AA24&gt;0,AC24&gt;0),2,3)</f>
        <v>3</v>
      </c>
      <c r="AP24" s="98">
        <f t="shared" ref="AP24:AP87" si="15">IF(I24&gt;0,ROW(),0)</f>
        <v>0</v>
      </c>
      <c r="AQ24" s="17" t="str">
        <f t="shared" ref="AQ24:AQ87" si="16">CONCATENATE(F24&amp;"-"&amp;G24&amp;"-"&amp;$D$1)</f>
        <v>1900-1-Abgabe</v>
      </c>
    </row>
    <row r="25" spans="1:43">
      <c r="A25" s="98">
        <f t="shared" si="0"/>
        <v>0</v>
      </c>
      <c r="B25" s="98" t="str">
        <f>IF(C25=1,SUM($C$23:C25),"")</f>
        <v/>
      </c>
      <c r="C25" s="98">
        <f t="shared" si="1"/>
        <v>0</v>
      </c>
      <c r="D25" t="str">
        <f t="shared" si="2"/>
        <v>1900-1-Abgabe-</v>
      </c>
      <c r="E25" s="7" t="str">
        <f t="shared" ca="1" si="3"/>
        <v>-</v>
      </c>
      <c r="F25" s="7">
        <f t="shared" si="4"/>
        <v>1900</v>
      </c>
      <c r="G25" s="7">
        <f t="shared" si="5"/>
        <v>1</v>
      </c>
      <c r="H25" s="162">
        <f t="shared" si="6"/>
        <v>3</v>
      </c>
      <c r="I25" s="77"/>
      <c r="J25" s="78"/>
      <c r="K25" s="79"/>
      <c r="L25" s="80"/>
      <c r="M25" s="177"/>
      <c r="N25" s="311" t="str">
        <f t="shared" ca="1" si="7"/>
        <v/>
      </c>
      <c r="O25" s="310" t="str">
        <f ca="1">IFERROR(IF(VLOOKUP($E25,'SD Abgabe'!$A$32:$N$610,'SD Abgabe'!$D$28,FALSE)=0,"",VLOOKUP($E25,'SD Abgabe'!$A$32:$N$610,'SD Abgabe'!$D$28,FALSE)),"")</f>
        <v/>
      </c>
      <c r="P25" s="313"/>
      <c r="Q25" s="317" t="str">
        <f>IF(OR($M25=0,L25&lt;&gt;0),"",IFERROR(VLOOKUP($E25,'SD Abgabe'!$A$32:$N$610,'SD Abgabe'!$E$28,FALSE),""))</f>
        <v/>
      </c>
      <c r="R25" s="87"/>
      <c r="S25" s="81" t="str">
        <f t="shared" si="8"/>
        <v/>
      </c>
      <c r="T25" s="82">
        <f>IF(M25="Tierische Erzeugnisse",IF(OR($M25=0,L25&lt;&gt;0,U25&gt;0),"",IFERROR(VLOOKUP($E25,'SD Abgabe'!$A$32:$N$4326,'SD Abgabe'!$J$28,FALSE),0)),)</f>
        <v>0</v>
      </c>
      <c r="U25" s="83"/>
      <c r="V25" s="81" t="str">
        <f>IF(M25="organische Düngemittel","%","")</f>
        <v/>
      </c>
      <c r="W25" s="82">
        <f>IF(M25="organische Düngemittel",IF(OR($M25=0,L25&lt;&gt;0,X25&gt;0),"",IFERROR(VLOOKUP($E25,'SD Abgabe'!$A$32:$N$4326,'SD Abgabe'!$J$28,FALSE),)),)</f>
        <v>0</v>
      </c>
      <c r="X25" s="84"/>
      <c r="Y25" s="85" t="str">
        <f ca="1">IFERROR(VLOOKUP($E25,'SD Abgabe'!$A$32:$N$610,Y$20,FALSE),"")</f>
        <v/>
      </c>
      <c r="Z25" s="86" t="str">
        <f ca="1">IFERROR(IF(AND(J25&lt;&gt;"eigene Stoffe",VLOOKUP($E25,'SD Abgabe'!$A$32:$N$610,'SD Abgabe'!$G$28,FALSE)=0),"",IF($L25&lt;&gt;0,"",IFERROR(IF(AND(P25&gt;0,O25&lt;&gt;"",Q25&lt;&gt;"t TM"),VLOOKUP($E25,'SD Abgabe'!$A$32:$N$610,'SD Abgabe'!$G$28,FALSE)/O25*P25,VLOOKUP($E25,'SD Abgabe'!$A$32:$N$610,'SD Abgabe'!$G$28,FALSE)),""))),"")</f>
        <v/>
      </c>
      <c r="AA25" s="87"/>
      <c r="AB25" s="86" t="str">
        <f ca="1">IFERROR(IF(AND(J25&lt;&gt;"eigene Stoffe",VLOOKUP($E25,'SD Abgabe'!$A$32:$N$610,'SD Abgabe'!$H$28,FALSE)=0),"",IF($L25&lt;&gt;0,"",IFERROR(IF(AND(P25&gt;0,O25&lt;&gt;"",Q25&lt;&gt;"t TM"),VLOOKUP($E25,'SD Abgabe'!$A$32:$N$610,'SD Abgabe'!$H$28,FALSE)/O25*P25,VLOOKUP($E25,'SD Abgabe'!$A$32:$N$610,'SD Abgabe'!$H$28,FALSE)),""))),"")</f>
        <v/>
      </c>
      <c r="AC25" s="87"/>
      <c r="AD25" s="424" t="s">
        <v>667</v>
      </c>
      <c r="AE25" s="26" t="str">
        <f>IF($M25=0,"",IFERROR(VLOOKUP($E25,'SD Abgabe'!$A$32:$N$556,AE$20,FALSE),""))</f>
        <v/>
      </c>
      <c r="AF25" s="15">
        <f ca="1">IFERROR(N25*R25/100,0)</f>
        <v>0</v>
      </c>
      <c r="AG25">
        <f t="shared" ca="1" si="9"/>
        <v>0</v>
      </c>
      <c r="AH25">
        <f t="shared" ca="1" si="10"/>
        <v>0</v>
      </c>
      <c r="AI25">
        <f t="shared" ca="1" si="11"/>
        <v>0</v>
      </c>
      <c r="AJ25">
        <f t="shared" ca="1" si="12"/>
        <v>0</v>
      </c>
      <c r="AK25">
        <f t="shared" si="13"/>
        <v>0</v>
      </c>
      <c r="AL25" s="28" t="e">
        <f ca="1">COUNTIF(OFFSET('SD Abgabe'!$C$32,VLOOKUP(J25,Art_Abgabe,3,FALSE),0,VLOOKUP(J25,Art_Abgabe,4,FALSE)-VLOOKUP(J25,Art_Abgabe,3,FALSE)+1,1),K25)</f>
        <v>#N/A</v>
      </c>
      <c r="AM25" s="14">
        <f ca="1">COUNTIF(OFFSET('SD Abgabe'!$M$32,VLOOKUP(E25,'SD Abgabe'!$A$33:$X$485,'SD Abgabe'!$X$28,FALSE),0,1,VLOOKUP(E25,'SD Abgabe'!$A$33:$Y$485,'SD Abgabe'!$Y$28,FALSE)),M25)</f>
        <v>0</v>
      </c>
      <c r="AN25" s="91">
        <f t="shared" ca="1" si="14"/>
        <v>0</v>
      </c>
      <c r="AO25" s="98">
        <f>IF(OR(AA25&gt;0,AC25&gt;0),2,3)</f>
        <v>3</v>
      </c>
      <c r="AP25" s="98">
        <f t="shared" si="15"/>
        <v>0</v>
      </c>
      <c r="AQ25" s="17" t="str">
        <f t="shared" si="16"/>
        <v>1900-1-Abgabe</v>
      </c>
    </row>
    <row r="26" spans="1:43">
      <c r="A26" s="98">
        <f t="shared" si="0"/>
        <v>0</v>
      </c>
      <c r="B26" s="98" t="str">
        <f>IF(C26=1,SUM($C$23:C26),"")</f>
        <v/>
      </c>
      <c r="C26" s="98">
        <f t="shared" si="1"/>
        <v>0</v>
      </c>
      <c r="D26" t="str">
        <f t="shared" si="2"/>
        <v>1900-1-Abgabe-</v>
      </c>
      <c r="E26" s="7" t="str">
        <f t="shared" ca="1" si="3"/>
        <v>-</v>
      </c>
      <c r="F26" s="7">
        <f t="shared" si="4"/>
        <v>1900</v>
      </c>
      <c r="G26" s="7">
        <f t="shared" si="5"/>
        <v>1</v>
      </c>
      <c r="H26" s="162">
        <f t="shared" si="6"/>
        <v>4</v>
      </c>
      <c r="I26" s="77"/>
      <c r="J26" s="78"/>
      <c r="K26" s="79"/>
      <c r="L26" s="80"/>
      <c r="M26" s="177"/>
      <c r="N26" s="309" t="str">
        <f t="shared" ca="1" si="7"/>
        <v/>
      </c>
      <c r="O26" s="310" t="str">
        <f ca="1">IFERROR(IF(VLOOKUP($E26,'SD Abgabe'!$A$32:$N$610,'SD Abgabe'!$D$28,FALSE)=0,"",VLOOKUP($E26,'SD Abgabe'!$A$32:$N$610,'SD Abgabe'!$D$28,FALSE)),"")</f>
        <v/>
      </c>
      <c r="P26" s="313"/>
      <c r="Q26" s="317" t="str">
        <f>IF(OR($M26=0,L26&lt;&gt;0),"",IFERROR(VLOOKUP($E26,'SD Abgabe'!$A$32:$N$610,'SD Abgabe'!$E$28,FALSE),""))</f>
        <v/>
      </c>
      <c r="R26" s="87"/>
      <c r="S26" s="81" t="str">
        <f t="shared" si="8"/>
        <v/>
      </c>
      <c r="T26" s="82">
        <f>IF(M26="Tierische Erzeugnisse",IF(OR($M26=0,L26&lt;&gt;0,U26&gt;0),"",IFERROR(VLOOKUP($E26,'SD Abgabe'!$A$32:$N$4326,'SD Abgabe'!$J$28,FALSE),0)),)</f>
        <v>0</v>
      </c>
      <c r="U26" s="83"/>
      <c r="V26" s="81" t="str">
        <f>IF(M26="organische Düngemittel","%","")</f>
        <v/>
      </c>
      <c r="W26" s="82">
        <f>IF(M26="organische Düngemittel",IF(OR($M26=0,L26&lt;&gt;0,X26&gt;0),"",IFERROR(VLOOKUP($E26,'SD Abgabe'!$A$32:$N$4326,'SD Abgabe'!$J$28,FALSE),)),)</f>
        <v>0</v>
      </c>
      <c r="X26" s="84"/>
      <c r="Y26" s="85" t="str">
        <f ca="1">IFERROR(VLOOKUP($E26,'SD Abgabe'!$A$32:$N$610,Y$20,FALSE),"")</f>
        <v/>
      </c>
      <c r="Z26" s="86" t="str">
        <f ca="1">IFERROR(IF(AND(J26&lt;&gt;"eigene Stoffe",VLOOKUP($E26,'SD Abgabe'!$A$32:$N$610,'SD Abgabe'!$G$28,FALSE)=0),"",IF($L26&lt;&gt;0,"",IFERROR(IF(AND(P26&gt;0,O26&lt;&gt;"",Q26&lt;&gt;"t TM"),VLOOKUP($E26,'SD Abgabe'!$A$32:$N$610,'SD Abgabe'!$G$28,FALSE)/O26*P26,VLOOKUP($E26,'SD Abgabe'!$A$32:$N$610,'SD Abgabe'!$G$28,FALSE)),""))),"")</f>
        <v/>
      </c>
      <c r="AA26" s="87"/>
      <c r="AB26" s="86" t="str">
        <f ca="1">IFERROR(IF(AND(J26&lt;&gt;"eigene Stoffe",VLOOKUP($E26,'SD Abgabe'!$A$32:$N$610,'SD Abgabe'!$H$28,FALSE)=0),"",IF($L26&lt;&gt;0,"",IFERROR(IF(AND(P26&gt;0,O26&lt;&gt;"",Q26&lt;&gt;"t TM"),VLOOKUP($E26,'SD Abgabe'!$A$32:$N$610,'SD Abgabe'!$H$28,FALSE)/O26*P26,VLOOKUP($E26,'SD Abgabe'!$A$32:$N$610,'SD Abgabe'!$H$28,FALSE)),""))),"")</f>
        <v/>
      </c>
      <c r="AC26" s="87"/>
      <c r="AD26" s="424" t="s">
        <v>667</v>
      </c>
      <c r="AE26" s="26" t="str">
        <f>IF($M26=0,"",IFERROR(VLOOKUP($E26,'SD Abgabe'!$A$32:$N$556,AE$20,FALSE),""))</f>
        <v/>
      </c>
      <c r="AF26" s="15">
        <f ca="1">IFERROR(N26*R26/100,0)</f>
        <v>0</v>
      </c>
      <c r="AG26">
        <f t="shared" ca="1" si="9"/>
        <v>0</v>
      </c>
      <c r="AH26">
        <f t="shared" ca="1" si="10"/>
        <v>0</v>
      </c>
      <c r="AI26">
        <f t="shared" ca="1" si="11"/>
        <v>0</v>
      </c>
      <c r="AJ26">
        <f t="shared" ca="1" si="12"/>
        <v>0</v>
      </c>
      <c r="AK26">
        <f t="shared" si="13"/>
        <v>0</v>
      </c>
      <c r="AL26" s="28" t="e">
        <f ca="1">COUNTIF(OFFSET('SD Abgabe'!$C$32,VLOOKUP(J26,Art_Abgabe,3,FALSE),0,VLOOKUP(J26,Art_Abgabe,4,FALSE)-VLOOKUP(J26,Art_Abgabe,3,FALSE)+1,1),K26)</f>
        <v>#N/A</v>
      </c>
      <c r="AM26" s="14">
        <f ca="1">COUNTIF(OFFSET('SD Abgabe'!$M$32,VLOOKUP(E26,'SD Abgabe'!$A$33:$X$485,'SD Abgabe'!$X$28,FALSE),0,1,VLOOKUP(E26,'SD Abgabe'!$A$33:$Y$485,'SD Abgabe'!$Y$28,FALSE)),M26)</f>
        <v>0</v>
      </c>
      <c r="AN26" s="91">
        <f t="shared" ca="1" si="14"/>
        <v>0</v>
      </c>
      <c r="AO26" s="98">
        <f>IF(OR(AA26&gt;0,AC26&gt;0),2,3)</f>
        <v>3</v>
      </c>
      <c r="AP26" s="98">
        <f t="shared" si="15"/>
        <v>0</v>
      </c>
      <c r="AQ26" s="17" t="str">
        <f t="shared" si="16"/>
        <v>1900-1-Abgabe</v>
      </c>
    </row>
    <row r="27" spans="1:43">
      <c r="A27" s="98">
        <f t="shared" si="0"/>
        <v>0</v>
      </c>
      <c r="B27" s="98" t="str">
        <f>IF(C27=1,SUM($C$23:C27),"")</f>
        <v/>
      </c>
      <c r="C27" s="98">
        <f t="shared" si="1"/>
        <v>0</v>
      </c>
      <c r="D27" t="str">
        <f t="shared" ref="D27:D90" si="17">CONCATENATE(F27&amp;"-"&amp;G27&amp;"-"&amp;$D$1&amp;"-"&amp;M27)</f>
        <v>1900-1-Abgabe-</v>
      </c>
      <c r="E27" s="7" t="str">
        <f t="shared" ca="1" si="3"/>
        <v>-</v>
      </c>
      <c r="F27" s="7">
        <f t="shared" ref="F27:F90" si="18">YEAR(I27)</f>
        <v>1900</v>
      </c>
      <c r="G27" s="7">
        <f t="shared" ref="G27:G90" si="19">IF(MONTH(I27)&lt;7,1,2)</f>
        <v>1</v>
      </c>
      <c r="H27" s="162">
        <f t="shared" si="6"/>
        <v>5</v>
      </c>
      <c r="I27" s="77"/>
      <c r="J27" s="78"/>
      <c r="K27" s="79"/>
      <c r="L27" s="80"/>
      <c r="M27" s="177"/>
      <c r="N27" s="309" t="str">
        <f t="shared" ca="1" si="7"/>
        <v/>
      </c>
      <c r="O27" s="310" t="str">
        <f ca="1">IFERROR(IF(VLOOKUP($E27,'SD Abgabe'!$A$32:$N$610,'SD Abgabe'!$D$28,FALSE)=0,"",VLOOKUP($E27,'SD Abgabe'!$A$32:$N$610,'SD Abgabe'!$D$28,FALSE)),"")</f>
        <v/>
      </c>
      <c r="P27" s="313"/>
      <c r="Q27" s="317" t="str">
        <f>IF(OR($M27=0,L27&lt;&gt;0),"",IFERROR(VLOOKUP($E27,'SD Abgabe'!$A$32:$N$610,'SD Abgabe'!$E$28,FALSE),""))</f>
        <v/>
      </c>
      <c r="R27" s="87"/>
      <c r="S27" s="81" t="str">
        <f t="shared" si="8"/>
        <v/>
      </c>
      <c r="T27" s="82">
        <f>IF(M27="Tierische Erzeugnisse",IF(OR($M27=0,L27&lt;&gt;0,U27&gt;0),"",IFERROR(VLOOKUP($E27,'SD Abgabe'!$A$32:$N$4326,'SD Abgabe'!$J$28,FALSE),0)),)</f>
        <v>0</v>
      </c>
      <c r="U27" s="83"/>
      <c r="V27" s="81" t="str">
        <f t="shared" ref="V27:V90" si="20">IF(M27="organische Düngemittel","%","")</f>
        <v/>
      </c>
      <c r="W27" s="82">
        <f>IF(M27="organische Düngemittel",IF(OR($M27=0,L27&lt;&gt;0,X27&gt;0),"",IFERROR(VLOOKUP($E27,'SD Abgabe'!$A$32:$N$4326,'SD Abgabe'!$J$28,FALSE),)),)</f>
        <v>0</v>
      </c>
      <c r="X27" s="84"/>
      <c r="Y27" s="85" t="str">
        <f ca="1">IFERROR(VLOOKUP($E27,'SD Abgabe'!$A$32:$N$610,Y$20,FALSE),"")</f>
        <v/>
      </c>
      <c r="Z27" s="86" t="str">
        <f ca="1">IFERROR(IF(AND(J27&lt;&gt;"eigene Stoffe",VLOOKUP($E27,'SD Abgabe'!$A$32:$N$610,'SD Abgabe'!$G$28,FALSE)=0),"",IF($L27&lt;&gt;0,"",IFERROR(IF(AND(P27&gt;0,O27&lt;&gt;"",Q27&lt;&gt;"t TM"),VLOOKUP($E27,'SD Abgabe'!$A$32:$N$610,'SD Abgabe'!$G$28,FALSE)/O27*P27,VLOOKUP($E27,'SD Abgabe'!$A$32:$N$610,'SD Abgabe'!$G$28,FALSE)),""))),"")</f>
        <v/>
      </c>
      <c r="AA27" s="87"/>
      <c r="AB27" s="86" t="str">
        <f ca="1">IFERROR(IF(AND(J27&lt;&gt;"eigene Stoffe",VLOOKUP($E27,'SD Abgabe'!$A$32:$N$610,'SD Abgabe'!$H$28,FALSE)=0),"",IF($L27&lt;&gt;0,"",IFERROR(IF(AND(P27&gt;0,O27&lt;&gt;"",Q27&lt;&gt;"t TM"),VLOOKUP($E27,'SD Abgabe'!$A$32:$N$610,'SD Abgabe'!$H$28,FALSE)/O27*P27,VLOOKUP($E27,'SD Abgabe'!$A$32:$N$610,'SD Abgabe'!$H$28,FALSE)),""))),"")</f>
        <v/>
      </c>
      <c r="AC27" s="87"/>
      <c r="AD27" s="424" t="s">
        <v>667</v>
      </c>
      <c r="AE27" s="26" t="str">
        <f>IF($M27=0,"",IFERROR(VLOOKUP($E27,'SD Abgabe'!$A$32:$N$556,AE$20,FALSE),""))</f>
        <v/>
      </c>
      <c r="AF27" s="15">
        <f t="shared" ref="AF27:AF90" ca="1" si="21">IFERROR(N27*R27/100,0)</f>
        <v>0</v>
      </c>
      <c r="AG27">
        <f t="shared" ca="1" si="9"/>
        <v>0</v>
      </c>
      <c r="AH27">
        <f t="shared" ca="1" si="10"/>
        <v>0</v>
      </c>
      <c r="AI27">
        <f t="shared" ca="1" si="11"/>
        <v>0</v>
      </c>
      <c r="AJ27">
        <f t="shared" ca="1" si="12"/>
        <v>0</v>
      </c>
      <c r="AK27">
        <f t="shared" ref="AK27:AK90" si="22">IFERROR(AE27*$R27,0)</f>
        <v>0</v>
      </c>
      <c r="AL27" s="28" t="e">
        <f ca="1">COUNTIF(OFFSET('SD Abgabe'!$C$32,VLOOKUP(J27,Art_Abgabe,3,FALSE),0,VLOOKUP(J27,Art_Abgabe,4,FALSE)-VLOOKUP(J27,Art_Abgabe,3,FALSE)+1,1),K27)</f>
        <v>#N/A</v>
      </c>
      <c r="AM27" s="14">
        <f ca="1">COUNTIF(OFFSET('SD Abgabe'!$M$32,VLOOKUP(E27,'SD Abgabe'!$A$33:$X$485,'SD Abgabe'!$X$28,FALSE),0,1,VLOOKUP(E27,'SD Abgabe'!$A$33:$Y$485,'SD Abgabe'!$Y$28,FALSE)),M27)</f>
        <v>0</v>
      </c>
      <c r="AN27" s="91">
        <f t="shared" ca="1" si="14"/>
        <v>0</v>
      </c>
      <c r="AO27" s="98">
        <f t="shared" ref="AO27:AO90" si="23">IF(OR(AA27&gt;0,AC27&gt;0),2,3)</f>
        <v>3</v>
      </c>
      <c r="AP27" s="98">
        <f t="shared" si="15"/>
        <v>0</v>
      </c>
      <c r="AQ27" s="17" t="str">
        <f t="shared" si="16"/>
        <v>1900-1-Abgabe</v>
      </c>
    </row>
    <row r="28" spans="1:43">
      <c r="A28" s="98">
        <f t="shared" si="0"/>
        <v>0</v>
      </c>
      <c r="B28" s="98" t="str">
        <f>IF(C28=1,SUM($C$23:C28),"")</f>
        <v/>
      </c>
      <c r="C28" s="98">
        <f t="shared" si="1"/>
        <v>0</v>
      </c>
      <c r="D28" t="str">
        <f t="shared" si="17"/>
        <v>1900-1-Abgabe-</v>
      </c>
      <c r="E28" s="7" t="str">
        <f t="shared" ca="1" si="3"/>
        <v>-</v>
      </c>
      <c r="F28" s="7">
        <f t="shared" si="18"/>
        <v>1900</v>
      </c>
      <c r="G28" s="7">
        <f t="shared" si="19"/>
        <v>1</v>
      </c>
      <c r="H28" s="162">
        <f t="shared" si="6"/>
        <v>6</v>
      </c>
      <c r="I28" s="77"/>
      <c r="J28" s="78"/>
      <c r="K28" s="79"/>
      <c r="L28" s="80"/>
      <c r="M28" s="177"/>
      <c r="N28" s="309" t="str">
        <f t="shared" ca="1" si="7"/>
        <v/>
      </c>
      <c r="O28" s="310" t="str">
        <f ca="1">IFERROR(IF(VLOOKUP($E28,'SD Abgabe'!$A$32:$N$610,'SD Abgabe'!$D$28,FALSE)=0,"",VLOOKUP($E28,'SD Abgabe'!$A$32:$N$610,'SD Abgabe'!$D$28,FALSE)),"")</f>
        <v/>
      </c>
      <c r="P28" s="313"/>
      <c r="Q28" s="317" t="str">
        <f>IF(OR($M28=0,L28&lt;&gt;0),"",IFERROR(VLOOKUP($E28,'SD Abgabe'!$A$32:$N$610,'SD Abgabe'!$E$28,FALSE),""))</f>
        <v/>
      </c>
      <c r="R28" s="87"/>
      <c r="S28" s="81" t="str">
        <f t="shared" si="8"/>
        <v/>
      </c>
      <c r="T28" s="82">
        <f>IF(M28="Tierische Erzeugnisse",IF(OR($M28=0,L28&lt;&gt;0,U28&gt;0),"",IFERROR(VLOOKUP($E28,'SD Abgabe'!$A$32:$N$4326,'SD Abgabe'!$J$28,FALSE),0)),)</f>
        <v>0</v>
      </c>
      <c r="U28" s="83"/>
      <c r="V28" s="81" t="str">
        <f t="shared" si="20"/>
        <v/>
      </c>
      <c r="W28" s="82">
        <f>IF(M28="organische Düngemittel",IF(OR($M28=0,L28&lt;&gt;0,X28&gt;0),"",IFERROR(VLOOKUP($E28,'SD Abgabe'!$A$32:$N$4326,'SD Abgabe'!$J$28,FALSE),)),)</f>
        <v>0</v>
      </c>
      <c r="X28" s="84"/>
      <c r="Y28" s="85" t="str">
        <f ca="1">IFERROR(VLOOKUP($E28,'SD Abgabe'!$A$32:$N$610,Y$20,FALSE),"")</f>
        <v/>
      </c>
      <c r="Z28" s="86" t="str">
        <f ca="1">IFERROR(IF(AND(J28&lt;&gt;"eigene Stoffe",VLOOKUP($E28,'SD Abgabe'!$A$32:$N$610,'SD Abgabe'!$G$28,FALSE)=0),"",IF($L28&lt;&gt;0,"",IFERROR(IF(AND(P28&gt;0,O28&lt;&gt;"",Q28&lt;&gt;"t TM"),VLOOKUP($E28,'SD Abgabe'!$A$32:$N$610,'SD Abgabe'!$G$28,FALSE)/O28*P28,VLOOKUP($E28,'SD Abgabe'!$A$32:$N$610,'SD Abgabe'!$G$28,FALSE)),""))),"")</f>
        <v/>
      </c>
      <c r="AA28" s="87"/>
      <c r="AB28" s="86" t="str">
        <f ca="1">IFERROR(IF(AND(J28&lt;&gt;"eigene Stoffe",VLOOKUP($E28,'SD Abgabe'!$A$32:$N$610,'SD Abgabe'!$H$28,FALSE)=0),"",IF($L28&lt;&gt;0,"",IFERROR(IF(AND(P28&gt;0,O28&lt;&gt;"",Q28&lt;&gt;"t TM"),VLOOKUP($E28,'SD Abgabe'!$A$32:$N$610,'SD Abgabe'!$H$28,FALSE)/O28*P28,VLOOKUP($E28,'SD Abgabe'!$A$32:$N$610,'SD Abgabe'!$H$28,FALSE)),""))),"")</f>
        <v/>
      </c>
      <c r="AC28" s="87"/>
      <c r="AD28" s="424" t="s">
        <v>667</v>
      </c>
      <c r="AE28" s="26" t="str">
        <f>IF($M28=0,"",IFERROR(VLOOKUP($E28,'SD Abgabe'!$A$32:$N$556,AE$20,FALSE),""))</f>
        <v/>
      </c>
      <c r="AF28" s="15">
        <f t="shared" ca="1" si="21"/>
        <v>0</v>
      </c>
      <c r="AG28">
        <f t="shared" ca="1" si="9"/>
        <v>0</v>
      </c>
      <c r="AH28">
        <f t="shared" ca="1" si="10"/>
        <v>0</v>
      </c>
      <c r="AI28">
        <f t="shared" ca="1" si="11"/>
        <v>0</v>
      </c>
      <c r="AJ28">
        <f t="shared" ca="1" si="12"/>
        <v>0</v>
      </c>
      <c r="AK28">
        <f t="shared" si="22"/>
        <v>0</v>
      </c>
      <c r="AL28" s="28" t="e">
        <f ca="1">COUNTIF(OFFSET('SD Abgabe'!$C$32,VLOOKUP(J28,Art_Abgabe,3,FALSE),0,VLOOKUP(J28,Art_Abgabe,4,FALSE)-VLOOKUP(J28,Art_Abgabe,3,FALSE)+1,1),K28)</f>
        <v>#N/A</v>
      </c>
      <c r="AM28" s="14">
        <f ca="1">COUNTIF(OFFSET('SD Abgabe'!$M$32,VLOOKUP(E28,'SD Abgabe'!$A$33:$X$485,'SD Abgabe'!$X$28,FALSE),0,1,VLOOKUP(E28,'SD Abgabe'!$A$33:$Y$485,'SD Abgabe'!$Y$28,FALSE)),M28)</f>
        <v>0</v>
      </c>
      <c r="AN28" s="91">
        <f t="shared" ca="1" si="14"/>
        <v>0</v>
      </c>
      <c r="AO28" s="98">
        <f t="shared" si="23"/>
        <v>3</v>
      </c>
      <c r="AP28" s="98">
        <f t="shared" si="15"/>
        <v>0</v>
      </c>
      <c r="AQ28" s="17" t="str">
        <f t="shared" si="16"/>
        <v>1900-1-Abgabe</v>
      </c>
    </row>
    <row r="29" spans="1:43">
      <c r="A29" s="98">
        <f t="shared" si="0"/>
        <v>0</v>
      </c>
      <c r="B29" s="98" t="str">
        <f>IF(C29=1,SUM($C$23:C29),"")</f>
        <v/>
      </c>
      <c r="C29" s="98">
        <f t="shared" si="1"/>
        <v>0</v>
      </c>
      <c r="D29" t="str">
        <f t="shared" si="17"/>
        <v>1900-1-Abgabe-</v>
      </c>
      <c r="E29" s="7" t="str">
        <f t="shared" ca="1" si="3"/>
        <v>-</v>
      </c>
      <c r="F29" s="7">
        <f t="shared" si="18"/>
        <v>1900</v>
      </c>
      <c r="G29" s="7">
        <f t="shared" si="19"/>
        <v>1</v>
      </c>
      <c r="H29" s="162">
        <f t="shared" si="6"/>
        <v>7</v>
      </c>
      <c r="I29" s="77"/>
      <c r="J29" s="78"/>
      <c r="K29" s="79"/>
      <c r="L29" s="80"/>
      <c r="M29" s="177"/>
      <c r="N29" s="309" t="str">
        <f t="shared" ca="1" si="7"/>
        <v/>
      </c>
      <c r="O29" s="310" t="str">
        <f ca="1">IFERROR(IF(VLOOKUP($E29,'SD Abgabe'!$A$32:$N$610,'SD Abgabe'!$D$28,FALSE)=0,"",VLOOKUP($E29,'SD Abgabe'!$A$32:$N$610,'SD Abgabe'!$D$28,FALSE)),"")</f>
        <v/>
      </c>
      <c r="P29" s="313"/>
      <c r="Q29" s="317" t="str">
        <f>IF(OR($M29=0,L29&lt;&gt;0),"",IFERROR(VLOOKUP($E29,'SD Abgabe'!$A$32:$N$610,'SD Abgabe'!$E$28,FALSE),""))</f>
        <v/>
      </c>
      <c r="R29" s="87"/>
      <c r="S29" s="81" t="str">
        <f t="shared" si="8"/>
        <v/>
      </c>
      <c r="T29" s="82">
        <f>IF(M29="Tierische Erzeugnisse",IF(OR($M29=0,L29&lt;&gt;0,U29&gt;0),"",IFERROR(VLOOKUP($E29,'SD Abgabe'!$A$32:$N$4326,'SD Abgabe'!$J$28,FALSE),0)),)</f>
        <v>0</v>
      </c>
      <c r="U29" s="83"/>
      <c r="V29" s="81" t="str">
        <f t="shared" si="20"/>
        <v/>
      </c>
      <c r="W29" s="82">
        <f>IF(M29="organische Düngemittel",IF(OR($M29=0,L29&lt;&gt;0,X29&gt;0),"",IFERROR(VLOOKUP($E29,'SD Abgabe'!$A$32:$N$4326,'SD Abgabe'!$J$28,FALSE),)),)</f>
        <v>0</v>
      </c>
      <c r="X29" s="84"/>
      <c r="Y29" s="85" t="str">
        <f ca="1">IFERROR(VLOOKUP($E29,'SD Abgabe'!$A$32:$N$610,Y$20,FALSE),"")</f>
        <v/>
      </c>
      <c r="Z29" s="86" t="str">
        <f ca="1">IFERROR(IF(AND(J29&lt;&gt;"eigene Stoffe",VLOOKUP($E29,'SD Abgabe'!$A$32:$N$610,'SD Abgabe'!$G$28,FALSE)=0),"",IF($L29&lt;&gt;0,"",IFERROR(IF(AND(P29&gt;0,O29&lt;&gt;"",Q29&lt;&gt;"t TM"),VLOOKUP($E29,'SD Abgabe'!$A$32:$N$610,'SD Abgabe'!$G$28,FALSE)/O29*P29,VLOOKUP($E29,'SD Abgabe'!$A$32:$N$610,'SD Abgabe'!$G$28,FALSE)),""))),"")</f>
        <v/>
      </c>
      <c r="AA29" s="87"/>
      <c r="AB29" s="86" t="str">
        <f ca="1">IFERROR(IF(AND(J29&lt;&gt;"eigene Stoffe",VLOOKUP($E29,'SD Abgabe'!$A$32:$N$610,'SD Abgabe'!$H$28,FALSE)=0),"",IF($L29&lt;&gt;0,"",IFERROR(IF(AND(P29&gt;0,O29&lt;&gt;"",Q29&lt;&gt;"t TM"),VLOOKUP($E29,'SD Abgabe'!$A$32:$N$610,'SD Abgabe'!$H$28,FALSE)/O29*P29,VLOOKUP($E29,'SD Abgabe'!$A$32:$N$610,'SD Abgabe'!$H$28,FALSE)),""))),"")</f>
        <v/>
      </c>
      <c r="AC29" s="87"/>
      <c r="AD29" s="424" t="s">
        <v>667</v>
      </c>
      <c r="AE29" s="26" t="str">
        <f>IF($M29=0,"",IFERROR(VLOOKUP($E29,'SD Abgabe'!$A$32:$N$556,AE$20,FALSE),""))</f>
        <v/>
      </c>
      <c r="AF29" s="15">
        <f t="shared" ca="1" si="21"/>
        <v>0</v>
      </c>
      <c r="AG29">
        <f t="shared" ca="1" si="9"/>
        <v>0</v>
      </c>
      <c r="AH29">
        <f t="shared" ca="1" si="10"/>
        <v>0</v>
      </c>
      <c r="AI29">
        <f t="shared" ca="1" si="11"/>
        <v>0</v>
      </c>
      <c r="AJ29">
        <f t="shared" ca="1" si="12"/>
        <v>0</v>
      </c>
      <c r="AK29">
        <f t="shared" si="22"/>
        <v>0</v>
      </c>
      <c r="AL29" s="28" t="e">
        <f ca="1">COUNTIF(OFFSET('SD Abgabe'!$C$32,VLOOKUP(J29,Art_Abgabe,3,FALSE),0,VLOOKUP(J29,Art_Abgabe,4,FALSE)-VLOOKUP(J29,Art_Abgabe,3,FALSE)+1,1),K29)</f>
        <v>#N/A</v>
      </c>
      <c r="AM29" s="14">
        <f ca="1">COUNTIF(OFFSET('SD Abgabe'!$M$32,VLOOKUP(E29,'SD Abgabe'!$A$33:$X$485,'SD Abgabe'!$X$28,FALSE),0,1,VLOOKUP(E29,'SD Abgabe'!$A$33:$Y$485,'SD Abgabe'!$Y$28,FALSE)),M29)</f>
        <v>0</v>
      </c>
      <c r="AN29" s="91">
        <f t="shared" ca="1" si="14"/>
        <v>0</v>
      </c>
      <c r="AO29" s="98">
        <f t="shared" si="23"/>
        <v>3</v>
      </c>
      <c r="AP29" s="98">
        <f t="shared" si="15"/>
        <v>0</v>
      </c>
      <c r="AQ29" s="17" t="str">
        <f t="shared" si="16"/>
        <v>1900-1-Abgabe</v>
      </c>
    </row>
    <row r="30" spans="1:43">
      <c r="A30" s="98">
        <f t="shared" si="0"/>
        <v>0</v>
      </c>
      <c r="B30" s="98" t="str">
        <f>IF(C30=1,SUM($C$23:C30),"")</f>
        <v/>
      </c>
      <c r="C30" s="98">
        <f t="shared" si="1"/>
        <v>0</v>
      </c>
      <c r="D30" t="str">
        <f t="shared" si="17"/>
        <v>1900-1-Abgabe-</v>
      </c>
      <c r="E30" s="7" t="str">
        <f t="shared" ca="1" si="3"/>
        <v>-</v>
      </c>
      <c r="F30" s="7">
        <f t="shared" si="18"/>
        <v>1900</v>
      </c>
      <c r="G30" s="7">
        <f t="shared" si="19"/>
        <v>1</v>
      </c>
      <c r="H30" s="162">
        <f t="shared" si="6"/>
        <v>8</v>
      </c>
      <c r="I30" s="77"/>
      <c r="J30" s="78"/>
      <c r="K30" s="79"/>
      <c r="L30" s="80"/>
      <c r="M30" s="177"/>
      <c r="N30" s="309" t="str">
        <f t="shared" ca="1" si="7"/>
        <v/>
      </c>
      <c r="O30" s="310" t="str">
        <f ca="1">IFERROR(IF(VLOOKUP($E30,'SD Abgabe'!$A$32:$N$610,'SD Abgabe'!$D$28,FALSE)=0,"",VLOOKUP($E30,'SD Abgabe'!$A$32:$N$610,'SD Abgabe'!$D$28,FALSE)),"")</f>
        <v/>
      </c>
      <c r="P30" s="313"/>
      <c r="Q30" s="317" t="str">
        <f>IF(OR($M30=0,L30&lt;&gt;0),"",IFERROR(VLOOKUP($E30,'SD Abgabe'!$A$32:$N$610,'SD Abgabe'!$E$28,FALSE),""))</f>
        <v/>
      </c>
      <c r="R30" s="87"/>
      <c r="S30" s="81" t="str">
        <f t="shared" si="8"/>
        <v/>
      </c>
      <c r="T30" s="82">
        <f>IF(M30="Tierische Erzeugnisse",IF(OR($M30=0,L30&lt;&gt;0,U30&gt;0),"",IFERROR(VLOOKUP($E30,'SD Abgabe'!$A$32:$N$4326,'SD Abgabe'!$J$28,FALSE),0)),)</f>
        <v>0</v>
      </c>
      <c r="U30" s="83"/>
      <c r="V30" s="81" t="str">
        <f t="shared" si="20"/>
        <v/>
      </c>
      <c r="W30" s="82">
        <f>IF(M30="organische Düngemittel",IF(OR($M30=0,L30&lt;&gt;0,X30&gt;0),"",IFERROR(VLOOKUP($E30,'SD Abgabe'!$A$32:$N$4326,'SD Abgabe'!$J$28,FALSE),)),)</f>
        <v>0</v>
      </c>
      <c r="X30" s="84"/>
      <c r="Y30" s="85" t="str">
        <f ca="1">IFERROR(VLOOKUP($E30,'SD Abgabe'!$A$32:$N$610,Y$20,FALSE),"")</f>
        <v/>
      </c>
      <c r="Z30" s="86" t="str">
        <f ca="1">IFERROR(IF(AND(J30&lt;&gt;"eigene Stoffe",VLOOKUP($E30,'SD Abgabe'!$A$32:$N$610,'SD Abgabe'!$G$28,FALSE)=0),"",IF($L30&lt;&gt;0,"",IFERROR(IF(AND(P30&gt;0,O30&lt;&gt;"",Q30&lt;&gt;"t TM"),VLOOKUP($E30,'SD Abgabe'!$A$32:$N$610,'SD Abgabe'!$G$28,FALSE)/O30*P30,VLOOKUP($E30,'SD Abgabe'!$A$32:$N$610,'SD Abgabe'!$G$28,FALSE)),""))),"")</f>
        <v/>
      </c>
      <c r="AA30" s="87"/>
      <c r="AB30" s="86" t="str">
        <f ca="1">IFERROR(IF(AND(J30&lt;&gt;"eigene Stoffe",VLOOKUP($E30,'SD Abgabe'!$A$32:$N$610,'SD Abgabe'!$H$28,FALSE)=0),"",IF($L30&lt;&gt;0,"",IFERROR(IF(AND(P30&gt;0,O30&lt;&gt;"",Q30&lt;&gt;"t TM"),VLOOKUP($E30,'SD Abgabe'!$A$32:$N$610,'SD Abgabe'!$H$28,FALSE)/O30*P30,VLOOKUP($E30,'SD Abgabe'!$A$32:$N$610,'SD Abgabe'!$H$28,FALSE)),""))),"")</f>
        <v/>
      </c>
      <c r="AC30" s="87"/>
      <c r="AD30" s="424" t="s">
        <v>667</v>
      </c>
      <c r="AE30" s="26" t="str">
        <f>IF($M30=0,"",IFERROR(VLOOKUP($E30,'SD Abgabe'!$A$32:$N$556,AE$20,FALSE),""))</f>
        <v/>
      </c>
      <c r="AF30" s="15">
        <f t="shared" ca="1" si="21"/>
        <v>0</v>
      </c>
      <c r="AG30">
        <f t="shared" ca="1" si="9"/>
        <v>0</v>
      </c>
      <c r="AH30">
        <f t="shared" ca="1" si="10"/>
        <v>0</v>
      </c>
      <c r="AI30">
        <f t="shared" ca="1" si="11"/>
        <v>0</v>
      </c>
      <c r="AJ30">
        <f t="shared" ca="1" si="12"/>
        <v>0</v>
      </c>
      <c r="AK30">
        <f t="shared" si="22"/>
        <v>0</v>
      </c>
      <c r="AL30" s="28" t="e">
        <f ca="1">COUNTIF(OFFSET('SD Abgabe'!$C$32,VLOOKUP(J30,Art_Abgabe,3,FALSE),0,VLOOKUP(J30,Art_Abgabe,4,FALSE)-VLOOKUP(J30,Art_Abgabe,3,FALSE)+1,1),K30)</f>
        <v>#N/A</v>
      </c>
      <c r="AM30" s="14">
        <f ca="1">COUNTIF(OFFSET('SD Abgabe'!$M$32,VLOOKUP(E30,'SD Abgabe'!$A$33:$X$485,'SD Abgabe'!$X$28,FALSE),0,1,VLOOKUP(E30,'SD Abgabe'!$A$33:$Y$485,'SD Abgabe'!$Y$28,FALSE)),M30)</f>
        <v>0</v>
      </c>
      <c r="AN30" s="91">
        <f t="shared" ca="1" si="14"/>
        <v>0</v>
      </c>
      <c r="AO30" s="98">
        <f t="shared" si="23"/>
        <v>3</v>
      </c>
      <c r="AP30" s="98">
        <f t="shared" si="15"/>
        <v>0</v>
      </c>
      <c r="AQ30" s="17" t="str">
        <f t="shared" si="16"/>
        <v>1900-1-Abgabe</v>
      </c>
    </row>
    <row r="31" spans="1:43">
      <c r="A31" s="98">
        <f t="shared" si="0"/>
        <v>0</v>
      </c>
      <c r="B31" s="98" t="str">
        <f>IF(C31=1,SUM($C$23:C31),"")</f>
        <v/>
      </c>
      <c r="C31" s="98">
        <f t="shared" si="1"/>
        <v>0</v>
      </c>
      <c r="D31" t="str">
        <f t="shared" si="17"/>
        <v>1900-1-Abgabe-</v>
      </c>
      <c r="E31" s="7" t="str">
        <f t="shared" ca="1" si="3"/>
        <v>-</v>
      </c>
      <c r="F31" s="7">
        <f t="shared" si="18"/>
        <v>1900</v>
      </c>
      <c r="G31" s="7">
        <f t="shared" si="19"/>
        <v>1</v>
      </c>
      <c r="H31" s="162">
        <f t="shared" si="6"/>
        <v>9</v>
      </c>
      <c r="I31" s="77"/>
      <c r="J31" s="78"/>
      <c r="K31" s="79"/>
      <c r="L31" s="80"/>
      <c r="M31" s="177"/>
      <c r="N31" s="309" t="str">
        <f t="shared" ca="1" si="7"/>
        <v/>
      </c>
      <c r="O31" s="310" t="str">
        <f ca="1">IFERROR(IF(VLOOKUP($E31,'SD Abgabe'!$A$32:$N$610,'SD Abgabe'!$D$28,FALSE)=0,"",VLOOKUP($E31,'SD Abgabe'!$A$32:$N$610,'SD Abgabe'!$D$28,FALSE)),"")</f>
        <v/>
      </c>
      <c r="P31" s="313"/>
      <c r="Q31" s="317" t="str">
        <f>IF(OR($M31=0,L31&lt;&gt;0),"",IFERROR(VLOOKUP($E31,'SD Abgabe'!$A$32:$N$610,'SD Abgabe'!$E$28,FALSE),""))</f>
        <v/>
      </c>
      <c r="R31" s="87"/>
      <c r="S31" s="81" t="str">
        <f t="shared" si="8"/>
        <v/>
      </c>
      <c r="T31" s="82">
        <f>IF(M31="Tierische Erzeugnisse",IF(OR($M31=0,L31&lt;&gt;0,U31&gt;0),"",IFERROR(VLOOKUP($E31,'SD Abgabe'!$A$32:$N$4326,'SD Abgabe'!$J$28,FALSE),0)),)</f>
        <v>0</v>
      </c>
      <c r="U31" s="83"/>
      <c r="V31" s="81" t="str">
        <f t="shared" si="20"/>
        <v/>
      </c>
      <c r="W31" s="82">
        <f>IF(M31="organische Düngemittel",IF(OR($M31=0,L31&lt;&gt;0,X31&gt;0),"",IFERROR(VLOOKUP($E31,'SD Abgabe'!$A$32:$N$4326,'SD Abgabe'!$J$28,FALSE),)),)</f>
        <v>0</v>
      </c>
      <c r="X31" s="84"/>
      <c r="Y31" s="85" t="str">
        <f ca="1">IFERROR(VLOOKUP($E31,'SD Abgabe'!$A$32:$N$610,Y$20,FALSE),"")</f>
        <v/>
      </c>
      <c r="Z31" s="86" t="str">
        <f ca="1">IFERROR(IF(AND(J31&lt;&gt;"eigene Stoffe",VLOOKUP($E31,'SD Abgabe'!$A$32:$N$610,'SD Abgabe'!$G$28,FALSE)=0),"",IF($L31&lt;&gt;0,"",IFERROR(IF(AND(P31&gt;0,O31&lt;&gt;"",Q31&lt;&gt;"t TM"),VLOOKUP($E31,'SD Abgabe'!$A$32:$N$610,'SD Abgabe'!$G$28,FALSE)/O31*P31,VLOOKUP($E31,'SD Abgabe'!$A$32:$N$610,'SD Abgabe'!$G$28,FALSE)),""))),"")</f>
        <v/>
      </c>
      <c r="AA31" s="87"/>
      <c r="AB31" s="86" t="str">
        <f ca="1">IFERROR(IF(AND(J31&lt;&gt;"eigene Stoffe",VLOOKUP($E31,'SD Abgabe'!$A$32:$N$610,'SD Abgabe'!$H$28,FALSE)=0),"",IF($L31&lt;&gt;0,"",IFERROR(IF(AND(P31&gt;0,O31&lt;&gt;"",Q31&lt;&gt;"t TM"),VLOOKUP($E31,'SD Abgabe'!$A$32:$N$610,'SD Abgabe'!$H$28,FALSE)/O31*P31,VLOOKUP($E31,'SD Abgabe'!$A$32:$N$610,'SD Abgabe'!$H$28,FALSE)),""))),"")</f>
        <v/>
      </c>
      <c r="AC31" s="87"/>
      <c r="AD31" s="424" t="s">
        <v>667</v>
      </c>
      <c r="AE31" s="26" t="str">
        <f>IF($M31=0,"",IFERROR(VLOOKUP($E31,'SD Abgabe'!$A$32:$N$556,AE$20,FALSE),""))</f>
        <v/>
      </c>
      <c r="AF31" s="15">
        <f t="shared" ca="1" si="21"/>
        <v>0</v>
      </c>
      <c r="AG31">
        <f t="shared" ca="1" si="9"/>
        <v>0</v>
      </c>
      <c r="AH31">
        <f t="shared" ca="1" si="10"/>
        <v>0</v>
      </c>
      <c r="AI31">
        <f t="shared" ca="1" si="11"/>
        <v>0</v>
      </c>
      <c r="AJ31">
        <f t="shared" ca="1" si="12"/>
        <v>0</v>
      </c>
      <c r="AK31">
        <f t="shared" si="22"/>
        <v>0</v>
      </c>
      <c r="AL31" s="28" t="e">
        <f ca="1">COUNTIF(OFFSET('SD Abgabe'!$C$32,VLOOKUP(J31,Art_Abgabe,3,FALSE),0,VLOOKUP(J31,Art_Abgabe,4,FALSE)-VLOOKUP(J31,Art_Abgabe,3,FALSE)+1,1),K31)</f>
        <v>#N/A</v>
      </c>
      <c r="AM31" s="14">
        <f ca="1">COUNTIF(OFFSET('SD Abgabe'!$M$32,VLOOKUP(E31,'SD Abgabe'!$A$33:$X$485,'SD Abgabe'!$X$28,FALSE),0,1,VLOOKUP(E31,'SD Abgabe'!$A$33:$Y$485,'SD Abgabe'!$Y$28,FALSE)),M31)</f>
        <v>0</v>
      </c>
      <c r="AN31" s="91">
        <f t="shared" ca="1" si="14"/>
        <v>0</v>
      </c>
      <c r="AO31" s="98">
        <f t="shared" si="23"/>
        <v>3</v>
      </c>
      <c r="AP31" s="98">
        <f t="shared" si="15"/>
        <v>0</v>
      </c>
      <c r="AQ31" s="17" t="str">
        <f t="shared" si="16"/>
        <v>1900-1-Abgabe</v>
      </c>
    </row>
    <row r="32" spans="1:43">
      <c r="A32" s="98">
        <f t="shared" si="0"/>
        <v>0</v>
      </c>
      <c r="B32" s="98" t="str">
        <f>IF(C32=1,SUM($C$23:C32),"")</f>
        <v/>
      </c>
      <c r="C32" s="98">
        <f t="shared" si="1"/>
        <v>0</v>
      </c>
      <c r="D32" t="str">
        <f t="shared" si="17"/>
        <v>1900-1-Abgabe-</v>
      </c>
      <c r="E32" s="7" t="str">
        <f t="shared" ca="1" si="3"/>
        <v>-</v>
      </c>
      <c r="F32" s="7">
        <f t="shared" si="18"/>
        <v>1900</v>
      </c>
      <c r="G32" s="7">
        <f t="shared" si="19"/>
        <v>1</v>
      </c>
      <c r="H32" s="162">
        <f t="shared" si="6"/>
        <v>10</v>
      </c>
      <c r="I32" s="77"/>
      <c r="J32" s="78"/>
      <c r="K32" s="79"/>
      <c r="L32" s="80"/>
      <c r="M32" s="177"/>
      <c r="N32" s="309" t="str">
        <f t="shared" ca="1" si="7"/>
        <v/>
      </c>
      <c r="O32" s="310" t="str">
        <f ca="1">IFERROR(IF(VLOOKUP($E32,'SD Abgabe'!$A$32:$N$610,'SD Abgabe'!$D$28,FALSE)=0,"",VLOOKUP($E32,'SD Abgabe'!$A$32:$N$610,'SD Abgabe'!$D$28,FALSE)),"")</f>
        <v/>
      </c>
      <c r="P32" s="313"/>
      <c r="Q32" s="317" t="str">
        <f>IF(OR($M32=0,L32&lt;&gt;0),"",IFERROR(VLOOKUP($E32,'SD Abgabe'!$A$32:$N$610,'SD Abgabe'!$E$28,FALSE),""))</f>
        <v/>
      </c>
      <c r="R32" s="87"/>
      <c r="S32" s="81" t="str">
        <f t="shared" si="8"/>
        <v/>
      </c>
      <c r="T32" s="82">
        <f>IF(M32="Tierische Erzeugnisse",IF(OR($M32=0,L32&lt;&gt;0,U32&gt;0),"",IFERROR(VLOOKUP($E32,'SD Abgabe'!$A$32:$N$4326,'SD Abgabe'!$J$28,FALSE),0)),)</f>
        <v>0</v>
      </c>
      <c r="U32" s="83"/>
      <c r="V32" s="81" t="str">
        <f t="shared" si="20"/>
        <v/>
      </c>
      <c r="W32" s="82">
        <f>IF(M32="organische Düngemittel",IF(OR($M32=0,L32&lt;&gt;0,X32&gt;0),"",IFERROR(VLOOKUP($E32,'SD Abgabe'!$A$32:$N$4326,'SD Abgabe'!$J$28,FALSE),)),)</f>
        <v>0</v>
      </c>
      <c r="X32" s="84"/>
      <c r="Y32" s="85" t="str">
        <f ca="1">IFERROR(VLOOKUP($E32,'SD Abgabe'!$A$32:$N$610,Y$20,FALSE),"")</f>
        <v/>
      </c>
      <c r="Z32" s="86" t="str">
        <f ca="1">IFERROR(IF(AND(J32&lt;&gt;"eigene Stoffe",VLOOKUP($E32,'SD Abgabe'!$A$32:$N$610,'SD Abgabe'!$G$28,FALSE)=0),"",IF($L32&lt;&gt;0,"",IFERROR(IF(AND(P32&gt;0,O32&lt;&gt;"",Q32&lt;&gt;"t TM"),VLOOKUP($E32,'SD Abgabe'!$A$32:$N$610,'SD Abgabe'!$G$28,FALSE)/O32*P32,VLOOKUP($E32,'SD Abgabe'!$A$32:$N$610,'SD Abgabe'!$G$28,FALSE)),""))),"")</f>
        <v/>
      </c>
      <c r="AA32" s="87"/>
      <c r="AB32" s="86" t="str">
        <f ca="1">IFERROR(IF(AND(J32&lt;&gt;"eigene Stoffe",VLOOKUP($E32,'SD Abgabe'!$A$32:$N$610,'SD Abgabe'!$H$28,FALSE)=0),"",IF($L32&lt;&gt;0,"",IFERROR(IF(AND(P32&gt;0,O32&lt;&gt;"",Q32&lt;&gt;"t TM"),VLOOKUP($E32,'SD Abgabe'!$A$32:$N$610,'SD Abgabe'!$H$28,FALSE)/O32*P32,VLOOKUP($E32,'SD Abgabe'!$A$32:$N$610,'SD Abgabe'!$H$28,FALSE)),""))),"")</f>
        <v/>
      </c>
      <c r="AC32" s="87"/>
      <c r="AD32" s="424" t="s">
        <v>667</v>
      </c>
      <c r="AE32" s="26" t="str">
        <f>IF($M32=0,"",IFERROR(VLOOKUP($E32,'SD Abgabe'!$A$32:$N$556,AE$20,FALSE),""))</f>
        <v/>
      </c>
      <c r="AF32" s="15">
        <f t="shared" ca="1" si="21"/>
        <v>0</v>
      </c>
      <c r="AG32">
        <f t="shared" ca="1" si="9"/>
        <v>0</v>
      </c>
      <c r="AH32">
        <f t="shared" ca="1" si="10"/>
        <v>0</v>
      </c>
      <c r="AI32">
        <f t="shared" ca="1" si="11"/>
        <v>0</v>
      </c>
      <c r="AJ32">
        <f t="shared" ca="1" si="12"/>
        <v>0</v>
      </c>
      <c r="AK32">
        <f t="shared" si="22"/>
        <v>0</v>
      </c>
      <c r="AL32" s="28" t="e">
        <f ca="1">COUNTIF(OFFSET('SD Abgabe'!$C$32,VLOOKUP(J32,Art_Abgabe,3,FALSE),0,VLOOKUP(J32,Art_Abgabe,4,FALSE)-VLOOKUP(J32,Art_Abgabe,3,FALSE)+1,1),K32)</f>
        <v>#N/A</v>
      </c>
      <c r="AM32" s="14">
        <f ca="1">COUNTIF(OFFSET('SD Abgabe'!$M$32,VLOOKUP(E32,'SD Abgabe'!$A$33:$X$485,'SD Abgabe'!$X$28,FALSE),0,1,VLOOKUP(E32,'SD Abgabe'!$A$33:$Y$485,'SD Abgabe'!$Y$28,FALSE)),M32)</f>
        <v>0</v>
      </c>
      <c r="AN32" s="91">
        <f t="shared" ca="1" si="14"/>
        <v>0</v>
      </c>
      <c r="AO32" s="98">
        <f t="shared" si="23"/>
        <v>3</v>
      </c>
      <c r="AP32" s="98">
        <f t="shared" si="15"/>
        <v>0</v>
      </c>
      <c r="AQ32" s="17" t="str">
        <f t="shared" si="16"/>
        <v>1900-1-Abgabe</v>
      </c>
    </row>
    <row r="33" spans="1:43">
      <c r="A33" s="98">
        <f t="shared" si="0"/>
        <v>0</v>
      </c>
      <c r="B33" s="98" t="str">
        <f>IF(C33=1,SUM($C$23:C33),"")</f>
        <v/>
      </c>
      <c r="C33" s="98">
        <f t="shared" si="1"/>
        <v>0</v>
      </c>
      <c r="D33" t="str">
        <f t="shared" si="17"/>
        <v>1900-1-Abgabe-</v>
      </c>
      <c r="E33" s="7" t="str">
        <f t="shared" ca="1" si="3"/>
        <v>-</v>
      </c>
      <c r="F33" s="7">
        <f t="shared" si="18"/>
        <v>1900</v>
      </c>
      <c r="G33" s="7">
        <f t="shared" si="19"/>
        <v>1</v>
      </c>
      <c r="H33" s="162">
        <f t="shared" si="6"/>
        <v>11</v>
      </c>
      <c r="I33" s="77"/>
      <c r="J33" s="78"/>
      <c r="K33" s="79"/>
      <c r="L33" s="80"/>
      <c r="M33" s="177"/>
      <c r="N33" s="309" t="str">
        <f t="shared" ca="1" si="7"/>
        <v/>
      </c>
      <c r="O33" s="310" t="str">
        <f ca="1">IFERROR(IF(VLOOKUP($E33,'SD Abgabe'!$A$32:$N$610,'SD Abgabe'!$D$28,FALSE)=0,"",VLOOKUP($E33,'SD Abgabe'!$A$32:$N$610,'SD Abgabe'!$D$28,FALSE)),"")</f>
        <v/>
      </c>
      <c r="P33" s="313"/>
      <c r="Q33" s="317" t="str">
        <f>IF(OR($M33=0,L33&lt;&gt;0),"",IFERROR(VLOOKUP($E33,'SD Abgabe'!$A$32:$N$610,'SD Abgabe'!$E$28,FALSE),""))</f>
        <v/>
      </c>
      <c r="R33" s="87"/>
      <c r="S33" s="81" t="str">
        <f t="shared" si="8"/>
        <v/>
      </c>
      <c r="T33" s="82">
        <f>IF(M33="Tierische Erzeugnisse",IF(OR($M33=0,L33&lt;&gt;0,U33&gt;0),"",IFERROR(VLOOKUP($E33,'SD Abgabe'!$A$32:$N$4326,'SD Abgabe'!$J$28,FALSE),0)),)</f>
        <v>0</v>
      </c>
      <c r="U33" s="83"/>
      <c r="V33" s="81" t="str">
        <f t="shared" si="20"/>
        <v/>
      </c>
      <c r="W33" s="82">
        <f>IF(M33="organische Düngemittel",IF(OR($M33=0,L33&lt;&gt;0,X33&gt;0),"",IFERROR(VLOOKUP($E33,'SD Abgabe'!$A$32:$N$4326,'SD Abgabe'!$J$28,FALSE),)),)</f>
        <v>0</v>
      </c>
      <c r="X33" s="84"/>
      <c r="Y33" s="85" t="str">
        <f ca="1">IFERROR(VLOOKUP($E33,'SD Abgabe'!$A$32:$N$610,Y$20,FALSE),"")</f>
        <v/>
      </c>
      <c r="Z33" s="86" t="str">
        <f ca="1">IFERROR(IF(AND(J33&lt;&gt;"eigene Stoffe",VLOOKUP($E33,'SD Abgabe'!$A$32:$N$610,'SD Abgabe'!$G$28,FALSE)=0),"",IF($L33&lt;&gt;0,"",IFERROR(IF(AND(P33&gt;0,O33&lt;&gt;"",Q33&lt;&gt;"t TM"),VLOOKUP($E33,'SD Abgabe'!$A$32:$N$610,'SD Abgabe'!$G$28,FALSE)/O33*P33,VLOOKUP($E33,'SD Abgabe'!$A$32:$N$610,'SD Abgabe'!$G$28,FALSE)),""))),"")</f>
        <v/>
      </c>
      <c r="AA33" s="87"/>
      <c r="AB33" s="86" t="str">
        <f ca="1">IFERROR(IF(AND(J33&lt;&gt;"eigene Stoffe",VLOOKUP($E33,'SD Abgabe'!$A$32:$N$610,'SD Abgabe'!$H$28,FALSE)=0),"",IF($L33&lt;&gt;0,"",IFERROR(IF(AND(P33&gt;0,O33&lt;&gt;"",Q33&lt;&gt;"t TM"),VLOOKUP($E33,'SD Abgabe'!$A$32:$N$610,'SD Abgabe'!$H$28,FALSE)/O33*P33,VLOOKUP($E33,'SD Abgabe'!$A$32:$N$610,'SD Abgabe'!$H$28,FALSE)),""))),"")</f>
        <v/>
      </c>
      <c r="AC33" s="87"/>
      <c r="AD33" s="424" t="s">
        <v>667</v>
      </c>
      <c r="AE33" s="26" t="str">
        <f>IF($M33=0,"",IFERROR(VLOOKUP($E33,'SD Abgabe'!$A$32:$N$556,AE$20,FALSE),""))</f>
        <v/>
      </c>
      <c r="AF33" s="15">
        <f t="shared" ca="1" si="21"/>
        <v>0</v>
      </c>
      <c r="AG33">
        <f t="shared" ca="1" si="9"/>
        <v>0</v>
      </c>
      <c r="AH33">
        <f t="shared" ca="1" si="10"/>
        <v>0</v>
      </c>
      <c r="AI33">
        <f t="shared" ca="1" si="11"/>
        <v>0</v>
      </c>
      <c r="AJ33">
        <f t="shared" ca="1" si="12"/>
        <v>0</v>
      </c>
      <c r="AK33">
        <f t="shared" si="22"/>
        <v>0</v>
      </c>
      <c r="AL33" s="28" t="e">
        <f ca="1">COUNTIF(OFFSET('SD Abgabe'!$C$32,VLOOKUP(J33,Art_Abgabe,3,FALSE),0,VLOOKUP(J33,Art_Abgabe,4,FALSE)-VLOOKUP(J33,Art_Abgabe,3,FALSE)+1,1),K33)</f>
        <v>#N/A</v>
      </c>
      <c r="AM33" s="14">
        <f ca="1">COUNTIF(OFFSET('SD Abgabe'!$M$32,VLOOKUP(E33,'SD Abgabe'!$A$33:$X$485,'SD Abgabe'!$X$28,FALSE),0,1,VLOOKUP(E33,'SD Abgabe'!$A$33:$Y$485,'SD Abgabe'!$Y$28,FALSE)),M33)</f>
        <v>0</v>
      </c>
      <c r="AN33" s="91">
        <f t="shared" ca="1" si="14"/>
        <v>0</v>
      </c>
      <c r="AO33" s="98">
        <f t="shared" si="23"/>
        <v>3</v>
      </c>
      <c r="AP33" s="98">
        <f t="shared" si="15"/>
        <v>0</v>
      </c>
      <c r="AQ33" s="17" t="str">
        <f t="shared" si="16"/>
        <v>1900-1-Abgabe</v>
      </c>
    </row>
    <row r="34" spans="1:43">
      <c r="A34" s="98">
        <f t="shared" si="0"/>
        <v>0</v>
      </c>
      <c r="B34" s="98" t="str">
        <f>IF(C34=1,SUM($C$23:C34),"")</f>
        <v/>
      </c>
      <c r="C34" s="98">
        <f t="shared" si="1"/>
        <v>0</v>
      </c>
      <c r="D34" t="str">
        <f t="shared" si="17"/>
        <v>1900-1-Abgabe-</v>
      </c>
      <c r="E34" s="7" t="str">
        <f t="shared" ca="1" si="3"/>
        <v>-</v>
      </c>
      <c r="F34" s="7">
        <f t="shared" si="18"/>
        <v>1900</v>
      </c>
      <c r="G34" s="7">
        <f t="shared" si="19"/>
        <v>1</v>
      </c>
      <c r="H34" s="162">
        <f t="shared" si="6"/>
        <v>12</v>
      </c>
      <c r="I34" s="77"/>
      <c r="J34" s="78"/>
      <c r="K34" s="79"/>
      <c r="L34" s="80"/>
      <c r="M34" s="177"/>
      <c r="N34" s="309" t="str">
        <f t="shared" ca="1" si="7"/>
        <v/>
      </c>
      <c r="O34" s="310" t="str">
        <f ca="1">IFERROR(IF(VLOOKUP($E34,'SD Abgabe'!$A$32:$N$610,'SD Abgabe'!$D$28,FALSE)=0,"",VLOOKUP($E34,'SD Abgabe'!$A$32:$N$610,'SD Abgabe'!$D$28,FALSE)),"")</f>
        <v/>
      </c>
      <c r="P34" s="313"/>
      <c r="Q34" s="317" t="str">
        <f>IF(OR($M34=0,L34&lt;&gt;0),"",IFERROR(VLOOKUP($E34,'SD Abgabe'!$A$32:$N$610,'SD Abgabe'!$E$28,FALSE),""))</f>
        <v/>
      </c>
      <c r="R34" s="87"/>
      <c r="S34" s="81" t="str">
        <f t="shared" si="8"/>
        <v/>
      </c>
      <c r="T34" s="82">
        <f>IF(M34="Tierische Erzeugnisse",IF(OR($M34=0,L34&lt;&gt;0,U34&gt;0),"",IFERROR(VLOOKUP($E34,'SD Abgabe'!$A$32:$N$4326,'SD Abgabe'!$J$28,FALSE),0)),)</f>
        <v>0</v>
      </c>
      <c r="U34" s="83"/>
      <c r="V34" s="81" t="str">
        <f t="shared" si="20"/>
        <v/>
      </c>
      <c r="W34" s="82">
        <f>IF(M34="organische Düngemittel",IF(OR($M34=0,L34&lt;&gt;0,X34&gt;0),"",IFERROR(VLOOKUP($E34,'SD Abgabe'!$A$32:$N$4326,'SD Abgabe'!$J$28,FALSE),)),)</f>
        <v>0</v>
      </c>
      <c r="X34" s="84"/>
      <c r="Y34" s="85" t="str">
        <f ca="1">IFERROR(VLOOKUP($E34,'SD Abgabe'!$A$32:$N$610,Y$20,FALSE),"")</f>
        <v/>
      </c>
      <c r="Z34" s="86" t="str">
        <f ca="1">IFERROR(IF(AND(J34&lt;&gt;"eigene Stoffe",VLOOKUP($E34,'SD Abgabe'!$A$32:$N$610,'SD Abgabe'!$G$28,FALSE)=0),"",IF($L34&lt;&gt;0,"",IFERROR(IF(AND(P34&gt;0,O34&lt;&gt;"",Q34&lt;&gt;"t TM"),VLOOKUP($E34,'SD Abgabe'!$A$32:$N$610,'SD Abgabe'!$G$28,FALSE)/O34*P34,VLOOKUP($E34,'SD Abgabe'!$A$32:$N$610,'SD Abgabe'!$G$28,FALSE)),""))),"")</f>
        <v/>
      </c>
      <c r="AA34" s="87"/>
      <c r="AB34" s="86" t="str">
        <f ca="1">IFERROR(IF(AND(J34&lt;&gt;"eigene Stoffe",VLOOKUP($E34,'SD Abgabe'!$A$32:$N$610,'SD Abgabe'!$H$28,FALSE)=0),"",IF($L34&lt;&gt;0,"",IFERROR(IF(AND(P34&gt;0,O34&lt;&gt;"",Q34&lt;&gt;"t TM"),VLOOKUP($E34,'SD Abgabe'!$A$32:$N$610,'SD Abgabe'!$H$28,FALSE)/O34*P34,VLOOKUP($E34,'SD Abgabe'!$A$32:$N$610,'SD Abgabe'!$H$28,FALSE)),""))),"")</f>
        <v/>
      </c>
      <c r="AC34" s="87"/>
      <c r="AD34" s="424" t="s">
        <v>667</v>
      </c>
      <c r="AE34" s="26" t="str">
        <f>IF($M34=0,"",IFERROR(VLOOKUP($E34,'SD Abgabe'!$A$32:$N$556,AE$20,FALSE),""))</f>
        <v/>
      </c>
      <c r="AF34" s="15">
        <f t="shared" ca="1" si="21"/>
        <v>0</v>
      </c>
      <c r="AG34">
        <f t="shared" ca="1" si="9"/>
        <v>0</v>
      </c>
      <c r="AH34">
        <f t="shared" ca="1" si="10"/>
        <v>0</v>
      </c>
      <c r="AI34">
        <f t="shared" ca="1" si="11"/>
        <v>0</v>
      </c>
      <c r="AJ34">
        <f t="shared" ca="1" si="12"/>
        <v>0</v>
      </c>
      <c r="AK34">
        <f t="shared" si="22"/>
        <v>0</v>
      </c>
      <c r="AL34" s="28" t="e">
        <f ca="1">COUNTIF(OFFSET('SD Abgabe'!$C$32,VLOOKUP(J34,Art_Abgabe,3,FALSE),0,VLOOKUP(J34,Art_Abgabe,4,FALSE)-VLOOKUP(J34,Art_Abgabe,3,FALSE)+1,1),K34)</f>
        <v>#N/A</v>
      </c>
      <c r="AM34" s="14">
        <f ca="1">COUNTIF(OFFSET('SD Abgabe'!$M$32,VLOOKUP(E34,'SD Abgabe'!$A$33:$X$485,'SD Abgabe'!$X$28,FALSE),0,1,VLOOKUP(E34,'SD Abgabe'!$A$33:$Y$485,'SD Abgabe'!$Y$28,FALSE)),M34)</f>
        <v>0</v>
      </c>
      <c r="AN34" s="91">
        <f t="shared" ca="1" si="14"/>
        <v>0</v>
      </c>
      <c r="AO34" s="98">
        <f t="shared" si="23"/>
        <v>3</v>
      </c>
      <c r="AP34" s="98">
        <f t="shared" si="15"/>
        <v>0</v>
      </c>
      <c r="AQ34" s="17" t="str">
        <f t="shared" si="16"/>
        <v>1900-1-Abgabe</v>
      </c>
    </row>
    <row r="35" spans="1:43">
      <c r="A35" s="98">
        <f t="shared" si="0"/>
        <v>0</v>
      </c>
      <c r="B35" s="98" t="str">
        <f>IF(C35=1,SUM($C$23:C35),"")</f>
        <v/>
      </c>
      <c r="C35" s="98">
        <f t="shared" si="1"/>
        <v>0</v>
      </c>
      <c r="D35" t="str">
        <f t="shared" si="17"/>
        <v>1900-1-Abgabe-</v>
      </c>
      <c r="E35" s="7" t="str">
        <f t="shared" ca="1" si="3"/>
        <v>-</v>
      </c>
      <c r="F35" s="7">
        <f t="shared" si="18"/>
        <v>1900</v>
      </c>
      <c r="G35" s="7">
        <f t="shared" si="19"/>
        <v>1</v>
      </c>
      <c r="H35" s="162">
        <f t="shared" si="6"/>
        <v>13</v>
      </c>
      <c r="I35" s="77"/>
      <c r="J35" s="78"/>
      <c r="K35" s="79"/>
      <c r="L35" s="80"/>
      <c r="M35" s="177"/>
      <c r="N35" s="309" t="str">
        <f t="shared" ca="1" si="7"/>
        <v/>
      </c>
      <c r="O35" s="310" t="str">
        <f ca="1">IFERROR(IF(VLOOKUP($E35,'SD Abgabe'!$A$32:$N$610,'SD Abgabe'!$D$28,FALSE)=0,"",VLOOKUP($E35,'SD Abgabe'!$A$32:$N$610,'SD Abgabe'!$D$28,FALSE)),"")</f>
        <v/>
      </c>
      <c r="P35" s="313"/>
      <c r="Q35" s="317" t="str">
        <f>IF(OR($M35=0,L35&lt;&gt;0),"",IFERROR(VLOOKUP($E35,'SD Abgabe'!$A$32:$N$610,'SD Abgabe'!$E$28,FALSE),""))</f>
        <v/>
      </c>
      <c r="R35" s="87"/>
      <c r="S35" s="81" t="str">
        <f t="shared" si="8"/>
        <v/>
      </c>
      <c r="T35" s="82">
        <f>IF(M35="Tierische Erzeugnisse",IF(OR($M35=0,L35&lt;&gt;0,U35&gt;0),"",IFERROR(VLOOKUP($E35,'SD Abgabe'!$A$32:$N$4326,'SD Abgabe'!$J$28,FALSE),0)),)</f>
        <v>0</v>
      </c>
      <c r="U35" s="83"/>
      <c r="V35" s="81" t="str">
        <f t="shared" si="20"/>
        <v/>
      </c>
      <c r="W35" s="82">
        <f>IF(M35="organische Düngemittel",IF(OR($M35=0,L35&lt;&gt;0,X35&gt;0),"",IFERROR(VLOOKUP($E35,'SD Abgabe'!$A$32:$N$4326,'SD Abgabe'!$J$28,FALSE),)),)</f>
        <v>0</v>
      </c>
      <c r="X35" s="84"/>
      <c r="Y35" s="85" t="str">
        <f ca="1">IFERROR(VLOOKUP($E35,'SD Abgabe'!$A$32:$N$610,Y$20,FALSE),"")</f>
        <v/>
      </c>
      <c r="Z35" s="86" t="str">
        <f ca="1">IFERROR(IF(AND(J35&lt;&gt;"eigene Stoffe",VLOOKUP($E35,'SD Abgabe'!$A$32:$N$610,'SD Abgabe'!$G$28,FALSE)=0),"",IF($L35&lt;&gt;0,"",IFERROR(IF(AND(P35&gt;0,O35&lt;&gt;"",Q35&lt;&gt;"t TM"),VLOOKUP($E35,'SD Abgabe'!$A$32:$N$610,'SD Abgabe'!$G$28,FALSE)/O35*P35,VLOOKUP($E35,'SD Abgabe'!$A$32:$N$610,'SD Abgabe'!$G$28,FALSE)),""))),"")</f>
        <v/>
      </c>
      <c r="AA35" s="87"/>
      <c r="AB35" s="86" t="str">
        <f ca="1">IFERROR(IF(AND(J35&lt;&gt;"eigene Stoffe",VLOOKUP($E35,'SD Abgabe'!$A$32:$N$610,'SD Abgabe'!$H$28,FALSE)=0),"",IF($L35&lt;&gt;0,"",IFERROR(IF(AND(P35&gt;0,O35&lt;&gt;"",Q35&lt;&gt;"t TM"),VLOOKUP($E35,'SD Abgabe'!$A$32:$N$610,'SD Abgabe'!$H$28,FALSE)/O35*P35,VLOOKUP($E35,'SD Abgabe'!$A$32:$N$610,'SD Abgabe'!$H$28,FALSE)),""))),"")</f>
        <v/>
      </c>
      <c r="AC35" s="87"/>
      <c r="AD35" s="424" t="s">
        <v>667</v>
      </c>
      <c r="AE35" s="26" t="str">
        <f>IF($M35=0,"",IFERROR(VLOOKUP($E35,'SD Abgabe'!$A$32:$N$556,AE$20,FALSE),""))</f>
        <v/>
      </c>
      <c r="AF35" s="15">
        <f t="shared" ca="1" si="21"/>
        <v>0</v>
      </c>
      <c r="AG35">
        <f t="shared" ca="1" si="9"/>
        <v>0</v>
      </c>
      <c r="AH35">
        <f t="shared" ca="1" si="10"/>
        <v>0</v>
      </c>
      <c r="AI35">
        <f t="shared" ca="1" si="11"/>
        <v>0</v>
      </c>
      <c r="AJ35">
        <f t="shared" ca="1" si="12"/>
        <v>0</v>
      </c>
      <c r="AK35">
        <f t="shared" si="22"/>
        <v>0</v>
      </c>
      <c r="AL35" s="28" t="e">
        <f ca="1">COUNTIF(OFFSET('SD Abgabe'!$C$32,VLOOKUP(J35,Art_Abgabe,3,FALSE),0,VLOOKUP(J35,Art_Abgabe,4,FALSE)-VLOOKUP(J35,Art_Abgabe,3,FALSE)+1,1),K35)</f>
        <v>#N/A</v>
      </c>
      <c r="AM35" s="14">
        <f ca="1">COUNTIF(OFFSET('SD Abgabe'!$M$32,VLOOKUP(E35,'SD Abgabe'!$A$33:$X$485,'SD Abgabe'!$X$28,FALSE),0,1,VLOOKUP(E35,'SD Abgabe'!$A$33:$Y$485,'SD Abgabe'!$Y$28,FALSE)),M35)</f>
        <v>0</v>
      </c>
      <c r="AN35" s="91">
        <f t="shared" ca="1" si="14"/>
        <v>0</v>
      </c>
      <c r="AO35" s="98">
        <f t="shared" si="23"/>
        <v>3</v>
      </c>
      <c r="AP35" s="98">
        <f t="shared" si="15"/>
        <v>0</v>
      </c>
      <c r="AQ35" s="17" t="str">
        <f t="shared" si="16"/>
        <v>1900-1-Abgabe</v>
      </c>
    </row>
    <row r="36" spans="1:43">
      <c r="A36" s="98">
        <f t="shared" si="0"/>
        <v>0</v>
      </c>
      <c r="B36" s="98" t="str">
        <f>IF(C36=1,SUM($C$23:C36),"")</f>
        <v/>
      </c>
      <c r="C36" s="98">
        <f t="shared" si="1"/>
        <v>0</v>
      </c>
      <c r="D36" t="str">
        <f t="shared" si="17"/>
        <v>1900-1-Abgabe-</v>
      </c>
      <c r="E36" s="7" t="str">
        <f t="shared" ca="1" si="3"/>
        <v>-</v>
      </c>
      <c r="F36" s="7">
        <f t="shared" si="18"/>
        <v>1900</v>
      </c>
      <c r="G36" s="7">
        <f t="shared" si="19"/>
        <v>1</v>
      </c>
      <c r="H36" s="162">
        <f t="shared" si="6"/>
        <v>14</v>
      </c>
      <c r="I36" s="77"/>
      <c r="J36" s="78"/>
      <c r="K36" s="79"/>
      <c r="L36" s="80"/>
      <c r="M36" s="177"/>
      <c r="N36" s="309" t="str">
        <f t="shared" ca="1" si="7"/>
        <v/>
      </c>
      <c r="O36" s="310" t="str">
        <f ca="1">IFERROR(IF(VLOOKUP($E36,'SD Abgabe'!$A$32:$N$610,'SD Abgabe'!$D$28,FALSE)=0,"",VLOOKUP($E36,'SD Abgabe'!$A$32:$N$610,'SD Abgabe'!$D$28,FALSE)),"")</f>
        <v/>
      </c>
      <c r="P36" s="313"/>
      <c r="Q36" s="317" t="str">
        <f>IF(OR($M36=0,L36&lt;&gt;0),"",IFERROR(VLOOKUP($E36,'SD Abgabe'!$A$32:$N$610,'SD Abgabe'!$E$28,FALSE),""))</f>
        <v/>
      </c>
      <c r="R36" s="87"/>
      <c r="S36" s="81" t="str">
        <f t="shared" si="8"/>
        <v/>
      </c>
      <c r="T36" s="82">
        <f>IF(M36="Tierische Erzeugnisse",IF(OR($M36=0,L36&lt;&gt;0,U36&gt;0),"",IFERROR(VLOOKUP($E36,'SD Abgabe'!$A$32:$N$4326,'SD Abgabe'!$J$28,FALSE),0)),)</f>
        <v>0</v>
      </c>
      <c r="U36" s="83"/>
      <c r="V36" s="81" t="str">
        <f t="shared" si="20"/>
        <v/>
      </c>
      <c r="W36" s="82">
        <f>IF(M36="organische Düngemittel",IF(OR($M36=0,L36&lt;&gt;0,X36&gt;0),"",IFERROR(VLOOKUP($E36,'SD Abgabe'!$A$32:$N$4326,'SD Abgabe'!$J$28,FALSE),)),)</f>
        <v>0</v>
      </c>
      <c r="X36" s="84"/>
      <c r="Y36" s="85" t="str">
        <f ca="1">IFERROR(VLOOKUP($E36,'SD Abgabe'!$A$32:$N$610,Y$20,FALSE),"")</f>
        <v/>
      </c>
      <c r="Z36" s="86" t="str">
        <f ca="1">IFERROR(IF(AND(J36&lt;&gt;"eigene Stoffe",VLOOKUP($E36,'SD Abgabe'!$A$32:$N$610,'SD Abgabe'!$G$28,FALSE)=0),"",IF($L36&lt;&gt;0,"",IFERROR(IF(AND(P36&gt;0,O36&lt;&gt;"",Q36&lt;&gt;"t TM"),VLOOKUP($E36,'SD Abgabe'!$A$32:$N$610,'SD Abgabe'!$G$28,FALSE)/O36*P36,VLOOKUP($E36,'SD Abgabe'!$A$32:$N$610,'SD Abgabe'!$G$28,FALSE)),""))),"")</f>
        <v/>
      </c>
      <c r="AA36" s="87"/>
      <c r="AB36" s="86" t="str">
        <f ca="1">IFERROR(IF(AND(J36&lt;&gt;"eigene Stoffe",VLOOKUP($E36,'SD Abgabe'!$A$32:$N$610,'SD Abgabe'!$H$28,FALSE)=0),"",IF($L36&lt;&gt;0,"",IFERROR(IF(AND(P36&gt;0,O36&lt;&gt;"",Q36&lt;&gt;"t TM"),VLOOKUP($E36,'SD Abgabe'!$A$32:$N$610,'SD Abgabe'!$H$28,FALSE)/O36*P36,VLOOKUP($E36,'SD Abgabe'!$A$32:$N$610,'SD Abgabe'!$H$28,FALSE)),""))),"")</f>
        <v/>
      </c>
      <c r="AC36" s="87"/>
      <c r="AD36" s="424" t="s">
        <v>667</v>
      </c>
      <c r="AE36" s="26" t="str">
        <f>IF($M36=0,"",IFERROR(VLOOKUP($E36,'SD Abgabe'!$A$32:$N$556,AE$20,FALSE),""))</f>
        <v/>
      </c>
      <c r="AF36" s="15">
        <f t="shared" ca="1" si="21"/>
        <v>0</v>
      </c>
      <c r="AG36">
        <f t="shared" ca="1" si="9"/>
        <v>0</v>
      </c>
      <c r="AH36">
        <f t="shared" ca="1" si="10"/>
        <v>0</v>
      </c>
      <c r="AI36">
        <f t="shared" ca="1" si="11"/>
        <v>0</v>
      </c>
      <c r="AJ36">
        <f t="shared" ca="1" si="12"/>
        <v>0</v>
      </c>
      <c r="AK36">
        <f t="shared" si="22"/>
        <v>0</v>
      </c>
      <c r="AL36" s="28" t="e">
        <f ca="1">COUNTIF(OFFSET('SD Abgabe'!$C$32,VLOOKUP(J36,Art_Abgabe,3,FALSE),0,VLOOKUP(J36,Art_Abgabe,4,FALSE)-VLOOKUP(J36,Art_Abgabe,3,FALSE)+1,1),K36)</f>
        <v>#N/A</v>
      </c>
      <c r="AM36" s="14">
        <f ca="1">COUNTIF(OFFSET('SD Abgabe'!$M$32,VLOOKUP(E36,'SD Abgabe'!$A$33:$X$485,'SD Abgabe'!$X$28,FALSE),0,1,VLOOKUP(E36,'SD Abgabe'!$A$33:$Y$485,'SD Abgabe'!$Y$28,FALSE)),M36)</f>
        <v>0</v>
      </c>
      <c r="AN36" s="91">
        <f t="shared" ca="1" si="14"/>
        <v>0</v>
      </c>
      <c r="AO36" s="98">
        <f t="shared" si="23"/>
        <v>3</v>
      </c>
      <c r="AP36" s="98">
        <f t="shared" si="15"/>
        <v>0</v>
      </c>
      <c r="AQ36" s="17" t="str">
        <f t="shared" si="16"/>
        <v>1900-1-Abgabe</v>
      </c>
    </row>
    <row r="37" spans="1:43">
      <c r="A37" s="98">
        <f t="shared" si="0"/>
        <v>0</v>
      </c>
      <c r="B37" s="98" t="str">
        <f>IF(C37=1,SUM($C$23:C37),"")</f>
        <v/>
      </c>
      <c r="C37" s="98">
        <f t="shared" si="1"/>
        <v>0</v>
      </c>
      <c r="D37" t="str">
        <f t="shared" si="17"/>
        <v>1900-1-Abgabe-</v>
      </c>
      <c r="E37" s="7" t="str">
        <f t="shared" ca="1" si="3"/>
        <v>-</v>
      </c>
      <c r="F37" s="7">
        <f t="shared" si="18"/>
        <v>1900</v>
      </c>
      <c r="G37" s="7">
        <f t="shared" si="19"/>
        <v>1</v>
      </c>
      <c r="H37" s="162">
        <f t="shared" si="6"/>
        <v>15</v>
      </c>
      <c r="I37" s="77"/>
      <c r="J37" s="78"/>
      <c r="K37" s="79"/>
      <c r="L37" s="80"/>
      <c r="M37" s="177"/>
      <c r="N37" s="309" t="str">
        <f t="shared" ca="1" si="7"/>
        <v/>
      </c>
      <c r="O37" s="310" t="str">
        <f ca="1">IFERROR(IF(VLOOKUP($E37,'SD Abgabe'!$A$32:$N$610,'SD Abgabe'!$D$28,FALSE)=0,"",VLOOKUP($E37,'SD Abgabe'!$A$32:$N$610,'SD Abgabe'!$D$28,FALSE)),"")</f>
        <v/>
      </c>
      <c r="P37" s="313"/>
      <c r="Q37" s="317" t="str">
        <f>IF(OR($M37=0,L37&lt;&gt;0),"",IFERROR(VLOOKUP($E37,'SD Abgabe'!$A$32:$N$610,'SD Abgabe'!$E$28,FALSE),""))</f>
        <v/>
      </c>
      <c r="R37" s="87"/>
      <c r="S37" s="81" t="str">
        <f t="shared" si="8"/>
        <v/>
      </c>
      <c r="T37" s="82">
        <f>IF(M37="Tierische Erzeugnisse",IF(OR($M37=0,L37&lt;&gt;0,U37&gt;0),"",IFERROR(VLOOKUP($E37,'SD Abgabe'!$A$32:$N$4326,'SD Abgabe'!$J$28,FALSE),0)),)</f>
        <v>0</v>
      </c>
      <c r="U37" s="83"/>
      <c r="V37" s="81" t="str">
        <f t="shared" si="20"/>
        <v/>
      </c>
      <c r="W37" s="82">
        <f>IF(M37="organische Düngemittel",IF(OR($M37=0,L37&lt;&gt;0,X37&gt;0),"",IFERROR(VLOOKUP($E37,'SD Abgabe'!$A$32:$N$4326,'SD Abgabe'!$J$28,FALSE),)),)</f>
        <v>0</v>
      </c>
      <c r="X37" s="84"/>
      <c r="Y37" s="85" t="str">
        <f ca="1">IFERROR(VLOOKUP($E37,'SD Abgabe'!$A$32:$N$610,Y$20,FALSE),"")</f>
        <v/>
      </c>
      <c r="Z37" s="86" t="str">
        <f ca="1">IFERROR(IF(AND(J37&lt;&gt;"eigene Stoffe",VLOOKUP($E37,'SD Abgabe'!$A$32:$N$610,'SD Abgabe'!$G$28,FALSE)=0),"",IF($L37&lt;&gt;0,"",IFERROR(IF(AND(P37&gt;0,O37&lt;&gt;"",Q37&lt;&gt;"t TM"),VLOOKUP($E37,'SD Abgabe'!$A$32:$N$610,'SD Abgabe'!$G$28,FALSE)/O37*P37,VLOOKUP($E37,'SD Abgabe'!$A$32:$N$610,'SD Abgabe'!$G$28,FALSE)),""))),"")</f>
        <v/>
      </c>
      <c r="AA37" s="87"/>
      <c r="AB37" s="86" t="str">
        <f ca="1">IFERROR(IF(AND(J37&lt;&gt;"eigene Stoffe",VLOOKUP($E37,'SD Abgabe'!$A$32:$N$610,'SD Abgabe'!$H$28,FALSE)=0),"",IF($L37&lt;&gt;0,"",IFERROR(IF(AND(P37&gt;0,O37&lt;&gt;"",Q37&lt;&gt;"t TM"),VLOOKUP($E37,'SD Abgabe'!$A$32:$N$610,'SD Abgabe'!$H$28,FALSE)/O37*P37,VLOOKUP($E37,'SD Abgabe'!$A$32:$N$610,'SD Abgabe'!$H$28,FALSE)),""))),"")</f>
        <v/>
      </c>
      <c r="AC37" s="87"/>
      <c r="AD37" s="424" t="s">
        <v>667</v>
      </c>
      <c r="AE37" s="26" t="str">
        <f>IF($M37=0,"",IFERROR(VLOOKUP($E37,'SD Abgabe'!$A$32:$N$556,AE$20,FALSE),""))</f>
        <v/>
      </c>
      <c r="AF37" s="15">
        <f t="shared" ca="1" si="21"/>
        <v>0</v>
      </c>
      <c r="AG37">
        <f t="shared" ca="1" si="9"/>
        <v>0</v>
      </c>
      <c r="AH37">
        <f t="shared" ca="1" si="10"/>
        <v>0</v>
      </c>
      <c r="AI37">
        <f t="shared" ca="1" si="11"/>
        <v>0</v>
      </c>
      <c r="AJ37">
        <f t="shared" ca="1" si="12"/>
        <v>0</v>
      </c>
      <c r="AK37">
        <f t="shared" si="22"/>
        <v>0</v>
      </c>
      <c r="AL37" s="28" t="e">
        <f ca="1">COUNTIF(OFFSET('SD Abgabe'!$C$32,VLOOKUP(J37,Art_Abgabe,3,FALSE),0,VLOOKUP(J37,Art_Abgabe,4,FALSE)-VLOOKUP(J37,Art_Abgabe,3,FALSE)+1,1),K37)</f>
        <v>#N/A</v>
      </c>
      <c r="AM37" s="14">
        <f ca="1">COUNTIF(OFFSET('SD Abgabe'!$M$32,VLOOKUP(E37,'SD Abgabe'!$A$33:$X$485,'SD Abgabe'!$X$28,FALSE),0,1,VLOOKUP(E37,'SD Abgabe'!$A$33:$Y$485,'SD Abgabe'!$Y$28,FALSE)),M37)</f>
        <v>0</v>
      </c>
      <c r="AN37" s="91">
        <f t="shared" ca="1" si="14"/>
        <v>0</v>
      </c>
      <c r="AO37" s="98">
        <f t="shared" si="23"/>
        <v>3</v>
      </c>
      <c r="AP37" s="98">
        <f t="shared" si="15"/>
        <v>0</v>
      </c>
      <c r="AQ37" s="17" t="str">
        <f t="shared" si="16"/>
        <v>1900-1-Abgabe</v>
      </c>
    </row>
    <row r="38" spans="1:43">
      <c r="A38" s="98">
        <f t="shared" si="0"/>
        <v>0</v>
      </c>
      <c r="B38" s="98" t="str">
        <f>IF(C38=1,SUM($C$23:C38),"")</f>
        <v/>
      </c>
      <c r="C38" s="98">
        <f t="shared" si="1"/>
        <v>0</v>
      </c>
      <c r="D38" t="str">
        <f t="shared" si="17"/>
        <v>1900-1-Abgabe-</v>
      </c>
      <c r="E38" s="7" t="str">
        <f t="shared" ca="1" si="3"/>
        <v>-</v>
      </c>
      <c r="F38" s="7">
        <f t="shared" si="18"/>
        <v>1900</v>
      </c>
      <c r="G38" s="7">
        <f t="shared" si="19"/>
        <v>1</v>
      </c>
      <c r="H38" s="162">
        <f t="shared" si="6"/>
        <v>16</v>
      </c>
      <c r="I38" s="77"/>
      <c r="J38" s="78"/>
      <c r="K38" s="79"/>
      <c r="L38" s="80"/>
      <c r="M38" s="177"/>
      <c r="N38" s="309" t="str">
        <f t="shared" ca="1" si="7"/>
        <v/>
      </c>
      <c r="O38" s="310" t="str">
        <f ca="1">IFERROR(IF(VLOOKUP($E38,'SD Abgabe'!$A$32:$N$610,'SD Abgabe'!$D$28,FALSE)=0,"",VLOOKUP($E38,'SD Abgabe'!$A$32:$N$610,'SD Abgabe'!$D$28,FALSE)),"")</f>
        <v/>
      </c>
      <c r="P38" s="313"/>
      <c r="Q38" s="317" t="str">
        <f>IF(OR($M38=0,L38&lt;&gt;0),"",IFERROR(VLOOKUP($E38,'SD Abgabe'!$A$32:$N$610,'SD Abgabe'!$E$28,FALSE),""))</f>
        <v/>
      </c>
      <c r="R38" s="87"/>
      <c r="S38" s="81" t="str">
        <f t="shared" si="8"/>
        <v/>
      </c>
      <c r="T38" s="82">
        <f>IF(M38="Tierische Erzeugnisse",IF(OR($M38=0,L38&lt;&gt;0,U38&gt;0),"",IFERROR(VLOOKUP($E38,'SD Abgabe'!$A$32:$N$4326,'SD Abgabe'!$J$28,FALSE),0)),)</f>
        <v>0</v>
      </c>
      <c r="U38" s="83"/>
      <c r="V38" s="81" t="str">
        <f t="shared" si="20"/>
        <v/>
      </c>
      <c r="W38" s="82">
        <f>IF(M38="organische Düngemittel",IF(OR($M38=0,L38&lt;&gt;0,X38&gt;0),"",IFERROR(VLOOKUP($E38,'SD Abgabe'!$A$32:$N$4326,'SD Abgabe'!$J$28,FALSE),)),)</f>
        <v>0</v>
      </c>
      <c r="X38" s="84"/>
      <c r="Y38" s="85" t="str">
        <f ca="1">IFERROR(VLOOKUP($E38,'SD Abgabe'!$A$32:$N$610,Y$20,FALSE),"")</f>
        <v/>
      </c>
      <c r="Z38" s="86" t="str">
        <f ca="1">IFERROR(IF(AND(J38&lt;&gt;"eigene Stoffe",VLOOKUP($E38,'SD Abgabe'!$A$32:$N$610,'SD Abgabe'!$G$28,FALSE)=0),"",IF($L38&lt;&gt;0,"",IFERROR(IF(AND(P38&gt;0,O38&lt;&gt;"",Q38&lt;&gt;"t TM"),VLOOKUP($E38,'SD Abgabe'!$A$32:$N$610,'SD Abgabe'!$G$28,FALSE)/O38*P38,VLOOKUP($E38,'SD Abgabe'!$A$32:$N$610,'SD Abgabe'!$G$28,FALSE)),""))),"")</f>
        <v/>
      </c>
      <c r="AA38" s="87"/>
      <c r="AB38" s="86" t="str">
        <f ca="1">IFERROR(IF(AND(J38&lt;&gt;"eigene Stoffe",VLOOKUP($E38,'SD Abgabe'!$A$32:$N$610,'SD Abgabe'!$H$28,FALSE)=0),"",IF($L38&lt;&gt;0,"",IFERROR(IF(AND(P38&gt;0,O38&lt;&gt;"",Q38&lt;&gt;"t TM"),VLOOKUP($E38,'SD Abgabe'!$A$32:$N$610,'SD Abgabe'!$H$28,FALSE)/O38*P38,VLOOKUP($E38,'SD Abgabe'!$A$32:$N$610,'SD Abgabe'!$H$28,FALSE)),""))),"")</f>
        <v/>
      </c>
      <c r="AC38" s="87"/>
      <c r="AD38" s="424" t="s">
        <v>667</v>
      </c>
      <c r="AE38" s="26" t="str">
        <f>IF($M38=0,"",IFERROR(VLOOKUP($E38,'SD Abgabe'!$A$32:$N$556,AE$20,FALSE),""))</f>
        <v/>
      </c>
      <c r="AF38" s="15">
        <f t="shared" ca="1" si="21"/>
        <v>0</v>
      </c>
      <c r="AG38">
        <f t="shared" ca="1" si="9"/>
        <v>0</v>
      </c>
      <c r="AH38">
        <f t="shared" ca="1" si="10"/>
        <v>0</v>
      </c>
      <c r="AI38">
        <f t="shared" ca="1" si="11"/>
        <v>0</v>
      </c>
      <c r="AJ38">
        <f t="shared" ca="1" si="12"/>
        <v>0</v>
      </c>
      <c r="AK38">
        <f t="shared" si="22"/>
        <v>0</v>
      </c>
      <c r="AL38" s="28" t="e">
        <f ca="1">COUNTIF(OFFSET('SD Abgabe'!$C$32,VLOOKUP(J38,Art_Abgabe,3,FALSE),0,VLOOKUP(J38,Art_Abgabe,4,FALSE)-VLOOKUP(J38,Art_Abgabe,3,FALSE)+1,1),K38)</f>
        <v>#N/A</v>
      </c>
      <c r="AM38" s="14">
        <f ca="1">COUNTIF(OFFSET('SD Abgabe'!$M$32,VLOOKUP(E38,'SD Abgabe'!$A$33:$X$485,'SD Abgabe'!$X$28,FALSE),0,1,VLOOKUP(E38,'SD Abgabe'!$A$33:$Y$485,'SD Abgabe'!$Y$28,FALSE)),M38)</f>
        <v>0</v>
      </c>
      <c r="AN38" s="91">
        <f t="shared" ca="1" si="14"/>
        <v>0</v>
      </c>
      <c r="AO38" s="98">
        <f t="shared" si="23"/>
        <v>3</v>
      </c>
      <c r="AP38" s="98">
        <f t="shared" si="15"/>
        <v>0</v>
      </c>
      <c r="AQ38" s="17" t="str">
        <f t="shared" si="16"/>
        <v>1900-1-Abgabe</v>
      </c>
    </row>
    <row r="39" spans="1:43">
      <c r="A39" s="98">
        <f t="shared" si="0"/>
        <v>0</v>
      </c>
      <c r="B39" s="98" t="str">
        <f>IF(C39=1,SUM($C$23:C39),"")</f>
        <v/>
      </c>
      <c r="C39" s="98">
        <f t="shared" si="1"/>
        <v>0</v>
      </c>
      <c r="D39" t="str">
        <f t="shared" si="17"/>
        <v>1900-1-Abgabe-</v>
      </c>
      <c r="E39" s="7" t="str">
        <f t="shared" ca="1" si="3"/>
        <v>-</v>
      </c>
      <c r="F39" s="7">
        <f t="shared" si="18"/>
        <v>1900</v>
      </c>
      <c r="G39" s="7">
        <f t="shared" si="19"/>
        <v>1</v>
      </c>
      <c r="H39" s="162">
        <f t="shared" si="6"/>
        <v>17</v>
      </c>
      <c r="I39" s="77"/>
      <c r="J39" s="78"/>
      <c r="K39" s="79"/>
      <c r="L39" s="80"/>
      <c r="M39" s="177"/>
      <c r="N39" s="309" t="str">
        <f t="shared" ca="1" si="7"/>
        <v/>
      </c>
      <c r="O39" s="310" t="str">
        <f ca="1">IFERROR(IF(VLOOKUP($E39,'SD Abgabe'!$A$32:$N$610,'SD Abgabe'!$D$28,FALSE)=0,"",VLOOKUP($E39,'SD Abgabe'!$A$32:$N$610,'SD Abgabe'!$D$28,FALSE)),"")</f>
        <v/>
      </c>
      <c r="P39" s="313"/>
      <c r="Q39" s="317" t="str">
        <f>IF(OR($M39=0,L39&lt;&gt;0),"",IFERROR(VLOOKUP($E39,'SD Abgabe'!$A$32:$N$610,'SD Abgabe'!$E$28,FALSE),""))</f>
        <v/>
      </c>
      <c r="R39" s="87"/>
      <c r="S39" s="81" t="str">
        <f t="shared" si="8"/>
        <v/>
      </c>
      <c r="T39" s="82">
        <f>IF(M39="Tierische Erzeugnisse",IF(OR($M39=0,L39&lt;&gt;0,U39&gt;0),"",IFERROR(VLOOKUP($E39,'SD Abgabe'!$A$32:$N$4326,'SD Abgabe'!$J$28,FALSE),0)),)</f>
        <v>0</v>
      </c>
      <c r="U39" s="83"/>
      <c r="V39" s="81" t="str">
        <f t="shared" si="20"/>
        <v/>
      </c>
      <c r="W39" s="82">
        <f>IF(M39="organische Düngemittel",IF(OR($M39=0,L39&lt;&gt;0,X39&gt;0),"",IFERROR(VLOOKUP($E39,'SD Abgabe'!$A$32:$N$4326,'SD Abgabe'!$J$28,FALSE),)),)</f>
        <v>0</v>
      </c>
      <c r="X39" s="84"/>
      <c r="Y39" s="85" t="str">
        <f ca="1">IFERROR(VLOOKUP($E39,'SD Abgabe'!$A$32:$N$610,Y$20,FALSE),"")</f>
        <v/>
      </c>
      <c r="Z39" s="86" t="str">
        <f ca="1">IFERROR(IF(AND(J39&lt;&gt;"eigene Stoffe",VLOOKUP($E39,'SD Abgabe'!$A$32:$N$610,'SD Abgabe'!$G$28,FALSE)=0),"",IF($L39&lt;&gt;0,"",IFERROR(IF(AND(P39&gt;0,O39&lt;&gt;"",Q39&lt;&gt;"t TM"),VLOOKUP($E39,'SD Abgabe'!$A$32:$N$610,'SD Abgabe'!$G$28,FALSE)/O39*P39,VLOOKUP($E39,'SD Abgabe'!$A$32:$N$610,'SD Abgabe'!$G$28,FALSE)),""))),"")</f>
        <v/>
      </c>
      <c r="AA39" s="87"/>
      <c r="AB39" s="86" t="str">
        <f ca="1">IFERROR(IF(AND(J39&lt;&gt;"eigene Stoffe",VLOOKUP($E39,'SD Abgabe'!$A$32:$N$610,'SD Abgabe'!$H$28,FALSE)=0),"",IF($L39&lt;&gt;0,"",IFERROR(IF(AND(P39&gt;0,O39&lt;&gt;"",Q39&lt;&gt;"t TM"),VLOOKUP($E39,'SD Abgabe'!$A$32:$N$610,'SD Abgabe'!$H$28,FALSE)/O39*P39,VLOOKUP($E39,'SD Abgabe'!$A$32:$N$610,'SD Abgabe'!$H$28,FALSE)),""))),"")</f>
        <v/>
      </c>
      <c r="AC39" s="87"/>
      <c r="AD39" s="424" t="s">
        <v>667</v>
      </c>
      <c r="AE39" s="26" t="str">
        <f>IF($M39=0,"",IFERROR(VLOOKUP($E39,'SD Abgabe'!$A$32:$N$556,AE$20,FALSE),""))</f>
        <v/>
      </c>
      <c r="AF39" s="15">
        <f t="shared" ca="1" si="21"/>
        <v>0</v>
      </c>
      <c r="AG39">
        <f t="shared" ca="1" si="9"/>
        <v>0</v>
      </c>
      <c r="AH39">
        <f t="shared" ca="1" si="10"/>
        <v>0</v>
      </c>
      <c r="AI39">
        <f t="shared" ca="1" si="11"/>
        <v>0</v>
      </c>
      <c r="AJ39">
        <f t="shared" ca="1" si="12"/>
        <v>0</v>
      </c>
      <c r="AK39">
        <f t="shared" si="22"/>
        <v>0</v>
      </c>
      <c r="AL39" s="28" t="e">
        <f ca="1">COUNTIF(OFFSET('SD Abgabe'!$C$32,VLOOKUP(J39,Art_Abgabe,3,FALSE),0,VLOOKUP(J39,Art_Abgabe,4,FALSE)-VLOOKUP(J39,Art_Abgabe,3,FALSE)+1,1),K39)</f>
        <v>#N/A</v>
      </c>
      <c r="AM39" s="14">
        <f ca="1">COUNTIF(OFFSET('SD Abgabe'!$M$32,VLOOKUP(E39,'SD Abgabe'!$A$33:$X$485,'SD Abgabe'!$X$28,FALSE),0,1,VLOOKUP(E39,'SD Abgabe'!$A$33:$Y$485,'SD Abgabe'!$Y$28,FALSE)),M39)</f>
        <v>0</v>
      </c>
      <c r="AN39" s="91">
        <f t="shared" ca="1" si="14"/>
        <v>0</v>
      </c>
      <c r="AO39" s="98">
        <f t="shared" si="23"/>
        <v>3</v>
      </c>
      <c r="AP39" s="98">
        <f t="shared" si="15"/>
        <v>0</v>
      </c>
      <c r="AQ39" s="17" t="str">
        <f t="shared" si="16"/>
        <v>1900-1-Abgabe</v>
      </c>
    </row>
    <row r="40" spans="1:43">
      <c r="A40" s="98">
        <f t="shared" si="0"/>
        <v>0</v>
      </c>
      <c r="B40" s="98" t="str">
        <f>IF(C40=1,SUM($C$23:C40),"")</f>
        <v/>
      </c>
      <c r="C40" s="98">
        <f t="shared" si="1"/>
        <v>0</v>
      </c>
      <c r="D40" t="str">
        <f t="shared" si="17"/>
        <v>1900-1-Abgabe-</v>
      </c>
      <c r="E40" s="7" t="str">
        <f t="shared" ca="1" si="3"/>
        <v>-</v>
      </c>
      <c r="F40" s="7">
        <f t="shared" si="18"/>
        <v>1900</v>
      </c>
      <c r="G40" s="7">
        <f t="shared" si="19"/>
        <v>1</v>
      </c>
      <c r="H40" s="162">
        <f t="shared" si="6"/>
        <v>18</v>
      </c>
      <c r="I40" s="77"/>
      <c r="J40" s="78"/>
      <c r="K40" s="79"/>
      <c r="L40" s="80"/>
      <c r="M40" s="177"/>
      <c r="N40" s="309" t="str">
        <f t="shared" ca="1" si="7"/>
        <v/>
      </c>
      <c r="O40" s="310" t="str">
        <f ca="1">IFERROR(IF(VLOOKUP($E40,'SD Abgabe'!$A$32:$N$610,'SD Abgabe'!$D$28,FALSE)=0,"",VLOOKUP($E40,'SD Abgabe'!$A$32:$N$610,'SD Abgabe'!$D$28,FALSE)),"")</f>
        <v/>
      </c>
      <c r="P40" s="313"/>
      <c r="Q40" s="317" t="str">
        <f>IF(OR($M40=0,L40&lt;&gt;0),"",IFERROR(VLOOKUP($E40,'SD Abgabe'!$A$32:$N$610,'SD Abgabe'!$E$28,FALSE),""))</f>
        <v/>
      </c>
      <c r="R40" s="87"/>
      <c r="S40" s="81" t="str">
        <f t="shared" si="8"/>
        <v/>
      </c>
      <c r="T40" s="82">
        <f>IF(M40="Tierische Erzeugnisse",IF(OR($M40=0,L40&lt;&gt;0,U40&gt;0),"",IFERROR(VLOOKUP($E40,'SD Abgabe'!$A$32:$N$4326,'SD Abgabe'!$J$28,FALSE),0)),)</f>
        <v>0</v>
      </c>
      <c r="U40" s="83"/>
      <c r="V40" s="81" t="str">
        <f t="shared" si="20"/>
        <v/>
      </c>
      <c r="W40" s="82">
        <f>IF(M40="organische Düngemittel",IF(OR($M40=0,L40&lt;&gt;0,X40&gt;0),"",IFERROR(VLOOKUP($E40,'SD Abgabe'!$A$32:$N$4326,'SD Abgabe'!$J$28,FALSE),)),)</f>
        <v>0</v>
      </c>
      <c r="X40" s="84"/>
      <c r="Y40" s="85" t="str">
        <f ca="1">IFERROR(VLOOKUP($E40,'SD Abgabe'!$A$32:$N$610,Y$20,FALSE),"")</f>
        <v/>
      </c>
      <c r="Z40" s="86" t="str">
        <f ca="1">IFERROR(IF(AND(J40&lt;&gt;"eigene Stoffe",VLOOKUP($E40,'SD Abgabe'!$A$32:$N$610,'SD Abgabe'!$G$28,FALSE)=0),"",IF($L40&lt;&gt;0,"",IFERROR(IF(AND(P40&gt;0,O40&lt;&gt;"",Q40&lt;&gt;"t TM"),VLOOKUP($E40,'SD Abgabe'!$A$32:$N$610,'SD Abgabe'!$G$28,FALSE)/O40*P40,VLOOKUP($E40,'SD Abgabe'!$A$32:$N$610,'SD Abgabe'!$G$28,FALSE)),""))),"")</f>
        <v/>
      </c>
      <c r="AA40" s="87"/>
      <c r="AB40" s="86" t="str">
        <f ca="1">IFERROR(IF(AND(J40&lt;&gt;"eigene Stoffe",VLOOKUP($E40,'SD Abgabe'!$A$32:$N$610,'SD Abgabe'!$H$28,FALSE)=0),"",IF($L40&lt;&gt;0,"",IFERROR(IF(AND(P40&gt;0,O40&lt;&gt;"",Q40&lt;&gt;"t TM"),VLOOKUP($E40,'SD Abgabe'!$A$32:$N$610,'SD Abgabe'!$H$28,FALSE)/O40*P40,VLOOKUP($E40,'SD Abgabe'!$A$32:$N$610,'SD Abgabe'!$H$28,FALSE)),""))),"")</f>
        <v/>
      </c>
      <c r="AC40" s="87"/>
      <c r="AD40" s="424" t="s">
        <v>667</v>
      </c>
      <c r="AE40" s="26" t="str">
        <f>IF($M40=0,"",IFERROR(VLOOKUP($E40,'SD Abgabe'!$A$32:$N$556,AE$20,FALSE),""))</f>
        <v/>
      </c>
      <c r="AF40" s="15">
        <f t="shared" ca="1" si="21"/>
        <v>0</v>
      </c>
      <c r="AG40">
        <f t="shared" ca="1" si="9"/>
        <v>0</v>
      </c>
      <c r="AH40">
        <f t="shared" ca="1" si="10"/>
        <v>0</v>
      </c>
      <c r="AI40">
        <f t="shared" ca="1" si="11"/>
        <v>0</v>
      </c>
      <c r="AJ40">
        <f t="shared" ca="1" si="12"/>
        <v>0</v>
      </c>
      <c r="AK40">
        <f t="shared" si="22"/>
        <v>0</v>
      </c>
      <c r="AL40" s="28" t="e">
        <f ca="1">COUNTIF(OFFSET('SD Abgabe'!$C$32,VLOOKUP(J40,Art_Abgabe,3,FALSE),0,VLOOKUP(J40,Art_Abgabe,4,FALSE)-VLOOKUP(J40,Art_Abgabe,3,FALSE)+1,1),K40)</f>
        <v>#N/A</v>
      </c>
      <c r="AM40" s="14">
        <f ca="1">COUNTIF(OFFSET('SD Abgabe'!$M$32,VLOOKUP(E40,'SD Abgabe'!$A$33:$X$485,'SD Abgabe'!$X$28,FALSE),0,1,VLOOKUP(E40,'SD Abgabe'!$A$33:$Y$485,'SD Abgabe'!$Y$28,FALSE)),M40)</f>
        <v>0</v>
      </c>
      <c r="AN40" s="91">
        <f t="shared" ca="1" si="14"/>
        <v>0</v>
      </c>
      <c r="AO40" s="98">
        <f t="shared" si="23"/>
        <v>3</v>
      </c>
      <c r="AP40" s="98">
        <f t="shared" si="15"/>
        <v>0</v>
      </c>
      <c r="AQ40" s="17" t="str">
        <f t="shared" si="16"/>
        <v>1900-1-Abgabe</v>
      </c>
    </row>
    <row r="41" spans="1:43">
      <c r="A41" s="98">
        <f t="shared" si="0"/>
        <v>0</v>
      </c>
      <c r="B41" s="98" t="str">
        <f>IF(C41=1,SUM($C$23:C41),"")</f>
        <v/>
      </c>
      <c r="C41" s="98">
        <f t="shared" si="1"/>
        <v>0</v>
      </c>
      <c r="D41" t="str">
        <f t="shared" si="17"/>
        <v>1900-1-Abgabe-</v>
      </c>
      <c r="E41" s="7" t="str">
        <f t="shared" ca="1" si="3"/>
        <v>-</v>
      </c>
      <c r="F41" s="7">
        <f t="shared" si="18"/>
        <v>1900</v>
      </c>
      <c r="G41" s="7">
        <f t="shared" si="19"/>
        <v>1</v>
      </c>
      <c r="H41" s="162">
        <f t="shared" si="6"/>
        <v>19</v>
      </c>
      <c r="I41" s="77"/>
      <c r="J41" s="78"/>
      <c r="K41" s="79"/>
      <c r="L41" s="80"/>
      <c r="M41" s="177"/>
      <c r="N41" s="309" t="str">
        <f t="shared" ca="1" si="7"/>
        <v/>
      </c>
      <c r="O41" s="310" t="str">
        <f ca="1">IFERROR(IF(VLOOKUP($E41,'SD Abgabe'!$A$32:$N$610,'SD Abgabe'!$D$28,FALSE)=0,"",VLOOKUP($E41,'SD Abgabe'!$A$32:$N$610,'SD Abgabe'!$D$28,FALSE)),"")</f>
        <v/>
      </c>
      <c r="P41" s="313"/>
      <c r="Q41" s="317" t="str">
        <f>IF(OR($M41=0,L41&lt;&gt;0),"",IFERROR(VLOOKUP($E41,'SD Abgabe'!$A$32:$N$610,'SD Abgabe'!$E$28,FALSE),""))</f>
        <v/>
      </c>
      <c r="R41" s="87"/>
      <c r="S41" s="81" t="str">
        <f t="shared" si="8"/>
        <v/>
      </c>
      <c r="T41" s="82">
        <f>IF(M41="Tierische Erzeugnisse",IF(OR($M41=0,L41&lt;&gt;0,U41&gt;0),"",IFERROR(VLOOKUP($E41,'SD Abgabe'!$A$32:$N$4326,'SD Abgabe'!$J$28,FALSE),0)),)</f>
        <v>0</v>
      </c>
      <c r="U41" s="83"/>
      <c r="V41" s="81" t="str">
        <f t="shared" si="20"/>
        <v/>
      </c>
      <c r="W41" s="82">
        <f>IF(M41="organische Düngemittel",IF(OR($M41=0,L41&lt;&gt;0,X41&gt;0),"",IFERROR(VLOOKUP($E41,'SD Abgabe'!$A$32:$N$4326,'SD Abgabe'!$J$28,FALSE),)),)</f>
        <v>0</v>
      </c>
      <c r="X41" s="84"/>
      <c r="Y41" s="85" t="str">
        <f ca="1">IFERROR(VLOOKUP($E41,'SD Abgabe'!$A$32:$N$610,Y$20,FALSE),"")</f>
        <v/>
      </c>
      <c r="Z41" s="86" t="str">
        <f ca="1">IFERROR(IF(AND(J41&lt;&gt;"eigene Stoffe",VLOOKUP($E41,'SD Abgabe'!$A$32:$N$610,'SD Abgabe'!$G$28,FALSE)=0),"",IF($L41&lt;&gt;0,"",IFERROR(IF(AND(P41&gt;0,O41&lt;&gt;"",Q41&lt;&gt;"t TM"),VLOOKUP($E41,'SD Abgabe'!$A$32:$N$610,'SD Abgabe'!$G$28,FALSE)/O41*P41,VLOOKUP($E41,'SD Abgabe'!$A$32:$N$610,'SD Abgabe'!$G$28,FALSE)),""))),"")</f>
        <v/>
      </c>
      <c r="AA41" s="87"/>
      <c r="AB41" s="86" t="str">
        <f ca="1">IFERROR(IF(AND(J41&lt;&gt;"eigene Stoffe",VLOOKUP($E41,'SD Abgabe'!$A$32:$N$610,'SD Abgabe'!$H$28,FALSE)=0),"",IF($L41&lt;&gt;0,"",IFERROR(IF(AND(P41&gt;0,O41&lt;&gt;"",Q41&lt;&gt;"t TM"),VLOOKUP($E41,'SD Abgabe'!$A$32:$N$610,'SD Abgabe'!$H$28,FALSE)/O41*P41,VLOOKUP($E41,'SD Abgabe'!$A$32:$N$610,'SD Abgabe'!$H$28,FALSE)),""))),"")</f>
        <v/>
      </c>
      <c r="AC41" s="87"/>
      <c r="AD41" s="424" t="s">
        <v>667</v>
      </c>
      <c r="AE41" s="26" t="str">
        <f>IF($M41=0,"",IFERROR(VLOOKUP($E41,'SD Abgabe'!$A$32:$N$556,AE$20,FALSE),""))</f>
        <v/>
      </c>
      <c r="AF41" s="15">
        <f t="shared" ca="1" si="21"/>
        <v>0</v>
      </c>
      <c r="AG41">
        <f t="shared" ca="1" si="9"/>
        <v>0</v>
      </c>
      <c r="AH41">
        <f t="shared" ca="1" si="10"/>
        <v>0</v>
      </c>
      <c r="AI41">
        <f t="shared" ca="1" si="11"/>
        <v>0</v>
      </c>
      <c r="AJ41">
        <f t="shared" ca="1" si="12"/>
        <v>0</v>
      </c>
      <c r="AK41">
        <f t="shared" si="22"/>
        <v>0</v>
      </c>
      <c r="AL41" s="28" t="e">
        <f ca="1">COUNTIF(OFFSET('SD Abgabe'!$C$32,VLOOKUP(J41,Art_Abgabe,3,FALSE),0,VLOOKUP(J41,Art_Abgabe,4,FALSE)-VLOOKUP(J41,Art_Abgabe,3,FALSE)+1,1),K41)</f>
        <v>#N/A</v>
      </c>
      <c r="AM41" s="14">
        <f ca="1">COUNTIF(OFFSET('SD Abgabe'!$M$32,VLOOKUP(E41,'SD Abgabe'!$A$33:$X$485,'SD Abgabe'!$X$28,FALSE),0,1,VLOOKUP(E41,'SD Abgabe'!$A$33:$Y$485,'SD Abgabe'!$Y$28,FALSE)),M41)</f>
        <v>0</v>
      </c>
      <c r="AN41" s="91">
        <f t="shared" ca="1" si="14"/>
        <v>0</v>
      </c>
      <c r="AO41" s="98">
        <f t="shared" si="23"/>
        <v>3</v>
      </c>
      <c r="AP41" s="98">
        <f t="shared" si="15"/>
        <v>0</v>
      </c>
      <c r="AQ41" s="17" t="str">
        <f t="shared" si="16"/>
        <v>1900-1-Abgabe</v>
      </c>
    </row>
    <row r="42" spans="1:43">
      <c r="A42" s="98">
        <f t="shared" si="0"/>
        <v>0</v>
      </c>
      <c r="B42" s="98" t="str">
        <f>IF(C42=1,SUM($C$23:C42),"")</f>
        <v/>
      </c>
      <c r="C42" s="98">
        <f t="shared" si="1"/>
        <v>0</v>
      </c>
      <c r="D42" t="str">
        <f t="shared" si="17"/>
        <v>1900-1-Abgabe-</v>
      </c>
      <c r="E42" s="7" t="str">
        <f t="shared" ca="1" si="3"/>
        <v>-</v>
      </c>
      <c r="F42" s="7">
        <f t="shared" si="18"/>
        <v>1900</v>
      </c>
      <c r="G42" s="7">
        <f t="shared" si="19"/>
        <v>1</v>
      </c>
      <c r="H42" s="162">
        <f t="shared" si="6"/>
        <v>20</v>
      </c>
      <c r="I42" s="77"/>
      <c r="J42" s="78"/>
      <c r="K42" s="79"/>
      <c r="L42" s="80"/>
      <c r="M42" s="177"/>
      <c r="N42" s="309" t="str">
        <f t="shared" ca="1" si="7"/>
        <v/>
      </c>
      <c r="O42" s="310" t="str">
        <f ca="1">IFERROR(IF(VLOOKUP($E42,'SD Abgabe'!$A$32:$N$610,'SD Abgabe'!$D$28,FALSE)=0,"",VLOOKUP($E42,'SD Abgabe'!$A$32:$N$610,'SD Abgabe'!$D$28,FALSE)),"")</f>
        <v/>
      </c>
      <c r="P42" s="313"/>
      <c r="Q42" s="317" t="str">
        <f>IF(OR($M42=0,L42&lt;&gt;0),"",IFERROR(VLOOKUP($E42,'SD Abgabe'!$A$32:$N$610,'SD Abgabe'!$E$28,FALSE),""))</f>
        <v/>
      </c>
      <c r="R42" s="87"/>
      <c r="S42" s="81" t="str">
        <f t="shared" si="8"/>
        <v/>
      </c>
      <c r="T42" s="82">
        <f>IF(M42="Tierische Erzeugnisse",IF(OR($M42=0,L42&lt;&gt;0,U42&gt;0),"",IFERROR(VLOOKUP($E42,'SD Abgabe'!$A$32:$N$4326,'SD Abgabe'!$J$28,FALSE),0)),)</f>
        <v>0</v>
      </c>
      <c r="U42" s="83"/>
      <c r="V42" s="81" t="str">
        <f t="shared" si="20"/>
        <v/>
      </c>
      <c r="W42" s="82">
        <f>IF(M42="organische Düngemittel",IF(OR($M42=0,L42&lt;&gt;0,X42&gt;0),"",IFERROR(VLOOKUP($E42,'SD Abgabe'!$A$32:$N$4326,'SD Abgabe'!$J$28,FALSE),)),)</f>
        <v>0</v>
      </c>
      <c r="X42" s="84"/>
      <c r="Y42" s="85" t="str">
        <f ca="1">IFERROR(VLOOKUP($E42,'SD Abgabe'!$A$32:$N$610,Y$20,FALSE),"")</f>
        <v/>
      </c>
      <c r="Z42" s="86" t="str">
        <f ca="1">IFERROR(IF(AND(J42&lt;&gt;"eigene Stoffe",VLOOKUP($E42,'SD Abgabe'!$A$32:$N$610,'SD Abgabe'!$G$28,FALSE)=0),"",IF($L42&lt;&gt;0,"",IFERROR(IF(AND(P42&gt;0,O42&lt;&gt;"",Q42&lt;&gt;"t TM"),VLOOKUP($E42,'SD Abgabe'!$A$32:$N$610,'SD Abgabe'!$G$28,FALSE)/O42*P42,VLOOKUP($E42,'SD Abgabe'!$A$32:$N$610,'SD Abgabe'!$G$28,FALSE)),""))),"")</f>
        <v/>
      </c>
      <c r="AA42" s="87"/>
      <c r="AB42" s="86" t="str">
        <f ca="1">IFERROR(IF(AND(J42&lt;&gt;"eigene Stoffe",VLOOKUP($E42,'SD Abgabe'!$A$32:$N$610,'SD Abgabe'!$H$28,FALSE)=0),"",IF($L42&lt;&gt;0,"",IFERROR(IF(AND(P42&gt;0,O42&lt;&gt;"",Q42&lt;&gt;"t TM"),VLOOKUP($E42,'SD Abgabe'!$A$32:$N$610,'SD Abgabe'!$H$28,FALSE)/O42*P42,VLOOKUP($E42,'SD Abgabe'!$A$32:$N$610,'SD Abgabe'!$H$28,FALSE)),""))),"")</f>
        <v/>
      </c>
      <c r="AC42" s="87"/>
      <c r="AD42" s="424" t="s">
        <v>667</v>
      </c>
      <c r="AE42" s="26" t="str">
        <f>IF($M42=0,"",IFERROR(VLOOKUP($E42,'SD Abgabe'!$A$32:$N$556,AE$20,FALSE),""))</f>
        <v/>
      </c>
      <c r="AF42" s="15">
        <f t="shared" ca="1" si="21"/>
        <v>0</v>
      </c>
      <c r="AG42">
        <f t="shared" ca="1" si="9"/>
        <v>0</v>
      </c>
      <c r="AH42">
        <f t="shared" ca="1" si="10"/>
        <v>0</v>
      </c>
      <c r="AI42">
        <f t="shared" ca="1" si="11"/>
        <v>0</v>
      </c>
      <c r="AJ42">
        <f t="shared" ca="1" si="12"/>
        <v>0</v>
      </c>
      <c r="AK42">
        <f t="shared" si="22"/>
        <v>0</v>
      </c>
      <c r="AL42" s="28" t="e">
        <f ca="1">COUNTIF(OFFSET('SD Abgabe'!$C$32,VLOOKUP(J42,Art_Abgabe,3,FALSE),0,VLOOKUP(J42,Art_Abgabe,4,FALSE)-VLOOKUP(J42,Art_Abgabe,3,FALSE)+1,1),K42)</f>
        <v>#N/A</v>
      </c>
      <c r="AM42" s="14">
        <f ca="1">COUNTIF(OFFSET('SD Abgabe'!$M$32,VLOOKUP(E42,'SD Abgabe'!$A$33:$X$485,'SD Abgabe'!$X$28,FALSE),0,1,VLOOKUP(E42,'SD Abgabe'!$A$33:$Y$485,'SD Abgabe'!$Y$28,FALSE)),M42)</f>
        <v>0</v>
      </c>
      <c r="AN42" s="91">
        <f t="shared" ca="1" si="14"/>
        <v>0</v>
      </c>
      <c r="AO42" s="98">
        <f t="shared" si="23"/>
        <v>3</v>
      </c>
      <c r="AP42" s="98">
        <f t="shared" si="15"/>
        <v>0</v>
      </c>
      <c r="AQ42" s="17" t="str">
        <f t="shared" si="16"/>
        <v>1900-1-Abgabe</v>
      </c>
    </row>
    <row r="43" spans="1:43">
      <c r="A43" s="98">
        <f t="shared" si="0"/>
        <v>0</v>
      </c>
      <c r="B43" s="98" t="str">
        <f>IF(C43=1,SUM($C$23:C43),"")</f>
        <v/>
      </c>
      <c r="C43" s="98">
        <f t="shared" si="1"/>
        <v>0</v>
      </c>
      <c r="D43" t="str">
        <f t="shared" si="17"/>
        <v>1900-1-Abgabe-</v>
      </c>
      <c r="E43" s="7" t="str">
        <f t="shared" ca="1" si="3"/>
        <v>-</v>
      </c>
      <c r="F43" s="7">
        <f t="shared" si="18"/>
        <v>1900</v>
      </c>
      <c r="G43" s="7">
        <f t="shared" si="19"/>
        <v>1</v>
      </c>
      <c r="H43" s="162">
        <f t="shared" si="6"/>
        <v>21</v>
      </c>
      <c r="I43" s="77"/>
      <c r="J43" s="78"/>
      <c r="K43" s="79"/>
      <c r="L43" s="80"/>
      <c r="M43" s="177"/>
      <c r="N43" s="309" t="str">
        <f t="shared" ca="1" si="7"/>
        <v/>
      </c>
      <c r="O43" s="310" t="str">
        <f ca="1">IFERROR(IF(VLOOKUP($E43,'SD Abgabe'!$A$32:$N$610,'SD Abgabe'!$D$28,FALSE)=0,"",VLOOKUP($E43,'SD Abgabe'!$A$32:$N$610,'SD Abgabe'!$D$28,FALSE)),"")</f>
        <v/>
      </c>
      <c r="P43" s="313"/>
      <c r="Q43" s="317" t="str">
        <f>IF(OR($M43=0,L43&lt;&gt;0),"",IFERROR(VLOOKUP($E43,'SD Abgabe'!$A$32:$N$610,'SD Abgabe'!$E$28,FALSE),""))</f>
        <v/>
      </c>
      <c r="R43" s="87"/>
      <c r="S43" s="81" t="str">
        <f t="shared" si="8"/>
        <v/>
      </c>
      <c r="T43" s="82">
        <f>IF(M43="Tierische Erzeugnisse",IF(OR($M43=0,L43&lt;&gt;0,U43&gt;0),"",IFERROR(VLOOKUP($E43,'SD Abgabe'!$A$32:$N$4326,'SD Abgabe'!$J$28,FALSE),0)),)</f>
        <v>0</v>
      </c>
      <c r="U43" s="83"/>
      <c r="V43" s="81" t="str">
        <f t="shared" si="20"/>
        <v/>
      </c>
      <c r="W43" s="82">
        <f>IF(M43="organische Düngemittel",IF(OR($M43=0,L43&lt;&gt;0,X43&gt;0),"",IFERROR(VLOOKUP($E43,'SD Abgabe'!$A$32:$N$4326,'SD Abgabe'!$J$28,FALSE),)),)</f>
        <v>0</v>
      </c>
      <c r="X43" s="84"/>
      <c r="Y43" s="85" t="str">
        <f ca="1">IFERROR(VLOOKUP($E43,'SD Abgabe'!$A$32:$N$610,Y$20,FALSE),"")</f>
        <v/>
      </c>
      <c r="Z43" s="86" t="str">
        <f ca="1">IFERROR(IF(AND(J43&lt;&gt;"eigene Stoffe",VLOOKUP($E43,'SD Abgabe'!$A$32:$N$610,'SD Abgabe'!$G$28,FALSE)=0),"",IF($L43&lt;&gt;0,"",IFERROR(IF(AND(P43&gt;0,O43&lt;&gt;"",Q43&lt;&gt;"t TM"),VLOOKUP($E43,'SD Abgabe'!$A$32:$N$610,'SD Abgabe'!$G$28,FALSE)/O43*P43,VLOOKUP($E43,'SD Abgabe'!$A$32:$N$610,'SD Abgabe'!$G$28,FALSE)),""))),"")</f>
        <v/>
      </c>
      <c r="AA43" s="87"/>
      <c r="AB43" s="86" t="str">
        <f ca="1">IFERROR(IF(AND(J43&lt;&gt;"eigene Stoffe",VLOOKUP($E43,'SD Abgabe'!$A$32:$N$610,'SD Abgabe'!$H$28,FALSE)=0),"",IF($L43&lt;&gt;0,"",IFERROR(IF(AND(P43&gt;0,O43&lt;&gt;"",Q43&lt;&gt;"t TM"),VLOOKUP($E43,'SD Abgabe'!$A$32:$N$610,'SD Abgabe'!$H$28,FALSE)/O43*P43,VLOOKUP($E43,'SD Abgabe'!$A$32:$N$610,'SD Abgabe'!$H$28,FALSE)),""))),"")</f>
        <v/>
      </c>
      <c r="AC43" s="87"/>
      <c r="AD43" s="424" t="s">
        <v>667</v>
      </c>
      <c r="AE43" s="26" t="str">
        <f>IF($M43=0,"",IFERROR(VLOOKUP($E43,'SD Abgabe'!$A$32:$N$556,AE$20,FALSE),""))</f>
        <v/>
      </c>
      <c r="AF43" s="15">
        <f t="shared" ca="1" si="21"/>
        <v>0</v>
      </c>
      <c r="AG43">
        <f t="shared" ca="1" si="9"/>
        <v>0</v>
      </c>
      <c r="AH43">
        <f t="shared" ca="1" si="10"/>
        <v>0</v>
      </c>
      <c r="AI43">
        <f t="shared" ca="1" si="11"/>
        <v>0</v>
      </c>
      <c r="AJ43">
        <f t="shared" ca="1" si="12"/>
        <v>0</v>
      </c>
      <c r="AK43">
        <f t="shared" si="22"/>
        <v>0</v>
      </c>
      <c r="AL43" s="28" t="e">
        <f ca="1">COUNTIF(OFFSET('SD Abgabe'!$C$32,VLOOKUP(J43,Art_Abgabe,3,FALSE),0,VLOOKUP(J43,Art_Abgabe,4,FALSE)-VLOOKUP(J43,Art_Abgabe,3,FALSE)+1,1),K43)</f>
        <v>#N/A</v>
      </c>
      <c r="AM43" s="14">
        <f ca="1">COUNTIF(OFFSET('SD Abgabe'!$M$32,VLOOKUP(E43,'SD Abgabe'!$A$33:$X$485,'SD Abgabe'!$X$28,FALSE),0,1,VLOOKUP(E43,'SD Abgabe'!$A$33:$Y$485,'SD Abgabe'!$Y$28,FALSE)),M43)</f>
        <v>0</v>
      </c>
      <c r="AN43" s="91">
        <f t="shared" ca="1" si="14"/>
        <v>0</v>
      </c>
      <c r="AO43" s="98">
        <f t="shared" si="23"/>
        <v>3</v>
      </c>
      <c r="AP43" s="98">
        <f t="shared" si="15"/>
        <v>0</v>
      </c>
      <c r="AQ43" s="17" t="str">
        <f t="shared" si="16"/>
        <v>1900-1-Abgabe</v>
      </c>
    </row>
    <row r="44" spans="1:43">
      <c r="A44" s="98">
        <f t="shared" si="0"/>
        <v>0</v>
      </c>
      <c r="B44" s="98" t="str">
        <f>IF(C44=1,SUM($C$23:C44),"")</f>
        <v/>
      </c>
      <c r="C44" s="98">
        <f t="shared" si="1"/>
        <v>0</v>
      </c>
      <c r="D44" t="str">
        <f t="shared" si="17"/>
        <v>1900-1-Abgabe-</v>
      </c>
      <c r="E44" s="7" t="str">
        <f t="shared" ca="1" si="3"/>
        <v>-</v>
      </c>
      <c r="F44" s="7">
        <f t="shared" si="18"/>
        <v>1900</v>
      </c>
      <c r="G44" s="7">
        <f t="shared" si="19"/>
        <v>1</v>
      </c>
      <c r="H44" s="162">
        <f t="shared" si="6"/>
        <v>22</v>
      </c>
      <c r="I44" s="77"/>
      <c r="J44" s="78"/>
      <c r="K44" s="79"/>
      <c r="L44" s="80"/>
      <c r="M44" s="177"/>
      <c r="N44" s="309" t="str">
        <f t="shared" ca="1" si="7"/>
        <v/>
      </c>
      <c r="O44" s="310" t="str">
        <f ca="1">IFERROR(IF(VLOOKUP($E44,'SD Abgabe'!$A$32:$N$610,'SD Abgabe'!$D$28,FALSE)=0,"",VLOOKUP($E44,'SD Abgabe'!$A$32:$N$610,'SD Abgabe'!$D$28,FALSE)),"")</f>
        <v/>
      </c>
      <c r="P44" s="313"/>
      <c r="Q44" s="317" t="str">
        <f>IF(OR($M44=0,L44&lt;&gt;0),"",IFERROR(VLOOKUP($E44,'SD Abgabe'!$A$32:$N$610,'SD Abgabe'!$E$28,FALSE),""))</f>
        <v/>
      </c>
      <c r="R44" s="87"/>
      <c r="S44" s="81" t="str">
        <f t="shared" si="8"/>
        <v/>
      </c>
      <c r="T44" s="82">
        <f>IF(M44="Tierische Erzeugnisse",IF(OR($M44=0,L44&lt;&gt;0,U44&gt;0),"",IFERROR(VLOOKUP($E44,'SD Abgabe'!$A$32:$N$4326,'SD Abgabe'!$J$28,FALSE),0)),)</f>
        <v>0</v>
      </c>
      <c r="U44" s="83"/>
      <c r="V44" s="81" t="str">
        <f t="shared" si="20"/>
        <v/>
      </c>
      <c r="W44" s="82">
        <f>IF(M44="organische Düngemittel",IF(OR($M44=0,L44&lt;&gt;0,X44&gt;0),"",IFERROR(VLOOKUP($E44,'SD Abgabe'!$A$32:$N$4326,'SD Abgabe'!$J$28,FALSE),)),)</f>
        <v>0</v>
      </c>
      <c r="X44" s="84"/>
      <c r="Y44" s="85" t="str">
        <f ca="1">IFERROR(VLOOKUP($E44,'SD Abgabe'!$A$32:$N$610,Y$20,FALSE),"")</f>
        <v/>
      </c>
      <c r="Z44" s="86" t="str">
        <f ca="1">IFERROR(IF(AND(J44&lt;&gt;"eigene Stoffe",VLOOKUP($E44,'SD Abgabe'!$A$32:$N$610,'SD Abgabe'!$G$28,FALSE)=0),"",IF($L44&lt;&gt;0,"",IFERROR(IF(AND(P44&gt;0,O44&lt;&gt;"",Q44&lt;&gt;"t TM"),VLOOKUP($E44,'SD Abgabe'!$A$32:$N$610,'SD Abgabe'!$G$28,FALSE)/O44*P44,VLOOKUP($E44,'SD Abgabe'!$A$32:$N$610,'SD Abgabe'!$G$28,FALSE)),""))),"")</f>
        <v/>
      </c>
      <c r="AA44" s="87"/>
      <c r="AB44" s="86" t="str">
        <f ca="1">IFERROR(IF(AND(J44&lt;&gt;"eigene Stoffe",VLOOKUP($E44,'SD Abgabe'!$A$32:$N$610,'SD Abgabe'!$H$28,FALSE)=0),"",IF($L44&lt;&gt;0,"",IFERROR(IF(AND(P44&gt;0,O44&lt;&gt;"",Q44&lt;&gt;"t TM"),VLOOKUP($E44,'SD Abgabe'!$A$32:$N$610,'SD Abgabe'!$H$28,FALSE)/O44*P44,VLOOKUP($E44,'SD Abgabe'!$A$32:$N$610,'SD Abgabe'!$H$28,FALSE)),""))),"")</f>
        <v/>
      </c>
      <c r="AC44" s="87"/>
      <c r="AD44" s="424" t="s">
        <v>667</v>
      </c>
      <c r="AE44" s="26" t="str">
        <f>IF($M44=0,"",IFERROR(VLOOKUP($E44,'SD Abgabe'!$A$32:$N$556,AE$20,FALSE),""))</f>
        <v/>
      </c>
      <c r="AF44" s="15">
        <f t="shared" ca="1" si="21"/>
        <v>0</v>
      </c>
      <c r="AG44">
        <f t="shared" ca="1" si="9"/>
        <v>0</v>
      </c>
      <c r="AH44">
        <f t="shared" ca="1" si="10"/>
        <v>0</v>
      </c>
      <c r="AI44">
        <f t="shared" ca="1" si="11"/>
        <v>0</v>
      </c>
      <c r="AJ44">
        <f t="shared" ca="1" si="12"/>
        <v>0</v>
      </c>
      <c r="AK44">
        <f t="shared" si="22"/>
        <v>0</v>
      </c>
      <c r="AL44" s="28" t="e">
        <f ca="1">COUNTIF(OFFSET('SD Abgabe'!$C$32,VLOOKUP(J44,Art_Abgabe,3,FALSE),0,VLOOKUP(J44,Art_Abgabe,4,FALSE)-VLOOKUP(J44,Art_Abgabe,3,FALSE)+1,1),K44)</f>
        <v>#N/A</v>
      </c>
      <c r="AM44" s="14">
        <f ca="1">COUNTIF(OFFSET('SD Abgabe'!$M$32,VLOOKUP(E44,'SD Abgabe'!$A$33:$X$485,'SD Abgabe'!$X$28,FALSE),0,1,VLOOKUP(E44,'SD Abgabe'!$A$33:$Y$485,'SD Abgabe'!$Y$28,FALSE)),M44)</f>
        <v>0</v>
      </c>
      <c r="AN44" s="91">
        <f t="shared" ca="1" si="14"/>
        <v>0</v>
      </c>
      <c r="AO44" s="98">
        <f t="shared" si="23"/>
        <v>3</v>
      </c>
      <c r="AP44" s="98">
        <f t="shared" si="15"/>
        <v>0</v>
      </c>
      <c r="AQ44" s="17" t="str">
        <f t="shared" si="16"/>
        <v>1900-1-Abgabe</v>
      </c>
    </row>
    <row r="45" spans="1:43">
      <c r="A45" s="98">
        <f t="shared" si="0"/>
        <v>0</v>
      </c>
      <c r="B45" s="98" t="str">
        <f>IF(C45=1,SUM($C$23:C45),"")</f>
        <v/>
      </c>
      <c r="C45" s="98">
        <f t="shared" si="1"/>
        <v>0</v>
      </c>
      <c r="D45" t="str">
        <f t="shared" si="17"/>
        <v>1900-1-Abgabe-</v>
      </c>
      <c r="E45" s="7" t="str">
        <f t="shared" ca="1" si="3"/>
        <v>-</v>
      </c>
      <c r="F45" s="7">
        <f t="shared" si="18"/>
        <v>1900</v>
      </c>
      <c r="G45" s="7">
        <f t="shared" si="19"/>
        <v>1</v>
      </c>
      <c r="H45" s="162">
        <f t="shared" si="6"/>
        <v>23</v>
      </c>
      <c r="I45" s="77"/>
      <c r="J45" s="78"/>
      <c r="K45" s="79"/>
      <c r="L45" s="80"/>
      <c r="M45" s="177"/>
      <c r="N45" s="309" t="str">
        <f t="shared" ca="1" si="7"/>
        <v/>
      </c>
      <c r="O45" s="310" t="str">
        <f ca="1">IFERROR(IF(VLOOKUP($E45,'SD Abgabe'!$A$32:$N$610,'SD Abgabe'!$D$28,FALSE)=0,"",VLOOKUP($E45,'SD Abgabe'!$A$32:$N$610,'SD Abgabe'!$D$28,FALSE)),"")</f>
        <v/>
      </c>
      <c r="P45" s="313"/>
      <c r="Q45" s="317" t="str">
        <f>IF(OR($M45=0,L45&lt;&gt;0),"",IFERROR(VLOOKUP($E45,'SD Abgabe'!$A$32:$N$610,'SD Abgabe'!$E$28,FALSE),""))</f>
        <v/>
      </c>
      <c r="R45" s="87"/>
      <c r="S45" s="81" t="str">
        <f t="shared" si="8"/>
        <v/>
      </c>
      <c r="T45" s="82">
        <f>IF(M45="Tierische Erzeugnisse",IF(OR($M45=0,L45&lt;&gt;0,U45&gt;0),"",IFERROR(VLOOKUP($E45,'SD Abgabe'!$A$32:$N$4326,'SD Abgabe'!$J$28,FALSE),0)),)</f>
        <v>0</v>
      </c>
      <c r="U45" s="83"/>
      <c r="V45" s="81" t="str">
        <f t="shared" si="20"/>
        <v/>
      </c>
      <c r="W45" s="82">
        <f>IF(M45="organische Düngemittel",IF(OR($M45=0,L45&lt;&gt;0,X45&gt;0),"",IFERROR(VLOOKUP($E45,'SD Abgabe'!$A$32:$N$4326,'SD Abgabe'!$J$28,FALSE),)),)</f>
        <v>0</v>
      </c>
      <c r="X45" s="84"/>
      <c r="Y45" s="85" t="str">
        <f ca="1">IFERROR(VLOOKUP($E45,'SD Abgabe'!$A$32:$N$610,Y$20,FALSE),"")</f>
        <v/>
      </c>
      <c r="Z45" s="86" t="str">
        <f ca="1">IFERROR(IF(AND(J45&lt;&gt;"eigene Stoffe",VLOOKUP($E45,'SD Abgabe'!$A$32:$N$610,'SD Abgabe'!$G$28,FALSE)=0),"",IF($L45&lt;&gt;0,"",IFERROR(IF(AND(P45&gt;0,O45&lt;&gt;"",Q45&lt;&gt;"t TM"),VLOOKUP($E45,'SD Abgabe'!$A$32:$N$610,'SD Abgabe'!$G$28,FALSE)/O45*P45,VLOOKUP($E45,'SD Abgabe'!$A$32:$N$610,'SD Abgabe'!$G$28,FALSE)),""))),"")</f>
        <v/>
      </c>
      <c r="AA45" s="87"/>
      <c r="AB45" s="86" t="str">
        <f ca="1">IFERROR(IF(AND(J45&lt;&gt;"eigene Stoffe",VLOOKUP($E45,'SD Abgabe'!$A$32:$N$610,'SD Abgabe'!$H$28,FALSE)=0),"",IF($L45&lt;&gt;0,"",IFERROR(IF(AND(P45&gt;0,O45&lt;&gt;"",Q45&lt;&gt;"t TM"),VLOOKUP($E45,'SD Abgabe'!$A$32:$N$610,'SD Abgabe'!$H$28,FALSE)/O45*P45,VLOOKUP($E45,'SD Abgabe'!$A$32:$N$610,'SD Abgabe'!$H$28,FALSE)),""))),"")</f>
        <v/>
      </c>
      <c r="AC45" s="87"/>
      <c r="AD45" s="424" t="s">
        <v>667</v>
      </c>
      <c r="AE45" s="26" t="str">
        <f>IF($M45=0,"",IFERROR(VLOOKUP($E45,'SD Abgabe'!$A$32:$N$556,AE$20,FALSE),""))</f>
        <v/>
      </c>
      <c r="AF45" s="15">
        <f t="shared" ca="1" si="21"/>
        <v>0</v>
      </c>
      <c r="AG45">
        <f t="shared" ca="1" si="9"/>
        <v>0</v>
      </c>
      <c r="AH45">
        <f t="shared" ca="1" si="10"/>
        <v>0</v>
      </c>
      <c r="AI45">
        <f t="shared" ca="1" si="11"/>
        <v>0</v>
      </c>
      <c r="AJ45">
        <f t="shared" ca="1" si="12"/>
        <v>0</v>
      </c>
      <c r="AK45">
        <f t="shared" si="22"/>
        <v>0</v>
      </c>
      <c r="AL45" s="28" t="e">
        <f ca="1">COUNTIF(OFFSET('SD Abgabe'!$C$32,VLOOKUP(J45,Art_Abgabe,3,FALSE),0,VLOOKUP(J45,Art_Abgabe,4,FALSE)-VLOOKUP(J45,Art_Abgabe,3,FALSE)+1,1),K45)</f>
        <v>#N/A</v>
      </c>
      <c r="AM45" s="14">
        <f ca="1">COUNTIF(OFFSET('SD Abgabe'!$M$32,VLOOKUP(E45,'SD Abgabe'!$A$33:$X$485,'SD Abgabe'!$X$28,FALSE),0,1,VLOOKUP(E45,'SD Abgabe'!$A$33:$Y$485,'SD Abgabe'!$Y$28,FALSE)),M45)</f>
        <v>0</v>
      </c>
      <c r="AN45" s="91">
        <f t="shared" ca="1" si="14"/>
        <v>0</v>
      </c>
      <c r="AO45" s="98">
        <f t="shared" si="23"/>
        <v>3</v>
      </c>
      <c r="AP45" s="98">
        <f t="shared" si="15"/>
        <v>0</v>
      </c>
      <c r="AQ45" s="17" t="str">
        <f t="shared" si="16"/>
        <v>1900-1-Abgabe</v>
      </c>
    </row>
    <row r="46" spans="1:43">
      <c r="A46" s="98">
        <f t="shared" si="0"/>
        <v>0</v>
      </c>
      <c r="B46" s="98" t="str">
        <f>IF(C46=1,SUM($C$23:C46),"")</f>
        <v/>
      </c>
      <c r="C46" s="98">
        <f t="shared" si="1"/>
        <v>0</v>
      </c>
      <c r="D46" t="str">
        <f t="shared" si="17"/>
        <v>1900-1-Abgabe-</v>
      </c>
      <c r="E46" s="7" t="str">
        <f t="shared" ca="1" si="3"/>
        <v>-</v>
      </c>
      <c r="F46" s="7">
        <f t="shared" si="18"/>
        <v>1900</v>
      </c>
      <c r="G46" s="7">
        <f t="shared" si="19"/>
        <v>1</v>
      </c>
      <c r="H46" s="162">
        <f t="shared" si="6"/>
        <v>24</v>
      </c>
      <c r="I46" s="77"/>
      <c r="J46" s="78"/>
      <c r="K46" s="79"/>
      <c r="L46" s="80"/>
      <c r="M46" s="177"/>
      <c r="N46" s="309" t="str">
        <f t="shared" ca="1" si="7"/>
        <v/>
      </c>
      <c r="O46" s="310" t="str">
        <f ca="1">IFERROR(IF(VLOOKUP($E46,'SD Abgabe'!$A$32:$N$610,'SD Abgabe'!$D$28,FALSE)=0,"",VLOOKUP($E46,'SD Abgabe'!$A$32:$N$610,'SD Abgabe'!$D$28,FALSE)),"")</f>
        <v/>
      </c>
      <c r="P46" s="313"/>
      <c r="Q46" s="317" t="str">
        <f>IF(OR($M46=0,L46&lt;&gt;0),"",IFERROR(VLOOKUP($E46,'SD Abgabe'!$A$32:$N$610,'SD Abgabe'!$E$28,FALSE),""))</f>
        <v/>
      </c>
      <c r="R46" s="87"/>
      <c r="S46" s="81" t="str">
        <f t="shared" si="8"/>
        <v/>
      </c>
      <c r="T46" s="82">
        <f>IF(M46="Tierische Erzeugnisse",IF(OR($M46=0,L46&lt;&gt;0,U46&gt;0),"",IFERROR(VLOOKUP($E46,'SD Abgabe'!$A$32:$N$4326,'SD Abgabe'!$J$28,FALSE),0)),)</f>
        <v>0</v>
      </c>
      <c r="U46" s="83"/>
      <c r="V46" s="81" t="str">
        <f t="shared" si="20"/>
        <v/>
      </c>
      <c r="W46" s="82">
        <f>IF(M46="organische Düngemittel",IF(OR($M46=0,L46&lt;&gt;0,X46&gt;0),"",IFERROR(VLOOKUP($E46,'SD Abgabe'!$A$32:$N$4326,'SD Abgabe'!$J$28,FALSE),)),)</f>
        <v>0</v>
      </c>
      <c r="X46" s="84"/>
      <c r="Y46" s="85" t="str">
        <f ca="1">IFERROR(VLOOKUP($E46,'SD Abgabe'!$A$32:$N$610,Y$20,FALSE),"")</f>
        <v/>
      </c>
      <c r="Z46" s="86" t="str">
        <f ca="1">IFERROR(IF(AND(J46&lt;&gt;"eigene Stoffe",VLOOKUP($E46,'SD Abgabe'!$A$32:$N$610,'SD Abgabe'!$G$28,FALSE)=0),"",IF($L46&lt;&gt;0,"",IFERROR(IF(AND(P46&gt;0,O46&lt;&gt;"",Q46&lt;&gt;"t TM"),VLOOKUP($E46,'SD Abgabe'!$A$32:$N$610,'SD Abgabe'!$G$28,FALSE)/O46*P46,VLOOKUP($E46,'SD Abgabe'!$A$32:$N$610,'SD Abgabe'!$G$28,FALSE)),""))),"")</f>
        <v/>
      </c>
      <c r="AA46" s="87"/>
      <c r="AB46" s="86" t="str">
        <f ca="1">IFERROR(IF(AND(J46&lt;&gt;"eigene Stoffe",VLOOKUP($E46,'SD Abgabe'!$A$32:$N$610,'SD Abgabe'!$H$28,FALSE)=0),"",IF($L46&lt;&gt;0,"",IFERROR(IF(AND(P46&gt;0,O46&lt;&gt;"",Q46&lt;&gt;"t TM"),VLOOKUP($E46,'SD Abgabe'!$A$32:$N$610,'SD Abgabe'!$H$28,FALSE)/O46*P46,VLOOKUP($E46,'SD Abgabe'!$A$32:$N$610,'SD Abgabe'!$H$28,FALSE)),""))),"")</f>
        <v/>
      </c>
      <c r="AC46" s="87"/>
      <c r="AD46" s="424" t="s">
        <v>667</v>
      </c>
      <c r="AE46" s="26" t="str">
        <f>IF($M46=0,"",IFERROR(VLOOKUP($E46,'SD Abgabe'!$A$32:$N$556,AE$20,FALSE),""))</f>
        <v/>
      </c>
      <c r="AF46" s="15">
        <f t="shared" ca="1" si="21"/>
        <v>0</v>
      </c>
      <c r="AG46">
        <f t="shared" ca="1" si="9"/>
        <v>0</v>
      </c>
      <c r="AH46">
        <f t="shared" ca="1" si="10"/>
        <v>0</v>
      </c>
      <c r="AI46">
        <f t="shared" ca="1" si="11"/>
        <v>0</v>
      </c>
      <c r="AJ46">
        <f t="shared" ca="1" si="12"/>
        <v>0</v>
      </c>
      <c r="AK46">
        <f t="shared" si="22"/>
        <v>0</v>
      </c>
      <c r="AL46" s="28" t="e">
        <f ca="1">COUNTIF(OFFSET('SD Abgabe'!$C$32,VLOOKUP(J46,Art_Abgabe,3,FALSE),0,VLOOKUP(J46,Art_Abgabe,4,FALSE)-VLOOKUP(J46,Art_Abgabe,3,FALSE)+1,1),K46)</f>
        <v>#N/A</v>
      </c>
      <c r="AM46" s="14">
        <f ca="1">COUNTIF(OFFSET('SD Abgabe'!$M$32,VLOOKUP(E46,'SD Abgabe'!$A$33:$X$485,'SD Abgabe'!$X$28,FALSE),0,1,VLOOKUP(E46,'SD Abgabe'!$A$33:$Y$485,'SD Abgabe'!$Y$28,FALSE)),M46)</f>
        <v>0</v>
      </c>
      <c r="AN46" s="91">
        <f t="shared" ca="1" si="14"/>
        <v>0</v>
      </c>
      <c r="AO46" s="98">
        <f t="shared" si="23"/>
        <v>3</v>
      </c>
      <c r="AP46" s="98">
        <f t="shared" si="15"/>
        <v>0</v>
      </c>
      <c r="AQ46" s="17" t="str">
        <f t="shared" si="16"/>
        <v>1900-1-Abgabe</v>
      </c>
    </row>
    <row r="47" spans="1:43">
      <c r="A47" s="98">
        <f t="shared" si="0"/>
        <v>0</v>
      </c>
      <c r="B47" s="98" t="str">
        <f>IF(C47=1,SUM($C$23:C47),"")</f>
        <v/>
      </c>
      <c r="C47" s="98">
        <f t="shared" si="1"/>
        <v>0</v>
      </c>
      <c r="D47" t="str">
        <f t="shared" si="17"/>
        <v>1900-1-Abgabe-</v>
      </c>
      <c r="E47" s="7" t="str">
        <f t="shared" ca="1" si="3"/>
        <v>-</v>
      </c>
      <c r="F47" s="7">
        <f t="shared" si="18"/>
        <v>1900</v>
      </c>
      <c r="G47" s="7">
        <f t="shared" si="19"/>
        <v>1</v>
      </c>
      <c r="H47" s="162">
        <f t="shared" si="6"/>
        <v>25</v>
      </c>
      <c r="I47" s="77"/>
      <c r="J47" s="78"/>
      <c r="K47" s="79"/>
      <c r="L47" s="80"/>
      <c r="M47" s="177"/>
      <c r="N47" s="309" t="str">
        <f t="shared" ca="1" si="7"/>
        <v/>
      </c>
      <c r="O47" s="310" t="str">
        <f ca="1">IFERROR(IF(VLOOKUP($E47,'SD Abgabe'!$A$32:$N$610,'SD Abgabe'!$D$28,FALSE)=0,"",VLOOKUP($E47,'SD Abgabe'!$A$32:$N$610,'SD Abgabe'!$D$28,FALSE)),"")</f>
        <v/>
      </c>
      <c r="P47" s="313"/>
      <c r="Q47" s="317" t="str">
        <f>IF(OR($M47=0,L47&lt;&gt;0),"",IFERROR(VLOOKUP($E47,'SD Abgabe'!$A$32:$N$610,'SD Abgabe'!$E$28,FALSE),""))</f>
        <v/>
      </c>
      <c r="R47" s="87"/>
      <c r="S47" s="81" t="str">
        <f t="shared" si="8"/>
        <v/>
      </c>
      <c r="T47" s="82">
        <f>IF(M47="Tierische Erzeugnisse",IF(OR($M47=0,L47&lt;&gt;0,U47&gt;0),"",IFERROR(VLOOKUP($E47,'SD Abgabe'!$A$32:$N$4326,'SD Abgabe'!$J$28,FALSE),0)),)</f>
        <v>0</v>
      </c>
      <c r="U47" s="83"/>
      <c r="V47" s="81" t="str">
        <f t="shared" si="20"/>
        <v/>
      </c>
      <c r="W47" s="82">
        <f>IF(M47="organische Düngemittel",IF(OR($M47=0,L47&lt;&gt;0,X47&gt;0),"",IFERROR(VLOOKUP($E47,'SD Abgabe'!$A$32:$N$4326,'SD Abgabe'!$J$28,FALSE),)),)</f>
        <v>0</v>
      </c>
      <c r="X47" s="84"/>
      <c r="Y47" s="85" t="str">
        <f ca="1">IFERROR(VLOOKUP($E47,'SD Abgabe'!$A$32:$N$610,Y$20,FALSE),"")</f>
        <v/>
      </c>
      <c r="Z47" s="86" t="str">
        <f ca="1">IFERROR(IF(AND(J47&lt;&gt;"eigene Stoffe",VLOOKUP($E47,'SD Abgabe'!$A$32:$N$610,'SD Abgabe'!$G$28,FALSE)=0),"",IF($L47&lt;&gt;0,"",IFERROR(IF(AND(P47&gt;0,O47&lt;&gt;"",Q47&lt;&gt;"t TM"),VLOOKUP($E47,'SD Abgabe'!$A$32:$N$610,'SD Abgabe'!$G$28,FALSE)/O47*P47,VLOOKUP($E47,'SD Abgabe'!$A$32:$N$610,'SD Abgabe'!$G$28,FALSE)),""))),"")</f>
        <v/>
      </c>
      <c r="AA47" s="87"/>
      <c r="AB47" s="86" t="str">
        <f ca="1">IFERROR(IF(AND(J47&lt;&gt;"eigene Stoffe",VLOOKUP($E47,'SD Abgabe'!$A$32:$N$610,'SD Abgabe'!$H$28,FALSE)=0),"",IF($L47&lt;&gt;0,"",IFERROR(IF(AND(P47&gt;0,O47&lt;&gt;"",Q47&lt;&gt;"t TM"),VLOOKUP($E47,'SD Abgabe'!$A$32:$N$610,'SD Abgabe'!$H$28,FALSE)/O47*P47,VLOOKUP($E47,'SD Abgabe'!$A$32:$N$610,'SD Abgabe'!$H$28,FALSE)),""))),"")</f>
        <v/>
      </c>
      <c r="AC47" s="87"/>
      <c r="AD47" s="424" t="s">
        <v>667</v>
      </c>
      <c r="AE47" s="26" t="str">
        <f>IF($M47=0,"",IFERROR(VLOOKUP($E47,'SD Abgabe'!$A$32:$N$556,AE$20,FALSE),""))</f>
        <v/>
      </c>
      <c r="AF47" s="15">
        <f t="shared" ca="1" si="21"/>
        <v>0</v>
      </c>
      <c r="AG47">
        <f t="shared" ca="1" si="9"/>
        <v>0</v>
      </c>
      <c r="AH47">
        <f t="shared" ca="1" si="10"/>
        <v>0</v>
      </c>
      <c r="AI47">
        <f t="shared" ca="1" si="11"/>
        <v>0</v>
      </c>
      <c r="AJ47">
        <f t="shared" ca="1" si="12"/>
        <v>0</v>
      </c>
      <c r="AK47">
        <f t="shared" si="22"/>
        <v>0</v>
      </c>
      <c r="AL47" s="28" t="e">
        <f ca="1">COUNTIF(OFFSET('SD Abgabe'!$C$32,VLOOKUP(J47,Art_Abgabe,3,FALSE),0,VLOOKUP(J47,Art_Abgabe,4,FALSE)-VLOOKUP(J47,Art_Abgabe,3,FALSE)+1,1),K47)</f>
        <v>#N/A</v>
      </c>
      <c r="AM47" s="14">
        <f ca="1">COUNTIF(OFFSET('SD Abgabe'!$M$32,VLOOKUP(E47,'SD Abgabe'!$A$33:$X$485,'SD Abgabe'!$X$28,FALSE),0,1,VLOOKUP(E47,'SD Abgabe'!$A$33:$Y$485,'SD Abgabe'!$Y$28,FALSE)),M47)</f>
        <v>0</v>
      </c>
      <c r="AN47" s="91">
        <f t="shared" ca="1" si="14"/>
        <v>0</v>
      </c>
      <c r="AO47" s="98">
        <f t="shared" si="23"/>
        <v>3</v>
      </c>
      <c r="AP47" s="98">
        <f t="shared" si="15"/>
        <v>0</v>
      </c>
      <c r="AQ47" s="17" t="str">
        <f t="shared" si="16"/>
        <v>1900-1-Abgabe</v>
      </c>
    </row>
    <row r="48" spans="1:43">
      <c r="A48" s="98">
        <f t="shared" si="0"/>
        <v>0</v>
      </c>
      <c r="B48" s="98" t="str">
        <f>IF(C48=1,SUM($C$23:C48),"")</f>
        <v/>
      </c>
      <c r="C48" s="98">
        <f t="shared" si="1"/>
        <v>0</v>
      </c>
      <c r="D48" t="str">
        <f t="shared" si="17"/>
        <v>1900-1-Abgabe-</v>
      </c>
      <c r="E48" s="7" t="str">
        <f t="shared" ca="1" si="3"/>
        <v>-</v>
      </c>
      <c r="F48" s="7">
        <f t="shared" si="18"/>
        <v>1900</v>
      </c>
      <c r="G48" s="7">
        <f t="shared" si="19"/>
        <v>1</v>
      </c>
      <c r="H48" s="162">
        <f t="shared" si="6"/>
        <v>26</v>
      </c>
      <c r="I48" s="77"/>
      <c r="J48" s="78"/>
      <c r="K48" s="79"/>
      <c r="L48" s="80"/>
      <c r="M48" s="177"/>
      <c r="N48" s="309" t="str">
        <f t="shared" ca="1" si="7"/>
        <v/>
      </c>
      <c r="O48" s="310" t="str">
        <f ca="1">IFERROR(IF(VLOOKUP($E48,'SD Abgabe'!$A$32:$N$610,'SD Abgabe'!$D$28,FALSE)=0,"",VLOOKUP($E48,'SD Abgabe'!$A$32:$N$610,'SD Abgabe'!$D$28,FALSE)),"")</f>
        <v/>
      </c>
      <c r="P48" s="313"/>
      <c r="Q48" s="317" t="str">
        <f>IF(OR($M48=0,L48&lt;&gt;0),"",IFERROR(VLOOKUP($E48,'SD Abgabe'!$A$32:$N$610,'SD Abgabe'!$E$28,FALSE),""))</f>
        <v/>
      </c>
      <c r="R48" s="87"/>
      <c r="S48" s="81" t="str">
        <f t="shared" si="8"/>
        <v/>
      </c>
      <c r="T48" s="82">
        <f>IF(M48="Tierische Erzeugnisse",IF(OR($M48=0,L48&lt;&gt;0,U48&gt;0),"",IFERROR(VLOOKUP($E48,'SD Abgabe'!$A$32:$N$4326,'SD Abgabe'!$J$28,FALSE),0)),)</f>
        <v>0</v>
      </c>
      <c r="U48" s="83"/>
      <c r="V48" s="81" t="str">
        <f t="shared" si="20"/>
        <v/>
      </c>
      <c r="W48" s="82">
        <f>IF(M48="organische Düngemittel",IF(OR($M48=0,L48&lt;&gt;0,X48&gt;0),"",IFERROR(VLOOKUP($E48,'SD Abgabe'!$A$32:$N$4326,'SD Abgabe'!$J$28,FALSE),)),)</f>
        <v>0</v>
      </c>
      <c r="X48" s="84"/>
      <c r="Y48" s="85" t="str">
        <f ca="1">IFERROR(VLOOKUP($E48,'SD Abgabe'!$A$32:$N$610,Y$20,FALSE),"")</f>
        <v/>
      </c>
      <c r="Z48" s="86" t="str">
        <f ca="1">IFERROR(IF(AND(J48&lt;&gt;"eigene Stoffe",VLOOKUP($E48,'SD Abgabe'!$A$32:$N$610,'SD Abgabe'!$G$28,FALSE)=0),"",IF($L48&lt;&gt;0,"",IFERROR(IF(AND(P48&gt;0,O48&lt;&gt;"",Q48&lt;&gt;"t TM"),VLOOKUP($E48,'SD Abgabe'!$A$32:$N$610,'SD Abgabe'!$G$28,FALSE)/O48*P48,VLOOKUP($E48,'SD Abgabe'!$A$32:$N$610,'SD Abgabe'!$G$28,FALSE)),""))),"")</f>
        <v/>
      </c>
      <c r="AA48" s="87"/>
      <c r="AB48" s="86" t="str">
        <f ca="1">IFERROR(IF(AND(J48&lt;&gt;"eigene Stoffe",VLOOKUP($E48,'SD Abgabe'!$A$32:$N$610,'SD Abgabe'!$H$28,FALSE)=0),"",IF($L48&lt;&gt;0,"",IFERROR(IF(AND(P48&gt;0,O48&lt;&gt;"",Q48&lt;&gt;"t TM"),VLOOKUP($E48,'SD Abgabe'!$A$32:$N$610,'SD Abgabe'!$H$28,FALSE)/O48*P48,VLOOKUP($E48,'SD Abgabe'!$A$32:$N$610,'SD Abgabe'!$H$28,FALSE)),""))),"")</f>
        <v/>
      </c>
      <c r="AC48" s="87"/>
      <c r="AD48" s="424" t="s">
        <v>667</v>
      </c>
      <c r="AE48" s="26" t="str">
        <f>IF($M48=0,"",IFERROR(VLOOKUP($E48,'SD Abgabe'!$A$32:$N$556,AE$20,FALSE),""))</f>
        <v/>
      </c>
      <c r="AF48" s="15">
        <f t="shared" ca="1" si="21"/>
        <v>0</v>
      </c>
      <c r="AG48">
        <f t="shared" ca="1" si="9"/>
        <v>0</v>
      </c>
      <c r="AH48">
        <f t="shared" ca="1" si="10"/>
        <v>0</v>
      </c>
      <c r="AI48">
        <f t="shared" ca="1" si="11"/>
        <v>0</v>
      </c>
      <c r="AJ48">
        <f t="shared" ca="1" si="12"/>
        <v>0</v>
      </c>
      <c r="AK48">
        <f t="shared" si="22"/>
        <v>0</v>
      </c>
      <c r="AL48" s="28" t="e">
        <f ca="1">COUNTIF(OFFSET('SD Abgabe'!$C$32,VLOOKUP(J48,Art_Abgabe,3,FALSE),0,VLOOKUP(J48,Art_Abgabe,4,FALSE)-VLOOKUP(J48,Art_Abgabe,3,FALSE)+1,1),K48)</f>
        <v>#N/A</v>
      </c>
      <c r="AM48" s="14">
        <f ca="1">COUNTIF(OFFSET('SD Abgabe'!$M$32,VLOOKUP(E48,'SD Abgabe'!$A$33:$X$485,'SD Abgabe'!$X$28,FALSE),0,1,VLOOKUP(E48,'SD Abgabe'!$A$33:$Y$485,'SD Abgabe'!$Y$28,FALSE)),M48)</f>
        <v>0</v>
      </c>
      <c r="AN48" s="91">
        <f t="shared" ca="1" si="14"/>
        <v>0</v>
      </c>
      <c r="AO48" s="98">
        <f t="shared" si="23"/>
        <v>3</v>
      </c>
      <c r="AP48" s="98">
        <f t="shared" si="15"/>
        <v>0</v>
      </c>
      <c r="AQ48" s="17" t="str">
        <f t="shared" si="16"/>
        <v>1900-1-Abgabe</v>
      </c>
    </row>
    <row r="49" spans="1:43">
      <c r="A49" s="98">
        <f t="shared" si="0"/>
        <v>0</v>
      </c>
      <c r="B49" s="98" t="str">
        <f>IF(C49=1,SUM($C$23:C49),"")</f>
        <v/>
      </c>
      <c r="C49" s="98">
        <f t="shared" si="1"/>
        <v>0</v>
      </c>
      <c r="D49" t="str">
        <f t="shared" si="17"/>
        <v>1900-1-Abgabe-</v>
      </c>
      <c r="E49" s="7" t="str">
        <f t="shared" ca="1" si="3"/>
        <v>-</v>
      </c>
      <c r="F49" s="7">
        <f t="shared" si="18"/>
        <v>1900</v>
      </c>
      <c r="G49" s="7">
        <f t="shared" si="19"/>
        <v>1</v>
      </c>
      <c r="H49" s="162">
        <f t="shared" si="6"/>
        <v>27</v>
      </c>
      <c r="I49" s="77"/>
      <c r="J49" s="78"/>
      <c r="K49" s="79"/>
      <c r="L49" s="80"/>
      <c r="M49" s="177"/>
      <c r="N49" s="309" t="str">
        <f t="shared" ca="1" si="7"/>
        <v/>
      </c>
      <c r="O49" s="310" t="str">
        <f ca="1">IFERROR(IF(VLOOKUP($E49,'SD Abgabe'!$A$32:$N$610,'SD Abgabe'!$D$28,FALSE)=0,"",VLOOKUP($E49,'SD Abgabe'!$A$32:$N$610,'SD Abgabe'!$D$28,FALSE)),"")</f>
        <v/>
      </c>
      <c r="P49" s="313"/>
      <c r="Q49" s="317" t="str">
        <f>IF(OR($M49=0,L49&lt;&gt;0),"",IFERROR(VLOOKUP($E49,'SD Abgabe'!$A$32:$N$610,'SD Abgabe'!$E$28,FALSE),""))</f>
        <v/>
      </c>
      <c r="R49" s="87"/>
      <c r="S49" s="81" t="str">
        <f t="shared" si="8"/>
        <v/>
      </c>
      <c r="T49" s="82">
        <f>IF(M49="Tierische Erzeugnisse",IF(OR($M49=0,L49&lt;&gt;0,U49&gt;0),"",IFERROR(VLOOKUP($E49,'SD Abgabe'!$A$32:$N$4326,'SD Abgabe'!$J$28,FALSE),0)),)</f>
        <v>0</v>
      </c>
      <c r="U49" s="83"/>
      <c r="V49" s="81" t="str">
        <f t="shared" si="20"/>
        <v/>
      </c>
      <c r="W49" s="82">
        <f>IF(M49="organische Düngemittel",IF(OR($M49=0,L49&lt;&gt;0,X49&gt;0),"",IFERROR(VLOOKUP($E49,'SD Abgabe'!$A$32:$N$4326,'SD Abgabe'!$J$28,FALSE),)),)</f>
        <v>0</v>
      </c>
      <c r="X49" s="84"/>
      <c r="Y49" s="85" t="str">
        <f ca="1">IFERROR(VLOOKUP($E49,'SD Abgabe'!$A$32:$N$610,Y$20,FALSE),"")</f>
        <v/>
      </c>
      <c r="Z49" s="86" t="str">
        <f ca="1">IFERROR(IF(AND(J49&lt;&gt;"eigene Stoffe",VLOOKUP($E49,'SD Abgabe'!$A$32:$N$610,'SD Abgabe'!$G$28,FALSE)=0),"",IF($L49&lt;&gt;0,"",IFERROR(IF(AND(P49&gt;0,O49&lt;&gt;"",Q49&lt;&gt;"t TM"),VLOOKUP($E49,'SD Abgabe'!$A$32:$N$610,'SD Abgabe'!$G$28,FALSE)/O49*P49,VLOOKUP($E49,'SD Abgabe'!$A$32:$N$610,'SD Abgabe'!$G$28,FALSE)),""))),"")</f>
        <v/>
      </c>
      <c r="AA49" s="87"/>
      <c r="AB49" s="86" t="str">
        <f ca="1">IFERROR(IF(AND(J49&lt;&gt;"eigene Stoffe",VLOOKUP($E49,'SD Abgabe'!$A$32:$N$610,'SD Abgabe'!$H$28,FALSE)=0),"",IF($L49&lt;&gt;0,"",IFERROR(IF(AND(P49&gt;0,O49&lt;&gt;"",Q49&lt;&gt;"t TM"),VLOOKUP($E49,'SD Abgabe'!$A$32:$N$610,'SD Abgabe'!$H$28,FALSE)/O49*P49,VLOOKUP($E49,'SD Abgabe'!$A$32:$N$610,'SD Abgabe'!$H$28,FALSE)),""))),"")</f>
        <v/>
      </c>
      <c r="AC49" s="87"/>
      <c r="AD49" s="424" t="s">
        <v>667</v>
      </c>
      <c r="AE49" s="26" t="str">
        <f>IF($M49=0,"",IFERROR(VLOOKUP($E49,'SD Abgabe'!$A$32:$N$556,AE$20,FALSE),""))</f>
        <v/>
      </c>
      <c r="AF49" s="15">
        <f t="shared" ca="1" si="21"/>
        <v>0</v>
      </c>
      <c r="AG49">
        <f t="shared" ca="1" si="9"/>
        <v>0</v>
      </c>
      <c r="AH49">
        <f t="shared" ca="1" si="10"/>
        <v>0</v>
      </c>
      <c r="AI49">
        <f t="shared" ca="1" si="11"/>
        <v>0</v>
      </c>
      <c r="AJ49">
        <f t="shared" ca="1" si="12"/>
        <v>0</v>
      </c>
      <c r="AK49">
        <f t="shared" si="22"/>
        <v>0</v>
      </c>
      <c r="AL49" s="28" t="e">
        <f ca="1">COUNTIF(OFFSET('SD Abgabe'!$C$32,VLOOKUP(J49,Art_Abgabe,3,FALSE),0,VLOOKUP(J49,Art_Abgabe,4,FALSE)-VLOOKUP(J49,Art_Abgabe,3,FALSE)+1,1),K49)</f>
        <v>#N/A</v>
      </c>
      <c r="AM49" s="14">
        <f ca="1">COUNTIF(OFFSET('SD Abgabe'!$M$32,VLOOKUP(E49,'SD Abgabe'!$A$33:$X$485,'SD Abgabe'!$X$28,FALSE),0,1,VLOOKUP(E49,'SD Abgabe'!$A$33:$Y$485,'SD Abgabe'!$Y$28,FALSE)),M49)</f>
        <v>0</v>
      </c>
      <c r="AN49" s="91">
        <f t="shared" ca="1" si="14"/>
        <v>0</v>
      </c>
      <c r="AO49" s="98">
        <f t="shared" si="23"/>
        <v>3</v>
      </c>
      <c r="AP49" s="98">
        <f t="shared" si="15"/>
        <v>0</v>
      </c>
      <c r="AQ49" s="17" t="str">
        <f t="shared" si="16"/>
        <v>1900-1-Abgabe</v>
      </c>
    </row>
    <row r="50" spans="1:43">
      <c r="A50" s="98">
        <f t="shared" si="0"/>
        <v>0</v>
      </c>
      <c r="B50" s="98" t="str">
        <f>IF(C50=1,SUM($C$23:C50),"")</f>
        <v/>
      </c>
      <c r="C50" s="98">
        <f t="shared" si="1"/>
        <v>0</v>
      </c>
      <c r="D50" t="str">
        <f t="shared" si="17"/>
        <v>1900-1-Abgabe-</v>
      </c>
      <c r="E50" s="7" t="str">
        <f t="shared" ca="1" si="3"/>
        <v>-</v>
      </c>
      <c r="F50" s="7">
        <f t="shared" si="18"/>
        <v>1900</v>
      </c>
      <c r="G50" s="7">
        <f t="shared" si="19"/>
        <v>1</v>
      </c>
      <c r="H50" s="162">
        <f t="shared" si="6"/>
        <v>28</v>
      </c>
      <c r="I50" s="77"/>
      <c r="J50" s="78"/>
      <c r="K50" s="79"/>
      <c r="L50" s="80"/>
      <c r="M50" s="177"/>
      <c r="N50" s="309" t="str">
        <f t="shared" ca="1" si="7"/>
        <v/>
      </c>
      <c r="O50" s="310" t="str">
        <f ca="1">IFERROR(IF(VLOOKUP($E50,'SD Abgabe'!$A$32:$N$610,'SD Abgabe'!$D$28,FALSE)=0,"",VLOOKUP($E50,'SD Abgabe'!$A$32:$N$610,'SD Abgabe'!$D$28,FALSE)),"")</f>
        <v/>
      </c>
      <c r="P50" s="313"/>
      <c r="Q50" s="317" t="str">
        <f>IF(OR($M50=0,L50&lt;&gt;0),"",IFERROR(VLOOKUP($E50,'SD Abgabe'!$A$32:$N$610,'SD Abgabe'!$E$28,FALSE),""))</f>
        <v/>
      </c>
      <c r="R50" s="87"/>
      <c r="S50" s="81" t="str">
        <f t="shared" si="8"/>
        <v/>
      </c>
      <c r="T50" s="82">
        <f>IF(M50="Tierische Erzeugnisse",IF(OR($M50=0,L50&lt;&gt;0,U50&gt;0),"",IFERROR(VLOOKUP($E50,'SD Abgabe'!$A$32:$N$4326,'SD Abgabe'!$J$28,FALSE),0)),)</f>
        <v>0</v>
      </c>
      <c r="U50" s="83"/>
      <c r="V50" s="81" t="str">
        <f t="shared" si="20"/>
        <v/>
      </c>
      <c r="W50" s="82">
        <f>IF(M50="organische Düngemittel",IF(OR($M50=0,L50&lt;&gt;0,X50&gt;0),"",IFERROR(VLOOKUP($E50,'SD Abgabe'!$A$32:$N$4326,'SD Abgabe'!$J$28,FALSE),)),)</f>
        <v>0</v>
      </c>
      <c r="X50" s="84"/>
      <c r="Y50" s="85" t="str">
        <f ca="1">IFERROR(VLOOKUP($E50,'SD Abgabe'!$A$32:$N$610,Y$20,FALSE),"")</f>
        <v/>
      </c>
      <c r="Z50" s="86" t="str">
        <f ca="1">IFERROR(IF(AND(J50&lt;&gt;"eigene Stoffe",VLOOKUP($E50,'SD Abgabe'!$A$32:$N$610,'SD Abgabe'!$G$28,FALSE)=0),"",IF($L50&lt;&gt;0,"",IFERROR(IF(AND(P50&gt;0,O50&lt;&gt;"",Q50&lt;&gt;"t TM"),VLOOKUP($E50,'SD Abgabe'!$A$32:$N$610,'SD Abgabe'!$G$28,FALSE)/O50*P50,VLOOKUP($E50,'SD Abgabe'!$A$32:$N$610,'SD Abgabe'!$G$28,FALSE)),""))),"")</f>
        <v/>
      </c>
      <c r="AA50" s="87"/>
      <c r="AB50" s="86" t="str">
        <f ca="1">IFERROR(IF(AND(J50&lt;&gt;"eigene Stoffe",VLOOKUP($E50,'SD Abgabe'!$A$32:$N$610,'SD Abgabe'!$H$28,FALSE)=0),"",IF($L50&lt;&gt;0,"",IFERROR(IF(AND(P50&gt;0,O50&lt;&gt;"",Q50&lt;&gt;"t TM"),VLOOKUP($E50,'SD Abgabe'!$A$32:$N$610,'SD Abgabe'!$H$28,FALSE)/O50*P50,VLOOKUP($E50,'SD Abgabe'!$A$32:$N$610,'SD Abgabe'!$H$28,FALSE)),""))),"")</f>
        <v/>
      </c>
      <c r="AC50" s="87"/>
      <c r="AD50" s="424" t="s">
        <v>667</v>
      </c>
      <c r="AE50" s="26" t="str">
        <f>IF($M50=0,"",IFERROR(VLOOKUP($E50,'SD Abgabe'!$A$32:$N$556,AE$20,FALSE),""))</f>
        <v/>
      </c>
      <c r="AF50" s="15">
        <f t="shared" ca="1" si="21"/>
        <v>0</v>
      </c>
      <c r="AG50">
        <f t="shared" ca="1" si="9"/>
        <v>0</v>
      </c>
      <c r="AH50">
        <f t="shared" ca="1" si="10"/>
        <v>0</v>
      </c>
      <c r="AI50">
        <f t="shared" ca="1" si="11"/>
        <v>0</v>
      </c>
      <c r="AJ50">
        <f t="shared" ca="1" si="12"/>
        <v>0</v>
      </c>
      <c r="AK50">
        <f t="shared" si="22"/>
        <v>0</v>
      </c>
      <c r="AL50" s="28" t="e">
        <f ca="1">COUNTIF(OFFSET('SD Abgabe'!$C$32,VLOOKUP(J50,Art_Abgabe,3,FALSE),0,VLOOKUP(J50,Art_Abgabe,4,FALSE)-VLOOKUP(J50,Art_Abgabe,3,FALSE)+1,1),K50)</f>
        <v>#N/A</v>
      </c>
      <c r="AM50" s="14">
        <f ca="1">COUNTIF(OFFSET('SD Abgabe'!$M$32,VLOOKUP(E50,'SD Abgabe'!$A$33:$X$485,'SD Abgabe'!$X$28,FALSE),0,1,VLOOKUP(E50,'SD Abgabe'!$A$33:$Y$485,'SD Abgabe'!$Y$28,FALSE)),M50)</f>
        <v>0</v>
      </c>
      <c r="AN50" s="91">
        <f t="shared" ca="1" si="14"/>
        <v>0</v>
      </c>
      <c r="AO50" s="98">
        <f t="shared" si="23"/>
        <v>3</v>
      </c>
      <c r="AP50" s="98">
        <f t="shared" si="15"/>
        <v>0</v>
      </c>
      <c r="AQ50" s="17" t="str">
        <f t="shared" si="16"/>
        <v>1900-1-Abgabe</v>
      </c>
    </row>
    <row r="51" spans="1:43">
      <c r="A51" s="98">
        <f t="shared" si="0"/>
        <v>0</v>
      </c>
      <c r="B51" s="98" t="str">
        <f>IF(C51=1,SUM($C$23:C51),"")</f>
        <v/>
      </c>
      <c r="C51" s="98">
        <f t="shared" si="1"/>
        <v>0</v>
      </c>
      <c r="D51" t="str">
        <f t="shared" si="17"/>
        <v>1900-1-Abgabe-</v>
      </c>
      <c r="E51" s="7" t="str">
        <f t="shared" ca="1" si="3"/>
        <v>-</v>
      </c>
      <c r="F51" s="7">
        <f t="shared" si="18"/>
        <v>1900</v>
      </c>
      <c r="G51" s="7">
        <f t="shared" si="19"/>
        <v>1</v>
      </c>
      <c r="H51" s="162">
        <f t="shared" si="6"/>
        <v>29</v>
      </c>
      <c r="I51" s="77"/>
      <c r="J51" s="78"/>
      <c r="K51" s="79"/>
      <c r="L51" s="80"/>
      <c r="M51" s="177"/>
      <c r="N51" s="309" t="str">
        <f t="shared" ca="1" si="7"/>
        <v/>
      </c>
      <c r="O51" s="310" t="str">
        <f ca="1">IFERROR(IF(VLOOKUP($E51,'SD Abgabe'!$A$32:$N$610,'SD Abgabe'!$D$28,FALSE)=0,"",VLOOKUP($E51,'SD Abgabe'!$A$32:$N$610,'SD Abgabe'!$D$28,FALSE)),"")</f>
        <v/>
      </c>
      <c r="P51" s="313"/>
      <c r="Q51" s="317" t="str">
        <f>IF(OR($M51=0,L51&lt;&gt;0),"",IFERROR(VLOOKUP($E51,'SD Abgabe'!$A$32:$N$610,'SD Abgabe'!$E$28,FALSE),""))</f>
        <v/>
      </c>
      <c r="R51" s="87"/>
      <c r="S51" s="81" t="str">
        <f t="shared" si="8"/>
        <v/>
      </c>
      <c r="T51" s="82">
        <f>IF(M51="Tierische Erzeugnisse",IF(OR($M51=0,L51&lt;&gt;0,U51&gt;0),"",IFERROR(VLOOKUP($E51,'SD Abgabe'!$A$32:$N$4326,'SD Abgabe'!$J$28,FALSE),0)),)</f>
        <v>0</v>
      </c>
      <c r="U51" s="83"/>
      <c r="V51" s="81" t="str">
        <f t="shared" si="20"/>
        <v/>
      </c>
      <c r="W51" s="82">
        <f>IF(M51="organische Düngemittel",IF(OR($M51=0,L51&lt;&gt;0,X51&gt;0),"",IFERROR(VLOOKUP($E51,'SD Abgabe'!$A$32:$N$4326,'SD Abgabe'!$J$28,FALSE),)),)</f>
        <v>0</v>
      </c>
      <c r="X51" s="84"/>
      <c r="Y51" s="85" t="str">
        <f ca="1">IFERROR(VLOOKUP($E51,'SD Abgabe'!$A$32:$N$610,Y$20,FALSE),"")</f>
        <v/>
      </c>
      <c r="Z51" s="86" t="str">
        <f ca="1">IFERROR(IF(AND(J51&lt;&gt;"eigene Stoffe",VLOOKUP($E51,'SD Abgabe'!$A$32:$N$610,'SD Abgabe'!$G$28,FALSE)=0),"",IF($L51&lt;&gt;0,"",IFERROR(IF(AND(P51&gt;0,O51&lt;&gt;"",Q51&lt;&gt;"t TM"),VLOOKUP($E51,'SD Abgabe'!$A$32:$N$610,'SD Abgabe'!$G$28,FALSE)/O51*P51,VLOOKUP($E51,'SD Abgabe'!$A$32:$N$610,'SD Abgabe'!$G$28,FALSE)),""))),"")</f>
        <v/>
      </c>
      <c r="AA51" s="87"/>
      <c r="AB51" s="86" t="str">
        <f ca="1">IFERROR(IF(AND(J51&lt;&gt;"eigene Stoffe",VLOOKUP($E51,'SD Abgabe'!$A$32:$N$610,'SD Abgabe'!$H$28,FALSE)=0),"",IF($L51&lt;&gt;0,"",IFERROR(IF(AND(P51&gt;0,O51&lt;&gt;"",Q51&lt;&gt;"t TM"),VLOOKUP($E51,'SD Abgabe'!$A$32:$N$610,'SD Abgabe'!$H$28,FALSE)/O51*P51,VLOOKUP($E51,'SD Abgabe'!$A$32:$N$610,'SD Abgabe'!$H$28,FALSE)),""))),"")</f>
        <v/>
      </c>
      <c r="AC51" s="87"/>
      <c r="AD51" s="424" t="s">
        <v>667</v>
      </c>
      <c r="AE51" s="26" t="str">
        <f>IF($M51=0,"",IFERROR(VLOOKUP($E51,'SD Abgabe'!$A$32:$N$556,AE$20,FALSE),""))</f>
        <v/>
      </c>
      <c r="AF51" s="15">
        <f t="shared" ca="1" si="21"/>
        <v>0</v>
      </c>
      <c r="AG51">
        <f t="shared" ca="1" si="9"/>
        <v>0</v>
      </c>
      <c r="AH51">
        <f t="shared" ca="1" si="10"/>
        <v>0</v>
      </c>
      <c r="AI51">
        <f t="shared" ca="1" si="11"/>
        <v>0</v>
      </c>
      <c r="AJ51">
        <f t="shared" ca="1" si="12"/>
        <v>0</v>
      </c>
      <c r="AK51">
        <f t="shared" si="22"/>
        <v>0</v>
      </c>
      <c r="AL51" s="28" t="e">
        <f ca="1">COUNTIF(OFFSET('SD Abgabe'!$C$32,VLOOKUP(J51,Art_Abgabe,3,FALSE),0,VLOOKUP(J51,Art_Abgabe,4,FALSE)-VLOOKUP(J51,Art_Abgabe,3,FALSE)+1,1),K51)</f>
        <v>#N/A</v>
      </c>
      <c r="AM51" s="14">
        <f ca="1">COUNTIF(OFFSET('SD Abgabe'!$M$32,VLOOKUP(E51,'SD Abgabe'!$A$33:$X$485,'SD Abgabe'!$X$28,FALSE),0,1,VLOOKUP(E51,'SD Abgabe'!$A$33:$Y$485,'SD Abgabe'!$Y$28,FALSE)),M51)</f>
        <v>0</v>
      </c>
      <c r="AN51" s="91">
        <f t="shared" ca="1" si="14"/>
        <v>0</v>
      </c>
      <c r="AO51" s="98">
        <f t="shared" si="23"/>
        <v>3</v>
      </c>
      <c r="AP51" s="98">
        <f t="shared" si="15"/>
        <v>0</v>
      </c>
      <c r="AQ51" s="17" t="str">
        <f t="shared" si="16"/>
        <v>1900-1-Abgabe</v>
      </c>
    </row>
    <row r="52" spans="1:43">
      <c r="A52" s="98">
        <f t="shared" si="0"/>
        <v>0</v>
      </c>
      <c r="B52" s="98" t="str">
        <f>IF(C52=1,SUM($C$23:C52),"")</f>
        <v/>
      </c>
      <c r="C52" s="98">
        <f t="shared" si="1"/>
        <v>0</v>
      </c>
      <c r="D52" t="str">
        <f t="shared" si="17"/>
        <v>1900-1-Abgabe-</v>
      </c>
      <c r="E52" s="7" t="str">
        <f t="shared" ca="1" si="3"/>
        <v>-</v>
      </c>
      <c r="F52" s="7">
        <f t="shared" si="18"/>
        <v>1900</v>
      </c>
      <c r="G52" s="7">
        <f t="shared" si="19"/>
        <v>1</v>
      </c>
      <c r="H52" s="162">
        <f t="shared" si="6"/>
        <v>30</v>
      </c>
      <c r="I52" s="77"/>
      <c r="J52" s="78"/>
      <c r="K52" s="79"/>
      <c r="L52" s="80"/>
      <c r="M52" s="177"/>
      <c r="N52" s="309" t="str">
        <f t="shared" ca="1" si="7"/>
        <v/>
      </c>
      <c r="O52" s="310" t="str">
        <f ca="1">IFERROR(IF(VLOOKUP($E52,'SD Abgabe'!$A$32:$N$610,'SD Abgabe'!$D$28,FALSE)=0,"",VLOOKUP($E52,'SD Abgabe'!$A$32:$N$610,'SD Abgabe'!$D$28,FALSE)),"")</f>
        <v/>
      </c>
      <c r="P52" s="313"/>
      <c r="Q52" s="317" t="str">
        <f>IF(OR($M52=0,L52&lt;&gt;0),"",IFERROR(VLOOKUP($E52,'SD Abgabe'!$A$32:$N$610,'SD Abgabe'!$E$28,FALSE),""))</f>
        <v/>
      </c>
      <c r="R52" s="87"/>
      <c r="S52" s="81" t="str">
        <f t="shared" si="8"/>
        <v/>
      </c>
      <c r="T52" s="82">
        <f>IF(M52="Tierische Erzeugnisse",IF(OR($M52=0,L52&lt;&gt;0,U52&gt;0),"",IFERROR(VLOOKUP($E52,'SD Abgabe'!$A$32:$N$4326,'SD Abgabe'!$J$28,FALSE),0)),)</f>
        <v>0</v>
      </c>
      <c r="U52" s="83"/>
      <c r="V52" s="81" t="str">
        <f t="shared" si="20"/>
        <v/>
      </c>
      <c r="W52" s="82">
        <f>IF(M52="organische Düngemittel",IF(OR($M52=0,L52&lt;&gt;0,X52&gt;0),"",IFERROR(VLOOKUP($E52,'SD Abgabe'!$A$32:$N$4326,'SD Abgabe'!$J$28,FALSE),)),)</f>
        <v>0</v>
      </c>
      <c r="X52" s="84"/>
      <c r="Y52" s="85" t="str">
        <f ca="1">IFERROR(VLOOKUP($E52,'SD Abgabe'!$A$32:$N$610,Y$20,FALSE),"")</f>
        <v/>
      </c>
      <c r="Z52" s="86" t="str">
        <f ca="1">IFERROR(IF(AND(J52&lt;&gt;"eigene Stoffe",VLOOKUP($E52,'SD Abgabe'!$A$32:$N$610,'SD Abgabe'!$G$28,FALSE)=0),"",IF($L52&lt;&gt;0,"",IFERROR(IF(AND(P52&gt;0,O52&lt;&gt;"",Q52&lt;&gt;"t TM"),VLOOKUP($E52,'SD Abgabe'!$A$32:$N$610,'SD Abgabe'!$G$28,FALSE)/O52*P52,VLOOKUP($E52,'SD Abgabe'!$A$32:$N$610,'SD Abgabe'!$G$28,FALSE)),""))),"")</f>
        <v/>
      </c>
      <c r="AA52" s="87"/>
      <c r="AB52" s="86" t="str">
        <f ca="1">IFERROR(IF(AND(J52&lt;&gt;"eigene Stoffe",VLOOKUP($E52,'SD Abgabe'!$A$32:$N$610,'SD Abgabe'!$H$28,FALSE)=0),"",IF($L52&lt;&gt;0,"",IFERROR(IF(AND(P52&gt;0,O52&lt;&gt;"",Q52&lt;&gt;"t TM"),VLOOKUP($E52,'SD Abgabe'!$A$32:$N$610,'SD Abgabe'!$H$28,FALSE)/O52*P52,VLOOKUP($E52,'SD Abgabe'!$A$32:$N$610,'SD Abgabe'!$H$28,FALSE)),""))),"")</f>
        <v/>
      </c>
      <c r="AC52" s="87"/>
      <c r="AD52" s="424" t="s">
        <v>667</v>
      </c>
      <c r="AE52" s="26" t="str">
        <f>IF($M52=0,"",IFERROR(VLOOKUP($E52,'SD Abgabe'!$A$32:$N$556,AE$20,FALSE),""))</f>
        <v/>
      </c>
      <c r="AF52" s="15">
        <f t="shared" ca="1" si="21"/>
        <v>0</v>
      </c>
      <c r="AG52">
        <f t="shared" ca="1" si="9"/>
        <v>0</v>
      </c>
      <c r="AH52">
        <f t="shared" ca="1" si="10"/>
        <v>0</v>
      </c>
      <c r="AI52">
        <f t="shared" ca="1" si="11"/>
        <v>0</v>
      </c>
      <c r="AJ52">
        <f t="shared" ca="1" si="12"/>
        <v>0</v>
      </c>
      <c r="AK52">
        <f t="shared" si="22"/>
        <v>0</v>
      </c>
      <c r="AL52" s="28" t="e">
        <f ca="1">COUNTIF(OFFSET('SD Abgabe'!$C$32,VLOOKUP(J52,Art_Abgabe,3,FALSE),0,VLOOKUP(J52,Art_Abgabe,4,FALSE)-VLOOKUP(J52,Art_Abgabe,3,FALSE)+1,1),K52)</f>
        <v>#N/A</v>
      </c>
      <c r="AM52" s="14">
        <f ca="1">COUNTIF(OFFSET('SD Abgabe'!$M$32,VLOOKUP(E52,'SD Abgabe'!$A$33:$X$485,'SD Abgabe'!$X$28,FALSE),0,1,VLOOKUP(E52,'SD Abgabe'!$A$33:$Y$485,'SD Abgabe'!$Y$28,FALSE)),M52)</f>
        <v>0</v>
      </c>
      <c r="AN52" s="91">
        <f t="shared" ca="1" si="14"/>
        <v>0</v>
      </c>
      <c r="AO52" s="98">
        <f t="shared" si="23"/>
        <v>3</v>
      </c>
      <c r="AP52" s="98">
        <f t="shared" si="15"/>
        <v>0</v>
      </c>
      <c r="AQ52" s="17" t="str">
        <f t="shared" si="16"/>
        <v>1900-1-Abgabe</v>
      </c>
    </row>
    <row r="53" spans="1:43">
      <c r="A53" s="98">
        <f t="shared" si="0"/>
        <v>0</v>
      </c>
      <c r="B53" s="98" t="str">
        <f>IF(C53=1,SUM($C$23:C53),"")</f>
        <v/>
      </c>
      <c r="C53" s="98">
        <f t="shared" si="1"/>
        <v>0</v>
      </c>
      <c r="D53" t="str">
        <f t="shared" si="17"/>
        <v>1900-1-Abgabe-</v>
      </c>
      <c r="E53" s="7" t="str">
        <f t="shared" ca="1" si="3"/>
        <v>-</v>
      </c>
      <c r="F53" s="7">
        <f t="shared" si="18"/>
        <v>1900</v>
      </c>
      <c r="G53" s="7">
        <f t="shared" si="19"/>
        <v>1</v>
      </c>
      <c r="H53" s="162">
        <f t="shared" si="6"/>
        <v>31</v>
      </c>
      <c r="I53" s="77"/>
      <c r="J53" s="78"/>
      <c r="K53" s="79"/>
      <c r="L53" s="80"/>
      <c r="M53" s="177"/>
      <c r="N53" s="309" t="str">
        <f t="shared" ca="1" si="7"/>
        <v/>
      </c>
      <c r="O53" s="310" t="str">
        <f ca="1">IFERROR(IF(VLOOKUP($E53,'SD Abgabe'!$A$32:$N$610,'SD Abgabe'!$D$28,FALSE)=0,"",VLOOKUP($E53,'SD Abgabe'!$A$32:$N$610,'SD Abgabe'!$D$28,FALSE)),"")</f>
        <v/>
      </c>
      <c r="P53" s="313"/>
      <c r="Q53" s="317" t="str">
        <f>IF(OR($M53=0,L53&lt;&gt;0),"",IFERROR(VLOOKUP($E53,'SD Abgabe'!$A$32:$N$610,'SD Abgabe'!$E$28,FALSE),""))</f>
        <v/>
      </c>
      <c r="R53" s="87"/>
      <c r="S53" s="81" t="str">
        <f t="shared" si="8"/>
        <v/>
      </c>
      <c r="T53" s="82">
        <f>IF(M53="Tierische Erzeugnisse",IF(OR($M53=0,L53&lt;&gt;0,U53&gt;0),"",IFERROR(VLOOKUP($E53,'SD Abgabe'!$A$32:$N$4326,'SD Abgabe'!$J$28,FALSE),0)),)</f>
        <v>0</v>
      </c>
      <c r="U53" s="83"/>
      <c r="V53" s="81" t="str">
        <f t="shared" si="20"/>
        <v/>
      </c>
      <c r="W53" s="82">
        <f>IF(M53="organische Düngemittel",IF(OR($M53=0,L53&lt;&gt;0,X53&gt;0),"",IFERROR(VLOOKUP($E53,'SD Abgabe'!$A$32:$N$4326,'SD Abgabe'!$J$28,FALSE),)),)</f>
        <v>0</v>
      </c>
      <c r="X53" s="84"/>
      <c r="Y53" s="85" t="str">
        <f ca="1">IFERROR(VLOOKUP($E53,'SD Abgabe'!$A$32:$N$610,Y$20,FALSE),"")</f>
        <v/>
      </c>
      <c r="Z53" s="86" t="str">
        <f ca="1">IFERROR(IF(AND(J53&lt;&gt;"eigene Stoffe",VLOOKUP($E53,'SD Abgabe'!$A$32:$N$610,'SD Abgabe'!$G$28,FALSE)=0),"",IF($L53&lt;&gt;0,"",IFERROR(IF(AND(P53&gt;0,O53&lt;&gt;"",Q53&lt;&gt;"t TM"),VLOOKUP($E53,'SD Abgabe'!$A$32:$N$610,'SD Abgabe'!$G$28,FALSE)/O53*P53,VLOOKUP($E53,'SD Abgabe'!$A$32:$N$610,'SD Abgabe'!$G$28,FALSE)),""))),"")</f>
        <v/>
      </c>
      <c r="AA53" s="87"/>
      <c r="AB53" s="86" t="str">
        <f ca="1">IFERROR(IF(AND(J53&lt;&gt;"eigene Stoffe",VLOOKUP($E53,'SD Abgabe'!$A$32:$N$610,'SD Abgabe'!$H$28,FALSE)=0),"",IF($L53&lt;&gt;0,"",IFERROR(IF(AND(P53&gt;0,O53&lt;&gt;"",Q53&lt;&gt;"t TM"),VLOOKUP($E53,'SD Abgabe'!$A$32:$N$610,'SD Abgabe'!$H$28,FALSE)/O53*P53,VLOOKUP($E53,'SD Abgabe'!$A$32:$N$610,'SD Abgabe'!$H$28,FALSE)),""))),"")</f>
        <v/>
      </c>
      <c r="AC53" s="87"/>
      <c r="AD53" s="424" t="s">
        <v>667</v>
      </c>
      <c r="AE53" s="26" t="str">
        <f>IF($M53=0,"",IFERROR(VLOOKUP($E53,'SD Abgabe'!$A$32:$N$556,AE$20,FALSE),""))</f>
        <v/>
      </c>
      <c r="AF53" s="15">
        <f t="shared" ca="1" si="21"/>
        <v>0</v>
      </c>
      <c r="AG53">
        <f t="shared" ca="1" si="9"/>
        <v>0</v>
      </c>
      <c r="AH53">
        <f t="shared" ca="1" si="10"/>
        <v>0</v>
      </c>
      <c r="AI53">
        <f t="shared" ca="1" si="11"/>
        <v>0</v>
      </c>
      <c r="AJ53">
        <f t="shared" ca="1" si="12"/>
        <v>0</v>
      </c>
      <c r="AK53">
        <f t="shared" si="22"/>
        <v>0</v>
      </c>
      <c r="AL53" s="28" t="e">
        <f ca="1">COUNTIF(OFFSET('SD Abgabe'!$C$32,VLOOKUP(J53,Art_Abgabe,3,FALSE),0,VLOOKUP(J53,Art_Abgabe,4,FALSE)-VLOOKUP(J53,Art_Abgabe,3,FALSE)+1,1),K53)</f>
        <v>#N/A</v>
      </c>
      <c r="AM53" s="14">
        <f ca="1">COUNTIF(OFFSET('SD Abgabe'!$M$32,VLOOKUP(E53,'SD Abgabe'!$A$33:$X$485,'SD Abgabe'!$X$28,FALSE),0,1,VLOOKUP(E53,'SD Abgabe'!$A$33:$Y$485,'SD Abgabe'!$Y$28,FALSE)),M53)</f>
        <v>0</v>
      </c>
      <c r="AN53" s="91">
        <f t="shared" ca="1" si="14"/>
        <v>0</v>
      </c>
      <c r="AO53" s="98">
        <f t="shared" si="23"/>
        <v>3</v>
      </c>
      <c r="AP53" s="98">
        <f t="shared" si="15"/>
        <v>0</v>
      </c>
      <c r="AQ53" s="17" t="str">
        <f t="shared" si="16"/>
        <v>1900-1-Abgabe</v>
      </c>
    </row>
    <row r="54" spans="1:43">
      <c r="A54" s="98">
        <f t="shared" si="0"/>
        <v>0</v>
      </c>
      <c r="B54" s="98" t="str">
        <f>IF(C54=1,SUM($C$23:C54),"")</f>
        <v/>
      </c>
      <c r="C54" s="98">
        <f t="shared" si="1"/>
        <v>0</v>
      </c>
      <c r="D54" t="str">
        <f t="shared" si="17"/>
        <v>1900-1-Abgabe-</v>
      </c>
      <c r="E54" s="7" t="str">
        <f t="shared" ca="1" si="3"/>
        <v>-</v>
      </c>
      <c r="F54" s="7">
        <f t="shared" si="18"/>
        <v>1900</v>
      </c>
      <c r="G54" s="7">
        <f t="shared" si="19"/>
        <v>1</v>
      </c>
      <c r="H54" s="162">
        <f t="shared" si="6"/>
        <v>32</v>
      </c>
      <c r="I54" s="77"/>
      <c r="J54" s="78"/>
      <c r="K54" s="79"/>
      <c r="L54" s="80"/>
      <c r="M54" s="177"/>
      <c r="N54" s="309" t="str">
        <f t="shared" ca="1" si="7"/>
        <v/>
      </c>
      <c r="O54" s="310" t="str">
        <f ca="1">IFERROR(IF(VLOOKUP($E54,'SD Abgabe'!$A$32:$N$610,'SD Abgabe'!$D$28,FALSE)=0,"",VLOOKUP($E54,'SD Abgabe'!$A$32:$N$610,'SD Abgabe'!$D$28,FALSE)),"")</f>
        <v/>
      </c>
      <c r="P54" s="313"/>
      <c r="Q54" s="317" t="str">
        <f>IF(OR($M54=0,L54&lt;&gt;0),"",IFERROR(VLOOKUP($E54,'SD Abgabe'!$A$32:$N$610,'SD Abgabe'!$E$28,FALSE),""))</f>
        <v/>
      </c>
      <c r="R54" s="87"/>
      <c r="S54" s="81" t="str">
        <f t="shared" si="8"/>
        <v/>
      </c>
      <c r="T54" s="82">
        <f>IF(M54="Tierische Erzeugnisse",IF(OR($M54=0,L54&lt;&gt;0,U54&gt;0),"",IFERROR(VLOOKUP($E54,'SD Abgabe'!$A$32:$N$4326,'SD Abgabe'!$J$28,FALSE),0)),)</f>
        <v>0</v>
      </c>
      <c r="U54" s="83"/>
      <c r="V54" s="81" t="str">
        <f t="shared" si="20"/>
        <v/>
      </c>
      <c r="W54" s="82">
        <f>IF(M54="organische Düngemittel",IF(OR($M54=0,L54&lt;&gt;0,X54&gt;0),"",IFERROR(VLOOKUP($E54,'SD Abgabe'!$A$32:$N$4326,'SD Abgabe'!$J$28,FALSE),)),)</f>
        <v>0</v>
      </c>
      <c r="X54" s="84"/>
      <c r="Y54" s="85" t="str">
        <f ca="1">IFERROR(VLOOKUP($E54,'SD Abgabe'!$A$32:$N$610,Y$20,FALSE),"")</f>
        <v/>
      </c>
      <c r="Z54" s="86" t="str">
        <f ca="1">IFERROR(IF(AND(J54&lt;&gt;"eigene Stoffe",VLOOKUP($E54,'SD Abgabe'!$A$32:$N$610,'SD Abgabe'!$G$28,FALSE)=0),"",IF($L54&lt;&gt;0,"",IFERROR(IF(AND(P54&gt;0,O54&lt;&gt;"",Q54&lt;&gt;"t TM"),VLOOKUP($E54,'SD Abgabe'!$A$32:$N$610,'SD Abgabe'!$G$28,FALSE)/O54*P54,VLOOKUP($E54,'SD Abgabe'!$A$32:$N$610,'SD Abgabe'!$G$28,FALSE)),""))),"")</f>
        <v/>
      </c>
      <c r="AA54" s="87"/>
      <c r="AB54" s="86" t="str">
        <f ca="1">IFERROR(IF(AND(J54&lt;&gt;"eigene Stoffe",VLOOKUP($E54,'SD Abgabe'!$A$32:$N$610,'SD Abgabe'!$H$28,FALSE)=0),"",IF($L54&lt;&gt;0,"",IFERROR(IF(AND(P54&gt;0,O54&lt;&gt;"",Q54&lt;&gt;"t TM"),VLOOKUP($E54,'SD Abgabe'!$A$32:$N$610,'SD Abgabe'!$H$28,FALSE)/O54*P54,VLOOKUP($E54,'SD Abgabe'!$A$32:$N$610,'SD Abgabe'!$H$28,FALSE)),""))),"")</f>
        <v/>
      </c>
      <c r="AC54" s="87"/>
      <c r="AD54" s="424" t="s">
        <v>667</v>
      </c>
      <c r="AE54" s="26" t="str">
        <f>IF($M54=0,"",IFERROR(VLOOKUP($E54,'SD Abgabe'!$A$32:$N$556,AE$20,FALSE),""))</f>
        <v/>
      </c>
      <c r="AF54" s="15">
        <f t="shared" ca="1" si="21"/>
        <v>0</v>
      </c>
      <c r="AG54">
        <f t="shared" ca="1" si="9"/>
        <v>0</v>
      </c>
      <c r="AH54">
        <f t="shared" ca="1" si="10"/>
        <v>0</v>
      </c>
      <c r="AI54">
        <f t="shared" ca="1" si="11"/>
        <v>0</v>
      </c>
      <c r="AJ54">
        <f t="shared" ca="1" si="12"/>
        <v>0</v>
      </c>
      <c r="AK54">
        <f t="shared" si="22"/>
        <v>0</v>
      </c>
      <c r="AL54" s="28" t="e">
        <f ca="1">COUNTIF(OFFSET('SD Abgabe'!$C$32,VLOOKUP(J54,Art_Abgabe,3,FALSE),0,VLOOKUP(J54,Art_Abgabe,4,FALSE)-VLOOKUP(J54,Art_Abgabe,3,FALSE)+1,1),K54)</f>
        <v>#N/A</v>
      </c>
      <c r="AM54" s="14">
        <f ca="1">COUNTIF(OFFSET('SD Abgabe'!$M$32,VLOOKUP(E54,'SD Abgabe'!$A$33:$X$485,'SD Abgabe'!$X$28,FALSE),0,1,VLOOKUP(E54,'SD Abgabe'!$A$33:$Y$485,'SD Abgabe'!$Y$28,FALSE)),M54)</f>
        <v>0</v>
      </c>
      <c r="AN54" s="91">
        <f t="shared" ca="1" si="14"/>
        <v>0</v>
      </c>
      <c r="AO54" s="98">
        <f t="shared" si="23"/>
        <v>3</v>
      </c>
      <c r="AP54" s="98">
        <f t="shared" si="15"/>
        <v>0</v>
      </c>
      <c r="AQ54" s="17" t="str">
        <f t="shared" si="16"/>
        <v>1900-1-Abgabe</v>
      </c>
    </row>
    <row r="55" spans="1:43">
      <c r="A55" s="98">
        <f t="shared" si="0"/>
        <v>0</v>
      </c>
      <c r="B55" s="98" t="str">
        <f>IF(C55=1,SUM($C$23:C55),"")</f>
        <v/>
      </c>
      <c r="C55" s="98">
        <f t="shared" si="1"/>
        <v>0</v>
      </c>
      <c r="D55" t="str">
        <f t="shared" si="17"/>
        <v>1900-1-Abgabe-</v>
      </c>
      <c r="E55" s="7" t="str">
        <f t="shared" ca="1" si="3"/>
        <v>-</v>
      </c>
      <c r="F55" s="7">
        <f t="shared" si="18"/>
        <v>1900</v>
      </c>
      <c r="G55" s="7">
        <f t="shared" si="19"/>
        <v>1</v>
      </c>
      <c r="H55" s="162">
        <f t="shared" si="6"/>
        <v>33</v>
      </c>
      <c r="I55" s="77"/>
      <c r="J55" s="78"/>
      <c r="K55" s="79"/>
      <c r="L55" s="80"/>
      <c r="M55" s="177"/>
      <c r="N55" s="309" t="str">
        <f t="shared" ca="1" si="7"/>
        <v/>
      </c>
      <c r="O55" s="310" t="str">
        <f ca="1">IFERROR(IF(VLOOKUP($E55,'SD Abgabe'!$A$32:$N$610,'SD Abgabe'!$D$28,FALSE)=0,"",VLOOKUP($E55,'SD Abgabe'!$A$32:$N$610,'SD Abgabe'!$D$28,FALSE)),"")</f>
        <v/>
      </c>
      <c r="P55" s="313"/>
      <c r="Q55" s="317" t="str">
        <f>IF(OR($M55=0,L55&lt;&gt;0),"",IFERROR(VLOOKUP($E55,'SD Abgabe'!$A$32:$N$610,'SD Abgabe'!$E$28,FALSE),""))</f>
        <v/>
      </c>
      <c r="R55" s="87"/>
      <c r="S55" s="81" t="str">
        <f t="shared" si="8"/>
        <v/>
      </c>
      <c r="T55" s="82">
        <f>IF(M55="Tierische Erzeugnisse",IF(OR($M55=0,L55&lt;&gt;0,U55&gt;0),"",IFERROR(VLOOKUP($E55,'SD Abgabe'!$A$32:$N$4326,'SD Abgabe'!$J$28,FALSE),0)),)</f>
        <v>0</v>
      </c>
      <c r="U55" s="83"/>
      <c r="V55" s="81" t="str">
        <f t="shared" si="20"/>
        <v/>
      </c>
      <c r="W55" s="82">
        <f>IF(M55="organische Düngemittel",IF(OR($M55=0,L55&lt;&gt;0,X55&gt;0),"",IFERROR(VLOOKUP($E55,'SD Abgabe'!$A$32:$N$4326,'SD Abgabe'!$J$28,FALSE),)),)</f>
        <v>0</v>
      </c>
      <c r="X55" s="84"/>
      <c r="Y55" s="85" t="str">
        <f ca="1">IFERROR(VLOOKUP($E55,'SD Abgabe'!$A$32:$N$610,Y$20,FALSE),"")</f>
        <v/>
      </c>
      <c r="Z55" s="86" t="str">
        <f ca="1">IFERROR(IF(AND(J55&lt;&gt;"eigene Stoffe",VLOOKUP($E55,'SD Abgabe'!$A$32:$N$610,'SD Abgabe'!$G$28,FALSE)=0),"",IF($L55&lt;&gt;0,"",IFERROR(IF(AND(P55&gt;0,O55&lt;&gt;"",Q55&lt;&gt;"t TM"),VLOOKUP($E55,'SD Abgabe'!$A$32:$N$610,'SD Abgabe'!$G$28,FALSE)/O55*P55,VLOOKUP($E55,'SD Abgabe'!$A$32:$N$610,'SD Abgabe'!$G$28,FALSE)),""))),"")</f>
        <v/>
      </c>
      <c r="AA55" s="87"/>
      <c r="AB55" s="86" t="str">
        <f ca="1">IFERROR(IF(AND(J55&lt;&gt;"eigene Stoffe",VLOOKUP($E55,'SD Abgabe'!$A$32:$N$610,'SD Abgabe'!$H$28,FALSE)=0),"",IF($L55&lt;&gt;0,"",IFERROR(IF(AND(P55&gt;0,O55&lt;&gt;"",Q55&lt;&gt;"t TM"),VLOOKUP($E55,'SD Abgabe'!$A$32:$N$610,'SD Abgabe'!$H$28,FALSE)/O55*P55,VLOOKUP($E55,'SD Abgabe'!$A$32:$N$610,'SD Abgabe'!$H$28,FALSE)),""))),"")</f>
        <v/>
      </c>
      <c r="AC55" s="87"/>
      <c r="AD55" s="424" t="s">
        <v>667</v>
      </c>
      <c r="AE55" s="26" t="str">
        <f>IF($M55=0,"",IFERROR(VLOOKUP($E55,'SD Abgabe'!$A$32:$N$556,AE$20,FALSE),""))</f>
        <v/>
      </c>
      <c r="AF55" s="15">
        <f t="shared" ca="1" si="21"/>
        <v>0</v>
      </c>
      <c r="AG55">
        <f t="shared" ca="1" si="9"/>
        <v>0</v>
      </c>
      <c r="AH55">
        <f t="shared" ca="1" si="10"/>
        <v>0</v>
      </c>
      <c r="AI55">
        <f t="shared" ca="1" si="11"/>
        <v>0</v>
      </c>
      <c r="AJ55">
        <f t="shared" ca="1" si="12"/>
        <v>0</v>
      </c>
      <c r="AK55">
        <f t="shared" si="22"/>
        <v>0</v>
      </c>
      <c r="AL55" s="28" t="e">
        <f ca="1">COUNTIF(OFFSET('SD Abgabe'!$C$32,VLOOKUP(J55,Art_Abgabe,3,FALSE),0,VLOOKUP(J55,Art_Abgabe,4,FALSE)-VLOOKUP(J55,Art_Abgabe,3,FALSE)+1,1),K55)</f>
        <v>#N/A</v>
      </c>
      <c r="AM55" s="14">
        <f ca="1">COUNTIF(OFFSET('SD Abgabe'!$M$32,VLOOKUP(E55,'SD Abgabe'!$A$33:$X$485,'SD Abgabe'!$X$28,FALSE),0,1,VLOOKUP(E55,'SD Abgabe'!$A$33:$Y$485,'SD Abgabe'!$Y$28,FALSE)),M55)</f>
        <v>0</v>
      </c>
      <c r="AN55" s="91">
        <f t="shared" ca="1" si="14"/>
        <v>0</v>
      </c>
      <c r="AO55" s="98">
        <f t="shared" si="23"/>
        <v>3</v>
      </c>
      <c r="AP55" s="98">
        <f t="shared" si="15"/>
        <v>0</v>
      </c>
      <c r="AQ55" s="17" t="str">
        <f t="shared" si="16"/>
        <v>1900-1-Abgabe</v>
      </c>
    </row>
    <row r="56" spans="1:43">
      <c r="A56" s="98">
        <f t="shared" si="0"/>
        <v>0</v>
      </c>
      <c r="B56" s="98" t="str">
        <f>IF(C56=1,SUM($C$23:C56),"")</f>
        <v/>
      </c>
      <c r="C56" s="98">
        <f t="shared" si="1"/>
        <v>0</v>
      </c>
      <c r="D56" t="str">
        <f t="shared" si="17"/>
        <v>1900-1-Abgabe-</v>
      </c>
      <c r="E56" s="7" t="str">
        <f t="shared" ca="1" si="3"/>
        <v>-</v>
      </c>
      <c r="F56" s="7">
        <f t="shared" si="18"/>
        <v>1900</v>
      </c>
      <c r="G56" s="7">
        <f t="shared" si="19"/>
        <v>1</v>
      </c>
      <c r="H56" s="162">
        <f t="shared" si="6"/>
        <v>34</v>
      </c>
      <c r="I56" s="77"/>
      <c r="J56" s="78"/>
      <c r="K56" s="79"/>
      <c r="L56" s="80"/>
      <c r="M56" s="177"/>
      <c r="N56" s="309" t="str">
        <f t="shared" ca="1" si="7"/>
        <v/>
      </c>
      <c r="O56" s="310" t="str">
        <f ca="1">IFERROR(IF(VLOOKUP($E56,'SD Abgabe'!$A$32:$N$610,'SD Abgabe'!$D$28,FALSE)=0,"",VLOOKUP($E56,'SD Abgabe'!$A$32:$N$610,'SD Abgabe'!$D$28,FALSE)),"")</f>
        <v/>
      </c>
      <c r="P56" s="313"/>
      <c r="Q56" s="317" t="str">
        <f>IF(OR($M56=0,L56&lt;&gt;0),"",IFERROR(VLOOKUP($E56,'SD Abgabe'!$A$32:$N$610,'SD Abgabe'!$E$28,FALSE),""))</f>
        <v/>
      </c>
      <c r="R56" s="87"/>
      <c r="S56" s="81" t="str">
        <f t="shared" si="8"/>
        <v/>
      </c>
      <c r="T56" s="82">
        <f>IF(M56="Tierische Erzeugnisse",IF(OR($M56=0,L56&lt;&gt;0,U56&gt;0),"",IFERROR(VLOOKUP($E56,'SD Abgabe'!$A$32:$N$4326,'SD Abgabe'!$J$28,FALSE),0)),)</f>
        <v>0</v>
      </c>
      <c r="U56" s="83"/>
      <c r="V56" s="81" t="str">
        <f t="shared" si="20"/>
        <v/>
      </c>
      <c r="W56" s="82">
        <f>IF(M56="organische Düngemittel",IF(OR($M56=0,L56&lt;&gt;0,X56&gt;0),"",IFERROR(VLOOKUP($E56,'SD Abgabe'!$A$32:$N$4326,'SD Abgabe'!$J$28,FALSE),)),)</f>
        <v>0</v>
      </c>
      <c r="X56" s="84"/>
      <c r="Y56" s="85" t="str">
        <f ca="1">IFERROR(VLOOKUP($E56,'SD Abgabe'!$A$32:$N$610,Y$20,FALSE),"")</f>
        <v/>
      </c>
      <c r="Z56" s="86" t="str">
        <f ca="1">IFERROR(IF(AND(J56&lt;&gt;"eigene Stoffe",VLOOKUP($E56,'SD Abgabe'!$A$32:$N$610,'SD Abgabe'!$G$28,FALSE)=0),"",IF($L56&lt;&gt;0,"",IFERROR(IF(AND(P56&gt;0,O56&lt;&gt;"",Q56&lt;&gt;"t TM"),VLOOKUP($E56,'SD Abgabe'!$A$32:$N$610,'SD Abgabe'!$G$28,FALSE)/O56*P56,VLOOKUP($E56,'SD Abgabe'!$A$32:$N$610,'SD Abgabe'!$G$28,FALSE)),""))),"")</f>
        <v/>
      </c>
      <c r="AA56" s="87"/>
      <c r="AB56" s="86" t="str">
        <f ca="1">IFERROR(IF(AND(J56&lt;&gt;"eigene Stoffe",VLOOKUP($E56,'SD Abgabe'!$A$32:$N$610,'SD Abgabe'!$H$28,FALSE)=0),"",IF($L56&lt;&gt;0,"",IFERROR(IF(AND(P56&gt;0,O56&lt;&gt;"",Q56&lt;&gt;"t TM"),VLOOKUP($E56,'SD Abgabe'!$A$32:$N$610,'SD Abgabe'!$H$28,FALSE)/O56*P56,VLOOKUP($E56,'SD Abgabe'!$A$32:$N$610,'SD Abgabe'!$H$28,FALSE)),""))),"")</f>
        <v/>
      </c>
      <c r="AC56" s="87"/>
      <c r="AD56" s="424" t="s">
        <v>667</v>
      </c>
      <c r="AE56" s="26" t="str">
        <f>IF($M56=0,"",IFERROR(VLOOKUP($E56,'SD Abgabe'!$A$32:$N$556,AE$20,FALSE),""))</f>
        <v/>
      </c>
      <c r="AF56" s="15">
        <f t="shared" ca="1" si="21"/>
        <v>0</v>
      </c>
      <c r="AG56">
        <f t="shared" ca="1" si="9"/>
        <v>0</v>
      </c>
      <c r="AH56">
        <f t="shared" ca="1" si="10"/>
        <v>0</v>
      </c>
      <c r="AI56">
        <f t="shared" ca="1" si="11"/>
        <v>0</v>
      </c>
      <c r="AJ56">
        <f t="shared" ca="1" si="12"/>
        <v>0</v>
      </c>
      <c r="AK56">
        <f t="shared" si="22"/>
        <v>0</v>
      </c>
      <c r="AL56" s="28" t="e">
        <f ca="1">COUNTIF(OFFSET('SD Abgabe'!$C$32,VLOOKUP(J56,Art_Abgabe,3,FALSE),0,VLOOKUP(J56,Art_Abgabe,4,FALSE)-VLOOKUP(J56,Art_Abgabe,3,FALSE)+1,1),K56)</f>
        <v>#N/A</v>
      </c>
      <c r="AM56" s="14">
        <f ca="1">COUNTIF(OFFSET('SD Abgabe'!$M$32,VLOOKUP(E56,'SD Abgabe'!$A$33:$X$485,'SD Abgabe'!$X$28,FALSE),0,1,VLOOKUP(E56,'SD Abgabe'!$A$33:$Y$485,'SD Abgabe'!$Y$28,FALSE)),M56)</f>
        <v>0</v>
      </c>
      <c r="AN56" s="91">
        <f t="shared" ca="1" si="14"/>
        <v>0</v>
      </c>
      <c r="AO56" s="98">
        <f t="shared" si="23"/>
        <v>3</v>
      </c>
      <c r="AP56" s="98">
        <f t="shared" si="15"/>
        <v>0</v>
      </c>
      <c r="AQ56" s="17" t="str">
        <f t="shared" si="16"/>
        <v>1900-1-Abgabe</v>
      </c>
    </row>
    <row r="57" spans="1:43">
      <c r="A57" s="98">
        <f t="shared" si="0"/>
        <v>0</v>
      </c>
      <c r="B57" s="98" t="str">
        <f>IF(C57=1,SUM($C$23:C57),"")</f>
        <v/>
      </c>
      <c r="C57" s="98">
        <f t="shared" si="1"/>
        <v>0</v>
      </c>
      <c r="D57" t="str">
        <f t="shared" si="17"/>
        <v>1900-1-Abgabe-</v>
      </c>
      <c r="E57" s="7" t="str">
        <f t="shared" ca="1" si="3"/>
        <v>-</v>
      </c>
      <c r="F57" s="7">
        <f t="shared" si="18"/>
        <v>1900</v>
      </c>
      <c r="G57" s="7">
        <f t="shared" si="19"/>
        <v>1</v>
      </c>
      <c r="H57" s="162">
        <f t="shared" si="6"/>
        <v>35</v>
      </c>
      <c r="I57" s="77"/>
      <c r="J57" s="78"/>
      <c r="K57" s="79"/>
      <c r="L57" s="80"/>
      <c r="M57" s="177"/>
      <c r="N57" s="309" t="str">
        <f t="shared" ca="1" si="7"/>
        <v/>
      </c>
      <c r="O57" s="310" t="str">
        <f ca="1">IFERROR(IF(VLOOKUP($E57,'SD Abgabe'!$A$32:$N$610,'SD Abgabe'!$D$28,FALSE)=0,"",VLOOKUP($E57,'SD Abgabe'!$A$32:$N$610,'SD Abgabe'!$D$28,FALSE)),"")</f>
        <v/>
      </c>
      <c r="P57" s="313"/>
      <c r="Q57" s="317" t="str">
        <f>IF(OR($M57=0,L57&lt;&gt;0),"",IFERROR(VLOOKUP($E57,'SD Abgabe'!$A$32:$N$610,'SD Abgabe'!$E$28,FALSE),""))</f>
        <v/>
      </c>
      <c r="R57" s="87"/>
      <c r="S57" s="81" t="str">
        <f t="shared" si="8"/>
        <v/>
      </c>
      <c r="T57" s="82">
        <f>IF(M57="Tierische Erzeugnisse",IF(OR($M57=0,L57&lt;&gt;0,U57&gt;0),"",IFERROR(VLOOKUP($E57,'SD Abgabe'!$A$32:$N$4326,'SD Abgabe'!$J$28,FALSE),0)),)</f>
        <v>0</v>
      </c>
      <c r="U57" s="83"/>
      <c r="V57" s="81" t="str">
        <f t="shared" si="20"/>
        <v/>
      </c>
      <c r="W57" s="82">
        <f>IF(M57="organische Düngemittel",IF(OR($M57=0,L57&lt;&gt;0,X57&gt;0),"",IFERROR(VLOOKUP($E57,'SD Abgabe'!$A$32:$N$4326,'SD Abgabe'!$J$28,FALSE),)),)</f>
        <v>0</v>
      </c>
      <c r="X57" s="84"/>
      <c r="Y57" s="85" t="str">
        <f ca="1">IFERROR(VLOOKUP($E57,'SD Abgabe'!$A$32:$N$610,Y$20,FALSE),"")</f>
        <v/>
      </c>
      <c r="Z57" s="86" t="str">
        <f ca="1">IFERROR(IF(AND(J57&lt;&gt;"eigene Stoffe",VLOOKUP($E57,'SD Abgabe'!$A$32:$N$610,'SD Abgabe'!$G$28,FALSE)=0),"",IF($L57&lt;&gt;0,"",IFERROR(IF(AND(P57&gt;0,O57&lt;&gt;"",Q57&lt;&gt;"t TM"),VLOOKUP($E57,'SD Abgabe'!$A$32:$N$610,'SD Abgabe'!$G$28,FALSE)/O57*P57,VLOOKUP($E57,'SD Abgabe'!$A$32:$N$610,'SD Abgabe'!$G$28,FALSE)),""))),"")</f>
        <v/>
      </c>
      <c r="AA57" s="87"/>
      <c r="AB57" s="86" t="str">
        <f ca="1">IFERROR(IF(AND(J57&lt;&gt;"eigene Stoffe",VLOOKUP($E57,'SD Abgabe'!$A$32:$N$610,'SD Abgabe'!$H$28,FALSE)=0),"",IF($L57&lt;&gt;0,"",IFERROR(IF(AND(P57&gt;0,O57&lt;&gt;"",Q57&lt;&gt;"t TM"),VLOOKUP($E57,'SD Abgabe'!$A$32:$N$610,'SD Abgabe'!$H$28,FALSE)/O57*P57,VLOOKUP($E57,'SD Abgabe'!$A$32:$N$610,'SD Abgabe'!$H$28,FALSE)),""))),"")</f>
        <v/>
      </c>
      <c r="AC57" s="87"/>
      <c r="AD57" s="424" t="s">
        <v>667</v>
      </c>
      <c r="AE57" s="26" t="str">
        <f>IF($M57=0,"",IFERROR(VLOOKUP($E57,'SD Abgabe'!$A$32:$N$556,AE$20,FALSE),""))</f>
        <v/>
      </c>
      <c r="AF57" s="15">
        <f t="shared" ca="1" si="21"/>
        <v>0</v>
      </c>
      <c r="AG57">
        <f t="shared" ca="1" si="9"/>
        <v>0</v>
      </c>
      <c r="AH57">
        <f t="shared" ca="1" si="10"/>
        <v>0</v>
      </c>
      <c r="AI57">
        <f t="shared" ca="1" si="11"/>
        <v>0</v>
      </c>
      <c r="AJ57">
        <f t="shared" ca="1" si="12"/>
        <v>0</v>
      </c>
      <c r="AK57">
        <f t="shared" si="22"/>
        <v>0</v>
      </c>
      <c r="AL57" s="28" t="e">
        <f ca="1">COUNTIF(OFFSET('SD Abgabe'!$C$32,VLOOKUP(J57,Art_Abgabe,3,FALSE),0,VLOOKUP(J57,Art_Abgabe,4,FALSE)-VLOOKUP(J57,Art_Abgabe,3,FALSE)+1,1),K57)</f>
        <v>#N/A</v>
      </c>
      <c r="AM57" s="14">
        <f ca="1">COUNTIF(OFFSET('SD Abgabe'!$M$32,VLOOKUP(E57,'SD Abgabe'!$A$33:$X$485,'SD Abgabe'!$X$28,FALSE),0,1,VLOOKUP(E57,'SD Abgabe'!$A$33:$Y$485,'SD Abgabe'!$Y$28,FALSE)),M57)</f>
        <v>0</v>
      </c>
      <c r="AN57" s="91">
        <f t="shared" ca="1" si="14"/>
        <v>0</v>
      </c>
      <c r="AO57" s="98">
        <f t="shared" si="23"/>
        <v>3</v>
      </c>
      <c r="AP57" s="98">
        <f t="shared" si="15"/>
        <v>0</v>
      </c>
      <c r="AQ57" s="17" t="str">
        <f t="shared" si="16"/>
        <v>1900-1-Abgabe</v>
      </c>
    </row>
    <row r="58" spans="1:43">
      <c r="A58" s="98">
        <f t="shared" si="0"/>
        <v>0</v>
      </c>
      <c r="B58" s="98" t="str">
        <f>IF(C58=1,SUM($C$23:C58),"")</f>
        <v/>
      </c>
      <c r="C58" s="98">
        <f t="shared" si="1"/>
        <v>0</v>
      </c>
      <c r="D58" t="str">
        <f t="shared" si="17"/>
        <v>1900-1-Abgabe-</v>
      </c>
      <c r="E58" s="7" t="str">
        <f t="shared" ca="1" si="3"/>
        <v>-</v>
      </c>
      <c r="F58" s="7">
        <f t="shared" si="18"/>
        <v>1900</v>
      </c>
      <c r="G58" s="7">
        <f t="shared" si="19"/>
        <v>1</v>
      </c>
      <c r="H58" s="162">
        <f t="shared" si="6"/>
        <v>36</v>
      </c>
      <c r="I58" s="77"/>
      <c r="J58" s="78"/>
      <c r="K58" s="79"/>
      <c r="L58" s="80"/>
      <c r="M58" s="177"/>
      <c r="N58" s="309" t="str">
        <f t="shared" ca="1" si="7"/>
        <v/>
      </c>
      <c r="O58" s="310" t="str">
        <f ca="1">IFERROR(IF(VLOOKUP($E58,'SD Abgabe'!$A$32:$N$610,'SD Abgabe'!$D$28,FALSE)=0,"",VLOOKUP($E58,'SD Abgabe'!$A$32:$N$610,'SD Abgabe'!$D$28,FALSE)),"")</f>
        <v/>
      </c>
      <c r="P58" s="313"/>
      <c r="Q58" s="317" t="str">
        <f>IF(OR($M58=0,L58&lt;&gt;0),"",IFERROR(VLOOKUP($E58,'SD Abgabe'!$A$32:$N$610,'SD Abgabe'!$E$28,FALSE),""))</f>
        <v/>
      </c>
      <c r="R58" s="87"/>
      <c r="S58" s="81" t="str">
        <f t="shared" si="8"/>
        <v/>
      </c>
      <c r="T58" s="82">
        <f>IF(M58="Tierische Erzeugnisse",IF(OR($M58=0,L58&lt;&gt;0,U58&gt;0),"",IFERROR(VLOOKUP($E58,'SD Abgabe'!$A$32:$N$4326,'SD Abgabe'!$J$28,FALSE),0)),)</f>
        <v>0</v>
      </c>
      <c r="U58" s="83"/>
      <c r="V58" s="81" t="str">
        <f t="shared" si="20"/>
        <v/>
      </c>
      <c r="W58" s="82">
        <f>IF(M58="organische Düngemittel",IF(OR($M58=0,L58&lt;&gt;0,X58&gt;0),"",IFERROR(VLOOKUP($E58,'SD Abgabe'!$A$32:$N$4326,'SD Abgabe'!$J$28,FALSE),)),)</f>
        <v>0</v>
      </c>
      <c r="X58" s="84"/>
      <c r="Y58" s="85" t="str">
        <f ca="1">IFERROR(VLOOKUP($E58,'SD Abgabe'!$A$32:$N$610,Y$20,FALSE),"")</f>
        <v/>
      </c>
      <c r="Z58" s="86" t="str">
        <f ca="1">IFERROR(IF(AND(J58&lt;&gt;"eigene Stoffe",VLOOKUP($E58,'SD Abgabe'!$A$32:$N$610,'SD Abgabe'!$G$28,FALSE)=0),"",IF($L58&lt;&gt;0,"",IFERROR(IF(AND(P58&gt;0,O58&lt;&gt;"",Q58&lt;&gt;"t TM"),VLOOKUP($E58,'SD Abgabe'!$A$32:$N$610,'SD Abgabe'!$G$28,FALSE)/O58*P58,VLOOKUP($E58,'SD Abgabe'!$A$32:$N$610,'SD Abgabe'!$G$28,FALSE)),""))),"")</f>
        <v/>
      </c>
      <c r="AA58" s="87"/>
      <c r="AB58" s="86" t="str">
        <f ca="1">IFERROR(IF(AND(J58&lt;&gt;"eigene Stoffe",VLOOKUP($E58,'SD Abgabe'!$A$32:$N$610,'SD Abgabe'!$H$28,FALSE)=0),"",IF($L58&lt;&gt;0,"",IFERROR(IF(AND(P58&gt;0,O58&lt;&gt;"",Q58&lt;&gt;"t TM"),VLOOKUP($E58,'SD Abgabe'!$A$32:$N$610,'SD Abgabe'!$H$28,FALSE)/O58*P58,VLOOKUP($E58,'SD Abgabe'!$A$32:$N$610,'SD Abgabe'!$H$28,FALSE)),""))),"")</f>
        <v/>
      </c>
      <c r="AC58" s="87"/>
      <c r="AD58" s="424" t="s">
        <v>667</v>
      </c>
      <c r="AE58" s="26" t="str">
        <f>IF($M58=0,"",IFERROR(VLOOKUP($E58,'SD Abgabe'!$A$32:$N$556,AE$20,FALSE),""))</f>
        <v/>
      </c>
      <c r="AF58" s="15">
        <f t="shared" ca="1" si="21"/>
        <v>0</v>
      </c>
      <c r="AG58">
        <f t="shared" ca="1" si="9"/>
        <v>0</v>
      </c>
      <c r="AH58">
        <f t="shared" ca="1" si="10"/>
        <v>0</v>
      </c>
      <c r="AI58">
        <f t="shared" ca="1" si="11"/>
        <v>0</v>
      </c>
      <c r="AJ58">
        <f t="shared" ca="1" si="12"/>
        <v>0</v>
      </c>
      <c r="AK58">
        <f t="shared" si="22"/>
        <v>0</v>
      </c>
      <c r="AL58" s="28" t="e">
        <f ca="1">COUNTIF(OFFSET('SD Abgabe'!$C$32,VLOOKUP(J58,Art_Abgabe,3,FALSE),0,VLOOKUP(J58,Art_Abgabe,4,FALSE)-VLOOKUP(J58,Art_Abgabe,3,FALSE)+1,1),K58)</f>
        <v>#N/A</v>
      </c>
      <c r="AM58" s="14">
        <f ca="1">COUNTIF(OFFSET('SD Abgabe'!$M$32,VLOOKUP(E58,'SD Abgabe'!$A$33:$X$485,'SD Abgabe'!$X$28,FALSE),0,1,VLOOKUP(E58,'SD Abgabe'!$A$33:$Y$485,'SD Abgabe'!$Y$28,FALSE)),M58)</f>
        <v>0</v>
      </c>
      <c r="AN58" s="91">
        <f t="shared" ca="1" si="14"/>
        <v>0</v>
      </c>
      <c r="AO58" s="98">
        <f t="shared" si="23"/>
        <v>3</v>
      </c>
      <c r="AP58" s="98">
        <f t="shared" si="15"/>
        <v>0</v>
      </c>
      <c r="AQ58" s="17" t="str">
        <f t="shared" si="16"/>
        <v>1900-1-Abgabe</v>
      </c>
    </row>
    <row r="59" spans="1:43">
      <c r="A59" s="98">
        <f t="shared" si="0"/>
        <v>0</v>
      </c>
      <c r="B59" s="98" t="str">
        <f>IF(C59=1,SUM($C$23:C59),"")</f>
        <v/>
      </c>
      <c r="C59" s="98">
        <f t="shared" si="1"/>
        <v>0</v>
      </c>
      <c r="D59" t="str">
        <f t="shared" si="17"/>
        <v>1900-1-Abgabe-</v>
      </c>
      <c r="E59" s="7" t="str">
        <f t="shared" ca="1" si="3"/>
        <v>-</v>
      </c>
      <c r="F59" s="7">
        <f t="shared" si="18"/>
        <v>1900</v>
      </c>
      <c r="G59" s="7">
        <f t="shared" si="19"/>
        <v>1</v>
      </c>
      <c r="H59" s="162">
        <f t="shared" si="6"/>
        <v>37</v>
      </c>
      <c r="I59" s="77"/>
      <c r="J59" s="78"/>
      <c r="K59" s="79"/>
      <c r="L59" s="80"/>
      <c r="M59" s="177"/>
      <c r="N59" s="309" t="str">
        <f t="shared" ca="1" si="7"/>
        <v/>
      </c>
      <c r="O59" s="310" t="str">
        <f ca="1">IFERROR(IF(VLOOKUP($E59,'SD Abgabe'!$A$32:$N$610,'SD Abgabe'!$D$28,FALSE)=0,"",VLOOKUP($E59,'SD Abgabe'!$A$32:$N$610,'SD Abgabe'!$D$28,FALSE)),"")</f>
        <v/>
      </c>
      <c r="P59" s="313"/>
      <c r="Q59" s="317" t="str">
        <f>IF(OR($M59=0,L59&lt;&gt;0),"",IFERROR(VLOOKUP($E59,'SD Abgabe'!$A$32:$N$610,'SD Abgabe'!$E$28,FALSE),""))</f>
        <v/>
      </c>
      <c r="R59" s="87"/>
      <c r="S59" s="81" t="str">
        <f t="shared" si="8"/>
        <v/>
      </c>
      <c r="T59" s="82">
        <f>IF(M59="Tierische Erzeugnisse",IF(OR($M59=0,L59&lt;&gt;0,U59&gt;0),"",IFERROR(VLOOKUP($E59,'SD Abgabe'!$A$32:$N$4326,'SD Abgabe'!$J$28,FALSE),0)),)</f>
        <v>0</v>
      </c>
      <c r="U59" s="83"/>
      <c r="V59" s="81" t="str">
        <f t="shared" si="20"/>
        <v/>
      </c>
      <c r="W59" s="82">
        <f>IF(M59="organische Düngemittel",IF(OR($M59=0,L59&lt;&gt;0,X59&gt;0),"",IFERROR(VLOOKUP($E59,'SD Abgabe'!$A$32:$N$4326,'SD Abgabe'!$J$28,FALSE),)),)</f>
        <v>0</v>
      </c>
      <c r="X59" s="84"/>
      <c r="Y59" s="85" t="str">
        <f ca="1">IFERROR(VLOOKUP($E59,'SD Abgabe'!$A$32:$N$610,Y$20,FALSE),"")</f>
        <v/>
      </c>
      <c r="Z59" s="86" t="str">
        <f ca="1">IFERROR(IF(AND(J59&lt;&gt;"eigene Stoffe",VLOOKUP($E59,'SD Abgabe'!$A$32:$N$610,'SD Abgabe'!$G$28,FALSE)=0),"",IF($L59&lt;&gt;0,"",IFERROR(IF(AND(P59&gt;0,O59&lt;&gt;"",Q59&lt;&gt;"t TM"),VLOOKUP($E59,'SD Abgabe'!$A$32:$N$610,'SD Abgabe'!$G$28,FALSE)/O59*P59,VLOOKUP($E59,'SD Abgabe'!$A$32:$N$610,'SD Abgabe'!$G$28,FALSE)),""))),"")</f>
        <v/>
      </c>
      <c r="AA59" s="87"/>
      <c r="AB59" s="86" t="str">
        <f ca="1">IFERROR(IF(AND(J59&lt;&gt;"eigene Stoffe",VLOOKUP($E59,'SD Abgabe'!$A$32:$N$610,'SD Abgabe'!$H$28,FALSE)=0),"",IF($L59&lt;&gt;0,"",IFERROR(IF(AND(P59&gt;0,O59&lt;&gt;"",Q59&lt;&gt;"t TM"),VLOOKUP($E59,'SD Abgabe'!$A$32:$N$610,'SD Abgabe'!$H$28,FALSE)/O59*P59,VLOOKUP($E59,'SD Abgabe'!$A$32:$N$610,'SD Abgabe'!$H$28,FALSE)),""))),"")</f>
        <v/>
      </c>
      <c r="AC59" s="87"/>
      <c r="AD59" s="424" t="s">
        <v>667</v>
      </c>
      <c r="AE59" s="26" t="str">
        <f>IF($M59=0,"",IFERROR(VLOOKUP($E59,'SD Abgabe'!$A$32:$N$556,AE$20,FALSE),""))</f>
        <v/>
      </c>
      <c r="AF59" s="15">
        <f t="shared" ca="1" si="21"/>
        <v>0</v>
      </c>
      <c r="AG59">
        <f t="shared" ca="1" si="9"/>
        <v>0</v>
      </c>
      <c r="AH59">
        <f t="shared" ca="1" si="10"/>
        <v>0</v>
      </c>
      <c r="AI59">
        <f t="shared" ca="1" si="11"/>
        <v>0</v>
      </c>
      <c r="AJ59">
        <f t="shared" ca="1" si="12"/>
        <v>0</v>
      </c>
      <c r="AK59">
        <f t="shared" si="22"/>
        <v>0</v>
      </c>
      <c r="AL59" s="28" t="e">
        <f ca="1">COUNTIF(OFFSET('SD Abgabe'!$C$32,VLOOKUP(J59,Art_Abgabe,3,FALSE),0,VLOOKUP(J59,Art_Abgabe,4,FALSE)-VLOOKUP(J59,Art_Abgabe,3,FALSE)+1,1),K59)</f>
        <v>#N/A</v>
      </c>
      <c r="AM59" s="14">
        <f ca="1">COUNTIF(OFFSET('SD Abgabe'!$M$32,VLOOKUP(E59,'SD Abgabe'!$A$33:$X$485,'SD Abgabe'!$X$28,FALSE),0,1,VLOOKUP(E59,'SD Abgabe'!$A$33:$Y$485,'SD Abgabe'!$Y$28,FALSE)),M59)</f>
        <v>0</v>
      </c>
      <c r="AN59" s="91">
        <f t="shared" ca="1" si="14"/>
        <v>0</v>
      </c>
      <c r="AO59" s="98">
        <f t="shared" si="23"/>
        <v>3</v>
      </c>
      <c r="AP59" s="98">
        <f t="shared" si="15"/>
        <v>0</v>
      </c>
      <c r="AQ59" s="17" t="str">
        <f t="shared" si="16"/>
        <v>1900-1-Abgabe</v>
      </c>
    </row>
    <row r="60" spans="1:43">
      <c r="A60" s="98">
        <f t="shared" si="0"/>
        <v>0</v>
      </c>
      <c r="B60" s="98" t="str">
        <f>IF(C60=1,SUM($C$23:C60),"")</f>
        <v/>
      </c>
      <c r="C60" s="98">
        <f t="shared" si="1"/>
        <v>0</v>
      </c>
      <c r="D60" t="str">
        <f t="shared" si="17"/>
        <v>1900-1-Abgabe-</v>
      </c>
      <c r="E60" s="7" t="str">
        <f t="shared" ca="1" si="3"/>
        <v>-</v>
      </c>
      <c r="F60" s="7">
        <f t="shared" si="18"/>
        <v>1900</v>
      </c>
      <c r="G60" s="7">
        <f t="shared" si="19"/>
        <v>1</v>
      </c>
      <c r="H60" s="162">
        <f t="shared" si="6"/>
        <v>38</v>
      </c>
      <c r="I60" s="77"/>
      <c r="J60" s="78"/>
      <c r="K60" s="79"/>
      <c r="L60" s="80"/>
      <c r="M60" s="177"/>
      <c r="N60" s="309" t="str">
        <f t="shared" ca="1" si="7"/>
        <v/>
      </c>
      <c r="O60" s="310" t="str">
        <f ca="1">IFERROR(IF(VLOOKUP($E60,'SD Abgabe'!$A$32:$N$610,'SD Abgabe'!$D$28,FALSE)=0,"",VLOOKUP($E60,'SD Abgabe'!$A$32:$N$610,'SD Abgabe'!$D$28,FALSE)),"")</f>
        <v/>
      </c>
      <c r="P60" s="313"/>
      <c r="Q60" s="317" t="str">
        <f>IF(OR($M60=0,L60&lt;&gt;0),"",IFERROR(VLOOKUP($E60,'SD Abgabe'!$A$32:$N$610,'SD Abgabe'!$E$28,FALSE),""))</f>
        <v/>
      </c>
      <c r="R60" s="87"/>
      <c r="S60" s="81" t="str">
        <f t="shared" si="8"/>
        <v/>
      </c>
      <c r="T60" s="82">
        <f>IF(M60="Tierische Erzeugnisse",IF(OR($M60=0,L60&lt;&gt;0,U60&gt;0),"",IFERROR(VLOOKUP($E60,'SD Abgabe'!$A$32:$N$4326,'SD Abgabe'!$J$28,FALSE),0)),)</f>
        <v>0</v>
      </c>
      <c r="U60" s="83"/>
      <c r="V60" s="81" t="str">
        <f t="shared" si="20"/>
        <v/>
      </c>
      <c r="W60" s="82">
        <f>IF(M60="organische Düngemittel",IF(OR($M60=0,L60&lt;&gt;0,X60&gt;0),"",IFERROR(VLOOKUP($E60,'SD Abgabe'!$A$32:$N$4326,'SD Abgabe'!$J$28,FALSE),)),)</f>
        <v>0</v>
      </c>
      <c r="X60" s="84"/>
      <c r="Y60" s="85" t="str">
        <f ca="1">IFERROR(VLOOKUP($E60,'SD Abgabe'!$A$32:$N$610,Y$20,FALSE),"")</f>
        <v/>
      </c>
      <c r="Z60" s="86" t="str">
        <f ca="1">IFERROR(IF(AND(J60&lt;&gt;"eigene Stoffe",VLOOKUP($E60,'SD Abgabe'!$A$32:$N$610,'SD Abgabe'!$G$28,FALSE)=0),"",IF($L60&lt;&gt;0,"",IFERROR(IF(AND(P60&gt;0,O60&lt;&gt;"",Q60&lt;&gt;"t TM"),VLOOKUP($E60,'SD Abgabe'!$A$32:$N$610,'SD Abgabe'!$G$28,FALSE)/O60*P60,VLOOKUP($E60,'SD Abgabe'!$A$32:$N$610,'SD Abgabe'!$G$28,FALSE)),""))),"")</f>
        <v/>
      </c>
      <c r="AA60" s="87"/>
      <c r="AB60" s="86" t="str">
        <f ca="1">IFERROR(IF(AND(J60&lt;&gt;"eigene Stoffe",VLOOKUP($E60,'SD Abgabe'!$A$32:$N$610,'SD Abgabe'!$H$28,FALSE)=0),"",IF($L60&lt;&gt;0,"",IFERROR(IF(AND(P60&gt;0,O60&lt;&gt;"",Q60&lt;&gt;"t TM"),VLOOKUP($E60,'SD Abgabe'!$A$32:$N$610,'SD Abgabe'!$H$28,FALSE)/O60*P60,VLOOKUP($E60,'SD Abgabe'!$A$32:$N$610,'SD Abgabe'!$H$28,FALSE)),""))),"")</f>
        <v/>
      </c>
      <c r="AC60" s="87"/>
      <c r="AD60" s="424" t="s">
        <v>667</v>
      </c>
      <c r="AE60" s="26" t="str">
        <f>IF($M60=0,"",IFERROR(VLOOKUP($E60,'SD Abgabe'!$A$32:$N$556,AE$20,FALSE),""))</f>
        <v/>
      </c>
      <c r="AF60" s="15">
        <f t="shared" ca="1" si="21"/>
        <v>0</v>
      </c>
      <c r="AG60">
        <f t="shared" ca="1" si="9"/>
        <v>0</v>
      </c>
      <c r="AH60">
        <f t="shared" ca="1" si="10"/>
        <v>0</v>
      </c>
      <c r="AI60">
        <f t="shared" ca="1" si="11"/>
        <v>0</v>
      </c>
      <c r="AJ60">
        <f t="shared" ca="1" si="12"/>
        <v>0</v>
      </c>
      <c r="AK60">
        <f t="shared" si="22"/>
        <v>0</v>
      </c>
      <c r="AL60" s="28" t="e">
        <f ca="1">COUNTIF(OFFSET('SD Abgabe'!$C$32,VLOOKUP(J60,Art_Abgabe,3,FALSE),0,VLOOKUP(J60,Art_Abgabe,4,FALSE)-VLOOKUP(J60,Art_Abgabe,3,FALSE)+1,1),K60)</f>
        <v>#N/A</v>
      </c>
      <c r="AM60" s="14">
        <f ca="1">COUNTIF(OFFSET('SD Abgabe'!$M$32,VLOOKUP(E60,'SD Abgabe'!$A$33:$X$485,'SD Abgabe'!$X$28,FALSE),0,1,VLOOKUP(E60,'SD Abgabe'!$A$33:$Y$485,'SD Abgabe'!$Y$28,FALSE)),M60)</f>
        <v>0</v>
      </c>
      <c r="AN60" s="91">
        <f t="shared" ca="1" si="14"/>
        <v>0</v>
      </c>
      <c r="AO60" s="98">
        <f t="shared" si="23"/>
        <v>3</v>
      </c>
      <c r="AP60" s="98">
        <f t="shared" si="15"/>
        <v>0</v>
      </c>
      <c r="AQ60" s="17" t="str">
        <f t="shared" si="16"/>
        <v>1900-1-Abgabe</v>
      </c>
    </row>
    <row r="61" spans="1:43">
      <c r="A61" s="98">
        <f t="shared" si="0"/>
        <v>0</v>
      </c>
      <c r="B61" s="98" t="str">
        <f>IF(C61=1,SUM($C$23:C61),"")</f>
        <v/>
      </c>
      <c r="C61" s="98">
        <f t="shared" si="1"/>
        <v>0</v>
      </c>
      <c r="D61" t="str">
        <f t="shared" si="17"/>
        <v>1900-1-Abgabe-</v>
      </c>
      <c r="E61" s="7" t="str">
        <f t="shared" ca="1" si="3"/>
        <v>-</v>
      </c>
      <c r="F61" s="7">
        <f t="shared" si="18"/>
        <v>1900</v>
      </c>
      <c r="G61" s="7">
        <f t="shared" si="19"/>
        <v>1</v>
      </c>
      <c r="H61" s="162">
        <f t="shared" si="6"/>
        <v>39</v>
      </c>
      <c r="I61" s="77"/>
      <c r="J61" s="78"/>
      <c r="K61" s="79"/>
      <c r="L61" s="80"/>
      <c r="M61" s="177"/>
      <c r="N61" s="309" t="str">
        <f t="shared" ca="1" si="7"/>
        <v/>
      </c>
      <c r="O61" s="310" t="str">
        <f ca="1">IFERROR(IF(VLOOKUP($E61,'SD Abgabe'!$A$32:$N$610,'SD Abgabe'!$D$28,FALSE)=0,"",VLOOKUP($E61,'SD Abgabe'!$A$32:$N$610,'SD Abgabe'!$D$28,FALSE)),"")</f>
        <v/>
      </c>
      <c r="P61" s="313"/>
      <c r="Q61" s="317" t="str">
        <f>IF(OR($M61=0,L61&lt;&gt;0),"",IFERROR(VLOOKUP($E61,'SD Abgabe'!$A$32:$N$610,'SD Abgabe'!$E$28,FALSE),""))</f>
        <v/>
      </c>
      <c r="R61" s="87"/>
      <c r="S61" s="81" t="str">
        <f t="shared" si="8"/>
        <v/>
      </c>
      <c r="T61" s="82">
        <f>IF(M61="Tierische Erzeugnisse",IF(OR($M61=0,L61&lt;&gt;0,U61&gt;0),"",IFERROR(VLOOKUP($E61,'SD Abgabe'!$A$32:$N$4326,'SD Abgabe'!$J$28,FALSE),0)),)</f>
        <v>0</v>
      </c>
      <c r="U61" s="83"/>
      <c r="V61" s="81" t="str">
        <f t="shared" si="20"/>
        <v/>
      </c>
      <c r="W61" s="82">
        <f>IF(M61="organische Düngemittel",IF(OR($M61=0,L61&lt;&gt;0,X61&gt;0),"",IFERROR(VLOOKUP($E61,'SD Abgabe'!$A$32:$N$4326,'SD Abgabe'!$J$28,FALSE),)),)</f>
        <v>0</v>
      </c>
      <c r="X61" s="84"/>
      <c r="Y61" s="85" t="str">
        <f ca="1">IFERROR(VLOOKUP($E61,'SD Abgabe'!$A$32:$N$610,Y$20,FALSE),"")</f>
        <v/>
      </c>
      <c r="Z61" s="86" t="str">
        <f ca="1">IFERROR(IF(AND(J61&lt;&gt;"eigene Stoffe",VLOOKUP($E61,'SD Abgabe'!$A$32:$N$610,'SD Abgabe'!$G$28,FALSE)=0),"",IF($L61&lt;&gt;0,"",IFERROR(IF(AND(P61&gt;0,O61&lt;&gt;"",Q61&lt;&gt;"t TM"),VLOOKUP($E61,'SD Abgabe'!$A$32:$N$610,'SD Abgabe'!$G$28,FALSE)/O61*P61,VLOOKUP($E61,'SD Abgabe'!$A$32:$N$610,'SD Abgabe'!$G$28,FALSE)),""))),"")</f>
        <v/>
      </c>
      <c r="AA61" s="87"/>
      <c r="AB61" s="86" t="str">
        <f ca="1">IFERROR(IF(AND(J61&lt;&gt;"eigene Stoffe",VLOOKUP($E61,'SD Abgabe'!$A$32:$N$610,'SD Abgabe'!$H$28,FALSE)=0),"",IF($L61&lt;&gt;0,"",IFERROR(IF(AND(P61&gt;0,O61&lt;&gt;"",Q61&lt;&gt;"t TM"),VLOOKUP($E61,'SD Abgabe'!$A$32:$N$610,'SD Abgabe'!$H$28,FALSE)/O61*P61,VLOOKUP($E61,'SD Abgabe'!$A$32:$N$610,'SD Abgabe'!$H$28,FALSE)),""))),"")</f>
        <v/>
      </c>
      <c r="AC61" s="87"/>
      <c r="AD61" s="424" t="s">
        <v>667</v>
      </c>
      <c r="AE61" s="26" t="str">
        <f>IF($M61=0,"",IFERROR(VLOOKUP($E61,'SD Abgabe'!$A$32:$N$556,AE$20,FALSE),""))</f>
        <v/>
      </c>
      <c r="AF61" s="15">
        <f t="shared" ca="1" si="21"/>
        <v>0</v>
      </c>
      <c r="AG61">
        <f t="shared" ca="1" si="9"/>
        <v>0</v>
      </c>
      <c r="AH61">
        <f t="shared" ca="1" si="10"/>
        <v>0</v>
      </c>
      <c r="AI61">
        <f t="shared" ca="1" si="11"/>
        <v>0</v>
      </c>
      <c r="AJ61">
        <f t="shared" ca="1" si="12"/>
        <v>0</v>
      </c>
      <c r="AK61">
        <f t="shared" si="22"/>
        <v>0</v>
      </c>
      <c r="AL61" s="28" t="e">
        <f ca="1">COUNTIF(OFFSET('SD Abgabe'!$C$32,VLOOKUP(J61,Art_Abgabe,3,FALSE),0,VLOOKUP(J61,Art_Abgabe,4,FALSE)-VLOOKUP(J61,Art_Abgabe,3,FALSE)+1,1),K61)</f>
        <v>#N/A</v>
      </c>
      <c r="AM61" s="14">
        <f ca="1">COUNTIF(OFFSET('SD Abgabe'!$M$32,VLOOKUP(E61,'SD Abgabe'!$A$33:$X$485,'SD Abgabe'!$X$28,FALSE),0,1,VLOOKUP(E61,'SD Abgabe'!$A$33:$Y$485,'SD Abgabe'!$Y$28,FALSE)),M61)</f>
        <v>0</v>
      </c>
      <c r="AN61" s="91">
        <f t="shared" ca="1" si="14"/>
        <v>0</v>
      </c>
      <c r="AO61" s="98">
        <f t="shared" si="23"/>
        <v>3</v>
      </c>
      <c r="AP61" s="98">
        <f t="shared" si="15"/>
        <v>0</v>
      </c>
      <c r="AQ61" s="17" t="str">
        <f t="shared" si="16"/>
        <v>1900-1-Abgabe</v>
      </c>
    </row>
    <row r="62" spans="1:43">
      <c r="A62" s="98">
        <f t="shared" si="0"/>
        <v>0</v>
      </c>
      <c r="B62" s="98" t="str">
        <f>IF(C62=1,SUM($C$23:C62),"")</f>
        <v/>
      </c>
      <c r="C62" s="98">
        <f t="shared" si="1"/>
        <v>0</v>
      </c>
      <c r="D62" t="str">
        <f t="shared" si="17"/>
        <v>1900-1-Abgabe-</v>
      </c>
      <c r="E62" s="7" t="str">
        <f t="shared" ca="1" si="3"/>
        <v>-</v>
      </c>
      <c r="F62" s="7">
        <f t="shared" si="18"/>
        <v>1900</v>
      </c>
      <c r="G62" s="7">
        <f t="shared" si="19"/>
        <v>1</v>
      </c>
      <c r="H62" s="162">
        <f t="shared" si="6"/>
        <v>40</v>
      </c>
      <c r="I62" s="77"/>
      <c r="J62" s="78"/>
      <c r="K62" s="79"/>
      <c r="L62" s="80"/>
      <c r="M62" s="177"/>
      <c r="N62" s="309" t="str">
        <f t="shared" ca="1" si="7"/>
        <v/>
      </c>
      <c r="O62" s="310" t="str">
        <f ca="1">IFERROR(IF(VLOOKUP($E62,'SD Abgabe'!$A$32:$N$610,'SD Abgabe'!$D$28,FALSE)=0,"",VLOOKUP($E62,'SD Abgabe'!$A$32:$N$610,'SD Abgabe'!$D$28,FALSE)),"")</f>
        <v/>
      </c>
      <c r="P62" s="313"/>
      <c r="Q62" s="317" t="str">
        <f>IF(OR($M62=0,L62&lt;&gt;0),"",IFERROR(VLOOKUP($E62,'SD Abgabe'!$A$32:$N$610,'SD Abgabe'!$E$28,FALSE),""))</f>
        <v/>
      </c>
      <c r="R62" s="87"/>
      <c r="S62" s="81" t="str">
        <f t="shared" si="8"/>
        <v/>
      </c>
      <c r="T62" s="82">
        <f>IF(M62="Tierische Erzeugnisse",IF(OR($M62=0,L62&lt;&gt;0,U62&gt;0),"",IFERROR(VLOOKUP($E62,'SD Abgabe'!$A$32:$N$4326,'SD Abgabe'!$J$28,FALSE),0)),)</f>
        <v>0</v>
      </c>
      <c r="U62" s="83"/>
      <c r="V62" s="81" t="str">
        <f t="shared" si="20"/>
        <v/>
      </c>
      <c r="W62" s="82">
        <f>IF(M62="organische Düngemittel",IF(OR($M62=0,L62&lt;&gt;0,X62&gt;0),"",IFERROR(VLOOKUP($E62,'SD Abgabe'!$A$32:$N$4326,'SD Abgabe'!$J$28,FALSE),)),)</f>
        <v>0</v>
      </c>
      <c r="X62" s="84"/>
      <c r="Y62" s="85" t="str">
        <f ca="1">IFERROR(VLOOKUP($E62,'SD Abgabe'!$A$32:$N$610,Y$20,FALSE),"")</f>
        <v/>
      </c>
      <c r="Z62" s="86" t="str">
        <f ca="1">IFERROR(IF(AND(J62&lt;&gt;"eigene Stoffe",VLOOKUP($E62,'SD Abgabe'!$A$32:$N$610,'SD Abgabe'!$G$28,FALSE)=0),"",IF($L62&lt;&gt;0,"",IFERROR(IF(AND(P62&gt;0,O62&lt;&gt;"",Q62&lt;&gt;"t TM"),VLOOKUP($E62,'SD Abgabe'!$A$32:$N$610,'SD Abgabe'!$G$28,FALSE)/O62*P62,VLOOKUP($E62,'SD Abgabe'!$A$32:$N$610,'SD Abgabe'!$G$28,FALSE)),""))),"")</f>
        <v/>
      </c>
      <c r="AA62" s="87"/>
      <c r="AB62" s="86" t="str">
        <f ca="1">IFERROR(IF(AND(J62&lt;&gt;"eigene Stoffe",VLOOKUP($E62,'SD Abgabe'!$A$32:$N$610,'SD Abgabe'!$H$28,FALSE)=0),"",IF($L62&lt;&gt;0,"",IFERROR(IF(AND(P62&gt;0,O62&lt;&gt;"",Q62&lt;&gt;"t TM"),VLOOKUP($E62,'SD Abgabe'!$A$32:$N$610,'SD Abgabe'!$H$28,FALSE)/O62*P62,VLOOKUP($E62,'SD Abgabe'!$A$32:$N$610,'SD Abgabe'!$H$28,FALSE)),""))),"")</f>
        <v/>
      </c>
      <c r="AC62" s="87"/>
      <c r="AD62" s="424" t="s">
        <v>667</v>
      </c>
      <c r="AE62" s="26" t="str">
        <f>IF($M62=0,"",IFERROR(VLOOKUP($E62,'SD Abgabe'!$A$32:$N$556,AE$20,FALSE),""))</f>
        <v/>
      </c>
      <c r="AF62" s="15">
        <f t="shared" ca="1" si="21"/>
        <v>0</v>
      </c>
      <c r="AG62">
        <f t="shared" ca="1" si="9"/>
        <v>0</v>
      </c>
      <c r="AH62">
        <f t="shared" ca="1" si="10"/>
        <v>0</v>
      </c>
      <c r="AI62">
        <f t="shared" ca="1" si="11"/>
        <v>0</v>
      </c>
      <c r="AJ62">
        <f t="shared" ca="1" si="12"/>
        <v>0</v>
      </c>
      <c r="AK62">
        <f t="shared" si="22"/>
        <v>0</v>
      </c>
      <c r="AL62" s="28" t="e">
        <f ca="1">COUNTIF(OFFSET('SD Abgabe'!$C$32,VLOOKUP(J62,Art_Abgabe,3,FALSE),0,VLOOKUP(J62,Art_Abgabe,4,FALSE)-VLOOKUP(J62,Art_Abgabe,3,FALSE)+1,1),K62)</f>
        <v>#N/A</v>
      </c>
      <c r="AM62" s="14">
        <f ca="1">COUNTIF(OFFSET('SD Abgabe'!$M$32,VLOOKUP(E62,'SD Abgabe'!$A$33:$X$485,'SD Abgabe'!$X$28,FALSE),0,1,VLOOKUP(E62,'SD Abgabe'!$A$33:$Y$485,'SD Abgabe'!$Y$28,FALSE)),M62)</f>
        <v>0</v>
      </c>
      <c r="AN62" s="91">
        <f t="shared" ca="1" si="14"/>
        <v>0</v>
      </c>
      <c r="AO62" s="98">
        <f t="shared" si="23"/>
        <v>3</v>
      </c>
      <c r="AP62" s="98">
        <f t="shared" si="15"/>
        <v>0</v>
      </c>
      <c r="AQ62" s="17" t="str">
        <f t="shared" si="16"/>
        <v>1900-1-Abgabe</v>
      </c>
    </row>
    <row r="63" spans="1:43">
      <c r="A63" s="98">
        <f t="shared" si="0"/>
        <v>0</v>
      </c>
      <c r="B63" s="98" t="str">
        <f>IF(C63=1,SUM($C$23:C63),"")</f>
        <v/>
      </c>
      <c r="C63" s="98">
        <f t="shared" si="1"/>
        <v>0</v>
      </c>
      <c r="D63" t="str">
        <f t="shared" si="17"/>
        <v>1900-1-Abgabe-</v>
      </c>
      <c r="E63" s="7" t="str">
        <f t="shared" ca="1" si="3"/>
        <v>-</v>
      </c>
      <c r="F63" s="7">
        <f t="shared" si="18"/>
        <v>1900</v>
      </c>
      <c r="G63" s="7">
        <f t="shared" si="19"/>
        <v>1</v>
      </c>
      <c r="H63" s="162">
        <f t="shared" si="6"/>
        <v>41</v>
      </c>
      <c r="I63" s="77"/>
      <c r="J63" s="78"/>
      <c r="K63" s="79"/>
      <c r="L63" s="80"/>
      <c r="M63" s="177"/>
      <c r="N63" s="309" t="str">
        <f t="shared" ca="1" si="7"/>
        <v/>
      </c>
      <c r="O63" s="310" t="str">
        <f ca="1">IFERROR(IF(VLOOKUP($E63,'SD Abgabe'!$A$32:$N$610,'SD Abgabe'!$D$28,FALSE)=0,"",VLOOKUP($E63,'SD Abgabe'!$A$32:$N$610,'SD Abgabe'!$D$28,FALSE)),"")</f>
        <v/>
      </c>
      <c r="P63" s="313"/>
      <c r="Q63" s="317" t="str">
        <f>IF(OR($M63=0,L63&lt;&gt;0),"",IFERROR(VLOOKUP($E63,'SD Abgabe'!$A$32:$N$610,'SD Abgabe'!$E$28,FALSE),""))</f>
        <v/>
      </c>
      <c r="R63" s="87"/>
      <c r="S63" s="81" t="str">
        <f t="shared" si="8"/>
        <v/>
      </c>
      <c r="T63" s="82">
        <f>IF(M63="Tierische Erzeugnisse",IF(OR($M63=0,L63&lt;&gt;0,U63&gt;0),"",IFERROR(VLOOKUP($E63,'SD Abgabe'!$A$32:$N$4326,'SD Abgabe'!$J$28,FALSE),0)),)</f>
        <v>0</v>
      </c>
      <c r="U63" s="83"/>
      <c r="V63" s="81" t="str">
        <f t="shared" si="20"/>
        <v/>
      </c>
      <c r="W63" s="82">
        <f>IF(M63="organische Düngemittel",IF(OR($M63=0,L63&lt;&gt;0,X63&gt;0),"",IFERROR(VLOOKUP($E63,'SD Abgabe'!$A$32:$N$4326,'SD Abgabe'!$J$28,FALSE),)),)</f>
        <v>0</v>
      </c>
      <c r="X63" s="84"/>
      <c r="Y63" s="85" t="str">
        <f ca="1">IFERROR(VLOOKUP($E63,'SD Abgabe'!$A$32:$N$610,Y$20,FALSE),"")</f>
        <v/>
      </c>
      <c r="Z63" s="86" t="str">
        <f ca="1">IFERROR(IF(AND(J63&lt;&gt;"eigene Stoffe",VLOOKUP($E63,'SD Abgabe'!$A$32:$N$610,'SD Abgabe'!$G$28,FALSE)=0),"",IF($L63&lt;&gt;0,"",IFERROR(IF(AND(P63&gt;0,O63&lt;&gt;"",Q63&lt;&gt;"t TM"),VLOOKUP($E63,'SD Abgabe'!$A$32:$N$610,'SD Abgabe'!$G$28,FALSE)/O63*P63,VLOOKUP($E63,'SD Abgabe'!$A$32:$N$610,'SD Abgabe'!$G$28,FALSE)),""))),"")</f>
        <v/>
      </c>
      <c r="AA63" s="87"/>
      <c r="AB63" s="86" t="str">
        <f ca="1">IFERROR(IF(AND(J63&lt;&gt;"eigene Stoffe",VLOOKUP($E63,'SD Abgabe'!$A$32:$N$610,'SD Abgabe'!$H$28,FALSE)=0),"",IF($L63&lt;&gt;0,"",IFERROR(IF(AND(P63&gt;0,O63&lt;&gt;"",Q63&lt;&gt;"t TM"),VLOOKUP($E63,'SD Abgabe'!$A$32:$N$610,'SD Abgabe'!$H$28,FALSE)/O63*P63,VLOOKUP($E63,'SD Abgabe'!$A$32:$N$610,'SD Abgabe'!$H$28,FALSE)),""))),"")</f>
        <v/>
      </c>
      <c r="AC63" s="87"/>
      <c r="AD63" s="424" t="s">
        <v>667</v>
      </c>
      <c r="AE63" s="26" t="str">
        <f>IF($M63=0,"",IFERROR(VLOOKUP($E63,'SD Abgabe'!$A$32:$N$556,AE$20,FALSE),""))</f>
        <v/>
      </c>
      <c r="AF63" s="15">
        <f t="shared" ca="1" si="21"/>
        <v>0</v>
      </c>
      <c r="AG63">
        <f t="shared" ca="1" si="9"/>
        <v>0</v>
      </c>
      <c r="AH63">
        <f t="shared" ca="1" si="10"/>
        <v>0</v>
      </c>
      <c r="AI63">
        <f t="shared" ca="1" si="11"/>
        <v>0</v>
      </c>
      <c r="AJ63">
        <f t="shared" ca="1" si="12"/>
        <v>0</v>
      </c>
      <c r="AK63">
        <f t="shared" si="22"/>
        <v>0</v>
      </c>
      <c r="AL63" s="28" t="e">
        <f ca="1">COUNTIF(OFFSET('SD Abgabe'!$C$32,VLOOKUP(J63,Art_Abgabe,3,FALSE),0,VLOOKUP(J63,Art_Abgabe,4,FALSE)-VLOOKUP(J63,Art_Abgabe,3,FALSE)+1,1),K63)</f>
        <v>#N/A</v>
      </c>
      <c r="AM63" s="14">
        <f ca="1">COUNTIF(OFFSET('SD Abgabe'!$M$32,VLOOKUP(E63,'SD Abgabe'!$A$33:$X$485,'SD Abgabe'!$X$28,FALSE),0,1,VLOOKUP(E63,'SD Abgabe'!$A$33:$Y$485,'SD Abgabe'!$Y$28,FALSE)),M63)</f>
        <v>0</v>
      </c>
      <c r="AN63" s="91">
        <f t="shared" ca="1" si="14"/>
        <v>0</v>
      </c>
      <c r="AO63" s="98">
        <f t="shared" si="23"/>
        <v>3</v>
      </c>
      <c r="AP63" s="98">
        <f t="shared" si="15"/>
        <v>0</v>
      </c>
      <c r="AQ63" s="17" t="str">
        <f t="shared" si="16"/>
        <v>1900-1-Abgabe</v>
      </c>
    </row>
    <row r="64" spans="1:43">
      <c r="A64" s="98">
        <f t="shared" si="0"/>
        <v>0</v>
      </c>
      <c r="B64" s="98" t="str">
        <f>IF(C64=1,SUM($C$23:C64),"")</f>
        <v/>
      </c>
      <c r="C64" s="98">
        <f t="shared" si="1"/>
        <v>0</v>
      </c>
      <c r="D64" t="str">
        <f t="shared" si="17"/>
        <v>1900-1-Abgabe-</v>
      </c>
      <c r="E64" s="7" t="str">
        <f t="shared" ca="1" si="3"/>
        <v>-</v>
      </c>
      <c r="F64" s="7">
        <f t="shared" si="18"/>
        <v>1900</v>
      </c>
      <c r="G64" s="7">
        <f t="shared" si="19"/>
        <v>1</v>
      </c>
      <c r="H64" s="162">
        <f t="shared" si="6"/>
        <v>42</v>
      </c>
      <c r="I64" s="77"/>
      <c r="J64" s="78"/>
      <c r="K64" s="79"/>
      <c r="L64" s="80"/>
      <c r="M64" s="177"/>
      <c r="N64" s="309" t="str">
        <f t="shared" ca="1" si="7"/>
        <v/>
      </c>
      <c r="O64" s="310" t="str">
        <f ca="1">IFERROR(IF(VLOOKUP($E64,'SD Abgabe'!$A$32:$N$610,'SD Abgabe'!$D$28,FALSE)=0,"",VLOOKUP($E64,'SD Abgabe'!$A$32:$N$610,'SD Abgabe'!$D$28,FALSE)),"")</f>
        <v/>
      </c>
      <c r="P64" s="313"/>
      <c r="Q64" s="317" t="str">
        <f>IF(OR($M64=0,L64&lt;&gt;0),"",IFERROR(VLOOKUP($E64,'SD Abgabe'!$A$32:$N$610,'SD Abgabe'!$E$28,FALSE),""))</f>
        <v/>
      </c>
      <c r="R64" s="87"/>
      <c r="S64" s="81" t="str">
        <f t="shared" si="8"/>
        <v/>
      </c>
      <c r="T64" s="82">
        <f>IF(M64="Tierische Erzeugnisse",IF(OR($M64=0,L64&lt;&gt;0,U64&gt;0),"",IFERROR(VLOOKUP($E64,'SD Abgabe'!$A$32:$N$4326,'SD Abgabe'!$J$28,FALSE),0)),)</f>
        <v>0</v>
      </c>
      <c r="U64" s="83"/>
      <c r="V64" s="81" t="str">
        <f t="shared" si="20"/>
        <v/>
      </c>
      <c r="W64" s="82">
        <f>IF(M64="organische Düngemittel",IF(OR($M64=0,L64&lt;&gt;0,X64&gt;0),"",IFERROR(VLOOKUP($E64,'SD Abgabe'!$A$32:$N$4326,'SD Abgabe'!$J$28,FALSE),)),)</f>
        <v>0</v>
      </c>
      <c r="X64" s="84"/>
      <c r="Y64" s="85" t="str">
        <f ca="1">IFERROR(VLOOKUP($E64,'SD Abgabe'!$A$32:$N$610,Y$20,FALSE),"")</f>
        <v/>
      </c>
      <c r="Z64" s="86" t="str">
        <f ca="1">IFERROR(IF(AND(J64&lt;&gt;"eigene Stoffe",VLOOKUP($E64,'SD Abgabe'!$A$32:$N$610,'SD Abgabe'!$G$28,FALSE)=0),"",IF($L64&lt;&gt;0,"",IFERROR(IF(AND(P64&gt;0,O64&lt;&gt;"",Q64&lt;&gt;"t TM"),VLOOKUP($E64,'SD Abgabe'!$A$32:$N$610,'SD Abgabe'!$G$28,FALSE)/O64*P64,VLOOKUP($E64,'SD Abgabe'!$A$32:$N$610,'SD Abgabe'!$G$28,FALSE)),""))),"")</f>
        <v/>
      </c>
      <c r="AA64" s="87"/>
      <c r="AB64" s="86" t="str">
        <f ca="1">IFERROR(IF(AND(J64&lt;&gt;"eigene Stoffe",VLOOKUP($E64,'SD Abgabe'!$A$32:$N$610,'SD Abgabe'!$H$28,FALSE)=0),"",IF($L64&lt;&gt;0,"",IFERROR(IF(AND(P64&gt;0,O64&lt;&gt;"",Q64&lt;&gt;"t TM"),VLOOKUP($E64,'SD Abgabe'!$A$32:$N$610,'SD Abgabe'!$H$28,FALSE)/O64*P64,VLOOKUP($E64,'SD Abgabe'!$A$32:$N$610,'SD Abgabe'!$H$28,FALSE)),""))),"")</f>
        <v/>
      </c>
      <c r="AC64" s="87"/>
      <c r="AD64" s="424" t="s">
        <v>667</v>
      </c>
      <c r="AE64" s="26" t="str">
        <f>IF($M64=0,"",IFERROR(VLOOKUP($E64,'SD Abgabe'!$A$32:$N$556,AE$20,FALSE),""))</f>
        <v/>
      </c>
      <c r="AF64" s="15">
        <f t="shared" ca="1" si="21"/>
        <v>0</v>
      </c>
      <c r="AG64">
        <f t="shared" ca="1" si="9"/>
        <v>0</v>
      </c>
      <c r="AH64">
        <f t="shared" ca="1" si="10"/>
        <v>0</v>
      </c>
      <c r="AI64">
        <f t="shared" ca="1" si="11"/>
        <v>0</v>
      </c>
      <c r="AJ64">
        <f t="shared" ca="1" si="12"/>
        <v>0</v>
      </c>
      <c r="AK64">
        <f t="shared" si="22"/>
        <v>0</v>
      </c>
      <c r="AL64" s="28" t="e">
        <f ca="1">COUNTIF(OFFSET('SD Abgabe'!$C$32,VLOOKUP(J64,Art_Abgabe,3,FALSE),0,VLOOKUP(J64,Art_Abgabe,4,FALSE)-VLOOKUP(J64,Art_Abgabe,3,FALSE)+1,1),K64)</f>
        <v>#N/A</v>
      </c>
      <c r="AM64" s="14">
        <f ca="1">COUNTIF(OFFSET('SD Abgabe'!$M$32,VLOOKUP(E64,'SD Abgabe'!$A$33:$X$485,'SD Abgabe'!$X$28,FALSE),0,1,VLOOKUP(E64,'SD Abgabe'!$A$33:$Y$485,'SD Abgabe'!$Y$28,FALSE)),M64)</f>
        <v>0</v>
      </c>
      <c r="AN64" s="91">
        <f t="shared" ca="1" si="14"/>
        <v>0</v>
      </c>
      <c r="AO64" s="98">
        <f t="shared" si="23"/>
        <v>3</v>
      </c>
      <c r="AP64" s="98">
        <f t="shared" si="15"/>
        <v>0</v>
      </c>
      <c r="AQ64" s="17" t="str">
        <f t="shared" si="16"/>
        <v>1900-1-Abgabe</v>
      </c>
    </row>
    <row r="65" spans="1:43">
      <c r="A65" s="98">
        <f t="shared" si="0"/>
        <v>0</v>
      </c>
      <c r="B65" s="98" t="str">
        <f>IF(C65=1,SUM($C$23:C65),"")</f>
        <v/>
      </c>
      <c r="C65" s="98">
        <f t="shared" si="1"/>
        <v>0</v>
      </c>
      <c r="D65" t="str">
        <f t="shared" si="17"/>
        <v>1900-1-Abgabe-</v>
      </c>
      <c r="E65" s="7" t="str">
        <f t="shared" ca="1" si="3"/>
        <v>-</v>
      </c>
      <c r="F65" s="7">
        <f t="shared" si="18"/>
        <v>1900</v>
      </c>
      <c r="G65" s="7">
        <f t="shared" si="19"/>
        <v>1</v>
      </c>
      <c r="H65" s="162">
        <f t="shared" si="6"/>
        <v>43</v>
      </c>
      <c r="I65" s="77"/>
      <c r="J65" s="78"/>
      <c r="K65" s="79"/>
      <c r="L65" s="80"/>
      <c r="M65" s="177"/>
      <c r="N65" s="309" t="str">
        <f t="shared" ca="1" si="7"/>
        <v/>
      </c>
      <c r="O65" s="310" t="str">
        <f ca="1">IFERROR(IF(VLOOKUP($E65,'SD Abgabe'!$A$32:$N$610,'SD Abgabe'!$D$28,FALSE)=0,"",VLOOKUP($E65,'SD Abgabe'!$A$32:$N$610,'SD Abgabe'!$D$28,FALSE)),"")</f>
        <v/>
      </c>
      <c r="P65" s="313"/>
      <c r="Q65" s="317" t="str">
        <f>IF(OR($M65=0,L65&lt;&gt;0),"",IFERROR(VLOOKUP($E65,'SD Abgabe'!$A$32:$N$610,'SD Abgabe'!$E$28,FALSE),""))</f>
        <v/>
      </c>
      <c r="R65" s="87"/>
      <c r="S65" s="81" t="str">
        <f t="shared" si="8"/>
        <v/>
      </c>
      <c r="T65" s="82">
        <f>IF(M65="Tierische Erzeugnisse",IF(OR($M65=0,L65&lt;&gt;0,U65&gt;0),"",IFERROR(VLOOKUP($E65,'SD Abgabe'!$A$32:$N$4326,'SD Abgabe'!$J$28,FALSE),0)),)</f>
        <v>0</v>
      </c>
      <c r="U65" s="83"/>
      <c r="V65" s="81" t="str">
        <f t="shared" si="20"/>
        <v/>
      </c>
      <c r="W65" s="82">
        <f>IF(M65="organische Düngemittel",IF(OR($M65=0,L65&lt;&gt;0,X65&gt;0),"",IFERROR(VLOOKUP($E65,'SD Abgabe'!$A$32:$N$4326,'SD Abgabe'!$J$28,FALSE),)),)</f>
        <v>0</v>
      </c>
      <c r="X65" s="84"/>
      <c r="Y65" s="85" t="str">
        <f ca="1">IFERROR(VLOOKUP($E65,'SD Abgabe'!$A$32:$N$610,Y$20,FALSE),"")</f>
        <v/>
      </c>
      <c r="Z65" s="86" t="str">
        <f ca="1">IFERROR(IF(AND(J65&lt;&gt;"eigene Stoffe",VLOOKUP($E65,'SD Abgabe'!$A$32:$N$610,'SD Abgabe'!$G$28,FALSE)=0),"",IF($L65&lt;&gt;0,"",IFERROR(IF(AND(P65&gt;0,O65&lt;&gt;"",Q65&lt;&gt;"t TM"),VLOOKUP($E65,'SD Abgabe'!$A$32:$N$610,'SD Abgabe'!$G$28,FALSE)/O65*P65,VLOOKUP($E65,'SD Abgabe'!$A$32:$N$610,'SD Abgabe'!$G$28,FALSE)),""))),"")</f>
        <v/>
      </c>
      <c r="AA65" s="87"/>
      <c r="AB65" s="86" t="str">
        <f ca="1">IFERROR(IF(AND(J65&lt;&gt;"eigene Stoffe",VLOOKUP($E65,'SD Abgabe'!$A$32:$N$610,'SD Abgabe'!$H$28,FALSE)=0),"",IF($L65&lt;&gt;0,"",IFERROR(IF(AND(P65&gt;0,O65&lt;&gt;"",Q65&lt;&gt;"t TM"),VLOOKUP($E65,'SD Abgabe'!$A$32:$N$610,'SD Abgabe'!$H$28,FALSE)/O65*P65,VLOOKUP($E65,'SD Abgabe'!$A$32:$N$610,'SD Abgabe'!$H$28,FALSE)),""))),"")</f>
        <v/>
      </c>
      <c r="AC65" s="87"/>
      <c r="AD65" s="424" t="s">
        <v>667</v>
      </c>
      <c r="AE65" s="26" t="str">
        <f>IF($M65=0,"",IFERROR(VLOOKUP($E65,'SD Abgabe'!$A$32:$N$556,AE$20,FALSE),""))</f>
        <v/>
      </c>
      <c r="AF65" s="15">
        <f t="shared" ca="1" si="21"/>
        <v>0</v>
      </c>
      <c r="AG65">
        <f t="shared" ca="1" si="9"/>
        <v>0</v>
      </c>
      <c r="AH65">
        <f t="shared" ca="1" si="10"/>
        <v>0</v>
      </c>
      <c r="AI65">
        <f t="shared" ca="1" si="11"/>
        <v>0</v>
      </c>
      <c r="AJ65">
        <f t="shared" ca="1" si="12"/>
        <v>0</v>
      </c>
      <c r="AK65">
        <f t="shared" si="22"/>
        <v>0</v>
      </c>
      <c r="AL65" s="28" t="e">
        <f ca="1">COUNTIF(OFFSET('SD Abgabe'!$C$32,VLOOKUP(J65,Art_Abgabe,3,FALSE),0,VLOOKUP(J65,Art_Abgabe,4,FALSE)-VLOOKUP(J65,Art_Abgabe,3,FALSE)+1,1),K65)</f>
        <v>#N/A</v>
      </c>
      <c r="AM65" s="14">
        <f ca="1">COUNTIF(OFFSET('SD Abgabe'!$M$32,VLOOKUP(E65,'SD Abgabe'!$A$33:$X$485,'SD Abgabe'!$X$28,FALSE),0,1,VLOOKUP(E65,'SD Abgabe'!$A$33:$Y$485,'SD Abgabe'!$Y$28,FALSE)),M65)</f>
        <v>0</v>
      </c>
      <c r="AN65" s="91">
        <f t="shared" ca="1" si="14"/>
        <v>0</v>
      </c>
      <c r="AO65" s="98">
        <f t="shared" si="23"/>
        <v>3</v>
      </c>
      <c r="AP65" s="98">
        <f t="shared" si="15"/>
        <v>0</v>
      </c>
      <c r="AQ65" s="17" t="str">
        <f t="shared" si="16"/>
        <v>1900-1-Abgabe</v>
      </c>
    </row>
    <row r="66" spans="1:43">
      <c r="A66" s="98">
        <f t="shared" si="0"/>
        <v>0</v>
      </c>
      <c r="B66" s="98" t="str">
        <f>IF(C66=1,SUM($C$23:C66),"")</f>
        <v/>
      </c>
      <c r="C66" s="98">
        <f t="shared" si="1"/>
        <v>0</v>
      </c>
      <c r="D66" t="str">
        <f t="shared" si="17"/>
        <v>1900-1-Abgabe-</v>
      </c>
      <c r="E66" s="7" t="str">
        <f t="shared" ca="1" si="3"/>
        <v>-</v>
      </c>
      <c r="F66" s="7">
        <f t="shared" si="18"/>
        <v>1900</v>
      </c>
      <c r="G66" s="7">
        <f t="shared" si="19"/>
        <v>1</v>
      </c>
      <c r="H66" s="162">
        <f t="shared" si="6"/>
        <v>44</v>
      </c>
      <c r="I66" s="77"/>
      <c r="J66" s="78"/>
      <c r="K66" s="79"/>
      <c r="L66" s="80"/>
      <c r="M66" s="177"/>
      <c r="N66" s="309" t="str">
        <f t="shared" ca="1" si="7"/>
        <v/>
      </c>
      <c r="O66" s="310" t="str">
        <f ca="1">IFERROR(IF(VLOOKUP($E66,'SD Abgabe'!$A$32:$N$610,'SD Abgabe'!$D$28,FALSE)=0,"",VLOOKUP($E66,'SD Abgabe'!$A$32:$N$610,'SD Abgabe'!$D$28,FALSE)),"")</f>
        <v/>
      </c>
      <c r="P66" s="313"/>
      <c r="Q66" s="317" t="str">
        <f>IF(OR($M66=0,L66&lt;&gt;0),"",IFERROR(VLOOKUP($E66,'SD Abgabe'!$A$32:$N$610,'SD Abgabe'!$E$28,FALSE),""))</f>
        <v/>
      </c>
      <c r="R66" s="87"/>
      <c r="S66" s="81" t="str">
        <f t="shared" si="8"/>
        <v/>
      </c>
      <c r="T66" s="82">
        <f>IF(M66="Tierische Erzeugnisse",IF(OR($M66=0,L66&lt;&gt;0,U66&gt;0),"",IFERROR(VLOOKUP($E66,'SD Abgabe'!$A$32:$N$4326,'SD Abgabe'!$J$28,FALSE),0)),)</f>
        <v>0</v>
      </c>
      <c r="U66" s="83"/>
      <c r="V66" s="81" t="str">
        <f t="shared" si="20"/>
        <v/>
      </c>
      <c r="W66" s="82">
        <f>IF(M66="organische Düngemittel",IF(OR($M66=0,L66&lt;&gt;0,X66&gt;0),"",IFERROR(VLOOKUP($E66,'SD Abgabe'!$A$32:$N$4326,'SD Abgabe'!$J$28,FALSE),)),)</f>
        <v>0</v>
      </c>
      <c r="X66" s="84"/>
      <c r="Y66" s="85" t="str">
        <f ca="1">IFERROR(VLOOKUP($E66,'SD Abgabe'!$A$32:$N$610,Y$20,FALSE),"")</f>
        <v/>
      </c>
      <c r="Z66" s="86" t="str">
        <f ca="1">IFERROR(IF(AND(J66&lt;&gt;"eigene Stoffe",VLOOKUP($E66,'SD Abgabe'!$A$32:$N$610,'SD Abgabe'!$G$28,FALSE)=0),"",IF($L66&lt;&gt;0,"",IFERROR(IF(AND(P66&gt;0,O66&lt;&gt;"",Q66&lt;&gt;"t TM"),VLOOKUP($E66,'SD Abgabe'!$A$32:$N$610,'SD Abgabe'!$G$28,FALSE)/O66*P66,VLOOKUP($E66,'SD Abgabe'!$A$32:$N$610,'SD Abgabe'!$G$28,FALSE)),""))),"")</f>
        <v/>
      </c>
      <c r="AA66" s="87"/>
      <c r="AB66" s="86" t="str">
        <f ca="1">IFERROR(IF(AND(J66&lt;&gt;"eigene Stoffe",VLOOKUP($E66,'SD Abgabe'!$A$32:$N$610,'SD Abgabe'!$H$28,FALSE)=0),"",IF($L66&lt;&gt;0,"",IFERROR(IF(AND(P66&gt;0,O66&lt;&gt;"",Q66&lt;&gt;"t TM"),VLOOKUP($E66,'SD Abgabe'!$A$32:$N$610,'SD Abgabe'!$H$28,FALSE)/O66*P66,VLOOKUP($E66,'SD Abgabe'!$A$32:$N$610,'SD Abgabe'!$H$28,FALSE)),""))),"")</f>
        <v/>
      </c>
      <c r="AC66" s="87"/>
      <c r="AD66" s="424" t="s">
        <v>667</v>
      </c>
      <c r="AE66" s="26" t="str">
        <f>IF($M66=0,"",IFERROR(VLOOKUP($E66,'SD Abgabe'!$A$32:$N$556,AE$20,FALSE),""))</f>
        <v/>
      </c>
      <c r="AF66" s="15">
        <f t="shared" ca="1" si="21"/>
        <v>0</v>
      </c>
      <c r="AG66">
        <f t="shared" ca="1" si="9"/>
        <v>0</v>
      </c>
      <c r="AH66">
        <f t="shared" ca="1" si="10"/>
        <v>0</v>
      </c>
      <c r="AI66">
        <f t="shared" ca="1" si="11"/>
        <v>0</v>
      </c>
      <c r="AJ66">
        <f t="shared" ca="1" si="12"/>
        <v>0</v>
      </c>
      <c r="AK66">
        <f t="shared" si="22"/>
        <v>0</v>
      </c>
      <c r="AL66" s="28" t="e">
        <f ca="1">COUNTIF(OFFSET('SD Abgabe'!$C$32,VLOOKUP(J66,Art_Abgabe,3,FALSE),0,VLOOKUP(J66,Art_Abgabe,4,FALSE)-VLOOKUP(J66,Art_Abgabe,3,FALSE)+1,1),K66)</f>
        <v>#N/A</v>
      </c>
      <c r="AM66" s="14">
        <f ca="1">COUNTIF(OFFSET('SD Abgabe'!$M$32,VLOOKUP(E66,'SD Abgabe'!$A$33:$X$485,'SD Abgabe'!$X$28,FALSE),0,1,VLOOKUP(E66,'SD Abgabe'!$A$33:$Y$485,'SD Abgabe'!$Y$28,FALSE)),M66)</f>
        <v>0</v>
      </c>
      <c r="AN66" s="91">
        <f t="shared" ca="1" si="14"/>
        <v>0</v>
      </c>
      <c r="AO66" s="98">
        <f t="shared" si="23"/>
        <v>3</v>
      </c>
      <c r="AP66" s="98">
        <f t="shared" si="15"/>
        <v>0</v>
      </c>
      <c r="AQ66" s="17" t="str">
        <f t="shared" si="16"/>
        <v>1900-1-Abgabe</v>
      </c>
    </row>
    <row r="67" spans="1:43">
      <c r="A67" s="98">
        <f t="shared" si="0"/>
        <v>0</v>
      </c>
      <c r="B67" s="98" t="str">
        <f>IF(C67=1,SUM($C$23:C67),"")</f>
        <v/>
      </c>
      <c r="C67" s="98">
        <f t="shared" si="1"/>
        <v>0</v>
      </c>
      <c r="D67" t="str">
        <f t="shared" si="17"/>
        <v>1900-1-Abgabe-</v>
      </c>
      <c r="E67" s="7" t="str">
        <f t="shared" ca="1" si="3"/>
        <v>-</v>
      </c>
      <c r="F67" s="7">
        <f t="shared" si="18"/>
        <v>1900</v>
      </c>
      <c r="G67" s="7">
        <f t="shared" si="19"/>
        <v>1</v>
      </c>
      <c r="H67" s="162">
        <f t="shared" si="6"/>
        <v>45</v>
      </c>
      <c r="I67" s="77"/>
      <c r="J67" s="78"/>
      <c r="K67" s="79"/>
      <c r="L67" s="80"/>
      <c r="M67" s="177"/>
      <c r="N67" s="309" t="str">
        <f t="shared" ca="1" si="7"/>
        <v/>
      </c>
      <c r="O67" s="310" t="str">
        <f ca="1">IFERROR(IF(VLOOKUP($E67,'SD Abgabe'!$A$32:$N$610,'SD Abgabe'!$D$28,FALSE)=0,"",VLOOKUP($E67,'SD Abgabe'!$A$32:$N$610,'SD Abgabe'!$D$28,FALSE)),"")</f>
        <v/>
      </c>
      <c r="P67" s="313"/>
      <c r="Q67" s="317" t="str">
        <f>IF(OR($M67=0,L67&lt;&gt;0),"",IFERROR(VLOOKUP($E67,'SD Abgabe'!$A$32:$N$610,'SD Abgabe'!$E$28,FALSE),""))</f>
        <v/>
      </c>
      <c r="R67" s="87"/>
      <c r="S67" s="81" t="str">
        <f t="shared" si="8"/>
        <v/>
      </c>
      <c r="T67" s="82">
        <f>IF(M67="Tierische Erzeugnisse",IF(OR($M67=0,L67&lt;&gt;0,U67&gt;0),"",IFERROR(VLOOKUP($E67,'SD Abgabe'!$A$32:$N$4326,'SD Abgabe'!$J$28,FALSE),0)),)</f>
        <v>0</v>
      </c>
      <c r="U67" s="83"/>
      <c r="V67" s="81" t="str">
        <f t="shared" si="20"/>
        <v/>
      </c>
      <c r="W67" s="82">
        <f>IF(M67="organische Düngemittel",IF(OR($M67=0,L67&lt;&gt;0,X67&gt;0),"",IFERROR(VLOOKUP($E67,'SD Abgabe'!$A$32:$N$4326,'SD Abgabe'!$J$28,FALSE),)),)</f>
        <v>0</v>
      </c>
      <c r="X67" s="84"/>
      <c r="Y67" s="85" t="str">
        <f ca="1">IFERROR(VLOOKUP($E67,'SD Abgabe'!$A$32:$N$610,Y$20,FALSE),"")</f>
        <v/>
      </c>
      <c r="Z67" s="86" t="str">
        <f ca="1">IFERROR(IF(AND(J67&lt;&gt;"eigene Stoffe",VLOOKUP($E67,'SD Abgabe'!$A$32:$N$610,'SD Abgabe'!$G$28,FALSE)=0),"",IF($L67&lt;&gt;0,"",IFERROR(IF(AND(P67&gt;0,O67&lt;&gt;"",Q67&lt;&gt;"t TM"),VLOOKUP($E67,'SD Abgabe'!$A$32:$N$610,'SD Abgabe'!$G$28,FALSE)/O67*P67,VLOOKUP($E67,'SD Abgabe'!$A$32:$N$610,'SD Abgabe'!$G$28,FALSE)),""))),"")</f>
        <v/>
      </c>
      <c r="AA67" s="87"/>
      <c r="AB67" s="86" t="str">
        <f ca="1">IFERROR(IF(AND(J67&lt;&gt;"eigene Stoffe",VLOOKUP($E67,'SD Abgabe'!$A$32:$N$610,'SD Abgabe'!$H$28,FALSE)=0),"",IF($L67&lt;&gt;0,"",IFERROR(IF(AND(P67&gt;0,O67&lt;&gt;"",Q67&lt;&gt;"t TM"),VLOOKUP($E67,'SD Abgabe'!$A$32:$N$610,'SD Abgabe'!$H$28,FALSE)/O67*P67,VLOOKUP($E67,'SD Abgabe'!$A$32:$N$610,'SD Abgabe'!$H$28,FALSE)),""))),"")</f>
        <v/>
      </c>
      <c r="AC67" s="87"/>
      <c r="AD67" s="424" t="s">
        <v>667</v>
      </c>
      <c r="AE67" s="26" t="str">
        <f>IF($M67=0,"",IFERROR(VLOOKUP($E67,'SD Abgabe'!$A$32:$N$556,AE$20,FALSE),""))</f>
        <v/>
      </c>
      <c r="AF67" s="15">
        <f t="shared" ca="1" si="21"/>
        <v>0</v>
      </c>
      <c r="AG67">
        <f t="shared" ca="1" si="9"/>
        <v>0</v>
      </c>
      <c r="AH67">
        <f t="shared" ca="1" si="10"/>
        <v>0</v>
      </c>
      <c r="AI67">
        <f t="shared" ca="1" si="11"/>
        <v>0</v>
      </c>
      <c r="AJ67">
        <f t="shared" ca="1" si="12"/>
        <v>0</v>
      </c>
      <c r="AK67">
        <f t="shared" si="22"/>
        <v>0</v>
      </c>
      <c r="AL67" s="28" t="e">
        <f ca="1">COUNTIF(OFFSET('SD Abgabe'!$C$32,VLOOKUP(J67,Art_Abgabe,3,FALSE),0,VLOOKUP(J67,Art_Abgabe,4,FALSE)-VLOOKUP(J67,Art_Abgabe,3,FALSE)+1,1),K67)</f>
        <v>#N/A</v>
      </c>
      <c r="AM67" s="14">
        <f ca="1">COUNTIF(OFFSET('SD Abgabe'!$M$32,VLOOKUP(E67,'SD Abgabe'!$A$33:$X$485,'SD Abgabe'!$X$28,FALSE),0,1,VLOOKUP(E67,'SD Abgabe'!$A$33:$Y$485,'SD Abgabe'!$Y$28,FALSE)),M67)</f>
        <v>0</v>
      </c>
      <c r="AN67" s="91">
        <f t="shared" ca="1" si="14"/>
        <v>0</v>
      </c>
      <c r="AO67" s="98">
        <f t="shared" si="23"/>
        <v>3</v>
      </c>
      <c r="AP67" s="98">
        <f t="shared" si="15"/>
        <v>0</v>
      </c>
      <c r="AQ67" s="17" t="str">
        <f t="shared" si="16"/>
        <v>1900-1-Abgabe</v>
      </c>
    </row>
    <row r="68" spans="1:43">
      <c r="A68" s="98">
        <f t="shared" si="0"/>
        <v>0</v>
      </c>
      <c r="B68" s="98" t="str">
        <f>IF(C68=1,SUM($C$23:C68),"")</f>
        <v/>
      </c>
      <c r="C68" s="98">
        <f t="shared" si="1"/>
        <v>0</v>
      </c>
      <c r="D68" t="str">
        <f t="shared" si="17"/>
        <v>1900-1-Abgabe-</v>
      </c>
      <c r="E68" s="7" t="str">
        <f t="shared" ca="1" si="3"/>
        <v>-</v>
      </c>
      <c r="F68" s="7">
        <f t="shared" si="18"/>
        <v>1900</v>
      </c>
      <c r="G68" s="7">
        <f t="shared" si="19"/>
        <v>1</v>
      </c>
      <c r="H68" s="162">
        <f t="shared" si="6"/>
        <v>46</v>
      </c>
      <c r="I68" s="77"/>
      <c r="J68" s="78"/>
      <c r="K68" s="79"/>
      <c r="L68" s="80"/>
      <c r="M68" s="177"/>
      <c r="N68" s="309" t="str">
        <f t="shared" ca="1" si="7"/>
        <v/>
      </c>
      <c r="O68" s="310" t="str">
        <f ca="1">IFERROR(IF(VLOOKUP($E68,'SD Abgabe'!$A$32:$N$610,'SD Abgabe'!$D$28,FALSE)=0,"",VLOOKUP($E68,'SD Abgabe'!$A$32:$N$610,'SD Abgabe'!$D$28,FALSE)),"")</f>
        <v/>
      </c>
      <c r="P68" s="313"/>
      <c r="Q68" s="317" t="str">
        <f>IF(OR($M68=0,L68&lt;&gt;0),"",IFERROR(VLOOKUP($E68,'SD Abgabe'!$A$32:$N$610,'SD Abgabe'!$E$28,FALSE),""))</f>
        <v/>
      </c>
      <c r="R68" s="87"/>
      <c r="S68" s="81" t="str">
        <f t="shared" si="8"/>
        <v/>
      </c>
      <c r="T68" s="82">
        <f>IF(M68="Tierische Erzeugnisse",IF(OR($M68=0,L68&lt;&gt;0,U68&gt;0),"",IFERROR(VLOOKUP($E68,'SD Abgabe'!$A$32:$N$4326,'SD Abgabe'!$J$28,FALSE),0)),)</f>
        <v>0</v>
      </c>
      <c r="U68" s="83"/>
      <c r="V68" s="81" t="str">
        <f t="shared" si="20"/>
        <v/>
      </c>
      <c r="W68" s="82">
        <f>IF(M68="organische Düngemittel",IF(OR($M68=0,L68&lt;&gt;0,X68&gt;0),"",IFERROR(VLOOKUP($E68,'SD Abgabe'!$A$32:$N$4326,'SD Abgabe'!$J$28,FALSE),)),)</f>
        <v>0</v>
      </c>
      <c r="X68" s="84"/>
      <c r="Y68" s="85" t="str">
        <f ca="1">IFERROR(VLOOKUP($E68,'SD Abgabe'!$A$32:$N$610,Y$20,FALSE),"")</f>
        <v/>
      </c>
      <c r="Z68" s="86" t="str">
        <f ca="1">IFERROR(IF(AND(J68&lt;&gt;"eigene Stoffe",VLOOKUP($E68,'SD Abgabe'!$A$32:$N$610,'SD Abgabe'!$G$28,FALSE)=0),"",IF($L68&lt;&gt;0,"",IFERROR(IF(AND(P68&gt;0,O68&lt;&gt;"",Q68&lt;&gt;"t TM"),VLOOKUP($E68,'SD Abgabe'!$A$32:$N$610,'SD Abgabe'!$G$28,FALSE)/O68*P68,VLOOKUP($E68,'SD Abgabe'!$A$32:$N$610,'SD Abgabe'!$G$28,FALSE)),""))),"")</f>
        <v/>
      </c>
      <c r="AA68" s="87"/>
      <c r="AB68" s="86" t="str">
        <f ca="1">IFERROR(IF(AND(J68&lt;&gt;"eigene Stoffe",VLOOKUP($E68,'SD Abgabe'!$A$32:$N$610,'SD Abgabe'!$H$28,FALSE)=0),"",IF($L68&lt;&gt;0,"",IFERROR(IF(AND(P68&gt;0,O68&lt;&gt;"",Q68&lt;&gt;"t TM"),VLOOKUP($E68,'SD Abgabe'!$A$32:$N$610,'SD Abgabe'!$H$28,FALSE)/O68*P68,VLOOKUP($E68,'SD Abgabe'!$A$32:$N$610,'SD Abgabe'!$H$28,FALSE)),""))),"")</f>
        <v/>
      </c>
      <c r="AC68" s="87"/>
      <c r="AD68" s="424" t="s">
        <v>667</v>
      </c>
      <c r="AE68" s="26" t="str">
        <f>IF($M68=0,"",IFERROR(VLOOKUP($E68,'SD Abgabe'!$A$32:$N$556,AE$20,FALSE),""))</f>
        <v/>
      </c>
      <c r="AF68" s="15">
        <f t="shared" ca="1" si="21"/>
        <v>0</v>
      </c>
      <c r="AG68">
        <f t="shared" ca="1" si="9"/>
        <v>0</v>
      </c>
      <c r="AH68">
        <f t="shared" ca="1" si="10"/>
        <v>0</v>
      </c>
      <c r="AI68">
        <f t="shared" ca="1" si="11"/>
        <v>0</v>
      </c>
      <c r="AJ68">
        <f t="shared" ca="1" si="12"/>
        <v>0</v>
      </c>
      <c r="AK68">
        <f t="shared" si="22"/>
        <v>0</v>
      </c>
      <c r="AL68" s="28" t="e">
        <f ca="1">COUNTIF(OFFSET('SD Abgabe'!$C$32,VLOOKUP(J68,Art_Abgabe,3,FALSE),0,VLOOKUP(J68,Art_Abgabe,4,FALSE)-VLOOKUP(J68,Art_Abgabe,3,FALSE)+1,1),K68)</f>
        <v>#N/A</v>
      </c>
      <c r="AM68" s="14">
        <f ca="1">COUNTIF(OFFSET('SD Abgabe'!$M$32,VLOOKUP(E68,'SD Abgabe'!$A$33:$X$485,'SD Abgabe'!$X$28,FALSE),0,1,VLOOKUP(E68,'SD Abgabe'!$A$33:$Y$485,'SD Abgabe'!$Y$28,FALSE)),M68)</f>
        <v>0</v>
      </c>
      <c r="AN68" s="91">
        <f t="shared" ca="1" si="14"/>
        <v>0</v>
      </c>
      <c r="AO68" s="98">
        <f t="shared" si="23"/>
        <v>3</v>
      </c>
      <c r="AP68" s="98">
        <f t="shared" si="15"/>
        <v>0</v>
      </c>
      <c r="AQ68" s="17" t="str">
        <f t="shared" si="16"/>
        <v>1900-1-Abgabe</v>
      </c>
    </row>
    <row r="69" spans="1:43">
      <c r="A69" s="98">
        <f t="shared" si="0"/>
        <v>0</v>
      </c>
      <c r="B69" s="98" t="str">
        <f>IF(C69=1,SUM($C$23:C69),"")</f>
        <v/>
      </c>
      <c r="C69" s="98">
        <f t="shared" si="1"/>
        <v>0</v>
      </c>
      <c r="D69" t="str">
        <f t="shared" si="17"/>
        <v>1900-1-Abgabe-</v>
      </c>
      <c r="E69" s="7" t="str">
        <f t="shared" ca="1" si="3"/>
        <v>-</v>
      </c>
      <c r="F69" s="7">
        <f t="shared" si="18"/>
        <v>1900</v>
      </c>
      <c r="G69" s="7">
        <f t="shared" si="19"/>
        <v>1</v>
      </c>
      <c r="H69" s="162">
        <f t="shared" si="6"/>
        <v>47</v>
      </c>
      <c r="I69" s="77"/>
      <c r="J69" s="78"/>
      <c r="K69" s="79"/>
      <c r="L69" s="80"/>
      <c r="M69" s="177"/>
      <c r="N69" s="309" t="str">
        <f t="shared" ca="1" si="7"/>
        <v/>
      </c>
      <c r="O69" s="310" t="str">
        <f ca="1">IFERROR(IF(VLOOKUP($E69,'SD Abgabe'!$A$32:$N$610,'SD Abgabe'!$D$28,FALSE)=0,"",VLOOKUP($E69,'SD Abgabe'!$A$32:$N$610,'SD Abgabe'!$D$28,FALSE)),"")</f>
        <v/>
      </c>
      <c r="P69" s="313"/>
      <c r="Q69" s="317" t="str">
        <f>IF(OR($M69=0,L69&lt;&gt;0),"",IFERROR(VLOOKUP($E69,'SD Abgabe'!$A$32:$N$610,'SD Abgabe'!$E$28,FALSE),""))</f>
        <v/>
      </c>
      <c r="R69" s="87"/>
      <c r="S69" s="81" t="str">
        <f t="shared" si="8"/>
        <v/>
      </c>
      <c r="T69" s="82">
        <f>IF(M69="Tierische Erzeugnisse",IF(OR($M69=0,L69&lt;&gt;0,U69&gt;0),"",IFERROR(VLOOKUP($E69,'SD Abgabe'!$A$32:$N$4326,'SD Abgabe'!$J$28,FALSE),0)),)</f>
        <v>0</v>
      </c>
      <c r="U69" s="83"/>
      <c r="V69" s="81" t="str">
        <f t="shared" si="20"/>
        <v/>
      </c>
      <c r="W69" s="82">
        <f>IF(M69="organische Düngemittel",IF(OR($M69=0,L69&lt;&gt;0,X69&gt;0),"",IFERROR(VLOOKUP($E69,'SD Abgabe'!$A$32:$N$4326,'SD Abgabe'!$J$28,FALSE),)),)</f>
        <v>0</v>
      </c>
      <c r="X69" s="84"/>
      <c r="Y69" s="85" t="str">
        <f ca="1">IFERROR(VLOOKUP($E69,'SD Abgabe'!$A$32:$N$610,Y$20,FALSE),"")</f>
        <v/>
      </c>
      <c r="Z69" s="86" t="str">
        <f ca="1">IFERROR(IF(AND(J69&lt;&gt;"eigene Stoffe",VLOOKUP($E69,'SD Abgabe'!$A$32:$N$610,'SD Abgabe'!$G$28,FALSE)=0),"",IF($L69&lt;&gt;0,"",IFERROR(IF(AND(P69&gt;0,O69&lt;&gt;"",Q69&lt;&gt;"t TM"),VLOOKUP($E69,'SD Abgabe'!$A$32:$N$610,'SD Abgabe'!$G$28,FALSE)/O69*P69,VLOOKUP($E69,'SD Abgabe'!$A$32:$N$610,'SD Abgabe'!$G$28,FALSE)),""))),"")</f>
        <v/>
      </c>
      <c r="AA69" s="87"/>
      <c r="AB69" s="86" t="str">
        <f ca="1">IFERROR(IF(AND(J69&lt;&gt;"eigene Stoffe",VLOOKUP($E69,'SD Abgabe'!$A$32:$N$610,'SD Abgabe'!$H$28,FALSE)=0),"",IF($L69&lt;&gt;0,"",IFERROR(IF(AND(P69&gt;0,O69&lt;&gt;"",Q69&lt;&gt;"t TM"),VLOOKUP($E69,'SD Abgabe'!$A$32:$N$610,'SD Abgabe'!$H$28,FALSE)/O69*P69,VLOOKUP($E69,'SD Abgabe'!$A$32:$N$610,'SD Abgabe'!$H$28,FALSE)),""))),"")</f>
        <v/>
      </c>
      <c r="AC69" s="87"/>
      <c r="AD69" s="424" t="s">
        <v>667</v>
      </c>
      <c r="AE69" s="26" t="str">
        <f>IF($M69=0,"",IFERROR(VLOOKUP($E69,'SD Abgabe'!$A$32:$N$556,AE$20,FALSE),""))</f>
        <v/>
      </c>
      <c r="AF69" s="15">
        <f t="shared" ca="1" si="21"/>
        <v>0</v>
      </c>
      <c r="AG69">
        <f t="shared" ca="1" si="9"/>
        <v>0</v>
      </c>
      <c r="AH69">
        <f t="shared" ca="1" si="10"/>
        <v>0</v>
      </c>
      <c r="AI69">
        <f t="shared" ca="1" si="11"/>
        <v>0</v>
      </c>
      <c r="AJ69">
        <f t="shared" ca="1" si="12"/>
        <v>0</v>
      </c>
      <c r="AK69">
        <f t="shared" si="22"/>
        <v>0</v>
      </c>
      <c r="AL69" s="28" t="e">
        <f ca="1">COUNTIF(OFFSET('SD Abgabe'!$C$32,VLOOKUP(J69,Art_Abgabe,3,FALSE),0,VLOOKUP(J69,Art_Abgabe,4,FALSE)-VLOOKUP(J69,Art_Abgabe,3,FALSE)+1,1),K69)</f>
        <v>#N/A</v>
      </c>
      <c r="AM69" s="14">
        <f ca="1">COUNTIF(OFFSET('SD Abgabe'!$M$32,VLOOKUP(E69,'SD Abgabe'!$A$33:$X$485,'SD Abgabe'!$X$28,FALSE),0,1,VLOOKUP(E69,'SD Abgabe'!$A$33:$Y$485,'SD Abgabe'!$Y$28,FALSE)),M69)</f>
        <v>0</v>
      </c>
      <c r="AN69" s="91">
        <f t="shared" ca="1" si="14"/>
        <v>0</v>
      </c>
      <c r="AO69" s="98">
        <f t="shared" si="23"/>
        <v>3</v>
      </c>
      <c r="AP69" s="98">
        <f t="shared" si="15"/>
        <v>0</v>
      </c>
      <c r="AQ69" s="17" t="str">
        <f t="shared" si="16"/>
        <v>1900-1-Abgabe</v>
      </c>
    </row>
    <row r="70" spans="1:43">
      <c r="A70" s="98">
        <f t="shared" si="0"/>
        <v>0</v>
      </c>
      <c r="B70" s="98" t="str">
        <f>IF(C70=1,SUM($C$23:C70),"")</f>
        <v/>
      </c>
      <c r="C70" s="98">
        <f t="shared" si="1"/>
        <v>0</v>
      </c>
      <c r="D70" t="str">
        <f t="shared" si="17"/>
        <v>1900-1-Abgabe-</v>
      </c>
      <c r="E70" s="7" t="str">
        <f t="shared" ca="1" si="3"/>
        <v>-</v>
      </c>
      <c r="F70" s="7">
        <f t="shared" si="18"/>
        <v>1900</v>
      </c>
      <c r="G70" s="7">
        <f t="shared" si="19"/>
        <v>1</v>
      </c>
      <c r="H70" s="162">
        <f t="shared" si="6"/>
        <v>48</v>
      </c>
      <c r="I70" s="77"/>
      <c r="J70" s="78"/>
      <c r="K70" s="79"/>
      <c r="L70" s="80"/>
      <c r="M70" s="177"/>
      <c r="N70" s="309" t="str">
        <f t="shared" ca="1" si="7"/>
        <v/>
      </c>
      <c r="O70" s="310" t="str">
        <f ca="1">IFERROR(IF(VLOOKUP($E70,'SD Abgabe'!$A$32:$N$610,'SD Abgabe'!$D$28,FALSE)=0,"",VLOOKUP($E70,'SD Abgabe'!$A$32:$N$610,'SD Abgabe'!$D$28,FALSE)),"")</f>
        <v/>
      </c>
      <c r="P70" s="313"/>
      <c r="Q70" s="317" t="str">
        <f>IF(OR($M70=0,L70&lt;&gt;0),"",IFERROR(VLOOKUP($E70,'SD Abgabe'!$A$32:$N$610,'SD Abgabe'!$E$28,FALSE),""))</f>
        <v/>
      </c>
      <c r="R70" s="87"/>
      <c r="S70" s="81" t="str">
        <f t="shared" si="8"/>
        <v/>
      </c>
      <c r="T70" s="82">
        <f>IF(M70="Tierische Erzeugnisse",IF(OR($M70=0,L70&lt;&gt;0,U70&gt;0),"",IFERROR(VLOOKUP($E70,'SD Abgabe'!$A$32:$N$4326,'SD Abgabe'!$J$28,FALSE),0)),)</f>
        <v>0</v>
      </c>
      <c r="U70" s="83"/>
      <c r="V70" s="81" t="str">
        <f t="shared" si="20"/>
        <v/>
      </c>
      <c r="W70" s="82">
        <f>IF(M70="organische Düngemittel",IF(OR($M70=0,L70&lt;&gt;0,X70&gt;0),"",IFERROR(VLOOKUP($E70,'SD Abgabe'!$A$32:$N$4326,'SD Abgabe'!$J$28,FALSE),)),)</f>
        <v>0</v>
      </c>
      <c r="X70" s="84"/>
      <c r="Y70" s="85" t="str">
        <f ca="1">IFERROR(VLOOKUP($E70,'SD Abgabe'!$A$32:$N$610,Y$20,FALSE),"")</f>
        <v/>
      </c>
      <c r="Z70" s="86" t="str">
        <f ca="1">IFERROR(IF(AND(J70&lt;&gt;"eigene Stoffe",VLOOKUP($E70,'SD Abgabe'!$A$32:$N$610,'SD Abgabe'!$G$28,FALSE)=0),"",IF($L70&lt;&gt;0,"",IFERROR(IF(AND(P70&gt;0,O70&lt;&gt;"",Q70&lt;&gt;"t TM"),VLOOKUP($E70,'SD Abgabe'!$A$32:$N$610,'SD Abgabe'!$G$28,FALSE)/O70*P70,VLOOKUP($E70,'SD Abgabe'!$A$32:$N$610,'SD Abgabe'!$G$28,FALSE)),""))),"")</f>
        <v/>
      </c>
      <c r="AA70" s="87"/>
      <c r="AB70" s="86" t="str">
        <f ca="1">IFERROR(IF(AND(J70&lt;&gt;"eigene Stoffe",VLOOKUP($E70,'SD Abgabe'!$A$32:$N$610,'SD Abgabe'!$H$28,FALSE)=0),"",IF($L70&lt;&gt;0,"",IFERROR(IF(AND(P70&gt;0,O70&lt;&gt;"",Q70&lt;&gt;"t TM"),VLOOKUP($E70,'SD Abgabe'!$A$32:$N$610,'SD Abgabe'!$H$28,FALSE)/O70*P70,VLOOKUP($E70,'SD Abgabe'!$A$32:$N$610,'SD Abgabe'!$H$28,FALSE)),""))),"")</f>
        <v/>
      </c>
      <c r="AC70" s="87"/>
      <c r="AD70" s="424" t="s">
        <v>667</v>
      </c>
      <c r="AE70" s="26" t="str">
        <f>IF($M70=0,"",IFERROR(VLOOKUP($E70,'SD Abgabe'!$A$32:$N$556,AE$20,FALSE),""))</f>
        <v/>
      </c>
      <c r="AF70" s="15">
        <f t="shared" ca="1" si="21"/>
        <v>0</v>
      </c>
      <c r="AG70">
        <f t="shared" ca="1" si="9"/>
        <v>0</v>
      </c>
      <c r="AH70">
        <f t="shared" ca="1" si="10"/>
        <v>0</v>
      </c>
      <c r="AI70">
        <f t="shared" ca="1" si="11"/>
        <v>0</v>
      </c>
      <c r="AJ70">
        <f t="shared" ca="1" si="12"/>
        <v>0</v>
      </c>
      <c r="AK70">
        <f t="shared" si="22"/>
        <v>0</v>
      </c>
      <c r="AL70" s="28" t="e">
        <f ca="1">COUNTIF(OFFSET('SD Abgabe'!$C$32,VLOOKUP(J70,Art_Abgabe,3,FALSE),0,VLOOKUP(J70,Art_Abgabe,4,FALSE)-VLOOKUP(J70,Art_Abgabe,3,FALSE)+1,1),K70)</f>
        <v>#N/A</v>
      </c>
      <c r="AM70" s="14">
        <f ca="1">COUNTIF(OFFSET('SD Abgabe'!$M$32,VLOOKUP(E70,'SD Abgabe'!$A$33:$X$485,'SD Abgabe'!$X$28,FALSE),0,1,VLOOKUP(E70,'SD Abgabe'!$A$33:$Y$485,'SD Abgabe'!$Y$28,FALSE)),M70)</f>
        <v>0</v>
      </c>
      <c r="AN70" s="91">
        <f t="shared" ca="1" si="14"/>
        <v>0</v>
      </c>
      <c r="AO70" s="98">
        <f t="shared" si="23"/>
        <v>3</v>
      </c>
      <c r="AP70" s="98">
        <f t="shared" si="15"/>
        <v>0</v>
      </c>
      <c r="AQ70" s="17" t="str">
        <f t="shared" si="16"/>
        <v>1900-1-Abgabe</v>
      </c>
    </row>
    <row r="71" spans="1:43">
      <c r="A71" s="98">
        <f t="shared" si="0"/>
        <v>0</v>
      </c>
      <c r="B71" s="98" t="str">
        <f>IF(C71=1,SUM($C$23:C71),"")</f>
        <v/>
      </c>
      <c r="C71" s="98">
        <f t="shared" si="1"/>
        <v>0</v>
      </c>
      <c r="D71" t="str">
        <f t="shared" si="17"/>
        <v>1900-1-Abgabe-</v>
      </c>
      <c r="E71" s="7" t="str">
        <f t="shared" ca="1" si="3"/>
        <v>-</v>
      </c>
      <c r="F71" s="7">
        <f t="shared" si="18"/>
        <v>1900</v>
      </c>
      <c r="G71" s="7">
        <f t="shared" si="19"/>
        <v>1</v>
      </c>
      <c r="H71" s="162">
        <f t="shared" si="6"/>
        <v>49</v>
      </c>
      <c r="I71" s="77"/>
      <c r="J71" s="78"/>
      <c r="K71" s="79"/>
      <c r="L71" s="80"/>
      <c r="M71" s="177"/>
      <c r="N71" s="309" t="str">
        <f t="shared" ca="1" si="7"/>
        <v/>
      </c>
      <c r="O71" s="310" t="str">
        <f ca="1">IFERROR(IF(VLOOKUP($E71,'SD Abgabe'!$A$32:$N$610,'SD Abgabe'!$D$28,FALSE)=0,"",VLOOKUP($E71,'SD Abgabe'!$A$32:$N$610,'SD Abgabe'!$D$28,FALSE)),"")</f>
        <v/>
      </c>
      <c r="P71" s="313"/>
      <c r="Q71" s="317" t="str">
        <f>IF(OR($M71=0,L71&lt;&gt;0),"",IFERROR(VLOOKUP($E71,'SD Abgabe'!$A$32:$N$610,'SD Abgabe'!$E$28,FALSE),""))</f>
        <v/>
      </c>
      <c r="R71" s="87"/>
      <c r="S71" s="81" t="str">
        <f t="shared" si="8"/>
        <v/>
      </c>
      <c r="T71" s="82">
        <f>IF(M71="Tierische Erzeugnisse",IF(OR($M71=0,L71&lt;&gt;0,U71&gt;0),"",IFERROR(VLOOKUP($E71,'SD Abgabe'!$A$32:$N$4326,'SD Abgabe'!$J$28,FALSE),0)),)</f>
        <v>0</v>
      </c>
      <c r="U71" s="83"/>
      <c r="V71" s="81" t="str">
        <f t="shared" si="20"/>
        <v/>
      </c>
      <c r="W71" s="82">
        <f>IF(M71="organische Düngemittel",IF(OR($M71=0,L71&lt;&gt;0,X71&gt;0),"",IFERROR(VLOOKUP($E71,'SD Abgabe'!$A$32:$N$4326,'SD Abgabe'!$J$28,FALSE),)),)</f>
        <v>0</v>
      </c>
      <c r="X71" s="84"/>
      <c r="Y71" s="85" t="str">
        <f ca="1">IFERROR(VLOOKUP($E71,'SD Abgabe'!$A$32:$N$610,Y$20,FALSE),"")</f>
        <v/>
      </c>
      <c r="Z71" s="86" t="str">
        <f ca="1">IFERROR(IF(AND(J71&lt;&gt;"eigene Stoffe",VLOOKUP($E71,'SD Abgabe'!$A$32:$N$610,'SD Abgabe'!$G$28,FALSE)=0),"",IF($L71&lt;&gt;0,"",IFERROR(IF(AND(P71&gt;0,O71&lt;&gt;"",Q71&lt;&gt;"t TM"),VLOOKUP($E71,'SD Abgabe'!$A$32:$N$610,'SD Abgabe'!$G$28,FALSE)/O71*P71,VLOOKUP($E71,'SD Abgabe'!$A$32:$N$610,'SD Abgabe'!$G$28,FALSE)),""))),"")</f>
        <v/>
      </c>
      <c r="AA71" s="87"/>
      <c r="AB71" s="86" t="str">
        <f ca="1">IFERROR(IF(AND(J71&lt;&gt;"eigene Stoffe",VLOOKUP($E71,'SD Abgabe'!$A$32:$N$610,'SD Abgabe'!$H$28,FALSE)=0),"",IF($L71&lt;&gt;0,"",IFERROR(IF(AND(P71&gt;0,O71&lt;&gt;"",Q71&lt;&gt;"t TM"),VLOOKUP($E71,'SD Abgabe'!$A$32:$N$610,'SD Abgabe'!$H$28,FALSE)/O71*P71,VLOOKUP($E71,'SD Abgabe'!$A$32:$N$610,'SD Abgabe'!$H$28,FALSE)),""))),"")</f>
        <v/>
      </c>
      <c r="AC71" s="87"/>
      <c r="AD71" s="424" t="s">
        <v>667</v>
      </c>
      <c r="AE71" s="26" t="str">
        <f>IF($M71=0,"",IFERROR(VLOOKUP($E71,'SD Abgabe'!$A$32:$N$556,AE$20,FALSE),""))</f>
        <v/>
      </c>
      <c r="AF71" s="15">
        <f t="shared" ca="1" si="21"/>
        <v>0</v>
      </c>
      <c r="AG71">
        <f t="shared" ca="1" si="9"/>
        <v>0</v>
      </c>
      <c r="AH71">
        <f t="shared" ca="1" si="10"/>
        <v>0</v>
      </c>
      <c r="AI71">
        <f t="shared" ca="1" si="11"/>
        <v>0</v>
      </c>
      <c r="AJ71">
        <f t="shared" ca="1" si="12"/>
        <v>0</v>
      </c>
      <c r="AK71">
        <f t="shared" si="22"/>
        <v>0</v>
      </c>
      <c r="AL71" s="28" t="e">
        <f ca="1">COUNTIF(OFFSET('SD Abgabe'!$C$32,VLOOKUP(J71,Art_Abgabe,3,FALSE),0,VLOOKUP(J71,Art_Abgabe,4,FALSE)-VLOOKUP(J71,Art_Abgabe,3,FALSE)+1,1),K71)</f>
        <v>#N/A</v>
      </c>
      <c r="AM71" s="14">
        <f ca="1">COUNTIF(OFFSET('SD Abgabe'!$M$32,VLOOKUP(E71,'SD Abgabe'!$A$33:$X$485,'SD Abgabe'!$X$28,FALSE),0,1,VLOOKUP(E71,'SD Abgabe'!$A$33:$Y$485,'SD Abgabe'!$Y$28,FALSE)),M71)</f>
        <v>0</v>
      </c>
      <c r="AN71" s="91">
        <f t="shared" ca="1" si="14"/>
        <v>0</v>
      </c>
      <c r="AO71" s="98">
        <f t="shared" si="23"/>
        <v>3</v>
      </c>
      <c r="AP71" s="98">
        <f t="shared" si="15"/>
        <v>0</v>
      </c>
      <c r="AQ71" s="17" t="str">
        <f t="shared" si="16"/>
        <v>1900-1-Abgabe</v>
      </c>
    </row>
    <row r="72" spans="1:43">
      <c r="A72" s="98">
        <f t="shared" si="0"/>
        <v>0</v>
      </c>
      <c r="B72" s="98" t="str">
        <f>IF(C72=1,SUM($C$23:C72),"")</f>
        <v/>
      </c>
      <c r="C72" s="98">
        <f t="shared" si="1"/>
        <v>0</v>
      </c>
      <c r="D72" t="str">
        <f t="shared" si="17"/>
        <v>1900-1-Abgabe-</v>
      </c>
      <c r="E72" s="7" t="str">
        <f t="shared" ca="1" si="3"/>
        <v>-</v>
      </c>
      <c r="F72" s="7">
        <f t="shared" si="18"/>
        <v>1900</v>
      </c>
      <c r="G72" s="7">
        <f t="shared" si="19"/>
        <v>1</v>
      </c>
      <c r="H72" s="162">
        <f t="shared" si="6"/>
        <v>50</v>
      </c>
      <c r="I72" s="77"/>
      <c r="J72" s="78"/>
      <c r="K72" s="79"/>
      <c r="L72" s="80"/>
      <c r="M72" s="177"/>
      <c r="N72" s="309" t="str">
        <f t="shared" ca="1" si="7"/>
        <v/>
      </c>
      <c r="O72" s="310" t="str">
        <f ca="1">IFERROR(IF(VLOOKUP($E72,'SD Abgabe'!$A$32:$N$610,'SD Abgabe'!$D$28,FALSE)=0,"",VLOOKUP($E72,'SD Abgabe'!$A$32:$N$610,'SD Abgabe'!$D$28,FALSE)),"")</f>
        <v/>
      </c>
      <c r="P72" s="313"/>
      <c r="Q72" s="317" t="str">
        <f>IF(OR($M72=0,L72&lt;&gt;0),"",IFERROR(VLOOKUP($E72,'SD Abgabe'!$A$32:$N$610,'SD Abgabe'!$E$28,FALSE),""))</f>
        <v/>
      </c>
      <c r="R72" s="87"/>
      <c r="S72" s="81" t="str">
        <f t="shared" si="8"/>
        <v/>
      </c>
      <c r="T72" s="82">
        <f>IF(M72="Tierische Erzeugnisse",IF(OR($M72=0,L72&lt;&gt;0,U72&gt;0),"",IFERROR(VLOOKUP($E72,'SD Abgabe'!$A$32:$N$4326,'SD Abgabe'!$J$28,FALSE),0)),)</f>
        <v>0</v>
      </c>
      <c r="U72" s="83"/>
      <c r="V72" s="81" t="str">
        <f t="shared" si="20"/>
        <v/>
      </c>
      <c r="W72" s="82">
        <f>IF(M72="organische Düngemittel",IF(OR($M72=0,L72&lt;&gt;0,X72&gt;0),"",IFERROR(VLOOKUP($E72,'SD Abgabe'!$A$32:$N$4326,'SD Abgabe'!$J$28,FALSE),)),)</f>
        <v>0</v>
      </c>
      <c r="X72" s="84"/>
      <c r="Y72" s="85" t="str">
        <f ca="1">IFERROR(VLOOKUP($E72,'SD Abgabe'!$A$32:$N$610,Y$20,FALSE),"")</f>
        <v/>
      </c>
      <c r="Z72" s="86" t="str">
        <f ca="1">IFERROR(IF(AND(J72&lt;&gt;"eigene Stoffe",VLOOKUP($E72,'SD Abgabe'!$A$32:$N$610,'SD Abgabe'!$G$28,FALSE)=0),"",IF($L72&lt;&gt;0,"",IFERROR(IF(AND(P72&gt;0,O72&lt;&gt;"",Q72&lt;&gt;"t TM"),VLOOKUP($E72,'SD Abgabe'!$A$32:$N$610,'SD Abgabe'!$G$28,FALSE)/O72*P72,VLOOKUP($E72,'SD Abgabe'!$A$32:$N$610,'SD Abgabe'!$G$28,FALSE)),""))),"")</f>
        <v/>
      </c>
      <c r="AA72" s="87"/>
      <c r="AB72" s="86" t="str">
        <f ca="1">IFERROR(IF(AND(J72&lt;&gt;"eigene Stoffe",VLOOKUP($E72,'SD Abgabe'!$A$32:$N$610,'SD Abgabe'!$H$28,FALSE)=0),"",IF($L72&lt;&gt;0,"",IFERROR(IF(AND(P72&gt;0,O72&lt;&gt;"",Q72&lt;&gt;"t TM"),VLOOKUP($E72,'SD Abgabe'!$A$32:$N$610,'SD Abgabe'!$H$28,FALSE)/O72*P72,VLOOKUP($E72,'SD Abgabe'!$A$32:$N$610,'SD Abgabe'!$H$28,FALSE)),""))),"")</f>
        <v/>
      </c>
      <c r="AC72" s="87"/>
      <c r="AD72" s="424" t="s">
        <v>667</v>
      </c>
      <c r="AE72" s="26" t="str">
        <f>IF($M72=0,"",IFERROR(VLOOKUP($E72,'SD Abgabe'!$A$32:$N$556,AE$20,FALSE),""))</f>
        <v/>
      </c>
      <c r="AF72" s="15">
        <f t="shared" ca="1" si="21"/>
        <v>0</v>
      </c>
      <c r="AG72">
        <f t="shared" ca="1" si="9"/>
        <v>0</v>
      </c>
      <c r="AH72">
        <f t="shared" ca="1" si="10"/>
        <v>0</v>
      </c>
      <c r="AI72">
        <f t="shared" ca="1" si="11"/>
        <v>0</v>
      </c>
      <c r="AJ72">
        <f t="shared" ca="1" si="12"/>
        <v>0</v>
      </c>
      <c r="AK72">
        <f t="shared" si="22"/>
        <v>0</v>
      </c>
      <c r="AL72" s="28" t="e">
        <f ca="1">COUNTIF(OFFSET('SD Abgabe'!$C$32,VLOOKUP(J72,Art_Abgabe,3,FALSE),0,VLOOKUP(J72,Art_Abgabe,4,FALSE)-VLOOKUP(J72,Art_Abgabe,3,FALSE)+1,1),K72)</f>
        <v>#N/A</v>
      </c>
      <c r="AM72" s="14">
        <f ca="1">COUNTIF(OFFSET('SD Abgabe'!$M$32,VLOOKUP(E72,'SD Abgabe'!$A$33:$X$485,'SD Abgabe'!$X$28,FALSE),0,1,VLOOKUP(E72,'SD Abgabe'!$A$33:$Y$485,'SD Abgabe'!$Y$28,FALSE)),M72)</f>
        <v>0</v>
      </c>
      <c r="AN72" s="91">
        <f t="shared" ca="1" si="14"/>
        <v>0</v>
      </c>
      <c r="AO72" s="98">
        <f t="shared" si="23"/>
        <v>3</v>
      </c>
      <c r="AP72" s="98">
        <f t="shared" si="15"/>
        <v>0</v>
      </c>
      <c r="AQ72" s="17" t="str">
        <f t="shared" si="16"/>
        <v>1900-1-Abgabe</v>
      </c>
    </row>
    <row r="73" spans="1:43">
      <c r="A73" s="98">
        <f t="shared" si="0"/>
        <v>0</v>
      </c>
      <c r="B73" s="98" t="str">
        <f>IF(C73=1,SUM($C$23:C73),"")</f>
        <v/>
      </c>
      <c r="C73" s="98">
        <f t="shared" si="1"/>
        <v>0</v>
      </c>
      <c r="D73" t="str">
        <f t="shared" si="17"/>
        <v>1900-1-Abgabe-</v>
      </c>
      <c r="E73" s="7" t="str">
        <f t="shared" ca="1" si="3"/>
        <v>-</v>
      </c>
      <c r="F73" s="7">
        <f t="shared" si="18"/>
        <v>1900</v>
      </c>
      <c r="G73" s="7">
        <f t="shared" si="19"/>
        <v>1</v>
      </c>
      <c r="H73" s="162">
        <f t="shared" si="6"/>
        <v>51</v>
      </c>
      <c r="I73" s="77"/>
      <c r="J73" s="78"/>
      <c r="K73" s="79"/>
      <c r="L73" s="80"/>
      <c r="M73" s="177"/>
      <c r="N73" s="309" t="str">
        <f t="shared" ca="1" si="7"/>
        <v/>
      </c>
      <c r="O73" s="310" t="str">
        <f ca="1">IFERROR(IF(VLOOKUP($E73,'SD Abgabe'!$A$32:$N$610,'SD Abgabe'!$D$28,FALSE)=0,"",VLOOKUP($E73,'SD Abgabe'!$A$32:$N$610,'SD Abgabe'!$D$28,FALSE)),"")</f>
        <v/>
      </c>
      <c r="P73" s="313"/>
      <c r="Q73" s="317" t="str">
        <f>IF(OR($M73=0,L73&lt;&gt;0),"",IFERROR(VLOOKUP($E73,'SD Abgabe'!$A$32:$N$610,'SD Abgabe'!$E$28,FALSE),""))</f>
        <v/>
      </c>
      <c r="R73" s="87"/>
      <c r="S73" s="81" t="str">
        <f t="shared" si="8"/>
        <v/>
      </c>
      <c r="T73" s="82">
        <f>IF(M73="Tierische Erzeugnisse",IF(OR($M73=0,L73&lt;&gt;0,U73&gt;0),"",IFERROR(VLOOKUP($E73,'SD Abgabe'!$A$32:$N$4326,'SD Abgabe'!$J$28,FALSE),0)),)</f>
        <v>0</v>
      </c>
      <c r="U73" s="83"/>
      <c r="V73" s="81" t="str">
        <f t="shared" si="20"/>
        <v/>
      </c>
      <c r="W73" s="82">
        <f>IF(M73="organische Düngemittel",IF(OR($M73=0,L73&lt;&gt;0,X73&gt;0),"",IFERROR(VLOOKUP($E73,'SD Abgabe'!$A$32:$N$4326,'SD Abgabe'!$J$28,FALSE),)),)</f>
        <v>0</v>
      </c>
      <c r="X73" s="84"/>
      <c r="Y73" s="85" t="str">
        <f ca="1">IFERROR(VLOOKUP($E73,'SD Abgabe'!$A$32:$N$610,Y$20,FALSE),"")</f>
        <v/>
      </c>
      <c r="Z73" s="86" t="str">
        <f ca="1">IFERROR(IF(AND(J73&lt;&gt;"eigene Stoffe",VLOOKUP($E73,'SD Abgabe'!$A$32:$N$610,'SD Abgabe'!$G$28,FALSE)=0),"",IF($L73&lt;&gt;0,"",IFERROR(IF(AND(P73&gt;0,O73&lt;&gt;"",Q73&lt;&gt;"t TM"),VLOOKUP($E73,'SD Abgabe'!$A$32:$N$610,'SD Abgabe'!$G$28,FALSE)/O73*P73,VLOOKUP($E73,'SD Abgabe'!$A$32:$N$610,'SD Abgabe'!$G$28,FALSE)),""))),"")</f>
        <v/>
      </c>
      <c r="AA73" s="87"/>
      <c r="AB73" s="86" t="str">
        <f ca="1">IFERROR(IF(AND(J73&lt;&gt;"eigene Stoffe",VLOOKUP($E73,'SD Abgabe'!$A$32:$N$610,'SD Abgabe'!$H$28,FALSE)=0),"",IF($L73&lt;&gt;0,"",IFERROR(IF(AND(P73&gt;0,O73&lt;&gt;"",Q73&lt;&gt;"t TM"),VLOOKUP($E73,'SD Abgabe'!$A$32:$N$610,'SD Abgabe'!$H$28,FALSE)/O73*P73,VLOOKUP($E73,'SD Abgabe'!$A$32:$N$610,'SD Abgabe'!$H$28,FALSE)),""))),"")</f>
        <v/>
      </c>
      <c r="AC73" s="87"/>
      <c r="AD73" s="424" t="s">
        <v>667</v>
      </c>
      <c r="AE73" s="26" t="str">
        <f>IF($M73=0,"",IFERROR(VLOOKUP($E73,'SD Abgabe'!$A$32:$N$556,AE$20,FALSE),""))</f>
        <v/>
      </c>
      <c r="AF73" s="15">
        <f t="shared" ca="1" si="21"/>
        <v>0</v>
      </c>
      <c r="AG73">
        <f t="shared" ca="1" si="9"/>
        <v>0</v>
      </c>
      <c r="AH73">
        <f t="shared" ca="1" si="10"/>
        <v>0</v>
      </c>
      <c r="AI73">
        <f t="shared" ca="1" si="11"/>
        <v>0</v>
      </c>
      <c r="AJ73">
        <f t="shared" ca="1" si="12"/>
        <v>0</v>
      </c>
      <c r="AK73">
        <f t="shared" si="22"/>
        <v>0</v>
      </c>
      <c r="AL73" s="28" t="e">
        <f ca="1">COUNTIF(OFFSET('SD Abgabe'!$C$32,VLOOKUP(J73,Art_Abgabe,3,FALSE),0,VLOOKUP(J73,Art_Abgabe,4,FALSE)-VLOOKUP(J73,Art_Abgabe,3,FALSE)+1,1),K73)</f>
        <v>#N/A</v>
      </c>
      <c r="AM73" s="14">
        <f ca="1">COUNTIF(OFFSET('SD Abgabe'!$M$32,VLOOKUP(E73,'SD Abgabe'!$A$33:$X$485,'SD Abgabe'!$X$28,FALSE),0,1,VLOOKUP(E73,'SD Abgabe'!$A$33:$Y$485,'SD Abgabe'!$Y$28,FALSE)),M73)</f>
        <v>0</v>
      </c>
      <c r="AN73" s="91">
        <f t="shared" ca="1" si="14"/>
        <v>0</v>
      </c>
      <c r="AO73" s="98">
        <f t="shared" si="23"/>
        <v>3</v>
      </c>
      <c r="AP73" s="98">
        <f t="shared" si="15"/>
        <v>0</v>
      </c>
      <c r="AQ73" s="17" t="str">
        <f t="shared" si="16"/>
        <v>1900-1-Abgabe</v>
      </c>
    </row>
    <row r="74" spans="1:43">
      <c r="A74" s="98">
        <f t="shared" si="0"/>
        <v>0</v>
      </c>
      <c r="B74" s="98" t="str">
        <f>IF(C74=1,SUM($C$23:C74),"")</f>
        <v/>
      </c>
      <c r="C74" s="98">
        <f t="shared" si="1"/>
        <v>0</v>
      </c>
      <c r="D74" t="str">
        <f t="shared" si="17"/>
        <v>1900-1-Abgabe-</v>
      </c>
      <c r="E74" s="7" t="str">
        <f t="shared" ca="1" si="3"/>
        <v>-</v>
      </c>
      <c r="F74" s="7">
        <f t="shared" si="18"/>
        <v>1900</v>
      </c>
      <c r="G74" s="7">
        <f t="shared" si="19"/>
        <v>1</v>
      </c>
      <c r="H74" s="162">
        <f t="shared" si="6"/>
        <v>52</v>
      </c>
      <c r="I74" s="77"/>
      <c r="J74" s="78"/>
      <c r="K74" s="79"/>
      <c r="L74" s="80"/>
      <c r="M74" s="177"/>
      <c r="N74" s="309" t="str">
        <f t="shared" ca="1" si="7"/>
        <v/>
      </c>
      <c r="O74" s="310" t="str">
        <f ca="1">IFERROR(IF(VLOOKUP($E74,'SD Abgabe'!$A$32:$N$610,'SD Abgabe'!$D$28,FALSE)=0,"",VLOOKUP($E74,'SD Abgabe'!$A$32:$N$610,'SD Abgabe'!$D$28,FALSE)),"")</f>
        <v/>
      </c>
      <c r="P74" s="313"/>
      <c r="Q74" s="317" t="str">
        <f>IF(OR($M74=0,L74&lt;&gt;0),"",IFERROR(VLOOKUP($E74,'SD Abgabe'!$A$32:$N$610,'SD Abgabe'!$E$28,FALSE),""))</f>
        <v/>
      </c>
      <c r="R74" s="87"/>
      <c r="S74" s="81" t="str">
        <f t="shared" si="8"/>
        <v/>
      </c>
      <c r="T74" s="82">
        <f>IF(M74="Tierische Erzeugnisse",IF(OR($M74=0,L74&lt;&gt;0,U74&gt;0),"",IFERROR(VLOOKUP($E74,'SD Abgabe'!$A$32:$N$4326,'SD Abgabe'!$J$28,FALSE),0)),)</f>
        <v>0</v>
      </c>
      <c r="U74" s="83"/>
      <c r="V74" s="81" t="str">
        <f t="shared" si="20"/>
        <v/>
      </c>
      <c r="W74" s="82">
        <f>IF(M74="organische Düngemittel",IF(OR($M74=0,L74&lt;&gt;0,X74&gt;0),"",IFERROR(VLOOKUP($E74,'SD Abgabe'!$A$32:$N$4326,'SD Abgabe'!$J$28,FALSE),)),)</f>
        <v>0</v>
      </c>
      <c r="X74" s="84"/>
      <c r="Y74" s="85" t="str">
        <f ca="1">IFERROR(VLOOKUP($E74,'SD Abgabe'!$A$32:$N$610,Y$20,FALSE),"")</f>
        <v/>
      </c>
      <c r="Z74" s="86" t="str">
        <f ca="1">IFERROR(IF(AND(J74&lt;&gt;"eigene Stoffe",VLOOKUP($E74,'SD Abgabe'!$A$32:$N$610,'SD Abgabe'!$G$28,FALSE)=0),"",IF($L74&lt;&gt;0,"",IFERROR(IF(AND(P74&gt;0,O74&lt;&gt;"",Q74&lt;&gt;"t TM"),VLOOKUP($E74,'SD Abgabe'!$A$32:$N$610,'SD Abgabe'!$G$28,FALSE)/O74*P74,VLOOKUP($E74,'SD Abgabe'!$A$32:$N$610,'SD Abgabe'!$G$28,FALSE)),""))),"")</f>
        <v/>
      </c>
      <c r="AA74" s="87"/>
      <c r="AB74" s="86" t="str">
        <f ca="1">IFERROR(IF(AND(J74&lt;&gt;"eigene Stoffe",VLOOKUP($E74,'SD Abgabe'!$A$32:$N$610,'SD Abgabe'!$H$28,FALSE)=0),"",IF($L74&lt;&gt;0,"",IFERROR(IF(AND(P74&gt;0,O74&lt;&gt;"",Q74&lt;&gt;"t TM"),VLOOKUP($E74,'SD Abgabe'!$A$32:$N$610,'SD Abgabe'!$H$28,FALSE)/O74*P74,VLOOKUP($E74,'SD Abgabe'!$A$32:$N$610,'SD Abgabe'!$H$28,FALSE)),""))),"")</f>
        <v/>
      </c>
      <c r="AC74" s="87"/>
      <c r="AD74" s="424" t="s">
        <v>667</v>
      </c>
      <c r="AE74" s="26" t="str">
        <f>IF($M74=0,"",IFERROR(VLOOKUP($E74,'SD Abgabe'!$A$32:$N$556,AE$20,FALSE),""))</f>
        <v/>
      </c>
      <c r="AF74" s="15">
        <f t="shared" ca="1" si="21"/>
        <v>0</v>
      </c>
      <c r="AG74">
        <f t="shared" ca="1" si="9"/>
        <v>0</v>
      </c>
      <c r="AH74">
        <f t="shared" ca="1" si="10"/>
        <v>0</v>
      </c>
      <c r="AI74">
        <f t="shared" ca="1" si="11"/>
        <v>0</v>
      </c>
      <c r="AJ74">
        <f t="shared" ca="1" si="12"/>
        <v>0</v>
      </c>
      <c r="AK74">
        <f t="shared" si="22"/>
        <v>0</v>
      </c>
      <c r="AL74" s="28" t="e">
        <f ca="1">COUNTIF(OFFSET('SD Abgabe'!$C$32,VLOOKUP(J74,Art_Abgabe,3,FALSE),0,VLOOKUP(J74,Art_Abgabe,4,FALSE)-VLOOKUP(J74,Art_Abgabe,3,FALSE)+1,1),K74)</f>
        <v>#N/A</v>
      </c>
      <c r="AM74" s="14">
        <f ca="1">COUNTIF(OFFSET('SD Abgabe'!$M$32,VLOOKUP(E74,'SD Abgabe'!$A$33:$X$485,'SD Abgabe'!$X$28,FALSE),0,1,VLOOKUP(E74,'SD Abgabe'!$A$33:$Y$485,'SD Abgabe'!$Y$28,FALSE)),M74)</f>
        <v>0</v>
      </c>
      <c r="AN74" s="91">
        <f t="shared" ca="1" si="14"/>
        <v>0</v>
      </c>
      <c r="AO74" s="98">
        <f t="shared" si="23"/>
        <v>3</v>
      </c>
      <c r="AP74" s="98">
        <f t="shared" si="15"/>
        <v>0</v>
      </c>
      <c r="AQ74" s="17" t="str">
        <f t="shared" si="16"/>
        <v>1900-1-Abgabe</v>
      </c>
    </row>
    <row r="75" spans="1:43">
      <c r="A75" s="98">
        <f t="shared" si="0"/>
        <v>0</v>
      </c>
      <c r="B75" s="98" t="str">
        <f>IF(C75=1,SUM($C$23:C75),"")</f>
        <v/>
      </c>
      <c r="C75" s="98">
        <f t="shared" si="1"/>
        <v>0</v>
      </c>
      <c r="D75" t="str">
        <f t="shared" si="17"/>
        <v>1900-1-Abgabe-</v>
      </c>
      <c r="E75" s="7" t="str">
        <f t="shared" ca="1" si="3"/>
        <v>-</v>
      </c>
      <c r="F75" s="7">
        <f t="shared" si="18"/>
        <v>1900</v>
      </c>
      <c r="G75" s="7">
        <f t="shared" si="19"/>
        <v>1</v>
      </c>
      <c r="H75" s="162">
        <f t="shared" si="6"/>
        <v>53</v>
      </c>
      <c r="I75" s="77"/>
      <c r="J75" s="78"/>
      <c r="K75" s="79"/>
      <c r="L75" s="80"/>
      <c r="M75" s="177"/>
      <c r="N75" s="309" t="str">
        <f t="shared" ca="1" si="7"/>
        <v/>
      </c>
      <c r="O75" s="310" t="str">
        <f ca="1">IFERROR(IF(VLOOKUP($E75,'SD Abgabe'!$A$32:$N$610,'SD Abgabe'!$D$28,FALSE)=0,"",VLOOKUP($E75,'SD Abgabe'!$A$32:$N$610,'SD Abgabe'!$D$28,FALSE)),"")</f>
        <v/>
      </c>
      <c r="P75" s="313"/>
      <c r="Q75" s="317" t="str">
        <f>IF(OR($M75=0,L75&lt;&gt;0),"",IFERROR(VLOOKUP($E75,'SD Abgabe'!$A$32:$N$610,'SD Abgabe'!$E$28,FALSE),""))</f>
        <v/>
      </c>
      <c r="R75" s="87"/>
      <c r="S75" s="81" t="str">
        <f t="shared" si="8"/>
        <v/>
      </c>
      <c r="T75" s="82">
        <f>IF(M75="Tierische Erzeugnisse",IF(OR($M75=0,L75&lt;&gt;0,U75&gt;0),"",IFERROR(VLOOKUP($E75,'SD Abgabe'!$A$32:$N$4326,'SD Abgabe'!$J$28,FALSE),0)),)</f>
        <v>0</v>
      </c>
      <c r="U75" s="83"/>
      <c r="V75" s="81" t="str">
        <f t="shared" si="20"/>
        <v/>
      </c>
      <c r="W75" s="82">
        <f>IF(M75="organische Düngemittel",IF(OR($M75=0,L75&lt;&gt;0,X75&gt;0),"",IFERROR(VLOOKUP($E75,'SD Abgabe'!$A$32:$N$4326,'SD Abgabe'!$J$28,FALSE),)),)</f>
        <v>0</v>
      </c>
      <c r="X75" s="84"/>
      <c r="Y75" s="85" t="str">
        <f ca="1">IFERROR(VLOOKUP($E75,'SD Abgabe'!$A$32:$N$610,Y$20,FALSE),"")</f>
        <v/>
      </c>
      <c r="Z75" s="86" t="str">
        <f ca="1">IFERROR(IF(AND(J75&lt;&gt;"eigene Stoffe",VLOOKUP($E75,'SD Abgabe'!$A$32:$N$610,'SD Abgabe'!$G$28,FALSE)=0),"",IF($L75&lt;&gt;0,"",IFERROR(IF(AND(P75&gt;0,O75&lt;&gt;"",Q75&lt;&gt;"t TM"),VLOOKUP($E75,'SD Abgabe'!$A$32:$N$610,'SD Abgabe'!$G$28,FALSE)/O75*P75,VLOOKUP($E75,'SD Abgabe'!$A$32:$N$610,'SD Abgabe'!$G$28,FALSE)),""))),"")</f>
        <v/>
      </c>
      <c r="AA75" s="87"/>
      <c r="AB75" s="86" t="str">
        <f ca="1">IFERROR(IF(AND(J75&lt;&gt;"eigene Stoffe",VLOOKUP($E75,'SD Abgabe'!$A$32:$N$610,'SD Abgabe'!$H$28,FALSE)=0),"",IF($L75&lt;&gt;0,"",IFERROR(IF(AND(P75&gt;0,O75&lt;&gt;"",Q75&lt;&gt;"t TM"),VLOOKUP($E75,'SD Abgabe'!$A$32:$N$610,'SD Abgabe'!$H$28,FALSE)/O75*P75,VLOOKUP($E75,'SD Abgabe'!$A$32:$N$610,'SD Abgabe'!$H$28,FALSE)),""))),"")</f>
        <v/>
      </c>
      <c r="AC75" s="87"/>
      <c r="AD75" s="424" t="s">
        <v>667</v>
      </c>
      <c r="AE75" s="26" t="str">
        <f>IF($M75=0,"",IFERROR(VLOOKUP($E75,'SD Abgabe'!$A$32:$N$556,AE$20,FALSE),""))</f>
        <v/>
      </c>
      <c r="AF75" s="15">
        <f t="shared" ca="1" si="21"/>
        <v>0</v>
      </c>
      <c r="AG75">
        <f t="shared" ca="1" si="9"/>
        <v>0</v>
      </c>
      <c r="AH75">
        <f t="shared" ca="1" si="10"/>
        <v>0</v>
      </c>
      <c r="AI75">
        <f t="shared" ca="1" si="11"/>
        <v>0</v>
      </c>
      <c r="AJ75">
        <f t="shared" ca="1" si="12"/>
        <v>0</v>
      </c>
      <c r="AK75">
        <f t="shared" si="22"/>
        <v>0</v>
      </c>
      <c r="AL75" s="28" t="e">
        <f ca="1">COUNTIF(OFFSET('SD Abgabe'!$C$32,VLOOKUP(J75,Art_Abgabe,3,FALSE),0,VLOOKUP(J75,Art_Abgabe,4,FALSE)-VLOOKUP(J75,Art_Abgabe,3,FALSE)+1,1),K75)</f>
        <v>#N/A</v>
      </c>
      <c r="AM75" s="14">
        <f ca="1">COUNTIF(OFFSET('SD Abgabe'!$M$32,VLOOKUP(E75,'SD Abgabe'!$A$33:$X$485,'SD Abgabe'!$X$28,FALSE),0,1,VLOOKUP(E75,'SD Abgabe'!$A$33:$Y$485,'SD Abgabe'!$Y$28,FALSE)),M75)</f>
        <v>0</v>
      </c>
      <c r="AN75" s="91">
        <f t="shared" ca="1" si="14"/>
        <v>0</v>
      </c>
      <c r="AO75" s="98">
        <f t="shared" si="23"/>
        <v>3</v>
      </c>
      <c r="AP75" s="98">
        <f t="shared" si="15"/>
        <v>0</v>
      </c>
      <c r="AQ75" s="17" t="str">
        <f t="shared" si="16"/>
        <v>1900-1-Abgabe</v>
      </c>
    </row>
    <row r="76" spans="1:43">
      <c r="A76" s="98">
        <f t="shared" si="0"/>
        <v>0</v>
      </c>
      <c r="B76" s="98" t="str">
        <f>IF(C76=1,SUM($C$23:C76),"")</f>
        <v/>
      </c>
      <c r="C76" s="98">
        <f t="shared" si="1"/>
        <v>0</v>
      </c>
      <c r="D76" t="str">
        <f t="shared" si="17"/>
        <v>1900-1-Abgabe-</v>
      </c>
      <c r="E76" s="7" t="str">
        <f t="shared" ca="1" si="3"/>
        <v>-</v>
      </c>
      <c r="F76" s="7">
        <f t="shared" si="18"/>
        <v>1900</v>
      </c>
      <c r="G76" s="7">
        <f t="shared" si="19"/>
        <v>1</v>
      </c>
      <c r="H76" s="162">
        <f t="shared" si="6"/>
        <v>54</v>
      </c>
      <c r="I76" s="77"/>
      <c r="J76" s="78"/>
      <c r="K76" s="79"/>
      <c r="L76" s="80"/>
      <c r="M76" s="177"/>
      <c r="N76" s="309" t="str">
        <f t="shared" ca="1" si="7"/>
        <v/>
      </c>
      <c r="O76" s="310" t="str">
        <f ca="1">IFERROR(IF(VLOOKUP($E76,'SD Abgabe'!$A$32:$N$610,'SD Abgabe'!$D$28,FALSE)=0,"",VLOOKUP($E76,'SD Abgabe'!$A$32:$N$610,'SD Abgabe'!$D$28,FALSE)),"")</f>
        <v/>
      </c>
      <c r="P76" s="313"/>
      <c r="Q76" s="317" t="str">
        <f>IF(OR($M76=0,L76&lt;&gt;0),"",IFERROR(VLOOKUP($E76,'SD Abgabe'!$A$32:$N$610,'SD Abgabe'!$E$28,FALSE),""))</f>
        <v/>
      </c>
      <c r="R76" s="87"/>
      <c r="S76" s="81" t="str">
        <f t="shared" si="8"/>
        <v/>
      </c>
      <c r="T76" s="82">
        <f>IF(M76="Tierische Erzeugnisse",IF(OR($M76=0,L76&lt;&gt;0,U76&gt;0),"",IFERROR(VLOOKUP($E76,'SD Abgabe'!$A$32:$N$4326,'SD Abgabe'!$J$28,FALSE),0)),)</f>
        <v>0</v>
      </c>
      <c r="U76" s="83"/>
      <c r="V76" s="81" t="str">
        <f t="shared" si="20"/>
        <v/>
      </c>
      <c r="W76" s="82">
        <f>IF(M76="organische Düngemittel",IF(OR($M76=0,L76&lt;&gt;0,X76&gt;0),"",IFERROR(VLOOKUP($E76,'SD Abgabe'!$A$32:$N$4326,'SD Abgabe'!$J$28,FALSE),)),)</f>
        <v>0</v>
      </c>
      <c r="X76" s="84"/>
      <c r="Y76" s="85" t="str">
        <f ca="1">IFERROR(VLOOKUP($E76,'SD Abgabe'!$A$32:$N$610,Y$20,FALSE),"")</f>
        <v/>
      </c>
      <c r="Z76" s="86" t="str">
        <f ca="1">IFERROR(IF(AND(J76&lt;&gt;"eigene Stoffe",VLOOKUP($E76,'SD Abgabe'!$A$32:$N$610,'SD Abgabe'!$G$28,FALSE)=0),"",IF($L76&lt;&gt;0,"",IFERROR(IF(AND(P76&gt;0,O76&lt;&gt;"",Q76&lt;&gt;"t TM"),VLOOKUP($E76,'SD Abgabe'!$A$32:$N$610,'SD Abgabe'!$G$28,FALSE)/O76*P76,VLOOKUP($E76,'SD Abgabe'!$A$32:$N$610,'SD Abgabe'!$G$28,FALSE)),""))),"")</f>
        <v/>
      </c>
      <c r="AA76" s="87"/>
      <c r="AB76" s="86" t="str">
        <f ca="1">IFERROR(IF(AND(J76&lt;&gt;"eigene Stoffe",VLOOKUP($E76,'SD Abgabe'!$A$32:$N$610,'SD Abgabe'!$H$28,FALSE)=0),"",IF($L76&lt;&gt;0,"",IFERROR(IF(AND(P76&gt;0,O76&lt;&gt;"",Q76&lt;&gt;"t TM"),VLOOKUP($E76,'SD Abgabe'!$A$32:$N$610,'SD Abgabe'!$H$28,FALSE)/O76*P76,VLOOKUP($E76,'SD Abgabe'!$A$32:$N$610,'SD Abgabe'!$H$28,FALSE)),""))),"")</f>
        <v/>
      </c>
      <c r="AC76" s="87"/>
      <c r="AD76" s="424" t="s">
        <v>667</v>
      </c>
      <c r="AE76" s="26" t="str">
        <f>IF($M76=0,"",IFERROR(VLOOKUP($E76,'SD Abgabe'!$A$32:$N$556,AE$20,FALSE),""))</f>
        <v/>
      </c>
      <c r="AF76" s="15">
        <f t="shared" ca="1" si="21"/>
        <v>0</v>
      </c>
      <c r="AG76">
        <f t="shared" ca="1" si="9"/>
        <v>0</v>
      </c>
      <c r="AH76">
        <f t="shared" ca="1" si="10"/>
        <v>0</v>
      </c>
      <c r="AI76">
        <f t="shared" ca="1" si="11"/>
        <v>0</v>
      </c>
      <c r="AJ76">
        <f t="shared" ca="1" si="12"/>
        <v>0</v>
      </c>
      <c r="AK76">
        <f t="shared" si="22"/>
        <v>0</v>
      </c>
      <c r="AL76" s="28" t="e">
        <f ca="1">COUNTIF(OFFSET('SD Abgabe'!$C$32,VLOOKUP(J76,Art_Abgabe,3,FALSE),0,VLOOKUP(J76,Art_Abgabe,4,FALSE)-VLOOKUP(J76,Art_Abgabe,3,FALSE)+1,1),K76)</f>
        <v>#N/A</v>
      </c>
      <c r="AM76" s="14">
        <f ca="1">COUNTIF(OFFSET('SD Abgabe'!$M$32,VLOOKUP(E76,'SD Abgabe'!$A$33:$X$485,'SD Abgabe'!$X$28,FALSE),0,1,VLOOKUP(E76,'SD Abgabe'!$A$33:$Y$485,'SD Abgabe'!$Y$28,FALSE)),M76)</f>
        <v>0</v>
      </c>
      <c r="AN76" s="91">
        <f t="shared" ca="1" si="14"/>
        <v>0</v>
      </c>
      <c r="AO76" s="98">
        <f t="shared" si="23"/>
        <v>3</v>
      </c>
      <c r="AP76" s="98">
        <f t="shared" si="15"/>
        <v>0</v>
      </c>
      <c r="AQ76" s="17" t="str">
        <f t="shared" si="16"/>
        <v>1900-1-Abgabe</v>
      </c>
    </row>
    <row r="77" spans="1:43">
      <c r="A77" s="98">
        <f t="shared" si="0"/>
        <v>0</v>
      </c>
      <c r="B77" s="98" t="str">
        <f>IF(C77=1,SUM($C$23:C77),"")</f>
        <v/>
      </c>
      <c r="C77" s="98">
        <f t="shared" si="1"/>
        <v>0</v>
      </c>
      <c r="D77" t="str">
        <f t="shared" si="17"/>
        <v>1900-1-Abgabe-</v>
      </c>
      <c r="E77" s="7" t="str">
        <f t="shared" ca="1" si="3"/>
        <v>-</v>
      </c>
      <c r="F77" s="7">
        <f t="shared" si="18"/>
        <v>1900</v>
      </c>
      <c r="G77" s="7">
        <f t="shared" si="19"/>
        <v>1</v>
      </c>
      <c r="H77" s="162">
        <f t="shared" si="6"/>
        <v>55</v>
      </c>
      <c r="I77" s="77"/>
      <c r="J77" s="78"/>
      <c r="K77" s="79"/>
      <c r="L77" s="80"/>
      <c r="M77" s="177"/>
      <c r="N77" s="309" t="str">
        <f t="shared" ca="1" si="7"/>
        <v/>
      </c>
      <c r="O77" s="310" t="str">
        <f ca="1">IFERROR(IF(VLOOKUP($E77,'SD Abgabe'!$A$32:$N$610,'SD Abgabe'!$D$28,FALSE)=0,"",VLOOKUP($E77,'SD Abgabe'!$A$32:$N$610,'SD Abgabe'!$D$28,FALSE)),"")</f>
        <v/>
      </c>
      <c r="P77" s="313"/>
      <c r="Q77" s="317" t="str">
        <f>IF(OR($M77=0,L77&lt;&gt;0),"",IFERROR(VLOOKUP($E77,'SD Abgabe'!$A$32:$N$610,'SD Abgabe'!$E$28,FALSE),""))</f>
        <v/>
      </c>
      <c r="R77" s="87"/>
      <c r="S77" s="81" t="str">
        <f t="shared" si="8"/>
        <v/>
      </c>
      <c r="T77" s="82">
        <f>IF(M77="Tierische Erzeugnisse",IF(OR($M77=0,L77&lt;&gt;0,U77&gt;0),"",IFERROR(VLOOKUP($E77,'SD Abgabe'!$A$32:$N$4326,'SD Abgabe'!$J$28,FALSE),0)),)</f>
        <v>0</v>
      </c>
      <c r="U77" s="83"/>
      <c r="V77" s="81" t="str">
        <f t="shared" si="20"/>
        <v/>
      </c>
      <c r="W77" s="82">
        <f>IF(M77="organische Düngemittel",IF(OR($M77=0,L77&lt;&gt;0,X77&gt;0),"",IFERROR(VLOOKUP($E77,'SD Abgabe'!$A$32:$N$4326,'SD Abgabe'!$J$28,FALSE),)),)</f>
        <v>0</v>
      </c>
      <c r="X77" s="84"/>
      <c r="Y77" s="85" t="str">
        <f ca="1">IFERROR(VLOOKUP($E77,'SD Abgabe'!$A$32:$N$610,Y$20,FALSE),"")</f>
        <v/>
      </c>
      <c r="Z77" s="86" t="str">
        <f ca="1">IFERROR(IF(AND(J77&lt;&gt;"eigene Stoffe",VLOOKUP($E77,'SD Abgabe'!$A$32:$N$610,'SD Abgabe'!$G$28,FALSE)=0),"",IF($L77&lt;&gt;0,"",IFERROR(IF(AND(P77&gt;0,O77&lt;&gt;"",Q77&lt;&gt;"t TM"),VLOOKUP($E77,'SD Abgabe'!$A$32:$N$610,'SD Abgabe'!$G$28,FALSE)/O77*P77,VLOOKUP($E77,'SD Abgabe'!$A$32:$N$610,'SD Abgabe'!$G$28,FALSE)),""))),"")</f>
        <v/>
      </c>
      <c r="AA77" s="87"/>
      <c r="AB77" s="86" t="str">
        <f ca="1">IFERROR(IF(AND(J77&lt;&gt;"eigene Stoffe",VLOOKUP($E77,'SD Abgabe'!$A$32:$N$610,'SD Abgabe'!$H$28,FALSE)=0),"",IF($L77&lt;&gt;0,"",IFERROR(IF(AND(P77&gt;0,O77&lt;&gt;"",Q77&lt;&gt;"t TM"),VLOOKUP($E77,'SD Abgabe'!$A$32:$N$610,'SD Abgabe'!$H$28,FALSE)/O77*P77,VLOOKUP($E77,'SD Abgabe'!$A$32:$N$610,'SD Abgabe'!$H$28,FALSE)),""))),"")</f>
        <v/>
      </c>
      <c r="AC77" s="87"/>
      <c r="AD77" s="424" t="s">
        <v>667</v>
      </c>
      <c r="AE77" s="26" t="str">
        <f>IF($M77=0,"",IFERROR(VLOOKUP($E77,'SD Abgabe'!$A$32:$N$556,AE$20,FALSE),""))</f>
        <v/>
      </c>
      <c r="AF77" s="15">
        <f t="shared" ca="1" si="21"/>
        <v>0</v>
      </c>
      <c r="AG77">
        <f t="shared" ca="1" si="9"/>
        <v>0</v>
      </c>
      <c r="AH77">
        <f t="shared" ca="1" si="10"/>
        <v>0</v>
      </c>
      <c r="AI77">
        <f t="shared" ca="1" si="11"/>
        <v>0</v>
      </c>
      <c r="AJ77">
        <f t="shared" ca="1" si="12"/>
        <v>0</v>
      </c>
      <c r="AK77">
        <f t="shared" si="22"/>
        <v>0</v>
      </c>
      <c r="AL77" s="28" t="e">
        <f ca="1">COUNTIF(OFFSET('SD Abgabe'!$C$32,VLOOKUP(J77,Art_Abgabe,3,FALSE),0,VLOOKUP(J77,Art_Abgabe,4,FALSE)-VLOOKUP(J77,Art_Abgabe,3,FALSE)+1,1),K77)</f>
        <v>#N/A</v>
      </c>
      <c r="AM77" s="14">
        <f ca="1">COUNTIF(OFFSET('SD Abgabe'!$M$32,VLOOKUP(E77,'SD Abgabe'!$A$33:$X$485,'SD Abgabe'!$X$28,FALSE),0,1,VLOOKUP(E77,'SD Abgabe'!$A$33:$Y$485,'SD Abgabe'!$Y$28,FALSE)),M77)</f>
        <v>0</v>
      </c>
      <c r="AN77" s="91">
        <f t="shared" ca="1" si="14"/>
        <v>0</v>
      </c>
      <c r="AO77" s="98">
        <f t="shared" si="23"/>
        <v>3</v>
      </c>
      <c r="AP77" s="98">
        <f t="shared" si="15"/>
        <v>0</v>
      </c>
      <c r="AQ77" s="17" t="str">
        <f t="shared" si="16"/>
        <v>1900-1-Abgabe</v>
      </c>
    </row>
    <row r="78" spans="1:43">
      <c r="A78" s="98">
        <f t="shared" si="0"/>
        <v>0</v>
      </c>
      <c r="B78" s="98" t="str">
        <f>IF(C78=1,SUM($C$23:C78),"")</f>
        <v/>
      </c>
      <c r="C78" s="98">
        <f t="shared" si="1"/>
        <v>0</v>
      </c>
      <c r="D78" t="str">
        <f t="shared" si="17"/>
        <v>1900-1-Abgabe-</v>
      </c>
      <c r="E78" s="7" t="str">
        <f t="shared" ca="1" si="3"/>
        <v>-</v>
      </c>
      <c r="F78" s="7">
        <f t="shared" si="18"/>
        <v>1900</v>
      </c>
      <c r="G78" s="7">
        <f t="shared" si="19"/>
        <v>1</v>
      </c>
      <c r="H78" s="162">
        <f t="shared" si="6"/>
        <v>56</v>
      </c>
      <c r="I78" s="77"/>
      <c r="J78" s="78"/>
      <c r="K78" s="79"/>
      <c r="L78" s="80"/>
      <c r="M78" s="177"/>
      <c r="N78" s="309" t="str">
        <f t="shared" ca="1" si="7"/>
        <v/>
      </c>
      <c r="O78" s="310" t="str">
        <f ca="1">IFERROR(IF(VLOOKUP($E78,'SD Abgabe'!$A$32:$N$610,'SD Abgabe'!$D$28,FALSE)=0,"",VLOOKUP($E78,'SD Abgabe'!$A$32:$N$610,'SD Abgabe'!$D$28,FALSE)),"")</f>
        <v/>
      </c>
      <c r="P78" s="313"/>
      <c r="Q78" s="317" t="str">
        <f>IF(OR($M78=0,L78&lt;&gt;0),"",IFERROR(VLOOKUP($E78,'SD Abgabe'!$A$32:$N$610,'SD Abgabe'!$E$28,FALSE),""))</f>
        <v/>
      </c>
      <c r="R78" s="87"/>
      <c r="S78" s="81" t="str">
        <f t="shared" si="8"/>
        <v/>
      </c>
      <c r="T78" s="82">
        <f>IF(M78="Tierische Erzeugnisse",IF(OR($M78=0,L78&lt;&gt;0,U78&gt;0),"",IFERROR(VLOOKUP($E78,'SD Abgabe'!$A$32:$N$4326,'SD Abgabe'!$J$28,FALSE),0)),)</f>
        <v>0</v>
      </c>
      <c r="U78" s="83"/>
      <c r="V78" s="81" t="str">
        <f t="shared" si="20"/>
        <v/>
      </c>
      <c r="W78" s="82">
        <f>IF(M78="organische Düngemittel",IF(OR($M78=0,L78&lt;&gt;0,X78&gt;0),"",IFERROR(VLOOKUP($E78,'SD Abgabe'!$A$32:$N$4326,'SD Abgabe'!$J$28,FALSE),)),)</f>
        <v>0</v>
      </c>
      <c r="X78" s="84"/>
      <c r="Y78" s="85" t="str">
        <f ca="1">IFERROR(VLOOKUP($E78,'SD Abgabe'!$A$32:$N$610,Y$20,FALSE),"")</f>
        <v/>
      </c>
      <c r="Z78" s="86" t="str">
        <f ca="1">IFERROR(IF(AND(J78&lt;&gt;"eigene Stoffe",VLOOKUP($E78,'SD Abgabe'!$A$32:$N$610,'SD Abgabe'!$G$28,FALSE)=0),"",IF($L78&lt;&gt;0,"",IFERROR(IF(AND(P78&gt;0,O78&lt;&gt;"",Q78&lt;&gt;"t TM"),VLOOKUP($E78,'SD Abgabe'!$A$32:$N$610,'SD Abgabe'!$G$28,FALSE)/O78*P78,VLOOKUP($E78,'SD Abgabe'!$A$32:$N$610,'SD Abgabe'!$G$28,FALSE)),""))),"")</f>
        <v/>
      </c>
      <c r="AA78" s="87"/>
      <c r="AB78" s="86" t="str">
        <f ca="1">IFERROR(IF(AND(J78&lt;&gt;"eigene Stoffe",VLOOKUP($E78,'SD Abgabe'!$A$32:$N$610,'SD Abgabe'!$H$28,FALSE)=0),"",IF($L78&lt;&gt;0,"",IFERROR(IF(AND(P78&gt;0,O78&lt;&gt;"",Q78&lt;&gt;"t TM"),VLOOKUP($E78,'SD Abgabe'!$A$32:$N$610,'SD Abgabe'!$H$28,FALSE)/O78*P78,VLOOKUP($E78,'SD Abgabe'!$A$32:$N$610,'SD Abgabe'!$H$28,FALSE)),""))),"")</f>
        <v/>
      </c>
      <c r="AC78" s="87"/>
      <c r="AD78" s="424" t="s">
        <v>667</v>
      </c>
      <c r="AE78" s="26" t="str">
        <f>IF($M78=0,"",IFERROR(VLOOKUP($E78,'SD Abgabe'!$A$32:$N$556,AE$20,FALSE),""))</f>
        <v/>
      </c>
      <c r="AF78" s="15">
        <f t="shared" ca="1" si="21"/>
        <v>0</v>
      </c>
      <c r="AG78">
        <f t="shared" ca="1" si="9"/>
        <v>0</v>
      </c>
      <c r="AH78">
        <f t="shared" ca="1" si="10"/>
        <v>0</v>
      </c>
      <c r="AI78">
        <f t="shared" ca="1" si="11"/>
        <v>0</v>
      </c>
      <c r="AJ78">
        <f t="shared" ca="1" si="12"/>
        <v>0</v>
      </c>
      <c r="AK78">
        <f t="shared" si="22"/>
        <v>0</v>
      </c>
      <c r="AL78" s="28" t="e">
        <f ca="1">COUNTIF(OFFSET('SD Abgabe'!$C$32,VLOOKUP(J78,Art_Abgabe,3,FALSE),0,VLOOKUP(J78,Art_Abgabe,4,FALSE)-VLOOKUP(J78,Art_Abgabe,3,FALSE)+1,1),K78)</f>
        <v>#N/A</v>
      </c>
      <c r="AM78" s="14">
        <f ca="1">COUNTIF(OFFSET('SD Abgabe'!$M$32,VLOOKUP(E78,'SD Abgabe'!$A$33:$X$485,'SD Abgabe'!$X$28,FALSE),0,1,VLOOKUP(E78,'SD Abgabe'!$A$33:$Y$485,'SD Abgabe'!$Y$28,FALSE)),M78)</f>
        <v>0</v>
      </c>
      <c r="AN78" s="91">
        <f t="shared" ca="1" si="14"/>
        <v>0</v>
      </c>
      <c r="AO78" s="98">
        <f t="shared" si="23"/>
        <v>3</v>
      </c>
      <c r="AP78" s="98">
        <f t="shared" si="15"/>
        <v>0</v>
      </c>
      <c r="AQ78" s="17" t="str">
        <f t="shared" si="16"/>
        <v>1900-1-Abgabe</v>
      </c>
    </row>
    <row r="79" spans="1:43">
      <c r="A79" s="98">
        <f t="shared" si="0"/>
        <v>0</v>
      </c>
      <c r="B79" s="98" t="str">
        <f>IF(C79=1,SUM($C$23:C79),"")</f>
        <v/>
      </c>
      <c r="C79" s="98">
        <f t="shared" si="1"/>
        <v>0</v>
      </c>
      <c r="D79" t="str">
        <f t="shared" si="17"/>
        <v>1900-1-Abgabe-</v>
      </c>
      <c r="E79" s="7" t="str">
        <f t="shared" ca="1" si="3"/>
        <v>-</v>
      </c>
      <c r="F79" s="7">
        <f t="shared" si="18"/>
        <v>1900</v>
      </c>
      <c r="G79" s="7">
        <f t="shared" si="19"/>
        <v>1</v>
      </c>
      <c r="H79" s="162">
        <f t="shared" si="6"/>
        <v>57</v>
      </c>
      <c r="I79" s="77"/>
      <c r="J79" s="78"/>
      <c r="K79" s="79"/>
      <c r="L79" s="80"/>
      <c r="M79" s="177"/>
      <c r="N79" s="309" t="str">
        <f t="shared" ca="1" si="7"/>
        <v/>
      </c>
      <c r="O79" s="310" t="str">
        <f ca="1">IFERROR(IF(VLOOKUP($E79,'SD Abgabe'!$A$32:$N$610,'SD Abgabe'!$D$28,FALSE)=0,"",VLOOKUP($E79,'SD Abgabe'!$A$32:$N$610,'SD Abgabe'!$D$28,FALSE)),"")</f>
        <v/>
      </c>
      <c r="P79" s="313"/>
      <c r="Q79" s="317" t="str">
        <f>IF(OR($M79=0,L79&lt;&gt;0),"",IFERROR(VLOOKUP($E79,'SD Abgabe'!$A$32:$N$610,'SD Abgabe'!$E$28,FALSE),""))</f>
        <v/>
      </c>
      <c r="R79" s="87"/>
      <c r="S79" s="81" t="str">
        <f t="shared" si="8"/>
        <v/>
      </c>
      <c r="T79" s="82">
        <f>IF(M79="Tierische Erzeugnisse",IF(OR($M79=0,L79&lt;&gt;0,U79&gt;0),"",IFERROR(VLOOKUP($E79,'SD Abgabe'!$A$32:$N$4326,'SD Abgabe'!$J$28,FALSE),0)),)</f>
        <v>0</v>
      </c>
      <c r="U79" s="83"/>
      <c r="V79" s="81" t="str">
        <f t="shared" si="20"/>
        <v/>
      </c>
      <c r="W79" s="82">
        <f>IF(M79="organische Düngemittel",IF(OR($M79=0,L79&lt;&gt;0,X79&gt;0),"",IFERROR(VLOOKUP($E79,'SD Abgabe'!$A$32:$N$4326,'SD Abgabe'!$J$28,FALSE),)),)</f>
        <v>0</v>
      </c>
      <c r="X79" s="84"/>
      <c r="Y79" s="85" t="str">
        <f ca="1">IFERROR(VLOOKUP($E79,'SD Abgabe'!$A$32:$N$610,Y$20,FALSE),"")</f>
        <v/>
      </c>
      <c r="Z79" s="86" t="str">
        <f ca="1">IFERROR(IF(AND(J79&lt;&gt;"eigene Stoffe",VLOOKUP($E79,'SD Abgabe'!$A$32:$N$610,'SD Abgabe'!$G$28,FALSE)=0),"",IF($L79&lt;&gt;0,"",IFERROR(IF(AND(P79&gt;0,O79&lt;&gt;"",Q79&lt;&gt;"t TM"),VLOOKUP($E79,'SD Abgabe'!$A$32:$N$610,'SD Abgabe'!$G$28,FALSE)/O79*P79,VLOOKUP($E79,'SD Abgabe'!$A$32:$N$610,'SD Abgabe'!$G$28,FALSE)),""))),"")</f>
        <v/>
      </c>
      <c r="AA79" s="87"/>
      <c r="AB79" s="86" t="str">
        <f ca="1">IFERROR(IF(AND(J79&lt;&gt;"eigene Stoffe",VLOOKUP($E79,'SD Abgabe'!$A$32:$N$610,'SD Abgabe'!$H$28,FALSE)=0),"",IF($L79&lt;&gt;0,"",IFERROR(IF(AND(P79&gt;0,O79&lt;&gt;"",Q79&lt;&gt;"t TM"),VLOOKUP($E79,'SD Abgabe'!$A$32:$N$610,'SD Abgabe'!$H$28,FALSE)/O79*P79,VLOOKUP($E79,'SD Abgabe'!$A$32:$N$610,'SD Abgabe'!$H$28,FALSE)),""))),"")</f>
        <v/>
      </c>
      <c r="AC79" s="87"/>
      <c r="AD79" s="424" t="s">
        <v>667</v>
      </c>
      <c r="AE79" s="26" t="str">
        <f>IF($M79=0,"",IFERROR(VLOOKUP($E79,'SD Abgabe'!$A$32:$N$556,AE$20,FALSE),""))</f>
        <v/>
      </c>
      <c r="AF79" s="15">
        <f t="shared" ca="1" si="21"/>
        <v>0</v>
      </c>
      <c r="AG79">
        <f t="shared" ca="1" si="9"/>
        <v>0</v>
      </c>
      <c r="AH79">
        <f t="shared" ca="1" si="10"/>
        <v>0</v>
      </c>
      <c r="AI79">
        <f t="shared" ca="1" si="11"/>
        <v>0</v>
      </c>
      <c r="AJ79">
        <f t="shared" ca="1" si="12"/>
        <v>0</v>
      </c>
      <c r="AK79">
        <f t="shared" si="22"/>
        <v>0</v>
      </c>
      <c r="AL79" s="28" t="e">
        <f ca="1">COUNTIF(OFFSET('SD Abgabe'!$C$32,VLOOKUP(J79,Art_Abgabe,3,FALSE),0,VLOOKUP(J79,Art_Abgabe,4,FALSE)-VLOOKUP(J79,Art_Abgabe,3,FALSE)+1,1),K79)</f>
        <v>#N/A</v>
      </c>
      <c r="AM79" s="14">
        <f ca="1">COUNTIF(OFFSET('SD Abgabe'!$M$32,VLOOKUP(E79,'SD Abgabe'!$A$33:$X$485,'SD Abgabe'!$X$28,FALSE),0,1,VLOOKUP(E79,'SD Abgabe'!$A$33:$Y$485,'SD Abgabe'!$Y$28,FALSE)),M79)</f>
        <v>0</v>
      </c>
      <c r="AN79" s="91">
        <f t="shared" ca="1" si="14"/>
        <v>0</v>
      </c>
      <c r="AO79" s="98">
        <f t="shared" si="23"/>
        <v>3</v>
      </c>
      <c r="AP79" s="98">
        <f t="shared" si="15"/>
        <v>0</v>
      </c>
      <c r="AQ79" s="17" t="str">
        <f t="shared" si="16"/>
        <v>1900-1-Abgabe</v>
      </c>
    </row>
    <row r="80" spans="1:43">
      <c r="A80" s="98">
        <f t="shared" si="0"/>
        <v>0</v>
      </c>
      <c r="B80" s="98" t="str">
        <f>IF(C80=1,SUM($C$23:C80),"")</f>
        <v/>
      </c>
      <c r="C80" s="98">
        <f t="shared" si="1"/>
        <v>0</v>
      </c>
      <c r="D80" t="str">
        <f t="shared" si="17"/>
        <v>1900-1-Abgabe-</v>
      </c>
      <c r="E80" s="7" t="str">
        <f t="shared" ca="1" si="3"/>
        <v>-</v>
      </c>
      <c r="F80" s="7">
        <f t="shared" si="18"/>
        <v>1900</v>
      </c>
      <c r="G80" s="7">
        <f t="shared" si="19"/>
        <v>1</v>
      </c>
      <c r="H80" s="162">
        <f t="shared" si="6"/>
        <v>58</v>
      </c>
      <c r="I80" s="77"/>
      <c r="J80" s="78"/>
      <c r="K80" s="79"/>
      <c r="L80" s="80"/>
      <c r="M80" s="177"/>
      <c r="N80" s="309" t="str">
        <f t="shared" ca="1" si="7"/>
        <v/>
      </c>
      <c r="O80" s="310" t="str">
        <f ca="1">IFERROR(IF(VLOOKUP($E80,'SD Abgabe'!$A$32:$N$610,'SD Abgabe'!$D$28,FALSE)=0,"",VLOOKUP($E80,'SD Abgabe'!$A$32:$N$610,'SD Abgabe'!$D$28,FALSE)),"")</f>
        <v/>
      </c>
      <c r="P80" s="313"/>
      <c r="Q80" s="317" t="str">
        <f>IF(OR($M80=0,L80&lt;&gt;0),"",IFERROR(VLOOKUP($E80,'SD Abgabe'!$A$32:$N$610,'SD Abgabe'!$E$28,FALSE),""))</f>
        <v/>
      </c>
      <c r="R80" s="87"/>
      <c r="S80" s="81" t="str">
        <f t="shared" si="8"/>
        <v/>
      </c>
      <c r="T80" s="82">
        <f>IF(M80="Tierische Erzeugnisse",IF(OR($M80=0,L80&lt;&gt;0,U80&gt;0),"",IFERROR(VLOOKUP($E80,'SD Abgabe'!$A$32:$N$4326,'SD Abgabe'!$J$28,FALSE),0)),)</f>
        <v>0</v>
      </c>
      <c r="U80" s="83"/>
      <c r="V80" s="81" t="str">
        <f t="shared" si="20"/>
        <v/>
      </c>
      <c r="W80" s="82">
        <f>IF(M80="organische Düngemittel",IF(OR($M80=0,L80&lt;&gt;0,X80&gt;0),"",IFERROR(VLOOKUP($E80,'SD Abgabe'!$A$32:$N$4326,'SD Abgabe'!$J$28,FALSE),)),)</f>
        <v>0</v>
      </c>
      <c r="X80" s="84"/>
      <c r="Y80" s="85" t="str">
        <f ca="1">IFERROR(VLOOKUP($E80,'SD Abgabe'!$A$32:$N$610,Y$20,FALSE),"")</f>
        <v/>
      </c>
      <c r="Z80" s="86" t="str">
        <f ca="1">IFERROR(IF(AND(J80&lt;&gt;"eigene Stoffe",VLOOKUP($E80,'SD Abgabe'!$A$32:$N$610,'SD Abgabe'!$G$28,FALSE)=0),"",IF($L80&lt;&gt;0,"",IFERROR(IF(AND(P80&gt;0,O80&lt;&gt;"",Q80&lt;&gt;"t TM"),VLOOKUP($E80,'SD Abgabe'!$A$32:$N$610,'SD Abgabe'!$G$28,FALSE)/O80*P80,VLOOKUP($E80,'SD Abgabe'!$A$32:$N$610,'SD Abgabe'!$G$28,FALSE)),""))),"")</f>
        <v/>
      </c>
      <c r="AA80" s="87"/>
      <c r="AB80" s="86" t="str">
        <f ca="1">IFERROR(IF(AND(J80&lt;&gt;"eigene Stoffe",VLOOKUP($E80,'SD Abgabe'!$A$32:$N$610,'SD Abgabe'!$H$28,FALSE)=0),"",IF($L80&lt;&gt;0,"",IFERROR(IF(AND(P80&gt;0,O80&lt;&gt;"",Q80&lt;&gt;"t TM"),VLOOKUP($E80,'SD Abgabe'!$A$32:$N$610,'SD Abgabe'!$H$28,FALSE)/O80*P80,VLOOKUP($E80,'SD Abgabe'!$A$32:$N$610,'SD Abgabe'!$H$28,FALSE)),""))),"")</f>
        <v/>
      </c>
      <c r="AC80" s="87"/>
      <c r="AD80" s="424" t="s">
        <v>667</v>
      </c>
      <c r="AE80" s="26" t="str">
        <f>IF($M80=0,"",IFERROR(VLOOKUP($E80,'SD Abgabe'!$A$32:$N$556,AE$20,FALSE),""))</f>
        <v/>
      </c>
      <c r="AF80" s="15">
        <f t="shared" ca="1" si="21"/>
        <v>0</v>
      </c>
      <c r="AG80">
        <f t="shared" ca="1" si="9"/>
        <v>0</v>
      </c>
      <c r="AH80">
        <f t="shared" ca="1" si="10"/>
        <v>0</v>
      </c>
      <c r="AI80">
        <f t="shared" ca="1" si="11"/>
        <v>0</v>
      </c>
      <c r="AJ80">
        <f t="shared" ca="1" si="12"/>
        <v>0</v>
      </c>
      <c r="AK80">
        <f t="shared" si="22"/>
        <v>0</v>
      </c>
      <c r="AL80" s="28" t="e">
        <f ca="1">COUNTIF(OFFSET('SD Abgabe'!$C$32,VLOOKUP(J80,Art_Abgabe,3,FALSE),0,VLOOKUP(J80,Art_Abgabe,4,FALSE)-VLOOKUP(J80,Art_Abgabe,3,FALSE)+1,1),K80)</f>
        <v>#N/A</v>
      </c>
      <c r="AM80" s="14">
        <f ca="1">COUNTIF(OFFSET('SD Abgabe'!$M$32,VLOOKUP(E80,'SD Abgabe'!$A$33:$X$485,'SD Abgabe'!$X$28,FALSE),0,1,VLOOKUP(E80,'SD Abgabe'!$A$33:$Y$485,'SD Abgabe'!$Y$28,FALSE)),M80)</f>
        <v>0</v>
      </c>
      <c r="AN80" s="91">
        <f t="shared" ca="1" si="14"/>
        <v>0</v>
      </c>
      <c r="AO80" s="98">
        <f t="shared" si="23"/>
        <v>3</v>
      </c>
      <c r="AP80" s="98">
        <f t="shared" si="15"/>
        <v>0</v>
      </c>
      <c r="AQ80" s="17" t="str">
        <f t="shared" si="16"/>
        <v>1900-1-Abgabe</v>
      </c>
    </row>
    <row r="81" spans="1:43">
      <c r="A81" s="98">
        <f t="shared" si="0"/>
        <v>0</v>
      </c>
      <c r="B81" s="98" t="str">
        <f>IF(C81=1,SUM($C$23:C81),"")</f>
        <v/>
      </c>
      <c r="C81" s="98">
        <f t="shared" si="1"/>
        <v>0</v>
      </c>
      <c r="D81" t="str">
        <f t="shared" si="17"/>
        <v>1900-1-Abgabe-</v>
      </c>
      <c r="E81" s="7" t="str">
        <f t="shared" ca="1" si="3"/>
        <v>-</v>
      </c>
      <c r="F81" s="7">
        <f t="shared" si="18"/>
        <v>1900</v>
      </c>
      <c r="G81" s="7">
        <f t="shared" si="19"/>
        <v>1</v>
      </c>
      <c r="H81" s="162">
        <f t="shared" si="6"/>
        <v>59</v>
      </c>
      <c r="I81" s="77"/>
      <c r="J81" s="78"/>
      <c r="K81" s="79"/>
      <c r="L81" s="80"/>
      <c r="M81" s="177"/>
      <c r="N81" s="309" t="str">
        <f t="shared" ca="1" si="7"/>
        <v/>
      </c>
      <c r="O81" s="310" t="str">
        <f ca="1">IFERROR(IF(VLOOKUP($E81,'SD Abgabe'!$A$32:$N$610,'SD Abgabe'!$D$28,FALSE)=0,"",VLOOKUP($E81,'SD Abgabe'!$A$32:$N$610,'SD Abgabe'!$D$28,FALSE)),"")</f>
        <v/>
      </c>
      <c r="P81" s="313"/>
      <c r="Q81" s="317" t="str">
        <f>IF(OR($M81=0,L81&lt;&gt;0),"",IFERROR(VLOOKUP($E81,'SD Abgabe'!$A$32:$N$610,'SD Abgabe'!$E$28,FALSE),""))</f>
        <v/>
      </c>
      <c r="R81" s="87"/>
      <c r="S81" s="81" t="str">
        <f t="shared" si="8"/>
        <v/>
      </c>
      <c r="T81" s="82">
        <f>IF(M81="Tierische Erzeugnisse",IF(OR($M81=0,L81&lt;&gt;0,U81&gt;0),"",IFERROR(VLOOKUP($E81,'SD Abgabe'!$A$32:$N$4326,'SD Abgabe'!$J$28,FALSE),0)),)</f>
        <v>0</v>
      </c>
      <c r="U81" s="83"/>
      <c r="V81" s="81" t="str">
        <f t="shared" si="20"/>
        <v/>
      </c>
      <c r="W81" s="82">
        <f>IF(M81="organische Düngemittel",IF(OR($M81=0,L81&lt;&gt;0,X81&gt;0),"",IFERROR(VLOOKUP($E81,'SD Abgabe'!$A$32:$N$4326,'SD Abgabe'!$J$28,FALSE),)),)</f>
        <v>0</v>
      </c>
      <c r="X81" s="84"/>
      <c r="Y81" s="85" t="str">
        <f ca="1">IFERROR(VLOOKUP($E81,'SD Abgabe'!$A$32:$N$610,Y$20,FALSE),"")</f>
        <v/>
      </c>
      <c r="Z81" s="86" t="str">
        <f ca="1">IFERROR(IF(AND(J81&lt;&gt;"eigene Stoffe",VLOOKUP($E81,'SD Abgabe'!$A$32:$N$610,'SD Abgabe'!$G$28,FALSE)=0),"",IF($L81&lt;&gt;0,"",IFERROR(IF(AND(P81&gt;0,O81&lt;&gt;"",Q81&lt;&gt;"t TM"),VLOOKUP($E81,'SD Abgabe'!$A$32:$N$610,'SD Abgabe'!$G$28,FALSE)/O81*P81,VLOOKUP($E81,'SD Abgabe'!$A$32:$N$610,'SD Abgabe'!$G$28,FALSE)),""))),"")</f>
        <v/>
      </c>
      <c r="AA81" s="87"/>
      <c r="AB81" s="86" t="str">
        <f ca="1">IFERROR(IF(AND(J81&lt;&gt;"eigene Stoffe",VLOOKUP($E81,'SD Abgabe'!$A$32:$N$610,'SD Abgabe'!$H$28,FALSE)=0),"",IF($L81&lt;&gt;0,"",IFERROR(IF(AND(P81&gt;0,O81&lt;&gt;"",Q81&lt;&gt;"t TM"),VLOOKUP($E81,'SD Abgabe'!$A$32:$N$610,'SD Abgabe'!$H$28,FALSE)/O81*P81,VLOOKUP($E81,'SD Abgabe'!$A$32:$N$610,'SD Abgabe'!$H$28,FALSE)),""))),"")</f>
        <v/>
      </c>
      <c r="AC81" s="87"/>
      <c r="AD81" s="424" t="s">
        <v>667</v>
      </c>
      <c r="AE81" s="26" t="str">
        <f>IF($M81=0,"",IFERROR(VLOOKUP($E81,'SD Abgabe'!$A$32:$N$556,AE$20,FALSE),""))</f>
        <v/>
      </c>
      <c r="AF81" s="15">
        <f t="shared" ca="1" si="21"/>
        <v>0</v>
      </c>
      <c r="AG81">
        <f t="shared" ca="1" si="9"/>
        <v>0</v>
      </c>
      <c r="AH81">
        <f t="shared" ca="1" si="10"/>
        <v>0</v>
      </c>
      <c r="AI81">
        <f t="shared" ca="1" si="11"/>
        <v>0</v>
      </c>
      <c r="AJ81">
        <f t="shared" ca="1" si="12"/>
        <v>0</v>
      </c>
      <c r="AK81">
        <f t="shared" si="22"/>
        <v>0</v>
      </c>
      <c r="AL81" s="28" t="e">
        <f ca="1">COUNTIF(OFFSET('SD Abgabe'!$C$32,VLOOKUP(J81,Art_Abgabe,3,FALSE),0,VLOOKUP(J81,Art_Abgabe,4,FALSE)-VLOOKUP(J81,Art_Abgabe,3,FALSE)+1,1),K81)</f>
        <v>#N/A</v>
      </c>
      <c r="AM81" s="14">
        <f ca="1">COUNTIF(OFFSET('SD Abgabe'!$M$32,VLOOKUP(E81,'SD Abgabe'!$A$33:$X$485,'SD Abgabe'!$X$28,FALSE),0,1,VLOOKUP(E81,'SD Abgabe'!$A$33:$Y$485,'SD Abgabe'!$Y$28,FALSE)),M81)</f>
        <v>0</v>
      </c>
      <c r="AN81" s="91">
        <f t="shared" ca="1" si="14"/>
        <v>0</v>
      </c>
      <c r="AO81" s="98">
        <f t="shared" si="23"/>
        <v>3</v>
      </c>
      <c r="AP81" s="98">
        <f t="shared" si="15"/>
        <v>0</v>
      </c>
      <c r="AQ81" s="17" t="str">
        <f t="shared" si="16"/>
        <v>1900-1-Abgabe</v>
      </c>
    </row>
    <row r="82" spans="1:43">
      <c r="A82" s="98">
        <f t="shared" si="0"/>
        <v>0</v>
      </c>
      <c r="B82" s="98" t="str">
        <f>IF(C82=1,SUM($C$23:C82),"")</f>
        <v/>
      </c>
      <c r="C82" s="98">
        <f t="shared" si="1"/>
        <v>0</v>
      </c>
      <c r="D82" t="str">
        <f t="shared" si="17"/>
        <v>1900-1-Abgabe-</v>
      </c>
      <c r="E82" s="7" t="str">
        <f t="shared" ca="1" si="3"/>
        <v>-</v>
      </c>
      <c r="F82" s="7">
        <f t="shared" si="18"/>
        <v>1900</v>
      </c>
      <c r="G82" s="7">
        <f t="shared" si="19"/>
        <v>1</v>
      </c>
      <c r="H82" s="162">
        <f t="shared" si="6"/>
        <v>60</v>
      </c>
      <c r="I82" s="77"/>
      <c r="J82" s="78"/>
      <c r="K82" s="79"/>
      <c r="L82" s="80"/>
      <c r="M82" s="177"/>
      <c r="N82" s="309" t="str">
        <f t="shared" ca="1" si="7"/>
        <v/>
      </c>
      <c r="O82" s="310" t="str">
        <f ca="1">IFERROR(IF(VLOOKUP($E82,'SD Abgabe'!$A$32:$N$610,'SD Abgabe'!$D$28,FALSE)=0,"",VLOOKUP($E82,'SD Abgabe'!$A$32:$N$610,'SD Abgabe'!$D$28,FALSE)),"")</f>
        <v/>
      </c>
      <c r="P82" s="313"/>
      <c r="Q82" s="317" t="str">
        <f>IF(OR($M82=0,L82&lt;&gt;0),"",IFERROR(VLOOKUP($E82,'SD Abgabe'!$A$32:$N$610,'SD Abgabe'!$E$28,FALSE),""))</f>
        <v/>
      </c>
      <c r="R82" s="87"/>
      <c r="S82" s="81" t="str">
        <f t="shared" si="8"/>
        <v/>
      </c>
      <c r="T82" s="82">
        <f>IF(M82="Tierische Erzeugnisse",IF(OR($M82=0,L82&lt;&gt;0,U82&gt;0),"",IFERROR(VLOOKUP($E82,'SD Abgabe'!$A$32:$N$4326,'SD Abgabe'!$J$28,FALSE),0)),)</f>
        <v>0</v>
      </c>
      <c r="U82" s="83"/>
      <c r="V82" s="81" t="str">
        <f t="shared" si="20"/>
        <v/>
      </c>
      <c r="W82" s="82">
        <f>IF(M82="organische Düngemittel",IF(OR($M82=0,L82&lt;&gt;0,X82&gt;0),"",IFERROR(VLOOKUP($E82,'SD Abgabe'!$A$32:$N$4326,'SD Abgabe'!$J$28,FALSE),)),)</f>
        <v>0</v>
      </c>
      <c r="X82" s="84"/>
      <c r="Y82" s="85" t="str">
        <f ca="1">IFERROR(VLOOKUP($E82,'SD Abgabe'!$A$32:$N$610,Y$20,FALSE),"")</f>
        <v/>
      </c>
      <c r="Z82" s="86" t="str">
        <f ca="1">IFERROR(IF(AND(J82&lt;&gt;"eigene Stoffe",VLOOKUP($E82,'SD Abgabe'!$A$32:$N$610,'SD Abgabe'!$G$28,FALSE)=0),"",IF($L82&lt;&gt;0,"",IFERROR(IF(AND(P82&gt;0,O82&lt;&gt;"",Q82&lt;&gt;"t TM"),VLOOKUP($E82,'SD Abgabe'!$A$32:$N$610,'SD Abgabe'!$G$28,FALSE)/O82*P82,VLOOKUP($E82,'SD Abgabe'!$A$32:$N$610,'SD Abgabe'!$G$28,FALSE)),""))),"")</f>
        <v/>
      </c>
      <c r="AA82" s="87"/>
      <c r="AB82" s="86" t="str">
        <f ca="1">IFERROR(IF(AND(J82&lt;&gt;"eigene Stoffe",VLOOKUP($E82,'SD Abgabe'!$A$32:$N$610,'SD Abgabe'!$H$28,FALSE)=0),"",IF($L82&lt;&gt;0,"",IFERROR(IF(AND(P82&gt;0,O82&lt;&gt;"",Q82&lt;&gt;"t TM"),VLOOKUP($E82,'SD Abgabe'!$A$32:$N$610,'SD Abgabe'!$H$28,FALSE)/O82*P82,VLOOKUP($E82,'SD Abgabe'!$A$32:$N$610,'SD Abgabe'!$H$28,FALSE)),""))),"")</f>
        <v/>
      </c>
      <c r="AC82" s="87"/>
      <c r="AD82" s="424" t="s">
        <v>667</v>
      </c>
      <c r="AE82" s="26" t="str">
        <f>IF($M82=0,"",IFERROR(VLOOKUP($E82,'SD Abgabe'!$A$32:$N$556,AE$20,FALSE),""))</f>
        <v/>
      </c>
      <c r="AF82" s="15">
        <f t="shared" ca="1" si="21"/>
        <v>0</v>
      </c>
      <c r="AG82">
        <f t="shared" ca="1" si="9"/>
        <v>0</v>
      </c>
      <c r="AH82">
        <f t="shared" ca="1" si="10"/>
        <v>0</v>
      </c>
      <c r="AI82">
        <f t="shared" ca="1" si="11"/>
        <v>0</v>
      </c>
      <c r="AJ82">
        <f t="shared" ca="1" si="12"/>
        <v>0</v>
      </c>
      <c r="AK82">
        <f t="shared" si="22"/>
        <v>0</v>
      </c>
      <c r="AL82" s="28" t="e">
        <f ca="1">COUNTIF(OFFSET('SD Abgabe'!$C$32,VLOOKUP(J82,Art_Abgabe,3,FALSE),0,VLOOKUP(J82,Art_Abgabe,4,FALSE)-VLOOKUP(J82,Art_Abgabe,3,FALSE)+1,1),K82)</f>
        <v>#N/A</v>
      </c>
      <c r="AM82" s="14">
        <f ca="1">COUNTIF(OFFSET('SD Abgabe'!$M$32,VLOOKUP(E82,'SD Abgabe'!$A$33:$X$485,'SD Abgabe'!$X$28,FALSE),0,1,VLOOKUP(E82,'SD Abgabe'!$A$33:$Y$485,'SD Abgabe'!$Y$28,FALSE)),M82)</f>
        <v>0</v>
      </c>
      <c r="AN82" s="91">
        <f t="shared" ca="1" si="14"/>
        <v>0</v>
      </c>
      <c r="AO82" s="98">
        <f t="shared" si="23"/>
        <v>3</v>
      </c>
      <c r="AP82" s="98">
        <f t="shared" si="15"/>
        <v>0</v>
      </c>
      <c r="AQ82" s="17" t="str">
        <f t="shared" si="16"/>
        <v>1900-1-Abgabe</v>
      </c>
    </row>
    <row r="83" spans="1:43">
      <c r="A83" s="98">
        <f t="shared" si="0"/>
        <v>0</v>
      </c>
      <c r="B83" s="98" t="str">
        <f>IF(C83=1,SUM($C$23:C83),"")</f>
        <v/>
      </c>
      <c r="C83" s="98">
        <f t="shared" si="1"/>
        <v>0</v>
      </c>
      <c r="D83" t="str">
        <f t="shared" si="17"/>
        <v>1900-1-Abgabe-</v>
      </c>
      <c r="E83" s="7" t="str">
        <f t="shared" ca="1" si="3"/>
        <v>-</v>
      </c>
      <c r="F83" s="7">
        <f t="shared" si="18"/>
        <v>1900</v>
      </c>
      <c r="G83" s="7">
        <f t="shared" si="19"/>
        <v>1</v>
      </c>
      <c r="H83" s="162">
        <f t="shared" si="6"/>
        <v>61</v>
      </c>
      <c r="I83" s="77"/>
      <c r="J83" s="78"/>
      <c r="K83" s="79"/>
      <c r="L83" s="80"/>
      <c r="M83" s="177"/>
      <c r="N83" s="309" t="str">
        <f t="shared" ca="1" si="7"/>
        <v/>
      </c>
      <c r="O83" s="310" t="str">
        <f ca="1">IFERROR(IF(VLOOKUP($E83,'SD Abgabe'!$A$32:$N$610,'SD Abgabe'!$D$28,FALSE)=0,"",VLOOKUP($E83,'SD Abgabe'!$A$32:$N$610,'SD Abgabe'!$D$28,FALSE)),"")</f>
        <v/>
      </c>
      <c r="P83" s="313"/>
      <c r="Q83" s="317" t="str">
        <f>IF(OR($M83=0,L83&lt;&gt;0),"",IFERROR(VLOOKUP($E83,'SD Abgabe'!$A$32:$N$610,'SD Abgabe'!$E$28,FALSE),""))</f>
        <v/>
      </c>
      <c r="R83" s="87"/>
      <c r="S83" s="81" t="str">
        <f t="shared" si="8"/>
        <v/>
      </c>
      <c r="T83" s="82">
        <f>IF(M83="Tierische Erzeugnisse",IF(OR($M83=0,L83&lt;&gt;0,U83&gt;0),"",IFERROR(VLOOKUP($E83,'SD Abgabe'!$A$32:$N$4326,'SD Abgabe'!$J$28,FALSE),0)),)</f>
        <v>0</v>
      </c>
      <c r="U83" s="83"/>
      <c r="V83" s="81" t="str">
        <f t="shared" si="20"/>
        <v/>
      </c>
      <c r="W83" s="82">
        <f>IF(M83="organische Düngemittel",IF(OR($M83=0,L83&lt;&gt;0,X83&gt;0),"",IFERROR(VLOOKUP($E83,'SD Abgabe'!$A$32:$N$4326,'SD Abgabe'!$J$28,FALSE),)),)</f>
        <v>0</v>
      </c>
      <c r="X83" s="84"/>
      <c r="Y83" s="85" t="str">
        <f ca="1">IFERROR(VLOOKUP($E83,'SD Abgabe'!$A$32:$N$610,Y$20,FALSE),"")</f>
        <v/>
      </c>
      <c r="Z83" s="86" t="str">
        <f ca="1">IFERROR(IF(AND(J83&lt;&gt;"eigene Stoffe",VLOOKUP($E83,'SD Abgabe'!$A$32:$N$610,'SD Abgabe'!$G$28,FALSE)=0),"",IF($L83&lt;&gt;0,"",IFERROR(IF(AND(P83&gt;0,O83&lt;&gt;"",Q83&lt;&gt;"t TM"),VLOOKUP($E83,'SD Abgabe'!$A$32:$N$610,'SD Abgabe'!$G$28,FALSE)/O83*P83,VLOOKUP($E83,'SD Abgabe'!$A$32:$N$610,'SD Abgabe'!$G$28,FALSE)),""))),"")</f>
        <v/>
      </c>
      <c r="AA83" s="87"/>
      <c r="AB83" s="86" t="str">
        <f ca="1">IFERROR(IF(AND(J83&lt;&gt;"eigene Stoffe",VLOOKUP($E83,'SD Abgabe'!$A$32:$N$610,'SD Abgabe'!$H$28,FALSE)=0),"",IF($L83&lt;&gt;0,"",IFERROR(IF(AND(P83&gt;0,O83&lt;&gt;"",Q83&lt;&gt;"t TM"),VLOOKUP($E83,'SD Abgabe'!$A$32:$N$610,'SD Abgabe'!$H$28,FALSE)/O83*P83,VLOOKUP($E83,'SD Abgabe'!$A$32:$N$610,'SD Abgabe'!$H$28,FALSE)),""))),"")</f>
        <v/>
      </c>
      <c r="AC83" s="87"/>
      <c r="AD83" s="424" t="s">
        <v>667</v>
      </c>
      <c r="AE83" s="26" t="str">
        <f>IF($M83=0,"",IFERROR(VLOOKUP($E83,'SD Abgabe'!$A$32:$N$556,AE$20,FALSE),""))</f>
        <v/>
      </c>
      <c r="AF83" s="15">
        <f t="shared" ca="1" si="21"/>
        <v>0</v>
      </c>
      <c r="AG83">
        <f t="shared" ca="1" si="9"/>
        <v>0</v>
      </c>
      <c r="AH83">
        <f t="shared" ca="1" si="10"/>
        <v>0</v>
      </c>
      <c r="AI83">
        <f t="shared" ca="1" si="11"/>
        <v>0</v>
      </c>
      <c r="AJ83">
        <f t="shared" ca="1" si="12"/>
        <v>0</v>
      </c>
      <c r="AK83">
        <f t="shared" si="22"/>
        <v>0</v>
      </c>
      <c r="AL83" s="28" t="e">
        <f ca="1">COUNTIF(OFFSET('SD Abgabe'!$C$32,VLOOKUP(J83,Art_Abgabe,3,FALSE),0,VLOOKUP(J83,Art_Abgabe,4,FALSE)-VLOOKUP(J83,Art_Abgabe,3,FALSE)+1,1),K83)</f>
        <v>#N/A</v>
      </c>
      <c r="AM83" s="14">
        <f ca="1">COUNTIF(OFFSET('SD Abgabe'!$M$32,VLOOKUP(E83,'SD Abgabe'!$A$33:$X$485,'SD Abgabe'!$X$28,FALSE),0,1,VLOOKUP(E83,'SD Abgabe'!$A$33:$Y$485,'SD Abgabe'!$Y$28,FALSE)),M83)</f>
        <v>0</v>
      </c>
      <c r="AN83" s="91">
        <f t="shared" ca="1" si="14"/>
        <v>0</v>
      </c>
      <c r="AO83" s="98">
        <f t="shared" si="23"/>
        <v>3</v>
      </c>
      <c r="AP83" s="98">
        <f t="shared" si="15"/>
        <v>0</v>
      </c>
      <c r="AQ83" s="17" t="str">
        <f t="shared" si="16"/>
        <v>1900-1-Abgabe</v>
      </c>
    </row>
    <row r="84" spans="1:43">
      <c r="A84" s="98">
        <f t="shared" si="0"/>
        <v>0</v>
      </c>
      <c r="B84" s="98" t="str">
        <f>IF(C84=1,SUM($C$23:C84),"")</f>
        <v/>
      </c>
      <c r="C84" s="98">
        <f t="shared" si="1"/>
        <v>0</v>
      </c>
      <c r="D84" t="str">
        <f t="shared" si="17"/>
        <v>1900-1-Abgabe-</v>
      </c>
      <c r="E84" s="7" t="str">
        <f t="shared" ca="1" si="3"/>
        <v>-</v>
      </c>
      <c r="F84" s="7">
        <f t="shared" si="18"/>
        <v>1900</v>
      </c>
      <c r="G84" s="7">
        <f t="shared" si="19"/>
        <v>1</v>
      </c>
      <c r="H84" s="162">
        <f t="shared" si="6"/>
        <v>62</v>
      </c>
      <c r="I84" s="77"/>
      <c r="J84" s="78"/>
      <c r="K84" s="79"/>
      <c r="L84" s="80"/>
      <c r="M84" s="177"/>
      <c r="N84" s="309" t="str">
        <f t="shared" ca="1" si="7"/>
        <v/>
      </c>
      <c r="O84" s="310" t="str">
        <f ca="1">IFERROR(IF(VLOOKUP($E84,'SD Abgabe'!$A$32:$N$610,'SD Abgabe'!$D$28,FALSE)=0,"",VLOOKUP($E84,'SD Abgabe'!$A$32:$N$610,'SD Abgabe'!$D$28,FALSE)),"")</f>
        <v/>
      </c>
      <c r="P84" s="313"/>
      <c r="Q84" s="317" t="str">
        <f>IF(OR($M84=0,L84&lt;&gt;0),"",IFERROR(VLOOKUP($E84,'SD Abgabe'!$A$32:$N$610,'SD Abgabe'!$E$28,FALSE),""))</f>
        <v/>
      </c>
      <c r="R84" s="87"/>
      <c r="S84" s="81" t="str">
        <f t="shared" si="8"/>
        <v/>
      </c>
      <c r="T84" s="82">
        <f>IF(M84="Tierische Erzeugnisse",IF(OR($M84=0,L84&lt;&gt;0,U84&gt;0),"",IFERROR(VLOOKUP($E84,'SD Abgabe'!$A$32:$N$4326,'SD Abgabe'!$J$28,FALSE),0)),)</f>
        <v>0</v>
      </c>
      <c r="U84" s="83"/>
      <c r="V84" s="81" t="str">
        <f t="shared" si="20"/>
        <v/>
      </c>
      <c r="W84" s="82">
        <f>IF(M84="organische Düngemittel",IF(OR($M84=0,L84&lt;&gt;0,X84&gt;0),"",IFERROR(VLOOKUP($E84,'SD Abgabe'!$A$32:$N$4326,'SD Abgabe'!$J$28,FALSE),)),)</f>
        <v>0</v>
      </c>
      <c r="X84" s="84"/>
      <c r="Y84" s="85" t="str">
        <f ca="1">IFERROR(VLOOKUP($E84,'SD Abgabe'!$A$32:$N$610,Y$20,FALSE),"")</f>
        <v/>
      </c>
      <c r="Z84" s="86" t="str">
        <f ca="1">IFERROR(IF(AND(J84&lt;&gt;"eigene Stoffe",VLOOKUP($E84,'SD Abgabe'!$A$32:$N$610,'SD Abgabe'!$G$28,FALSE)=0),"",IF($L84&lt;&gt;0,"",IFERROR(IF(AND(P84&gt;0,O84&lt;&gt;"",Q84&lt;&gt;"t TM"),VLOOKUP($E84,'SD Abgabe'!$A$32:$N$610,'SD Abgabe'!$G$28,FALSE)/O84*P84,VLOOKUP($E84,'SD Abgabe'!$A$32:$N$610,'SD Abgabe'!$G$28,FALSE)),""))),"")</f>
        <v/>
      </c>
      <c r="AA84" s="87"/>
      <c r="AB84" s="86" t="str">
        <f ca="1">IFERROR(IF(AND(J84&lt;&gt;"eigene Stoffe",VLOOKUP($E84,'SD Abgabe'!$A$32:$N$610,'SD Abgabe'!$H$28,FALSE)=0),"",IF($L84&lt;&gt;0,"",IFERROR(IF(AND(P84&gt;0,O84&lt;&gt;"",Q84&lt;&gt;"t TM"),VLOOKUP($E84,'SD Abgabe'!$A$32:$N$610,'SD Abgabe'!$H$28,FALSE)/O84*P84,VLOOKUP($E84,'SD Abgabe'!$A$32:$N$610,'SD Abgabe'!$H$28,FALSE)),""))),"")</f>
        <v/>
      </c>
      <c r="AC84" s="87"/>
      <c r="AD84" s="424" t="s">
        <v>667</v>
      </c>
      <c r="AE84" s="26" t="str">
        <f>IF($M84=0,"",IFERROR(VLOOKUP($E84,'SD Abgabe'!$A$32:$N$556,AE$20,FALSE),""))</f>
        <v/>
      </c>
      <c r="AF84" s="15">
        <f t="shared" ca="1" si="21"/>
        <v>0</v>
      </c>
      <c r="AG84">
        <f t="shared" ca="1" si="9"/>
        <v>0</v>
      </c>
      <c r="AH84">
        <f t="shared" ca="1" si="10"/>
        <v>0</v>
      </c>
      <c r="AI84">
        <f t="shared" ca="1" si="11"/>
        <v>0</v>
      </c>
      <c r="AJ84">
        <f t="shared" ca="1" si="12"/>
        <v>0</v>
      </c>
      <c r="AK84">
        <f t="shared" si="22"/>
        <v>0</v>
      </c>
      <c r="AL84" s="28" t="e">
        <f ca="1">COUNTIF(OFFSET('SD Abgabe'!$C$32,VLOOKUP(J84,Art_Abgabe,3,FALSE),0,VLOOKUP(J84,Art_Abgabe,4,FALSE)-VLOOKUP(J84,Art_Abgabe,3,FALSE)+1,1),K84)</f>
        <v>#N/A</v>
      </c>
      <c r="AM84" s="14">
        <f ca="1">COUNTIF(OFFSET('SD Abgabe'!$M$32,VLOOKUP(E84,'SD Abgabe'!$A$33:$X$485,'SD Abgabe'!$X$28,FALSE),0,1,VLOOKUP(E84,'SD Abgabe'!$A$33:$Y$485,'SD Abgabe'!$Y$28,FALSE)),M84)</f>
        <v>0</v>
      </c>
      <c r="AN84" s="91">
        <f t="shared" ca="1" si="14"/>
        <v>0</v>
      </c>
      <c r="AO84" s="98">
        <f t="shared" si="23"/>
        <v>3</v>
      </c>
      <c r="AP84" s="98">
        <f t="shared" si="15"/>
        <v>0</v>
      </c>
      <c r="AQ84" s="17" t="str">
        <f t="shared" si="16"/>
        <v>1900-1-Abgabe</v>
      </c>
    </row>
    <row r="85" spans="1:43">
      <c r="A85" s="98">
        <f t="shared" si="0"/>
        <v>0</v>
      </c>
      <c r="B85" s="98" t="str">
        <f>IF(C85=1,SUM($C$23:C85),"")</f>
        <v/>
      </c>
      <c r="C85" s="98">
        <f t="shared" si="1"/>
        <v>0</v>
      </c>
      <c r="D85" t="str">
        <f t="shared" si="17"/>
        <v>1900-1-Abgabe-</v>
      </c>
      <c r="E85" s="7" t="str">
        <f t="shared" ca="1" si="3"/>
        <v>-</v>
      </c>
      <c r="F85" s="7">
        <f t="shared" si="18"/>
        <v>1900</v>
      </c>
      <c r="G85" s="7">
        <f t="shared" si="19"/>
        <v>1</v>
      </c>
      <c r="H85" s="162">
        <f t="shared" si="6"/>
        <v>63</v>
      </c>
      <c r="I85" s="77"/>
      <c r="J85" s="78"/>
      <c r="K85" s="79"/>
      <c r="L85" s="80"/>
      <c r="M85" s="177"/>
      <c r="N85" s="309" t="str">
        <f t="shared" ca="1" si="7"/>
        <v/>
      </c>
      <c r="O85" s="310" t="str">
        <f ca="1">IFERROR(IF(VLOOKUP($E85,'SD Abgabe'!$A$32:$N$610,'SD Abgabe'!$D$28,FALSE)=0,"",VLOOKUP($E85,'SD Abgabe'!$A$32:$N$610,'SD Abgabe'!$D$28,FALSE)),"")</f>
        <v/>
      </c>
      <c r="P85" s="313"/>
      <c r="Q85" s="317" t="str">
        <f>IF(OR($M85=0,L85&lt;&gt;0),"",IFERROR(VLOOKUP($E85,'SD Abgabe'!$A$32:$N$610,'SD Abgabe'!$E$28,FALSE),""))</f>
        <v/>
      </c>
      <c r="R85" s="87"/>
      <c r="S85" s="81" t="str">
        <f t="shared" si="8"/>
        <v/>
      </c>
      <c r="T85" s="82">
        <f>IF(M85="Tierische Erzeugnisse",IF(OR($M85=0,L85&lt;&gt;0,U85&gt;0),"",IFERROR(VLOOKUP($E85,'SD Abgabe'!$A$32:$N$4326,'SD Abgabe'!$J$28,FALSE),0)),)</f>
        <v>0</v>
      </c>
      <c r="U85" s="83"/>
      <c r="V85" s="81" t="str">
        <f t="shared" si="20"/>
        <v/>
      </c>
      <c r="W85" s="82">
        <f>IF(M85="organische Düngemittel",IF(OR($M85=0,L85&lt;&gt;0,X85&gt;0),"",IFERROR(VLOOKUP($E85,'SD Abgabe'!$A$32:$N$4326,'SD Abgabe'!$J$28,FALSE),)),)</f>
        <v>0</v>
      </c>
      <c r="X85" s="84"/>
      <c r="Y85" s="85" t="str">
        <f ca="1">IFERROR(VLOOKUP($E85,'SD Abgabe'!$A$32:$N$610,Y$20,FALSE),"")</f>
        <v/>
      </c>
      <c r="Z85" s="86" t="str">
        <f ca="1">IFERROR(IF(AND(J85&lt;&gt;"eigene Stoffe",VLOOKUP($E85,'SD Abgabe'!$A$32:$N$610,'SD Abgabe'!$G$28,FALSE)=0),"",IF($L85&lt;&gt;0,"",IFERROR(IF(AND(P85&gt;0,O85&lt;&gt;"",Q85&lt;&gt;"t TM"),VLOOKUP($E85,'SD Abgabe'!$A$32:$N$610,'SD Abgabe'!$G$28,FALSE)/O85*P85,VLOOKUP($E85,'SD Abgabe'!$A$32:$N$610,'SD Abgabe'!$G$28,FALSE)),""))),"")</f>
        <v/>
      </c>
      <c r="AA85" s="87"/>
      <c r="AB85" s="86" t="str">
        <f ca="1">IFERROR(IF(AND(J85&lt;&gt;"eigene Stoffe",VLOOKUP($E85,'SD Abgabe'!$A$32:$N$610,'SD Abgabe'!$H$28,FALSE)=0),"",IF($L85&lt;&gt;0,"",IFERROR(IF(AND(P85&gt;0,O85&lt;&gt;"",Q85&lt;&gt;"t TM"),VLOOKUP($E85,'SD Abgabe'!$A$32:$N$610,'SD Abgabe'!$H$28,FALSE)/O85*P85,VLOOKUP($E85,'SD Abgabe'!$A$32:$N$610,'SD Abgabe'!$H$28,FALSE)),""))),"")</f>
        <v/>
      </c>
      <c r="AC85" s="87"/>
      <c r="AD85" s="424" t="s">
        <v>667</v>
      </c>
      <c r="AE85" s="26" t="str">
        <f>IF($M85=0,"",IFERROR(VLOOKUP($E85,'SD Abgabe'!$A$32:$N$556,AE$20,FALSE),""))</f>
        <v/>
      </c>
      <c r="AF85" s="15">
        <f t="shared" ca="1" si="21"/>
        <v>0</v>
      </c>
      <c r="AG85">
        <f t="shared" ca="1" si="9"/>
        <v>0</v>
      </c>
      <c r="AH85">
        <f t="shared" ca="1" si="10"/>
        <v>0</v>
      </c>
      <c r="AI85">
        <f t="shared" ca="1" si="11"/>
        <v>0</v>
      </c>
      <c r="AJ85">
        <f t="shared" ca="1" si="12"/>
        <v>0</v>
      </c>
      <c r="AK85">
        <f t="shared" si="22"/>
        <v>0</v>
      </c>
      <c r="AL85" s="28" t="e">
        <f ca="1">COUNTIF(OFFSET('SD Abgabe'!$C$32,VLOOKUP(J85,Art_Abgabe,3,FALSE),0,VLOOKUP(J85,Art_Abgabe,4,FALSE)-VLOOKUP(J85,Art_Abgabe,3,FALSE)+1,1),K85)</f>
        <v>#N/A</v>
      </c>
      <c r="AM85" s="14">
        <f ca="1">COUNTIF(OFFSET('SD Abgabe'!$M$32,VLOOKUP(E85,'SD Abgabe'!$A$33:$X$485,'SD Abgabe'!$X$28,FALSE),0,1,VLOOKUP(E85,'SD Abgabe'!$A$33:$Y$485,'SD Abgabe'!$Y$28,FALSE)),M85)</f>
        <v>0</v>
      </c>
      <c r="AN85" s="91">
        <f t="shared" ca="1" si="14"/>
        <v>0</v>
      </c>
      <c r="AO85" s="98">
        <f t="shared" si="23"/>
        <v>3</v>
      </c>
      <c r="AP85" s="98">
        <f t="shared" si="15"/>
        <v>0</v>
      </c>
      <c r="AQ85" s="17" t="str">
        <f t="shared" si="16"/>
        <v>1900-1-Abgabe</v>
      </c>
    </row>
    <row r="86" spans="1:43">
      <c r="A86" s="98">
        <f t="shared" si="0"/>
        <v>0</v>
      </c>
      <c r="B86" s="98" t="str">
        <f>IF(C86=1,SUM($C$23:C86),"")</f>
        <v/>
      </c>
      <c r="C86" s="98">
        <f t="shared" si="1"/>
        <v>0</v>
      </c>
      <c r="D86" t="str">
        <f t="shared" si="17"/>
        <v>1900-1-Abgabe-</v>
      </c>
      <c r="E86" s="7" t="str">
        <f t="shared" ca="1" si="3"/>
        <v>-</v>
      </c>
      <c r="F86" s="7">
        <f t="shared" si="18"/>
        <v>1900</v>
      </c>
      <c r="G86" s="7">
        <f t="shared" si="19"/>
        <v>1</v>
      </c>
      <c r="H86" s="162">
        <f t="shared" si="6"/>
        <v>64</v>
      </c>
      <c r="I86" s="77"/>
      <c r="J86" s="78"/>
      <c r="K86" s="79"/>
      <c r="L86" s="80"/>
      <c r="M86" s="177"/>
      <c r="N86" s="309" t="str">
        <f t="shared" ca="1" si="7"/>
        <v/>
      </c>
      <c r="O86" s="310" t="str">
        <f ca="1">IFERROR(IF(VLOOKUP($E86,'SD Abgabe'!$A$32:$N$610,'SD Abgabe'!$D$28,FALSE)=0,"",VLOOKUP($E86,'SD Abgabe'!$A$32:$N$610,'SD Abgabe'!$D$28,FALSE)),"")</f>
        <v/>
      </c>
      <c r="P86" s="313"/>
      <c r="Q86" s="317" t="str">
        <f>IF(OR($M86=0,L86&lt;&gt;0),"",IFERROR(VLOOKUP($E86,'SD Abgabe'!$A$32:$N$610,'SD Abgabe'!$E$28,FALSE),""))</f>
        <v/>
      </c>
      <c r="R86" s="87"/>
      <c r="S86" s="81" t="str">
        <f t="shared" si="8"/>
        <v/>
      </c>
      <c r="T86" s="82">
        <f>IF(M86="Tierische Erzeugnisse",IF(OR($M86=0,L86&lt;&gt;0,U86&gt;0),"",IFERROR(VLOOKUP($E86,'SD Abgabe'!$A$32:$N$4326,'SD Abgabe'!$J$28,FALSE),0)),)</f>
        <v>0</v>
      </c>
      <c r="U86" s="83"/>
      <c r="V86" s="81" t="str">
        <f t="shared" si="20"/>
        <v/>
      </c>
      <c r="W86" s="82">
        <f>IF(M86="organische Düngemittel",IF(OR($M86=0,L86&lt;&gt;0,X86&gt;0),"",IFERROR(VLOOKUP($E86,'SD Abgabe'!$A$32:$N$4326,'SD Abgabe'!$J$28,FALSE),)),)</f>
        <v>0</v>
      </c>
      <c r="X86" s="84"/>
      <c r="Y86" s="85" t="str">
        <f ca="1">IFERROR(VLOOKUP($E86,'SD Abgabe'!$A$32:$N$610,Y$20,FALSE),"")</f>
        <v/>
      </c>
      <c r="Z86" s="86" t="str">
        <f ca="1">IFERROR(IF(AND(J86&lt;&gt;"eigene Stoffe",VLOOKUP($E86,'SD Abgabe'!$A$32:$N$610,'SD Abgabe'!$G$28,FALSE)=0),"",IF($L86&lt;&gt;0,"",IFERROR(IF(AND(P86&gt;0,O86&lt;&gt;"",Q86&lt;&gt;"t TM"),VLOOKUP($E86,'SD Abgabe'!$A$32:$N$610,'SD Abgabe'!$G$28,FALSE)/O86*P86,VLOOKUP($E86,'SD Abgabe'!$A$32:$N$610,'SD Abgabe'!$G$28,FALSE)),""))),"")</f>
        <v/>
      </c>
      <c r="AA86" s="87"/>
      <c r="AB86" s="86" t="str">
        <f ca="1">IFERROR(IF(AND(J86&lt;&gt;"eigene Stoffe",VLOOKUP($E86,'SD Abgabe'!$A$32:$N$610,'SD Abgabe'!$H$28,FALSE)=0),"",IF($L86&lt;&gt;0,"",IFERROR(IF(AND(P86&gt;0,O86&lt;&gt;"",Q86&lt;&gt;"t TM"),VLOOKUP($E86,'SD Abgabe'!$A$32:$N$610,'SD Abgabe'!$H$28,FALSE)/O86*P86,VLOOKUP($E86,'SD Abgabe'!$A$32:$N$610,'SD Abgabe'!$H$28,FALSE)),""))),"")</f>
        <v/>
      </c>
      <c r="AC86" s="87"/>
      <c r="AD86" s="424" t="s">
        <v>667</v>
      </c>
      <c r="AE86" s="26" t="str">
        <f>IF($M86=0,"",IFERROR(VLOOKUP($E86,'SD Abgabe'!$A$32:$N$556,AE$20,FALSE),""))</f>
        <v/>
      </c>
      <c r="AF86" s="15">
        <f t="shared" ca="1" si="21"/>
        <v>0</v>
      </c>
      <c r="AG86">
        <f t="shared" ca="1" si="9"/>
        <v>0</v>
      </c>
      <c r="AH86">
        <f t="shared" ca="1" si="10"/>
        <v>0</v>
      </c>
      <c r="AI86">
        <f t="shared" ca="1" si="11"/>
        <v>0</v>
      </c>
      <c r="AJ86">
        <f t="shared" ca="1" si="12"/>
        <v>0</v>
      </c>
      <c r="AK86">
        <f t="shared" si="22"/>
        <v>0</v>
      </c>
      <c r="AL86" s="28" t="e">
        <f ca="1">COUNTIF(OFFSET('SD Abgabe'!$C$32,VLOOKUP(J86,Art_Abgabe,3,FALSE),0,VLOOKUP(J86,Art_Abgabe,4,FALSE)-VLOOKUP(J86,Art_Abgabe,3,FALSE)+1,1),K86)</f>
        <v>#N/A</v>
      </c>
      <c r="AM86" s="14">
        <f ca="1">COUNTIF(OFFSET('SD Abgabe'!$M$32,VLOOKUP(E86,'SD Abgabe'!$A$33:$X$485,'SD Abgabe'!$X$28,FALSE),0,1,VLOOKUP(E86,'SD Abgabe'!$A$33:$Y$485,'SD Abgabe'!$Y$28,FALSE)),M86)</f>
        <v>0</v>
      </c>
      <c r="AN86" s="91">
        <f t="shared" ca="1" si="14"/>
        <v>0</v>
      </c>
      <c r="AO86" s="98">
        <f t="shared" si="23"/>
        <v>3</v>
      </c>
      <c r="AP86" s="98">
        <f t="shared" si="15"/>
        <v>0</v>
      </c>
      <c r="AQ86" s="17" t="str">
        <f t="shared" si="16"/>
        <v>1900-1-Abgabe</v>
      </c>
    </row>
    <row r="87" spans="1:43">
      <c r="A87" s="98">
        <f t="shared" ref="A87:A150" si="24">COUNTIF($K$23:$K$1995,L87)</f>
        <v>0</v>
      </c>
      <c r="B87" s="98" t="str">
        <f>IF(C87=1,SUM($C$23:C87),"")</f>
        <v/>
      </c>
      <c r="C87" s="98">
        <f t="shared" si="1"/>
        <v>0</v>
      </c>
      <c r="D87" t="str">
        <f t="shared" si="17"/>
        <v>1900-1-Abgabe-</v>
      </c>
      <c r="E87" s="7" t="str">
        <f t="shared" ca="1" si="3"/>
        <v>-</v>
      </c>
      <c r="F87" s="7">
        <f t="shared" si="18"/>
        <v>1900</v>
      </c>
      <c r="G87" s="7">
        <f t="shared" si="19"/>
        <v>1</v>
      </c>
      <c r="H87" s="162">
        <f t="shared" si="6"/>
        <v>65</v>
      </c>
      <c r="I87" s="77"/>
      <c r="J87" s="78"/>
      <c r="K87" s="79"/>
      <c r="L87" s="80"/>
      <c r="M87" s="177"/>
      <c r="N87" s="309" t="str">
        <f t="shared" ca="1" si="7"/>
        <v/>
      </c>
      <c r="O87" s="310" t="str">
        <f ca="1">IFERROR(IF(VLOOKUP($E87,'SD Abgabe'!$A$32:$N$610,'SD Abgabe'!$D$28,FALSE)=0,"",VLOOKUP($E87,'SD Abgabe'!$A$32:$N$610,'SD Abgabe'!$D$28,FALSE)),"")</f>
        <v/>
      </c>
      <c r="P87" s="313"/>
      <c r="Q87" s="317" t="str">
        <f>IF(OR($M87=0,L87&lt;&gt;0),"",IFERROR(VLOOKUP($E87,'SD Abgabe'!$A$32:$N$610,'SD Abgabe'!$E$28,FALSE),""))</f>
        <v/>
      </c>
      <c r="R87" s="87"/>
      <c r="S87" s="81" t="str">
        <f t="shared" si="8"/>
        <v/>
      </c>
      <c r="T87" s="82">
        <f>IF(M87="Tierische Erzeugnisse",IF(OR($M87=0,L87&lt;&gt;0,U87&gt;0),"",IFERROR(VLOOKUP($E87,'SD Abgabe'!$A$32:$N$4326,'SD Abgabe'!$J$28,FALSE),0)),)</f>
        <v>0</v>
      </c>
      <c r="U87" s="83"/>
      <c r="V87" s="81" t="str">
        <f t="shared" si="20"/>
        <v/>
      </c>
      <c r="W87" s="82">
        <f>IF(M87="organische Düngemittel",IF(OR($M87=0,L87&lt;&gt;0,X87&gt;0),"",IFERROR(VLOOKUP($E87,'SD Abgabe'!$A$32:$N$4326,'SD Abgabe'!$J$28,FALSE),)),)</f>
        <v>0</v>
      </c>
      <c r="X87" s="84"/>
      <c r="Y87" s="85" t="str">
        <f ca="1">IFERROR(VLOOKUP($E87,'SD Abgabe'!$A$32:$N$610,Y$20,FALSE),"")</f>
        <v/>
      </c>
      <c r="Z87" s="86" t="str">
        <f ca="1">IFERROR(IF(AND(J87&lt;&gt;"eigene Stoffe",VLOOKUP($E87,'SD Abgabe'!$A$32:$N$610,'SD Abgabe'!$G$28,FALSE)=0),"",IF($L87&lt;&gt;0,"",IFERROR(IF(AND(P87&gt;0,O87&lt;&gt;"",Q87&lt;&gt;"t TM"),VLOOKUP($E87,'SD Abgabe'!$A$32:$N$610,'SD Abgabe'!$G$28,FALSE)/O87*P87,VLOOKUP($E87,'SD Abgabe'!$A$32:$N$610,'SD Abgabe'!$G$28,FALSE)),""))),"")</f>
        <v/>
      </c>
      <c r="AA87" s="87"/>
      <c r="AB87" s="86" t="str">
        <f ca="1">IFERROR(IF(AND(J87&lt;&gt;"eigene Stoffe",VLOOKUP($E87,'SD Abgabe'!$A$32:$N$610,'SD Abgabe'!$H$28,FALSE)=0),"",IF($L87&lt;&gt;0,"",IFERROR(IF(AND(P87&gt;0,O87&lt;&gt;"",Q87&lt;&gt;"t TM"),VLOOKUP($E87,'SD Abgabe'!$A$32:$N$610,'SD Abgabe'!$H$28,FALSE)/O87*P87,VLOOKUP($E87,'SD Abgabe'!$A$32:$N$610,'SD Abgabe'!$H$28,FALSE)),""))),"")</f>
        <v/>
      </c>
      <c r="AC87" s="87"/>
      <c r="AD87" s="424" t="s">
        <v>667</v>
      </c>
      <c r="AE87" s="26" t="str">
        <f>IF($M87=0,"",IFERROR(VLOOKUP($E87,'SD Abgabe'!$A$32:$N$556,AE$20,FALSE),""))</f>
        <v/>
      </c>
      <c r="AF87" s="15">
        <f t="shared" ca="1" si="21"/>
        <v>0</v>
      </c>
      <c r="AG87">
        <f t="shared" ca="1" si="9"/>
        <v>0</v>
      </c>
      <c r="AH87">
        <f t="shared" ca="1" si="10"/>
        <v>0</v>
      </c>
      <c r="AI87">
        <f t="shared" ca="1" si="11"/>
        <v>0</v>
      </c>
      <c r="AJ87">
        <f t="shared" ca="1" si="12"/>
        <v>0</v>
      </c>
      <c r="AK87">
        <f t="shared" si="22"/>
        <v>0</v>
      </c>
      <c r="AL87" s="28" t="e">
        <f ca="1">COUNTIF(OFFSET('SD Abgabe'!$C$32,VLOOKUP(J87,Art_Abgabe,3,FALSE),0,VLOOKUP(J87,Art_Abgabe,4,FALSE)-VLOOKUP(J87,Art_Abgabe,3,FALSE)+1,1),K87)</f>
        <v>#N/A</v>
      </c>
      <c r="AM87" s="14">
        <f ca="1">COUNTIF(OFFSET('SD Abgabe'!$M$32,VLOOKUP(E87,'SD Abgabe'!$A$33:$X$485,'SD Abgabe'!$X$28,FALSE),0,1,VLOOKUP(E87,'SD Abgabe'!$A$33:$Y$485,'SD Abgabe'!$Y$28,FALSE)),M87)</f>
        <v>0</v>
      </c>
      <c r="AN87" s="91">
        <f t="shared" ca="1" si="14"/>
        <v>0</v>
      </c>
      <c r="AO87" s="98">
        <f t="shared" si="23"/>
        <v>3</v>
      </c>
      <c r="AP87" s="98">
        <f t="shared" si="15"/>
        <v>0</v>
      </c>
      <c r="AQ87" s="17" t="str">
        <f t="shared" si="16"/>
        <v>1900-1-Abgabe</v>
      </c>
    </row>
    <row r="88" spans="1:43">
      <c r="A88" s="98">
        <f t="shared" si="24"/>
        <v>0</v>
      </c>
      <c r="B88" s="98" t="str">
        <f>IF(C88=1,SUM($C$23:C88),"")</f>
        <v/>
      </c>
      <c r="C88" s="98">
        <f t="shared" ref="C88:C151" si="25">IF(AND(L88&gt;0,AA88&gt;0,AC88&gt;0),1,0)</f>
        <v>0</v>
      </c>
      <c r="D88" t="str">
        <f t="shared" si="17"/>
        <v>1900-1-Abgabe-</v>
      </c>
      <c r="E88" s="7" t="str">
        <f t="shared" ref="E88:E151" ca="1" si="26">IFERROR(IF(OR(AL88=0,ISNA(AL88)),"-",CONCATENATE(J88&amp;"-"&amp;K88)),"-")</f>
        <v>-</v>
      </c>
      <c r="F88" s="7">
        <f t="shared" si="18"/>
        <v>1900</v>
      </c>
      <c r="G88" s="7">
        <f t="shared" si="19"/>
        <v>1</v>
      </c>
      <c r="H88" s="162">
        <f t="shared" si="6"/>
        <v>66</v>
      </c>
      <c r="I88" s="77"/>
      <c r="J88" s="78"/>
      <c r="K88" s="79"/>
      <c r="L88" s="80"/>
      <c r="M88" s="177"/>
      <c r="N88" s="309" t="str">
        <f t="shared" ref="N88:N151" ca="1" si="27">IF(SUM(O88:P88)=0,"","%")</f>
        <v/>
      </c>
      <c r="O88" s="310" t="str">
        <f ca="1">IFERROR(IF(VLOOKUP($E88,'SD Abgabe'!$A$32:$N$610,'SD Abgabe'!$D$28,FALSE)=0,"",VLOOKUP($E88,'SD Abgabe'!$A$32:$N$610,'SD Abgabe'!$D$28,FALSE)),"")</f>
        <v/>
      </c>
      <c r="P88" s="313"/>
      <c r="Q88" s="317" t="str">
        <f>IF(OR($M88=0,L88&lt;&gt;0),"",IFERROR(VLOOKUP($E88,'SD Abgabe'!$A$32:$N$610,'SD Abgabe'!$E$28,FALSE),""))</f>
        <v/>
      </c>
      <c r="R88" s="87"/>
      <c r="S88" s="81" t="str">
        <f t="shared" ref="S88:S151" si="28">IF(RIGHT(K88,15)="Schlachtgewicht","%","")</f>
        <v/>
      </c>
      <c r="T88" s="82">
        <f>IF(M88="Tierische Erzeugnisse",IF(OR($M88=0,L88&lt;&gt;0,U88&gt;0),"",IFERROR(VLOOKUP($E88,'SD Abgabe'!$A$32:$N$4326,'SD Abgabe'!$J$28,FALSE),0)),)</f>
        <v>0</v>
      </c>
      <c r="U88" s="83"/>
      <c r="V88" s="81" t="str">
        <f t="shared" si="20"/>
        <v/>
      </c>
      <c r="W88" s="82">
        <f>IF(M88="organische Düngemittel",IF(OR($M88=0,L88&lt;&gt;0,X88&gt;0),"",IFERROR(VLOOKUP($E88,'SD Abgabe'!$A$32:$N$4326,'SD Abgabe'!$J$28,FALSE),)),)</f>
        <v>0</v>
      </c>
      <c r="X88" s="84"/>
      <c r="Y88" s="85" t="str">
        <f ca="1">IFERROR(VLOOKUP($E88,'SD Abgabe'!$A$32:$N$610,Y$20,FALSE),"")</f>
        <v/>
      </c>
      <c r="Z88" s="86" t="str">
        <f ca="1">IFERROR(IF(AND(J88&lt;&gt;"eigene Stoffe",VLOOKUP($E88,'SD Abgabe'!$A$32:$N$610,'SD Abgabe'!$G$28,FALSE)=0),"",IF($L88&lt;&gt;0,"",IFERROR(IF(AND(P88&gt;0,O88&lt;&gt;"",Q88&lt;&gt;"t TM"),VLOOKUP($E88,'SD Abgabe'!$A$32:$N$610,'SD Abgabe'!$G$28,FALSE)/O88*P88,VLOOKUP($E88,'SD Abgabe'!$A$32:$N$610,'SD Abgabe'!$G$28,FALSE)),""))),"")</f>
        <v/>
      </c>
      <c r="AA88" s="87"/>
      <c r="AB88" s="86" t="str">
        <f ca="1">IFERROR(IF(AND(J88&lt;&gt;"eigene Stoffe",VLOOKUP($E88,'SD Abgabe'!$A$32:$N$610,'SD Abgabe'!$H$28,FALSE)=0),"",IF($L88&lt;&gt;0,"",IFERROR(IF(AND(P88&gt;0,O88&lt;&gt;"",Q88&lt;&gt;"t TM"),VLOOKUP($E88,'SD Abgabe'!$A$32:$N$610,'SD Abgabe'!$H$28,FALSE)/O88*P88,VLOOKUP($E88,'SD Abgabe'!$A$32:$N$610,'SD Abgabe'!$H$28,FALSE)),""))),"")</f>
        <v/>
      </c>
      <c r="AC88" s="87"/>
      <c r="AD88" s="424" t="s">
        <v>667</v>
      </c>
      <c r="AE88" s="26" t="str">
        <f>IF($M88=0,"",IFERROR(VLOOKUP($E88,'SD Abgabe'!$A$32:$N$556,AE$20,FALSE),""))</f>
        <v/>
      </c>
      <c r="AF88" s="15">
        <f t="shared" ca="1" si="21"/>
        <v>0</v>
      </c>
      <c r="AG88">
        <f t="shared" ref="AG88:AG151" ca="1" si="29">IF(AN88=1,IF(RIGHT(K88,15)="Schlachtgewicht",IFERROR(IF(L88&gt;0,R88*AA88,IF(AA88&gt;0,AA88*R88*100/IF(U88&gt;0,U88,T88),Z88*R88*100/IF(U88&gt;0,U88,T88))),0),IFERROR(IF(L88&gt;0,R88*AA88,IF(AA88&gt;0,AA88*R88,Z88*R88)),0)),0)</f>
        <v>0</v>
      </c>
      <c r="AH88">
        <f t="shared" ref="AH88:AH151" ca="1" si="30">IF(AN88=1,AG88/100*IF(X88&gt;0,X88,W88),0)</f>
        <v>0</v>
      </c>
      <c r="AI88">
        <f t="shared" ref="AI88:AI151" ca="1" si="31">IF(AN88=1,IF(RIGHT(K88,15)="Schlachtgewicht",IFERROR(IF(L88&gt;0,R88*AC88*100/IF(U88&gt;0,U88,T88),IF(AC88&gt;0,AC88*R88*100/IF(U88&gt;0,U88,T88),AB88*R88*100/IF(U88&gt;0,U88,T88))),0),IFERROR(IF(L88&gt;0,R88*AC88,IF(AC88&gt;0,AC88*R88,AB88*R88)),0)),0)</f>
        <v>0</v>
      </c>
      <c r="AJ88">
        <f t="shared" ref="AJ88:AJ151" ca="1" si="32">IF(AN88=1,AI88/100*IF(X88&gt;0,X88,W88),0)</f>
        <v>0</v>
      </c>
      <c r="AK88">
        <f t="shared" si="22"/>
        <v>0</v>
      </c>
      <c r="AL88" s="28" t="e">
        <f ca="1">COUNTIF(OFFSET('SD Abgabe'!$C$32,VLOOKUP(J88,Art_Abgabe,3,FALSE),0,VLOOKUP(J88,Art_Abgabe,4,FALSE)-VLOOKUP(J88,Art_Abgabe,3,FALSE)+1,1),K88)</f>
        <v>#N/A</v>
      </c>
      <c r="AM88" s="14">
        <f ca="1">COUNTIF(OFFSET('SD Abgabe'!$M$32,VLOOKUP(E88,'SD Abgabe'!$A$33:$X$485,'SD Abgabe'!$X$28,FALSE),0,1,VLOOKUP(E88,'SD Abgabe'!$A$33:$Y$485,'SD Abgabe'!$Y$28,FALSE)),M88)</f>
        <v>0</v>
      </c>
      <c r="AN88" s="91">
        <f t="shared" ref="AN88:AN151" ca="1" si="33">IF(AND(I88&gt;0,K88&gt;0,M88&gt;0,R88&gt;0,OR(AND(AD88="Richtwerte ",AA88="",AC88=0),AND(OR(AD88="Richtwerte",AND(J88="eigene Stoffe",AD88&gt;0)),OR( Z88&gt;0,AA88&gt;0),OR(AB88&gt;0,AC88&gt;0)),AND(OR(AA88&gt;0,AC88&gt;0),OR(AD88="Richtwerte",AD88="Kennzeichnung",AD88="Analyse")))),1,0)</f>
        <v>0</v>
      </c>
      <c r="AO88" s="98">
        <f t="shared" si="23"/>
        <v>3</v>
      </c>
      <c r="AP88" s="98">
        <f t="shared" ref="AP88:AP151" si="34">IF(I88&gt;0,ROW(),0)</f>
        <v>0</v>
      </c>
      <c r="AQ88" s="17" t="str">
        <f t="shared" ref="AQ88:AQ151" si="35">CONCATENATE(F88&amp;"-"&amp;G88&amp;"-"&amp;$D$1)</f>
        <v>1900-1-Abgabe</v>
      </c>
    </row>
    <row r="89" spans="1:43">
      <c r="A89" s="98">
        <f t="shared" si="24"/>
        <v>0</v>
      </c>
      <c r="B89" s="98" t="str">
        <f>IF(C89=1,SUM($C$23:C89),"")</f>
        <v/>
      </c>
      <c r="C89" s="98">
        <f t="shared" si="25"/>
        <v>0</v>
      </c>
      <c r="D89" t="str">
        <f t="shared" si="17"/>
        <v>1900-1-Abgabe-</v>
      </c>
      <c r="E89" s="7" t="str">
        <f t="shared" ca="1" si="26"/>
        <v>-</v>
      </c>
      <c r="F89" s="7">
        <f t="shared" si="18"/>
        <v>1900</v>
      </c>
      <c r="G89" s="7">
        <f t="shared" si="19"/>
        <v>1</v>
      </c>
      <c r="H89" s="162">
        <f t="shared" si="6"/>
        <v>67</v>
      </c>
      <c r="I89" s="77"/>
      <c r="J89" s="78"/>
      <c r="K89" s="79"/>
      <c r="L89" s="80"/>
      <c r="M89" s="177"/>
      <c r="N89" s="309" t="str">
        <f t="shared" ca="1" si="27"/>
        <v/>
      </c>
      <c r="O89" s="310" t="str">
        <f ca="1">IFERROR(IF(VLOOKUP($E89,'SD Abgabe'!$A$32:$N$610,'SD Abgabe'!$D$28,FALSE)=0,"",VLOOKUP($E89,'SD Abgabe'!$A$32:$N$610,'SD Abgabe'!$D$28,FALSE)),"")</f>
        <v/>
      </c>
      <c r="P89" s="313"/>
      <c r="Q89" s="317" t="str">
        <f>IF(OR($M89=0,L89&lt;&gt;0),"",IFERROR(VLOOKUP($E89,'SD Abgabe'!$A$32:$N$610,'SD Abgabe'!$E$28,FALSE),""))</f>
        <v/>
      </c>
      <c r="R89" s="87"/>
      <c r="S89" s="81" t="str">
        <f t="shared" si="28"/>
        <v/>
      </c>
      <c r="T89" s="82">
        <f>IF(M89="Tierische Erzeugnisse",IF(OR($M89=0,L89&lt;&gt;0,U89&gt;0),"",IFERROR(VLOOKUP($E89,'SD Abgabe'!$A$32:$N$4326,'SD Abgabe'!$J$28,FALSE),0)),)</f>
        <v>0</v>
      </c>
      <c r="U89" s="83"/>
      <c r="V89" s="81" t="str">
        <f t="shared" si="20"/>
        <v/>
      </c>
      <c r="W89" s="82">
        <f>IF(M89="organische Düngemittel",IF(OR($M89=0,L89&lt;&gt;0,X89&gt;0),"",IFERROR(VLOOKUP($E89,'SD Abgabe'!$A$32:$N$4326,'SD Abgabe'!$J$28,FALSE),)),)</f>
        <v>0</v>
      </c>
      <c r="X89" s="84"/>
      <c r="Y89" s="85" t="str">
        <f ca="1">IFERROR(VLOOKUP($E89,'SD Abgabe'!$A$32:$N$610,Y$20,FALSE),"")</f>
        <v/>
      </c>
      <c r="Z89" s="86" t="str">
        <f ca="1">IFERROR(IF(AND(J89&lt;&gt;"eigene Stoffe",VLOOKUP($E89,'SD Abgabe'!$A$32:$N$610,'SD Abgabe'!$G$28,FALSE)=0),"",IF($L89&lt;&gt;0,"",IFERROR(IF(AND(P89&gt;0,O89&lt;&gt;"",Q89&lt;&gt;"t TM"),VLOOKUP($E89,'SD Abgabe'!$A$32:$N$610,'SD Abgabe'!$G$28,FALSE)/O89*P89,VLOOKUP($E89,'SD Abgabe'!$A$32:$N$610,'SD Abgabe'!$G$28,FALSE)),""))),"")</f>
        <v/>
      </c>
      <c r="AA89" s="87"/>
      <c r="AB89" s="86" t="str">
        <f ca="1">IFERROR(IF(AND(J89&lt;&gt;"eigene Stoffe",VLOOKUP($E89,'SD Abgabe'!$A$32:$N$610,'SD Abgabe'!$H$28,FALSE)=0),"",IF($L89&lt;&gt;0,"",IFERROR(IF(AND(P89&gt;0,O89&lt;&gt;"",Q89&lt;&gt;"t TM"),VLOOKUP($E89,'SD Abgabe'!$A$32:$N$610,'SD Abgabe'!$H$28,FALSE)/O89*P89,VLOOKUP($E89,'SD Abgabe'!$A$32:$N$610,'SD Abgabe'!$H$28,FALSE)),""))),"")</f>
        <v/>
      </c>
      <c r="AC89" s="87"/>
      <c r="AD89" s="424" t="s">
        <v>667</v>
      </c>
      <c r="AE89" s="26" t="str">
        <f>IF($M89=0,"",IFERROR(VLOOKUP($E89,'SD Abgabe'!$A$32:$N$556,AE$20,FALSE),""))</f>
        <v/>
      </c>
      <c r="AF89" s="15">
        <f t="shared" ca="1" si="21"/>
        <v>0</v>
      </c>
      <c r="AG89">
        <f t="shared" ca="1" si="29"/>
        <v>0</v>
      </c>
      <c r="AH89">
        <f t="shared" ca="1" si="30"/>
        <v>0</v>
      </c>
      <c r="AI89">
        <f t="shared" ca="1" si="31"/>
        <v>0</v>
      </c>
      <c r="AJ89">
        <f t="shared" ca="1" si="32"/>
        <v>0</v>
      </c>
      <c r="AK89">
        <f t="shared" si="22"/>
        <v>0</v>
      </c>
      <c r="AL89" s="28" t="e">
        <f ca="1">COUNTIF(OFFSET('SD Abgabe'!$C$32,VLOOKUP(J89,Art_Abgabe,3,FALSE),0,VLOOKUP(J89,Art_Abgabe,4,FALSE)-VLOOKUP(J89,Art_Abgabe,3,FALSE)+1,1),K89)</f>
        <v>#N/A</v>
      </c>
      <c r="AM89" s="14">
        <f ca="1">COUNTIF(OFFSET('SD Abgabe'!$M$32,VLOOKUP(E89,'SD Abgabe'!$A$33:$X$485,'SD Abgabe'!$X$28,FALSE),0,1,VLOOKUP(E89,'SD Abgabe'!$A$33:$Y$485,'SD Abgabe'!$Y$28,FALSE)),M89)</f>
        <v>0</v>
      </c>
      <c r="AN89" s="91">
        <f t="shared" ca="1" si="33"/>
        <v>0</v>
      </c>
      <c r="AO89" s="98">
        <f t="shared" si="23"/>
        <v>3</v>
      </c>
      <c r="AP89" s="98">
        <f t="shared" si="34"/>
        <v>0</v>
      </c>
      <c r="AQ89" s="17" t="str">
        <f t="shared" si="35"/>
        <v>1900-1-Abgabe</v>
      </c>
    </row>
    <row r="90" spans="1:43">
      <c r="A90" s="98">
        <f t="shared" si="24"/>
        <v>0</v>
      </c>
      <c r="B90" s="98" t="str">
        <f>IF(C90=1,SUM($C$23:C90),"")</f>
        <v/>
      </c>
      <c r="C90" s="98">
        <f t="shared" si="25"/>
        <v>0</v>
      </c>
      <c r="D90" t="str">
        <f t="shared" si="17"/>
        <v>1900-1-Abgabe-</v>
      </c>
      <c r="E90" s="7" t="str">
        <f t="shared" ca="1" si="26"/>
        <v>-</v>
      </c>
      <c r="F90" s="7">
        <f t="shared" si="18"/>
        <v>1900</v>
      </c>
      <c r="G90" s="7">
        <f t="shared" si="19"/>
        <v>1</v>
      </c>
      <c r="H90" s="162">
        <f t="shared" si="6"/>
        <v>68</v>
      </c>
      <c r="I90" s="77"/>
      <c r="J90" s="78"/>
      <c r="K90" s="79"/>
      <c r="L90" s="80"/>
      <c r="M90" s="177"/>
      <c r="N90" s="309" t="str">
        <f t="shared" ca="1" si="27"/>
        <v/>
      </c>
      <c r="O90" s="310" t="str">
        <f ca="1">IFERROR(IF(VLOOKUP($E90,'SD Abgabe'!$A$32:$N$610,'SD Abgabe'!$D$28,FALSE)=0,"",VLOOKUP($E90,'SD Abgabe'!$A$32:$N$610,'SD Abgabe'!$D$28,FALSE)),"")</f>
        <v/>
      </c>
      <c r="P90" s="313"/>
      <c r="Q90" s="317" t="str">
        <f>IF(OR($M90=0,L90&lt;&gt;0),"",IFERROR(VLOOKUP($E90,'SD Abgabe'!$A$32:$N$610,'SD Abgabe'!$E$28,FALSE),""))</f>
        <v/>
      </c>
      <c r="R90" s="87"/>
      <c r="S90" s="81" t="str">
        <f t="shared" si="28"/>
        <v/>
      </c>
      <c r="T90" s="82">
        <f>IF(M90="Tierische Erzeugnisse",IF(OR($M90=0,L90&lt;&gt;0,U90&gt;0),"",IFERROR(VLOOKUP($E90,'SD Abgabe'!$A$32:$N$4326,'SD Abgabe'!$J$28,FALSE),0)),)</f>
        <v>0</v>
      </c>
      <c r="U90" s="83"/>
      <c r="V90" s="81" t="str">
        <f t="shared" si="20"/>
        <v/>
      </c>
      <c r="W90" s="82">
        <f>IF(M90="organische Düngemittel",IF(OR($M90=0,L90&lt;&gt;0,X90&gt;0),"",IFERROR(VLOOKUP($E90,'SD Abgabe'!$A$32:$N$4326,'SD Abgabe'!$J$28,FALSE),)),)</f>
        <v>0</v>
      </c>
      <c r="X90" s="84"/>
      <c r="Y90" s="85" t="str">
        <f ca="1">IFERROR(VLOOKUP($E90,'SD Abgabe'!$A$32:$N$610,Y$20,FALSE),"")</f>
        <v/>
      </c>
      <c r="Z90" s="86" t="str">
        <f ca="1">IFERROR(IF(AND(J90&lt;&gt;"eigene Stoffe",VLOOKUP($E90,'SD Abgabe'!$A$32:$N$610,'SD Abgabe'!$G$28,FALSE)=0),"",IF($L90&lt;&gt;0,"",IFERROR(IF(AND(P90&gt;0,O90&lt;&gt;"",Q90&lt;&gt;"t TM"),VLOOKUP($E90,'SD Abgabe'!$A$32:$N$610,'SD Abgabe'!$G$28,FALSE)/O90*P90,VLOOKUP($E90,'SD Abgabe'!$A$32:$N$610,'SD Abgabe'!$G$28,FALSE)),""))),"")</f>
        <v/>
      </c>
      <c r="AA90" s="87"/>
      <c r="AB90" s="86" t="str">
        <f ca="1">IFERROR(IF(AND(J90&lt;&gt;"eigene Stoffe",VLOOKUP($E90,'SD Abgabe'!$A$32:$N$610,'SD Abgabe'!$H$28,FALSE)=0),"",IF($L90&lt;&gt;0,"",IFERROR(IF(AND(P90&gt;0,O90&lt;&gt;"",Q90&lt;&gt;"t TM"),VLOOKUP($E90,'SD Abgabe'!$A$32:$N$610,'SD Abgabe'!$H$28,FALSE)/O90*P90,VLOOKUP($E90,'SD Abgabe'!$A$32:$N$610,'SD Abgabe'!$H$28,FALSE)),""))),"")</f>
        <v/>
      </c>
      <c r="AC90" s="87"/>
      <c r="AD90" s="424" t="s">
        <v>667</v>
      </c>
      <c r="AE90" s="26" t="str">
        <f>IF($M90=0,"",IFERROR(VLOOKUP($E90,'SD Abgabe'!$A$32:$N$556,AE$20,FALSE),""))</f>
        <v/>
      </c>
      <c r="AF90" s="15">
        <f t="shared" ca="1" si="21"/>
        <v>0</v>
      </c>
      <c r="AG90">
        <f t="shared" ca="1" si="29"/>
        <v>0</v>
      </c>
      <c r="AH90">
        <f t="shared" ca="1" si="30"/>
        <v>0</v>
      </c>
      <c r="AI90">
        <f t="shared" ca="1" si="31"/>
        <v>0</v>
      </c>
      <c r="AJ90">
        <f t="shared" ca="1" si="32"/>
        <v>0</v>
      </c>
      <c r="AK90">
        <f t="shared" si="22"/>
        <v>0</v>
      </c>
      <c r="AL90" s="28" t="e">
        <f ca="1">COUNTIF(OFFSET('SD Abgabe'!$C$32,VLOOKUP(J90,Art_Abgabe,3,FALSE),0,VLOOKUP(J90,Art_Abgabe,4,FALSE)-VLOOKUP(J90,Art_Abgabe,3,FALSE)+1,1),K90)</f>
        <v>#N/A</v>
      </c>
      <c r="AM90" s="14">
        <f ca="1">COUNTIF(OFFSET('SD Abgabe'!$M$32,VLOOKUP(E90,'SD Abgabe'!$A$33:$X$485,'SD Abgabe'!$X$28,FALSE),0,1,VLOOKUP(E90,'SD Abgabe'!$A$33:$Y$485,'SD Abgabe'!$Y$28,FALSE)),M90)</f>
        <v>0</v>
      </c>
      <c r="AN90" s="91">
        <f t="shared" ca="1" si="33"/>
        <v>0</v>
      </c>
      <c r="AO90" s="98">
        <f t="shared" si="23"/>
        <v>3</v>
      </c>
      <c r="AP90" s="98">
        <f t="shared" si="34"/>
        <v>0</v>
      </c>
      <c r="AQ90" s="17" t="str">
        <f t="shared" si="35"/>
        <v>1900-1-Abgabe</v>
      </c>
    </row>
    <row r="91" spans="1:43">
      <c r="A91" s="98">
        <f t="shared" si="24"/>
        <v>0</v>
      </c>
      <c r="B91" s="98" t="str">
        <f>IF(C91=1,SUM($C$23:C91),"")</f>
        <v/>
      </c>
      <c r="C91" s="98">
        <f t="shared" si="25"/>
        <v>0</v>
      </c>
      <c r="D91" t="str">
        <f t="shared" ref="D91:D154" si="36">CONCATENATE(F91&amp;"-"&amp;G91&amp;"-"&amp;$D$1&amp;"-"&amp;M91)</f>
        <v>1900-1-Abgabe-</v>
      </c>
      <c r="E91" s="7" t="str">
        <f t="shared" ca="1" si="26"/>
        <v>-</v>
      </c>
      <c r="F91" s="7">
        <f t="shared" ref="F91:F154" si="37">YEAR(I91)</f>
        <v>1900</v>
      </c>
      <c r="G91" s="7">
        <f t="shared" ref="G91:G154" si="38">IF(MONTH(I91)&lt;7,1,2)</f>
        <v>1</v>
      </c>
      <c r="H91" s="162">
        <f t="shared" si="6"/>
        <v>69</v>
      </c>
      <c r="I91" s="77"/>
      <c r="J91" s="78"/>
      <c r="K91" s="79"/>
      <c r="L91" s="80"/>
      <c r="M91" s="177"/>
      <c r="N91" s="309" t="str">
        <f t="shared" ca="1" si="27"/>
        <v/>
      </c>
      <c r="O91" s="310" t="str">
        <f ca="1">IFERROR(IF(VLOOKUP($E91,'SD Abgabe'!$A$32:$N$610,'SD Abgabe'!$D$28,FALSE)=0,"",VLOOKUP($E91,'SD Abgabe'!$A$32:$N$610,'SD Abgabe'!$D$28,FALSE)),"")</f>
        <v/>
      </c>
      <c r="P91" s="313"/>
      <c r="Q91" s="317" t="str">
        <f>IF(OR($M91=0,L91&lt;&gt;0),"",IFERROR(VLOOKUP($E91,'SD Abgabe'!$A$32:$N$610,'SD Abgabe'!$E$28,FALSE),""))</f>
        <v/>
      </c>
      <c r="R91" s="87"/>
      <c r="S91" s="81" t="str">
        <f t="shared" si="28"/>
        <v/>
      </c>
      <c r="T91" s="82">
        <f>IF(M91="Tierische Erzeugnisse",IF(OR($M91=0,L91&lt;&gt;0,U91&gt;0),"",IFERROR(VLOOKUP($E91,'SD Abgabe'!$A$32:$N$4326,'SD Abgabe'!$J$28,FALSE),0)),)</f>
        <v>0</v>
      </c>
      <c r="U91" s="83"/>
      <c r="V91" s="81" t="str">
        <f t="shared" ref="V91:V154" si="39">IF(M91="organische Düngemittel","%","")</f>
        <v/>
      </c>
      <c r="W91" s="82">
        <f>IF(M91="organische Düngemittel",IF(OR($M91=0,L91&lt;&gt;0,X91&gt;0),"",IFERROR(VLOOKUP($E91,'SD Abgabe'!$A$32:$N$4326,'SD Abgabe'!$J$28,FALSE),)),)</f>
        <v>0</v>
      </c>
      <c r="X91" s="84"/>
      <c r="Y91" s="85" t="str">
        <f ca="1">IFERROR(VLOOKUP($E91,'SD Abgabe'!$A$32:$N$610,Y$20,FALSE),"")</f>
        <v/>
      </c>
      <c r="Z91" s="86" t="str">
        <f ca="1">IFERROR(IF(AND(J91&lt;&gt;"eigene Stoffe",VLOOKUP($E91,'SD Abgabe'!$A$32:$N$610,'SD Abgabe'!$G$28,FALSE)=0),"",IF($L91&lt;&gt;0,"",IFERROR(IF(AND(P91&gt;0,O91&lt;&gt;"",Q91&lt;&gt;"t TM"),VLOOKUP($E91,'SD Abgabe'!$A$32:$N$610,'SD Abgabe'!$G$28,FALSE)/O91*P91,VLOOKUP($E91,'SD Abgabe'!$A$32:$N$610,'SD Abgabe'!$G$28,FALSE)),""))),"")</f>
        <v/>
      </c>
      <c r="AA91" s="87"/>
      <c r="AB91" s="86" t="str">
        <f ca="1">IFERROR(IF(AND(J91&lt;&gt;"eigene Stoffe",VLOOKUP($E91,'SD Abgabe'!$A$32:$N$610,'SD Abgabe'!$H$28,FALSE)=0),"",IF($L91&lt;&gt;0,"",IFERROR(IF(AND(P91&gt;0,O91&lt;&gt;"",Q91&lt;&gt;"t TM"),VLOOKUP($E91,'SD Abgabe'!$A$32:$N$610,'SD Abgabe'!$H$28,FALSE)/O91*P91,VLOOKUP($E91,'SD Abgabe'!$A$32:$N$610,'SD Abgabe'!$H$28,FALSE)),""))),"")</f>
        <v/>
      </c>
      <c r="AC91" s="87"/>
      <c r="AD91" s="424" t="s">
        <v>667</v>
      </c>
      <c r="AE91" s="26" t="str">
        <f>IF($M91=0,"",IFERROR(VLOOKUP($E91,'SD Abgabe'!$A$32:$N$556,AE$20,FALSE),""))</f>
        <v/>
      </c>
      <c r="AF91" s="15">
        <f t="shared" ref="AF91:AF154" ca="1" si="40">IFERROR(N91*R91/100,0)</f>
        <v>0</v>
      </c>
      <c r="AG91">
        <f t="shared" ca="1" si="29"/>
        <v>0</v>
      </c>
      <c r="AH91">
        <f t="shared" ca="1" si="30"/>
        <v>0</v>
      </c>
      <c r="AI91">
        <f t="shared" ca="1" si="31"/>
        <v>0</v>
      </c>
      <c r="AJ91">
        <f t="shared" ca="1" si="32"/>
        <v>0</v>
      </c>
      <c r="AK91">
        <f t="shared" ref="AK91:AK154" si="41">IFERROR(AE91*$R91,0)</f>
        <v>0</v>
      </c>
      <c r="AL91" s="28" t="e">
        <f ca="1">COUNTIF(OFFSET('SD Abgabe'!$C$32,VLOOKUP(J91,Art_Abgabe,3,FALSE),0,VLOOKUP(J91,Art_Abgabe,4,FALSE)-VLOOKUP(J91,Art_Abgabe,3,FALSE)+1,1),K91)</f>
        <v>#N/A</v>
      </c>
      <c r="AM91" s="14">
        <f ca="1">COUNTIF(OFFSET('SD Abgabe'!$M$32,VLOOKUP(E91,'SD Abgabe'!$A$33:$X$485,'SD Abgabe'!$X$28,FALSE),0,1,VLOOKUP(E91,'SD Abgabe'!$A$33:$Y$485,'SD Abgabe'!$Y$28,FALSE)),M91)</f>
        <v>0</v>
      </c>
      <c r="AN91" s="91">
        <f t="shared" ca="1" si="33"/>
        <v>0</v>
      </c>
      <c r="AO91" s="98">
        <f t="shared" ref="AO91:AO154" si="42">IF(OR(AA91&gt;0,AC91&gt;0),2,3)</f>
        <v>3</v>
      </c>
      <c r="AP91" s="98">
        <f t="shared" si="34"/>
        <v>0</v>
      </c>
      <c r="AQ91" s="17" t="str">
        <f t="shared" si="35"/>
        <v>1900-1-Abgabe</v>
      </c>
    </row>
    <row r="92" spans="1:43">
      <c r="A92" s="98">
        <f t="shared" si="24"/>
        <v>0</v>
      </c>
      <c r="B92" s="98" t="str">
        <f>IF(C92=1,SUM($C$23:C92),"")</f>
        <v/>
      </c>
      <c r="C92" s="98">
        <f t="shared" si="25"/>
        <v>0</v>
      </c>
      <c r="D92" t="str">
        <f t="shared" si="36"/>
        <v>1900-1-Abgabe-</v>
      </c>
      <c r="E92" s="7" t="str">
        <f t="shared" ca="1" si="26"/>
        <v>-</v>
      </c>
      <c r="F92" s="7">
        <f t="shared" si="37"/>
        <v>1900</v>
      </c>
      <c r="G92" s="7">
        <f t="shared" si="38"/>
        <v>1</v>
      </c>
      <c r="H92" s="162">
        <f t="shared" si="6"/>
        <v>70</v>
      </c>
      <c r="I92" s="77"/>
      <c r="J92" s="78"/>
      <c r="K92" s="79"/>
      <c r="L92" s="80"/>
      <c r="M92" s="177"/>
      <c r="N92" s="309" t="str">
        <f t="shared" ca="1" si="27"/>
        <v/>
      </c>
      <c r="O92" s="310" t="str">
        <f ca="1">IFERROR(IF(VLOOKUP($E92,'SD Abgabe'!$A$32:$N$610,'SD Abgabe'!$D$28,FALSE)=0,"",VLOOKUP($E92,'SD Abgabe'!$A$32:$N$610,'SD Abgabe'!$D$28,FALSE)),"")</f>
        <v/>
      </c>
      <c r="P92" s="313"/>
      <c r="Q92" s="317" t="str">
        <f>IF(OR($M92=0,L92&lt;&gt;0),"",IFERROR(VLOOKUP($E92,'SD Abgabe'!$A$32:$N$610,'SD Abgabe'!$E$28,FALSE),""))</f>
        <v/>
      </c>
      <c r="R92" s="87"/>
      <c r="S92" s="81" t="str">
        <f t="shared" si="28"/>
        <v/>
      </c>
      <c r="T92" s="82">
        <f>IF(M92="Tierische Erzeugnisse",IF(OR($M92=0,L92&lt;&gt;0,U92&gt;0),"",IFERROR(VLOOKUP($E92,'SD Abgabe'!$A$32:$N$4326,'SD Abgabe'!$J$28,FALSE),0)),)</f>
        <v>0</v>
      </c>
      <c r="U92" s="83"/>
      <c r="V92" s="81" t="str">
        <f t="shared" si="39"/>
        <v/>
      </c>
      <c r="W92" s="82">
        <f>IF(M92="organische Düngemittel",IF(OR($M92=0,L92&lt;&gt;0,X92&gt;0),"",IFERROR(VLOOKUP($E92,'SD Abgabe'!$A$32:$N$4326,'SD Abgabe'!$J$28,FALSE),)),)</f>
        <v>0</v>
      </c>
      <c r="X92" s="84"/>
      <c r="Y92" s="85" t="str">
        <f ca="1">IFERROR(VLOOKUP($E92,'SD Abgabe'!$A$32:$N$610,Y$20,FALSE),"")</f>
        <v/>
      </c>
      <c r="Z92" s="86" t="str">
        <f ca="1">IFERROR(IF(AND(J92&lt;&gt;"eigene Stoffe",VLOOKUP($E92,'SD Abgabe'!$A$32:$N$610,'SD Abgabe'!$G$28,FALSE)=0),"",IF($L92&lt;&gt;0,"",IFERROR(IF(AND(P92&gt;0,O92&lt;&gt;"",Q92&lt;&gt;"t TM"),VLOOKUP($E92,'SD Abgabe'!$A$32:$N$610,'SD Abgabe'!$G$28,FALSE)/O92*P92,VLOOKUP($E92,'SD Abgabe'!$A$32:$N$610,'SD Abgabe'!$G$28,FALSE)),""))),"")</f>
        <v/>
      </c>
      <c r="AA92" s="87"/>
      <c r="AB92" s="86" t="str">
        <f ca="1">IFERROR(IF(AND(J92&lt;&gt;"eigene Stoffe",VLOOKUP($E92,'SD Abgabe'!$A$32:$N$610,'SD Abgabe'!$H$28,FALSE)=0),"",IF($L92&lt;&gt;0,"",IFERROR(IF(AND(P92&gt;0,O92&lt;&gt;"",Q92&lt;&gt;"t TM"),VLOOKUP($E92,'SD Abgabe'!$A$32:$N$610,'SD Abgabe'!$H$28,FALSE)/O92*P92,VLOOKUP($E92,'SD Abgabe'!$A$32:$N$610,'SD Abgabe'!$H$28,FALSE)),""))),"")</f>
        <v/>
      </c>
      <c r="AC92" s="87"/>
      <c r="AD92" s="424" t="s">
        <v>667</v>
      </c>
      <c r="AE92" s="26" t="str">
        <f>IF($M92=0,"",IFERROR(VLOOKUP($E92,'SD Abgabe'!$A$32:$N$556,AE$20,FALSE),""))</f>
        <v/>
      </c>
      <c r="AF92" s="15">
        <f t="shared" ca="1" si="40"/>
        <v>0</v>
      </c>
      <c r="AG92">
        <f t="shared" ca="1" si="29"/>
        <v>0</v>
      </c>
      <c r="AH92">
        <f t="shared" ca="1" si="30"/>
        <v>0</v>
      </c>
      <c r="AI92">
        <f t="shared" ca="1" si="31"/>
        <v>0</v>
      </c>
      <c r="AJ92">
        <f t="shared" ca="1" si="32"/>
        <v>0</v>
      </c>
      <c r="AK92">
        <f t="shared" si="41"/>
        <v>0</v>
      </c>
      <c r="AL92" s="28" t="e">
        <f ca="1">COUNTIF(OFFSET('SD Abgabe'!$C$32,VLOOKUP(J92,Art_Abgabe,3,FALSE),0,VLOOKUP(J92,Art_Abgabe,4,FALSE)-VLOOKUP(J92,Art_Abgabe,3,FALSE)+1,1),K92)</f>
        <v>#N/A</v>
      </c>
      <c r="AM92" s="14">
        <f ca="1">COUNTIF(OFFSET('SD Abgabe'!$M$32,VLOOKUP(E92,'SD Abgabe'!$A$33:$X$485,'SD Abgabe'!$X$28,FALSE),0,1,VLOOKUP(E92,'SD Abgabe'!$A$33:$Y$485,'SD Abgabe'!$Y$28,FALSE)),M92)</f>
        <v>0</v>
      </c>
      <c r="AN92" s="91">
        <f t="shared" ca="1" si="33"/>
        <v>0</v>
      </c>
      <c r="AO92" s="98">
        <f t="shared" si="42"/>
        <v>3</v>
      </c>
      <c r="AP92" s="98">
        <f t="shared" si="34"/>
        <v>0</v>
      </c>
      <c r="AQ92" s="17" t="str">
        <f t="shared" si="35"/>
        <v>1900-1-Abgabe</v>
      </c>
    </row>
    <row r="93" spans="1:43">
      <c r="A93" s="98">
        <f t="shared" si="24"/>
        <v>0</v>
      </c>
      <c r="B93" s="98" t="str">
        <f>IF(C93=1,SUM($C$23:C93),"")</f>
        <v/>
      </c>
      <c r="C93" s="98">
        <f t="shared" si="25"/>
        <v>0</v>
      </c>
      <c r="D93" t="str">
        <f t="shared" si="36"/>
        <v>1900-1-Abgabe-</v>
      </c>
      <c r="E93" s="7" t="str">
        <f t="shared" ca="1" si="26"/>
        <v>-</v>
      </c>
      <c r="F93" s="7">
        <f t="shared" si="37"/>
        <v>1900</v>
      </c>
      <c r="G93" s="7">
        <f t="shared" si="38"/>
        <v>1</v>
      </c>
      <c r="H93" s="162">
        <f t="shared" si="6"/>
        <v>71</v>
      </c>
      <c r="I93" s="77"/>
      <c r="J93" s="78"/>
      <c r="K93" s="79"/>
      <c r="L93" s="80"/>
      <c r="M93" s="177"/>
      <c r="N93" s="309" t="str">
        <f t="shared" ca="1" si="27"/>
        <v/>
      </c>
      <c r="O93" s="310" t="str">
        <f ca="1">IFERROR(IF(VLOOKUP($E93,'SD Abgabe'!$A$32:$N$610,'SD Abgabe'!$D$28,FALSE)=0,"",VLOOKUP($E93,'SD Abgabe'!$A$32:$N$610,'SD Abgabe'!$D$28,FALSE)),"")</f>
        <v/>
      </c>
      <c r="P93" s="313"/>
      <c r="Q93" s="317" t="str">
        <f>IF(OR($M93=0,L93&lt;&gt;0),"",IFERROR(VLOOKUP($E93,'SD Abgabe'!$A$32:$N$610,'SD Abgabe'!$E$28,FALSE),""))</f>
        <v/>
      </c>
      <c r="R93" s="87"/>
      <c r="S93" s="81" t="str">
        <f t="shared" si="28"/>
        <v/>
      </c>
      <c r="T93" s="82">
        <f>IF(M93="Tierische Erzeugnisse",IF(OR($M93=0,L93&lt;&gt;0,U93&gt;0),"",IFERROR(VLOOKUP($E93,'SD Abgabe'!$A$32:$N$4326,'SD Abgabe'!$J$28,FALSE),0)),)</f>
        <v>0</v>
      </c>
      <c r="U93" s="83"/>
      <c r="V93" s="81" t="str">
        <f t="shared" si="39"/>
        <v/>
      </c>
      <c r="W93" s="82">
        <f>IF(M93="organische Düngemittel",IF(OR($M93=0,L93&lt;&gt;0,X93&gt;0),"",IFERROR(VLOOKUP($E93,'SD Abgabe'!$A$32:$N$4326,'SD Abgabe'!$J$28,FALSE),)),)</f>
        <v>0</v>
      </c>
      <c r="X93" s="84"/>
      <c r="Y93" s="85" t="str">
        <f ca="1">IFERROR(VLOOKUP($E93,'SD Abgabe'!$A$32:$N$610,Y$20,FALSE),"")</f>
        <v/>
      </c>
      <c r="Z93" s="86" t="str">
        <f ca="1">IFERROR(IF(AND(J93&lt;&gt;"eigene Stoffe",VLOOKUP($E93,'SD Abgabe'!$A$32:$N$610,'SD Abgabe'!$G$28,FALSE)=0),"",IF($L93&lt;&gt;0,"",IFERROR(IF(AND(P93&gt;0,O93&lt;&gt;"",Q93&lt;&gt;"t TM"),VLOOKUP($E93,'SD Abgabe'!$A$32:$N$610,'SD Abgabe'!$G$28,FALSE)/O93*P93,VLOOKUP($E93,'SD Abgabe'!$A$32:$N$610,'SD Abgabe'!$G$28,FALSE)),""))),"")</f>
        <v/>
      </c>
      <c r="AA93" s="87"/>
      <c r="AB93" s="86" t="str">
        <f ca="1">IFERROR(IF(AND(J93&lt;&gt;"eigene Stoffe",VLOOKUP($E93,'SD Abgabe'!$A$32:$N$610,'SD Abgabe'!$H$28,FALSE)=0),"",IF($L93&lt;&gt;0,"",IFERROR(IF(AND(P93&gt;0,O93&lt;&gt;"",Q93&lt;&gt;"t TM"),VLOOKUP($E93,'SD Abgabe'!$A$32:$N$610,'SD Abgabe'!$H$28,FALSE)/O93*P93,VLOOKUP($E93,'SD Abgabe'!$A$32:$N$610,'SD Abgabe'!$H$28,FALSE)),""))),"")</f>
        <v/>
      </c>
      <c r="AC93" s="87"/>
      <c r="AD93" s="424" t="s">
        <v>667</v>
      </c>
      <c r="AE93" s="26" t="str">
        <f>IF($M93=0,"",IFERROR(VLOOKUP($E93,'SD Abgabe'!$A$32:$N$556,AE$20,FALSE),""))</f>
        <v/>
      </c>
      <c r="AF93" s="15">
        <f t="shared" ca="1" si="40"/>
        <v>0</v>
      </c>
      <c r="AG93">
        <f t="shared" ca="1" si="29"/>
        <v>0</v>
      </c>
      <c r="AH93">
        <f t="shared" ca="1" si="30"/>
        <v>0</v>
      </c>
      <c r="AI93">
        <f t="shared" ca="1" si="31"/>
        <v>0</v>
      </c>
      <c r="AJ93">
        <f t="shared" ca="1" si="32"/>
        <v>0</v>
      </c>
      <c r="AK93">
        <f t="shared" si="41"/>
        <v>0</v>
      </c>
      <c r="AL93" s="28" t="e">
        <f ca="1">COUNTIF(OFFSET('SD Abgabe'!$C$32,VLOOKUP(J93,Art_Abgabe,3,FALSE),0,VLOOKUP(J93,Art_Abgabe,4,FALSE)-VLOOKUP(J93,Art_Abgabe,3,FALSE)+1,1),K93)</f>
        <v>#N/A</v>
      </c>
      <c r="AM93" s="14">
        <f ca="1">COUNTIF(OFFSET('SD Abgabe'!$M$32,VLOOKUP(E93,'SD Abgabe'!$A$33:$X$485,'SD Abgabe'!$X$28,FALSE),0,1,VLOOKUP(E93,'SD Abgabe'!$A$33:$Y$485,'SD Abgabe'!$Y$28,FALSE)),M93)</f>
        <v>0</v>
      </c>
      <c r="AN93" s="91">
        <f t="shared" ca="1" si="33"/>
        <v>0</v>
      </c>
      <c r="AO93" s="98">
        <f t="shared" si="42"/>
        <v>3</v>
      </c>
      <c r="AP93" s="98">
        <f t="shared" si="34"/>
        <v>0</v>
      </c>
      <c r="AQ93" s="17" t="str">
        <f t="shared" si="35"/>
        <v>1900-1-Abgabe</v>
      </c>
    </row>
    <row r="94" spans="1:43">
      <c r="A94" s="98">
        <f t="shared" si="24"/>
        <v>0</v>
      </c>
      <c r="B94" s="98" t="str">
        <f>IF(C94=1,SUM($C$23:C94),"")</f>
        <v/>
      </c>
      <c r="C94" s="98">
        <f t="shared" si="25"/>
        <v>0</v>
      </c>
      <c r="D94" t="str">
        <f t="shared" si="36"/>
        <v>1900-1-Abgabe-</v>
      </c>
      <c r="E94" s="7" t="str">
        <f t="shared" ca="1" si="26"/>
        <v>-</v>
      </c>
      <c r="F94" s="7">
        <f t="shared" si="37"/>
        <v>1900</v>
      </c>
      <c r="G94" s="7">
        <f t="shared" si="38"/>
        <v>1</v>
      </c>
      <c r="H94" s="162">
        <f t="shared" si="6"/>
        <v>72</v>
      </c>
      <c r="I94" s="77"/>
      <c r="J94" s="78"/>
      <c r="K94" s="79"/>
      <c r="L94" s="80"/>
      <c r="M94" s="177"/>
      <c r="N94" s="309" t="str">
        <f t="shared" ca="1" si="27"/>
        <v/>
      </c>
      <c r="O94" s="310" t="str">
        <f ca="1">IFERROR(IF(VLOOKUP($E94,'SD Abgabe'!$A$32:$N$610,'SD Abgabe'!$D$28,FALSE)=0,"",VLOOKUP($E94,'SD Abgabe'!$A$32:$N$610,'SD Abgabe'!$D$28,FALSE)),"")</f>
        <v/>
      </c>
      <c r="P94" s="313"/>
      <c r="Q94" s="317" t="str">
        <f>IF(OR($M94=0,L94&lt;&gt;0),"",IFERROR(VLOOKUP($E94,'SD Abgabe'!$A$32:$N$610,'SD Abgabe'!$E$28,FALSE),""))</f>
        <v/>
      </c>
      <c r="R94" s="87"/>
      <c r="S94" s="81" t="str">
        <f t="shared" si="28"/>
        <v/>
      </c>
      <c r="T94" s="82">
        <f>IF(M94="Tierische Erzeugnisse",IF(OR($M94=0,L94&lt;&gt;0,U94&gt;0),"",IFERROR(VLOOKUP($E94,'SD Abgabe'!$A$32:$N$4326,'SD Abgabe'!$J$28,FALSE),0)),)</f>
        <v>0</v>
      </c>
      <c r="U94" s="83"/>
      <c r="V94" s="81" t="str">
        <f t="shared" si="39"/>
        <v/>
      </c>
      <c r="W94" s="82">
        <f>IF(M94="organische Düngemittel",IF(OR($M94=0,L94&lt;&gt;0,X94&gt;0),"",IFERROR(VLOOKUP($E94,'SD Abgabe'!$A$32:$N$4326,'SD Abgabe'!$J$28,FALSE),)),)</f>
        <v>0</v>
      </c>
      <c r="X94" s="84"/>
      <c r="Y94" s="85" t="str">
        <f ca="1">IFERROR(VLOOKUP($E94,'SD Abgabe'!$A$32:$N$610,Y$20,FALSE),"")</f>
        <v/>
      </c>
      <c r="Z94" s="86" t="str">
        <f ca="1">IFERROR(IF(AND(J94&lt;&gt;"eigene Stoffe",VLOOKUP($E94,'SD Abgabe'!$A$32:$N$610,'SD Abgabe'!$G$28,FALSE)=0),"",IF($L94&lt;&gt;0,"",IFERROR(IF(AND(P94&gt;0,O94&lt;&gt;"",Q94&lt;&gt;"t TM"),VLOOKUP($E94,'SD Abgabe'!$A$32:$N$610,'SD Abgabe'!$G$28,FALSE)/O94*P94,VLOOKUP($E94,'SD Abgabe'!$A$32:$N$610,'SD Abgabe'!$G$28,FALSE)),""))),"")</f>
        <v/>
      </c>
      <c r="AA94" s="87"/>
      <c r="AB94" s="86" t="str">
        <f ca="1">IFERROR(IF(AND(J94&lt;&gt;"eigene Stoffe",VLOOKUP($E94,'SD Abgabe'!$A$32:$N$610,'SD Abgabe'!$H$28,FALSE)=0),"",IF($L94&lt;&gt;0,"",IFERROR(IF(AND(P94&gt;0,O94&lt;&gt;"",Q94&lt;&gt;"t TM"),VLOOKUP($E94,'SD Abgabe'!$A$32:$N$610,'SD Abgabe'!$H$28,FALSE)/O94*P94,VLOOKUP($E94,'SD Abgabe'!$A$32:$N$610,'SD Abgabe'!$H$28,FALSE)),""))),"")</f>
        <v/>
      </c>
      <c r="AC94" s="87"/>
      <c r="AD94" s="424" t="s">
        <v>667</v>
      </c>
      <c r="AE94" s="26" t="str">
        <f>IF($M94=0,"",IFERROR(VLOOKUP($E94,'SD Abgabe'!$A$32:$N$556,AE$20,FALSE),""))</f>
        <v/>
      </c>
      <c r="AF94" s="15">
        <f t="shared" ca="1" si="40"/>
        <v>0</v>
      </c>
      <c r="AG94">
        <f t="shared" ca="1" si="29"/>
        <v>0</v>
      </c>
      <c r="AH94">
        <f t="shared" ca="1" si="30"/>
        <v>0</v>
      </c>
      <c r="AI94">
        <f t="shared" ca="1" si="31"/>
        <v>0</v>
      </c>
      <c r="AJ94">
        <f t="shared" ca="1" si="32"/>
        <v>0</v>
      </c>
      <c r="AK94">
        <f t="shared" si="41"/>
        <v>0</v>
      </c>
      <c r="AL94" s="28" t="e">
        <f ca="1">COUNTIF(OFFSET('SD Abgabe'!$C$32,VLOOKUP(J94,Art_Abgabe,3,FALSE),0,VLOOKUP(J94,Art_Abgabe,4,FALSE)-VLOOKUP(J94,Art_Abgabe,3,FALSE)+1,1),K94)</f>
        <v>#N/A</v>
      </c>
      <c r="AM94" s="14">
        <f ca="1">COUNTIF(OFFSET('SD Abgabe'!$M$32,VLOOKUP(E94,'SD Abgabe'!$A$33:$X$485,'SD Abgabe'!$X$28,FALSE),0,1,VLOOKUP(E94,'SD Abgabe'!$A$33:$Y$485,'SD Abgabe'!$Y$28,FALSE)),M94)</f>
        <v>0</v>
      </c>
      <c r="AN94" s="91">
        <f t="shared" ca="1" si="33"/>
        <v>0</v>
      </c>
      <c r="AO94" s="98">
        <f t="shared" si="42"/>
        <v>3</v>
      </c>
      <c r="AP94" s="98">
        <f t="shared" si="34"/>
        <v>0</v>
      </c>
      <c r="AQ94" s="17" t="str">
        <f t="shared" si="35"/>
        <v>1900-1-Abgabe</v>
      </c>
    </row>
    <row r="95" spans="1:43">
      <c r="A95" s="98">
        <f t="shared" si="24"/>
        <v>0</v>
      </c>
      <c r="B95" s="98" t="str">
        <f>IF(C95=1,SUM($C$23:C95),"")</f>
        <v/>
      </c>
      <c r="C95" s="98">
        <f t="shared" si="25"/>
        <v>0</v>
      </c>
      <c r="D95" t="str">
        <f t="shared" si="36"/>
        <v>1900-1-Abgabe-</v>
      </c>
      <c r="E95" s="7" t="str">
        <f t="shared" ca="1" si="26"/>
        <v>-</v>
      </c>
      <c r="F95" s="7">
        <f t="shared" si="37"/>
        <v>1900</v>
      </c>
      <c r="G95" s="7">
        <f t="shared" si="38"/>
        <v>1</v>
      </c>
      <c r="H95" s="162">
        <f t="shared" si="6"/>
        <v>73</v>
      </c>
      <c r="I95" s="77"/>
      <c r="J95" s="78"/>
      <c r="K95" s="79"/>
      <c r="L95" s="80"/>
      <c r="M95" s="177"/>
      <c r="N95" s="309" t="str">
        <f t="shared" ca="1" si="27"/>
        <v/>
      </c>
      <c r="O95" s="310" t="str">
        <f ca="1">IFERROR(IF(VLOOKUP($E95,'SD Abgabe'!$A$32:$N$610,'SD Abgabe'!$D$28,FALSE)=0,"",VLOOKUP($E95,'SD Abgabe'!$A$32:$N$610,'SD Abgabe'!$D$28,FALSE)),"")</f>
        <v/>
      </c>
      <c r="P95" s="313"/>
      <c r="Q95" s="317" t="str">
        <f>IF(OR($M95=0,L95&lt;&gt;0),"",IFERROR(VLOOKUP($E95,'SD Abgabe'!$A$32:$N$610,'SD Abgabe'!$E$28,FALSE),""))</f>
        <v/>
      </c>
      <c r="R95" s="87"/>
      <c r="S95" s="81" t="str">
        <f t="shared" si="28"/>
        <v/>
      </c>
      <c r="T95" s="82">
        <f>IF(M95="Tierische Erzeugnisse",IF(OR($M95=0,L95&lt;&gt;0,U95&gt;0),"",IFERROR(VLOOKUP($E95,'SD Abgabe'!$A$32:$N$4326,'SD Abgabe'!$J$28,FALSE),0)),)</f>
        <v>0</v>
      </c>
      <c r="U95" s="83"/>
      <c r="V95" s="81" t="str">
        <f t="shared" si="39"/>
        <v/>
      </c>
      <c r="W95" s="82">
        <f>IF(M95="organische Düngemittel",IF(OR($M95=0,L95&lt;&gt;0,X95&gt;0),"",IFERROR(VLOOKUP($E95,'SD Abgabe'!$A$32:$N$4326,'SD Abgabe'!$J$28,FALSE),)),)</f>
        <v>0</v>
      </c>
      <c r="X95" s="84"/>
      <c r="Y95" s="85" t="str">
        <f ca="1">IFERROR(VLOOKUP($E95,'SD Abgabe'!$A$32:$N$610,Y$20,FALSE),"")</f>
        <v/>
      </c>
      <c r="Z95" s="86" t="str">
        <f ca="1">IFERROR(IF(AND(J95&lt;&gt;"eigene Stoffe",VLOOKUP($E95,'SD Abgabe'!$A$32:$N$610,'SD Abgabe'!$G$28,FALSE)=0),"",IF($L95&lt;&gt;0,"",IFERROR(IF(AND(P95&gt;0,O95&lt;&gt;"",Q95&lt;&gt;"t TM"),VLOOKUP($E95,'SD Abgabe'!$A$32:$N$610,'SD Abgabe'!$G$28,FALSE)/O95*P95,VLOOKUP($E95,'SD Abgabe'!$A$32:$N$610,'SD Abgabe'!$G$28,FALSE)),""))),"")</f>
        <v/>
      </c>
      <c r="AA95" s="87"/>
      <c r="AB95" s="86" t="str">
        <f ca="1">IFERROR(IF(AND(J95&lt;&gt;"eigene Stoffe",VLOOKUP($E95,'SD Abgabe'!$A$32:$N$610,'SD Abgabe'!$H$28,FALSE)=0),"",IF($L95&lt;&gt;0,"",IFERROR(IF(AND(P95&gt;0,O95&lt;&gt;"",Q95&lt;&gt;"t TM"),VLOOKUP($E95,'SD Abgabe'!$A$32:$N$610,'SD Abgabe'!$H$28,FALSE)/O95*P95,VLOOKUP($E95,'SD Abgabe'!$A$32:$N$610,'SD Abgabe'!$H$28,FALSE)),""))),"")</f>
        <v/>
      </c>
      <c r="AC95" s="87"/>
      <c r="AD95" s="424" t="s">
        <v>667</v>
      </c>
      <c r="AE95" s="26" t="str">
        <f>IF($M95=0,"",IFERROR(VLOOKUP($E95,'SD Abgabe'!$A$32:$N$556,AE$20,FALSE),""))</f>
        <v/>
      </c>
      <c r="AF95" s="15">
        <f t="shared" ca="1" si="40"/>
        <v>0</v>
      </c>
      <c r="AG95">
        <f t="shared" ca="1" si="29"/>
        <v>0</v>
      </c>
      <c r="AH95">
        <f t="shared" ca="1" si="30"/>
        <v>0</v>
      </c>
      <c r="AI95">
        <f t="shared" ca="1" si="31"/>
        <v>0</v>
      </c>
      <c r="AJ95">
        <f t="shared" ca="1" si="32"/>
        <v>0</v>
      </c>
      <c r="AK95">
        <f t="shared" si="41"/>
        <v>0</v>
      </c>
      <c r="AL95" s="28" t="e">
        <f ca="1">COUNTIF(OFFSET('SD Abgabe'!$C$32,VLOOKUP(J95,Art_Abgabe,3,FALSE),0,VLOOKUP(J95,Art_Abgabe,4,FALSE)-VLOOKUP(J95,Art_Abgabe,3,FALSE)+1,1),K95)</f>
        <v>#N/A</v>
      </c>
      <c r="AM95" s="14">
        <f ca="1">COUNTIF(OFFSET('SD Abgabe'!$M$32,VLOOKUP(E95,'SD Abgabe'!$A$33:$X$485,'SD Abgabe'!$X$28,FALSE),0,1,VLOOKUP(E95,'SD Abgabe'!$A$33:$Y$485,'SD Abgabe'!$Y$28,FALSE)),M95)</f>
        <v>0</v>
      </c>
      <c r="AN95" s="91">
        <f t="shared" ca="1" si="33"/>
        <v>0</v>
      </c>
      <c r="AO95" s="98">
        <f t="shared" si="42"/>
        <v>3</v>
      </c>
      <c r="AP95" s="98">
        <f t="shared" si="34"/>
        <v>0</v>
      </c>
      <c r="AQ95" s="17" t="str">
        <f t="shared" si="35"/>
        <v>1900-1-Abgabe</v>
      </c>
    </row>
    <row r="96" spans="1:43">
      <c r="A96" s="98">
        <f t="shared" si="24"/>
        <v>0</v>
      </c>
      <c r="B96" s="98" t="str">
        <f>IF(C96=1,SUM($C$23:C96),"")</f>
        <v/>
      </c>
      <c r="C96" s="98">
        <f t="shared" si="25"/>
        <v>0</v>
      </c>
      <c r="D96" t="str">
        <f t="shared" si="36"/>
        <v>1900-1-Abgabe-</v>
      </c>
      <c r="E96" s="7" t="str">
        <f t="shared" ca="1" si="26"/>
        <v>-</v>
      </c>
      <c r="F96" s="7">
        <f t="shared" si="37"/>
        <v>1900</v>
      </c>
      <c r="G96" s="7">
        <f t="shared" si="38"/>
        <v>1</v>
      </c>
      <c r="H96" s="162">
        <f t="shared" si="6"/>
        <v>74</v>
      </c>
      <c r="I96" s="77"/>
      <c r="J96" s="78"/>
      <c r="K96" s="79"/>
      <c r="L96" s="80"/>
      <c r="M96" s="177"/>
      <c r="N96" s="309" t="str">
        <f t="shared" ca="1" si="27"/>
        <v/>
      </c>
      <c r="O96" s="310" t="str">
        <f ca="1">IFERROR(IF(VLOOKUP($E96,'SD Abgabe'!$A$32:$N$610,'SD Abgabe'!$D$28,FALSE)=0,"",VLOOKUP($E96,'SD Abgabe'!$A$32:$N$610,'SD Abgabe'!$D$28,FALSE)),"")</f>
        <v/>
      </c>
      <c r="P96" s="313"/>
      <c r="Q96" s="317" t="str">
        <f>IF(OR($M96=0,L96&lt;&gt;0),"",IFERROR(VLOOKUP($E96,'SD Abgabe'!$A$32:$N$610,'SD Abgabe'!$E$28,FALSE),""))</f>
        <v/>
      </c>
      <c r="R96" s="87"/>
      <c r="S96" s="81" t="str">
        <f t="shared" si="28"/>
        <v/>
      </c>
      <c r="T96" s="82">
        <f>IF(M96="Tierische Erzeugnisse",IF(OR($M96=0,L96&lt;&gt;0,U96&gt;0),"",IFERROR(VLOOKUP($E96,'SD Abgabe'!$A$32:$N$4326,'SD Abgabe'!$J$28,FALSE),0)),)</f>
        <v>0</v>
      </c>
      <c r="U96" s="83"/>
      <c r="V96" s="81" t="str">
        <f t="shared" si="39"/>
        <v/>
      </c>
      <c r="W96" s="82">
        <f>IF(M96="organische Düngemittel",IF(OR($M96=0,L96&lt;&gt;0,X96&gt;0),"",IFERROR(VLOOKUP($E96,'SD Abgabe'!$A$32:$N$4326,'SD Abgabe'!$J$28,FALSE),)),)</f>
        <v>0</v>
      </c>
      <c r="X96" s="84"/>
      <c r="Y96" s="85" t="str">
        <f ca="1">IFERROR(VLOOKUP($E96,'SD Abgabe'!$A$32:$N$610,Y$20,FALSE),"")</f>
        <v/>
      </c>
      <c r="Z96" s="86" t="str">
        <f ca="1">IFERROR(IF(AND(J96&lt;&gt;"eigene Stoffe",VLOOKUP($E96,'SD Abgabe'!$A$32:$N$610,'SD Abgabe'!$G$28,FALSE)=0),"",IF($L96&lt;&gt;0,"",IFERROR(IF(AND(P96&gt;0,O96&lt;&gt;"",Q96&lt;&gt;"t TM"),VLOOKUP($E96,'SD Abgabe'!$A$32:$N$610,'SD Abgabe'!$G$28,FALSE)/O96*P96,VLOOKUP($E96,'SD Abgabe'!$A$32:$N$610,'SD Abgabe'!$G$28,FALSE)),""))),"")</f>
        <v/>
      </c>
      <c r="AA96" s="87"/>
      <c r="AB96" s="86" t="str">
        <f ca="1">IFERROR(IF(AND(J96&lt;&gt;"eigene Stoffe",VLOOKUP($E96,'SD Abgabe'!$A$32:$N$610,'SD Abgabe'!$H$28,FALSE)=0),"",IF($L96&lt;&gt;0,"",IFERROR(IF(AND(P96&gt;0,O96&lt;&gt;"",Q96&lt;&gt;"t TM"),VLOOKUP($E96,'SD Abgabe'!$A$32:$N$610,'SD Abgabe'!$H$28,FALSE)/O96*P96,VLOOKUP($E96,'SD Abgabe'!$A$32:$N$610,'SD Abgabe'!$H$28,FALSE)),""))),"")</f>
        <v/>
      </c>
      <c r="AC96" s="87"/>
      <c r="AD96" s="424" t="s">
        <v>667</v>
      </c>
      <c r="AE96" s="26" t="str">
        <f>IF($M96=0,"",IFERROR(VLOOKUP($E96,'SD Abgabe'!$A$32:$N$556,AE$20,FALSE),""))</f>
        <v/>
      </c>
      <c r="AF96" s="15">
        <f t="shared" ca="1" si="40"/>
        <v>0</v>
      </c>
      <c r="AG96">
        <f t="shared" ca="1" si="29"/>
        <v>0</v>
      </c>
      <c r="AH96">
        <f t="shared" ca="1" si="30"/>
        <v>0</v>
      </c>
      <c r="AI96">
        <f t="shared" ca="1" si="31"/>
        <v>0</v>
      </c>
      <c r="AJ96">
        <f t="shared" ca="1" si="32"/>
        <v>0</v>
      </c>
      <c r="AK96">
        <f t="shared" si="41"/>
        <v>0</v>
      </c>
      <c r="AL96" s="28" t="e">
        <f ca="1">COUNTIF(OFFSET('SD Abgabe'!$C$32,VLOOKUP(J96,Art_Abgabe,3,FALSE),0,VLOOKUP(J96,Art_Abgabe,4,FALSE)-VLOOKUP(J96,Art_Abgabe,3,FALSE)+1,1),K96)</f>
        <v>#N/A</v>
      </c>
      <c r="AM96" s="14">
        <f ca="1">COUNTIF(OFFSET('SD Abgabe'!$M$32,VLOOKUP(E96,'SD Abgabe'!$A$33:$X$485,'SD Abgabe'!$X$28,FALSE),0,1,VLOOKUP(E96,'SD Abgabe'!$A$33:$Y$485,'SD Abgabe'!$Y$28,FALSE)),M96)</f>
        <v>0</v>
      </c>
      <c r="AN96" s="91">
        <f t="shared" ca="1" si="33"/>
        <v>0</v>
      </c>
      <c r="AO96" s="98">
        <f t="shared" si="42"/>
        <v>3</v>
      </c>
      <c r="AP96" s="98">
        <f t="shared" si="34"/>
        <v>0</v>
      </c>
      <c r="AQ96" s="17" t="str">
        <f t="shared" si="35"/>
        <v>1900-1-Abgabe</v>
      </c>
    </row>
    <row r="97" spans="1:43">
      <c r="A97" s="98">
        <f t="shared" si="24"/>
        <v>0</v>
      </c>
      <c r="B97" s="98" t="str">
        <f>IF(C97=1,SUM($C$23:C97),"")</f>
        <v/>
      </c>
      <c r="C97" s="98">
        <f t="shared" si="25"/>
        <v>0</v>
      </c>
      <c r="D97" t="str">
        <f t="shared" si="36"/>
        <v>1900-1-Abgabe-</v>
      </c>
      <c r="E97" s="7" t="str">
        <f t="shared" ca="1" si="26"/>
        <v>-</v>
      </c>
      <c r="F97" s="7">
        <f t="shared" si="37"/>
        <v>1900</v>
      </c>
      <c r="G97" s="7">
        <f t="shared" si="38"/>
        <v>1</v>
      </c>
      <c r="H97" s="162">
        <f t="shared" si="6"/>
        <v>75</v>
      </c>
      <c r="I97" s="77"/>
      <c r="J97" s="78"/>
      <c r="K97" s="79"/>
      <c r="L97" s="80"/>
      <c r="M97" s="177"/>
      <c r="N97" s="309" t="str">
        <f t="shared" ca="1" si="27"/>
        <v/>
      </c>
      <c r="O97" s="310" t="str">
        <f ca="1">IFERROR(IF(VLOOKUP($E97,'SD Abgabe'!$A$32:$N$610,'SD Abgabe'!$D$28,FALSE)=0,"",VLOOKUP($E97,'SD Abgabe'!$A$32:$N$610,'SD Abgabe'!$D$28,FALSE)),"")</f>
        <v/>
      </c>
      <c r="P97" s="313"/>
      <c r="Q97" s="317" t="str">
        <f>IF(OR($M97=0,L97&lt;&gt;0),"",IFERROR(VLOOKUP($E97,'SD Abgabe'!$A$32:$N$610,'SD Abgabe'!$E$28,FALSE),""))</f>
        <v/>
      </c>
      <c r="R97" s="87"/>
      <c r="S97" s="81" t="str">
        <f t="shared" si="28"/>
        <v/>
      </c>
      <c r="T97" s="82">
        <f>IF(M97="Tierische Erzeugnisse",IF(OR($M97=0,L97&lt;&gt;0,U97&gt;0),"",IFERROR(VLOOKUP($E97,'SD Abgabe'!$A$32:$N$4326,'SD Abgabe'!$J$28,FALSE),0)),)</f>
        <v>0</v>
      </c>
      <c r="U97" s="83"/>
      <c r="V97" s="81" t="str">
        <f t="shared" si="39"/>
        <v/>
      </c>
      <c r="W97" s="82">
        <f>IF(M97="organische Düngemittel",IF(OR($M97=0,L97&lt;&gt;0,X97&gt;0),"",IFERROR(VLOOKUP($E97,'SD Abgabe'!$A$32:$N$4326,'SD Abgabe'!$J$28,FALSE),)),)</f>
        <v>0</v>
      </c>
      <c r="X97" s="84"/>
      <c r="Y97" s="85" t="str">
        <f ca="1">IFERROR(VLOOKUP($E97,'SD Abgabe'!$A$32:$N$610,Y$20,FALSE),"")</f>
        <v/>
      </c>
      <c r="Z97" s="86" t="str">
        <f ca="1">IFERROR(IF(AND(J97&lt;&gt;"eigene Stoffe",VLOOKUP($E97,'SD Abgabe'!$A$32:$N$610,'SD Abgabe'!$G$28,FALSE)=0),"",IF($L97&lt;&gt;0,"",IFERROR(IF(AND(P97&gt;0,O97&lt;&gt;"",Q97&lt;&gt;"t TM"),VLOOKUP($E97,'SD Abgabe'!$A$32:$N$610,'SD Abgabe'!$G$28,FALSE)/O97*P97,VLOOKUP($E97,'SD Abgabe'!$A$32:$N$610,'SD Abgabe'!$G$28,FALSE)),""))),"")</f>
        <v/>
      </c>
      <c r="AA97" s="87"/>
      <c r="AB97" s="86" t="str">
        <f ca="1">IFERROR(IF(AND(J97&lt;&gt;"eigene Stoffe",VLOOKUP($E97,'SD Abgabe'!$A$32:$N$610,'SD Abgabe'!$H$28,FALSE)=0),"",IF($L97&lt;&gt;0,"",IFERROR(IF(AND(P97&gt;0,O97&lt;&gt;"",Q97&lt;&gt;"t TM"),VLOOKUP($E97,'SD Abgabe'!$A$32:$N$610,'SD Abgabe'!$H$28,FALSE)/O97*P97,VLOOKUP($E97,'SD Abgabe'!$A$32:$N$610,'SD Abgabe'!$H$28,FALSE)),""))),"")</f>
        <v/>
      </c>
      <c r="AC97" s="87"/>
      <c r="AD97" s="424" t="s">
        <v>667</v>
      </c>
      <c r="AE97" s="26" t="str">
        <f>IF($M97=0,"",IFERROR(VLOOKUP($E97,'SD Abgabe'!$A$32:$N$556,AE$20,FALSE),""))</f>
        <v/>
      </c>
      <c r="AF97" s="15">
        <f t="shared" ca="1" si="40"/>
        <v>0</v>
      </c>
      <c r="AG97">
        <f t="shared" ca="1" si="29"/>
        <v>0</v>
      </c>
      <c r="AH97">
        <f t="shared" ca="1" si="30"/>
        <v>0</v>
      </c>
      <c r="AI97">
        <f t="shared" ca="1" si="31"/>
        <v>0</v>
      </c>
      <c r="AJ97">
        <f t="shared" ca="1" si="32"/>
        <v>0</v>
      </c>
      <c r="AK97">
        <f t="shared" si="41"/>
        <v>0</v>
      </c>
      <c r="AL97" s="28" t="e">
        <f ca="1">COUNTIF(OFFSET('SD Abgabe'!$C$32,VLOOKUP(J97,Art_Abgabe,3,FALSE),0,VLOOKUP(J97,Art_Abgabe,4,FALSE)-VLOOKUP(J97,Art_Abgabe,3,FALSE)+1,1),K97)</f>
        <v>#N/A</v>
      </c>
      <c r="AM97" s="14">
        <f ca="1">COUNTIF(OFFSET('SD Abgabe'!$M$32,VLOOKUP(E97,'SD Abgabe'!$A$33:$X$485,'SD Abgabe'!$X$28,FALSE),0,1,VLOOKUP(E97,'SD Abgabe'!$A$33:$Y$485,'SD Abgabe'!$Y$28,FALSE)),M97)</f>
        <v>0</v>
      </c>
      <c r="AN97" s="91">
        <f t="shared" ca="1" si="33"/>
        <v>0</v>
      </c>
      <c r="AO97" s="98">
        <f t="shared" si="42"/>
        <v>3</v>
      </c>
      <c r="AP97" s="98">
        <f t="shared" si="34"/>
        <v>0</v>
      </c>
      <c r="AQ97" s="17" t="str">
        <f t="shared" si="35"/>
        <v>1900-1-Abgabe</v>
      </c>
    </row>
    <row r="98" spans="1:43">
      <c r="A98" s="98">
        <f t="shared" si="24"/>
        <v>0</v>
      </c>
      <c r="B98" s="98" t="str">
        <f>IF(C98=1,SUM($C$23:C98),"")</f>
        <v/>
      </c>
      <c r="C98" s="98">
        <f t="shared" si="25"/>
        <v>0</v>
      </c>
      <c r="D98" t="str">
        <f t="shared" si="36"/>
        <v>1900-1-Abgabe-</v>
      </c>
      <c r="E98" s="7" t="str">
        <f t="shared" ca="1" si="26"/>
        <v>-</v>
      </c>
      <c r="F98" s="7">
        <f t="shared" si="37"/>
        <v>1900</v>
      </c>
      <c r="G98" s="7">
        <f t="shared" si="38"/>
        <v>1</v>
      </c>
      <c r="H98" s="162">
        <f t="shared" si="6"/>
        <v>76</v>
      </c>
      <c r="I98" s="77"/>
      <c r="J98" s="78"/>
      <c r="K98" s="79"/>
      <c r="L98" s="80"/>
      <c r="M98" s="177"/>
      <c r="N98" s="309" t="str">
        <f t="shared" ca="1" si="27"/>
        <v/>
      </c>
      <c r="O98" s="310" t="str">
        <f ca="1">IFERROR(IF(VLOOKUP($E98,'SD Abgabe'!$A$32:$N$610,'SD Abgabe'!$D$28,FALSE)=0,"",VLOOKUP($E98,'SD Abgabe'!$A$32:$N$610,'SD Abgabe'!$D$28,FALSE)),"")</f>
        <v/>
      </c>
      <c r="P98" s="313"/>
      <c r="Q98" s="317" t="str">
        <f>IF(OR($M98=0,L98&lt;&gt;0),"",IFERROR(VLOOKUP($E98,'SD Abgabe'!$A$32:$N$610,'SD Abgabe'!$E$28,FALSE),""))</f>
        <v/>
      </c>
      <c r="R98" s="87"/>
      <c r="S98" s="81" t="str">
        <f t="shared" si="28"/>
        <v/>
      </c>
      <c r="T98" s="82">
        <f>IF(M98="Tierische Erzeugnisse",IF(OR($M98=0,L98&lt;&gt;0,U98&gt;0),"",IFERROR(VLOOKUP($E98,'SD Abgabe'!$A$32:$N$4326,'SD Abgabe'!$J$28,FALSE),0)),)</f>
        <v>0</v>
      </c>
      <c r="U98" s="83"/>
      <c r="V98" s="81" t="str">
        <f t="shared" si="39"/>
        <v/>
      </c>
      <c r="W98" s="82">
        <f>IF(M98="organische Düngemittel",IF(OR($M98=0,L98&lt;&gt;0,X98&gt;0),"",IFERROR(VLOOKUP($E98,'SD Abgabe'!$A$32:$N$4326,'SD Abgabe'!$J$28,FALSE),)),)</f>
        <v>0</v>
      </c>
      <c r="X98" s="84"/>
      <c r="Y98" s="85" t="str">
        <f ca="1">IFERROR(VLOOKUP($E98,'SD Abgabe'!$A$32:$N$610,Y$20,FALSE),"")</f>
        <v/>
      </c>
      <c r="Z98" s="86" t="str">
        <f ca="1">IFERROR(IF(AND(J98&lt;&gt;"eigene Stoffe",VLOOKUP($E98,'SD Abgabe'!$A$32:$N$610,'SD Abgabe'!$G$28,FALSE)=0),"",IF($L98&lt;&gt;0,"",IFERROR(IF(AND(P98&gt;0,O98&lt;&gt;"",Q98&lt;&gt;"t TM"),VLOOKUP($E98,'SD Abgabe'!$A$32:$N$610,'SD Abgabe'!$G$28,FALSE)/O98*P98,VLOOKUP($E98,'SD Abgabe'!$A$32:$N$610,'SD Abgabe'!$G$28,FALSE)),""))),"")</f>
        <v/>
      </c>
      <c r="AA98" s="87"/>
      <c r="AB98" s="86" t="str">
        <f ca="1">IFERROR(IF(AND(J98&lt;&gt;"eigene Stoffe",VLOOKUP($E98,'SD Abgabe'!$A$32:$N$610,'SD Abgabe'!$H$28,FALSE)=0),"",IF($L98&lt;&gt;0,"",IFERROR(IF(AND(P98&gt;0,O98&lt;&gt;"",Q98&lt;&gt;"t TM"),VLOOKUP($E98,'SD Abgabe'!$A$32:$N$610,'SD Abgabe'!$H$28,FALSE)/O98*P98,VLOOKUP($E98,'SD Abgabe'!$A$32:$N$610,'SD Abgabe'!$H$28,FALSE)),""))),"")</f>
        <v/>
      </c>
      <c r="AC98" s="87"/>
      <c r="AD98" s="424" t="s">
        <v>667</v>
      </c>
      <c r="AE98" s="26" t="str">
        <f>IF($M98=0,"",IFERROR(VLOOKUP($E98,'SD Abgabe'!$A$32:$N$556,AE$20,FALSE),""))</f>
        <v/>
      </c>
      <c r="AF98" s="15">
        <f t="shared" ca="1" si="40"/>
        <v>0</v>
      </c>
      <c r="AG98">
        <f t="shared" ca="1" si="29"/>
        <v>0</v>
      </c>
      <c r="AH98">
        <f t="shared" ca="1" si="30"/>
        <v>0</v>
      </c>
      <c r="AI98">
        <f t="shared" ca="1" si="31"/>
        <v>0</v>
      </c>
      <c r="AJ98">
        <f t="shared" ca="1" si="32"/>
        <v>0</v>
      </c>
      <c r="AK98">
        <f t="shared" si="41"/>
        <v>0</v>
      </c>
      <c r="AL98" s="28" t="e">
        <f ca="1">COUNTIF(OFFSET('SD Abgabe'!$C$32,VLOOKUP(J98,Art_Abgabe,3,FALSE),0,VLOOKUP(J98,Art_Abgabe,4,FALSE)-VLOOKUP(J98,Art_Abgabe,3,FALSE)+1,1),K98)</f>
        <v>#N/A</v>
      </c>
      <c r="AM98" s="14">
        <f ca="1">COUNTIF(OFFSET('SD Abgabe'!$M$32,VLOOKUP(E98,'SD Abgabe'!$A$33:$X$485,'SD Abgabe'!$X$28,FALSE),0,1,VLOOKUP(E98,'SD Abgabe'!$A$33:$Y$485,'SD Abgabe'!$Y$28,FALSE)),M98)</f>
        <v>0</v>
      </c>
      <c r="AN98" s="91">
        <f t="shared" ca="1" si="33"/>
        <v>0</v>
      </c>
      <c r="AO98" s="98">
        <f t="shared" si="42"/>
        <v>3</v>
      </c>
      <c r="AP98" s="98">
        <f t="shared" si="34"/>
        <v>0</v>
      </c>
      <c r="AQ98" s="17" t="str">
        <f t="shared" si="35"/>
        <v>1900-1-Abgabe</v>
      </c>
    </row>
    <row r="99" spans="1:43">
      <c r="A99" s="98">
        <f t="shared" si="24"/>
        <v>0</v>
      </c>
      <c r="B99" s="98" t="str">
        <f>IF(C99=1,SUM($C$23:C99),"")</f>
        <v/>
      </c>
      <c r="C99" s="98">
        <f t="shared" si="25"/>
        <v>0</v>
      </c>
      <c r="D99" t="str">
        <f t="shared" si="36"/>
        <v>1900-1-Abgabe-</v>
      </c>
      <c r="E99" s="7" t="str">
        <f t="shared" ca="1" si="26"/>
        <v>-</v>
      </c>
      <c r="F99" s="7">
        <f t="shared" si="37"/>
        <v>1900</v>
      </c>
      <c r="G99" s="7">
        <f t="shared" si="38"/>
        <v>1</v>
      </c>
      <c r="H99" s="162">
        <f t="shared" si="6"/>
        <v>77</v>
      </c>
      <c r="I99" s="77"/>
      <c r="J99" s="78"/>
      <c r="K99" s="79"/>
      <c r="L99" s="80"/>
      <c r="M99" s="177"/>
      <c r="N99" s="309" t="str">
        <f t="shared" ca="1" si="27"/>
        <v/>
      </c>
      <c r="O99" s="310" t="str">
        <f ca="1">IFERROR(IF(VLOOKUP($E99,'SD Abgabe'!$A$32:$N$610,'SD Abgabe'!$D$28,FALSE)=0,"",VLOOKUP($E99,'SD Abgabe'!$A$32:$N$610,'SD Abgabe'!$D$28,FALSE)),"")</f>
        <v/>
      </c>
      <c r="P99" s="313"/>
      <c r="Q99" s="317" t="str">
        <f>IF(OR($M99=0,L99&lt;&gt;0),"",IFERROR(VLOOKUP($E99,'SD Abgabe'!$A$32:$N$610,'SD Abgabe'!$E$28,FALSE),""))</f>
        <v/>
      </c>
      <c r="R99" s="87"/>
      <c r="S99" s="81" t="str">
        <f t="shared" si="28"/>
        <v/>
      </c>
      <c r="T99" s="82">
        <f>IF(M99="Tierische Erzeugnisse",IF(OR($M99=0,L99&lt;&gt;0,U99&gt;0),"",IFERROR(VLOOKUP($E99,'SD Abgabe'!$A$32:$N$4326,'SD Abgabe'!$J$28,FALSE),0)),)</f>
        <v>0</v>
      </c>
      <c r="U99" s="83"/>
      <c r="V99" s="81" t="str">
        <f t="shared" si="39"/>
        <v/>
      </c>
      <c r="W99" s="82">
        <f>IF(M99="organische Düngemittel",IF(OR($M99=0,L99&lt;&gt;0,X99&gt;0),"",IFERROR(VLOOKUP($E99,'SD Abgabe'!$A$32:$N$4326,'SD Abgabe'!$J$28,FALSE),)),)</f>
        <v>0</v>
      </c>
      <c r="X99" s="84"/>
      <c r="Y99" s="85" t="str">
        <f ca="1">IFERROR(VLOOKUP($E99,'SD Abgabe'!$A$32:$N$610,Y$20,FALSE),"")</f>
        <v/>
      </c>
      <c r="Z99" s="86" t="str">
        <f ca="1">IFERROR(IF(AND(J99&lt;&gt;"eigene Stoffe",VLOOKUP($E99,'SD Abgabe'!$A$32:$N$610,'SD Abgabe'!$G$28,FALSE)=0),"",IF($L99&lt;&gt;0,"",IFERROR(IF(AND(P99&gt;0,O99&lt;&gt;"",Q99&lt;&gt;"t TM"),VLOOKUP($E99,'SD Abgabe'!$A$32:$N$610,'SD Abgabe'!$G$28,FALSE)/O99*P99,VLOOKUP($E99,'SD Abgabe'!$A$32:$N$610,'SD Abgabe'!$G$28,FALSE)),""))),"")</f>
        <v/>
      </c>
      <c r="AA99" s="87"/>
      <c r="AB99" s="86" t="str">
        <f ca="1">IFERROR(IF(AND(J99&lt;&gt;"eigene Stoffe",VLOOKUP($E99,'SD Abgabe'!$A$32:$N$610,'SD Abgabe'!$H$28,FALSE)=0),"",IF($L99&lt;&gt;0,"",IFERROR(IF(AND(P99&gt;0,O99&lt;&gt;"",Q99&lt;&gt;"t TM"),VLOOKUP($E99,'SD Abgabe'!$A$32:$N$610,'SD Abgabe'!$H$28,FALSE)/O99*P99,VLOOKUP($E99,'SD Abgabe'!$A$32:$N$610,'SD Abgabe'!$H$28,FALSE)),""))),"")</f>
        <v/>
      </c>
      <c r="AC99" s="87"/>
      <c r="AD99" s="424" t="s">
        <v>667</v>
      </c>
      <c r="AE99" s="26" t="str">
        <f>IF($M99=0,"",IFERROR(VLOOKUP($E99,'SD Abgabe'!$A$32:$N$556,AE$20,FALSE),""))</f>
        <v/>
      </c>
      <c r="AF99" s="15">
        <f t="shared" ca="1" si="40"/>
        <v>0</v>
      </c>
      <c r="AG99">
        <f t="shared" ca="1" si="29"/>
        <v>0</v>
      </c>
      <c r="AH99">
        <f t="shared" ca="1" si="30"/>
        <v>0</v>
      </c>
      <c r="AI99">
        <f t="shared" ca="1" si="31"/>
        <v>0</v>
      </c>
      <c r="AJ99">
        <f t="shared" ca="1" si="32"/>
        <v>0</v>
      </c>
      <c r="AK99">
        <f t="shared" si="41"/>
        <v>0</v>
      </c>
      <c r="AL99" s="28" t="e">
        <f ca="1">COUNTIF(OFFSET('SD Abgabe'!$C$32,VLOOKUP(J99,Art_Abgabe,3,FALSE),0,VLOOKUP(J99,Art_Abgabe,4,FALSE)-VLOOKUP(J99,Art_Abgabe,3,FALSE)+1,1),K99)</f>
        <v>#N/A</v>
      </c>
      <c r="AM99" s="14">
        <f ca="1">COUNTIF(OFFSET('SD Abgabe'!$M$32,VLOOKUP(E99,'SD Abgabe'!$A$33:$X$485,'SD Abgabe'!$X$28,FALSE),0,1,VLOOKUP(E99,'SD Abgabe'!$A$33:$Y$485,'SD Abgabe'!$Y$28,FALSE)),M99)</f>
        <v>0</v>
      </c>
      <c r="AN99" s="91">
        <f t="shared" ca="1" si="33"/>
        <v>0</v>
      </c>
      <c r="AO99" s="98">
        <f t="shared" si="42"/>
        <v>3</v>
      </c>
      <c r="AP99" s="98">
        <f t="shared" si="34"/>
        <v>0</v>
      </c>
      <c r="AQ99" s="17" t="str">
        <f t="shared" si="35"/>
        <v>1900-1-Abgabe</v>
      </c>
    </row>
    <row r="100" spans="1:43">
      <c r="A100" s="98">
        <f t="shared" si="24"/>
        <v>0</v>
      </c>
      <c r="B100" s="98" t="str">
        <f>IF(C100=1,SUM($C$23:C100),"")</f>
        <v/>
      </c>
      <c r="C100" s="98">
        <f t="shared" si="25"/>
        <v>0</v>
      </c>
      <c r="D100" t="str">
        <f t="shared" si="36"/>
        <v>1900-1-Abgabe-</v>
      </c>
      <c r="E100" s="7" t="str">
        <f t="shared" ca="1" si="26"/>
        <v>-</v>
      </c>
      <c r="F100" s="7">
        <f t="shared" si="37"/>
        <v>1900</v>
      </c>
      <c r="G100" s="7">
        <f t="shared" si="38"/>
        <v>1</v>
      </c>
      <c r="H100" s="162">
        <f t="shared" si="6"/>
        <v>78</v>
      </c>
      <c r="I100" s="77"/>
      <c r="J100" s="78"/>
      <c r="K100" s="79"/>
      <c r="L100" s="80"/>
      <c r="M100" s="177"/>
      <c r="N100" s="309" t="str">
        <f t="shared" ca="1" si="27"/>
        <v/>
      </c>
      <c r="O100" s="310" t="str">
        <f ca="1">IFERROR(IF(VLOOKUP($E100,'SD Abgabe'!$A$32:$N$610,'SD Abgabe'!$D$28,FALSE)=0,"",VLOOKUP($E100,'SD Abgabe'!$A$32:$N$610,'SD Abgabe'!$D$28,FALSE)),"")</f>
        <v/>
      </c>
      <c r="P100" s="313"/>
      <c r="Q100" s="317" t="str">
        <f>IF(OR($M100=0,L100&lt;&gt;0),"",IFERROR(VLOOKUP($E100,'SD Abgabe'!$A$32:$N$610,'SD Abgabe'!$E$28,FALSE),""))</f>
        <v/>
      </c>
      <c r="R100" s="87"/>
      <c r="S100" s="81" t="str">
        <f t="shared" si="28"/>
        <v/>
      </c>
      <c r="T100" s="82">
        <f>IF(M100="Tierische Erzeugnisse",IF(OR($M100=0,L100&lt;&gt;0,U100&gt;0),"",IFERROR(VLOOKUP($E100,'SD Abgabe'!$A$32:$N$4326,'SD Abgabe'!$J$28,FALSE),0)),)</f>
        <v>0</v>
      </c>
      <c r="U100" s="83"/>
      <c r="V100" s="81" t="str">
        <f t="shared" si="39"/>
        <v/>
      </c>
      <c r="W100" s="82">
        <f>IF(M100="organische Düngemittel",IF(OR($M100=0,L100&lt;&gt;0,X100&gt;0),"",IFERROR(VLOOKUP($E100,'SD Abgabe'!$A$32:$N$4326,'SD Abgabe'!$J$28,FALSE),)),)</f>
        <v>0</v>
      </c>
      <c r="X100" s="84"/>
      <c r="Y100" s="85" t="str">
        <f ca="1">IFERROR(VLOOKUP($E100,'SD Abgabe'!$A$32:$N$610,Y$20,FALSE),"")</f>
        <v/>
      </c>
      <c r="Z100" s="86" t="str">
        <f ca="1">IFERROR(IF(AND(J100&lt;&gt;"eigene Stoffe",VLOOKUP($E100,'SD Abgabe'!$A$32:$N$610,'SD Abgabe'!$G$28,FALSE)=0),"",IF($L100&lt;&gt;0,"",IFERROR(IF(AND(P100&gt;0,O100&lt;&gt;"",Q100&lt;&gt;"t TM"),VLOOKUP($E100,'SD Abgabe'!$A$32:$N$610,'SD Abgabe'!$G$28,FALSE)/O100*P100,VLOOKUP($E100,'SD Abgabe'!$A$32:$N$610,'SD Abgabe'!$G$28,FALSE)),""))),"")</f>
        <v/>
      </c>
      <c r="AA100" s="87"/>
      <c r="AB100" s="86" t="str">
        <f ca="1">IFERROR(IF(AND(J100&lt;&gt;"eigene Stoffe",VLOOKUP($E100,'SD Abgabe'!$A$32:$N$610,'SD Abgabe'!$H$28,FALSE)=0),"",IF($L100&lt;&gt;0,"",IFERROR(IF(AND(P100&gt;0,O100&lt;&gt;"",Q100&lt;&gt;"t TM"),VLOOKUP($E100,'SD Abgabe'!$A$32:$N$610,'SD Abgabe'!$H$28,FALSE)/O100*P100,VLOOKUP($E100,'SD Abgabe'!$A$32:$N$610,'SD Abgabe'!$H$28,FALSE)),""))),"")</f>
        <v/>
      </c>
      <c r="AC100" s="87"/>
      <c r="AD100" s="424" t="s">
        <v>667</v>
      </c>
      <c r="AE100" s="26" t="str">
        <f>IF($M100=0,"",IFERROR(VLOOKUP($E100,'SD Abgabe'!$A$32:$N$556,AE$20,FALSE),""))</f>
        <v/>
      </c>
      <c r="AF100" s="15">
        <f t="shared" ca="1" si="40"/>
        <v>0</v>
      </c>
      <c r="AG100">
        <f t="shared" ca="1" si="29"/>
        <v>0</v>
      </c>
      <c r="AH100">
        <f t="shared" ca="1" si="30"/>
        <v>0</v>
      </c>
      <c r="AI100">
        <f t="shared" ca="1" si="31"/>
        <v>0</v>
      </c>
      <c r="AJ100">
        <f t="shared" ca="1" si="32"/>
        <v>0</v>
      </c>
      <c r="AK100">
        <f t="shared" si="41"/>
        <v>0</v>
      </c>
      <c r="AL100" s="28" t="e">
        <f ca="1">COUNTIF(OFFSET('SD Abgabe'!$C$32,VLOOKUP(J100,Art_Abgabe,3,FALSE),0,VLOOKUP(J100,Art_Abgabe,4,FALSE)-VLOOKUP(J100,Art_Abgabe,3,FALSE)+1,1),K100)</f>
        <v>#N/A</v>
      </c>
      <c r="AM100" s="14">
        <f ca="1">COUNTIF(OFFSET('SD Abgabe'!$M$32,VLOOKUP(E100,'SD Abgabe'!$A$33:$X$485,'SD Abgabe'!$X$28,FALSE),0,1,VLOOKUP(E100,'SD Abgabe'!$A$33:$Y$485,'SD Abgabe'!$Y$28,FALSE)),M100)</f>
        <v>0</v>
      </c>
      <c r="AN100" s="91">
        <f t="shared" ca="1" si="33"/>
        <v>0</v>
      </c>
      <c r="AO100" s="98">
        <f t="shared" si="42"/>
        <v>3</v>
      </c>
      <c r="AP100" s="98">
        <f t="shared" si="34"/>
        <v>0</v>
      </c>
      <c r="AQ100" s="17" t="str">
        <f t="shared" si="35"/>
        <v>1900-1-Abgabe</v>
      </c>
    </row>
    <row r="101" spans="1:43">
      <c r="A101" s="98">
        <f t="shared" si="24"/>
        <v>0</v>
      </c>
      <c r="B101" s="98" t="str">
        <f>IF(C101=1,SUM($C$23:C101),"")</f>
        <v/>
      </c>
      <c r="C101" s="98">
        <f t="shared" si="25"/>
        <v>0</v>
      </c>
      <c r="D101" t="str">
        <f t="shared" si="36"/>
        <v>1900-1-Abgabe-</v>
      </c>
      <c r="E101" s="7" t="str">
        <f t="shared" ca="1" si="26"/>
        <v>-</v>
      </c>
      <c r="F101" s="7">
        <f t="shared" si="37"/>
        <v>1900</v>
      </c>
      <c r="G101" s="7">
        <f t="shared" si="38"/>
        <v>1</v>
      </c>
      <c r="H101" s="162">
        <f t="shared" si="6"/>
        <v>79</v>
      </c>
      <c r="I101" s="77"/>
      <c r="J101" s="78"/>
      <c r="K101" s="79"/>
      <c r="L101" s="80"/>
      <c r="M101" s="177"/>
      <c r="N101" s="309" t="str">
        <f t="shared" ca="1" si="27"/>
        <v/>
      </c>
      <c r="O101" s="310" t="str">
        <f ca="1">IFERROR(IF(VLOOKUP($E101,'SD Abgabe'!$A$32:$N$610,'SD Abgabe'!$D$28,FALSE)=0,"",VLOOKUP($E101,'SD Abgabe'!$A$32:$N$610,'SD Abgabe'!$D$28,FALSE)),"")</f>
        <v/>
      </c>
      <c r="P101" s="313"/>
      <c r="Q101" s="317" t="str">
        <f>IF(OR($M101=0,L101&lt;&gt;0),"",IFERROR(VLOOKUP($E101,'SD Abgabe'!$A$32:$N$610,'SD Abgabe'!$E$28,FALSE),""))</f>
        <v/>
      </c>
      <c r="R101" s="87"/>
      <c r="S101" s="81" t="str">
        <f t="shared" si="28"/>
        <v/>
      </c>
      <c r="T101" s="82">
        <f>IF(M101="Tierische Erzeugnisse",IF(OR($M101=0,L101&lt;&gt;0,U101&gt;0),"",IFERROR(VLOOKUP($E101,'SD Abgabe'!$A$32:$N$4326,'SD Abgabe'!$J$28,FALSE),0)),)</f>
        <v>0</v>
      </c>
      <c r="U101" s="83"/>
      <c r="V101" s="81" t="str">
        <f t="shared" si="39"/>
        <v/>
      </c>
      <c r="W101" s="82">
        <f>IF(M101="organische Düngemittel",IF(OR($M101=0,L101&lt;&gt;0,X101&gt;0),"",IFERROR(VLOOKUP($E101,'SD Abgabe'!$A$32:$N$4326,'SD Abgabe'!$J$28,FALSE),)),)</f>
        <v>0</v>
      </c>
      <c r="X101" s="84"/>
      <c r="Y101" s="85" t="str">
        <f ca="1">IFERROR(VLOOKUP($E101,'SD Abgabe'!$A$32:$N$610,Y$20,FALSE),"")</f>
        <v/>
      </c>
      <c r="Z101" s="86" t="str">
        <f ca="1">IFERROR(IF(AND(J101&lt;&gt;"eigene Stoffe",VLOOKUP($E101,'SD Abgabe'!$A$32:$N$610,'SD Abgabe'!$G$28,FALSE)=0),"",IF($L101&lt;&gt;0,"",IFERROR(IF(AND(P101&gt;0,O101&lt;&gt;"",Q101&lt;&gt;"t TM"),VLOOKUP($E101,'SD Abgabe'!$A$32:$N$610,'SD Abgabe'!$G$28,FALSE)/O101*P101,VLOOKUP($E101,'SD Abgabe'!$A$32:$N$610,'SD Abgabe'!$G$28,FALSE)),""))),"")</f>
        <v/>
      </c>
      <c r="AA101" s="87"/>
      <c r="AB101" s="86" t="str">
        <f ca="1">IFERROR(IF(AND(J101&lt;&gt;"eigene Stoffe",VLOOKUP($E101,'SD Abgabe'!$A$32:$N$610,'SD Abgabe'!$H$28,FALSE)=0),"",IF($L101&lt;&gt;0,"",IFERROR(IF(AND(P101&gt;0,O101&lt;&gt;"",Q101&lt;&gt;"t TM"),VLOOKUP($E101,'SD Abgabe'!$A$32:$N$610,'SD Abgabe'!$H$28,FALSE)/O101*P101,VLOOKUP($E101,'SD Abgabe'!$A$32:$N$610,'SD Abgabe'!$H$28,FALSE)),""))),"")</f>
        <v/>
      </c>
      <c r="AC101" s="87"/>
      <c r="AD101" s="424" t="s">
        <v>667</v>
      </c>
      <c r="AE101" s="26" t="str">
        <f>IF($M101=0,"",IFERROR(VLOOKUP($E101,'SD Abgabe'!$A$32:$N$556,AE$20,FALSE),""))</f>
        <v/>
      </c>
      <c r="AF101" s="15">
        <f t="shared" ca="1" si="40"/>
        <v>0</v>
      </c>
      <c r="AG101">
        <f t="shared" ca="1" si="29"/>
        <v>0</v>
      </c>
      <c r="AH101">
        <f t="shared" ca="1" si="30"/>
        <v>0</v>
      </c>
      <c r="AI101">
        <f t="shared" ca="1" si="31"/>
        <v>0</v>
      </c>
      <c r="AJ101">
        <f t="shared" ca="1" si="32"/>
        <v>0</v>
      </c>
      <c r="AK101">
        <f t="shared" si="41"/>
        <v>0</v>
      </c>
      <c r="AL101" s="28" t="e">
        <f ca="1">COUNTIF(OFFSET('SD Abgabe'!$C$32,VLOOKUP(J101,Art_Abgabe,3,FALSE),0,VLOOKUP(J101,Art_Abgabe,4,FALSE)-VLOOKUP(J101,Art_Abgabe,3,FALSE)+1,1),K101)</f>
        <v>#N/A</v>
      </c>
      <c r="AM101" s="14">
        <f ca="1">COUNTIF(OFFSET('SD Abgabe'!$M$32,VLOOKUP(E101,'SD Abgabe'!$A$33:$X$485,'SD Abgabe'!$X$28,FALSE),0,1,VLOOKUP(E101,'SD Abgabe'!$A$33:$Y$485,'SD Abgabe'!$Y$28,FALSE)),M101)</f>
        <v>0</v>
      </c>
      <c r="AN101" s="91">
        <f t="shared" ca="1" si="33"/>
        <v>0</v>
      </c>
      <c r="AO101" s="98">
        <f t="shared" si="42"/>
        <v>3</v>
      </c>
      <c r="AP101" s="98">
        <f t="shared" si="34"/>
        <v>0</v>
      </c>
      <c r="AQ101" s="17" t="str">
        <f t="shared" si="35"/>
        <v>1900-1-Abgabe</v>
      </c>
    </row>
    <row r="102" spans="1:43">
      <c r="A102" s="98">
        <f t="shared" si="24"/>
        <v>0</v>
      </c>
      <c r="B102" s="98" t="str">
        <f>IF(C102=1,SUM($C$23:C102),"")</f>
        <v/>
      </c>
      <c r="C102" s="98">
        <f t="shared" si="25"/>
        <v>0</v>
      </c>
      <c r="D102" t="str">
        <f t="shared" si="36"/>
        <v>1900-1-Abgabe-</v>
      </c>
      <c r="E102" s="7" t="str">
        <f t="shared" ca="1" si="26"/>
        <v>-</v>
      </c>
      <c r="F102" s="7">
        <f t="shared" si="37"/>
        <v>1900</v>
      </c>
      <c r="G102" s="7">
        <f t="shared" si="38"/>
        <v>1</v>
      </c>
      <c r="H102" s="162">
        <f t="shared" si="6"/>
        <v>80</v>
      </c>
      <c r="I102" s="77"/>
      <c r="J102" s="78"/>
      <c r="K102" s="79"/>
      <c r="L102" s="80"/>
      <c r="M102" s="177"/>
      <c r="N102" s="309" t="str">
        <f t="shared" ca="1" si="27"/>
        <v/>
      </c>
      <c r="O102" s="310" t="str">
        <f ca="1">IFERROR(IF(VLOOKUP($E102,'SD Abgabe'!$A$32:$N$610,'SD Abgabe'!$D$28,FALSE)=0,"",VLOOKUP($E102,'SD Abgabe'!$A$32:$N$610,'SD Abgabe'!$D$28,FALSE)),"")</f>
        <v/>
      </c>
      <c r="P102" s="313"/>
      <c r="Q102" s="317" t="str">
        <f>IF(OR($M102=0,L102&lt;&gt;0),"",IFERROR(VLOOKUP($E102,'SD Abgabe'!$A$32:$N$610,'SD Abgabe'!$E$28,FALSE),""))</f>
        <v/>
      </c>
      <c r="R102" s="87"/>
      <c r="S102" s="81" t="str">
        <f t="shared" si="28"/>
        <v/>
      </c>
      <c r="T102" s="82">
        <f>IF(M102="Tierische Erzeugnisse",IF(OR($M102=0,L102&lt;&gt;0,U102&gt;0),"",IFERROR(VLOOKUP($E102,'SD Abgabe'!$A$32:$N$4326,'SD Abgabe'!$J$28,FALSE),0)),)</f>
        <v>0</v>
      </c>
      <c r="U102" s="83"/>
      <c r="V102" s="81" t="str">
        <f t="shared" si="39"/>
        <v/>
      </c>
      <c r="W102" s="82">
        <f>IF(M102="organische Düngemittel",IF(OR($M102=0,L102&lt;&gt;0,X102&gt;0),"",IFERROR(VLOOKUP($E102,'SD Abgabe'!$A$32:$N$4326,'SD Abgabe'!$J$28,FALSE),)),)</f>
        <v>0</v>
      </c>
      <c r="X102" s="84"/>
      <c r="Y102" s="85" t="str">
        <f ca="1">IFERROR(VLOOKUP($E102,'SD Abgabe'!$A$32:$N$610,Y$20,FALSE),"")</f>
        <v/>
      </c>
      <c r="Z102" s="86" t="str">
        <f ca="1">IFERROR(IF(AND(J102&lt;&gt;"eigene Stoffe",VLOOKUP($E102,'SD Abgabe'!$A$32:$N$610,'SD Abgabe'!$G$28,FALSE)=0),"",IF($L102&lt;&gt;0,"",IFERROR(IF(AND(P102&gt;0,O102&lt;&gt;"",Q102&lt;&gt;"t TM"),VLOOKUP($E102,'SD Abgabe'!$A$32:$N$610,'SD Abgabe'!$G$28,FALSE)/O102*P102,VLOOKUP($E102,'SD Abgabe'!$A$32:$N$610,'SD Abgabe'!$G$28,FALSE)),""))),"")</f>
        <v/>
      </c>
      <c r="AA102" s="87"/>
      <c r="AB102" s="86" t="str">
        <f ca="1">IFERROR(IF(AND(J102&lt;&gt;"eigene Stoffe",VLOOKUP($E102,'SD Abgabe'!$A$32:$N$610,'SD Abgabe'!$H$28,FALSE)=0),"",IF($L102&lt;&gt;0,"",IFERROR(IF(AND(P102&gt;0,O102&lt;&gt;"",Q102&lt;&gt;"t TM"),VLOOKUP($E102,'SD Abgabe'!$A$32:$N$610,'SD Abgabe'!$H$28,FALSE)/O102*P102,VLOOKUP($E102,'SD Abgabe'!$A$32:$N$610,'SD Abgabe'!$H$28,FALSE)),""))),"")</f>
        <v/>
      </c>
      <c r="AC102" s="87"/>
      <c r="AD102" s="424" t="s">
        <v>667</v>
      </c>
      <c r="AE102" s="26" t="str">
        <f>IF($M102=0,"",IFERROR(VLOOKUP($E102,'SD Abgabe'!$A$32:$N$556,AE$20,FALSE),""))</f>
        <v/>
      </c>
      <c r="AF102" s="15">
        <f t="shared" ca="1" si="40"/>
        <v>0</v>
      </c>
      <c r="AG102">
        <f t="shared" ca="1" si="29"/>
        <v>0</v>
      </c>
      <c r="AH102">
        <f t="shared" ca="1" si="30"/>
        <v>0</v>
      </c>
      <c r="AI102">
        <f t="shared" ca="1" si="31"/>
        <v>0</v>
      </c>
      <c r="AJ102">
        <f t="shared" ca="1" si="32"/>
        <v>0</v>
      </c>
      <c r="AK102">
        <f t="shared" si="41"/>
        <v>0</v>
      </c>
      <c r="AL102" s="28" t="e">
        <f ca="1">COUNTIF(OFFSET('SD Abgabe'!$C$32,VLOOKUP(J102,Art_Abgabe,3,FALSE),0,VLOOKUP(J102,Art_Abgabe,4,FALSE)-VLOOKUP(J102,Art_Abgabe,3,FALSE)+1,1),K102)</f>
        <v>#N/A</v>
      </c>
      <c r="AM102" s="14">
        <f ca="1">COUNTIF(OFFSET('SD Abgabe'!$M$32,VLOOKUP(E102,'SD Abgabe'!$A$33:$X$485,'SD Abgabe'!$X$28,FALSE),0,1,VLOOKUP(E102,'SD Abgabe'!$A$33:$Y$485,'SD Abgabe'!$Y$28,FALSE)),M102)</f>
        <v>0</v>
      </c>
      <c r="AN102" s="91">
        <f t="shared" ca="1" si="33"/>
        <v>0</v>
      </c>
      <c r="AO102" s="98">
        <f t="shared" si="42"/>
        <v>3</v>
      </c>
      <c r="AP102" s="98">
        <f t="shared" si="34"/>
        <v>0</v>
      </c>
      <c r="AQ102" s="17" t="str">
        <f t="shared" si="35"/>
        <v>1900-1-Abgabe</v>
      </c>
    </row>
    <row r="103" spans="1:43">
      <c r="A103" s="98">
        <f t="shared" si="24"/>
        <v>0</v>
      </c>
      <c r="B103" s="98" t="str">
        <f>IF(C103=1,SUM($C$23:C103),"")</f>
        <v/>
      </c>
      <c r="C103" s="98">
        <f t="shared" si="25"/>
        <v>0</v>
      </c>
      <c r="D103" t="str">
        <f t="shared" si="36"/>
        <v>1900-1-Abgabe-</v>
      </c>
      <c r="E103" s="7" t="str">
        <f t="shared" ca="1" si="26"/>
        <v>-</v>
      </c>
      <c r="F103" s="7">
        <f t="shared" si="37"/>
        <v>1900</v>
      </c>
      <c r="G103" s="7">
        <f t="shared" si="38"/>
        <v>1</v>
      </c>
      <c r="H103" s="162">
        <f t="shared" si="6"/>
        <v>81</v>
      </c>
      <c r="I103" s="77"/>
      <c r="J103" s="78"/>
      <c r="K103" s="79"/>
      <c r="L103" s="80"/>
      <c r="M103" s="177"/>
      <c r="N103" s="309" t="str">
        <f t="shared" ca="1" si="27"/>
        <v/>
      </c>
      <c r="O103" s="310" t="str">
        <f ca="1">IFERROR(IF(VLOOKUP($E103,'SD Abgabe'!$A$32:$N$610,'SD Abgabe'!$D$28,FALSE)=0,"",VLOOKUP($E103,'SD Abgabe'!$A$32:$N$610,'SD Abgabe'!$D$28,FALSE)),"")</f>
        <v/>
      </c>
      <c r="P103" s="313"/>
      <c r="Q103" s="317" t="str">
        <f>IF(OR($M103=0,L103&lt;&gt;0),"",IFERROR(VLOOKUP($E103,'SD Abgabe'!$A$32:$N$610,'SD Abgabe'!$E$28,FALSE),""))</f>
        <v/>
      </c>
      <c r="R103" s="87"/>
      <c r="S103" s="81" t="str">
        <f t="shared" si="28"/>
        <v/>
      </c>
      <c r="T103" s="82">
        <f>IF(M103="Tierische Erzeugnisse",IF(OR($M103=0,L103&lt;&gt;0,U103&gt;0),"",IFERROR(VLOOKUP($E103,'SD Abgabe'!$A$32:$N$4326,'SD Abgabe'!$J$28,FALSE),0)),)</f>
        <v>0</v>
      </c>
      <c r="U103" s="83"/>
      <c r="V103" s="81" t="str">
        <f t="shared" si="39"/>
        <v/>
      </c>
      <c r="W103" s="82">
        <f>IF(M103="organische Düngemittel",IF(OR($M103=0,L103&lt;&gt;0,X103&gt;0),"",IFERROR(VLOOKUP($E103,'SD Abgabe'!$A$32:$N$4326,'SD Abgabe'!$J$28,FALSE),)),)</f>
        <v>0</v>
      </c>
      <c r="X103" s="84"/>
      <c r="Y103" s="85" t="str">
        <f ca="1">IFERROR(VLOOKUP($E103,'SD Abgabe'!$A$32:$N$610,Y$20,FALSE),"")</f>
        <v/>
      </c>
      <c r="Z103" s="86" t="str">
        <f ca="1">IFERROR(IF(AND(J103&lt;&gt;"eigene Stoffe",VLOOKUP($E103,'SD Abgabe'!$A$32:$N$610,'SD Abgabe'!$G$28,FALSE)=0),"",IF($L103&lt;&gt;0,"",IFERROR(IF(AND(P103&gt;0,O103&lt;&gt;"",Q103&lt;&gt;"t TM"),VLOOKUP($E103,'SD Abgabe'!$A$32:$N$610,'SD Abgabe'!$G$28,FALSE)/O103*P103,VLOOKUP($E103,'SD Abgabe'!$A$32:$N$610,'SD Abgabe'!$G$28,FALSE)),""))),"")</f>
        <v/>
      </c>
      <c r="AA103" s="87"/>
      <c r="AB103" s="86" t="str">
        <f ca="1">IFERROR(IF(AND(J103&lt;&gt;"eigene Stoffe",VLOOKUP($E103,'SD Abgabe'!$A$32:$N$610,'SD Abgabe'!$H$28,FALSE)=0),"",IF($L103&lt;&gt;0,"",IFERROR(IF(AND(P103&gt;0,O103&lt;&gt;"",Q103&lt;&gt;"t TM"),VLOOKUP($E103,'SD Abgabe'!$A$32:$N$610,'SD Abgabe'!$H$28,FALSE)/O103*P103,VLOOKUP($E103,'SD Abgabe'!$A$32:$N$610,'SD Abgabe'!$H$28,FALSE)),""))),"")</f>
        <v/>
      </c>
      <c r="AC103" s="87"/>
      <c r="AD103" s="424" t="s">
        <v>667</v>
      </c>
      <c r="AE103" s="26" t="str">
        <f>IF($M103=0,"",IFERROR(VLOOKUP($E103,'SD Abgabe'!$A$32:$N$556,AE$20,FALSE),""))</f>
        <v/>
      </c>
      <c r="AF103" s="15">
        <f t="shared" ca="1" si="40"/>
        <v>0</v>
      </c>
      <c r="AG103">
        <f t="shared" ca="1" si="29"/>
        <v>0</v>
      </c>
      <c r="AH103">
        <f t="shared" ca="1" si="30"/>
        <v>0</v>
      </c>
      <c r="AI103">
        <f t="shared" ca="1" si="31"/>
        <v>0</v>
      </c>
      <c r="AJ103">
        <f t="shared" ca="1" si="32"/>
        <v>0</v>
      </c>
      <c r="AK103">
        <f t="shared" si="41"/>
        <v>0</v>
      </c>
      <c r="AL103" s="28" t="e">
        <f ca="1">COUNTIF(OFFSET('SD Abgabe'!$C$32,VLOOKUP(J103,Art_Abgabe,3,FALSE),0,VLOOKUP(J103,Art_Abgabe,4,FALSE)-VLOOKUP(J103,Art_Abgabe,3,FALSE)+1,1),K103)</f>
        <v>#N/A</v>
      </c>
      <c r="AM103" s="14">
        <f ca="1">COUNTIF(OFFSET('SD Abgabe'!$M$32,VLOOKUP(E103,'SD Abgabe'!$A$33:$X$485,'SD Abgabe'!$X$28,FALSE),0,1,VLOOKUP(E103,'SD Abgabe'!$A$33:$Y$485,'SD Abgabe'!$Y$28,FALSE)),M103)</f>
        <v>0</v>
      </c>
      <c r="AN103" s="91">
        <f t="shared" ca="1" si="33"/>
        <v>0</v>
      </c>
      <c r="AO103" s="98">
        <f t="shared" si="42"/>
        <v>3</v>
      </c>
      <c r="AP103" s="98">
        <f t="shared" si="34"/>
        <v>0</v>
      </c>
      <c r="AQ103" s="17" t="str">
        <f t="shared" si="35"/>
        <v>1900-1-Abgabe</v>
      </c>
    </row>
    <row r="104" spans="1:43">
      <c r="A104" s="98">
        <f t="shared" si="24"/>
        <v>0</v>
      </c>
      <c r="B104" s="98" t="str">
        <f>IF(C104=1,SUM($C$23:C104),"")</f>
        <v/>
      </c>
      <c r="C104" s="98">
        <f t="shared" si="25"/>
        <v>0</v>
      </c>
      <c r="D104" t="str">
        <f t="shared" si="36"/>
        <v>1900-1-Abgabe-</v>
      </c>
      <c r="E104" s="7" t="str">
        <f t="shared" ca="1" si="26"/>
        <v>-</v>
      </c>
      <c r="F104" s="7">
        <f t="shared" si="37"/>
        <v>1900</v>
      </c>
      <c r="G104" s="7">
        <f t="shared" si="38"/>
        <v>1</v>
      </c>
      <c r="H104" s="162">
        <f t="shared" si="6"/>
        <v>82</v>
      </c>
      <c r="I104" s="77"/>
      <c r="J104" s="78"/>
      <c r="K104" s="79"/>
      <c r="L104" s="80"/>
      <c r="M104" s="177"/>
      <c r="N104" s="309" t="str">
        <f t="shared" ca="1" si="27"/>
        <v/>
      </c>
      <c r="O104" s="310" t="str">
        <f ca="1">IFERROR(IF(VLOOKUP($E104,'SD Abgabe'!$A$32:$N$610,'SD Abgabe'!$D$28,FALSE)=0,"",VLOOKUP($E104,'SD Abgabe'!$A$32:$N$610,'SD Abgabe'!$D$28,FALSE)),"")</f>
        <v/>
      </c>
      <c r="P104" s="313"/>
      <c r="Q104" s="317" t="str">
        <f>IF(OR($M104=0,L104&lt;&gt;0),"",IFERROR(VLOOKUP($E104,'SD Abgabe'!$A$32:$N$610,'SD Abgabe'!$E$28,FALSE),""))</f>
        <v/>
      </c>
      <c r="R104" s="87"/>
      <c r="S104" s="81" t="str">
        <f t="shared" si="28"/>
        <v/>
      </c>
      <c r="T104" s="82">
        <f>IF(M104="Tierische Erzeugnisse",IF(OR($M104=0,L104&lt;&gt;0,U104&gt;0),"",IFERROR(VLOOKUP($E104,'SD Abgabe'!$A$32:$N$4326,'SD Abgabe'!$J$28,FALSE),0)),)</f>
        <v>0</v>
      </c>
      <c r="U104" s="83"/>
      <c r="V104" s="81" t="str">
        <f t="shared" si="39"/>
        <v/>
      </c>
      <c r="W104" s="82">
        <f>IF(M104="organische Düngemittel",IF(OR($M104=0,L104&lt;&gt;0,X104&gt;0),"",IFERROR(VLOOKUP($E104,'SD Abgabe'!$A$32:$N$4326,'SD Abgabe'!$J$28,FALSE),)),)</f>
        <v>0</v>
      </c>
      <c r="X104" s="84"/>
      <c r="Y104" s="85" t="str">
        <f ca="1">IFERROR(VLOOKUP($E104,'SD Abgabe'!$A$32:$N$610,Y$20,FALSE),"")</f>
        <v/>
      </c>
      <c r="Z104" s="86" t="str">
        <f ca="1">IFERROR(IF(AND(J104&lt;&gt;"eigene Stoffe",VLOOKUP($E104,'SD Abgabe'!$A$32:$N$610,'SD Abgabe'!$G$28,FALSE)=0),"",IF($L104&lt;&gt;0,"",IFERROR(IF(AND(P104&gt;0,O104&lt;&gt;"",Q104&lt;&gt;"t TM"),VLOOKUP($E104,'SD Abgabe'!$A$32:$N$610,'SD Abgabe'!$G$28,FALSE)/O104*P104,VLOOKUP($E104,'SD Abgabe'!$A$32:$N$610,'SD Abgabe'!$G$28,FALSE)),""))),"")</f>
        <v/>
      </c>
      <c r="AA104" s="87"/>
      <c r="AB104" s="86" t="str">
        <f ca="1">IFERROR(IF(AND(J104&lt;&gt;"eigene Stoffe",VLOOKUP($E104,'SD Abgabe'!$A$32:$N$610,'SD Abgabe'!$H$28,FALSE)=0),"",IF($L104&lt;&gt;0,"",IFERROR(IF(AND(P104&gt;0,O104&lt;&gt;"",Q104&lt;&gt;"t TM"),VLOOKUP($E104,'SD Abgabe'!$A$32:$N$610,'SD Abgabe'!$H$28,FALSE)/O104*P104,VLOOKUP($E104,'SD Abgabe'!$A$32:$N$610,'SD Abgabe'!$H$28,FALSE)),""))),"")</f>
        <v/>
      </c>
      <c r="AC104" s="87"/>
      <c r="AD104" s="424" t="s">
        <v>667</v>
      </c>
      <c r="AE104" s="26" t="str">
        <f>IF($M104=0,"",IFERROR(VLOOKUP($E104,'SD Abgabe'!$A$32:$N$556,AE$20,FALSE),""))</f>
        <v/>
      </c>
      <c r="AF104" s="15">
        <f t="shared" ca="1" si="40"/>
        <v>0</v>
      </c>
      <c r="AG104">
        <f t="shared" ca="1" si="29"/>
        <v>0</v>
      </c>
      <c r="AH104">
        <f t="shared" ca="1" si="30"/>
        <v>0</v>
      </c>
      <c r="AI104">
        <f t="shared" ca="1" si="31"/>
        <v>0</v>
      </c>
      <c r="AJ104">
        <f t="shared" ca="1" si="32"/>
        <v>0</v>
      </c>
      <c r="AK104">
        <f t="shared" si="41"/>
        <v>0</v>
      </c>
      <c r="AL104" s="28" t="e">
        <f ca="1">COUNTIF(OFFSET('SD Abgabe'!$C$32,VLOOKUP(J104,Art_Abgabe,3,FALSE),0,VLOOKUP(J104,Art_Abgabe,4,FALSE)-VLOOKUP(J104,Art_Abgabe,3,FALSE)+1,1),K104)</f>
        <v>#N/A</v>
      </c>
      <c r="AM104" s="14">
        <f ca="1">COUNTIF(OFFSET('SD Abgabe'!$M$32,VLOOKUP(E104,'SD Abgabe'!$A$33:$X$485,'SD Abgabe'!$X$28,FALSE),0,1,VLOOKUP(E104,'SD Abgabe'!$A$33:$Y$485,'SD Abgabe'!$Y$28,FALSE)),M104)</f>
        <v>0</v>
      </c>
      <c r="AN104" s="91">
        <f t="shared" ca="1" si="33"/>
        <v>0</v>
      </c>
      <c r="AO104" s="98">
        <f t="shared" si="42"/>
        <v>3</v>
      </c>
      <c r="AP104" s="98">
        <f t="shared" si="34"/>
        <v>0</v>
      </c>
      <c r="AQ104" s="17" t="str">
        <f t="shared" si="35"/>
        <v>1900-1-Abgabe</v>
      </c>
    </row>
    <row r="105" spans="1:43">
      <c r="A105" s="98">
        <f t="shared" si="24"/>
        <v>0</v>
      </c>
      <c r="B105" s="98" t="str">
        <f>IF(C105=1,SUM($C$23:C105),"")</f>
        <v/>
      </c>
      <c r="C105" s="98">
        <f t="shared" si="25"/>
        <v>0</v>
      </c>
      <c r="D105" t="str">
        <f t="shared" si="36"/>
        <v>1900-1-Abgabe-</v>
      </c>
      <c r="E105" s="7" t="str">
        <f t="shared" ca="1" si="26"/>
        <v>-</v>
      </c>
      <c r="F105" s="7">
        <f t="shared" si="37"/>
        <v>1900</v>
      </c>
      <c r="G105" s="7">
        <f t="shared" si="38"/>
        <v>1</v>
      </c>
      <c r="H105" s="162">
        <f t="shared" si="6"/>
        <v>83</v>
      </c>
      <c r="I105" s="77"/>
      <c r="J105" s="78"/>
      <c r="K105" s="79"/>
      <c r="L105" s="80"/>
      <c r="M105" s="177"/>
      <c r="N105" s="309" t="str">
        <f t="shared" ca="1" si="27"/>
        <v/>
      </c>
      <c r="O105" s="310" t="str">
        <f ca="1">IFERROR(IF(VLOOKUP($E105,'SD Abgabe'!$A$32:$N$610,'SD Abgabe'!$D$28,FALSE)=0,"",VLOOKUP($E105,'SD Abgabe'!$A$32:$N$610,'SD Abgabe'!$D$28,FALSE)),"")</f>
        <v/>
      </c>
      <c r="P105" s="313"/>
      <c r="Q105" s="317" t="str">
        <f>IF(OR($M105=0,L105&lt;&gt;0),"",IFERROR(VLOOKUP($E105,'SD Abgabe'!$A$32:$N$610,'SD Abgabe'!$E$28,FALSE),""))</f>
        <v/>
      </c>
      <c r="R105" s="87"/>
      <c r="S105" s="81" t="str">
        <f t="shared" si="28"/>
        <v/>
      </c>
      <c r="T105" s="82">
        <f>IF(M105="Tierische Erzeugnisse",IF(OR($M105=0,L105&lt;&gt;0,U105&gt;0),"",IFERROR(VLOOKUP($E105,'SD Abgabe'!$A$32:$N$4326,'SD Abgabe'!$J$28,FALSE),0)),)</f>
        <v>0</v>
      </c>
      <c r="U105" s="83"/>
      <c r="V105" s="81" t="str">
        <f t="shared" si="39"/>
        <v/>
      </c>
      <c r="W105" s="82">
        <f>IF(M105="organische Düngemittel",IF(OR($M105=0,L105&lt;&gt;0,X105&gt;0),"",IFERROR(VLOOKUP($E105,'SD Abgabe'!$A$32:$N$4326,'SD Abgabe'!$J$28,FALSE),)),)</f>
        <v>0</v>
      </c>
      <c r="X105" s="84"/>
      <c r="Y105" s="85" t="str">
        <f ca="1">IFERROR(VLOOKUP($E105,'SD Abgabe'!$A$32:$N$610,Y$20,FALSE),"")</f>
        <v/>
      </c>
      <c r="Z105" s="86" t="str">
        <f ca="1">IFERROR(IF(AND(J105&lt;&gt;"eigene Stoffe",VLOOKUP($E105,'SD Abgabe'!$A$32:$N$610,'SD Abgabe'!$G$28,FALSE)=0),"",IF($L105&lt;&gt;0,"",IFERROR(IF(AND(P105&gt;0,O105&lt;&gt;"",Q105&lt;&gt;"t TM"),VLOOKUP($E105,'SD Abgabe'!$A$32:$N$610,'SD Abgabe'!$G$28,FALSE)/O105*P105,VLOOKUP($E105,'SD Abgabe'!$A$32:$N$610,'SD Abgabe'!$G$28,FALSE)),""))),"")</f>
        <v/>
      </c>
      <c r="AA105" s="87"/>
      <c r="AB105" s="86" t="str">
        <f ca="1">IFERROR(IF(AND(J105&lt;&gt;"eigene Stoffe",VLOOKUP($E105,'SD Abgabe'!$A$32:$N$610,'SD Abgabe'!$H$28,FALSE)=0),"",IF($L105&lt;&gt;0,"",IFERROR(IF(AND(P105&gt;0,O105&lt;&gt;"",Q105&lt;&gt;"t TM"),VLOOKUP($E105,'SD Abgabe'!$A$32:$N$610,'SD Abgabe'!$H$28,FALSE)/O105*P105,VLOOKUP($E105,'SD Abgabe'!$A$32:$N$610,'SD Abgabe'!$H$28,FALSE)),""))),"")</f>
        <v/>
      </c>
      <c r="AC105" s="87"/>
      <c r="AD105" s="424" t="s">
        <v>667</v>
      </c>
      <c r="AE105" s="26" t="str">
        <f>IF($M105=0,"",IFERROR(VLOOKUP($E105,'SD Abgabe'!$A$32:$N$556,AE$20,FALSE),""))</f>
        <v/>
      </c>
      <c r="AF105" s="15">
        <f t="shared" ca="1" si="40"/>
        <v>0</v>
      </c>
      <c r="AG105">
        <f t="shared" ca="1" si="29"/>
        <v>0</v>
      </c>
      <c r="AH105">
        <f t="shared" ca="1" si="30"/>
        <v>0</v>
      </c>
      <c r="AI105">
        <f t="shared" ca="1" si="31"/>
        <v>0</v>
      </c>
      <c r="AJ105">
        <f t="shared" ca="1" si="32"/>
        <v>0</v>
      </c>
      <c r="AK105">
        <f t="shared" si="41"/>
        <v>0</v>
      </c>
      <c r="AL105" s="28" t="e">
        <f ca="1">COUNTIF(OFFSET('SD Abgabe'!$C$32,VLOOKUP(J105,Art_Abgabe,3,FALSE),0,VLOOKUP(J105,Art_Abgabe,4,FALSE)-VLOOKUP(J105,Art_Abgabe,3,FALSE)+1,1),K105)</f>
        <v>#N/A</v>
      </c>
      <c r="AM105" s="14">
        <f ca="1">COUNTIF(OFFSET('SD Abgabe'!$M$32,VLOOKUP(E105,'SD Abgabe'!$A$33:$X$485,'SD Abgabe'!$X$28,FALSE),0,1,VLOOKUP(E105,'SD Abgabe'!$A$33:$Y$485,'SD Abgabe'!$Y$28,FALSE)),M105)</f>
        <v>0</v>
      </c>
      <c r="AN105" s="91">
        <f t="shared" ca="1" si="33"/>
        <v>0</v>
      </c>
      <c r="AO105" s="98">
        <f t="shared" si="42"/>
        <v>3</v>
      </c>
      <c r="AP105" s="98">
        <f t="shared" si="34"/>
        <v>0</v>
      </c>
      <c r="AQ105" s="17" t="str">
        <f t="shared" si="35"/>
        <v>1900-1-Abgabe</v>
      </c>
    </row>
    <row r="106" spans="1:43">
      <c r="A106" s="98">
        <f t="shared" si="24"/>
        <v>0</v>
      </c>
      <c r="B106" s="98" t="str">
        <f>IF(C106=1,SUM($C$23:C106),"")</f>
        <v/>
      </c>
      <c r="C106" s="98">
        <f t="shared" si="25"/>
        <v>0</v>
      </c>
      <c r="D106" t="str">
        <f t="shared" si="36"/>
        <v>1900-1-Abgabe-</v>
      </c>
      <c r="E106" s="7" t="str">
        <f t="shared" ca="1" si="26"/>
        <v>-</v>
      </c>
      <c r="F106" s="7">
        <f t="shared" si="37"/>
        <v>1900</v>
      </c>
      <c r="G106" s="7">
        <f t="shared" si="38"/>
        <v>1</v>
      </c>
      <c r="H106" s="162">
        <f t="shared" si="6"/>
        <v>84</v>
      </c>
      <c r="I106" s="77"/>
      <c r="J106" s="78"/>
      <c r="K106" s="79"/>
      <c r="L106" s="80"/>
      <c r="M106" s="177"/>
      <c r="N106" s="309" t="str">
        <f t="shared" ca="1" si="27"/>
        <v/>
      </c>
      <c r="O106" s="310" t="str">
        <f ca="1">IFERROR(IF(VLOOKUP($E106,'SD Abgabe'!$A$32:$N$610,'SD Abgabe'!$D$28,FALSE)=0,"",VLOOKUP($E106,'SD Abgabe'!$A$32:$N$610,'SD Abgabe'!$D$28,FALSE)),"")</f>
        <v/>
      </c>
      <c r="P106" s="313"/>
      <c r="Q106" s="317" t="str">
        <f>IF(OR($M106=0,L106&lt;&gt;0),"",IFERROR(VLOOKUP($E106,'SD Abgabe'!$A$32:$N$610,'SD Abgabe'!$E$28,FALSE),""))</f>
        <v/>
      </c>
      <c r="R106" s="87"/>
      <c r="S106" s="81" t="str">
        <f t="shared" si="28"/>
        <v/>
      </c>
      <c r="T106" s="82">
        <f>IF(M106="Tierische Erzeugnisse",IF(OR($M106=0,L106&lt;&gt;0,U106&gt;0),"",IFERROR(VLOOKUP($E106,'SD Abgabe'!$A$32:$N$4326,'SD Abgabe'!$J$28,FALSE),0)),)</f>
        <v>0</v>
      </c>
      <c r="U106" s="83"/>
      <c r="V106" s="81" t="str">
        <f t="shared" si="39"/>
        <v/>
      </c>
      <c r="W106" s="82">
        <f>IF(M106="organische Düngemittel",IF(OR($M106=0,L106&lt;&gt;0,X106&gt;0),"",IFERROR(VLOOKUP($E106,'SD Abgabe'!$A$32:$N$4326,'SD Abgabe'!$J$28,FALSE),)),)</f>
        <v>0</v>
      </c>
      <c r="X106" s="84"/>
      <c r="Y106" s="85" t="str">
        <f ca="1">IFERROR(VLOOKUP($E106,'SD Abgabe'!$A$32:$N$610,Y$20,FALSE),"")</f>
        <v/>
      </c>
      <c r="Z106" s="86" t="str">
        <f ca="1">IFERROR(IF(AND(J106&lt;&gt;"eigene Stoffe",VLOOKUP($E106,'SD Abgabe'!$A$32:$N$610,'SD Abgabe'!$G$28,FALSE)=0),"",IF($L106&lt;&gt;0,"",IFERROR(IF(AND(P106&gt;0,O106&lt;&gt;"",Q106&lt;&gt;"t TM"),VLOOKUP($E106,'SD Abgabe'!$A$32:$N$610,'SD Abgabe'!$G$28,FALSE)/O106*P106,VLOOKUP($E106,'SD Abgabe'!$A$32:$N$610,'SD Abgabe'!$G$28,FALSE)),""))),"")</f>
        <v/>
      </c>
      <c r="AA106" s="87"/>
      <c r="AB106" s="86" t="str">
        <f ca="1">IFERROR(IF(AND(J106&lt;&gt;"eigene Stoffe",VLOOKUP($E106,'SD Abgabe'!$A$32:$N$610,'SD Abgabe'!$H$28,FALSE)=0),"",IF($L106&lt;&gt;0,"",IFERROR(IF(AND(P106&gt;0,O106&lt;&gt;"",Q106&lt;&gt;"t TM"),VLOOKUP($E106,'SD Abgabe'!$A$32:$N$610,'SD Abgabe'!$H$28,FALSE)/O106*P106,VLOOKUP($E106,'SD Abgabe'!$A$32:$N$610,'SD Abgabe'!$H$28,FALSE)),""))),"")</f>
        <v/>
      </c>
      <c r="AC106" s="87"/>
      <c r="AD106" s="424" t="s">
        <v>667</v>
      </c>
      <c r="AE106" s="26" t="str">
        <f>IF($M106=0,"",IFERROR(VLOOKUP($E106,'SD Abgabe'!$A$32:$N$556,AE$20,FALSE),""))</f>
        <v/>
      </c>
      <c r="AF106" s="15">
        <f t="shared" ca="1" si="40"/>
        <v>0</v>
      </c>
      <c r="AG106">
        <f t="shared" ca="1" si="29"/>
        <v>0</v>
      </c>
      <c r="AH106">
        <f t="shared" ca="1" si="30"/>
        <v>0</v>
      </c>
      <c r="AI106">
        <f t="shared" ca="1" si="31"/>
        <v>0</v>
      </c>
      <c r="AJ106">
        <f t="shared" ca="1" si="32"/>
        <v>0</v>
      </c>
      <c r="AK106">
        <f t="shared" si="41"/>
        <v>0</v>
      </c>
      <c r="AL106" s="28" t="e">
        <f ca="1">COUNTIF(OFFSET('SD Abgabe'!$C$32,VLOOKUP(J106,Art_Abgabe,3,FALSE),0,VLOOKUP(J106,Art_Abgabe,4,FALSE)-VLOOKUP(J106,Art_Abgabe,3,FALSE)+1,1),K106)</f>
        <v>#N/A</v>
      </c>
      <c r="AM106" s="14">
        <f ca="1">COUNTIF(OFFSET('SD Abgabe'!$M$32,VLOOKUP(E106,'SD Abgabe'!$A$33:$X$485,'SD Abgabe'!$X$28,FALSE),0,1,VLOOKUP(E106,'SD Abgabe'!$A$33:$Y$485,'SD Abgabe'!$Y$28,FALSE)),M106)</f>
        <v>0</v>
      </c>
      <c r="AN106" s="91">
        <f t="shared" ca="1" si="33"/>
        <v>0</v>
      </c>
      <c r="AO106" s="98">
        <f t="shared" si="42"/>
        <v>3</v>
      </c>
      <c r="AP106" s="98">
        <f t="shared" si="34"/>
        <v>0</v>
      </c>
      <c r="AQ106" s="17" t="str">
        <f t="shared" si="35"/>
        <v>1900-1-Abgabe</v>
      </c>
    </row>
    <row r="107" spans="1:43">
      <c r="A107" s="98">
        <f t="shared" si="24"/>
        <v>0</v>
      </c>
      <c r="B107" s="98" t="str">
        <f>IF(C107=1,SUM($C$23:C107),"")</f>
        <v/>
      </c>
      <c r="C107" s="98">
        <f t="shared" si="25"/>
        <v>0</v>
      </c>
      <c r="D107" t="str">
        <f t="shared" si="36"/>
        <v>1900-1-Abgabe-</v>
      </c>
      <c r="E107" s="7" t="str">
        <f t="shared" ca="1" si="26"/>
        <v>-</v>
      </c>
      <c r="F107" s="7">
        <f t="shared" si="37"/>
        <v>1900</v>
      </c>
      <c r="G107" s="7">
        <f t="shared" si="38"/>
        <v>1</v>
      </c>
      <c r="H107" s="162">
        <f t="shared" si="6"/>
        <v>85</v>
      </c>
      <c r="I107" s="77"/>
      <c r="J107" s="78"/>
      <c r="K107" s="79"/>
      <c r="L107" s="80"/>
      <c r="M107" s="177"/>
      <c r="N107" s="309" t="str">
        <f t="shared" ca="1" si="27"/>
        <v/>
      </c>
      <c r="O107" s="310" t="str">
        <f ca="1">IFERROR(IF(VLOOKUP($E107,'SD Abgabe'!$A$32:$N$610,'SD Abgabe'!$D$28,FALSE)=0,"",VLOOKUP($E107,'SD Abgabe'!$A$32:$N$610,'SD Abgabe'!$D$28,FALSE)),"")</f>
        <v/>
      </c>
      <c r="P107" s="313"/>
      <c r="Q107" s="317" t="str">
        <f>IF(OR($M107=0,L107&lt;&gt;0),"",IFERROR(VLOOKUP($E107,'SD Abgabe'!$A$32:$N$610,'SD Abgabe'!$E$28,FALSE),""))</f>
        <v/>
      </c>
      <c r="R107" s="87"/>
      <c r="S107" s="81" t="str">
        <f t="shared" si="28"/>
        <v/>
      </c>
      <c r="T107" s="82">
        <f>IF(M107="Tierische Erzeugnisse",IF(OR($M107=0,L107&lt;&gt;0,U107&gt;0),"",IFERROR(VLOOKUP($E107,'SD Abgabe'!$A$32:$N$4326,'SD Abgabe'!$J$28,FALSE),0)),)</f>
        <v>0</v>
      </c>
      <c r="U107" s="83"/>
      <c r="V107" s="81" t="str">
        <f t="shared" si="39"/>
        <v/>
      </c>
      <c r="W107" s="82">
        <f>IF(M107="organische Düngemittel",IF(OR($M107=0,L107&lt;&gt;0,X107&gt;0),"",IFERROR(VLOOKUP($E107,'SD Abgabe'!$A$32:$N$4326,'SD Abgabe'!$J$28,FALSE),)),)</f>
        <v>0</v>
      </c>
      <c r="X107" s="84"/>
      <c r="Y107" s="85" t="str">
        <f ca="1">IFERROR(VLOOKUP($E107,'SD Abgabe'!$A$32:$N$610,Y$20,FALSE),"")</f>
        <v/>
      </c>
      <c r="Z107" s="86" t="str">
        <f ca="1">IFERROR(IF(AND(J107&lt;&gt;"eigene Stoffe",VLOOKUP($E107,'SD Abgabe'!$A$32:$N$610,'SD Abgabe'!$G$28,FALSE)=0),"",IF($L107&lt;&gt;0,"",IFERROR(IF(AND(P107&gt;0,O107&lt;&gt;"",Q107&lt;&gt;"t TM"),VLOOKUP($E107,'SD Abgabe'!$A$32:$N$610,'SD Abgabe'!$G$28,FALSE)/O107*P107,VLOOKUP($E107,'SD Abgabe'!$A$32:$N$610,'SD Abgabe'!$G$28,FALSE)),""))),"")</f>
        <v/>
      </c>
      <c r="AA107" s="87"/>
      <c r="AB107" s="86" t="str">
        <f ca="1">IFERROR(IF(AND(J107&lt;&gt;"eigene Stoffe",VLOOKUP($E107,'SD Abgabe'!$A$32:$N$610,'SD Abgabe'!$H$28,FALSE)=0),"",IF($L107&lt;&gt;0,"",IFERROR(IF(AND(P107&gt;0,O107&lt;&gt;"",Q107&lt;&gt;"t TM"),VLOOKUP($E107,'SD Abgabe'!$A$32:$N$610,'SD Abgabe'!$H$28,FALSE)/O107*P107,VLOOKUP($E107,'SD Abgabe'!$A$32:$N$610,'SD Abgabe'!$H$28,FALSE)),""))),"")</f>
        <v/>
      </c>
      <c r="AC107" s="87"/>
      <c r="AD107" s="424" t="s">
        <v>667</v>
      </c>
      <c r="AE107" s="26" t="str">
        <f>IF($M107=0,"",IFERROR(VLOOKUP($E107,'SD Abgabe'!$A$32:$N$556,AE$20,FALSE),""))</f>
        <v/>
      </c>
      <c r="AF107" s="15">
        <f t="shared" ca="1" si="40"/>
        <v>0</v>
      </c>
      <c r="AG107">
        <f t="shared" ca="1" si="29"/>
        <v>0</v>
      </c>
      <c r="AH107">
        <f t="shared" ca="1" si="30"/>
        <v>0</v>
      </c>
      <c r="AI107">
        <f t="shared" ca="1" si="31"/>
        <v>0</v>
      </c>
      <c r="AJ107">
        <f t="shared" ca="1" si="32"/>
        <v>0</v>
      </c>
      <c r="AK107">
        <f t="shared" si="41"/>
        <v>0</v>
      </c>
      <c r="AL107" s="28" t="e">
        <f ca="1">COUNTIF(OFFSET('SD Abgabe'!$C$32,VLOOKUP(J107,Art_Abgabe,3,FALSE),0,VLOOKUP(J107,Art_Abgabe,4,FALSE)-VLOOKUP(J107,Art_Abgabe,3,FALSE)+1,1),K107)</f>
        <v>#N/A</v>
      </c>
      <c r="AM107" s="14">
        <f ca="1">COUNTIF(OFFSET('SD Abgabe'!$M$32,VLOOKUP(E107,'SD Abgabe'!$A$33:$X$485,'SD Abgabe'!$X$28,FALSE),0,1,VLOOKUP(E107,'SD Abgabe'!$A$33:$Y$485,'SD Abgabe'!$Y$28,FALSE)),M107)</f>
        <v>0</v>
      </c>
      <c r="AN107" s="91">
        <f t="shared" ca="1" si="33"/>
        <v>0</v>
      </c>
      <c r="AO107" s="98">
        <f t="shared" si="42"/>
        <v>3</v>
      </c>
      <c r="AP107" s="98">
        <f t="shared" si="34"/>
        <v>0</v>
      </c>
      <c r="AQ107" s="17" t="str">
        <f t="shared" si="35"/>
        <v>1900-1-Abgabe</v>
      </c>
    </row>
    <row r="108" spans="1:43">
      <c r="A108" s="98">
        <f t="shared" si="24"/>
        <v>0</v>
      </c>
      <c r="B108" s="98" t="str">
        <f>IF(C108=1,SUM($C$23:C108),"")</f>
        <v/>
      </c>
      <c r="C108" s="98">
        <f t="shared" si="25"/>
        <v>0</v>
      </c>
      <c r="D108" t="str">
        <f t="shared" si="36"/>
        <v>1900-1-Abgabe-</v>
      </c>
      <c r="E108" s="7" t="str">
        <f t="shared" ca="1" si="26"/>
        <v>-</v>
      </c>
      <c r="F108" s="7">
        <f t="shared" si="37"/>
        <v>1900</v>
      </c>
      <c r="G108" s="7">
        <f t="shared" si="38"/>
        <v>1</v>
      </c>
      <c r="H108" s="162">
        <f t="shared" si="6"/>
        <v>86</v>
      </c>
      <c r="I108" s="77"/>
      <c r="J108" s="78"/>
      <c r="K108" s="79"/>
      <c r="L108" s="80"/>
      <c r="M108" s="177"/>
      <c r="N108" s="309" t="str">
        <f t="shared" ca="1" si="27"/>
        <v/>
      </c>
      <c r="O108" s="310" t="str">
        <f ca="1">IFERROR(IF(VLOOKUP($E108,'SD Abgabe'!$A$32:$N$610,'SD Abgabe'!$D$28,FALSE)=0,"",VLOOKUP($E108,'SD Abgabe'!$A$32:$N$610,'SD Abgabe'!$D$28,FALSE)),"")</f>
        <v/>
      </c>
      <c r="P108" s="313"/>
      <c r="Q108" s="317" t="str">
        <f>IF(OR($M108=0,L108&lt;&gt;0),"",IFERROR(VLOOKUP($E108,'SD Abgabe'!$A$32:$N$610,'SD Abgabe'!$E$28,FALSE),""))</f>
        <v/>
      </c>
      <c r="R108" s="87"/>
      <c r="S108" s="81" t="str">
        <f t="shared" si="28"/>
        <v/>
      </c>
      <c r="T108" s="82">
        <f>IF(M108="Tierische Erzeugnisse",IF(OR($M108=0,L108&lt;&gt;0,U108&gt;0),"",IFERROR(VLOOKUP($E108,'SD Abgabe'!$A$32:$N$4326,'SD Abgabe'!$J$28,FALSE),0)),)</f>
        <v>0</v>
      </c>
      <c r="U108" s="83"/>
      <c r="V108" s="81" t="str">
        <f t="shared" si="39"/>
        <v/>
      </c>
      <c r="W108" s="82">
        <f>IF(M108="organische Düngemittel",IF(OR($M108=0,L108&lt;&gt;0,X108&gt;0),"",IFERROR(VLOOKUP($E108,'SD Abgabe'!$A$32:$N$4326,'SD Abgabe'!$J$28,FALSE),)),)</f>
        <v>0</v>
      </c>
      <c r="X108" s="84"/>
      <c r="Y108" s="85" t="str">
        <f ca="1">IFERROR(VLOOKUP($E108,'SD Abgabe'!$A$32:$N$610,Y$20,FALSE),"")</f>
        <v/>
      </c>
      <c r="Z108" s="86" t="str">
        <f ca="1">IFERROR(IF(AND(J108&lt;&gt;"eigene Stoffe",VLOOKUP($E108,'SD Abgabe'!$A$32:$N$610,'SD Abgabe'!$G$28,FALSE)=0),"",IF($L108&lt;&gt;0,"",IFERROR(IF(AND(P108&gt;0,O108&lt;&gt;"",Q108&lt;&gt;"t TM"),VLOOKUP($E108,'SD Abgabe'!$A$32:$N$610,'SD Abgabe'!$G$28,FALSE)/O108*P108,VLOOKUP($E108,'SD Abgabe'!$A$32:$N$610,'SD Abgabe'!$G$28,FALSE)),""))),"")</f>
        <v/>
      </c>
      <c r="AA108" s="87"/>
      <c r="AB108" s="86" t="str">
        <f ca="1">IFERROR(IF(AND(J108&lt;&gt;"eigene Stoffe",VLOOKUP($E108,'SD Abgabe'!$A$32:$N$610,'SD Abgabe'!$H$28,FALSE)=0),"",IF($L108&lt;&gt;0,"",IFERROR(IF(AND(P108&gt;0,O108&lt;&gt;"",Q108&lt;&gt;"t TM"),VLOOKUP($E108,'SD Abgabe'!$A$32:$N$610,'SD Abgabe'!$H$28,FALSE)/O108*P108,VLOOKUP($E108,'SD Abgabe'!$A$32:$N$610,'SD Abgabe'!$H$28,FALSE)),""))),"")</f>
        <v/>
      </c>
      <c r="AC108" s="87"/>
      <c r="AD108" s="424" t="s">
        <v>667</v>
      </c>
      <c r="AE108" s="26" t="str">
        <f>IF($M108=0,"",IFERROR(VLOOKUP($E108,'SD Abgabe'!$A$32:$N$556,AE$20,FALSE),""))</f>
        <v/>
      </c>
      <c r="AF108" s="15">
        <f t="shared" ca="1" si="40"/>
        <v>0</v>
      </c>
      <c r="AG108">
        <f t="shared" ca="1" si="29"/>
        <v>0</v>
      </c>
      <c r="AH108">
        <f t="shared" ca="1" si="30"/>
        <v>0</v>
      </c>
      <c r="AI108">
        <f t="shared" ca="1" si="31"/>
        <v>0</v>
      </c>
      <c r="AJ108">
        <f t="shared" ca="1" si="32"/>
        <v>0</v>
      </c>
      <c r="AK108">
        <f t="shared" si="41"/>
        <v>0</v>
      </c>
      <c r="AL108" s="28" t="e">
        <f ca="1">COUNTIF(OFFSET('SD Abgabe'!$C$32,VLOOKUP(J108,Art_Abgabe,3,FALSE),0,VLOOKUP(J108,Art_Abgabe,4,FALSE)-VLOOKUP(J108,Art_Abgabe,3,FALSE)+1,1),K108)</f>
        <v>#N/A</v>
      </c>
      <c r="AM108" s="14">
        <f ca="1">COUNTIF(OFFSET('SD Abgabe'!$M$32,VLOOKUP(E108,'SD Abgabe'!$A$33:$X$485,'SD Abgabe'!$X$28,FALSE),0,1,VLOOKUP(E108,'SD Abgabe'!$A$33:$Y$485,'SD Abgabe'!$Y$28,FALSE)),M108)</f>
        <v>0</v>
      </c>
      <c r="AN108" s="91">
        <f t="shared" ca="1" si="33"/>
        <v>0</v>
      </c>
      <c r="AO108" s="98">
        <f t="shared" si="42"/>
        <v>3</v>
      </c>
      <c r="AP108" s="98">
        <f t="shared" si="34"/>
        <v>0</v>
      </c>
      <c r="AQ108" s="17" t="str">
        <f t="shared" si="35"/>
        <v>1900-1-Abgabe</v>
      </c>
    </row>
    <row r="109" spans="1:43">
      <c r="A109" s="98">
        <f t="shared" si="24"/>
        <v>0</v>
      </c>
      <c r="B109" s="98" t="str">
        <f>IF(C109=1,SUM($C$23:C109),"")</f>
        <v/>
      </c>
      <c r="C109" s="98">
        <f t="shared" si="25"/>
        <v>0</v>
      </c>
      <c r="D109" t="str">
        <f t="shared" si="36"/>
        <v>1900-1-Abgabe-</v>
      </c>
      <c r="E109" s="7" t="str">
        <f t="shared" ca="1" si="26"/>
        <v>-</v>
      </c>
      <c r="F109" s="7">
        <f t="shared" si="37"/>
        <v>1900</v>
      </c>
      <c r="G109" s="7">
        <f t="shared" si="38"/>
        <v>1</v>
      </c>
      <c r="H109" s="162">
        <f t="shared" si="6"/>
        <v>87</v>
      </c>
      <c r="I109" s="77"/>
      <c r="J109" s="78"/>
      <c r="K109" s="79"/>
      <c r="L109" s="80"/>
      <c r="M109" s="177"/>
      <c r="N109" s="309" t="str">
        <f t="shared" ca="1" si="27"/>
        <v/>
      </c>
      <c r="O109" s="310" t="str">
        <f ca="1">IFERROR(IF(VLOOKUP($E109,'SD Abgabe'!$A$32:$N$610,'SD Abgabe'!$D$28,FALSE)=0,"",VLOOKUP($E109,'SD Abgabe'!$A$32:$N$610,'SD Abgabe'!$D$28,FALSE)),"")</f>
        <v/>
      </c>
      <c r="P109" s="313"/>
      <c r="Q109" s="317" t="str">
        <f>IF(OR($M109=0,L109&lt;&gt;0),"",IFERROR(VLOOKUP($E109,'SD Abgabe'!$A$32:$N$610,'SD Abgabe'!$E$28,FALSE),""))</f>
        <v/>
      </c>
      <c r="R109" s="87"/>
      <c r="S109" s="81" t="str">
        <f t="shared" si="28"/>
        <v/>
      </c>
      <c r="T109" s="82">
        <f>IF(M109="Tierische Erzeugnisse",IF(OR($M109=0,L109&lt;&gt;0,U109&gt;0),"",IFERROR(VLOOKUP($E109,'SD Abgabe'!$A$32:$N$4326,'SD Abgabe'!$J$28,FALSE),0)),)</f>
        <v>0</v>
      </c>
      <c r="U109" s="83"/>
      <c r="V109" s="81" t="str">
        <f t="shared" si="39"/>
        <v/>
      </c>
      <c r="W109" s="82">
        <f>IF(M109="organische Düngemittel",IF(OR($M109=0,L109&lt;&gt;0,X109&gt;0),"",IFERROR(VLOOKUP($E109,'SD Abgabe'!$A$32:$N$4326,'SD Abgabe'!$J$28,FALSE),)),)</f>
        <v>0</v>
      </c>
      <c r="X109" s="84"/>
      <c r="Y109" s="85" t="str">
        <f ca="1">IFERROR(VLOOKUP($E109,'SD Abgabe'!$A$32:$N$610,Y$20,FALSE),"")</f>
        <v/>
      </c>
      <c r="Z109" s="86" t="str">
        <f ca="1">IFERROR(IF(AND(J109&lt;&gt;"eigene Stoffe",VLOOKUP($E109,'SD Abgabe'!$A$32:$N$610,'SD Abgabe'!$G$28,FALSE)=0),"",IF($L109&lt;&gt;0,"",IFERROR(IF(AND(P109&gt;0,O109&lt;&gt;"",Q109&lt;&gt;"t TM"),VLOOKUP($E109,'SD Abgabe'!$A$32:$N$610,'SD Abgabe'!$G$28,FALSE)/O109*P109,VLOOKUP($E109,'SD Abgabe'!$A$32:$N$610,'SD Abgabe'!$G$28,FALSE)),""))),"")</f>
        <v/>
      </c>
      <c r="AA109" s="87"/>
      <c r="AB109" s="86" t="str">
        <f ca="1">IFERROR(IF(AND(J109&lt;&gt;"eigene Stoffe",VLOOKUP($E109,'SD Abgabe'!$A$32:$N$610,'SD Abgabe'!$H$28,FALSE)=0),"",IF($L109&lt;&gt;0,"",IFERROR(IF(AND(P109&gt;0,O109&lt;&gt;"",Q109&lt;&gt;"t TM"),VLOOKUP($E109,'SD Abgabe'!$A$32:$N$610,'SD Abgabe'!$H$28,FALSE)/O109*P109,VLOOKUP($E109,'SD Abgabe'!$A$32:$N$610,'SD Abgabe'!$H$28,FALSE)),""))),"")</f>
        <v/>
      </c>
      <c r="AC109" s="87"/>
      <c r="AD109" s="424" t="s">
        <v>667</v>
      </c>
      <c r="AE109" s="26" t="str">
        <f>IF($M109=0,"",IFERROR(VLOOKUP($E109,'SD Abgabe'!$A$32:$N$556,AE$20,FALSE),""))</f>
        <v/>
      </c>
      <c r="AF109" s="15">
        <f t="shared" ca="1" si="40"/>
        <v>0</v>
      </c>
      <c r="AG109">
        <f t="shared" ca="1" si="29"/>
        <v>0</v>
      </c>
      <c r="AH109">
        <f t="shared" ca="1" si="30"/>
        <v>0</v>
      </c>
      <c r="AI109">
        <f t="shared" ca="1" si="31"/>
        <v>0</v>
      </c>
      <c r="AJ109">
        <f t="shared" ca="1" si="32"/>
        <v>0</v>
      </c>
      <c r="AK109">
        <f t="shared" si="41"/>
        <v>0</v>
      </c>
      <c r="AL109" s="28" t="e">
        <f ca="1">COUNTIF(OFFSET('SD Abgabe'!$C$32,VLOOKUP(J109,Art_Abgabe,3,FALSE),0,VLOOKUP(J109,Art_Abgabe,4,FALSE)-VLOOKUP(J109,Art_Abgabe,3,FALSE)+1,1),K109)</f>
        <v>#N/A</v>
      </c>
      <c r="AM109" s="14">
        <f ca="1">COUNTIF(OFFSET('SD Abgabe'!$M$32,VLOOKUP(E109,'SD Abgabe'!$A$33:$X$485,'SD Abgabe'!$X$28,FALSE),0,1,VLOOKUP(E109,'SD Abgabe'!$A$33:$Y$485,'SD Abgabe'!$Y$28,FALSE)),M109)</f>
        <v>0</v>
      </c>
      <c r="AN109" s="91">
        <f t="shared" ca="1" si="33"/>
        <v>0</v>
      </c>
      <c r="AO109" s="98">
        <f t="shared" si="42"/>
        <v>3</v>
      </c>
      <c r="AP109" s="98">
        <f t="shared" si="34"/>
        <v>0</v>
      </c>
      <c r="AQ109" s="17" t="str">
        <f t="shared" si="35"/>
        <v>1900-1-Abgabe</v>
      </c>
    </row>
    <row r="110" spans="1:43">
      <c r="A110" s="98">
        <f t="shared" si="24"/>
        <v>0</v>
      </c>
      <c r="B110" s="98" t="str">
        <f>IF(C110=1,SUM($C$23:C110),"")</f>
        <v/>
      </c>
      <c r="C110" s="98">
        <f t="shared" si="25"/>
        <v>0</v>
      </c>
      <c r="D110" t="str">
        <f t="shared" si="36"/>
        <v>1900-1-Abgabe-</v>
      </c>
      <c r="E110" s="7" t="str">
        <f t="shared" ca="1" si="26"/>
        <v>-</v>
      </c>
      <c r="F110" s="7">
        <f t="shared" si="37"/>
        <v>1900</v>
      </c>
      <c r="G110" s="7">
        <f t="shared" si="38"/>
        <v>1</v>
      </c>
      <c r="H110" s="162">
        <f t="shared" si="6"/>
        <v>88</v>
      </c>
      <c r="I110" s="77"/>
      <c r="J110" s="78"/>
      <c r="K110" s="79"/>
      <c r="L110" s="80"/>
      <c r="M110" s="177"/>
      <c r="N110" s="309" t="str">
        <f t="shared" ca="1" si="27"/>
        <v/>
      </c>
      <c r="O110" s="310" t="str">
        <f ca="1">IFERROR(IF(VLOOKUP($E110,'SD Abgabe'!$A$32:$N$610,'SD Abgabe'!$D$28,FALSE)=0,"",VLOOKUP($E110,'SD Abgabe'!$A$32:$N$610,'SD Abgabe'!$D$28,FALSE)),"")</f>
        <v/>
      </c>
      <c r="P110" s="313"/>
      <c r="Q110" s="317" t="str">
        <f>IF(OR($M110=0,L110&lt;&gt;0),"",IFERROR(VLOOKUP($E110,'SD Abgabe'!$A$32:$N$610,'SD Abgabe'!$E$28,FALSE),""))</f>
        <v/>
      </c>
      <c r="R110" s="87"/>
      <c r="S110" s="81" t="str">
        <f t="shared" si="28"/>
        <v/>
      </c>
      <c r="T110" s="82">
        <f>IF(M110="Tierische Erzeugnisse",IF(OR($M110=0,L110&lt;&gt;0,U110&gt;0),"",IFERROR(VLOOKUP($E110,'SD Abgabe'!$A$32:$N$4326,'SD Abgabe'!$J$28,FALSE),0)),)</f>
        <v>0</v>
      </c>
      <c r="U110" s="83"/>
      <c r="V110" s="81" t="str">
        <f t="shared" si="39"/>
        <v/>
      </c>
      <c r="W110" s="82">
        <f>IF(M110="organische Düngemittel",IF(OR($M110=0,L110&lt;&gt;0,X110&gt;0),"",IFERROR(VLOOKUP($E110,'SD Abgabe'!$A$32:$N$4326,'SD Abgabe'!$J$28,FALSE),)),)</f>
        <v>0</v>
      </c>
      <c r="X110" s="84"/>
      <c r="Y110" s="85" t="str">
        <f ca="1">IFERROR(VLOOKUP($E110,'SD Abgabe'!$A$32:$N$610,Y$20,FALSE),"")</f>
        <v/>
      </c>
      <c r="Z110" s="86" t="str">
        <f ca="1">IFERROR(IF(AND(J110&lt;&gt;"eigene Stoffe",VLOOKUP($E110,'SD Abgabe'!$A$32:$N$610,'SD Abgabe'!$G$28,FALSE)=0),"",IF($L110&lt;&gt;0,"",IFERROR(IF(AND(P110&gt;0,O110&lt;&gt;"",Q110&lt;&gt;"t TM"),VLOOKUP($E110,'SD Abgabe'!$A$32:$N$610,'SD Abgabe'!$G$28,FALSE)/O110*P110,VLOOKUP($E110,'SD Abgabe'!$A$32:$N$610,'SD Abgabe'!$G$28,FALSE)),""))),"")</f>
        <v/>
      </c>
      <c r="AA110" s="87"/>
      <c r="AB110" s="86" t="str">
        <f ca="1">IFERROR(IF(AND(J110&lt;&gt;"eigene Stoffe",VLOOKUP($E110,'SD Abgabe'!$A$32:$N$610,'SD Abgabe'!$H$28,FALSE)=0),"",IF($L110&lt;&gt;0,"",IFERROR(IF(AND(P110&gt;0,O110&lt;&gt;"",Q110&lt;&gt;"t TM"),VLOOKUP($E110,'SD Abgabe'!$A$32:$N$610,'SD Abgabe'!$H$28,FALSE)/O110*P110,VLOOKUP($E110,'SD Abgabe'!$A$32:$N$610,'SD Abgabe'!$H$28,FALSE)),""))),"")</f>
        <v/>
      </c>
      <c r="AC110" s="87"/>
      <c r="AD110" s="424" t="s">
        <v>667</v>
      </c>
      <c r="AE110" s="26" t="str">
        <f>IF($M110=0,"",IFERROR(VLOOKUP($E110,'SD Abgabe'!$A$32:$N$556,AE$20,FALSE),""))</f>
        <v/>
      </c>
      <c r="AF110" s="15">
        <f t="shared" ca="1" si="40"/>
        <v>0</v>
      </c>
      <c r="AG110">
        <f t="shared" ca="1" si="29"/>
        <v>0</v>
      </c>
      <c r="AH110">
        <f t="shared" ca="1" si="30"/>
        <v>0</v>
      </c>
      <c r="AI110">
        <f t="shared" ca="1" si="31"/>
        <v>0</v>
      </c>
      <c r="AJ110">
        <f t="shared" ca="1" si="32"/>
        <v>0</v>
      </c>
      <c r="AK110">
        <f t="shared" si="41"/>
        <v>0</v>
      </c>
      <c r="AL110" s="28" t="e">
        <f ca="1">COUNTIF(OFFSET('SD Abgabe'!$C$32,VLOOKUP(J110,Art_Abgabe,3,FALSE),0,VLOOKUP(J110,Art_Abgabe,4,FALSE)-VLOOKUP(J110,Art_Abgabe,3,FALSE)+1,1),K110)</f>
        <v>#N/A</v>
      </c>
      <c r="AM110" s="14">
        <f ca="1">COUNTIF(OFFSET('SD Abgabe'!$M$32,VLOOKUP(E110,'SD Abgabe'!$A$33:$X$485,'SD Abgabe'!$X$28,FALSE),0,1,VLOOKUP(E110,'SD Abgabe'!$A$33:$Y$485,'SD Abgabe'!$Y$28,FALSE)),M110)</f>
        <v>0</v>
      </c>
      <c r="AN110" s="91">
        <f t="shared" ca="1" si="33"/>
        <v>0</v>
      </c>
      <c r="AO110" s="98">
        <f t="shared" si="42"/>
        <v>3</v>
      </c>
      <c r="AP110" s="98">
        <f t="shared" si="34"/>
        <v>0</v>
      </c>
      <c r="AQ110" s="17" t="str">
        <f t="shared" si="35"/>
        <v>1900-1-Abgabe</v>
      </c>
    </row>
    <row r="111" spans="1:43">
      <c r="A111" s="98">
        <f t="shared" si="24"/>
        <v>0</v>
      </c>
      <c r="B111" s="98" t="str">
        <f>IF(C111=1,SUM($C$23:C111),"")</f>
        <v/>
      </c>
      <c r="C111" s="98">
        <f t="shared" si="25"/>
        <v>0</v>
      </c>
      <c r="D111" t="str">
        <f t="shared" si="36"/>
        <v>1900-1-Abgabe-</v>
      </c>
      <c r="E111" s="7" t="str">
        <f t="shared" ca="1" si="26"/>
        <v>-</v>
      </c>
      <c r="F111" s="7">
        <f t="shared" si="37"/>
        <v>1900</v>
      </c>
      <c r="G111" s="7">
        <f t="shared" si="38"/>
        <v>1</v>
      </c>
      <c r="H111" s="162">
        <f t="shared" si="6"/>
        <v>89</v>
      </c>
      <c r="I111" s="77"/>
      <c r="J111" s="78"/>
      <c r="K111" s="79"/>
      <c r="L111" s="80"/>
      <c r="M111" s="177"/>
      <c r="N111" s="309" t="str">
        <f t="shared" ca="1" si="27"/>
        <v/>
      </c>
      <c r="O111" s="310" t="str">
        <f ca="1">IFERROR(IF(VLOOKUP($E111,'SD Abgabe'!$A$32:$N$610,'SD Abgabe'!$D$28,FALSE)=0,"",VLOOKUP($E111,'SD Abgabe'!$A$32:$N$610,'SD Abgabe'!$D$28,FALSE)),"")</f>
        <v/>
      </c>
      <c r="P111" s="313"/>
      <c r="Q111" s="317" t="str">
        <f>IF(OR($M111=0,L111&lt;&gt;0),"",IFERROR(VLOOKUP($E111,'SD Abgabe'!$A$32:$N$610,'SD Abgabe'!$E$28,FALSE),""))</f>
        <v/>
      </c>
      <c r="R111" s="87"/>
      <c r="S111" s="81" t="str">
        <f t="shared" si="28"/>
        <v/>
      </c>
      <c r="T111" s="82">
        <f>IF(M111="Tierische Erzeugnisse",IF(OR($M111=0,L111&lt;&gt;0,U111&gt;0),"",IFERROR(VLOOKUP($E111,'SD Abgabe'!$A$32:$N$4326,'SD Abgabe'!$J$28,FALSE),0)),)</f>
        <v>0</v>
      </c>
      <c r="U111" s="83"/>
      <c r="V111" s="81" t="str">
        <f t="shared" si="39"/>
        <v/>
      </c>
      <c r="W111" s="82">
        <f>IF(M111="organische Düngemittel",IF(OR($M111=0,L111&lt;&gt;0,X111&gt;0),"",IFERROR(VLOOKUP($E111,'SD Abgabe'!$A$32:$N$4326,'SD Abgabe'!$J$28,FALSE),)),)</f>
        <v>0</v>
      </c>
      <c r="X111" s="84"/>
      <c r="Y111" s="85" t="str">
        <f ca="1">IFERROR(VLOOKUP($E111,'SD Abgabe'!$A$32:$N$610,Y$20,FALSE),"")</f>
        <v/>
      </c>
      <c r="Z111" s="86" t="str">
        <f ca="1">IFERROR(IF(AND(J111&lt;&gt;"eigene Stoffe",VLOOKUP($E111,'SD Abgabe'!$A$32:$N$610,'SD Abgabe'!$G$28,FALSE)=0),"",IF($L111&lt;&gt;0,"",IFERROR(IF(AND(P111&gt;0,O111&lt;&gt;"",Q111&lt;&gt;"t TM"),VLOOKUP($E111,'SD Abgabe'!$A$32:$N$610,'SD Abgabe'!$G$28,FALSE)/O111*P111,VLOOKUP($E111,'SD Abgabe'!$A$32:$N$610,'SD Abgabe'!$G$28,FALSE)),""))),"")</f>
        <v/>
      </c>
      <c r="AA111" s="87"/>
      <c r="AB111" s="86" t="str">
        <f ca="1">IFERROR(IF(AND(J111&lt;&gt;"eigene Stoffe",VLOOKUP($E111,'SD Abgabe'!$A$32:$N$610,'SD Abgabe'!$H$28,FALSE)=0),"",IF($L111&lt;&gt;0,"",IFERROR(IF(AND(P111&gt;0,O111&lt;&gt;"",Q111&lt;&gt;"t TM"),VLOOKUP($E111,'SD Abgabe'!$A$32:$N$610,'SD Abgabe'!$H$28,FALSE)/O111*P111,VLOOKUP($E111,'SD Abgabe'!$A$32:$N$610,'SD Abgabe'!$H$28,FALSE)),""))),"")</f>
        <v/>
      </c>
      <c r="AC111" s="87"/>
      <c r="AD111" s="424" t="s">
        <v>667</v>
      </c>
      <c r="AE111" s="26" t="str">
        <f>IF($M111=0,"",IFERROR(VLOOKUP($E111,'SD Abgabe'!$A$32:$N$556,AE$20,FALSE),""))</f>
        <v/>
      </c>
      <c r="AF111" s="15">
        <f t="shared" ca="1" si="40"/>
        <v>0</v>
      </c>
      <c r="AG111">
        <f t="shared" ca="1" si="29"/>
        <v>0</v>
      </c>
      <c r="AH111">
        <f t="shared" ca="1" si="30"/>
        <v>0</v>
      </c>
      <c r="AI111">
        <f t="shared" ca="1" si="31"/>
        <v>0</v>
      </c>
      <c r="AJ111">
        <f t="shared" ca="1" si="32"/>
        <v>0</v>
      </c>
      <c r="AK111">
        <f t="shared" si="41"/>
        <v>0</v>
      </c>
      <c r="AL111" s="28" t="e">
        <f ca="1">COUNTIF(OFFSET('SD Abgabe'!$C$32,VLOOKUP(J111,Art_Abgabe,3,FALSE),0,VLOOKUP(J111,Art_Abgabe,4,FALSE)-VLOOKUP(J111,Art_Abgabe,3,FALSE)+1,1),K111)</f>
        <v>#N/A</v>
      </c>
      <c r="AM111" s="14">
        <f ca="1">COUNTIF(OFFSET('SD Abgabe'!$M$32,VLOOKUP(E111,'SD Abgabe'!$A$33:$X$485,'SD Abgabe'!$X$28,FALSE),0,1,VLOOKUP(E111,'SD Abgabe'!$A$33:$Y$485,'SD Abgabe'!$Y$28,FALSE)),M111)</f>
        <v>0</v>
      </c>
      <c r="AN111" s="91">
        <f t="shared" ca="1" si="33"/>
        <v>0</v>
      </c>
      <c r="AO111" s="98">
        <f t="shared" si="42"/>
        <v>3</v>
      </c>
      <c r="AP111" s="98">
        <f t="shared" si="34"/>
        <v>0</v>
      </c>
      <c r="AQ111" s="17" t="str">
        <f t="shared" si="35"/>
        <v>1900-1-Abgabe</v>
      </c>
    </row>
    <row r="112" spans="1:43">
      <c r="A112" s="98">
        <f t="shared" si="24"/>
        <v>0</v>
      </c>
      <c r="B112" s="98" t="str">
        <f>IF(C112=1,SUM($C$23:C112),"")</f>
        <v/>
      </c>
      <c r="C112" s="98">
        <f t="shared" si="25"/>
        <v>0</v>
      </c>
      <c r="D112" t="str">
        <f t="shared" si="36"/>
        <v>1900-1-Abgabe-</v>
      </c>
      <c r="E112" s="7" t="str">
        <f t="shared" ca="1" si="26"/>
        <v>-</v>
      </c>
      <c r="F112" s="7">
        <f t="shared" si="37"/>
        <v>1900</v>
      </c>
      <c r="G112" s="7">
        <f t="shared" si="38"/>
        <v>1</v>
      </c>
      <c r="H112" s="162">
        <f t="shared" si="6"/>
        <v>90</v>
      </c>
      <c r="I112" s="77"/>
      <c r="J112" s="78"/>
      <c r="K112" s="79"/>
      <c r="L112" s="80"/>
      <c r="M112" s="177"/>
      <c r="N112" s="309" t="str">
        <f t="shared" ca="1" si="27"/>
        <v/>
      </c>
      <c r="O112" s="310" t="str">
        <f ca="1">IFERROR(IF(VLOOKUP($E112,'SD Abgabe'!$A$32:$N$610,'SD Abgabe'!$D$28,FALSE)=0,"",VLOOKUP($E112,'SD Abgabe'!$A$32:$N$610,'SD Abgabe'!$D$28,FALSE)),"")</f>
        <v/>
      </c>
      <c r="P112" s="313"/>
      <c r="Q112" s="317" t="str">
        <f>IF(OR($M112=0,L112&lt;&gt;0),"",IFERROR(VLOOKUP($E112,'SD Abgabe'!$A$32:$N$610,'SD Abgabe'!$E$28,FALSE),""))</f>
        <v/>
      </c>
      <c r="R112" s="87"/>
      <c r="S112" s="81" t="str">
        <f t="shared" si="28"/>
        <v/>
      </c>
      <c r="T112" s="82">
        <f>IF(M112="Tierische Erzeugnisse",IF(OR($M112=0,L112&lt;&gt;0,U112&gt;0),"",IFERROR(VLOOKUP($E112,'SD Abgabe'!$A$32:$N$4326,'SD Abgabe'!$J$28,FALSE),0)),)</f>
        <v>0</v>
      </c>
      <c r="U112" s="83"/>
      <c r="V112" s="81" t="str">
        <f t="shared" si="39"/>
        <v/>
      </c>
      <c r="W112" s="82">
        <f>IF(M112="organische Düngemittel",IF(OR($M112=0,L112&lt;&gt;0,X112&gt;0),"",IFERROR(VLOOKUP($E112,'SD Abgabe'!$A$32:$N$4326,'SD Abgabe'!$J$28,FALSE),)),)</f>
        <v>0</v>
      </c>
      <c r="X112" s="84"/>
      <c r="Y112" s="85" t="str">
        <f ca="1">IFERROR(VLOOKUP($E112,'SD Abgabe'!$A$32:$N$610,Y$20,FALSE),"")</f>
        <v/>
      </c>
      <c r="Z112" s="86" t="str">
        <f ca="1">IFERROR(IF(AND(J112&lt;&gt;"eigene Stoffe",VLOOKUP($E112,'SD Abgabe'!$A$32:$N$610,'SD Abgabe'!$G$28,FALSE)=0),"",IF($L112&lt;&gt;0,"",IFERROR(IF(AND(P112&gt;0,O112&lt;&gt;"",Q112&lt;&gt;"t TM"),VLOOKUP($E112,'SD Abgabe'!$A$32:$N$610,'SD Abgabe'!$G$28,FALSE)/O112*P112,VLOOKUP($E112,'SD Abgabe'!$A$32:$N$610,'SD Abgabe'!$G$28,FALSE)),""))),"")</f>
        <v/>
      </c>
      <c r="AA112" s="87"/>
      <c r="AB112" s="86" t="str">
        <f ca="1">IFERROR(IF(AND(J112&lt;&gt;"eigene Stoffe",VLOOKUP($E112,'SD Abgabe'!$A$32:$N$610,'SD Abgabe'!$H$28,FALSE)=0),"",IF($L112&lt;&gt;0,"",IFERROR(IF(AND(P112&gt;0,O112&lt;&gt;"",Q112&lt;&gt;"t TM"),VLOOKUP($E112,'SD Abgabe'!$A$32:$N$610,'SD Abgabe'!$H$28,FALSE)/O112*P112,VLOOKUP($E112,'SD Abgabe'!$A$32:$N$610,'SD Abgabe'!$H$28,FALSE)),""))),"")</f>
        <v/>
      </c>
      <c r="AC112" s="87"/>
      <c r="AD112" s="424" t="s">
        <v>667</v>
      </c>
      <c r="AE112" s="26" t="str">
        <f>IF($M112=0,"",IFERROR(VLOOKUP($E112,'SD Abgabe'!$A$32:$N$556,AE$20,FALSE),""))</f>
        <v/>
      </c>
      <c r="AF112" s="15">
        <f t="shared" ca="1" si="40"/>
        <v>0</v>
      </c>
      <c r="AG112">
        <f t="shared" ca="1" si="29"/>
        <v>0</v>
      </c>
      <c r="AH112">
        <f t="shared" ca="1" si="30"/>
        <v>0</v>
      </c>
      <c r="AI112">
        <f t="shared" ca="1" si="31"/>
        <v>0</v>
      </c>
      <c r="AJ112">
        <f t="shared" ca="1" si="32"/>
        <v>0</v>
      </c>
      <c r="AK112">
        <f t="shared" si="41"/>
        <v>0</v>
      </c>
      <c r="AL112" s="28" t="e">
        <f ca="1">COUNTIF(OFFSET('SD Abgabe'!$C$32,VLOOKUP(J112,Art_Abgabe,3,FALSE),0,VLOOKUP(J112,Art_Abgabe,4,FALSE)-VLOOKUP(J112,Art_Abgabe,3,FALSE)+1,1),K112)</f>
        <v>#N/A</v>
      </c>
      <c r="AM112" s="14">
        <f ca="1">COUNTIF(OFFSET('SD Abgabe'!$M$32,VLOOKUP(E112,'SD Abgabe'!$A$33:$X$485,'SD Abgabe'!$X$28,FALSE),0,1,VLOOKUP(E112,'SD Abgabe'!$A$33:$Y$485,'SD Abgabe'!$Y$28,FALSE)),M112)</f>
        <v>0</v>
      </c>
      <c r="AN112" s="91">
        <f t="shared" ca="1" si="33"/>
        <v>0</v>
      </c>
      <c r="AO112" s="98">
        <f t="shared" si="42"/>
        <v>3</v>
      </c>
      <c r="AP112" s="98">
        <f t="shared" si="34"/>
        <v>0</v>
      </c>
      <c r="AQ112" s="17" t="str">
        <f t="shared" si="35"/>
        <v>1900-1-Abgabe</v>
      </c>
    </row>
    <row r="113" spans="1:43">
      <c r="A113" s="98">
        <f t="shared" si="24"/>
        <v>0</v>
      </c>
      <c r="B113" s="98" t="str">
        <f>IF(C113=1,SUM($C$23:C113),"")</f>
        <v/>
      </c>
      <c r="C113" s="98">
        <f t="shared" si="25"/>
        <v>0</v>
      </c>
      <c r="D113" t="str">
        <f t="shared" si="36"/>
        <v>1900-1-Abgabe-</v>
      </c>
      <c r="E113" s="7" t="str">
        <f t="shared" ca="1" si="26"/>
        <v>-</v>
      </c>
      <c r="F113" s="7">
        <f t="shared" si="37"/>
        <v>1900</v>
      </c>
      <c r="G113" s="7">
        <f t="shared" si="38"/>
        <v>1</v>
      </c>
      <c r="H113" s="162">
        <f t="shared" si="6"/>
        <v>91</v>
      </c>
      <c r="I113" s="77"/>
      <c r="J113" s="78"/>
      <c r="K113" s="79"/>
      <c r="L113" s="80"/>
      <c r="M113" s="177"/>
      <c r="N113" s="309" t="str">
        <f t="shared" ca="1" si="27"/>
        <v/>
      </c>
      <c r="O113" s="310" t="str">
        <f ca="1">IFERROR(IF(VLOOKUP($E113,'SD Abgabe'!$A$32:$N$610,'SD Abgabe'!$D$28,FALSE)=0,"",VLOOKUP($E113,'SD Abgabe'!$A$32:$N$610,'SD Abgabe'!$D$28,FALSE)),"")</f>
        <v/>
      </c>
      <c r="P113" s="313"/>
      <c r="Q113" s="317" t="str">
        <f>IF(OR($M113=0,L113&lt;&gt;0),"",IFERROR(VLOOKUP($E113,'SD Abgabe'!$A$32:$N$610,'SD Abgabe'!$E$28,FALSE),""))</f>
        <v/>
      </c>
      <c r="R113" s="87"/>
      <c r="S113" s="81" t="str">
        <f t="shared" si="28"/>
        <v/>
      </c>
      <c r="T113" s="82">
        <f>IF(M113="Tierische Erzeugnisse",IF(OR($M113=0,L113&lt;&gt;0,U113&gt;0),"",IFERROR(VLOOKUP($E113,'SD Abgabe'!$A$32:$N$4326,'SD Abgabe'!$J$28,FALSE),0)),)</f>
        <v>0</v>
      </c>
      <c r="U113" s="83"/>
      <c r="V113" s="81" t="str">
        <f t="shared" si="39"/>
        <v/>
      </c>
      <c r="W113" s="82">
        <f>IF(M113="organische Düngemittel",IF(OR($M113=0,L113&lt;&gt;0,X113&gt;0),"",IFERROR(VLOOKUP($E113,'SD Abgabe'!$A$32:$N$4326,'SD Abgabe'!$J$28,FALSE),)),)</f>
        <v>0</v>
      </c>
      <c r="X113" s="84"/>
      <c r="Y113" s="85" t="str">
        <f ca="1">IFERROR(VLOOKUP($E113,'SD Abgabe'!$A$32:$N$610,Y$20,FALSE),"")</f>
        <v/>
      </c>
      <c r="Z113" s="86" t="str">
        <f ca="1">IFERROR(IF(AND(J113&lt;&gt;"eigene Stoffe",VLOOKUP($E113,'SD Abgabe'!$A$32:$N$610,'SD Abgabe'!$G$28,FALSE)=0),"",IF($L113&lt;&gt;0,"",IFERROR(IF(AND(P113&gt;0,O113&lt;&gt;"",Q113&lt;&gt;"t TM"),VLOOKUP($E113,'SD Abgabe'!$A$32:$N$610,'SD Abgabe'!$G$28,FALSE)/O113*P113,VLOOKUP($E113,'SD Abgabe'!$A$32:$N$610,'SD Abgabe'!$G$28,FALSE)),""))),"")</f>
        <v/>
      </c>
      <c r="AA113" s="87"/>
      <c r="AB113" s="86" t="str">
        <f ca="1">IFERROR(IF(AND(J113&lt;&gt;"eigene Stoffe",VLOOKUP($E113,'SD Abgabe'!$A$32:$N$610,'SD Abgabe'!$H$28,FALSE)=0),"",IF($L113&lt;&gt;0,"",IFERROR(IF(AND(P113&gt;0,O113&lt;&gt;"",Q113&lt;&gt;"t TM"),VLOOKUP($E113,'SD Abgabe'!$A$32:$N$610,'SD Abgabe'!$H$28,FALSE)/O113*P113,VLOOKUP($E113,'SD Abgabe'!$A$32:$N$610,'SD Abgabe'!$H$28,FALSE)),""))),"")</f>
        <v/>
      </c>
      <c r="AC113" s="87"/>
      <c r="AD113" s="424" t="s">
        <v>667</v>
      </c>
      <c r="AE113" s="26" t="str">
        <f>IF($M113=0,"",IFERROR(VLOOKUP($E113,'SD Abgabe'!$A$32:$N$556,AE$20,FALSE),""))</f>
        <v/>
      </c>
      <c r="AF113" s="15">
        <f t="shared" ca="1" si="40"/>
        <v>0</v>
      </c>
      <c r="AG113">
        <f t="shared" ca="1" si="29"/>
        <v>0</v>
      </c>
      <c r="AH113">
        <f t="shared" ca="1" si="30"/>
        <v>0</v>
      </c>
      <c r="AI113">
        <f t="shared" ca="1" si="31"/>
        <v>0</v>
      </c>
      <c r="AJ113">
        <f t="shared" ca="1" si="32"/>
        <v>0</v>
      </c>
      <c r="AK113">
        <f t="shared" si="41"/>
        <v>0</v>
      </c>
      <c r="AL113" s="28" t="e">
        <f ca="1">COUNTIF(OFFSET('SD Abgabe'!$C$32,VLOOKUP(J113,Art_Abgabe,3,FALSE),0,VLOOKUP(J113,Art_Abgabe,4,FALSE)-VLOOKUP(J113,Art_Abgabe,3,FALSE)+1,1),K113)</f>
        <v>#N/A</v>
      </c>
      <c r="AM113" s="14">
        <f ca="1">COUNTIF(OFFSET('SD Abgabe'!$M$32,VLOOKUP(E113,'SD Abgabe'!$A$33:$X$485,'SD Abgabe'!$X$28,FALSE),0,1,VLOOKUP(E113,'SD Abgabe'!$A$33:$Y$485,'SD Abgabe'!$Y$28,FALSE)),M113)</f>
        <v>0</v>
      </c>
      <c r="AN113" s="91">
        <f t="shared" ca="1" si="33"/>
        <v>0</v>
      </c>
      <c r="AO113" s="98">
        <f t="shared" si="42"/>
        <v>3</v>
      </c>
      <c r="AP113" s="98">
        <f t="shared" si="34"/>
        <v>0</v>
      </c>
      <c r="AQ113" s="17" t="str">
        <f t="shared" si="35"/>
        <v>1900-1-Abgabe</v>
      </c>
    </row>
    <row r="114" spans="1:43">
      <c r="A114" s="98">
        <f t="shared" si="24"/>
        <v>0</v>
      </c>
      <c r="B114" s="98" t="str">
        <f>IF(C114=1,SUM($C$23:C114),"")</f>
        <v/>
      </c>
      <c r="C114" s="98">
        <f t="shared" si="25"/>
        <v>0</v>
      </c>
      <c r="D114" t="str">
        <f t="shared" si="36"/>
        <v>1900-1-Abgabe-</v>
      </c>
      <c r="E114" s="7" t="str">
        <f t="shared" ca="1" si="26"/>
        <v>-</v>
      </c>
      <c r="F114" s="7">
        <f t="shared" si="37"/>
        <v>1900</v>
      </c>
      <c r="G114" s="7">
        <f t="shared" si="38"/>
        <v>1</v>
      </c>
      <c r="H114" s="162">
        <f t="shared" si="6"/>
        <v>92</v>
      </c>
      <c r="I114" s="77"/>
      <c r="J114" s="78"/>
      <c r="K114" s="79"/>
      <c r="L114" s="80"/>
      <c r="M114" s="177"/>
      <c r="N114" s="309" t="str">
        <f t="shared" ca="1" si="27"/>
        <v/>
      </c>
      <c r="O114" s="310" t="str">
        <f ca="1">IFERROR(IF(VLOOKUP($E114,'SD Abgabe'!$A$32:$N$610,'SD Abgabe'!$D$28,FALSE)=0,"",VLOOKUP($E114,'SD Abgabe'!$A$32:$N$610,'SD Abgabe'!$D$28,FALSE)),"")</f>
        <v/>
      </c>
      <c r="P114" s="313"/>
      <c r="Q114" s="317" t="str">
        <f>IF(OR($M114=0,L114&lt;&gt;0),"",IFERROR(VLOOKUP($E114,'SD Abgabe'!$A$32:$N$610,'SD Abgabe'!$E$28,FALSE),""))</f>
        <v/>
      </c>
      <c r="R114" s="87"/>
      <c r="S114" s="81" t="str">
        <f t="shared" si="28"/>
        <v/>
      </c>
      <c r="T114" s="82">
        <f>IF(M114="Tierische Erzeugnisse",IF(OR($M114=0,L114&lt;&gt;0,U114&gt;0),"",IFERROR(VLOOKUP($E114,'SD Abgabe'!$A$32:$N$4326,'SD Abgabe'!$J$28,FALSE),0)),)</f>
        <v>0</v>
      </c>
      <c r="U114" s="83"/>
      <c r="V114" s="81" t="str">
        <f t="shared" si="39"/>
        <v/>
      </c>
      <c r="W114" s="82">
        <f>IF(M114="organische Düngemittel",IF(OR($M114=0,L114&lt;&gt;0,X114&gt;0),"",IFERROR(VLOOKUP($E114,'SD Abgabe'!$A$32:$N$4326,'SD Abgabe'!$J$28,FALSE),)),)</f>
        <v>0</v>
      </c>
      <c r="X114" s="84"/>
      <c r="Y114" s="85" t="str">
        <f ca="1">IFERROR(VLOOKUP($E114,'SD Abgabe'!$A$32:$N$610,Y$20,FALSE),"")</f>
        <v/>
      </c>
      <c r="Z114" s="86" t="str">
        <f ca="1">IFERROR(IF(AND(J114&lt;&gt;"eigene Stoffe",VLOOKUP($E114,'SD Abgabe'!$A$32:$N$610,'SD Abgabe'!$G$28,FALSE)=0),"",IF($L114&lt;&gt;0,"",IFERROR(IF(AND(P114&gt;0,O114&lt;&gt;"",Q114&lt;&gt;"t TM"),VLOOKUP($E114,'SD Abgabe'!$A$32:$N$610,'SD Abgabe'!$G$28,FALSE)/O114*P114,VLOOKUP($E114,'SD Abgabe'!$A$32:$N$610,'SD Abgabe'!$G$28,FALSE)),""))),"")</f>
        <v/>
      </c>
      <c r="AA114" s="87"/>
      <c r="AB114" s="86" t="str">
        <f ca="1">IFERROR(IF(AND(J114&lt;&gt;"eigene Stoffe",VLOOKUP($E114,'SD Abgabe'!$A$32:$N$610,'SD Abgabe'!$H$28,FALSE)=0),"",IF($L114&lt;&gt;0,"",IFERROR(IF(AND(P114&gt;0,O114&lt;&gt;"",Q114&lt;&gt;"t TM"),VLOOKUP($E114,'SD Abgabe'!$A$32:$N$610,'SD Abgabe'!$H$28,FALSE)/O114*P114,VLOOKUP($E114,'SD Abgabe'!$A$32:$N$610,'SD Abgabe'!$H$28,FALSE)),""))),"")</f>
        <v/>
      </c>
      <c r="AC114" s="87"/>
      <c r="AD114" s="424" t="s">
        <v>667</v>
      </c>
      <c r="AE114" s="26" t="str">
        <f>IF($M114=0,"",IFERROR(VLOOKUP($E114,'SD Abgabe'!$A$32:$N$556,AE$20,FALSE),""))</f>
        <v/>
      </c>
      <c r="AF114" s="15">
        <f t="shared" ca="1" si="40"/>
        <v>0</v>
      </c>
      <c r="AG114">
        <f t="shared" ca="1" si="29"/>
        <v>0</v>
      </c>
      <c r="AH114">
        <f t="shared" ca="1" si="30"/>
        <v>0</v>
      </c>
      <c r="AI114">
        <f t="shared" ca="1" si="31"/>
        <v>0</v>
      </c>
      <c r="AJ114">
        <f t="shared" ca="1" si="32"/>
        <v>0</v>
      </c>
      <c r="AK114">
        <f t="shared" si="41"/>
        <v>0</v>
      </c>
      <c r="AL114" s="28" t="e">
        <f ca="1">COUNTIF(OFFSET('SD Abgabe'!$C$32,VLOOKUP(J114,Art_Abgabe,3,FALSE),0,VLOOKUP(J114,Art_Abgabe,4,FALSE)-VLOOKUP(J114,Art_Abgabe,3,FALSE)+1,1),K114)</f>
        <v>#N/A</v>
      </c>
      <c r="AM114" s="14">
        <f ca="1">COUNTIF(OFFSET('SD Abgabe'!$M$32,VLOOKUP(E114,'SD Abgabe'!$A$33:$X$485,'SD Abgabe'!$X$28,FALSE),0,1,VLOOKUP(E114,'SD Abgabe'!$A$33:$Y$485,'SD Abgabe'!$Y$28,FALSE)),M114)</f>
        <v>0</v>
      </c>
      <c r="AN114" s="91">
        <f t="shared" ca="1" si="33"/>
        <v>0</v>
      </c>
      <c r="AO114" s="98">
        <f t="shared" si="42"/>
        <v>3</v>
      </c>
      <c r="AP114" s="98">
        <f t="shared" si="34"/>
        <v>0</v>
      </c>
      <c r="AQ114" s="17" t="str">
        <f t="shared" si="35"/>
        <v>1900-1-Abgabe</v>
      </c>
    </row>
    <row r="115" spans="1:43">
      <c r="A115" s="98">
        <f t="shared" si="24"/>
        <v>0</v>
      </c>
      <c r="B115" s="98" t="str">
        <f>IF(C115=1,SUM($C$23:C115),"")</f>
        <v/>
      </c>
      <c r="C115" s="98">
        <f t="shared" si="25"/>
        <v>0</v>
      </c>
      <c r="D115" t="str">
        <f t="shared" si="36"/>
        <v>1900-1-Abgabe-</v>
      </c>
      <c r="E115" s="7" t="str">
        <f t="shared" ca="1" si="26"/>
        <v>-</v>
      </c>
      <c r="F115" s="7">
        <f t="shared" si="37"/>
        <v>1900</v>
      </c>
      <c r="G115" s="7">
        <f t="shared" si="38"/>
        <v>1</v>
      </c>
      <c r="H115" s="162">
        <f t="shared" si="6"/>
        <v>93</v>
      </c>
      <c r="I115" s="77"/>
      <c r="J115" s="78"/>
      <c r="K115" s="79"/>
      <c r="L115" s="80"/>
      <c r="M115" s="177"/>
      <c r="N115" s="309" t="str">
        <f t="shared" ca="1" si="27"/>
        <v/>
      </c>
      <c r="O115" s="310" t="str">
        <f ca="1">IFERROR(IF(VLOOKUP($E115,'SD Abgabe'!$A$32:$N$610,'SD Abgabe'!$D$28,FALSE)=0,"",VLOOKUP($E115,'SD Abgabe'!$A$32:$N$610,'SD Abgabe'!$D$28,FALSE)),"")</f>
        <v/>
      </c>
      <c r="P115" s="313"/>
      <c r="Q115" s="317" t="str">
        <f>IF(OR($M115=0,L115&lt;&gt;0),"",IFERROR(VLOOKUP($E115,'SD Abgabe'!$A$32:$N$610,'SD Abgabe'!$E$28,FALSE),""))</f>
        <v/>
      </c>
      <c r="R115" s="87"/>
      <c r="S115" s="81" t="str">
        <f t="shared" si="28"/>
        <v/>
      </c>
      <c r="T115" s="82">
        <f>IF(M115="Tierische Erzeugnisse",IF(OR($M115=0,L115&lt;&gt;0,U115&gt;0),"",IFERROR(VLOOKUP($E115,'SD Abgabe'!$A$32:$N$4326,'SD Abgabe'!$J$28,FALSE),0)),)</f>
        <v>0</v>
      </c>
      <c r="U115" s="83"/>
      <c r="V115" s="81" t="str">
        <f t="shared" si="39"/>
        <v/>
      </c>
      <c r="W115" s="82">
        <f>IF(M115="organische Düngemittel",IF(OR($M115=0,L115&lt;&gt;0,X115&gt;0),"",IFERROR(VLOOKUP($E115,'SD Abgabe'!$A$32:$N$4326,'SD Abgabe'!$J$28,FALSE),)),)</f>
        <v>0</v>
      </c>
      <c r="X115" s="84"/>
      <c r="Y115" s="85" t="str">
        <f ca="1">IFERROR(VLOOKUP($E115,'SD Abgabe'!$A$32:$N$610,Y$20,FALSE),"")</f>
        <v/>
      </c>
      <c r="Z115" s="86" t="str">
        <f ca="1">IFERROR(IF(AND(J115&lt;&gt;"eigene Stoffe",VLOOKUP($E115,'SD Abgabe'!$A$32:$N$610,'SD Abgabe'!$G$28,FALSE)=0),"",IF($L115&lt;&gt;0,"",IFERROR(IF(AND(P115&gt;0,O115&lt;&gt;"",Q115&lt;&gt;"t TM"),VLOOKUP($E115,'SD Abgabe'!$A$32:$N$610,'SD Abgabe'!$G$28,FALSE)/O115*P115,VLOOKUP($E115,'SD Abgabe'!$A$32:$N$610,'SD Abgabe'!$G$28,FALSE)),""))),"")</f>
        <v/>
      </c>
      <c r="AA115" s="87"/>
      <c r="AB115" s="86" t="str">
        <f ca="1">IFERROR(IF(AND(J115&lt;&gt;"eigene Stoffe",VLOOKUP($E115,'SD Abgabe'!$A$32:$N$610,'SD Abgabe'!$H$28,FALSE)=0),"",IF($L115&lt;&gt;0,"",IFERROR(IF(AND(P115&gt;0,O115&lt;&gt;"",Q115&lt;&gt;"t TM"),VLOOKUP($E115,'SD Abgabe'!$A$32:$N$610,'SD Abgabe'!$H$28,FALSE)/O115*P115,VLOOKUP($E115,'SD Abgabe'!$A$32:$N$610,'SD Abgabe'!$H$28,FALSE)),""))),"")</f>
        <v/>
      </c>
      <c r="AC115" s="87"/>
      <c r="AD115" s="424" t="s">
        <v>667</v>
      </c>
      <c r="AE115" s="26" t="str">
        <f>IF($M115=0,"",IFERROR(VLOOKUP($E115,'SD Abgabe'!$A$32:$N$556,AE$20,FALSE),""))</f>
        <v/>
      </c>
      <c r="AF115" s="15">
        <f t="shared" ca="1" si="40"/>
        <v>0</v>
      </c>
      <c r="AG115">
        <f t="shared" ca="1" si="29"/>
        <v>0</v>
      </c>
      <c r="AH115">
        <f t="shared" ca="1" si="30"/>
        <v>0</v>
      </c>
      <c r="AI115">
        <f t="shared" ca="1" si="31"/>
        <v>0</v>
      </c>
      <c r="AJ115">
        <f t="shared" ca="1" si="32"/>
        <v>0</v>
      </c>
      <c r="AK115">
        <f t="shared" si="41"/>
        <v>0</v>
      </c>
      <c r="AL115" s="28" t="e">
        <f ca="1">COUNTIF(OFFSET('SD Abgabe'!$C$32,VLOOKUP(J115,Art_Abgabe,3,FALSE),0,VLOOKUP(J115,Art_Abgabe,4,FALSE)-VLOOKUP(J115,Art_Abgabe,3,FALSE)+1,1),K115)</f>
        <v>#N/A</v>
      </c>
      <c r="AM115" s="14">
        <f ca="1">COUNTIF(OFFSET('SD Abgabe'!$M$32,VLOOKUP(E115,'SD Abgabe'!$A$33:$X$485,'SD Abgabe'!$X$28,FALSE),0,1,VLOOKUP(E115,'SD Abgabe'!$A$33:$Y$485,'SD Abgabe'!$Y$28,FALSE)),M115)</f>
        <v>0</v>
      </c>
      <c r="AN115" s="91">
        <f t="shared" ca="1" si="33"/>
        <v>0</v>
      </c>
      <c r="AO115" s="98">
        <f t="shared" si="42"/>
        <v>3</v>
      </c>
      <c r="AP115" s="98">
        <f t="shared" si="34"/>
        <v>0</v>
      </c>
      <c r="AQ115" s="17" t="str">
        <f t="shared" si="35"/>
        <v>1900-1-Abgabe</v>
      </c>
    </row>
    <row r="116" spans="1:43">
      <c r="A116" s="98">
        <f t="shared" si="24"/>
        <v>0</v>
      </c>
      <c r="B116" s="98" t="str">
        <f>IF(C116=1,SUM($C$23:C116),"")</f>
        <v/>
      </c>
      <c r="C116" s="98">
        <f t="shared" si="25"/>
        <v>0</v>
      </c>
      <c r="D116" t="str">
        <f t="shared" si="36"/>
        <v>1900-1-Abgabe-</v>
      </c>
      <c r="E116" s="7" t="str">
        <f t="shared" ca="1" si="26"/>
        <v>-</v>
      </c>
      <c r="F116" s="7">
        <f t="shared" si="37"/>
        <v>1900</v>
      </c>
      <c r="G116" s="7">
        <f t="shared" si="38"/>
        <v>1</v>
      </c>
      <c r="H116" s="162">
        <f t="shared" si="6"/>
        <v>94</v>
      </c>
      <c r="I116" s="77"/>
      <c r="J116" s="78"/>
      <c r="K116" s="79"/>
      <c r="L116" s="80"/>
      <c r="M116" s="177"/>
      <c r="N116" s="309" t="str">
        <f t="shared" ca="1" si="27"/>
        <v/>
      </c>
      <c r="O116" s="310" t="str">
        <f ca="1">IFERROR(IF(VLOOKUP($E116,'SD Abgabe'!$A$32:$N$610,'SD Abgabe'!$D$28,FALSE)=0,"",VLOOKUP($E116,'SD Abgabe'!$A$32:$N$610,'SD Abgabe'!$D$28,FALSE)),"")</f>
        <v/>
      </c>
      <c r="P116" s="313"/>
      <c r="Q116" s="317" t="str">
        <f>IF(OR($M116=0,L116&lt;&gt;0),"",IFERROR(VLOOKUP($E116,'SD Abgabe'!$A$32:$N$610,'SD Abgabe'!$E$28,FALSE),""))</f>
        <v/>
      </c>
      <c r="R116" s="87"/>
      <c r="S116" s="81" t="str">
        <f t="shared" si="28"/>
        <v/>
      </c>
      <c r="T116" s="82">
        <f>IF(M116="Tierische Erzeugnisse",IF(OR($M116=0,L116&lt;&gt;0,U116&gt;0),"",IFERROR(VLOOKUP($E116,'SD Abgabe'!$A$32:$N$4326,'SD Abgabe'!$J$28,FALSE),0)),)</f>
        <v>0</v>
      </c>
      <c r="U116" s="83"/>
      <c r="V116" s="81" t="str">
        <f t="shared" si="39"/>
        <v/>
      </c>
      <c r="W116" s="82">
        <f>IF(M116="organische Düngemittel",IF(OR($M116=0,L116&lt;&gt;0,X116&gt;0),"",IFERROR(VLOOKUP($E116,'SD Abgabe'!$A$32:$N$4326,'SD Abgabe'!$J$28,FALSE),)),)</f>
        <v>0</v>
      </c>
      <c r="X116" s="84"/>
      <c r="Y116" s="85" t="str">
        <f ca="1">IFERROR(VLOOKUP($E116,'SD Abgabe'!$A$32:$N$610,Y$20,FALSE),"")</f>
        <v/>
      </c>
      <c r="Z116" s="86" t="str">
        <f ca="1">IFERROR(IF(AND(J116&lt;&gt;"eigene Stoffe",VLOOKUP($E116,'SD Abgabe'!$A$32:$N$610,'SD Abgabe'!$G$28,FALSE)=0),"",IF($L116&lt;&gt;0,"",IFERROR(IF(AND(P116&gt;0,O116&lt;&gt;"",Q116&lt;&gt;"t TM"),VLOOKUP($E116,'SD Abgabe'!$A$32:$N$610,'SD Abgabe'!$G$28,FALSE)/O116*P116,VLOOKUP($E116,'SD Abgabe'!$A$32:$N$610,'SD Abgabe'!$G$28,FALSE)),""))),"")</f>
        <v/>
      </c>
      <c r="AA116" s="87"/>
      <c r="AB116" s="86" t="str">
        <f ca="1">IFERROR(IF(AND(J116&lt;&gt;"eigene Stoffe",VLOOKUP($E116,'SD Abgabe'!$A$32:$N$610,'SD Abgabe'!$H$28,FALSE)=0),"",IF($L116&lt;&gt;0,"",IFERROR(IF(AND(P116&gt;0,O116&lt;&gt;"",Q116&lt;&gt;"t TM"),VLOOKUP($E116,'SD Abgabe'!$A$32:$N$610,'SD Abgabe'!$H$28,FALSE)/O116*P116,VLOOKUP($E116,'SD Abgabe'!$A$32:$N$610,'SD Abgabe'!$H$28,FALSE)),""))),"")</f>
        <v/>
      </c>
      <c r="AC116" s="87"/>
      <c r="AD116" s="424" t="s">
        <v>667</v>
      </c>
      <c r="AE116" s="26" t="str">
        <f>IF($M116=0,"",IFERROR(VLOOKUP($E116,'SD Abgabe'!$A$32:$N$556,AE$20,FALSE),""))</f>
        <v/>
      </c>
      <c r="AF116" s="15">
        <f t="shared" ca="1" si="40"/>
        <v>0</v>
      </c>
      <c r="AG116">
        <f t="shared" ca="1" si="29"/>
        <v>0</v>
      </c>
      <c r="AH116">
        <f t="shared" ca="1" si="30"/>
        <v>0</v>
      </c>
      <c r="AI116">
        <f t="shared" ca="1" si="31"/>
        <v>0</v>
      </c>
      <c r="AJ116">
        <f t="shared" ca="1" si="32"/>
        <v>0</v>
      </c>
      <c r="AK116">
        <f t="shared" si="41"/>
        <v>0</v>
      </c>
      <c r="AL116" s="28" t="e">
        <f ca="1">COUNTIF(OFFSET('SD Abgabe'!$C$32,VLOOKUP(J116,Art_Abgabe,3,FALSE),0,VLOOKUP(J116,Art_Abgabe,4,FALSE)-VLOOKUP(J116,Art_Abgabe,3,FALSE)+1,1),K116)</f>
        <v>#N/A</v>
      </c>
      <c r="AM116" s="14">
        <f ca="1">COUNTIF(OFFSET('SD Abgabe'!$M$32,VLOOKUP(E116,'SD Abgabe'!$A$33:$X$485,'SD Abgabe'!$X$28,FALSE),0,1,VLOOKUP(E116,'SD Abgabe'!$A$33:$Y$485,'SD Abgabe'!$Y$28,FALSE)),M116)</f>
        <v>0</v>
      </c>
      <c r="AN116" s="91">
        <f t="shared" ca="1" si="33"/>
        <v>0</v>
      </c>
      <c r="AO116" s="98">
        <f t="shared" si="42"/>
        <v>3</v>
      </c>
      <c r="AP116" s="98">
        <f t="shared" si="34"/>
        <v>0</v>
      </c>
      <c r="AQ116" s="17" t="str">
        <f t="shared" si="35"/>
        <v>1900-1-Abgabe</v>
      </c>
    </row>
    <row r="117" spans="1:43">
      <c r="A117" s="98">
        <f t="shared" si="24"/>
        <v>0</v>
      </c>
      <c r="B117" s="98" t="str">
        <f>IF(C117=1,SUM($C$23:C117),"")</f>
        <v/>
      </c>
      <c r="C117" s="98">
        <f t="shared" si="25"/>
        <v>0</v>
      </c>
      <c r="D117" t="str">
        <f t="shared" si="36"/>
        <v>1900-1-Abgabe-</v>
      </c>
      <c r="E117" s="7" t="str">
        <f t="shared" ca="1" si="26"/>
        <v>-</v>
      </c>
      <c r="F117" s="7">
        <f t="shared" si="37"/>
        <v>1900</v>
      </c>
      <c r="G117" s="7">
        <f t="shared" si="38"/>
        <v>1</v>
      </c>
      <c r="H117" s="162">
        <f t="shared" si="6"/>
        <v>95</v>
      </c>
      <c r="I117" s="77"/>
      <c r="J117" s="78"/>
      <c r="K117" s="79"/>
      <c r="L117" s="80"/>
      <c r="M117" s="177"/>
      <c r="N117" s="309" t="str">
        <f t="shared" ca="1" si="27"/>
        <v/>
      </c>
      <c r="O117" s="310" t="str">
        <f ca="1">IFERROR(IF(VLOOKUP($E117,'SD Abgabe'!$A$32:$N$610,'SD Abgabe'!$D$28,FALSE)=0,"",VLOOKUP($E117,'SD Abgabe'!$A$32:$N$610,'SD Abgabe'!$D$28,FALSE)),"")</f>
        <v/>
      </c>
      <c r="P117" s="313"/>
      <c r="Q117" s="317" t="str">
        <f>IF(OR($M117=0,L117&lt;&gt;0),"",IFERROR(VLOOKUP($E117,'SD Abgabe'!$A$32:$N$610,'SD Abgabe'!$E$28,FALSE),""))</f>
        <v/>
      </c>
      <c r="R117" s="87"/>
      <c r="S117" s="81" t="str">
        <f t="shared" si="28"/>
        <v/>
      </c>
      <c r="T117" s="82">
        <f>IF(M117="Tierische Erzeugnisse",IF(OR($M117=0,L117&lt;&gt;0,U117&gt;0),"",IFERROR(VLOOKUP($E117,'SD Abgabe'!$A$32:$N$4326,'SD Abgabe'!$J$28,FALSE),0)),)</f>
        <v>0</v>
      </c>
      <c r="U117" s="83"/>
      <c r="V117" s="81" t="str">
        <f t="shared" si="39"/>
        <v/>
      </c>
      <c r="W117" s="82">
        <f>IF(M117="organische Düngemittel",IF(OR($M117=0,L117&lt;&gt;0,X117&gt;0),"",IFERROR(VLOOKUP($E117,'SD Abgabe'!$A$32:$N$4326,'SD Abgabe'!$J$28,FALSE),)),)</f>
        <v>0</v>
      </c>
      <c r="X117" s="84"/>
      <c r="Y117" s="85" t="str">
        <f ca="1">IFERROR(VLOOKUP($E117,'SD Abgabe'!$A$32:$N$610,Y$20,FALSE),"")</f>
        <v/>
      </c>
      <c r="Z117" s="86" t="str">
        <f ca="1">IFERROR(IF(AND(J117&lt;&gt;"eigene Stoffe",VLOOKUP($E117,'SD Abgabe'!$A$32:$N$610,'SD Abgabe'!$G$28,FALSE)=0),"",IF($L117&lt;&gt;0,"",IFERROR(IF(AND(P117&gt;0,O117&lt;&gt;"",Q117&lt;&gt;"t TM"),VLOOKUP($E117,'SD Abgabe'!$A$32:$N$610,'SD Abgabe'!$G$28,FALSE)/O117*P117,VLOOKUP($E117,'SD Abgabe'!$A$32:$N$610,'SD Abgabe'!$G$28,FALSE)),""))),"")</f>
        <v/>
      </c>
      <c r="AA117" s="87"/>
      <c r="AB117" s="86" t="str">
        <f ca="1">IFERROR(IF(AND(J117&lt;&gt;"eigene Stoffe",VLOOKUP($E117,'SD Abgabe'!$A$32:$N$610,'SD Abgabe'!$H$28,FALSE)=0),"",IF($L117&lt;&gt;0,"",IFERROR(IF(AND(P117&gt;0,O117&lt;&gt;"",Q117&lt;&gt;"t TM"),VLOOKUP($E117,'SD Abgabe'!$A$32:$N$610,'SD Abgabe'!$H$28,FALSE)/O117*P117,VLOOKUP($E117,'SD Abgabe'!$A$32:$N$610,'SD Abgabe'!$H$28,FALSE)),""))),"")</f>
        <v/>
      </c>
      <c r="AC117" s="87"/>
      <c r="AD117" s="424" t="s">
        <v>667</v>
      </c>
      <c r="AE117" s="26" t="str">
        <f>IF($M117=0,"",IFERROR(VLOOKUP($E117,'SD Abgabe'!$A$32:$N$556,AE$20,FALSE),""))</f>
        <v/>
      </c>
      <c r="AF117" s="15">
        <f t="shared" ca="1" si="40"/>
        <v>0</v>
      </c>
      <c r="AG117">
        <f t="shared" ca="1" si="29"/>
        <v>0</v>
      </c>
      <c r="AH117">
        <f t="shared" ca="1" si="30"/>
        <v>0</v>
      </c>
      <c r="AI117">
        <f t="shared" ca="1" si="31"/>
        <v>0</v>
      </c>
      <c r="AJ117">
        <f t="shared" ca="1" si="32"/>
        <v>0</v>
      </c>
      <c r="AK117">
        <f t="shared" si="41"/>
        <v>0</v>
      </c>
      <c r="AL117" s="28" t="e">
        <f ca="1">COUNTIF(OFFSET('SD Abgabe'!$C$32,VLOOKUP(J117,Art_Abgabe,3,FALSE),0,VLOOKUP(J117,Art_Abgabe,4,FALSE)-VLOOKUP(J117,Art_Abgabe,3,FALSE)+1,1),K117)</f>
        <v>#N/A</v>
      </c>
      <c r="AM117" s="14">
        <f ca="1">COUNTIF(OFFSET('SD Abgabe'!$M$32,VLOOKUP(E117,'SD Abgabe'!$A$33:$X$485,'SD Abgabe'!$X$28,FALSE),0,1,VLOOKUP(E117,'SD Abgabe'!$A$33:$Y$485,'SD Abgabe'!$Y$28,FALSE)),M117)</f>
        <v>0</v>
      </c>
      <c r="AN117" s="91">
        <f t="shared" ca="1" si="33"/>
        <v>0</v>
      </c>
      <c r="AO117" s="98">
        <f t="shared" si="42"/>
        <v>3</v>
      </c>
      <c r="AP117" s="98">
        <f t="shared" si="34"/>
        <v>0</v>
      </c>
      <c r="AQ117" s="17" t="str">
        <f t="shared" si="35"/>
        <v>1900-1-Abgabe</v>
      </c>
    </row>
    <row r="118" spans="1:43">
      <c r="A118" s="98">
        <f t="shared" si="24"/>
        <v>0</v>
      </c>
      <c r="B118" s="98" t="str">
        <f>IF(C118=1,SUM($C$23:C118),"")</f>
        <v/>
      </c>
      <c r="C118" s="98">
        <f t="shared" si="25"/>
        <v>0</v>
      </c>
      <c r="D118" t="str">
        <f t="shared" si="36"/>
        <v>1900-1-Abgabe-</v>
      </c>
      <c r="E118" s="7" t="str">
        <f t="shared" ca="1" si="26"/>
        <v>-</v>
      </c>
      <c r="F118" s="7">
        <f t="shared" si="37"/>
        <v>1900</v>
      </c>
      <c r="G118" s="7">
        <f t="shared" si="38"/>
        <v>1</v>
      </c>
      <c r="H118" s="162">
        <f t="shared" si="6"/>
        <v>96</v>
      </c>
      <c r="I118" s="77"/>
      <c r="J118" s="78"/>
      <c r="K118" s="79"/>
      <c r="L118" s="80"/>
      <c r="M118" s="177"/>
      <c r="N118" s="309" t="str">
        <f t="shared" ca="1" si="27"/>
        <v/>
      </c>
      <c r="O118" s="310" t="str">
        <f ca="1">IFERROR(IF(VLOOKUP($E118,'SD Abgabe'!$A$32:$N$610,'SD Abgabe'!$D$28,FALSE)=0,"",VLOOKUP($E118,'SD Abgabe'!$A$32:$N$610,'SD Abgabe'!$D$28,FALSE)),"")</f>
        <v/>
      </c>
      <c r="P118" s="313"/>
      <c r="Q118" s="317" t="str">
        <f>IF(OR($M118=0,L118&lt;&gt;0),"",IFERROR(VLOOKUP($E118,'SD Abgabe'!$A$32:$N$610,'SD Abgabe'!$E$28,FALSE),""))</f>
        <v/>
      </c>
      <c r="R118" s="87"/>
      <c r="S118" s="81" t="str">
        <f t="shared" si="28"/>
        <v/>
      </c>
      <c r="T118" s="82">
        <f>IF(M118="Tierische Erzeugnisse",IF(OR($M118=0,L118&lt;&gt;0,U118&gt;0),"",IFERROR(VLOOKUP($E118,'SD Abgabe'!$A$32:$N$4326,'SD Abgabe'!$J$28,FALSE),0)),)</f>
        <v>0</v>
      </c>
      <c r="U118" s="83"/>
      <c r="V118" s="81" t="str">
        <f t="shared" si="39"/>
        <v/>
      </c>
      <c r="W118" s="82">
        <f>IF(M118="organische Düngemittel",IF(OR($M118=0,L118&lt;&gt;0,X118&gt;0),"",IFERROR(VLOOKUP($E118,'SD Abgabe'!$A$32:$N$4326,'SD Abgabe'!$J$28,FALSE),)),)</f>
        <v>0</v>
      </c>
      <c r="X118" s="84"/>
      <c r="Y118" s="85" t="str">
        <f ca="1">IFERROR(VLOOKUP($E118,'SD Abgabe'!$A$32:$N$610,Y$20,FALSE),"")</f>
        <v/>
      </c>
      <c r="Z118" s="86" t="str">
        <f ca="1">IFERROR(IF(AND(J118&lt;&gt;"eigene Stoffe",VLOOKUP($E118,'SD Abgabe'!$A$32:$N$610,'SD Abgabe'!$G$28,FALSE)=0),"",IF($L118&lt;&gt;0,"",IFERROR(IF(AND(P118&gt;0,O118&lt;&gt;"",Q118&lt;&gt;"t TM"),VLOOKUP($E118,'SD Abgabe'!$A$32:$N$610,'SD Abgabe'!$G$28,FALSE)/O118*P118,VLOOKUP($E118,'SD Abgabe'!$A$32:$N$610,'SD Abgabe'!$G$28,FALSE)),""))),"")</f>
        <v/>
      </c>
      <c r="AA118" s="87"/>
      <c r="AB118" s="86" t="str">
        <f ca="1">IFERROR(IF(AND(J118&lt;&gt;"eigene Stoffe",VLOOKUP($E118,'SD Abgabe'!$A$32:$N$610,'SD Abgabe'!$H$28,FALSE)=0),"",IF($L118&lt;&gt;0,"",IFERROR(IF(AND(P118&gt;0,O118&lt;&gt;"",Q118&lt;&gt;"t TM"),VLOOKUP($E118,'SD Abgabe'!$A$32:$N$610,'SD Abgabe'!$H$28,FALSE)/O118*P118,VLOOKUP($E118,'SD Abgabe'!$A$32:$N$610,'SD Abgabe'!$H$28,FALSE)),""))),"")</f>
        <v/>
      </c>
      <c r="AC118" s="87"/>
      <c r="AD118" s="424" t="s">
        <v>667</v>
      </c>
      <c r="AE118" s="26" t="str">
        <f>IF($M118=0,"",IFERROR(VLOOKUP($E118,'SD Abgabe'!$A$32:$N$556,AE$20,FALSE),""))</f>
        <v/>
      </c>
      <c r="AF118" s="15">
        <f t="shared" ca="1" si="40"/>
        <v>0</v>
      </c>
      <c r="AG118">
        <f t="shared" ca="1" si="29"/>
        <v>0</v>
      </c>
      <c r="AH118">
        <f t="shared" ca="1" si="30"/>
        <v>0</v>
      </c>
      <c r="AI118">
        <f t="shared" ca="1" si="31"/>
        <v>0</v>
      </c>
      <c r="AJ118">
        <f t="shared" ca="1" si="32"/>
        <v>0</v>
      </c>
      <c r="AK118">
        <f t="shared" si="41"/>
        <v>0</v>
      </c>
      <c r="AL118" s="28" t="e">
        <f ca="1">COUNTIF(OFFSET('SD Abgabe'!$C$32,VLOOKUP(J118,Art_Abgabe,3,FALSE),0,VLOOKUP(J118,Art_Abgabe,4,FALSE)-VLOOKUP(J118,Art_Abgabe,3,FALSE)+1,1),K118)</f>
        <v>#N/A</v>
      </c>
      <c r="AM118" s="14">
        <f ca="1">COUNTIF(OFFSET('SD Abgabe'!$M$32,VLOOKUP(E118,'SD Abgabe'!$A$33:$X$485,'SD Abgabe'!$X$28,FALSE),0,1,VLOOKUP(E118,'SD Abgabe'!$A$33:$Y$485,'SD Abgabe'!$Y$28,FALSE)),M118)</f>
        <v>0</v>
      </c>
      <c r="AN118" s="91">
        <f t="shared" ca="1" si="33"/>
        <v>0</v>
      </c>
      <c r="AO118" s="98">
        <f t="shared" si="42"/>
        <v>3</v>
      </c>
      <c r="AP118" s="98">
        <f t="shared" si="34"/>
        <v>0</v>
      </c>
      <c r="AQ118" s="17" t="str">
        <f t="shared" si="35"/>
        <v>1900-1-Abgabe</v>
      </c>
    </row>
    <row r="119" spans="1:43">
      <c r="A119" s="98">
        <f t="shared" si="24"/>
        <v>0</v>
      </c>
      <c r="B119" s="98" t="str">
        <f>IF(C119=1,SUM($C$23:C119),"")</f>
        <v/>
      </c>
      <c r="C119" s="98">
        <f t="shared" si="25"/>
        <v>0</v>
      </c>
      <c r="D119" t="str">
        <f t="shared" si="36"/>
        <v>1900-1-Abgabe-</v>
      </c>
      <c r="E119" s="7" t="str">
        <f t="shared" ca="1" si="26"/>
        <v>-</v>
      </c>
      <c r="F119" s="7">
        <f t="shared" si="37"/>
        <v>1900</v>
      </c>
      <c r="G119" s="7">
        <f t="shared" si="38"/>
        <v>1</v>
      </c>
      <c r="H119" s="162">
        <f t="shared" si="6"/>
        <v>97</v>
      </c>
      <c r="I119" s="77"/>
      <c r="J119" s="78"/>
      <c r="K119" s="79"/>
      <c r="L119" s="80"/>
      <c r="M119" s="177"/>
      <c r="N119" s="309" t="str">
        <f t="shared" ca="1" si="27"/>
        <v/>
      </c>
      <c r="O119" s="310" t="str">
        <f ca="1">IFERROR(IF(VLOOKUP($E119,'SD Abgabe'!$A$32:$N$610,'SD Abgabe'!$D$28,FALSE)=0,"",VLOOKUP($E119,'SD Abgabe'!$A$32:$N$610,'SD Abgabe'!$D$28,FALSE)),"")</f>
        <v/>
      </c>
      <c r="P119" s="313"/>
      <c r="Q119" s="317" t="str">
        <f>IF(OR($M119=0,L119&lt;&gt;0),"",IFERROR(VLOOKUP($E119,'SD Abgabe'!$A$32:$N$610,'SD Abgabe'!$E$28,FALSE),""))</f>
        <v/>
      </c>
      <c r="R119" s="87"/>
      <c r="S119" s="81" t="str">
        <f t="shared" si="28"/>
        <v/>
      </c>
      <c r="T119" s="82">
        <f>IF(M119="Tierische Erzeugnisse",IF(OR($M119=0,L119&lt;&gt;0,U119&gt;0),"",IFERROR(VLOOKUP($E119,'SD Abgabe'!$A$32:$N$4326,'SD Abgabe'!$J$28,FALSE),0)),)</f>
        <v>0</v>
      </c>
      <c r="U119" s="83"/>
      <c r="V119" s="81" t="str">
        <f t="shared" si="39"/>
        <v/>
      </c>
      <c r="W119" s="82">
        <f>IF(M119="organische Düngemittel",IF(OR($M119=0,L119&lt;&gt;0,X119&gt;0),"",IFERROR(VLOOKUP($E119,'SD Abgabe'!$A$32:$N$4326,'SD Abgabe'!$J$28,FALSE),)),)</f>
        <v>0</v>
      </c>
      <c r="X119" s="84"/>
      <c r="Y119" s="85" t="str">
        <f ca="1">IFERROR(VLOOKUP($E119,'SD Abgabe'!$A$32:$N$610,Y$20,FALSE),"")</f>
        <v/>
      </c>
      <c r="Z119" s="86" t="str">
        <f ca="1">IFERROR(IF(AND(J119&lt;&gt;"eigene Stoffe",VLOOKUP($E119,'SD Abgabe'!$A$32:$N$610,'SD Abgabe'!$G$28,FALSE)=0),"",IF($L119&lt;&gt;0,"",IFERROR(IF(AND(P119&gt;0,O119&lt;&gt;"",Q119&lt;&gt;"t TM"),VLOOKUP($E119,'SD Abgabe'!$A$32:$N$610,'SD Abgabe'!$G$28,FALSE)/O119*P119,VLOOKUP($E119,'SD Abgabe'!$A$32:$N$610,'SD Abgabe'!$G$28,FALSE)),""))),"")</f>
        <v/>
      </c>
      <c r="AA119" s="87"/>
      <c r="AB119" s="86" t="str">
        <f ca="1">IFERROR(IF(AND(J119&lt;&gt;"eigene Stoffe",VLOOKUP($E119,'SD Abgabe'!$A$32:$N$610,'SD Abgabe'!$H$28,FALSE)=0),"",IF($L119&lt;&gt;0,"",IFERROR(IF(AND(P119&gt;0,O119&lt;&gt;"",Q119&lt;&gt;"t TM"),VLOOKUP($E119,'SD Abgabe'!$A$32:$N$610,'SD Abgabe'!$H$28,FALSE)/O119*P119,VLOOKUP($E119,'SD Abgabe'!$A$32:$N$610,'SD Abgabe'!$H$28,FALSE)),""))),"")</f>
        <v/>
      </c>
      <c r="AC119" s="87"/>
      <c r="AD119" s="424" t="s">
        <v>667</v>
      </c>
      <c r="AE119" s="26" t="str">
        <f>IF($M119=0,"",IFERROR(VLOOKUP($E119,'SD Abgabe'!$A$32:$N$556,AE$20,FALSE),""))</f>
        <v/>
      </c>
      <c r="AF119" s="15">
        <f t="shared" ca="1" si="40"/>
        <v>0</v>
      </c>
      <c r="AG119">
        <f t="shared" ca="1" si="29"/>
        <v>0</v>
      </c>
      <c r="AH119">
        <f t="shared" ca="1" si="30"/>
        <v>0</v>
      </c>
      <c r="AI119">
        <f t="shared" ca="1" si="31"/>
        <v>0</v>
      </c>
      <c r="AJ119">
        <f t="shared" ca="1" si="32"/>
        <v>0</v>
      </c>
      <c r="AK119">
        <f t="shared" si="41"/>
        <v>0</v>
      </c>
      <c r="AL119" s="28" t="e">
        <f ca="1">COUNTIF(OFFSET('SD Abgabe'!$C$32,VLOOKUP(J119,Art_Abgabe,3,FALSE),0,VLOOKUP(J119,Art_Abgabe,4,FALSE)-VLOOKUP(J119,Art_Abgabe,3,FALSE)+1,1),K119)</f>
        <v>#N/A</v>
      </c>
      <c r="AM119" s="14">
        <f ca="1">COUNTIF(OFFSET('SD Abgabe'!$M$32,VLOOKUP(E119,'SD Abgabe'!$A$33:$X$485,'SD Abgabe'!$X$28,FALSE),0,1,VLOOKUP(E119,'SD Abgabe'!$A$33:$Y$485,'SD Abgabe'!$Y$28,FALSE)),M119)</f>
        <v>0</v>
      </c>
      <c r="AN119" s="91">
        <f t="shared" ca="1" si="33"/>
        <v>0</v>
      </c>
      <c r="AO119" s="98">
        <f t="shared" si="42"/>
        <v>3</v>
      </c>
      <c r="AP119" s="98">
        <f t="shared" si="34"/>
        <v>0</v>
      </c>
      <c r="AQ119" s="17" t="str">
        <f t="shared" si="35"/>
        <v>1900-1-Abgabe</v>
      </c>
    </row>
    <row r="120" spans="1:43">
      <c r="A120" s="98">
        <f t="shared" si="24"/>
        <v>0</v>
      </c>
      <c r="B120" s="98" t="str">
        <f>IF(C120=1,SUM($C$23:C120),"")</f>
        <v/>
      </c>
      <c r="C120" s="98">
        <f t="shared" si="25"/>
        <v>0</v>
      </c>
      <c r="D120" t="str">
        <f t="shared" si="36"/>
        <v>1900-1-Abgabe-</v>
      </c>
      <c r="E120" s="7" t="str">
        <f t="shared" ca="1" si="26"/>
        <v>-</v>
      </c>
      <c r="F120" s="7">
        <f t="shared" si="37"/>
        <v>1900</v>
      </c>
      <c r="G120" s="7">
        <f t="shared" si="38"/>
        <v>1</v>
      </c>
      <c r="H120" s="162">
        <f t="shared" si="6"/>
        <v>98</v>
      </c>
      <c r="I120" s="77"/>
      <c r="J120" s="78"/>
      <c r="K120" s="79"/>
      <c r="L120" s="80"/>
      <c r="M120" s="177"/>
      <c r="N120" s="309" t="str">
        <f t="shared" ca="1" si="27"/>
        <v/>
      </c>
      <c r="O120" s="310" t="str">
        <f ca="1">IFERROR(IF(VLOOKUP($E120,'SD Abgabe'!$A$32:$N$610,'SD Abgabe'!$D$28,FALSE)=0,"",VLOOKUP($E120,'SD Abgabe'!$A$32:$N$610,'SD Abgabe'!$D$28,FALSE)),"")</f>
        <v/>
      </c>
      <c r="P120" s="313"/>
      <c r="Q120" s="317" t="str">
        <f>IF(OR($M120=0,L120&lt;&gt;0),"",IFERROR(VLOOKUP($E120,'SD Abgabe'!$A$32:$N$610,'SD Abgabe'!$E$28,FALSE),""))</f>
        <v/>
      </c>
      <c r="R120" s="87"/>
      <c r="S120" s="81" t="str">
        <f t="shared" si="28"/>
        <v/>
      </c>
      <c r="T120" s="82">
        <f>IF(M120="Tierische Erzeugnisse",IF(OR($M120=0,L120&lt;&gt;0,U120&gt;0),"",IFERROR(VLOOKUP($E120,'SD Abgabe'!$A$32:$N$4326,'SD Abgabe'!$J$28,FALSE),0)),)</f>
        <v>0</v>
      </c>
      <c r="U120" s="83"/>
      <c r="V120" s="81" t="str">
        <f t="shared" si="39"/>
        <v/>
      </c>
      <c r="W120" s="82">
        <f>IF(M120="organische Düngemittel",IF(OR($M120=0,L120&lt;&gt;0,X120&gt;0),"",IFERROR(VLOOKUP($E120,'SD Abgabe'!$A$32:$N$4326,'SD Abgabe'!$J$28,FALSE),)),)</f>
        <v>0</v>
      </c>
      <c r="X120" s="84"/>
      <c r="Y120" s="85" t="str">
        <f ca="1">IFERROR(VLOOKUP($E120,'SD Abgabe'!$A$32:$N$610,Y$20,FALSE),"")</f>
        <v/>
      </c>
      <c r="Z120" s="86" t="str">
        <f ca="1">IFERROR(IF(AND(J120&lt;&gt;"eigene Stoffe",VLOOKUP($E120,'SD Abgabe'!$A$32:$N$610,'SD Abgabe'!$G$28,FALSE)=0),"",IF($L120&lt;&gt;0,"",IFERROR(IF(AND(P120&gt;0,O120&lt;&gt;"",Q120&lt;&gt;"t TM"),VLOOKUP($E120,'SD Abgabe'!$A$32:$N$610,'SD Abgabe'!$G$28,FALSE)/O120*P120,VLOOKUP($E120,'SD Abgabe'!$A$32:$N$610,'SD Abgabe'!$G$28,FALSE)),""))),"")</f>
        <v/>
      </c>
      <c r="AA120" s="87"/>
      <c r="AB120" s="86" t="str">
        <f ca="1">IFERROR(IF(AND(J120&lt;&gt;"eigene Stoffe",VLOOKUP($E120,'SD Abgabe'!$A$32:$N$610,'SD Abgabe'!$H$28,FALSE)=0),"",IF($L120&lt;&gt;0,"",IFERROR(IF(AND(P120&gt;0,O120&lt;&gt;"",Q120&lt;&gt;"t TM"),VLOOKUP($E120,'SD Abgabe'!$A$32:$N$610,'SD Abgabe'!$H$28,FALSE)/O120*P120,VLOOKUP($E120,'SD Abgabe'!$A$32:$N$610,'SD Abgabe'!$H$28,FALSE)),""))),"")</f>
        <v/>
      </c>
      <c r="AC120" s="87"/>
      <c r="AD120" s="424" t="s">
        <v>667</v>
      </c>
      <c r="AE120" s="26" t="str">
        <f>IF($M120=0,"",IFERROR(VLOOKUP($E120,'SD Abgabe'!$A$32:$N$556,AE$20,FALSE),""))</f>
        <v/>
      </c>
      <c r="AF120" s="15">
        <f t="shared" ca="1" si="40"/>
        <v>0</v>
      </c>
      <c r="AG120">
        <f t="shared" ca="1" si="29"/>
        <v>0</v>
      </c>
      <c r="AH120">
        <f t="shared" ca="1" si="30"/>
        <v>0</v>
      </c>
      <c r="AI120">
        <f t="shared" ca="1" si="31"/>
        <v>0</v>
      </c>
      <c r="AJ120">
        <f t="shared" ca="1" si="32"/>
        <v>0</v>
      </c>
      <c r="AK120">
        <f t="shared" si="41"/>
        <v>0</v>
      </c>
      <c r="AL120" s="28" t="e">
        <f ca="1">COUNTIF(OFFSET('SD Abgabe'!$C$32,VLOOKUP(J120,Art_Abgabe,3,FALSE),0,VLOOKUP(J120,Art_Abgabe,4,FALSE)-VLOOKUP(J120,Art_Abgabe,3,FALSE)+1,1),K120)</f>
        <v>#N/A</v>
      </c>
      <c r="AM120" s="14">
        <f ca="1">COUNTIF(OFFSET('SD Abgabe'!$M$32,VLOOKUP(E120,'SD Abgabe'!$A$33:$X$485,'SD Abgabe'!$X$28,FALSE),0,1,VLOOKUP(E120,'SD Abgabe'!$A$33:$Y$485,'SD Abgabe'!$Y$28,FALSE)),M120)</f>
        <v>0</v>
      </c>
      <c r="AN120" s="91">
        <f t="shared" ca="1" si="33"/>
        <v>0</v>
      </c>
      <c r="AO120" s="98">
        <f t="shared" si="42"/>
        <v>3</v>
      </c>
      <c r="AP120" s="98">
        <f t="shared" si="34"/>
        <v>0</v>
      </c>
      <c r="AQ120" s="17" t="str">
        <f t="shared" si="35"/>
        <v>1900-1-Abgabe</v>
      </c>
    </row>
    <row r="121" spans="1:43">
      <c r="A121" s="98">
        <f t="shared" si="24"/>
        <v>0</v>
      </c>
      <c r="B121" s="98" t="str">
        <f>IF(C121=1,SUM($C$23:C121),"")</f>
        <v/>
      </c>
      <c r="C121" s="98">
        <f t="shared" si="25"/>
        <v>0</v>
      </c>
      <c r="D121" t="str">
        <f t="shared" si="36"/>
        <v>1900-1-Abgabe-</v>
      </c>
      <c r="E121" s="7" t="str">
        <f t="shared" ca="1" si="26"/>
        <v>-</v>
      </c>
      <c r="F121" s="7">
        <f t="shared" si="37"/>
        <v>1900</v>
      </c>
      <c r="G121" s="7">
        <f t="shared" si="38"/>
        <v>1</v>
      </c>
      <c r="H121" s="162">
        <f t="shared" si="6"/>
        <v>99</v>
      </c>
      <c r="I121" s="77"/>
      <c r="J121" s="78"/>
      <c r="K121" s="79"/>
      <c r="L121" s="80"/>
      <c r="M121" s="177"/>
      <c r="N121" s="309" t="str">
        <f t="shared" ca="1" si="27"/>
        <v/>
      </c>
      <c r="O121" s="310" t="str">
        <f ca="1">IFERROR(IF(VLOOKUP($E121,'SD Abgabe'!$A$32:$N$610,'SD Abgabe'!$D$28,FALSE)=0,"",VLOOKUP($E121,'SD Abgabe'!$A$32:$N$610,'SD Abgabe'!$D$28,FALSE)),"")</f>
        <v/>
      </c>
      <c r="P121" s="313"/>
      <c r="Q121" s="317" t="str">
        <f>IF(OR($M121=0,L121&lt;&gt;0),"",IFERROR(VLOOKUP($E121,'SD Abgabe'!$A$32:$N$610,'SD Abgabe'!$E$28,FALSE),""))</f>
        <v/>
      </c>
      <c r="R121" s="87"/>
      <c r="S121" s="81" t="str">
        <f t="shared" si="28"/>
        <v/>
      </c>
      <c r="T121" s="82">
        <f>IF(M121="Tierische Erzeugnisse",IF(OR($M121=0,L121&lt;&gt;0,U121&gt;0),"",IFERROR(VLOOKUP($E121,'SD Abgabe'!$A$32:$N$4326,'SD Abgabe'!$J$28,FALSE),0)),)</f>
        <v>0</v>
      </c>
      <c r="U121" s="83"/>
      <c r="V121" s="81" t="str">
        <f t="shared" si="39"/>
        <v/>
      </c>
      <c r="W121" s="82">
        <f>IF(M121="organische Düngemittel",IF(OR($M121=0,L121&lt;&gt;0,X121&gt;0),"",IFERROR(VLOOKUP($E121,'SD Abgabe'!$A$32:$N$4326,'SD Abgabe'!$J$28,FALSE),)),)</f>
        <v>0</v>
      </c>
      <c r="X121" s="84"/>
      <c r="Y121" s="85" t="str">
        <f ca="1">IFERROR(VLOOKUP($E121,'SD Abgabe'!$A$32:$N$610,Y$20,FALSE),"")</f>
        <v/>
      </c>
      <c r="Z121" s="86" t="str">
        <f ca="1">IFERROR(IF(AND(J121&lt;&gt;"eigene Stoffe",VLOOKUP($E121,'SD Abgabe'!$A$32:$N$610,'SD Abgabe'!$G$28,FALSE)=0),"",IF($L121&lt;&gt;0,"",IFERROR(IF(AND(P121&gt;0,O121&lt;&gt;"",Q121&lt;&gt;"t TM"),VLOOKUP($E121,'SD Abgabe'!$A$32:$N$610,'SD Abgabe'!$G$28,FALSE)/O121*P121,VLOOKUP($E121,'SD Abgabe'!$A$32:$N$610,'SD Abgabe'!$G$28,FALSE)),""))),"")</f>
        <v/>
      </c>
      <c r="AA121" s="87"/>
      <c r="AB121" s="86" t="str">
        <f ca="1">IFERROR(IF(AND(J121&lt;&gt;"eigene Stoffe",VLOOKUP($E121,'SD Abgabe'!$A$32:$N$610,'SD Abgabe'!$H$28,FALSE)=0),"",IF($L121&lt;&gt;0,"",IFERROR(IF(AND(P121&gt;0,O121&lt;&gt;"",Q121&lt;&gt;"t TM"),VLOOKUP($E121,'SD Abgabe'!$A$32:$N$610,'SD Abgabe'!$H$28,FALSE)/O121*P121,VLOOKUP($E121,'SD Abgabe'!$A$32:$N$610,'SD Abgabe'!$H$28,FALSE)),""))),"")</f>
        <v/>
      </c>
      <c r="AC121" s="87"/>
      <c r="AD121" s="424" t="s">
        <v>667</v>
      </c>
      <c r="AE121" s="26" t="str">
        <f>IF($M121=0,"",IFERROR(VLOOKUP($E121,'SD Abgabe'!$A$32:$N$556,AE$20,FALSE),""))</f>
        <v/>
      </c>
      <c r="AF121" s="15">
        <f t="shared" ca="1" si="40"/>
        <v>0</v>
      </c>
      <c r="AG121">
        <f t="shared" ca="1" si="29"/>
        <v>0</v>
      </c>
      <c r="AH121">
        <f t="shared" ca="1" si="30"/>
        <v>0</v>
      </c>
      <c r="AI121">
        <f t="shared" ca="1" si="31"/>
        <v>0</v>
      </c>
      <c r="AJ121">
        <f t="shared" ca="1" si="32"/>
        <v>0</v>
      </c>
      <c r="AK121">
        <f t="shared" si="41"/>
        <v>0</v>
      </c>
      <c r="AL121" s="28" t="e">
        <f ca="1">COUNTIF(OFFSET('SD Abgabe'!$C$32,VLOOKUP(J121,Art_Abgabe,3,FALSE),0,VLOOKUP(J121,Art_Abgabe,4,FALSE)-VLOOKUP(J121,Art_Abgabe,3,FALSE)+1,1),K121)</f>
        <v>#N/A</v>
      </c>
      <c r="AM121" s="14">
        <f ca="1">COUNTIF(OFFSET('SD Abgabe'!$M$32,VLOOKUP(E121,'SD Abgabe'!$A$33:$X$485,'SD Abgabe'!$X$28,FALSE),0,1,VLOOKUP(E121,'SD Abgabe'!$A$33:$Y$485,'SD Abgabe'!$Y$28,FALSE)),M121)</f>
        <v>0</v>
      </c>
      <c r="AN121" s="91">
        <f t="shared" ca="1" si="33"/>
        <v>0</v>
      </c>
      <c r="AO121" s="98">
        <f t="shared" si="42"/>
        <v>3</v>
      </c>
      <c r="AP121" s="98">
        <f t="shared" si="34"/>
        <v>0</v>
      </c>
      <c r="AQ121" s="17" t="str">
        <f t="shared" si="35"/>
        <v>1900-1-Abgabe</v>
      </c>
    </row>
    <row r="122" spans="1:43">
      <c r="A122" s="98">
        <f t="shared" si="24"/>
        <v>0</v>
      </c>
      <c r="B122" s="98" t="str">
        <f>IF(C122=1,SUM($C$23:C122),"")</f>
        <v/>
      </c>
      <c r="C122" s="98">
        <f t="shared" si="25"/>
        <v>0</v>
      </c>
      <c r="D122" t="str">
        <f t="shared" si="36"/>
        <v>1900-1-Abgabe-</v>
      </c>
      <c r="E122" s="7" t="str">
        <f t="shared" ca="1" si="26"/>
        <v>-</v>
      </c>
      <c r="F122" s="7">
        <f t="shared" si="37"/>
        <v>1900</v>
      </c>
      <c r="G122" s="7">
        <f t="shared" si="38"/>
        <v>1</v>
      </c>
      <c r="H122" s="162">
        <f t="shared" si="6"/>
        <v>100</v>
      </c>
      <c r="I122" s="77"/>
      <c r="J122" s="78"/>
      <c r="K122" s="79"/>
      <c r="L122" s="80"/>
      <c r="M122" s="177"/>
      <c r="N122" s="309" t="str">
        <f t="shared" ca="1" si="27"/>
        <v/>
      </c>
      <c r="O122" s="310" t="str">
        <f ca="1">IFERROR(IF(VLOOKUP($E122,'SD Abgabe'!$A$32:$N$610,'SD Abgabe'!$D$28,FALSE)=0,"",VLOOKUP($E122,'SD Abgabe'!$A$32:$N$610,'SD Abgabe'!$D$28,FALSE)),"")</f>
        <v/>
      </c>
      <c r="P122" s="313"/>
      <c r="Q122" s="317" t="str">
        <f>IF(OR($M122=0,L122&lt;&gt;0),"",IFERROR(VLOOKUP($E122,'SD Abgabe'!$A$32:$N$610,'SD Abgabe'!$E$28,FALSE),""))</f>
        <v/>
      </c>
      <c r="R122" s="87"/>
      <c r="S122" s="81" t="str">
        <f t="shared" si="28"/>
        <v/>
      </c>
      <c r="T122" s="82">
        <f>IF(M122="Tierische Erzeugnisse",IF(OR($M122=0,L122&lt;&gt;0,U122&gt;0),"",IFERROR(VLOOKUP($E122,'SD Abgabe'!$A$32:$N$4326,'SD Abgabe'!$J$28,FALSE),0)),)</f>
        <v>0</v>
      </c>
      <c r="U122" s="83"/>
      <c r="V122" s="81" t="str">
        <f t="shared" si="39"/>
        <v/>
      </c>
      <c r="W122" s="82">
        <f>IF(M122="organische Düngemittel",IF(OR($M122=0,L122&lt;&gt;0,X122&gt;0),"",IFERROR(VLOOKUP($E122,'SD Abgabe'!$A$32:$N$4326,'SD Abgabe'!$J$28,FALSE),)),)</f>
        <v>0</v>
      </c>
      <c r="X122" s="84"/>
      <c r="Y122" s="85" t="str">
        <f ca="1">IFERROR(VLOOKUP($E122,'SD Abgabe'!$A$32:$N$610,Y$20,FALSE),"")</f>
        <v/>
      </c>
      <c r="Z122" s="86" t="str">
        <f ca="1">IFERROR(IF(AND(J122&lt;&gt;"eigene Stoffe",VLOOKUP($E122,'SD Abgabe'!$A$32:$N$610,'SD Abgabe'!$G$28,FALSE)=0),"",IF($L122&lt;&gt;0,"",IFERROR(IF(AND(P122&gt;0,O122&lt;&gt;"",Q122&lt;&gt;"t TM"),VLOOKUP($E122,'SD Abgabe'!$A$32:$N$610,'SD Abgabe'!$G$28,FALSE)/O122*P122,VLOOKUP($E122,'SD Abgabe'!$A$32:$N$610,'SD Abgabe'!$G$28,FALSE)),""))),"")</f>
        <v/>
      </c>
      <c r="AA122" s="87"/>
      <c r="AB122" s="86" t="str">
        <f ca="1">IFERROR(IF(AND(J122&lt;&gt;"eigene Stoffe",VLOOKUP($E122,'SD Abgabe'!$A$32:$N$610,'SD Abgabe'!$H$28,FALSE)=0),"",IF($L122&lt;&gt;0,"",IFERROR(IF(AND(P122&gt;0,O122&lt;&gt;"",Q122&lt;&gt;"t TM"),VLOOKUP($E122,'SD Abgabe'!$A$32:$N$610,'SD Abgabe'!$H$28,FALSE)/O122*P122,VLOOKUP($E122,'SD Abgabe'!$A$32:$N$610,'SD Abgabe'!$H$28,FALSE)),""))),"")</f>
        <v/>
      </c>
      <c r="AC122" s="87"/>
      <c r="AD122" s="424" t="s">
        <v>667</v>
      </c>
      <c r="AE122" s="26" t="str">
        <f>IF($M122=0,"",IFERROR(VLOOKUP($E122,'SD Abgabe'!$A$32:$N$556,AE$20,FALSE),""))</f>
        <v/>
      </c>
      <c r="AF122" s="15">
        <f t="shared" ca="1" si="40"/>
        <v>0</v>
      </c>
      <c r="AG122">
        <f t="shared" ca="1" si="29"/>
        <v>0</v>
      </c>
      <c r="AH122">
        <f t="shared" ca="1" si="30"/>
        <v>0</v>
      </c>
      <c r="AI122">
        <f t="shared" ca="1" si="31"/>
        <v>0</v>
      </c>
      <c r="AJ122">
        <f t="shared" ca="1" si="32"/>
        <v>0</v>
      </c>
      <c r="AK122">
        <f t="shared" si="41"/>
        <v>0</v>
      </c>
      <c r="AL122" s="28" t="e">
        <f ca="1">COUNTIF(OFFSET('SD Abgabe'!$C$32,VLOOKUP(J122,Art_Abgabe,3,FALSE),0,VLOOKUP(J122,Art_Abgabe,4,FALSE)-VLOOKUP(J122,Art_Abgabe,3,FALSE)+1,1),K122)</f>
        <v>#N/A</v>
      </c>
      <c r="AM122" s="14">
        <f ca="1">COUNTIF(OFFSET('SD Abgabe'!$M$32,VLOOKUP(E122,'SD Abgabe'!$A$33:$X$485,'SD Abgabe'!$X$28,FALSE),0,1,VLOOKUP(E122,'SD Abgabe'!$A$33:$Y$485,'SD Abgabe'!$Y$28,FALSE)),M122)</f>
        <v>0</v>
      </c>
      <c r="AN122" s="91">
        <f t="shared" ca="1" si="33"/>
        <v>0</v>
      </c>
      <c r="AO122" s="98">
        <f t="shared" si="42"/>
        <v>3</v>
      </c>
      <c r="AP122" s="98">
        <f t="shared" si="34"/>
        <v>0</v>
      </c>
      <c r="AQ122" s="17" t="str">
        <f t="shared" si="35"/>
        <v>1900-1-Abgabe</v>
      </c>
    </row>
    <row r="123" spans="1:43">
      <c r="A123" s="98">
        <f t="shared" si="24"/>
        <v>0</v>
      </c>
      <c r="B123" s="98" t="str">
        <f>IF(C123=1,SUM($C$23:C123),"")</f>
        <v/>
      </c>
      <c r="C123" s="98">
        <f t="shared" si="25"/>
        <v>0</v>
      </c>
      <c r="D123" t="str">
        <f t="shared" si="36"/>
        <v>1900-1-Abgabe-</v>
      </c>
      <c r="E123" s="7" t="str">
        <f t="shared" ca="1" si="26"/>
        <v>-</v>
      </c>
      <c r="F123" s="7">
        <f t="shared" si="37"/>
        <v>1900</v>
      </c>
      <c r="G123" s="7">
        <f t="shared" si="38"/>
        <v>1</v>
      </c>
      <c r="H123" s="162">
        <f t="shared" si="6"/>
        <v>101</v>
      </c>
      <c r="I123" s="77"/>
      <c r="J123" s="78"/>
      <c r="K123" s="79"/>
      <c r="L123" s="80"/>
      <c r="M123" s="177"/>
      <c r="N123" s="309" t="str">
        <f t="shared" ca="1" si="27"/>
        <v/>
      </c>
      <c r="O123" s="310" t="str">
        <f ca="1">IFERROR(IF(VLOOKUP($E123,'SD Abgabe'!$A$32:$N$610,'SD Abgabe'!$D$28,FALSE)=0,"",VLOOKUP($E123,'SD Abgabe'!$A$32:$N$610,'SD Abgabe'!$D$28,FALSE)),"")</f>
        <v/>
      </c>
      <c r="P123" s="313"/>
      <c r="Q123" s="317" t="str">
        <f>IF(OR($M123=0,L123&lt;&gt;0),"",IFERROR(VLOOKUP($E123,'SD Abgabe'!$A$32:$N$610,'SD Abgabe'!$E$28,FALSE),""))</f>
        <v/>
      </c>
      <c r="R123" s="87"/>
      <c r="S123" s="81" t="str">
        <f t="shared" si="28"/>
        <v/>
      </c>
      <c r="T123" s="82">
        <f>IF(M123="Tierische Erzeugnisse",IF(OR($M123=0,L123&lt;&gt;0,U123&gt;0),"",IFERROR(VLOOKUP($E123,'SD Abgabe'!$A$32:$N$4326,'SD Abgabe'!$J$28,FALSE),0)),)</f>
        <v>0</v>
      </c>
      <c r="U123" s="83"/>
      <c r="V123" s="81" t="str">
        <f t="shared" si="39"/>
        <v/>
      </c>
      <c r="W123" s="82">
        <f>IF(M123="organische Düngemittel",IF(OR($M123=0,L123&lt;&gt;0,X123&gt;0),"",IFERROR(VLOOKUP($E123,'SD Abgabe'!$A$32:$N$4326,'SD Abgabe'!$J$28,FALSE),)),)</f>
        <v>0</v>
      </c>
      <c r="X123" s="84"/>
      <c r="Y123" s="85" t="str">
        <f ca="1">IFERROR(VLOOKUP($E123,'SD Abgabe'!$A$32:$N$610,Y$20,FALSE),"")</f>
        <v/>
      </c>
      <c r="Z123" s="86" t="str">
        <f ca="1">IFERROR(IF(AND(J123&lt;&gt;"eigene Stoffe",VLOOKUP($E123,'SD Abgabe'!$A$32:$N$610,'SD Abgabe'!$G$28,FALSE)=0),"",IF($L123&lt;&gt;0,"",IFERROR(IF(AND(P123&gt;0,O123&lt;&gt;"",Q123&lt;&gt;"t TM"),VLOOKUP($E123,'SD Abgabe'!$A$32:$N$610,'SD Abgabe'!$G$28,FALSE)/O123*P123,VLOOKUP($E123,'SD Abgabe'!$A$32:$N$610,'SD Abgabe'!$G$28,FALSE)),""))),"")</f>
        <v/>
      </c>
      <c r="AA123" s="87"/>
      <c r="AB123" s="86" t="str">
        <f ca="1">IFERROR(IF(AND(J123&lt;&gt;"eigene Stoffe",VLOOKUP($E123,'SD Abgabe'!$A$32:$N$610,'SD Abgabe'!$H$28,FALSE)=0),"",IF($L123&lt;&gt;0,"",IFERROR(IF(AND(P123&gt;0,O123&lt;&gt;"",Q123&lt;&gt;"t TM"),VLOOKUP($E123,'SD Abgabe'!$A$32:$N$610,'SD Abgabe'!$H$28,FALSE)/O123*P123,VLOOKUP($E123,'SD Abgabe'!$A$32:$N$610,'SD Abgabe'!$H$28,FALSE)),""))),"")</f>
        <v/>
      </c>
      <c r="AC123" s="87"/>
      <c r="AD123" s="424" t="s">
        <v>667</v>
      </c>
      <c r="AE123" s="26" t="str">
        <f>IF($M123=0,"",IFERROR(VLOOKUP($E123,'SD Abgabe'!$A$32:$N$556,AE$20,FALSE),""))</f>
        <v/>
      </c>
      <c r="AF123" s="15">
        <f t="shared" ca="1" si="40"/>
        <v>0</v>
      </c>
      <c r="AG123">
        <f t="shared" ca="1" si="29"/>
        <v>0</v>
      </c>
      <c r="AH123">
        <f t="shared" ca="1" si="30"/>
        <v>0</v>
      </c>
      <c r="AI123">
        <f t="shared" ca="1" si="31"/>
        <v>0</v>
      </c>
      <c r="AJ123">
        <f t="shared" ca="1" si="32"/>
        <v>0</v>
      </c>
      <c r="AK123">
        <f t="shared" si="41"/>
        <v>0</v>
      </c>
      <c r="AL123" s="28" t="e">
        <f ca="1">COUNTIF(OFFSET('SD Abgabe'!$C$32,VLOOKUP(J123,Art_Abgabe,3,FALSE),0,VLOOKUP(J123,Art_Abgabe,4,FALSE)-VLOOKUP(J123,Art_Abgabe,3,FALSE)+1,1),K123)</f>
        <v>#N/A</v>
      </c>
      <c r="AM123" s="14">
        <f ca="1">COUNTIF(OFFSET('SD Abgabe'!$M$32,VLOOKUP(E123,'SD Abgabe'!$A$33:$X$485,'SD Abgabe'!$X$28,FALSE),0,1,VLOOKUP(E123,'SD Abgabe'!$A$33:$Y$485,'SD Abgabe'!$Y$28,FALSE)),M123)</f>
        <v>0</v>
      </c>
      <c r="AN123" s="91">
        <f t="shared" ca="1" si="33"/>
        <v>0</v>
      </c>
      <c r="AO123" s="98">
        <f t="shared" si="42"/>
        <v>3</v>
      </c>
      <c r="AP123" s="98">
        <f t="shared" si="34"/>
        <v>0</v>
      </c>
      <c r="AQ123" s="17" t="str">
        <f t="shared" si="35"/>
        <v>1900-1-Abgabe</v>
      </c>
    </row>
    <row r="124" spans="1:43">
      <c r="A124" s="98">
        <f t="shared" si="24"/>
        <v>0</v>
      </c>
      <c r="B124" s="98" t="str">
        <f>IF(C124=1,SUM($C$23:C124),"")</f>
        <v/>
      </c>
      <c r="C124" s="98">
        <f t="shared" si="25"/>
        <v>0</v>
      </c>
      <c r="D124" t="str">
        <f t="shared" si="36"/>
        <v>1900-1-Abgabe-</v>
      </c>
      <c r="E124" s="7" t="str">
        <f t="shared" ca="1" si="26"/>
        <v>-</v>
      </c>
      <c r="F124" s="7">
        <f t="shared" si="37"/>
        <v>1900</v>
      </c>
      <c r="G124" s="7">
        <f t="shared" si="38"/>
        <v>1</v>
      </c>
      <c r="H124" s="162">
        <f t="shared" si="6"/>
        <v>102</v>
      </c>
      <c r="I124" s="77"/>
      <c r="J124" s="78"/>
      <c r="K124" s="79"/>
      <c r="L124" s="80"/>
      <c r="M124" s="177"/>
      <c r="N124" s="309" t="str">
        <f t="shared" ca="1" si="27"/>
        <v/>
      </c>
      <c r="O124" s="310" t="str">
        <f ca="1">IFERROR(IF(VLOOKUP($E124,'SD Abgabe'!$A$32:$N$610,'SD Abgabe'!$D$28,FALSE)=0,"",VLOOKUP($E124,'SD Abgabe'!$A$32:$N$610,'SD Abgabe'!$D$28,FALSE)),"")</f>
        <v/>
      </c>
      <c r="P124" s="313"/>
      <c r="Q124" s="317" t="str">
        <f>IF(OR($M124=0,L124&lt;&gt;0),"",IFERROR(VLOOKUP($E124,'SD Abgabe'!$A$32:$N$610,'SD Abgabe'!$E$28,FALSE),""))</f>
        <v/>
      </c>
      <c r="R124" s="87"/>
      <c r="S124" s="81" t="str">
        <f t="shared" si="28"/>
        <v/>
      </c>
      <c r="T124" s="82">
        <f>IF(M124="Tierische Erzeugnisse",IF(OR($M124=0,L124&lt;&gt;0,U124&gt;0),"",IFERROR(VLOOKUP($E124,'SD Abgabe'!$A$32:$N$4326,'SD Abgabe'!$J$28,FALSE),0)),)</f>
        <v>0</v>
      </c>
      <c r="U124" s="83"/>
      <c r="V124" s="81" t="str">
        <f t="shared" si="39"/>
        <v/>
      </c>
      <c r="W124" s="82">
        <f>IF(M124="organische Düngemittel",IF(OR($M124=0,L124&lt;&gt;0,X124&gt;0),"",IFERROR(VLOOKUP($E124,'SD Abgabe'!$A$32:$N$4326,'SD Abgabe'!$J$28,FALSE),)),)</f>
        <v>0</v>
      </c>
      <c r="X124" s="84"/>
      <c r="Y124" s="85" t="str">
        <f ca="1">IFERROR(VLOOKUP($E124,'SD Abgabe'!$A$32:$N$610,Y$20,FALSE),"")</f>
        <v/>
      </c>
      <c r="Z124" s="86" t="str">
        <f ca="1">IFERROR(IF(AND(J124&lt;&gt;"eigene Stoffe",VLOOKUP($E124,'SD Abgabe'!$A$32:$N$610,'SD Abgabe'!$G$28,FALSE)=0),"",IF($L124&lt;&gt;0,"",IFERROR(IF(AND(P124&gt;0,O124&lt;&gt;"",Q124&lt;&gt;"t TM"),VLOOKUP($E124,'SD Abgabe'!$A$32:$N$610,'SD Abgabe'!$G$28,FALSE)/O124*P124,VLOOKUP($E124,'SD Abgabe'!$A$32:$N$610,'SD Abgabe'!$G$28,FALSE)),""))),"")</f>
        <v/>
      </c>
      <c r="AA124" s="87"/>
      <c r="AB124" s="86" t="str">
        <f ca="1">IFERROR(IF(AND(J124&lt;&gt;"eigene Stoffe",VLOOKUP($E124,'SD Abgabe'!$A$32:$N$610,'SD Abgabe'!$H$28,FALSE)=0),"",IF($L124&lt;&gt;0,"",IFERROR(IF(AND(P124&gt;0,O124&lt;&gt;"",Q124&lt;&gt;"t TM"),VLOOKUP($E124,'SD Abgabe'!$A$32:$N$610,'SD Abgabe'!$H$28,FALSE)/O124*P124,VLOOKUP($E124,'SD Abgabe'!$A$32:$N$610,'SD Abgabe'!$H$28,FALSE)),""))),"")</f>
        <v/>
      </c>
      <c r="AC124" s="87"/>
      <c r="AD124" s="424" t="s">
        <v>667</v>
      </c>
      <c r="AE124" s="26" t="str">
        <f>IF($M124=0,"",IFERROR(VLOOKUP($E124,'SD Abgabe'!$A$32:$N$556,AE$20,FALSE),""))</f>
        <v/>
      </c>
      <c r="AF124" s="15">
        <f t="shared" ca="1" si="40"/>
        <v>0</v>
      </c>
      <c r="AG124">
        <f t="shared" ca="1" si="29"/>
        <v>0</v>
      </c>
      <c r="AH124">
        <f t="shared" ca="1" si="30"/>
        <v>0</v>
      </c>
      <c r="AI124">
        <f t="shared" ca="1" si="31"/>
        <v>0</v>
      </c>
      <c r="AJ124">
        <f t="shared" ca="1" si="32"/>
        <v>0</v>
      </c>
      <c r="AK124">
        <f t="shared" si="41"/>
        <v>0</v>
      </c>
      <c r="AL124" s="28" t="e">
        <f ca="1">COUNTIF(OFFSET('SD Abgabe'!$C$32,VLOOKUP(J124,Art_Abgabe,3,FALSE),0,VLOOKUP(J124,Art_Abgabe,4,FALSE)-VLOOKUP(J124,Art_Abgabe,3,FALSE)+1,1),K124)</f>
        <v>#N/A</v>
      </c>
      <c r="AM124" s="14">
        <f ca="1">COUNTIF(OFFSET('SD Abgabe'!$M$32,VLOOKUP(E124,'SD Abgabe'!$A$33:$X$485,'SD Abgabe'!$X$28,FALSE),0,1,VLOOKUP(E124,'SD Abgabe'!$A$33:$Y$485,'SD Abgabe'!$Y$28,FALSE)),M124)</f>
        <v>0</v>
      </c>
      <c r="AN124" s="91">
        <f t="shared" ca="1" si="33"/>
        <v>0</v>
      </c>
      <c r="AO124" s="98">
        <f t="shared" si="42"/>
        <v>3</v>
      </c>
      <c r="AP124" s="98">
        <f t="shared" si="34"/>
        <v>0</v>
      </c>
      <c r="AQ124" s="17" t="str">
        <f t="shared" si="35"/>
        <v>1900-1-Abgabe</v>
      </c>
    </row>
    <row r="125" spans="1:43">
      <c r="A125" s="98">
        <f t="shared" si="24"/>
        <v>0</v>
      </c>
      <c r="B125" s="98" t="str">
        <f>IF(C125=1,SUM($C$23:C125),"")</f>
        <v/>
      </c>
      <c r="C125" s="98">
        <f t="shared" si="25"/>
        <v>0</v>
      </c>
      <c r="D125" t="str">
        <f t="shared" si="36"/>
        <v>1900-1-Abgabe-</v>
      </c>
      <c r="E125" s="7" t="str">
        <f t="shared" ca="1" si="26"/>
        <v>-</v>
      </c>
      <c r="F125" s="7">
        <f t="shared" si="37"/>
        <v>1900</v>
      </c>
      <c r="G125" s="7">
        <f t="shared" si="38"/>
        <v>1</v>
      </c>
      <c r="H125" s="162">
        <f t="shared" si="6"/>
        <v>103</v>
      </c>
      <c r="I125" s="77"/>
      <c r="J125" s="78"/>
      <c r="K125" s="79"/>
      <c r="L125" s="80"/>
      <c r="M125" s="177"/>
      <c r="N125" s="309" t="str">
        <f t="shared" ca="1" si="27"/>
        <v/>
      </c>
      <c r="O125" s="310" t="str">
        <f ca="1">IFERROR(IF(VLOOKUP($E125,'SD Abgabe'!$A$32:$N$610,'SD Abgabe'!$D$28,FALSE)=0,"",VLOOKUP($E125,'SD Abgabe'!$A$32:$N$610,'SD Abgabe'!$D$28,FALSE)),"")</f>
        <v/>
      </c>
      <c r="P125" s="313"/>
      <c r="Q125" s="317" t="str">
        <f>IF(OR($M125=0,L125&lt;&gt;0),"",IFERROR(VLOOKUP($E125,'SD Abgabe'!$A$32:$N$610,'SD Abgabe'!$E$28,FALSE),""))</f>
        <v/>
      </c>
      <c r="R125" s="87"/>
      <c r="S125" s="81" t="str">
        <f t="shared" si="28"/>
        <v/>
      </c>
      <c r="T125" s="82">
        <f>IF(M125="Tierische Erzeugnisse",IF(OR($M125=0,L125&lt;&gt;0,U125&gt;0),"",IFERROR(VLOOKUP($E125,'SD Abgabe'!$A$32:$N$4326,'SD Abgabe'!$J$28,FALSE),0)),)</f>
        <v>0</v>
      </c>
      <c r="U125" s="83"/>
      <c r="V125" s="81" t="str">
        <f t="shared" si="39"/>
        <v/>
      </c>
      <c r="W125" s="82">
        <f>IF(M125="organische Düngemittel",IF(OR($M125=0,L125&lt;&gt;0,X125&gt;0),"",IFERROR(VLOOKUP($E125,'SD Abgabe'!$A$32:$N$4326,'SD Abgabe'!$J$28,FALSE),)),)</f>
        <v>0</v>
      </c>
      <c r="X125" s="84"/>
      <c r="Y125" s="85" t="str">
        <f ca="1">IFERROR(VLOOKUP($E125,'SD Abgabe'!$A$32:$N$610,Y$20,FALSE),"")</f>
        <v/>
      </c>
      <c r="Z125" s="86" t="str">
        <f ca="1">IFERROR(IF(AND(J125&lt;&gt;"eigene Stoffe",VLOOKUP($E125,'SD Abgabe'!$A$32:$N$610,'SD Abgabe'!$G$28,FALSE)=0),"",IF($L125&lt;&gt;0,"",IFERROR(IF(AND(P125&gt;0,O125&lt;&gt;"",Q125&lt;&gt;"t TM"),VLOOKUP($E125,'SD Abgabe'!$A$32:$N$610,'SD Abgabe'!$G$28,FALSE)/O125*P125,VLOOKUP($E125,'SD Abgabe'!$A$32:$N$610,'SD Abgabe'!$G$28,FALSE)),""))),"")</f>
        <v/>
      </c>
      <c r="AA125" s="87"/>
      <c r="AB125" s="86" t="str">
        <f ca="1">IFERROR(IF(AND(J125&lt;&gt;"eigene Stoffe",VLOOKUP($E125,'SD Abgabe'!$A$32:$N$610,'SD Abgabe'!$H$28,FALSE)=0),"",IF($L125&lt;&gt;0,"",IFERROR(IF(AND(P125&gt;0,O125&lt;&gt;"",Q125&lt;&gt;"t TM"),VLOOKUP($E125,'SD Abgabe'!$A$32:$N$610,'SD Abgabe'!$H$28,FALSE)/O125*P125,VLOOKUP($E125,'SD Abgabe'!$A$32:$N$610,'SD Abgabe'!$H$28,FALSE)),""))),"")</f>
        <v/>
      </c>
      <c r="AC125" s="87"/>
      <c r="AD125" s="424" t="s">
        <v>667</v>
      </c>
      <c r="AE125" s="26" t="str">
        <f>IF($M125=0,"",IFERROR(VLOOKUP($E125,'SD Abgabe'!$A$32:$N$556,AE$20,FALSE),""))</f>
        <v/>
      </c>
      <c r="AF125" s="15">
        <f t="shared" ca="1" si="40"/>
        <v>0</v>
      </c>
      <c r="AG125">
        <f t="shared" ca="1" si="29"/>
        <v>0</v>
      </c>
      <c r="AH125">
        <f t="shared" ca="1" si="30"/>
        <v>0</v>
      </c>
      <c r="AI125">
        <f t="shared" ca="1" si="31"/>
        <v>0</v>
      </c>
      <c r="AJ125">
        <f t="shared" ca="1" si="32"/>
        <v>0</v>
      </c>
      <c r="AK125">
        <f t="shared" si="41"/>
        <v>0</v>
      </c>
      <c r="AL125" s="28" t="e">
        <f ca="1">COUNTIF(OFFSET('SD Abgabe'!$C$32,VLOOKUP(J125,Art_Abgabe,3,FALSE),0,VLOOKUP(J125,Art_Abgabe,4,FALSE)-VLOOKUP(J125,Art_Abgabe,3,FALSE)+1,1),K125)</f>
        <v>#N/A</v>
      </c>
      <c r="AM125" s="14">
        <f ca="1">COUNTIF(OFFSET('SD Abgabe'!$M$32,VLOOKUP(E125,'SD Abgabe'!$A$33:$X$485,'SD Abgabe'!$X$28,FALSE),0,1,VLOOKUP(E125,'SD Abgabe'!$A$33:$Y$485,'SD Abgabe'!$Y$28,FALSE)),M125)</f>
        <v>0</v>
      </c>
      <c r="AN125" s="91">
        <f t="shared" ca="1" si="33"/>
        <v>0</v>
      </c>
      <c r="AO125" s="98">
        <f t="shared" si="42"/>
        <v>3</v>
      </c>
      <c r="AP125" s="98">
        <f t="shared" si="34"/>
        <v>0</v>
      </c>
      <c r="AQ125" s="17" t="str">
        <f t="shared" si="35"/>
        <v>1900-1-Abgabe</v>
      </c>
    </row>
    <row r="126" spans="1:43">
      <c r="A126" s="98">
        <f t="shared" si="24"/>
        <v>0</v>
      </c>
      <c r="B126" s="98" t="str">
        <f>IF(C126=1,SUM($C$23:C126),"")</f>
        <v/>
      </c>
      <c r="C126" s="98">
        <f t="shared" si="25"/>
        <v>0</v>
      </c>
      <c r="D126" t="str">
        <f t="shared" si="36"/>
        <v>1900-1-Abgabe-</v>
      </c>
      <c r="E126" s="7" t="str">
        <f t="shared" ca="1" si="26"/>
        <v>-</v>
      </c>
      <c r="F126" s="7">
        <f t="shared" si="37"/>
        <v>1900</v>
      </c>
      <c r="G126" s="7">
        <f t="shared" si="38"/>
        <v>1</v>
      </c>
      <c r="H126" s="162">
        <f t="shared" si="6"/>
        <v>104</v>
      </c>
      <c r="I126" s="77"/>
      <c r="J126" s="78"/>
      <c r="K126" s="79"/>
      <c r="L126" s="80"/>
      <c r="M126" s="177"/>
      <c r="N126" s="309" t="str">
        <f t="shared" ca="1" si="27"/>
        <v/>
      </c>
      <c r="O126" s="310" t="str">
        <f ca="1">IFERROR(IF(VLOOKUP($E126,'SD Abgabe'!$A$32:$N$610,'SD Abgabe'!$D$28,FALSE)=0,"",VLOOKUP($E126,'SD Abgabe'!$A$32:$N$610,'SD Abgabe'!$D$28,FALSE)),"")</f>
        <v/>
      </c>
      <c r="P126" s="313"/>
      <c r="Q126" s="317" t="str">
        <f>IF(OR($M126=0,L126&lt;&gt;0),"",IFERROR(VLOOKUP($E126,'SD Abgabe'!$A$32:$N$610,'SD Abgabe'!$E$28,FALSE),""))</f>
        <v/>
      </c>
      <c r="R126" s="87"/>
      <c r="S126" s="81" t="str">
        <f t="shared" si="28"/>
        <v/>
      </c>
      <c r="T126" s="82">
        <f>IF(M126="Tierische Erzeugnisse",IF(OR($M126=0,L126&lt;&gt;0,U126&gt;0),"",IFERROR(VLOOKUP($E126,'SD Abgabe'!$A$32:$N$4326,'SD Abgabe'!$J$28,FALSE),0)),)</f>
        <v>0</v>
      </c>
      <c r="U126" s="83"/>
      <c r="V126" s="81" t="str">
        <f t="shared" si="39"/>
        <v/>
      </c>
      <c r="W126" s="82">
        <f>IF(M126="organische Düngemittel",IF(OR($M126=0,L126&lt;&gt;0,X126&gt;0),"",IFERROR(VLOOKUP($E126,'SD Abgabe'!$A$32:$N$4326,'SD Abgabe'!$J$28,FALSE),)),)</f>
        <v>0</v>
      </c>
      <c r="X126" s="84"/>
      <c r="Y126" s="85" t="str">
        <f ca="1">IFERROR(VLOOKUP($E126,'SD Abgabe'!$A$32:$N$610,Y$20,FALSE),"")</f>
        <v/>
      </c>
      <c r="Z126" s="86" t="str">
        <f ca="1">IFERROR(IF(AND(J126&lt;&gt;"eigene Stoffe",VLOOKUP($E126,'SD Abgabe'!$A$32:$N$610,'SD Abgabe'!$G$28,FALSE)=0),"",IF($L126&lt;&gt;0,"",IFERROR(IF(AND(P126&gt;0,O126&lt;&gt;"",Q126&lt;&gt;"t TM"),VLOOKUP($E126,'SD Abgabe'!$A$32:$N$610,'SD Abgabe'!$G$28,FALSE)/O126*P126,VLOOKUP($E126,'SD Abgabe'!$A$32:$N$610,'SD Abgabe'!$G$28,FALSE)),""))),"")</f>
        <v/>
      </c>
      <c r="AA126" s="87"/>
      <c r="AB126" s="86" t="str">
        <f ca="1">IFERROR(IF(AND(J126&lt;&gt;"eigene Stoffe",VLOOKUP($E126,'SD Abgabe'!$A$32:$N$610,'SD Abgabe'!$H$28,FALSE)=0),"",IF($L126&lt;&gt;0,"",IFERROR(IF(AND(P126&gt;0,O126&lt;&gt;"",Q126&lt;&gt;"t TM"),VLOOKUP($E126,'SD Abgabe'!$A$32:$N$610,'SD Abgabe'!$H$28,FALSE)/O126*P126,VLOOKUP($E126,'SD Abgabe'!$A$32:$N$610,'SD Abgabe'!$H$28,FALSE)),""))),"")</f>
        <v/>
      </c>
      <c r="AC126" s="87"/>
      <c r="AD126" s="424" t="s">
        <v>667</v>
      </c>
      <c r="AE126" s="26" t="str">
        <f>IF($M126=0,"",IFERROR(VLOOKUP($E126,'SD Abgabe'!$A$32:$N$556,AE$20,FALSE),""))</f>
        <v/>
      </c>
      <c r="AF126" s="15">
        <f t="shared" ca="1" si="40"/>
        <v>0</v>
      </c>
      <c r="AG126">
        <f t="shared" ca="1" si="29"/>
        <v>0</v>
      </c>
      <c r="AH126">
        <f t="shared" ca="1" si="30"/>
        <v>0</v>
      </c>
      <c r="AI126">
        <f t="shared" ca="1" si="31"/>
        <v>0</v>
      </c>
      <c r="AJ126">
        <f t="shared" ca="1" si="32"/>
        <v>0</v>
      </c>
      <c r="AK126">
        <f t="shared" si="41"/>
        <v>0</v>
      </c>
      <c r="AL126" s="28" t="e">
        <f ca="1">COUNTIF(OFFSET('SD Abgabe'!$C$32,VLOOKUP(J126,Art_Abgabe,3,FALSE),0,VLOOKUP(J126,Art_Abgabe,4,FALSE)-VLOOKUP(J126,Art_Abgabe,3,FALSE)+1,1),K126)</f>
        <v>#N/A</v>
      </c>
      <c r="AM126" s="14">
        <f ca="1">COUNTIF(OFFSET('SD Abgabe'!$M$32,VLOOKUP(E126,'SD Abgabe'!$A$33:$X$485,'SD Abgabe'!$X$28,FALSE),0,1,VLOOKUP(E126,'SD Abgabe'!$A$33:$Y$485,'SD Abgabe'!$Y$28,FALSE)),M126)</f>
        <v>0</v>
      </c>
      <c r="AN126" s="91">
        <f t="shared" ca="1" si="33"/>
        <v>0</v>
      </c>
      <c r="AO126" s="98">
        <f t="shared" si="42"/>
        <v>3</v>
      </c>
      <c r="AP126" s="98">
        <f t="shared" si="34"/>
        <v>0</v>
      </c>
      <c r="AQ126" s="17" t="str">
        <f t="shared" si="35"/>
        <v>1900-1-Abgabe</v>
      </c>
    </row>
    <row r="127" spans="1:43">
      <c r="A127" s="98">
        <f t="shared" si="24"/>
        <v>0</v>
      </c>
      <c r="B127" s="98" t="str">
        <f>IF(C127=1,SUM($C$23:C127),"")</f>
        <v/>
      </c>
      <c r="C127" s="98">
        <f t="shared" si="25"/>
        <v>0</v>
      </c>
      <c r="D127" t="str">
        <f t="shared" si="36"/>
        <v>1900-1-Abgabe-</v>
      </c>
      <c r="E127" s="7" t="str">
        <f t="shared" ca="1" si="26"/>
        <v>-</v>
      </c>
      <c r="F127" s="7">
        <f t="shared" si="37"/>
        <v>1900</v>
      </c>
      <c r="G127" s="7">
        <f t="shared" si="38"/>
        <v>1</v>
      </c>
      <c r="H127" s="162">
        <f t="shared" si="6"/>
        <v>105</v>
      </c>
      <c r="I127" s="77"/>
      <c r="J127" s="78"/>
      <c r="K127" s="79"/>
      <c r="L127" s="80"/>
      <c r="M127" s="177"/>
      <c r="N127" s="309" t="str">
        <f t="shared" ca="1" si="27"/>
        <v/>
      </c>
      <c r="O127" s="310" t="str">
        <f ca="1">IFERROR(IF(VLOOKUP($E127,'SD Abgabe'!$A$32:$N$610,'SD Abgabe'!$D$28,FALSE)=0,"",VLOOKUP($E127,'SD Abgabe'!$A$32:$N$610,'SD Abgabe'!$D$28,FALSE)),"")</f>
        <v/>
      </c>
      <c r="P127" s="313"/>
      <c r="Q127" s="317" t="str">
        <f>IF(OR($M127=0,L127&lt;&gt;0),"",IFERROR(VLOOKUP($E127,'SD Abgabe'!$A$32:$N$610,'SD Abgabe'!$E$28,FALSE),""))</f>
        <v/>
      </c>
      <c r="R127" s="87"/>
      <c r="S127" s="81" t="str">
        <f t="shared" si="28"/>
        <v/>
      </c>
      <c r="T127" s="82">
        <f>IF(M127="Tierische Erzeugnisse",IF(OR($M127=0,L127&lt;&gt;0,U127&gt;0),"",IFERROR(VLOOKUP($E127,'SD Abgabe'!$A$32:$N$4326,'SD Abgabe'!$J$28,FALSE),0)),)</f>
        <v>0</v>
      </c>
      <c r="U127" s="83"/>
      <c r="V127" s="81" t="str">
        <f t="shared" si="39"/>
        <v/>
      </c>
      <c r="W127" s="82">
        <f>IF(M127="organische Düngemittel",IF(OR($M127=0,L127&lt;&gt;0,X127&gt;0),"",IFERROR(VLOOKUP($E127,'SD Abgabe'!$A$32:$N$4326,'SD Abgabe'!$J$28,FALSE),)),)</f>
        <v>0</v>
      </c>
      <c r="X127" s="84"/>
      <c r="Y127" s="85" t="str">
        <f ca="1">IFERROR(VLOOKUP($E127,'SD Abgabe'!$A$32:$N$610,Y$20,FALSE),"")</f>
        <v/>
      </c>
      <c r="Z127" s="86" t="str">
        <f ca="1">IFERROR(IF(AND(J127&lt;&gt;"eigene Stoffe",VLOOKUP($E127,'SD Abgabe'!$A$32:$N$610,'SD Abgabe'!$G$28,FALSE)=0),"",IF($L127&lt;&gt;0,"",IFERROR(IF(AND(P127&gt;0,O127&lt;&gt;"",Q127&lt;&gt;"t TM"),VLOOKUP($E127,'SD Abgabe'!$A$32:$N$610,'SD Abgabe'!$G$28,FALSE)/O127*P127,VLOOKUP($E127,'SD Abgabe'!$A$32:$N$610,'SD Abgabe'!$G$28,FALSE)),""))),"")</f>
        <v/>
      </c>
      <c r="AA127" s="87"/>
      <c r="AB127" s="86" t="str">
        <f ca="1">IFERROR(IF(AND(J127&lt;&gt;"eigene Stoffe",VLOOKUP($E127,'SD Abgabe'!$A$32:$N$610,'SD Abgabe'!$H$28,FALSE)=0),"",IF($L127&lt;&gt;0,"",IFERROR(IF(AND(P127&gt;0,O127&lt;&gt;"",Q127&lt;&gt;"t TM"),VLOOKUP($E127,'SD Abgabe'!$A$32:$N$610,'SD Abgabe'!$H$28,FALSE)/O127*P127,VLOOKUP($E127,'SD Abgabe'!$A$32:$N$610,'SD Abgabe'!$H$28,FALSE)),""))),"")</f>
        <v/>
      </c>
      <c r="AC127" s="87"/>
      <c r="AD127" s="424" t="s">
        <v>667</v>
      </c>
      <c r="AE127" s="26" t="str">
        <f>IF($M127=0,"",IFERROR(VLOOKUP($E127,'SD Abgabe'!$A$32:$N$556,AE$20,FALSE),""))</f>
        <v/>
      </c>
      <c r="AF127" s="15">
        <f t="shared" ca="1" si="40"/>
        <v>0</v>
      </c>
      <c r="AG127">
        <f t="shared" ca="1" si="29"/>
        <v>0</v>
      </c>
      <c r="AH127">
        <f t="shared" ca="1" si="30"/>
        <v>0</v>
      </c>
      <c r="AI127">
        <f t="shared" ca="1" si="31"/>
        <v>0</v>
      </c>
      <c r="AJ127">
        <f t="shared" ca="1" si="32"/>
        <v>0</v>
      </c>
      <c r="AK127">
        <f t="shared" si="41"/>
        <v>0</v>
      </c>
      <c r="AL127" s="28" t="e">
        <f ca="1">COUNTIF(OFFSET('SD Abgabe'!$C$32,VLOOKUP(J127,Art_Abgabe,3,FALSE),0,VLOOKUP(J127,Art_Abgabe,4,FALSE)-VLOOKUP(J127,Art_Abgabe,3,FALSE)+1,1),K127)</f>
        <v>#N/A</v>
      </c>
      <c r="AM127" s="14">
        <f ca="1">COUNTIF(OFFSET('SD Abgabe'!$M$32,VLOOKUP(E127,'SD Abgabe'!$A$33:$X$485,'SD Abgabe'!$X$28,FALSE),0,1,VLOOKUP(E127,'SD Abgabe'!$A$33:$Y$485,'SD Abgabe'!$Y$28,FALSE)),M127)</f>
        <v>0</v>
      </c>
      <c r="AN127" s="91">
        <f t="shared" ca="1" si="33"/>
        <v>0</v>
      </c>
      <c r="AO127" s="98">
        <f t="shared" si="42"/>
        <v>3</v>
      </c>
      <c r="AP127" s="98">
        <f t="shared" si="34"/>
        <v>0</v>
      </c>
      <c r="AQ127" s="17" t="str">
        <f t="shared" si="35"/>
        <v>1900-1-Abgabe</v>
      </c>
    </row>
    <row r="128" spans="1:43">
      <c r="A128" s="98">
        <f t="shared" si="24"/>
        <v>0</v>
      </c>
      <c r="B128" s="98" t="str">
        <f>IF(C128=1,SUM($C$23:C128),"")</f>
        <v/>
      </c>
      <c r="C128" s="98">
        <f t="shared" si="25"/>
        <v>0</v>
      </c>
      <c r="D128" t="str">
        <f t="shared" si="36"/>
        <v>1900-1-Abgabe-</v>
      </c>
      <c r="E128" s="7" t="str">
        <f t="shared" ca="1" si="26"/>
        <v>-</v>
      </c>
      <c r="F128" s="7">
        <f t="shared" si="37"/>
        <v>1900</v>
      </c>
      <c r="G128" s="7">
        <f t="shared" si="38"/>
        <v>1</v>
      </c>
      <c r="H128" s="162">
        <f t="shared" si="6"/>
        <v>106</v>
      </c>
      <c r="I128" s="77"/>
      <c r="J128" s="78"/>
      <c r="K128" s="79"/>
      <c r="L128" s="80"/>
      <c r="M128" s="177"/>
      <c r="N128" s="309" t="str">
        <f t="shared" ca="1" si="27"/>
        <v/>
      </c>
      <c r="O128" s="310" t="str">
        <f ca="1">IFERROR(IF(VLOOKUP($E128,'SD Abgabe'!$A$32:$N$610,'SD Abgabe'!$D$28,FALSE)=0,"",VLOOKUP($E128,'SD Abgabe'!$A$32:$N$610,'SD Abgabe'!$D$28,FALSE)),"")</f>
        <v/>
      </c>
      <c r="P128" s="313"/>
      <c r="Q128" s="317" t="str">
        <f>IF(OR($M128=0,L128&lt;&gt;0),"",IFERROR(VLOOKUP($E128,'SD Abgabe'!$A$32:$N$610,'SD Abgabe'!$E$28,FALSE),""))</f>
        <v/>
      </c>
      <c r="R128" s="87"/>
      <c r="S128" s="81" t="str">
        <f t="shared" si="28"/>
        <v/>
      </c>
      <c r="T128" s="82">
        <f>IF(M128="Tierische Erzeugnisse",IF(OR($M128=0,L128&lt;&gt;0,U128&gt;0),"",IFERROR(VLOOKUP($E128,'SD Abgabe'!$A$32:$N$4326,'SD Abgabe'!$J$28,FALSE),0)),)</f>
        <v>0</v>
      </c>
      <c r="U128" s="83"/>
      <c r="V128" s="81" t="str">
        <f t="shared" si="39"/>
        <v/>
      </c>
      <c r="W128" s="82">
        <f>IF(M128="organische Düngemittel",IF(OR($M128=0,L128&lt;&gt;0,X128&gt;0),"",IFERROR(VLOOKUP($E128,'SD Abgabe'!$A$32:$N$4326,'SD Abgabe'!$J$28,FALSE),)),)</f>
        <v>0</v>
      </c>
      <c r="X128" s="84"/>
      <c r="Y128" s="85" t="str">
        <f ca="1">IFERROR(VLOOKUP($E128,'SD Abgabe'!$A$32:$N$610,Y$20,FALSE),"")</f>
        <v/>
      </c>
      <c r="Z128" s="86" t="str">
        <f ca="1">IFERROR(IF(AND(J128&lt;&gt;"eigene Stoffe",VLOOKUP($E128,'SD Abgabe'!$A$32:$N$610,'SD Abgabe'!$G$28,FALSE)=0),"",IF($L128&lt;&gt;0,"",IFERROR(IF(AND(P128&gt;0,O128&lt;&gt;"",Q128&lt;&gt;"t TM"),VLOOKUP($E128,'SD Abgabe'!$A$32:$N$610,'SD Abgabe'!$G$28,FALSE)/O128*P128,VLOOKUP($E128,'SD Abgabe'!$A$32:$N$610,'SD Abgabe'!$G$28,FALSE)),""))),"")</f>
        <v/>
      </c>
      <c r="AA128" s="87"/>
      <c r="AB128" s="86" t="str">
        <f ca="1">IFERROR(IF(AND(J128&lt;&gt;"eigene Stoffe",VLOOKUP($E128,'SD Abgabe'!$A$32:$N$610,'SD Abgabe'!$H$28,FALSE)=0),"",IF($L128&lt;&gt;0,"",IFERROR(IF(AND(P128&gt;0,O128&lt;&gt;"",Q128&lt;&gt;"t TM"),VLOOKUP($E128,'SD Abgabe'!$A$32:$N$610,'SD Abgabe'!$H$28,FALSE)/O128*P128,VLOOKUP($E128,'SD Abgabe'!$A$32:$N$610,'SD Abgabe'!$H$28,FALSE)),""))),"")</f>
        <v/>
      </c>
      <c r="AC128" s="87"/>
      <c r="AD128" s="424" t="s">
        <v>667</v>
      </c>
      <c r="AE128" s="26" t="str">
        <f>IF($M128=0,"",IFERROR(VLOOKUP($E128,'SD Abgabe'!$A$32:$N$556,AE$20,FALSE),""))</f>
        <v/>
      </c>
      <c r="AF128" s="15">
        <f t="shared" ca="1" si="40"/>
        <v>0</v>
      </c>
      <c r="AG128">
        <f t="shared" ca="1" si="29"/>
        <v>0</v>
      </c>
      <c r="AH128">
        <f t="shared" ca="1" si="30"/>
        <v>0</v>
      </c>
      <c r="AI128">
        <f t="shared" ca="1" si="31"/>
        <v>0</v>
      </c>
      <c r="AJ128">
        <f t="shared" ca="1" si="32"/>
        <v>0</v>
      </c>
      <c r="AK128">
        <f t="shared" si="41"/>
        <v>0</v>
      </c>
      <c r="AL128" s="28" t="e">
        <f ca="1">COUNTIF(OFFSET('SD Abgabe'!$C$32,VLOOKUP(J128,Art_Abgabe,3,FALSE),0,VLOOKUP(J128,Art_Abgabe,4,FALSE)-VLOOKUP(J128,Art_Abgabe,3,FALSE)+1,1),K128)</f>
        <v>#N/A</v>
      </c>
      <c r="AM128" s="14">
        <f ca="1">COUNTIF(OFFSET('SD Abgabe'!$M$32,VLOOKUP(E128,'SD Abgabe'!$A$33:$X$485,'SD Abgabe'!$X$28,FALSE),0,1,VLOOKUP(E128,'SD Abgabe'!$A$33:$Y$485,'SD Abgabe'!$Y$28,FALSE)),M128)</f>
        <v>0</v>
      </c>
      <c r="AN128" s="91">
        <f t="shared" ca="1" si="33"/>
        <v>0</v>
      </c>
      <c r="AO128" s="98">
        <f t="shared" si="42"/>
        <v>3</v>
      </c>
      <c r="AP128" s="98">
        <f t="shared" si="34"/>
        <v>0</v>
      </c>
      <c r="AQ128" s="17" t="str">
        <f t="shared" si="35"/>
        <v>1900-1-Abgabe</v>
      </c>
    </row>
    <row r="129" spans="1:43">
      <c r="A129" s="98">
        <f t="shared" si="24"/>
        <v>0</v>
      </c>
      <c r="B129" s="98" t="str">
        <f>IF(C129=1,SUM($C$23:C129),"")</f>
        <v/>
      </c>
      <c r="C129" s="98">
        <f t="shared" si="25"/>
        <v>0</v>
      </c>
      <c r="D129" t="str">
        <f t="shared" si="36"/>
        <v>1900-1-Abgabe-</v>
      </c>
      <c r="E129" s="7" t="str">
        <f t="shared" ca="1" si="26"/>
        <v>-</v>
      </c>
      <c r="F129" s="7">
        <f t="shared" si="37"/>
        <v>1900</v>
      </c>
      <c r="G129" s="7">
        <f t="shared" si="38"/>
        <v>1</v>
      </c>
      <c r="H129" s="162">
        <f t="shared" si="6"/>
        <v>107</v>
      </c>
      <c r="I129" s="77"/>
      <c r="J129" s="78"/>
      <c r="K129" s="79"/>
      <c r="L129" s="80"/>
      <c r="M129" s="177"/>
      <c r="N129" s="309" t="str">
        <f t="shared" ca="1" si="27"/>
        <v/>
      </c>
      <c r="O129" s="310" t="str">
        <f ca="1">IFERROR(IF(VLOOKUP($E129,'SD Abgabe'!$A$32:$N$610,'SD Abgabe'!$D$28,FALSE)=0,"",VLOOKUP($E129,'SD Abgabe'!$A$32:$N$610,'SD Abgabe'!$D$28,FALSE)),"")</f>
        <v/>
      </c>
      <c r="P129" s="313"/>
      <c r="Q129" s="317" t="str">
        <f>IF(OR($M129=0,L129&lt;&gt;0),"",IFERROR(VLOOKUP($E129,'SD Abgabe'!$A$32:$N$610,'SD Abgabe'!$E$28,FALSE),""))</f>
        <v/>
      </c>
      <c r="R129" s="87"/>
      <c r="S129" s="81" t="str">
        <f t="shared" si="28"/>
        <v/>
      </c>
      <c r="T129" s="82">
        <f>IF(M129="Tierische Erzeugnisse",IF(OR($M129=0,L129&lt;&gt;0,U129&gt;0),"",IFERROR(VLOOKUP($E129,'SD Abgabe'!$A$32:$N$4326,'SD Abgabe'!$J$28,FALSE),0)),)</f>
        <v>0</v>
      </c>
      <c r="U129" s="83"/>
      <c r="V129" s="81" t="str">
        <f t="shared" si="39"/>
        <v/>
      </c>
      <c r="W129" s="82">
        <f>IF(M129="organische Düngemittel",IF(OR($M129=0,L129&lt;&gt;0,X129&gt;0),"",IFERROR(VLOOKUP($E129,'SD Abgabe'!$A$32:$N$4326,'SD Abgabe'!$J$28,FALSE),)),)</f>
        <v>0</v>
      </c>
      <c r="X129" s="84"/>
      <c r="Y129" s="85" t="str">
        <f ca="1">IFERROR(VLOOKUP($E129,'SD Abgabe'!$A$32:$N$610,Y$20,FALSE),"")</f>
        <v/>
      </c>
      <c r="Z129" s="86" t="str">
        <f ca="1">IFERROR(IF(AND(J129&lt;&gt;"eigene Stoffe",VLOOKUP($E129,'SD Abgabe'!$A$32:$N$610,'SD Abgabe'!$G$28,FALSE)=0),"",IF($L129&lt;&gt;0,"",IFERROR(IF(AND(P129&gt;0,O129&lt;&gt;"",Q129&lt;&gt;"t TM"),VLOOKUP($E129,'SD Abgabe'!$A$32:$N$610,'SD Abgabe'!$G$28,FALSE)/O129*P129,VLOOKUP($E129,'SD Abgabe'!$A$32:$N$610,'SD Abgabe'!$G$28,FALSE)),""))),"")</f>
        <v/>
      </c>
      <c r="AA129" s="87"/>
      <c r="AB129" s="86" t="str">
        <f ca="1">IFERROR(IF(AND(J129&lt;&gt;"eigene Stoffe",VLOOKUP($E129,'SD Abgabe'!$A$32:$N$610,'SD Abgabe'!$H$28,FALSE)=0),"",IF($L129&lt;&gt;0,"",IFERROR(IF(AND(P129&gt;0,O129&lt;&gt;"",Q129&lt;&gt;"t TM"),VLOOKUP($E129,'SD Abgabe'!$A$32:$N$610,'SD Abgabe'!$H$28,FALSE)/O129*P129,VLOOKUP($E129,'SD Abgabe'!$A$32:$N$610,'SD Abgabe'!$H$28,FALSE)),""))),"")</f>
        <v/>
      </c>
      <c r="AC129" s="87"/>
      <c r="AD129" s="424" t="s">
        <v>667</v>
      </c>
      <c r="AE129" s="26" t="str">
        <f>IF($M129=0,"",IFERROR(VLOOKUP($E129,'SD Abgabe'!$A$32:$N$556,AE$20,FALSE),""))</f>
        <v/>
      </c>
      <c r="AF129" s="15">
        <f t="shared" ca="1" si="40"/>
        <v>0</v>
      </c>
      <c r="AG129">
        <f t="shared" ca="1" si="29"/>
        <v>0</v>
      </c>
      <c r="AH129">
        <f t="shared" ca="1" si="30"/>
        <v>0</v>
      </c>
      <c r="AI129">
        <f t="shared" ca="1" si="31"/>
        <v>0</v>
      </c>
      <c r="AJ129">
        <f t="shared" ca="1" si="32"/>
        <v>0</v>
      </c>
      <c r="AK129">
        <f t="shared" si="41"/>
        <v>0</v>
      </c>
      <c r="AL129" s="28" t="e">
        <f ca="1">COUNTIF(OFFSET('SD Abgabe'!$C$32,VLOOKUP(J129,Art_Abgabe,3,FALSE),0,VLOOKUP(J129,Art_Abgabe,4,FALSE)-VLOOKUP(J129,Art_Abgabe,3,FALSE)+1,1),K129)</f>
        <v>#N/A</v>
      </c>
      <c r="AM129" s="14">
        <f ca="1">COUNTIF(OFFSET('SD Abgabe'!$M$32,VLOOKUP(E129,'SD Abgabe'!$A$33:$X$485,'SD Abgabe'!$X$28,FALSE),0,1,VLOOKUP(E129,'SD Abgabe'!$A$33:$Y$485,'SD Abgabe'!$Y$28,FALSE)),M129)</f>
        <v>0</v>
      </c>
      <c r="AN129" s="91">
        <f t="shared" ca="1" si="33"/>
        <v>0</v>
      </c>
      <c r="AO129" s="98">
        <f t="shared" si="42"/>
        <v>3</v>
      </c>
      <c r="AP129" s="98">
        <f t="shared" si="34"/>
        <v>0</v>
      </c>
      <c r="AQ129" s="17" t="str">
        <f t="shared" si="35"/>
        <v>1900-1-Abgabe</v>
      </c>
    </row>
    <row r="130" spans="1:43">
      <c r="A130" s="98">
        <f t="shared" si="24"/>
        <v>0</v>
      </c>
      <c r="B130" s="98" t="str">
        <f>IF(C130=1,SUM($C$23:C130),"")</f>
        <v/>
      </c>
      <c r="C130" s="98">
        <f t="shared" si="25"/>
        <v>0</v>
      </c>
      <c r="D130" t="str">
        <f t="shared" si="36"/>
        <v>1900-1-Abgabe-</v>
      </c>
      <c r="E130" s="7" t="str">
        <f t="shared" ca="1" si="26"/>
        <v>-</v>
      </c>
      <c r="F130" s="7">
        <f t="shared" si="37"/>
        <v>1900</v>
      </c>
      <c r="G130" s="7">
        <f t="shared" si="38"/>
        <v>1</v>
      </c>
      <c r="H130" s="162">
        <f t="shared" si="6"/>
        <v>108</v>
      </c>
      <c r="I130" s="77"/>
      <c r="J130" s="78"/>
      <c r="K130" s="79"/>
      <c r="L130" s="80"/>
      <c r="M130" s="177"/>
      <c r="N130" s="309" t="str">
        <f t="shared" ca="1" si="27"/>
        <v/>
      </c>
      <c r="O130" s="310" t="str">
        <f ca="1">IFERROR(IF(VLOOKUP($E130,'SD Abgabe'!$A$32:$N$610,'SD Abgabe'!$D$28,FALSE)=0,"",VLOOKUP($E130,'SD Abgabe'!$A$32:$N$610,'SD Abgabe'!$D$28,FALSE)),"")</f>
        <v/>
      </c>
      <c r="P130" s="313"/>
      <c r="Q130" s="317" t="str">
        <f>IF(OR($M130=0,L130&lt;&gt;0),"",IFERROR(VLOOKUP($E130,'SD Abgabe'!$A$32:$N$610,'SD Abgabe'!$E$28,FALSE),""))</f>
        <v/>
      </c>
      <c r="R130" s="87"/>
      <c r="S130" s="81" t="str">
        <f t="shared" si="28"/>
        <v/>
      </c>
      <c r="T130" s="82">
        <f>IF(M130="Tierische Erzeugnisse",IF(OR($M130=0,L130&lt;&gt;0,U130&gt;0),"",IFERROR(VLOOKUP($E130,'SD Abgabe'!$A$32:$N$4326,'SD Abgabe'!$J$28,FALSE),0)),)</f>
        <v>0</v>
      </c>
      <c r="U130" s="83"/>
      <c r="V130" s="81" t="str">
        <f t="shared" si="39"/>
        <v/>
      </c>
      <c r="W130" s="82">
        <f>IF(M130="organische Düngemittel",IF(OR($M130=0,L130&lt;&gt;0,X130&gt;0),"",IFERROR(VLOOKUP($E130,'SD Abgabe'!$A$32:$N$4326,'SD Abgabe'!$J$28,FALSE),)),)</f>
        <v>0</v>
      </c>
      <c r="X130" s="84"/>
      <c r="Y130" s="85" t="str">
        <f ca="1">IFERROR(VLOOKUP($E130,'SD Abgabe'!$A$32:$N$610,Y$20,FALSE),"")</f>
        <v/>
      </c>
      <c r="Z130" s="86" t="str">
        <f ca="1">IFERROR(IF(AND(J130&lt;&gt;"eigene Stoffe",VLOOKUP($E130,'SD Abgabe'!$A$32:$N$610,'SD Abgabe'!$G$28,FALSE)=0),"",IF($L130&lt;&gt;0,"",IFERROR(IF(AND(P130&gt;0,O130&lt;&gt;"",Q130&lt;&gt;"t TM"),VLOOKUP($E130,'SD Abgabe'!$A$32:$N$610,'SD Abgabe'!$G$28,FALSE)/O130*P130,VLOOKUP($E130,'SD Abgabe'!$A$32:$N$610,'SD Abgabe'!$G$28,FALSE)),""))),"")</f>
        <v/>
      </c>
      <c r="AA130" s="87"/>
      <c r="AB130" s="86" t="str">
        <f ca="1">IFERROR(IF(AND(J130&lt;&gt;"eigene Stoffe",VLOOKUP($E130,'SD Abgabe'!$A$32:$N$610,'SD Abgabe'!$H$28,FALSE)=0),"",IF($L130&lt;&gt;0,"",IFERROR(IF(AND(P130&gt;0,O130&lt;&gt;"",Q130&lt;&gt;"t TM"),VLOOKUP($E130,'SD Abgabe'!$A$32:$N$610,'SD Abgabe'!$H$28,FALSE)/O130*P130,VLOOKUP($E130,'SD Abgabe'!$A$32:$N$610,'SD Abgabe'!$H$28,FALSE)),""))),"")</f>
        <v/>
      </c>
      <c r="AC130" s="87"/>
      <c r="AD130" s="424" t="s">
        <v>667</v>
      </c>
      <c r="AE130" s="26" t="str">
        <f>IF($M130=0,"",IFERROR(VLOOKUP($E130,'SD Abgabe'!$A$32:$N$556,AE$20,FALSE),""))</f>
        <v/>
      </c>
      <c r="AF130" s="15">
        <f t="shared" ca="1" si="40"/>
        <v>0</v>
      </c>
      <c r="AG130">
        <f t="shared" ca="1" si="29"/>
        <v>0</v>
      </c>
      <c r="AH130">
        <f t="shared" ca="1" si="30"/>
        <v>0</v>
      </c>
      <c r="AI130">
        <f t="shared" ca="1" si="31"/>
        <v>0</v>
      </c>
      <c r="AJ130">
        <f t="shared" ca="1" si="32"/>
        <v>0</v>
      </c>
      <c r="AK130">
        <f t="shared" si="41"/>
        <v>0</v>
      </c>
      <c r="AL130" s="28" t="e">
        <f ca="1">COUNTIF(OFFSET('SD Abgabe'!$C$32,VLOOKUP(J130,Art_Abgabe,3,FALSE),0,VLOOKUP(J130,Art_Abgabe,4,FALSE)-VLOOKUP(J130,Art_Abgabe,3,FALSE)+1,1),K130)</f>
        <v>#N/A</v>
      </c>
      <c r="AM130" s="14">
        <f ca="1">COUNTIF(OFFSET('SD Abgabe'!$M$32,VLOOKUP(E130,'SD Abgabe'!$A$33:$X$485,'SD Abgabe'!$X$28,FALSE),0,1,VLOOKUP(E130,'SD Abgabe'!$A$33:$Y$485,'SD Abgabe'!$Y$28,FALSE)),M130)</f>
        <v>0</v>
      </c>
      <c r="AN130" s="91">
        <f t="shared" ca="1" si="33"/>
        <v>0</v>
      </c>
      <c r="AO130" s="98">
        <f t="shared" si="42"/>
        <v>3</v>
      </c>
      <c r="AP130" s="98">
        <f t="shared" si="34"/>
        <v>0</v>
      </c>
      <c r="AQ130" s="17" t="str">
        <f t="shared" si="35"/>
        <v>1900-1-Abgabe</v>
      </c>
    </row>
    <row r="131" spans="1:43">
      <c r="A131" s="98">
        <f t="shared" si="24"/>
        <v>0</v>
      </c>
      <c r="B131" s="98" t="str">
        <f>IF(C131=1,SUM($C$23:C131),"")</f>
        <v/>
      </c>
      <c r="C131" s="98">
        <f t="shared" si="25"/>
        <v>0</v>
      </c>
      <c r="D131" t="str">
        <f t="shared" si="36"/>
        <v>1900-1-Abgabe-</v>
      </c>
      <c r="E131" s="7" t="str">
        <f t="shared" ca="1" si="26"/>
        <v>-</v>
      </c>
      <c r="F131" s="7">
        <f t="shared" si="37"/>
        <v>1900</v>
      </c>
      <c r="G131" s="7">
        <f t="shared" si="38"/>
        <v>1</v>
      </c>
      <c r="H131" s="162">
        <f t="shared" si="6"/>
        <v>109</v>
      </c>
      <c r="I131" s="77"/>
      <c r="J131" s="78"/>
      <c r="K131" s="79"/>
      <c r="L131" s="80"/>
      <c r="M131" s="177"/>
      <c r="N131" s="309" t="str">
        <f t="shared" ca="1" si="27"/>
        <v/>
      </c>
      <c r="O131" s="310" t="str">
        <f ca="1">IFERROR(IF(VLOOKUP($E131,'SD Abgabe'!$A$32:$N$610,'SD Abgabe'!$D$28,FALSE)=0,"",VLOOKUP($E131,'SD Abgabe'!$A$32:$N$610,'SD Abgabe'!$D$28,FALSE)),"")</f>
        <v/>
      </c>
      <c r="P131" s="313"/>
      <c r="Q131" s="317" t="str">
        <f>IF(OR($M131=0,L131&lt;&gt;0),"",IFERROR(VLOOKUP($E131,'SD Abgabe'!$A$32:$N$610,'SD Abgabe'!$E$28,FALSE),""))</f>
        <v/>
      </c>
      <c r="R131" s="87"/>
      <c r="S131" s="81" t="str">
        <f t="shared" si="28"/>
        <v/>
      </c>
      <c r="T131" s="82">
        <f>IF(M131="Tierische Erzeugnisse",IF(OR($M131=0,L131&lt;&gt;0,U131&gt;0),"",IFERROR(VLOOKUP($E131,'SD Abgabe'!$A$32:$N$4326,'SD Abgabe'!$J$28,FALSE),0)),)</f>
        <v>0</v>
      </c>
      <c r="U131" s="83"/>
      <c r="V131" s="81" t="str">
        <f t="shared" si="39"/>
        <v/>
      </c>
      <c r="W131" s="82">
        <f>IF(M131="organische Düngemittel",IF(OR($M131=0,L131&lt;&gt;0,X131&gt;0),"",IFERROR(VLOOKUP($E131,'SD Abgabe'!$A$32:$N$4326,'SD Abgabe'!$J$28,FALSE),)),)</f>
        <v>0</v>
      </c>
      <c r="X131" s="84"/>
      <c r="Y131" s="85" t="str">
        <f ca="1">IFERROR(VLOOKUP($E131,'SD Abgabe'!$A$32:$N$610,Y$20,FALSE),"")</f>
        <v/>
      </c>
      <c r="Z131" s="86" t="str">
        <f ca="1">IFERROR(IF(AND(J131&lt;&gt;"eigene Stoffe",VLOOKUP($E131,'SD Abgabe'!$A$32:$N$610,'SD Abgabe'!$G$28,FALSE)=0),"",IF($L131&lt;&gt;0,"",IFERROR(IF(AND(P131&gt;0,O131&lt;&gt;"",Q131&lt;&gt;"t TM"),VLOOKUP($E131,'SD Abgabe'!$A$32:$N$610,'SD Abgabe'!$G$28,FALSE)/O131*P131,VLOOKUP($E131,'SD Abgabe'!$A$32:$N$610,'SD Abgabe'!$G$28,FALSE)),""))),"")</f>
        <v/>
      </c>
      <c r="AA131" s="87"/>
      <c r="AB131" s="86" t="str">
        <f ca="1">IFERROR(IF(AND(J131&lt;&gt;"eigene Stoffe",VLOOKUP($E131,'SD Abgabe'!$A$32:$N$610,'SD Abgabe'!$H$28,FALSE)=0),"",IF($L131&lt;&gt;0,"",IFERROR(IF(AND(P131&gt;0,O131&lt;&gt;"",Q131&lt;&gt;"t TM"),VLOOKUP($E131,'SD Abgabe'!$A$32:$N$610,'SD Abgabe'!$H$28,FALSE)/O131*P131,VLOOKUP($E131,'SD Abgabe'!$A$32:$N$610,'SD Abgabe'!$H$28,FALSE)),""))),"")</f>
        <v/>
      </c>
      <c r="AC131" s="87"/>
      <c r="AD131" s="424" t="s">
        <v>667</v>
      </c>
      <c r="AE131" s="26" t="str">
        <f>IF($M131=0,"",IFERROR(VLOOKUP($E131,'SD Abgabe'!$A$32:$N$556,AE$20,FALSE),""))</f>
        <v/>
      </c>
      <c r="AF131" s="15">
        <f t="shared" ca="1" si="40"/>
        <v>0</v>
      </c>
      <c r="AG131">
        <f t="shared" ca="1" si="29"/>
        <v>0</v>
      </c>
      <c r="AH131">
        <f t="shared" ca="1" si="30"/>
        <v>0</v>
      </c>
      <c r="AI131">
        <f t="shared" ca="1" si="31"/>
        <v>0</v>
      </c>
      <c r="AJ131">
        <f t="shared" ca="1" si="32"/>
        <v>0</v>
      </c>
      <c r="AK131">
        <f t="shared" si="41"/>
        <v>0</v>
      </c>
      <c r="AL131" s="28" t="e">
        <f ca="1">COUNTIF(OFFSET('SD Abgabe'!$C$32,VLOOKUP(J131,Art_Abgabe,3,FALSE),0,VLOOKUP(J131,Art_Abgabe,4,FALSE)-VLOOKUP(J131,Art_Abgabe,3,FALSE)+1,1),K131)</f>
        <v>#N/A</v>
      </c>
      <c r="AM131" s="14">
        <f ca="1">COUNTIF(OFFSET('SD Abgabe'!$M$32,VLOOKUP(E131,'SD Abgabe'!$A$33:$X$485,'SD Abgabe'!$X$28,FALSE),0,1,VLOOKUP(E131,'SD Abgabe'!$A$33:$Y$485,'SD Abgabe'!$Y$28,FALSE)),M131)</f>
        <v>0</v>
      </c>
      <c r="AN131" s="91">
        <f t="shared" ca="1" si="33"/>
        <v>0</v>
      </c>
      <c r="AO131" s="98">
        <f t="shared" si="42"/>
        <v>3</v>
      </c>
      <c r="AP131" s="98">
        <f t="shared" si="34"/>
        <v>0</v>
      </c>
      <c r="AQ131" s="17" t="str">
        <f t="shared" si="35"/>
        <v>1900-1-Abgabe</v>
      </c>
    </row>
    <row r="132" spans="1:43">
      <c r="A132" s="98">
        <f t="shared" si="24"/>
        <v>0</v>
      </c>
      <c r="B132" s="98" t="str">
        <f>IF(C132=1,SUM($C$23:C132),"")</f>
        <v/>
      </c>
      <c r="C132" s="98">
        <f t="shared" si="25"/>
        <v>0</v>
      </c>
      <c r="D132" t="str">
        <f t="shared" si="36"/>
        <v>1900-1-Abgabe-</v>
      </c>
      <c r="E132" s="7" t="str">
        <f t="shared" ca="1" si="26"/>
        <v>-</v>
      </c>
      <c r="F132" s="7">
        <f t="shared" si="37"/>
        <v>1900</v>
      </c>
      <c r="G132" s="7">
        <f t="shared" si="38"/>
        <v>1</v>
      </c>
      <c r="H132" s="162">
        <f t="shared" si="6"/>
        <v>110</v>
      </c>
      <c r="I132" s="77"/>
      <c r="J132" s="78"/>
      <c r="K132" s="79"/>
      <c r="L132" s="80"/>
      <c r="M132" s="177"/>
      <c r="N132" s="309" t="str">
        <f t="shared" ca="1" si="27"/>
        <v/>
      </c>
      <c r="O132" s="310" t="str">
        <f ca="1">IFERROR(IF(VLOOKUP($E132,'SD Abgabe'!$A$32:$N$610,'SD Abgabe'!$D$28,FALSE)=0,"",VLOOKUP($E132,'SD Abgabe'!$A$32:$N$610,'SD Abgabe'!$D$28,FALSE)),"")</f>
        <v/>
      </c>
      <c r="P132" s="313"/>
      <c r="Q132" s="317" t="str">
        <f>IF(OR($M132=0,L132&lt;&gt;0),"",IFERROR(VLOOKUP($E132,'SD Abgabe'!$A$32:$N$610,'SD Abgabe'!$E$28,FALSE),""))</f>
        <v/>
      </c>
      <c r="R132" s="87"/>
      <c r="S132" s="81" t="str">
        <f t="shared" si="28"/>
        <v/>
      </c>
      <c r="T132" s="82">
        <f>IF(M132="Tierische Erzeugnisse",IF(OR($M132=0,L132&lt;&gt;0,U132&gt;0),"",IFERROR(VLOOKUP($E132,'SD Abgabe'!$A$32:$N$4326,'SD Abgabe'!$J$28,FALSE),0)),)</f>
        <v>0</v>
      </c>
      <c r="U132" s="83"/>
      <c r="V132" s="81" t="str">
        <f t="shared" si="39"/>
        <v/>
      </c>
      <c r="W132" s="82">
        <f>IF(M132="organische Düngemittel",IF(OR($M132=0,L132&lt;&gt;0,X132&gt;0),"",IFERROR(VLOOKUP($E132,'SD Abgabe'!$A$32:$N$4326,'SD Abgabe'!$J$28,FALSE),)),)</f>
        <v>0</v>
      </c>
      <c r="X132" s="84"/>
      <c r="Y132" s="85" t="str">
        <f ca="1">IFERROR(VLOOKUP($E132,'SD Abgabe'!$A$32:$N$610,Y$20,FALSE),"")</f>
        <v/>
      </c>
      <c r="Z132" s="86" t="str">
        <f ca="1">IFERROR(IF(AND(J132&lt;&gt;"eigene Stoffe",VLOOKUP($E132,'SD Abgabe'!$A$32:$N$610,'SD Abgabe'!$G$28,FALSE)=0),"",IF($L132&lt;&gt;0,"",IFERROR(IF(AND(P132&gt;0,O132&lt;&gt;"",Q132&lt;&gt;"t TM"),VLOOKUP($E132,'SD Abgabe'!$A$32:$N$610,'SD Abgabe'!$G$28,FALSE)/O132*P132,VLOOKUP($E132,'SD Abgabe'!$A$32:$N$610,'SD Abgabe'!$G$28,FALSE)),""))),"")</f>
        <v/>
      </c>
      <c r="AA132" s="87"/>
      <c r="AB132" s="86" t="str">
        <f ca="1">IFERROR(IF(AND(J132&lt;&gt;"eigene Stoffe",VLOOKUP($E132,'SD Abgabe'!$A$32:$N$610,'SD Abgabe'!$H$28,FALSE)=0),"",IF($L132&lt;&gt;0,"",IFERROR(IF(AND(P132&gt;0,O132&lt;&gt;"",Q132&lt;&gt;"t TM"),VLOOKUP($E132,'SD Abgabe'!$A$32:$N$610,'SD Abgabe'!$H$28,FALSE)/O132*P132,VLOOKUP($E132,'SD Abgabe'!$A$32:$N$610,'SD Abgabe'!$H$28,FALSE)),""))),"")</f>
        <v/>
      </c>
      <c r="AC132" s="87"/>
      <c r="AD132" s="424" t="s">
        <v>667</v>
      </c>
      <c r="AE132" s="26" t="str">
        <f>IF($M132=0,"",IFERROR(VLOOKUP($E132,'SD Abgabe'!$A$32:$N$556,AE$20,FALSE),""))</f>
        <v/>
      </c>
      <c r="AF132" s="15">
        <f t="shared" ca="1" si="40"/>
        <v>0</v>
      </c>
      <c r="AG132">
        <f t="shared" ca="1" si="29"/>
        <v>0</v>
      </c>
      <c r="AH132">
        <f t="shared" ca="1" si="30"/>
        <v>0</v>
      </c>
      <c r="AI132">
        <f t="shared" ca="1" si="31"/>
        <v>0</v>
      </c>
      <c r="AJ132">
        <f t="shared" ca="1" si="32"/>
        <v>0</v>
      </c>
      <c r="AK132">
        <f t="shared" si="41"/>
        <v>0</v>
      </c>
      <c r="AL132" s="28" t="e">
        <f ca="1">COUNTIF(OFFSET('SD Abgabe'!$C$32,VLOOKUP(J132,Art_Abgabe,3,FALSE),0,VLOOKUP(J132,Art_Abgabe,4,FALSE)-VLOOKUP(J132,Art_Abgabe,3,FALSE)+1,1),K132)</f>
        <v>#N/A</v>
      </c>
      <c r="AM132" s="14">
        <f ca="1">COUNTIF(OFFSET('SD Abgabe'!$M$32,VLOOKUP(E132,'SD Abgabe'!$A$33:$X$485,'SD Abgabe'!$X$28,FALSE),0,1,VLOOKUP(E132,'SD Abgabe'!$A$33:$Y$485,'SD Abgabe'!$Y$28,FALSE)),M132)</f>
        <v>0</v>
      </c>
      <c r="AN132" s="91">
        <f t="shared" ca="1" si="33"/>
        <v>0</v>
      </c>
      <c r="AO132" s="98">
        <f t="shared" si="42"/>
        <v>3</v>
      </c>
      <c r="AP132" s="98">
        <f t="shared" si="34"/>
        <v>0</v>
      </c>
      <c r="AQ132" s="17" t="str">
        <f t="shared" si="35"/>
        <v>1900-1-Abgabe</v>
      </c>
    </row>
    <row r="133" spans="1:43">
      <c r="A133" s="98">
        <f t="shared" si="24"/>
        <v>0</v>
      </c>
      <c r="B133" s="98" t="str">
        <f>IF(C133=1,SUM($C$23:C133),"")</f>
        <v/>
      </c>
      <c r="C133" s="98">
        <f t="shared" si="25"/>
        <v>0</v>
      </c>
      <c r="D133" t="str">
        <f t="shared" si="36"/>
        <v>1900-1-Abgabe-</v>
      </c>
      <c r="E133" s="7" t="str">
        <f t="shared" ca="1" si="26"/>
        <v>-</v>
      </c>
      <c r="F133" s="7">
        <f t="shared" si="37"/>
        <v>1900</v>
      </c>
      <c r="G133" s="7">
        <f t="shared" si="38"/>
        <v>1</v>
      </c>
      <c r="H133" s="162">
        <f t="shared" si="6"/>
        <v>111</v>
      </c>
      <c r="I133" s="77"/>
      <c r="J133" s="78"/>
      <c r="K133" s="79"/>
      <c r="L133" s="80"/>
      <c r="M133" s="177"/>
      <c r="N133" s="309" t="str">
        <f t="shared" ca="1" si="27"/>
        <v/>
      </c>
      <c r="O133" s="310" t="str">
        <f ca="1">IFERROR(IF(VLOOKUP($E133,'SD Abgabe'!$A$32:$N$610,'SD Abgabe'!$D$28,FALSE)=0,"",VLOOKUP($E133,'SD Abgabe'!$A$32:$N$610,'SD Abgabe'!$D$28,FALSE)),"")</f>
        <v/>
      </c>
      <c r="P133" s="313"/>
      <c r="Q133" s="317" t="str">
        <f>IF(OR($M133=0,L133&lt;&gt;0),"",IFERROR(VLOOKUP($E133,'SD Abgabe'!$A$32:$N$610,'SD Abgabe'!$E$28,FALSE),""))</f>
        <v/>
      </c>
      <c r="R133" s="87"/>
      <c r="S133" s="81" t="str">
        <f t="shared" si="28"/>
        <v/>
      </c>
      <c r="T133" s="82">
        <f>IF(M133="Tierische Erzeugnisse",IF(OR($M133=0,L133&lt;&gt;0,U133&gt;0),"",IFERROR(VLOOKUP($E133,'SD Abgabe'!$A$32:$N$4326,'SD Abgabe'!$J$28,FALSE),0)),)</f>
        <v>0</v>
      </c>
      <c r="U133" s="83"/>
      <c r="V133" s="81" t="str">
        <f t="shared" si="39"/>
        <v/>
      </c>
      <c r="W133" s="82">
        <f>IF(M133="organische Düngemittel",IF(OR($M133=0,L133&lt;&gt;0,X133&gt;0),"",IFERROR(VLOOKUP($E133,'SD Abgabe'!$A$32:$N$4326,'SD Abgabe'!$J$28,FALSE),)),)</f>
        <v>0</v>
      </c>
      <c r="X133" s="84"/>
      <c r="Y133" s="85" t="str">
        <f ca="1">IFERROR(VLOOKUP($E133,'SD Abgabe'!$A$32:$N$610,Y$20,FALSE),"")</f>
        <v/>
      </c>
      <c r="Z133" s="86" t="str">
        <f ca="1">IFERROR(IF(AND(J133&lt;&gt;"eigene Stoffe",VLOOKUP($E133,'SD Abgabe'!$A$32:$N$610,'SD Abgabe'!$G$28,FALSE)=0),"",IF($L133&lt;&gt;0,"",IFERROR(IF(AND(P133&gt;0,O133&lt;&gt;"",Q133&lt;&gt;"t TM"),VLOOKUP($E133,'SD Abgabe'!$A$32:$N$610,'SD Abgabe'!$G$28,FALSE)/O133*P133,VLOOKUP($E133,'SD Abgabe'!$A$32:$N$610,'SD Abgabe'!$G$28,FALSE)),""))),"")</f>
        <v/>
      </c>
      <c r="AA133" s="87"/>
      <c r="AB133" s="86" t="str">
        <f ca="1">IFERROR(IF(AND(J133&lt;&gt;"eigene Stoffe",VLOOKUP($E133,'SD Abgabe'!$A$32:$N$610,'SD Abgabe'!$H$28,FALSE)=0),"",IF($L133&lt;&gt;0,"",IFERROR(IF(AND(P133&gt;0,O133&lt;&gt;"",Q133&lt;&gt;"t TM"),VLOOKUP($E133,'SD Abgabe'!$A$32:$N$610,'SD Abgabe'!$H$28,FALSE)/O133*P133,VLOOKUP($E133,'SD Abgabe'!$A$32:$N$610,'SD Abgabe'!$H$28,FALSE)),""))),"")</f>
        <v/>
      </c>
      <c r="AC133" s="87"/>
      <c r="AD133" s="424" t="s">
        <v>667</v>
      </c>
      <c r="AE133" s="26" t="str">
        <f>IF($M133=0,"",IFERROR(VLOOKUP($E133,'SD Abgabe'!$A$32:$N$556,AE$20,FALSE),""))</f>
        <v/>
      </c>
      <c r="AF133" s="15">
        <f t="shared" ca="1" si="40"/>
        <v>0</v>
      </c>
      <c r="AG133">
        <f t="shared" ca="1" si="29"/>
        <v>0</v>
      </c>
      <c r="AH133">
        <f t="shared" ca="1" si="30"/>
        <v>0</v>
      </c>
      <c r="AI133">
        <f t="shared" ca="1" si="31"/>
        <v>0</v>
      </c>
      <c r="AJ133">
        <f t="shared" ca="1" si="32"/>
        <v>0</v>
      </c>
      <c r="AK133">
        <f t="shared" si="41"/>
        <v>0</v>
      </c>
      <c r="AL133" s="28" t="e">
        <f ca="1">COUNTIF(OFFSET('SD Abgabe'!$C$32,VLOOKUP(J133,Art_Abgabe,3,FALSE),0,VLOOKUP(J133,Art_Abgabe,4,FALSE)-VLOOKUP(J133,Art_Abgabe,3,FALSE)+1,1),K133)</f>
        <v>#N/A</v>
      </c>
      <c r="AM133" s="14">
        <f ca="1">COUNTIF(OFFSET('SD Abgabe'!$M$32,VLOOKUP(E133,'SD Abgabe'!$A$33:$X$485,'SD Abgabe'!$X$28,FALSE),0,1,VLOOKUP(E133,'SD Abgabe'!$A$33:$Y$485,'SD Abgabe'!$Y$28,FALSE)),M133)</f>
        <v>0</v>
      </c>
      <c r="AN133" s="91">
        <f t="shared" ca="1" si="33"/>
        <v>0</v>
      </c>
      <c r="AO133" s="98">
        <f t="shared" si="42"/>
        <v>3</v>
      </c>
      <c r="AP133" s="98">
        <f t="shared" si="34"/>
        <v>0</v>
      </c>
      <c r="AQ133" s="17" t="str">
        <f t="shared" si="35"/>
        <v>1900-1-Abgabe</v>
      </c>
    </row>
    <row r="134" spans="1:43">
      <c r="A134" s="98">
        <f t="shared" si="24"/>
        <v>0</v>
      </c>
      <c r="B134" s="98" t="str">
        <f>IF(C134=1,SUM($C$23:C134),"")</f>
        <v/>
      </c>
      <c r="C134" s="98">
        <f t="shared" si="25"/>
        <v>0</v>
      </c>
      <c r="D134" t="str">
        <f t="shared" si="36"/>
        <v>1900-1-Abgabe-</v>
      </c>
      <c r="E134" s="7" t="str">
        <f t="shared" ca="1" si="26"/>
        <v>-</v>
      </c>
      <c r="F134" s="7">
        <f t="shared" si="37"/>
        <v>1900</v>
      </c>
      <c r="G134" s="7">
        <f t="shared" si="38"/>
        <v>1</v>
      </c>
      <c r="H134" s="162">
        <f t="shared" si="6"/>
        <v>112</v>
      </c>
      <c r="I134" s="77"/>
      <c r="J134" s="78"/>
      <c r="K134" s="79"/>
      <c r="L134" s="80"/>
      <c r="M134" s="177"/>
      <c r="N134" s="309" t="str">
        <f t="shared" ca="1" si="27"/>
        <v/>
      </c>
      <c r="O134" s="310" t="str">
        <f ca="1">IFERROR(IF(VLOOKUP($E134,'SD Abgabe'!$A$32:$N$610,'SD Abgabe'!$D$28,FALSE)=0,"",VLOOKUP($E134,'SD Abgabe'!$A$32:$N$610,'SD Abgabe'!$D$28,FALSE)),"")</f>
        <v/>
      </c>
      <c r="P134" s="313"/>
      <c r="Q134" s="317" t="str">
        <f>IF(OR($M134=0,L134&lt;&gt;0),"",IFERROR(VLOOKUP($E134,'SD Abgabe'!$A$32:$N$610,'SD Abgabe'!$E$28,FALSE),""))</f>
        <v/>
      </c>
      <c r="R134" s="87"/>
      <c r="S134" s="81" t="str">
        <f t="shared" si="28"/>
        <v/>
      </c>
      <c r="T134" s="82">
        <f>IF(M134="Tierische Erzeugnisse",IF(OR($M134=0,L134&lt;&gt;0,U134&gt;0),"",IFERROR(VLOOKUP($E134,'SD Abgabe'!$A$32:$N$4326,'SD Abgabe'!$J$28,FALSE),0)),)</f>
        <v>0</v>
      </c>
      <c r="U134" s="83"/>
      <c r="V134" s="81" t="str">
        <f t="shared" si="39"/>
        <v/>
      </c>
      <c r="W134" s="82">
        <f>IF(M134="organische Düngemittel",IF(OR($M134=0,L134&lt;&gt;0,X134&gt;0),"",IFERROR(VLOOKUP($E134,'SD Abgabe'!$A$32:$N$4326,'SD Abgabe'!$J$28,FALSE),)),)</f>
        <v>0</v>
      </c>
      <c r="X134" s="84"/>
      <c r="Y134" s="85" t="str">
        <f ca="1">IFERROR(VLOOKUP($E134,'SD Abgabe'!$A$32:$N$610,Y$20,FALSE),"")</f>
        <v/>
      </c>
      <c r="Z134" s="86" t="str">
        <f ca="1">IFERROR(IF(AND(J134&lt;&gt;"eigene Stoffe",VLOOKUP($E134,'SD Abgabe'!$A$32:$N$610,'SD Abgabe'!$G$28,FALSE)=0),"",IF($L134&lt;&gt;0,"",IFERROR(IF(AND(P134&gt;0,O134&lt;&gt;"",Q134&lt;&gt;"t TM"),VLOOKUP($E134,'SD Abgabe'!$A$32:$N$610,'SD Abgabe'!$G$28,FALSE)/O134*P134,VLOOKUP($E134,'SD Abgabe'!$A$32:$N$610,'SD Abgabe'!$G$28,FALSE)),""))),"")</f>
        <v/>
      </c>
      <c r="AA134" s="87"/>
      <c r="AB134" s="86" t="str">
        <f ca="1">IFERROR(IF(AND(J134&lt;&gt;"eigene Stoffe",VLOOKUP($E134,'SD Abgabe'!$A$32:$N$610,'SD Abgabe'!$H$28,FALSE)=0),"",IF($L134&lt;&gt;0,"",IFERROR(IF(AND(P134&gt;0,O134&lt;&gt;"",Q134&lt;&gt;"t TM"),VLOOKUP($E134,'SD Abgabe'!$A$32:$N$610,'SD Abgabe'!$H$28,FALSE)/O134*P134,VLOOKUP($E134,'SD Abgabe'!$A$32:$N$610,'SD Abgabe'!$H$28,FALSE)),""))),"")</f>
        <v/>
      </c>
      <c r="AC134" s="87"/>
      <c r="AD134" s="424" t="s">
        <v>667</v>
      </c>
      <c r="AE134" s="26" t="str">
        <f>IF($M134=0,"",IFERROR(VLOOKUP($E134,'SD Abgabe'!$A$32:$N$556,AE$20,FALSE),""))</f>
        <v/>
      </c>
      <c r="AF134" s="15">
        <f t="shared" ca="1" si="40"/>
        <v>0</v>
      </c>
      <c r="AG134">
        <f t="shared" ca="1" si="29"/>
        <v>0</v>
      </c>
      <c r="AH134">
        <f t="shared" ca="1" si="30"/>
        <v>0</v>
      </c>
      <c r="AI134">
        <f t="shared" ca="1" si="31"/>
        <v>0</v>
      </c>
      <c r="AJ134">
        <f t="shared" ca="1" si="32"/>
        <v>0</v>
      </c>
      <c r="AK134">
        <f t="shared" si="41"/>
        <v>0</v>
      </c>
      <c r="AL134" s="28" t="e">
        <f ca="1">COUNTIF(OFFSET('SD Abgabe'!$C$32,VLOOKUP(J134,Art_Abgabe,3,FALSE),0,VLOOKUP(J134,Art_Abgabe,4,FALSE)-VLOOKUP(J134,Art_Abgabe,3,FALSE)+1,1),K134)</f>
        <v>#N/A</v>
      </c>
      <c r="AM134" s="14">
        <f ca="1">COUNTIF(OFFSET('SD Abgabe'!$M$32,VLOOKUP(E134,'SD Abgabe'!$A$33:$X$485,'SD Abgabe'!$X$28,FALSE),0,1,VLOOKUP(E134,'SD Abgabe'!$A$33:$Y$485,'SD Abgabe'!$Y$28,FALSE)),M134)</f>
        <v>0</v>
      </c>
      <c r="AN134" s="91">
        <f t="shared" ca="1" si="33"/>
        <v>0</v>
      </c>
      <c r="AO134" s="98">
        <f t="shared" si="42"/>
        <v>3</v>
      </c>
      <c r="AP134" s="98">
        <f t="shared" si="34"/>
        <v>0</v>
      </c>
      <c r="AQ134" s="17" t="str">
        <f t="shared" si="35"/>
        <v>1900-1-Abgabe</v>
      </c>
    </row>
    <row r="135" spans="1:43">
      <c r="A135" s="98">
        <f t="shared" si="24"/>
        <v>0</v>
      </c>
      <c r="B135" s="98" t="str">
        <f>IF(C135=1,SUM($C$23:C135),"")</f>
        <v/>
      </c>
      <c r="C135" s="98">
        <f t="shared" si="25"/>
        <v>0</v>
      </c>
      <c r="D135" t="str">
        <f t="shared" si="36"/>
        <v>1900-1-Abgabe-</v>
      </c>
      <c r="E135" s="7" t="str">
        <f t="shared" ca="1" si="26"/>
        <v>-</v>
      </c>
      <c r="F135" s="7">
        <f t="shared" si="37"/>
        <v>1900</v>
      </c>
      <c r="G135" s="7">
        <f t="shared" si="38"/>
        <v>1</v>
      </c>
      <c r="H135" s="162">
        <f t="shared" si="6"/>
        <v>113</v>
      </c>
      <c r="I135" s="77"/>
      <c r="J135" s="78"/>
      <c r="K135" s="79"/>
      <c r="L135" s="80"/>
      <c r="M135" s="177"/>
      <c r="N135" s="309" t="str">
        <f t="shared" ca="1" si="27"/>
        <v/>
      </c>
      <c r="O135" s="310" t="str">
        <f ca="1">IFERROR(IF(VLOOKUP($E135,'SD Abgabe'!$A$32:$N$610,'SD Abgabe'!$D$28,FALSE)=0,"",VLOOKUP($E135,'SD Abgabe'!$A$32:$N$610,'SD Abgabe'!$D$28,FALSE)),"")</f>
        <v/>
      </c>
      <c r="P135" s="313"/>
      <c r="Q135" s="317" t="str">
        <f>IF(OR($M135=0,L135&lt;&gt;0),"",IFERROR(VLOOKUP($E135,'SD Abgabe'!$A$32:$N$610,'SD Abgabe'!$E$28,FALSE),""))</f>
        <v/>
      </c>
      <c r="R135" s="87"/>
      <c r="S135" s="81" t="str">
        <f t="shared" si="28"/>
        <v/>
      </c>
      <c r="T135" s="82">
        <f>IF(M135="Tierische Erzeugnisse",IF(OR($M135=0,L135&lt;&gt;0,U135&gt;0),"",IFERROR(VLOOKUP($E135,'SD Abgabe'!$A$32:$N$4326,'SD Abgabe'!$J$28,FALSE),0)),)</f>
        <v>0</v>
      </c>
      <c r="U135" s="83"/>
      <c r="V135" s="81" t="str">
        <f t="shared" si="39"/>
        <v/>
      </c>
      <c r="W135" s="82">
        <f>IF(M135="organische Düngemittel",IF(OR($M135=0,L135&lt;&gt;0,X135&gt;0),"",IFERROR(VLOOKUP($E135,'SD Abgabe'!$A$32:$N$4326,'SD Abgabe'!$J$28,FALSE),)),)</f>
        <v>0</v>
      </c>
      <c r="X135" s="84"/>
      <c r="Y135" s="85" t="str">
        <f ca="1">IFERROR(VLOOKUP($E135,'SD Abgabe'!$A$32:$N$610,Y$20,FALSE),"")</f>
        <v/>
      </c>
      <c r="Z135" s="86" t="str">
        <f ca="1">IFERROR(IF(AND(J135&lt;&gt;"eigene Stoffe",VLOOKUP($E135,'SD Abgabe'!$A$32:$N$610,'SD Abgabe'!$G$28,FALSE)=0),"",IF($L135&lt;&gt;0,"",IFERROR(IF(AND(P135&gt;0,O135&lt;&gt;"",Q135&lt;&gt;"t TM"),VLOOKUP($E135,'SD Abgabe'!$A$32:$N$610,'SD Abgabe'!$G$28,FALSE)/O135*P135,VLOOKUP($E135,'SD Abgabe'!$A$32:$N$610,'SD Abgabe'!$G$28,FALSE)),""))),"")</f>
        <v/>
      </c>
      <c r="AA135" s="87"/>
      <c r="AB135" s="86" t="str">
        <f ca="1">IFERROR(IF(AND(J135&lt;&gt;"eigene Stoffe",VLOOKUP($E135,'SD Abgabe'!$A$32:$N$610,'SD Abgabe'!$H$28,FALSE)=0),"",IF($L135&lt;&gt;0,"",IFERROR(IF(AND(P135&gt;0,O135&lt;&gt;"",Q135&lt;&gt;"t TM"),VLOOKUP($E135,'SD Abgabe'!$A$32:$N$610,'SD Abgabe'!$H$28,FALSE)/O135*P135,VLOOKUP($E135,'SD Abgabe'!$A$32:$N$610,'SD Abgabe'!$H$28,FALSE)),""))),"")</f>
        <v/>
      </c>
      <c r="AC135" s="87"/>
      <c r="AD135" s="424" t="s">
        <v>667</v>
      </c>
      <c r="AE135" s="26" t="str">
        <f>IF($M135=0,"",IFERROR(VLOOKUP($E135,'SD Abgabe'!$A$32:$N$556,AE$20,FALSE),""))</f>
        <v/>
      </c>
      <c r="AF135" s="15">
        <f t="shared" ca="1" si="40"/>
        <v>0</v>
      </c>
      <c r="AG135">
        <f t="shared" ca="1" si="29"/>
        <v>0</v>
      </c>
      <c r="AH135">
        <f t="shared" ca="1" si="30"/>
        <v>0</v>
      </c>
      <c r="AI135">
        <f t="shared" ca="1" si="31"/>
        <v>0</v>
      </c>
      <c r="AJ135">
        <f t="shared" ca="1" si="32"/>
        <v>0</v>
      </c>
      <c r="AK135">
        <f t="shared" si="41"/>
        <v>0</v>
      </c>
      <c r="AL135" s="28" t="e">
        <f ca="1">COUNTIF(OFFSET('SD Abgabe'!$C$32,VLOOKUP(J135,Art_Abgabe,3,FALSE),0,VLOOKUP(J135,Art_Abgabe,4,FALSE)-VLOOKUP(J135,Art_Abgabe,3,FALSE)+1,1),K135)</f>
        <v>#N/A</v>
      </c>
      <c r="AM135" s="14">
        <f ca="1">COUNTIF(OFFSET('SD Abgabe'!$M$32,VLOOKUP(E135,'SD Abgabe'!$A$33:$X$485,'SD Abgabe'!$X$28,FALSE),0,1,VLOOKUP(E135,'SD Abgabe'!$A$33:$Y$485,'SD Abgabe'!$Y$28,FALSE)),M135)</f>
        <v>0</v>
      </c>
      <c r="AN135" s="91">
        <f t="shared" ca="1" si="33"/>
        <v>0</v>
      </c>
      <c r="AO135" s="98">
        <f t="shared" si="42"/>
        <v>3</v>
      </c>
      <c r="AP135" s="98">
        <f t="shared" si="34"/>
        <v>0</v>
      </c>
      <c r="AQ135" s="17" t="str">
        <f t="shared" si="35"/>
        <v>1900-1-Abgabe</v>
      </c>
    </row>
    <row r="136" spans="1:43">
      <c r="A136" s="98">
        <f t="shared" si="24"/>
        <v>0</v>
      </c>
      <c r="B136" s="98" t="str">
        <f>IF(C136=1,SUM($C$23:C136),"")</f>
        <v/>
      </c>
      <c r="C136" s="98">
        <f t="shared" si="25"/>
        <v>0</v>
      </c>
      <c r="D136" t="str">
        <f t="shared" si="36"/>
        <v>1900-1-Abgabe-</v>
      </c>
      <c r="E136" s="7" t="str">
        <f t="shared" ca="1" si="26"/>
        <v>-</v>
      </c>
      <c r="F136" s="7">
        <f t="shared" si="37"/>
        <v>1900</v>
      </c>
      <c r="G136" s="7">
        <f t="shared" si="38"/>
        <v>1</v>
      </c>
      <c r="H136" s="162">
        <f t="shared" si="6"/>
        <v>114</v>
      </c>
      <c r="I136" s="77"/>
      <c r="J136" s="78"/>
      <c r="K136" s="79"/>
      <c r="L136" s="80"/>
      <c r="M136" s="177"/>
      <c r="N136" s="309" t="str">
        <f t="shared" ca="1" si="27"/>
        <v/>
      </c>
      <c r="O136" s="310" t="str">
        <f ca="1">IFERROR(IF(VLOOKUP($E136,'SD Abgabe'!$A$32:$N$610,'SD Abgabe'!$D$28,FALSE)=0,"",VLOOKUP($E136,'SD Abgabe'!$A$32:$N$610,'SD Abgabe'!$D$28,FALSE)),"")</f>
        <v/>
      </c>
      <c r="P136" s="313"/>
      <c r="Q136" s="317" t="str">
        <f>IF(OR($M136=0,L136&lt;&gt;0),"",IFERROR(VLOOKUP($E136,'SD Abgabe'!$A$32:$N$610,'SD Abgabe'!$E$28,FALSE),""))</f>
        <v/>
      </c>
      <c r="R136" s="87"/>
      <c r="S136" s="81" t="str">
        <f t="shared" si="28"/>
        <v/>
      </c>
      <c r="T136" s="82">
        <f>IF(M136="Tierische Erzeugnisse",IF(OR($M136=0,L136&lt;&gt;0,U136&gt;0),"",IFERROR(VLOOKUP($E136,'SD Abgabe'!$A$32:$N$4326,'SD Abgabe'!$J$28,FALSE),0)),)</f>
        <v>0</v>
      </c>
      <c r="U136" s="83"/>
      <c r="V136" s="81" t="str">
        <f t="shared" si="39"/>
        <v/>
      </c>
      <c r="W136" s="82">
        <f>IF(M136="organische Düngemittel",IF(OR($M136=0,L136&lt;&gt;0,X136&gt;0),"",IFERROR(VLOOKUP($E136,'SD Abgabe'!$A$32:$N$4326,'SD Abgabe'!$J$28,FALSE),)),)</f>
        <v>0</v>
      </c>
      <c r="X136" s="84"/>
      <c r="Y136" s="85" t="str">
        <f ca="1">IFERROR(VLOOKUP($E136,'SD Abgabe'!$A$32:$N$610,Y$20,FALSE),"")</f>
        <v/>
      </c>
      <c r="Z136" s="86" t="str">
        <f ca="1">IFERROR(IF(AND(J136&lt;&gt;"eigene Stoffe",VLOOKUP($E136,'SD Abgabe'!$A$32:$N$610,'SD Abgabe'!$G$28,FALSE)=0),"",IF($L136&lt;&gt;0,"",IFERROR(IF(AND(P136&gt;0,O136&lt;&gt;"",Q136&lt;&gt;"t TM"),VLOOKUP($E136,'SD Abgabe'!$A$32:$N$610,'SD Abgabe'!$G$28,FALSE)/O136*P136,VLOOKUP($E136,'SD Abgabe'!$A$32:$N$610,'SD Abgabe'!$G$28,FALSE)),""))),"")</f>
        <v/>
      </c>
      <c r="AA136" s="87"/>
      <c r="AB136" s="86" t="str">
        <f ca="1">IFERROR(IF(AND(J136&lt;&gt;"eigene Stoffe",VLOOKUP($E136,'SD Abgabe'!$A$32:$N$610,'SD Abgabe'!$H$28,FALSE)=0),"",IF($L136&lt;&gt;0,"",IFERROR(IF(AND(P136&gt;0,O136&lt;&gt;"",Q136&lt;&gt;"t TM"),VLOOKUP($E136,'SD Abgabe'!$A$32:$N$610,'SD Abgabe'!$H$28,FALSE)/O136*P136,VLOOKUP($E136,'SD Abgabe'!$A$32:$N$610,'SD Abgabe'!$H$28,FALSE)),""))),"")</f>
        <v/>
      </c>
      <c r="AC136" s="87"/>
      <c r="AD136" s="424" t="s">
        <v>667</v>
      </c>
      <c r="AE136" s="26" t="str">
        <f>IF($M136=0,"",IFERROR(VLOOKUP($E136,'SD Abgabe'!$A$32:$N$556,AE$20,FALSE),""))</f>
        <v/>
      </c>
      <c r="AF136" s="15">
        <f t="shared" ca="1" si="40"/>
        <v>0</v>
      </c>
      <c r="AG136">
        <f t="shared" ca="1" si="29"/>
        <v>0</v>
      </c>
      <c r="AH136">
        <f t="shared" ca="1" si="30"/>
        <v>0</v>
      </c>
      <c r="AI136">
        <f t="shared" ca="1" si="31"/>
        <v>0</v>
      </c>
      <c r="AJ136">
        <f t="shared" ca="1" si="32"/>
        <v>0</v>
      </c>
      <c r="AK136">
        <f t="shared" si="41"/>
        <v>0</v>
      </c>
      <c r="AL136" s="28" t="e">
        <f ca="1">COUNTIF(OFFSET('SD Abgabe'!$C$32,VLOOKUP(J136,Art_Abgabe,3,FALSE),0,VLOOKUP(J136,Art_Abgabe,4,FALSE)-VLOOKUP(J136,Art_Abgabe,3,FALSE)+1,1),K136)</f>
        <v>#N/A</v>
      </c>
      <c r="AM136" s="14">
        <f ca="1">COUNTIF(OFFSET('SD Abgabe'!$M$32,VLOOKUP(E136,'SD Abgabe'!$A$33:$X$485,'SD Abgabe'!$X$28,FALSE),0,1,VLOOKUP(E136,'SD Abgabe'!$A$33:$Y$485,'SD Abgabe'!$Y$28,FALSE)),M136)</f>
        <v>0</v>
      </c>
      <c r="AN136" s="91">
        <f t="shared" ca="1" si="33"/>
        <v>0</v>
      </c>
      <c r="AO136" s="98">
        <f t="shared" si="42"/>
        <v>3</v>
      </c>
      <c r="AP136" s="98">
        <f t="shared" si="34"/>
        <v>0</v>
      </c>
      <c r="AQ136" s="17" t="str">
        <f t="shared" si="35"/>
        <v>1900-1-Abgabe</v>
      </c>
    </row>
    <row r="137" spans="1:43">
      <c r="A137" s="98">
        <f t="shared" si="24"/>
        <v>0</v>
      </c>
      <c r="B137" s="98" t="str">
        <f>IF(C137=1,SUM($C$23:C137),"")</f>
        <v/>
      </c>
      <c r="C137" s="98">
        <f t="shared" si="25"/>
        <v>0</v>
      </c>
      <c r="D137" t="str">
        <f t="shared" si="36"/>
        <v>1900-1-Abgabe-</v>
      </c>
      <c r="E137" s="7" t="str">
        <f t="shared" ca="1" si="26"/>
        <v>-</v>
      </c>
      <c r="F137" s="7">
        <f t="shared" si="37"/>
        <v>1900</v>
      </c>
      <c r="G137" s="7">
        <f t="shared" si="38"/>
        <v>1</v>
      </c>
      <c r="H137" s="162">
        <f t="shared" si="6"/>
        <v>115</v>
      </c>
      <c r="I137" s="77"/>
      <c r="J137" s="78"/>
      <c r="K137" s="79"/>
      <c r="L137" s="80"/>
      <c r="M137" s="177"/>
      <c r="N137" s="309" t="str">
        <f t="shared" ca="1" si="27"/>
        <v/>
      </c>
      <c r="O137" s="310" t="str">
        <f ca="1">IFERROR(IF(VLOOKUP($E137,'SD Abgabe'!$A$32:$N$610,'SD Abgabe'!$D$28,FALSE)=0,"",VLOOKUP($E137,'SD Abgabe'!$A$32:$N$610,'SD Abgabe'!$D$28,FALSE)),"")</f>
        <v/>
      </c>
      <c r="P137" s="313"/>
      <c r="Q137" s="317" t="str">
        <f>IF(OR($M137=0,L137&lt;&gt;0),"",IFERROR(VLOOKUP($E137,'SD Abgabe'!$A$32:$N$610,'SD Abgabe'!$E$28,FALSE),""))</f>
        <v/>
      </c>
      <c r="R137" s="87"/>
      <c r="S137" s="81" t="str">
        <f t="shared" si="28"/>
        <v/>
      </c>
      <c r="T137" s="82">
        <f>IF(M137="Tierische Erzeugnisse",IF(OR($M137=0,L137&lt;&gt;0,U137&gt;0),"",IFERROR(VLOOKUP($E137,'SD Abgabe'!$A$32:$N$4326,'SD Abgabe'!$J$28,FALSE),0)),)</f>
        <v>0</v>
      </c>
      <c r="U137" s="83"/>
      <c r="V137" s="81" t="str">
        <f t="shared" si="39"/>
        <v/>
      </c>
      <c r="W137" s="82">
        <f>IF(M137="organische Düngemittel",IF(OR($M137=0,L137&lt;&gt;0,X137&gt;0),"",IFERROR(VLOOKUP($E137,'SD Abgabe'!$A$32:$N$4326,'SD Abgabe'!$J$28,FALSE),)),)</f>
        <v>0</v>
      </c>
      <c r="X137" s="84"/>
      <c r="Y137" s="85" t="str">
        <f ca="1">IFERROR(VLOOKUP($E137,'SD Abgabe'!$A$32:$N$610,Y$20,FALSE),"")</f>
        <v/>
      </c>
      <c r="Z137" s="86" t="str">
        <f ca="1">IFERROR(IF(AND(J137&lt;&gt;"eigene Stoffe",VLOOKUP($E137,'SD Abgabe'!$A$32:$N$610,'SD Abgabe'!$G$28,FALSE)=0),"",IF($L137&lt;&gt;0,"",IFERROR(IF(AND(P137&gt;0,O137&lt;&gt;"",Q137&lt;&gt;"t TM"),VLOOKUP($E137,'SD Abgabe'!$A$32:$N$610,'SD Abgabe'!$G$28,FALSE)/O137*P137,VLOOKUP($E137,'SD Abgabe'!$A$32:$N$610,'SD Abgabe'!$G$28,FALSE)),""))),"")</f>
        <v/>
      </c>
      <c r="AA137" s="87"/>
      <c r="AB137" s="86" t="str">
        <f ca="1">IFERROR(IF(AND(J137&lt;&gt;"eigene Stoffe",VLOOKUP($E137,'SD Abgabe'!$A$32:$N$610,'SD Abgabe'!$H$28,FALSE)=0),"",IF($L137&lt;&gt;0,"",IFERROR(IF(AND(P137&gt;0,O137&lt;&gt;"",Q137&lt;&gt;"t TM"),VLOOKUP($E137,'SD Abgabe'!$A$32:$N$610,'SD Abgabe'!$H$28,FALSE)/O137*P137,VLOOKUP($E137,'SD Abgabe'!$A$32:$N$610,'SD Abgabe'!$H$28,FALSE)),""))),"")</f>
        <v/>
      </c>
      <c r="AC137" s="87"/>
      <c r="AD137" s="424" t="s">
        <v>667</v>
      </c>
      <c r="AE137" s="26" t="str">
        <f>IF($M137=0,"",IFERROR(VLOOKUP($E137,'SD Abgabe'!$A$32:$N$556,AE$20,FALSE),""))</f>
        <v/>
      </c>
      <c r="AF137" s="15">
        <f t="shared" ca="1" si="40"/>
        <v>0</v>
      </c>
      <c r="AG137">
        <f t="shared" ca="1" si="29"/>
        <v>0</v>
      </c>
      <c r="AH137">
        <f t="shared" ca="1" si="30"/>
        <v>0</v>
      </c>
      <c r="AI137">
        <f t="shared" ca="1" si="31"/>
        <v>0</v>
      </c>
      <c r="AJ137">
        <f t="shared" ca="1" si="32"/>
        <v>0</v>
      </c>
      <c r="AK137">
        <f t="shared" si="41"/>
        <v>0</v>
      </c>
      <c r="AL137" s="28" t="e">
        <f ca="1">COUNTIF(OFFSET('SD Abgabe'!$C$32,VLOOKUP(J137,Art_Abgabe,3,FALSE),0,VLOOKUP(J137,Art_Abgabe,4,FALSE)-VLOOKUP(J137,Art_Abgabe,3,FALSE)+1,1),K137)</f>
        <v>#N/A</v>
      </c>
      <c r="AM137" s="14">
        <f ca="1">COUNTIF(OFFSET('SD Abgabe'!$M$32,VLOOKUP(E137,'SD Abgabe'!$A$33:$X$485,'SD Abgabe'!$X$28,FALSE),0,1,VLOOKUP(E137,'SD Abgabe'!$A$33:$Y$485,'SD Abgabe'!$Y$28,FALSE)),M137)</f>
        <v>0</v>
      </c>
      <c r="AN137" s="91">
        <f t="shared" ca="1" si="33"/>
        <v>0</v>
      </c>
      <c r="AO137" s="98">
        <f t="shared" si="42"/>
        <v>3</v>
      </c>
      <c r="AP137" s="98">
        <f t="shared" si="34"/>
        <v>0</v>
      </c>
      <c r="AQ137" s="17" t="str">
        <f t="shared" si="35"/>
        <v>1900-1-Abgabe</v>
      </c>
    </row>
    <row r="138" spans="1:43">
      <c r="A138" s="98">
        <f t="shared" si="24"/>
        <v>0</v>
      </c>
      <c r="B138" s="98" t="str">
        <f>IF(C138=1,SUM($C$23:C138),"")</f>
        <v/>
      </c>
      <c r="C138" s="98">
        <f t="shared" si="25"/>
        <v>0</v>
      </c>
      <c r="D138" t="str">
        <f t="shared" si="36"/>
        <v>1900-1-Abgabe-</v>
      </c>
      <c r="E138" s="7" t="str">
        <f t="shared" ca="1" si="26"/>
        <v>-</v>
      </c>
      <c r="F138" s="7">
        <f t="shared" si="37"/>
        <v>1900</v>
      </c>
      <c r="G138" s="7">
        <f t="shared" si="38"/>
        <v>1</v>
      </c>
      <c r="H138" s="162">
        <f t="shared" si="6"/>
        <v>116</v>
      </c>
      <c r="I138" s="77"/>
      <c r="J138" s="78"/>
      <c r="K138" s="79"/>
      <c r="L138" s="80"/>
      <c r="M138" s="177"/>
      <c r="N138" s="309" t="str">
        <f t="shared" ca="1" si="27"/>
        <v/>
      </c>
      <c r="O138" s="310" t="str">
        <f ca="1">IFERROR(IF(VLOOKUP($E138,'SD Abgabe'!$A$32:$N$610,'SD Abgabe'!$D$28,FALSE)=0,"",VLOOKUP($E138,'SD Abgabe'!$A$32:$N$610,'SD Abgabe'!$D$28,FALSE)),"")</f>
        <v/>
      </c>
      <c r="P138" s="313"/>
      <c r="Q138" s="317" t="str">
        <f>IF(OR($M138=0,L138&lt;&gt;0),"",IFERROR(VLOOKUP($E138,'SD Abgabe'!$A$32:$N$610,'SD Abgabe'!$E$28,FALSE),""))</f>
        <v/>
      </c>
      <c r="R138" s="87"/>
      <c r="S138" s="81" t="str">
        <f t="shared" si="28"/>
        <v/>
      </c>
      <c r="T138" s="82">
        <f>IF(M138="Tierische Erzeugnisse",IF(OR($M138=0,L138&lt;&gt;0,U138&gt;0),"",IFERROR(VLOOKUP($E138,'SD Abgabe'!$A$32:$N$4326,'SD Abgabe'!$J$28,FALSE),0)),)</f>
        <v>0</v>
      </c>
      <c r="U138" s="83"/>
      <c r="V138" s="81" t="str">
        <f t="shared" si="39"/>
        <v/>
      </c>
      <c r="W138" s="82">
        <f>IF(M138="organische Düngemittel",IF(OR($M138=0,L138&lt;&gt;0,X138&gt;0),"",IFERROR(VLOOKUP($E138,'SD Abgabe'!$A$32:$N$4326,'SD Abgabe'!$J$28,FALSE),)),)</f>
        <v>0</v>
      </c>
      <c r="X138" s="84"/>
      <c r="Y138" s="85" t="str">
        <f ca="1">IFERROR(VLOOKUP($E138,'SD Abgabe'!$A$32:$N$610,Y$20,FALSE),"")</f>
        <v/>
      </c>
      <c r="Z138" s="86" t="str">
        <f ca="1">IFERROR(IF(AND(J138&lt;&gt;"eigene Stoffe",VLOOKUP($E138,'SD Abgabe'!$A$32:$N$610,'SD Abgabe'!$G$28,FALSE)=0),"",IF($L138&lt;&gt;0,"",IFERROR(IF(AND(P138&gt;0,O138&lt;&gt;"",Q138&lt;&gt;"t TM"),VLOOKUP($E138,'SD Abgabe'!$A$32:$N$610,'SD Abgabe'!$G$28,FALSE)/O138*P138,VLOOKUP($E138,'SD Abgabe'!$A$32:$N$610,'SD Abgabe'!$G$28,FALSE)),""))),"")</f>
        <v/>
      </c>
      <c r="AA138" s="87"/>
      <c r="AB138" s="86" t="str">
        <f ca="1">IFERROR(IF(AND(J138&lt;&gt;"eigene Stoffe",VLOOKUP($E138,'SD Abgabe'!$A$32:$N$610,'SD Abgabe'!$H$28,FALSE)=0),"",IF($L138&lt;&gt;0,"",IFERROR(IF(AND(P138&gt;0,O138&lt;&gt;"",Q138&lt;&gt;"t TM"),VLOOKUP($E138,'SD Abgabe'!$A$32:$N$610,'SD Abgabe'!$H$28,FALSE)/O138*P138,VLOOKUP($E138,'SD Abgabe'!$A$32:$N$610,'SD Abgabe'!$H$28,FALSE)),""))),"")</f>
        <v/>
      </c>
      <c r="AC138" s="87"/>
      <c r="AD138" s="424" t="s">
        <v>667</v>
      </c>
      <c r="AE138" s="26" t="str">
        <f>IF($M138=0,"",IFERROR(VLOOKUP($E138,'SD Abgabe'!$A$32:$N$556,AE$20,FALSE),""))</f>
        <v/>
      </c>
      <c r="AF138" s="15">
        <f t="shared" ca="1" si="40"/>
        <v>0</v>
      </c>
      <c r="AG138">
        <f t="shared" ca="1" si="29"/>
        <v>0</v>
      </c>
      <c r="AH138">
        <f t="shared" ca="1" si="30"/>
        <v>0</v>
      </c>
      <c r="AI138">
        <f t="shared" ca="1" si="31"/>
        <v>0</v>
      </c>
      <c r="AJ138">
        <f t="shared" ca="1" si="32"/>
        <v>0</v>
      </c>
      <c r="AK138">
        <f t="shared" si="41"/>
        <v>0</v>
      </c>
      <c r="AL138" s="28" t="e">
        <f ca="1">COUNTIF(OFFSET('SD Abgabe'!$C$32,VLOOKUP(J138,Art_Abgabe,3,FALSE),0,VLOOKUP(J138,Art_Abgabe,4,FALSE)-VLOOKUP(J138,Art_Abgabe,3,FALSE)+1,1),K138)</f>
        <v>#N/A</v>
      </c>
      <c r="AM138" s="14">
        <f ca="1">COUNTIF(OFFSET('SD Abgabe'!$M$32,VLOOKUP(E138,'SD Abgabe'!$A$33:$X$485,'SD Abgabe'!$X$28,FALSE),0,1,VLOOKUP(E138,'SD Abgabe'!$A$33:$Y$485,'SD Abgabe'!$Y$28,FALSE)),M138)</f>
        <v>0</v>
      </c>
      <c r="AN138" s="91">
        <f t="shared" ca="1" si="33"/>
        <v>0</v>
      </c>
      <c r="AO138" s="98">
        <f t="shared" si="42"/>
        <v>3</v>
      </c>
      <c r="AP138" s="98">
        <f t="shared" si="34"/>
        <v>0</v>
      </c>
      <c r="AQ138" s="17" t="str">
        <f t="shared" si="35"/>
        <v>1900-1-Abgabe</v>
      </c>
    </row>
    <row r="139" spans="1:43">
      <c r="A139" s="98">
        <f t="shared" si="24"/>
        <v>0</v>
      </c>
      <c r="B139" s="98" t="str">
        <f>IF(C139=1,SUM($C$23:C139),"")</f>
        <v/>
      </c>
      <c r="C139" s="98">
        <f t="shared" si="25"/>
        <v>0</v>
      </c>
      <c r="D139" t="str">
        <f t="shared" si="36"/>
        <v>1900-1-Abgabe-</v>
      </c>
      <c r="E139" s="7" t="str">
        <f t="shared" ca="1" si="26"/>
        <v>-</v>
      </c>
      <c r="F139" s="7">
        <f t="shared" si="37"/>
        <v>1900</v>
      </c>
      <c r="G139" s="7">
        <f t="shared" si="38"/>
        <v>1</v>
      </c>
      <c r="H139" s="162">
        <f t="shared" si="6"/>
        <v>117</v>
      </c>
      <c r="I139" s="77"/>
      <c r="J139" s="78"/>
      <c r="K139" s="79"/>
      <c r="L139" s="80"/>
      <c r="M139" s="177"/>
      <c r="N139" s="309" t="str">
        <f t="shared" ca="1" si="27"/>
        <v/>
      </c>
      <c r="O139" s="310" t="str">
        <f ca="1">IFERROR(IF(VLOOKUP($E139,'SD Abgabe'!$A$32:$N$610,'SD Abgabe'!$D$28,FALSE)=0,"",VLOOKUP($E139,'SD Abgabe'!$A$32:$N$610,'SD Abgabe'!$D$28,FALSE)),"")</f>
        <v/>
      </c>
      <c r="P139" s="313"/>
      <c r="Q139" s="317" t="str">
        <f>IF(OR($M139=0,L139&lt;&gt;0),"",IFERROR(VLOOKUP($E139,'SD Abgabe'!$A$32:$N$610,'SD Abgabe'!$E$28,FALSE),""))</f>
        <v/>
      </c>
      <c r="R139" s="87"/>
      <c r="S139" s="81" t="str">
        <f t="shared" si="28"/>
        <v/>
      </c>
      <c r="T139" s="82">
        <f>IF(M139="Tierische Erzeugnisse",IF(OR($M139=0,L139&lt;&gt;0,U139&gt;0),"",IFERROR(VLOOKUP($E139,'SD Abgabe'!$A$32:$N$4326,'SD Abgabe'!$J$28,FALSE),0)),)</f>
        <v>0</v>
      </c>
      <c r="U139" s="83"/>
      <c r="V139" s="81" t="str">
        <f t="shared" si="39"/>
        <v/>
      </c>
      <c r="W139" s="82">
        <f>IF(M139="organische Düngemittel",IF(OR($M139=0,L139&lt;&gt;0,X139&gt;0),"",IFERROR(VLOOKUP($E139,'SD Abgabe'!$A$32:$N$4326,'SD Abgabe'!$J$28,FALSE),)),)</f>
        <v>0</v>
      </c>
      <c r="X139" s="84"/>
      <c r="Y139" s="85" t="str">
        <f ca="1">IFERROR(VLOOKUP($E139,'SD Abgabe'!$A$32:$N$610,Y$20,FALSE),"")</f>
        <v/>
      </c>
      <c r="Z139" s="86" t="str">
        <f ca="1">IFERROR(IF(AND(J139&lt;&gt;"eigene Stoffe",VLOOKUP($E139,'SD Abgabe'!$A$32:$N$610,'SD Abgabe'!$G$28,FALSE)=0),"",IF($L139&lt;&gt;0,"",IFERROR(IF(AND(P139&gt;0,O139&lt;&gt;"",Q139&lt;&gt;"t TM"),VLOOKUP($E139,'SD Abgabe'!$A$32:$N$610,'SD Abgabe'!$G$28,FALSE)/O139*P139,VLOOKUP($E139,'SD Abgabe'!$A$32:$N$610,'SD Abgabe'!$G$28,FALSE)),""))),"")</f>
        <v/>
      </c>
      <c r="AA139" s="87"/>
      <c r="AB139" s="86" t="str">
        <f ca="1">IFERROR(IF(AND(J139&lt;&gt;"eigene Stoffe",VLOOKUP($E139,'SD Abgabe'!$A$32:$N$610,'SD Abgabe'!$H$28,FALSE)=0),"",IF($L139&lt;&gt;0,"",IFERROR(IF(AND(P139&gt;0,O139&lt;&gt;"",Q139&lt;&gt;"t TM"),VLOOKUP($E139,'SD Abgabe'!$A$32:$N$610,'SD Abgabe'!$H$28,FALSE)/O139*P139,VLOOKUP($E139,'SD Abgabe'!$A$32:$N$610,'SD Abgabe'!$H$28,FALSE)),""))),"")</f>
        <v/>
      </c>
      <c r="AC139" s="87"/>
      <c r="AD139" s="424" t="s">
        <v>667</v>
      </c>
      <c r="AE139" s="26" t="str">
        <f>IF($M139=0,"",IFERROR(VLOOKUP($E139,'SD Abgabe'!$A$32:$N$556,AE$20,FALSE),""))</f>
        <v/>
      </c>
      <c r="AF139" s="15">
        <f t="shared" ca="1" si="40"/>
        <v>0</v>
      </c>
      <c r="AG139">
        <f t="shared" ca="1" si="29"/>
        <v>0</v>
      </c>
      <c r="AH139">
        <f t="shared" ca="1" si="30"/>
        <v>0</v>
      </c>
      <c r="AI139">
        <f t="shared" ca="1" si="31"/>
        <v>0</v>
      </c>
      <c r="AJ139">
        <f t="shared" ca="1" si="32"/>
        <v>0</v>
      </c>
      <c r="AK139">
        <f t="shared" si="41"/>
        <v>0</v>
      </c>
      <c r="AL139" s="28" t="e">
        <f ca="1">COUNTIF(OFFSET('SD Abgabe'!$C$32,VLOOKUP(J139,Art_Abgabe,3,FALSE),0,VLOOKUP(J139,Art_Abgabe,4,FALSE)-VLOOKUP(J139,Art_Abgabe,3,FALSE)+1,1),K139)</f>
        <v>#N/A</v>
      </c>
      <c r="AM139" s="14">
        <f ca="1">COUNTIF(OFFSET('SD Abgabe'!$M$32,VLOOKUP(E139,'SD Abgabe'!$A$33:$X$485,'SD Abgabe'!$X$28,FALSE),0,1,VLOOKUP(E139,'SD Abgabe'!$A$33:$Y$485,'SD Abgabe'!$Y$28,FALSE)),M139)</f>
        <v>0</v>
      </c>
      <c r="AN139" s="91">
        <f t="shared" ca="1" si="33"/>
        <v>0</v>
      </c>
      <c r="AO139" s="98">
        <f t="shared" si="42"/>
        <v>3</v>
      </c>
      <c r="AP139" s="98">
        <f t="shared" si="34"/>
        <v>0</v>
      </c>
      <c r="AQ139" s="17" t="str">
        <f t="shared" si="35"/>
        <v>1900-1-Abgabe</v>
      </c>
    </row>
    <row r="140" spans="1:43">
      <c r="A140" s="98">
        <f t="shared" si="24"/>
        <v>0</v>
      </c>
      <c r="B140" s="98" t="str">
        <f>IF(C140=1,SUM($C$23:C140),"")</f>
        <v/>
      </c>
      <c r="C140" s="98">
        <f t="shared" si="25"/>
        <v>0</v>
      </c>
      <c r="D140" t="str">
        <f t="shared" si="36"/>
        <v>1900-1-Abgabe-</v>
      </c>
      <c r="E140" s="7" t="str">
        <f t="shared" ca="1" si="26"/>
        <v>-</v>
      </c>
      <c r="F140" s="7">
        <f t="shared" si="37"/>
        <v>1900</v>
      </c>
      <c r="G140" s="7">
        <f t="shared" si="38"/>
        <v>1</v>
      </c>
      <c r="H140" s="162">
        <f t="shared" si="6"/>
        <v>118</v>
      </c>
      <c r="I140" s="77"/>
      <c r="J140" s="78"/>
      <c r="K140" s="79"/>
      <c r="L140" s="80"/>
      <c r="M140" s="177"/>
      <c r="N140" s="309" t="str">
        <f t="shared" ca="1" si="27"/>
        <v/>
      </c>
      <c r="O140" s="310" t="str">
        <f ca="1">IFERROR(IF(VLOOKUP($E140,'SD Abgabe'!$A$32:$N$610,'SD Abgabe'!$D$28,FALSE)=0,"",VLOOKUP($E140,'SD Abgabe'!$A$32:$N$610,'SD Abgabe'!$D$28,FALSE)),"")</f>
        <v/>
      </c>
      <c r="P140" s="313"/>
      <c r="Q140" s="317" t="str">
        <f>IF(OR($M140=0,L140&lt;&gt;0),"",IFERROR(VLOOKUP($E140,'SD Abgabe'!$A$32:$N$610,'SD Abgabe'!$E$28,FALSE),""))</f>
        <v/>
      </c>
      <c r="R140" s="87"/>
      <c r="S140" s="81" t="str">
        <f t="shared" si="28"/>
        <v/>
      </c>
      <c r="T140" s="82">
        <f>IF(M140="Tierische Erzeugnisse",IF(OR($M140=0,L140&lt;&gt;0,U140&gt;0),"",IFERROR(VLOOKUP($E140,'SD Abgabe'!$A$32:$N$4326,'SD Abgabe'!$J$28,FALSE),0)),)</f>
        <v>0</v>
      </c>
      <c r="U140" s="83"/>
      <c r="V140" s="81" t="str">
        <f t="shared" si="39"/>
        <v/>
      </c>
      <c r="W140" s="82">
        <f>IF(M140="organische Düngemittel",IF(OR($M140=0,L140&lt;&gt;0,X140&gt;0),"",IFERROR(VLOOKUP($E140,'SD Abgabe'!$A$32:$N$4326,'SD Abgabe'!$J$28,FALSE),)),)</f>
        <v>0</v>
      </c>
      <c r="X140" s="84"/>
      <c r="Y140" s="85" t="str">
        <f ca="1">IFERROR(VLOOKUP($E140,'SD Abgabe'!$A$32:$N$610,Y$20,FALSE),"")</f>
        <v/>
      </c>
      <c r="Z140" s="86" t="str">
        <f ca="1">IFERROR(IF(AND(J140&lt;&gt;"eigene Stoffe",VLOOKUP($E140,'SD Abgabe'!$A$32:$N$610,'SD Abgabe'!$G$28,FALSE)=0),"",IF($L140&lt;&gt;0,"",IFERROR(IF(AND(P140&gt;0,O140&lt;&gt;"",Q140&lt;&gt;"t TM"),VLOOKUP($E140,'SD Abgabe'!$A$32:$N$610,'SD Abgabe'!$G$28,FALSE)/O140*P140,VLOOKUP($E140,'SD Abgabe'!$A$32:$N$610,'SD Abgabe'!$G$28,FALSE)),""))),"")</f>
        <v/>
      </c>
      <c r="AA140" s="87"/>
      <c r="AB140" s="86" t="str">
        <f ca="1">IFERROR(IF(AND(J140&lt;&gt;"eigene Stoffe",VLOOKUP($E140,'SD Abgabe'!$A$32:$N$610,'SD Abgabe'!$H$28,FALSE)=0),"",IF($L140&lt;&gt;0,"",IFERROR(IF(AND(P140&gt;0,O140&lt;&gt;"",Q140&lt;&gt;"t TM"),VLOOKUP($E140,'SD Abgabe'!$A$32:$N$610,'SD Abgabe'!$H$28,FALSE)/O140*P140,VLOOKUP($E140,'SD Abgabe'!$A$32:$N$610,'SD Abgabe'!$H$28,FALSE)),""))),"")</f>
        <v/>
      </c>
      <c r="AC140" s="87"/>
      <c r="AD140" s="424" t="s">
        <v>667</v>
      </c>
      <c r="AE140" s="26" t="str">
        <f>IF($M140=0,"",IFERROR(VLOOKUP($E140,'SD Abgabe'!$A$32:$N$556,AE$20,FALSE),""))</f>
        <v/>
      </c>
      <c r="AF140" s="15">
        <f t="shared" ca="1" si="40"/>
        <v>0</v>
      </c>
      <c r="AG140">
        <f t="shared" ca="1" si="29"/>
        <v>0</v>
      </c>
      <c r="AH140">
        <f t="shared" ca="1" si="30"/>
        <v>0</v>
      </c>
      <c r="AI140">
        <f t="shared" ca="1" si="31"/>
        <v>0</v>
      </c>
      <c r="AJ140">
        <f t="shared" ca="1" si="32"/>
        <v>0</v>
      </c>
      <c r="AK140">
        <f t="shared" si="41"/>
        <v>0</v>
      </c>
      <c r="AL140" s="28" t="e">
        <f ca="1">COUNTIF(OFFSET('SD Abgabe'!$C$32,VLOOKUP(J140,Art_Abgabe,3,FALSE),0,VLOOKUP(J140,Art_Abgabe,4,FALSE)-VLOOKUP(J140,Art_Abgabe,3,FALSE)+1,1),K140)</f>
        <v>#N/A</v>
      </c>
      <c r="AM140" s="14">
        <f ca="1">COUNTIF(OFFSET('SD Abgabe'!$M$32,VLOOKUP(E140,'SD Abgabe'!$A$33:$X$485,'SD Abgabe'!$X$28,FALSE),0,1,VLOOKUP(E140,'SD Abgabe'!$A$33:$Y$485,'SD Abgabe'!$Y$28,FALSE)),M140)</f>
        <v>0</v>
      </c>
      <c r="AN140" s="91">
        <f t="shared" ca="1" si="33"/>
        <v>0</v>
      </c>
      <c r="AO140" s="98">
        <f t="shared" si="42"/>
        <v>3</v>
      </c>
      <c r="AP140" s="98">
        <f t="shared" si="34"/>
        <v>0</v>
      </c>
      <c r="AQ140" s="17" t="str">
        <f t="shared" si="35"/>
        <v>1900-1-Abgabe</v>
      </c>
    </row>
    <row r="141" spans="1:43">
      <c r="A141" s="98">
        <f t="shared" si="24"/>
        <v>0</v>
      </c>
      <c r="B141" s="98" t="str">
        <f>IF(C141=1,SUM($C$23:C141),"")</f>
        <v/>
      </c>
      <c r="C141" s="98">
        <f t="shared" si="25"/>
        <v>0</v>
      </c>
      <c r="D141" t="str">
        <f t="shared" si="36"/>
        <v>1900-1-Abgabe-</v>
      </c>
      <c r="E141" s="7" t="str">
        <f t="shared" ca="1" si="26"/>
        <v>-</v>
      </c>
      <c r="F141" s="7">
        <f t="shared" si="37"/>
        <v>1900</v>
      </c>
      <c r="G141" s="7">
        <f t="shared" si="38"/>
        <v>1</v>
      </c>
      <c r="H141" s="162">
        <f t="shared" si="6"/>
        <v>119</v>
      </c>
      <c r="I141" s="77"/>
      <c r="J141" s="78"/>
      <c r="K141" s="79"/>
      <c r="L141" s="80"/>
      <c r="M141" s="177"/>
      <c r="N141" s="309" t="str">
        <f t="shared" ca="1" si="27"/>
        <v/>
      </c>
      <c r="O141" s="310" t="str">
        <f ca="1">IFERROR(IF(VLOOKUP($E141,'SD Abgabe'!$A$32:$N$610,'SD Abgabe'!$D$28,FALSE)=0,"",VLOOKUP($E141,'SD Abgabe'!$A$32:$N$610,'SD Abgabe'!$D$28,FALSE)),"")</f>
        <v/>
      </c>
      <c r="P141" s="313"/>
      <c r="Q141" s="317" t="str">
        <f>IF(OR($M141=0,L141&lt;&gt;0),"",IFERROR(VLOOKUP($E141,'SD Abgabe'!$A$32:$N$610,'SD Abgabe'!$E$28,FALSE),""))</f>
        <v/>
      </c>
      <c r="R141" s="87"/>
      <c r="S141" s="81" t="str">
        <f t="shared" si="28"/>
        <v/>
      </c>
      <c r="T141" s="82">
        <f>IF(M141="Tierische Erzeugnisse",IF(OR($M141=0,L141&lt;&gt;0,U141&gt;0),"",IFERROR(VLOOKUP($E141,'SD Abgabe'!$A$32:$N$4326,'SD Abgabe'!$J$28,FALSE),0)),)</f>
        <v>0</v>
      </c>
      <c r="U141" s="83"/>
      <c r="V141" s="81" t="str">
        <f t="shared" si="39"/>
        <v/>
      </c>
      <c r="W141" s="82">
        <f>IF(M141="organische Düngemittel",IF(OR($M141=0,L141&lt;&gt;0,X141&gt;0),"",IFERROR(VLOOKUP($E141,'SD Abgabe'!$A$32:$N$4326,'SD Abgabe'!$J$28,FALSE),)),)</f>
        <v>0</v>
      </c>
      <c r="X141" s="84"/>
      <c r="Y141" s="85" t="str">
        <f ca="1">IFERROR(VLOOKUP($E141,'SD Abgabe'!$A$32:$N$610,Y$20,FALSE),"")</f>
        <v/>
      </c>
      <c r="Z141" s="86" t="str">
        <f ca="1">IFERROR(IF(AND(J141&lt;&gt;"eigene Stoffe",VLOOKUP($E141,'SD Abgabe'!$A$32:$N$610,'SD Abgabe'!$G$28,FALSE)=0),"",IF($L141&lt;&gt;0,"",IFERROR(IF(AND(P141&gt;0,O141&lt;&gt;"",Q141&lt;&gt;"t TM"),VLOOKUP($E141,'SD Abgabe'!$A$32:$N$610,'SD Abgabe'!$G$28,FALSE)/O141*P141,VLOOKUP($E141,'SD Abgabe'!$A$32:$N$610,'SD Abgabe'!$G$28,FALSE)),""))),"")</f>
        <v/>
      </c>
      <c r="AA141" s="87"/>
      <c r="AB141" s="86" t="str">
        <f ca="1">IFERROR(IF(AND(J141&lt;&gt;"eigene Stoffe",VLOOKUP($E141,'SD Abgabe'!$A$32:$N$610,'SD Abgabe'!$H$28,FALSE)=0),"",IF($L141&lt;&gt;0,"",IFERROR(IF(AND(P141&gt;0,O141&lt;&gt;"",Q141&lt;&gt;"t TM"),VLOOKUP($E141,'SD Abgabe'!$A$32:$N$610,'SD Abgabe'!$H$28,FALSE)/O141*P141,VLOOKUP($E141,'SD Abgabe'!$A$32:$N$610,'SD Abgabe'!$H$28,FALSE)),""))),"")</f>
        <v/>
      </c>
      <c r="AC141" s="87"/>
      <c r="AD141" s="424" t="s">
        <v>667</v>
      </c>
      <c r="AE141" s="26" t="str">
        <f>IF($M141=0,"",IFERROR(VLOOKUP($E141,'SD Abgabe'!$A$32:$N$556,AE$20,FALSE),""))</f>
        <v/>
      </c>
      <c r="AF141" s="15">
        <f t="shared" ca="1" si="40"/>
        <v>0</v>
      </c>
      <c r="AG141">
        <f t="shared" ca="1" si="29"/>
        <v>0</v>
      </c>
      <c r="AH141">
        <f t="shared" ca="1" si="30"/>
        <v>0</v>
      </c>
      <c r="AI141">
        <f t="shared" ca="1" si="31"/>
        <v>0</v>
      </c>
      <c r="AJ141">
        <f t="shared" ca="1" si="32"/>
        <v>0</v>
      </c>
      <c r="AK141">
        <f t="shared" si="41"/>
        <v>0</v>
      </c>
      <c r="AL141" s="28" t="e">
        <f ca="1">COUNTIF(OFFSET('SD Abgabe'!$C$32,VLOOKUP(J141,Art_Abgabe,3,FALSE),0,VLOOKUP(J141,Art_Abgabe,4,FALSE)-VLOOKUP(J141,Art_Abgabe,3,FALSE)+1,1),K141)</f>
        <v>#N/A</v>
      </c>
      <c r="AM141" s="14">
        <f ca="1">COUNTIF(OFFSET('SD Abgabe'!$M$32,VLOOKUP(E141,'SD Abgabe'!$A$33:$X$485,'SD Abgabe'!$X$28,FALSE),0,1,VLOOKUP(E141,'SD Abgabe'!$A$33:$Y$485,'SD Abgabe'!$Y$28,FALSE)),M141)</f>
        <v>0</v>
      </c>
      <c r="AN141" s="91">
        <f t="shared" ca="1" si="33"/>
        <v>0</v>
      </c>
      <c r="AO141" s="98">
        <f t="shared" si="42"/>
        <v>3</v>
      </c>
      <c r="AP141" s="98">
        <f t="shared" si="34"/>
        <v>0</v>
      </c>
      <c r="AQ141" s="17" t="str">
        <f t="shared" si="35"/>
        <v>1900-1-Abgabe</v>
      </c>
    </row>
    <row r="142" spans="1:43">
      <c r="A142" s="98">
        <f t="shared" si="24"/>
        <v>0</v>
      </c>
      <c r="B142" s="98" t="str">
        <f>IF(C142=1,SUM($C$23:C142),"")</f>
        <v/>
      </c>
      <c r="C142" s="98">
        <f t="shared" si="25"/>
        <v>0</v>
      </c>
      <c r="D142" t="str">
        <f t="shared" si="36"/>
        <v>1900-1-Abgabe-</v>
      </c>
      <c r="E142" s="7" t="str">
        <f t="shared" ca="1" si="26"/>
        <v>-</v>
      </c>
      <c r="F142" s="7">
        <f t="shared" si="37"/>
        <v>1900</v>
      </c>
      <c r="G142" s="7">
        <f t="shared" si="38"/>
        <v>1</v>
      </c>
      <c r="H142" s="162">
        <f t="shared" si="6"/>
        <v>120</v>
      </c>
      <c r="I142" s="77"/>
      <c r="J142" s="78"/>
      <c r="K142" s="79"/>
      <c r="L142" s="80"/>
      <c r="M142" s="177"/>
      <c r="N142" s="309" t="str">
        <f t="shared" ca="1" si="27"/>
        <v/>
      </c>
      <c r="O142" s="310" t="str">
        <f ca="1">IFERROR(IF(VLOOKUP($E142,'SD Abgabe'!$A$32:$N$610,'SD Abgabe'!$D$28,FALSE)=0,"",VLOOKUP($E142,'SD Abgabe'!$A$32:$N$610,'SD Abgabe'!$D$28,FALSE)),"")</f>
        <v/>
      </c>
      <c r="P142" s="313"/>
      <c r="Q142" s="317" t="str">
        <f>IF(OR($M142=0,L142&lt;&gt;0),"",IFERROR(VLOOKUP($E142,'SD Abgabe'!$A$32:$N$610,'SD Abgabe'!$E$28,FALSE),""))</f>
        <v/>
      </c>
      <c r="R142" s="87"/>
      <c r="S142" s="81" t="str">
        <f t="shared" si="28"/>
        <v/>
      </c>
      <c r="T142" s="82">
        <f>IF(M142="Tierische Erzeugnisse",IF(OR($M142=0,L142&lt;&gt;0,U142&gt;0),"",IFERROR(VLOOKUP($E142,'SD Abgabe'!$A$32:$N$4326,'SD Abgabe'!$J$28,FALSE),0)),)</f>
        <v>0</v>
      </c>
      <c r="U142" s="83"/>
      <c r="V142" s="81" t="str">
        <f t="shared" si="39"/>
        <v/>
      </c>
      <c r="W142" s="82">
        <f>IF(M142="organische Düngemittel",IF(OR($M142=0,L142&lt;&gt;0,X142&gt;0),"",IFERROR(VLOOKUP($E142,'SD Abgabe'!$A$32:$N$4326,'SD Abgabe'!$J$28,FALSE),)),)</f>
        <v>0</v>
      </c>
      <c r="X142" s="84"/>
      <c r="Y142" s="85" t="str">
        <f ca="1">IFERROR(VLOOKUP($E142,'SD Abgabe'!$A$32:$N$610,Y$20,FALSE),"")</f>
        <v/>
      </c>
      <c r="Z142" s="86" t="str">
        <f ca="1">IFERROR(IF(AND(J142&lt;&gt;"eigene Stoffe",VLOOKUP($E142,'SD Abgabe'!$A$32:$N$610,'SD Abgabe'!$G$28,FALSE)=0),"",IF($L142&lt;&gt;0,"",IFERROR(IF(AND(P142&gt;0,O142&lt;&gt;"",Q142&lt;&gt;"t TM"),VLOOKUP($E142,'SD Abgabe'!$A$32:$N$610,'SD Abgabe'!$G$28,FALSE)/O142*P142,VLOOKUP($E142,'SD Abgabe'!$A$32:$N$610,'SD Abgabe'!$G$28,FALSE)),""))),"")</f>
        <v/>
      </c>
      <c r="AA142" s="87"/>
      <c r="AB142" s="86" t="str">
        <f ca="1">IFERROR(IF(AND(J142&lt;&gt;"eigene Stoffe",VLOOKUP($E142,'SD Abgabe'!$A$32:$N$610,'SD Abgabe'!$H$28,FALSE)=0),"",IF($L142&lt;&gt;0,"",IFERROR(IF(AND(P142&gt;0,O142&lt;&gt;"",Q142&lt;&gt;"t TM"),VLOOKUP($E142,'SD Abgabe'!$A$32:$N$610,'SD Abgabe'!$H$28,FALSE)/O142*P142,VLOOKUP($E142,'SD Abgabe'!$A$32:$N$610,'SD Abgabe'!$H$28,FALSE)),""))),"")</f>
        <v/>
      </c>
      <c r="AC142" s="87"/>
      <c r="AD142" s="424" t="s">
        <v>667</v>
      </c>
      <c r="AE142" s="26" t="str">
        <f>IF($M142=0,"",IFERROR(VLOOKUP($E142,'SD Abgabe'!$A$32:$N$556,AE$20,FALSE),""))</f>
        <v/>
      </c>
      <c r="AF142" s="15">
        <f t="shared" ca="1" si="40"/>
        <v>0</v>
      </c>
      <c r="AG142">
        <f t="shared" ca="1" si="29"/>
        <v>0</v>
      </c>
      <c r="AH142">
        <f t="shared" ca="1" si="30"/>
        <v>0</v>
      </c>
      <c r="AI142">
        <f t="shared" ca="1" si="31"/>
        <v>0</v>
      </c>
      <c r="AJ142">
        <f t="shared" ca="1" si="32"/>
        <v>0</v>
      </c>
      <c r="AK142">
        <f t="shared" si="41"/>
        <v>0</v>
      </c>
      <c r="AL142" s="28" t="e">
        <f ca="1">COUNTIF(OFFSET('SD Abgabe'!$C$32,VLOOKUP(J142,Art_Abgabe,3,FALSE),0,VLOOKUP(J142,Art_Abgabe,4,FALSE)-VLOOKUP(J142,Art_Abgabe,3,FALSE)+1,1),K142)</f>
        <v>#N/A</v>
      </c>
      <c r="AM142" s="14">
        <f ca="1">COUNTIF(OFFSET('SD Abgabe'!$M$32,VLOOKUP(E142,'SD Abgabe'!$A$33:$X$485,'SD Abgabe'!$X$28,FALSE),0,1,VLOOKUP(E142,'SD Abgabe'!$A$33:$Y$485,'SD Abgabe'!$Y$28,FALSE)),M142)</f>
        <v>0</v>
      </c>
      <c r="AN142" s="91">
        <f t="shared" ca="1" si="33"/>
        <v>0</v>
      </c>
      <c r="AO142" s="98">
        <f t="shared" si="42"/>
        <v>3</v>
      </c>
      <c r="AP142" s="98">
        <f t="shared" si="34"/>
        <v>0</v>
      </c>
      <c r="AQ142" s="17" t="str">
        <f t="shared" si="35"/>
        <v>1900-1-Abgabe</v>
      </c>
    </row>
    <row r="143" spans="1:43">
      <c r="A143" s="98">
        <f t="shared" si="24"/>
        <v>0</v>
      </c>
      <c r="B143" s="98" t="str">
        <f>IF(C143=1,SUM($C$23:C143),"")</f>
        <v/>
      </c>
      <c r="C143" s="98">
        <f t="shared" si="25"/>
        <v>0</v>
      </c>
      <c r="D143" t="str">
        <f t="shared" si="36"/>
        <v>1900-1-Abgabe-</v>
      </c>
      <c r="E143" s="7" t="str">
        <f t="shared" ca="1" si="26"/>
        <v>-</v>
      </c>
      <c r="F143" s="7">
        <f t="shared" si="37"/>
        <v>1900</v>
      </c>
      <c r="G143" s="7">
        <f t="shared" si="38"/>
        <v>1</v>
      </c>
      <c r="H143" s="162">
        <f t="shared" si="6"/>
        <v>121</v>
      </c>
      <c r="I143" s="77"/>
      <c r="J143" s="78"/>
      <c r="K143" s="79"/>
      <c r="L143" s="80"/>
      <c r="M143" s="177"/>
      <c r="N143" s="309" t="str">
        <f t="shared" ca="1" si="27"/>
        <v/>
      </c>
      <c r="O143" s="310" t="str">
        <f ca="1">IFERROR(IF(VLOOKUP($E143,'SD Abgabe'!$A$32:$N$610,'SD Abgabe'!$D$28,FALSE)=0,"",VLOOKUP($E143,'SD Abgabe'!$A$32:$N$610,'SD Abgabe'!$D$28,FALSE)),"")</f>
        <v/>
      </c>
      <c r="P143" s="313"/>
      <c r="Q143" s="317" t="str">
        <f>IF(OR($M143=0,L143&lt;&gt;0),"",IFERROR(VLOOKUP($E143,'SD Abgabe'!$A$32:$N$610,'SD Abgabe'!$E$28,FALSE),""))</f>
        <v/>
      </c>
      <c r="R143" s="87"/>
      <c r="S143" s="81" t="str">
        <f t="shared" si="28"/>
        <v/>
      </c>
      <c r="T143" s="82">
        <f>IF(M143="Tierische Erzeugnisse",IF(OR($M143=0,L143&lt;&gt;0,U143&gt;0),"",IFERROR(VLOOKUP($E143,'SD Abgabe'!$A$32:$N$4326,'SD Abgabe'!$J$28,FALSE),0)),)</f>
        <v>0</v>
      </c>
      <c r="U143" s="83"/>
      <c r="V143" s="81" t="str">
        <f t="shared" si="39"/>
        <v/>
      </c>
      <c r="W143" s="82">
        <f>IF(M143="organische Düngemittel",IF(OR($M143=0,L143&lt;&gt;0,X143&gt;0),"",IFERROR(VLOOKUP($E143,'SD Abgabe'!$A$32:$N$4326,'SD Abgabe'!$J$28,FALSE),)),)</f>
        <v>0</v>
      </c>
      <c r="X143" s="84"/>
      <c r="Y143" s="85" t="str">
        <f ca="1">IFERROR(VLOOKUP($E143,'SD Abgabe'!$A$32:$N$610,Y$20,FALSE),"")</f>
        <v/>
      </c>
      <c r="Z143" s="86" t="str">
        <f ca="1">IFERROR(IF(AND(J143&lt;&gt;"eigene Stoffe",VLOOKUP($E143,'SD Abgabe'!$A$32:$N$610,'SD Abgabe'!$G$28,FALSE)=0),"",IF($L143&lt;&gt;0,"",IFERROR(IF(AND(P143&gt;0,O143&lt;&gt;"",Q143&lt;&gt;"t TM"),VLOOKUP($E143,'SD Abgabe'!$A$32:$N$610,'SD Abgabe'!$G$28,FALSE)/O143*P143,VLOOKUP($E143,'SD Abgabe'!$A$32:$N$610,'SD Abgabe'!$G$28,FALSE)),""))),"")</f>
        <v/>
      </c>
      <c r="AA143" s="87"/>
      <c r="AB143" s="86" t="str">
        <f ca="1">IFERROR(IF(AND(J143&lt;&gt;"eigene Stoffe",VLOOKUP($E143,'SD Abgabe'!$A$32:$N$610,'SD Abgabe'!$H$28,FALSE)=0),"",IF($L143&lt;&gt;0,"",IFERROR(IF(AND(P143&gt;0,O143&lt;&gt;"",Q143&lt;&gt;"t TM"),VLOOKUP($E143,'SD Abgabe'!$A$32:$N$610,'SD Abgabe'!$H$28,FALSE)/O143*P143,VLOOKUP($E143,'SD Abgabe'!$A$32:$N$610,'SD Abgabe'!$H$28,FALSE)),""))),"")</f>
        <v/>
      </c>
      <c r="AC143" s="87"/>
      <c r="AD143" s="424" t="s">
        <v>667</v>
      </c>
      <c r="AE143" s="26" t="str">
        <f>IF($M143=0,"",IFERROR(VLOOKUP($E143,'SD Abgabe'!$A$32:$N$556,AE$20,FALSE),""))</f>
        <v/>
      </c>
      <c r="AF143" s="15">
        <f t="shared" ca="1" si="40"/>
        <v>0</v>
      </c>
      <c r="AG143">
        <f t="shared" ca="1" si="29"/>
        <v>0</v>
      </c>
      <c r="AH143">
        <f t="shared" ca="1" si="30"/>
        <v>0</v>
      </c>
      <c r="AI143">
        <f t="shared" ca="1" si="31"/>
        <v>0</v>
      </c>
      <c r="AJ143">
        <f t="shared" ca="1" si="32"/>
        <v>0</v>
      </c>
      <c r="AK143">
        <f t="shared" si="41"/>
        <v>0</v>
      </c>
      <c r="AL143" s="28" t="e">
        <f ca="1">COUNTIF(OFFSET('SD Abgabe'!$C$32,VLOOKUP(J143,Art_Abgabe,3,FALSE),0,VLOOKUP(J143,Art_Abgabe,4,FALSE)-VLOOKUP(J143,Art_Abgabe,3,FALSE)+1,1),K143)</f>
        <v>#N/A</v>
      </c>
      <c r="AM143" s="14">
        <f ca="1">COUNTIF(OFFSET('SD Abgabe'!$M$32,VLOOKUP(E143,'SD Abgabe'!$A$33:$X$485,'SD Abgabe'!$X$28,FALSE),0,1,VLOOKUP(E143,'SD Abgabe'!$A$33:$Y$485,'SD Abgabe'!$Y$28,FALSE)),M143)</f>
        <v>0</v>
      </c>
      <c r="AN143" s="91">
        <f t="shared" ca="1" si="33"/>
        <v>0</v>
      </c>
      <c r="AO143" s="98">
        <f t="shared" si="42"/>
        <v>3</v>
      </c>
      <c r="AP143" s="98">
        <f t="shared" si="34"/>
        <v>0</v>
      </c>
      <c r="AQ143" s="17" t="str">
        <f t="shared" si="35"/>
        <v>1900-1-Abgabe</v>
      </c>
    </row>
    <row r="144" spans="1:43">
      <c r="A144" s="98">
        <f t="shared" si="24"/>
        <v>0</v>
      </c>
      <c r="B144" s="98" t="str">
        <f>IF(C144=1,SUM($C$23:C144),"")</f>
        <v/>
      </c>
      <c r="C144" s="98">
        <f t="shared" si="25"/>
        <v>0</v>
      </c>
      <c r="D144" t="str">
        <f t="shared" si="36"/>
        <v>1900-1-Abgabe-</v>
      </c>
      <c r="E144" s="7" t="str">
        <f t="shared" ca="1" si="26"/>
        <v>-</v>
      </c>
      <c r="F144" s="7">
        <f t="shared" si="37"/>
        <v>1900</v>
      </c>
      <c r="G144" s="7">
        <f t="shared" si="38"/>
        <v>1</v>
      </c>
      <c r="H144" s="162">
        <f t="shared" si="6"/>
        <v>122</v>
      </c>
      <c r="I144" s="77"/>
      <c r="J144" s="78"/>
      <c r="K144" s="79"/>
      <c r="L144" s="80"/>
      <c r="M144" s="177"/>
      <c r="N144" s="309" t="str">
        <f t="shared" ca="1" si="27"/>
        <v/>
      </c>
      <c r="O144" s="310" t="str">
        <f ca="1">IFERROR(IF(VLOOKUP($E144,'SD Abgabe'!$A$32:$N$610,'SD Abgabe'!$D$28,FALSE)=0,"",VLOOKUP($E144,'SD Abgabe'!$A$32:$N$610,'SD Abgabe'!$D$28,FALSE)),"")</f>
        <v/>
      </c>
      <c r="P144" s="313"/>
      <c r="Q144" s="317" t="str">
        <f>IF(OR($M144=0,L144&lt;&gt;0),"",IFERROR(VLOOKUP($E144,'SD Abgabe'!$A$32:$N$610,'SD Abgabe'!$E$28,FALSE),""))</f>
        <v/>
      </c>
      <c r="R144" s="87"/>
      <c r="S144" s="81" t="str">
        <f t="shared" si="28"/>
        <v/>
      </c>
      <c r="T144" s="82">
        <f>IF(M144="Tierische Erzeugnisse",IF(OR($M144=0,L144&lt;&gt;0,U144&gt;0),"",IFERROR(VLOOKUP($E144,'SD Abgabe'!$A$32:$N$4326,'SD Abgabe'!$J$28,FALSE),0)),)</f>
        <v>0</v>
      </c>
      <c r="U144" s="83"/>
      <c r="V144" s="81" t="str">
        <f t="shared" si="39"/>
        <v/>
      </c>
      <c r="W144" s="82">
        <f>IF(M144="organische Düngemittel",IF(OR($M144=0,L144&lt;&gt;0,X144&gt;0),"",IFERROR(VLOOKUP($E144,'SD Abgabe'!$A$32:$N$4326,'SD Abgabe'!$J$28,FALSE),)),)</f>
        <v>0</v>
      </c>
      <c r="X144" s="84"/>
      <c r="Y144" s="85" t="str">
        <f ca="1">IFERROR(VLOOKUP($E144,'SD Abgabe'!$A$32:$N$610,Y$20,FALSE),"")</f>
        <v/>
      </c>
      <c r="Z144" s="86" t="str">
        <f ca="1">IFERROR(IF(AND(J144&lt;&gt;"eigene Stoffe",VLOOKUP($E144,'SD Abgabe'!$A$32:$N$610,'SD Abgabe'!$G$28,FALSE)=0),"",IF($L144&lt;&gt;0,"",IFERROR(IF(AND(P144&gt;0,O144&lt;&gt;"",Q144&lt;&gt;"t TM"),VLOOKUP($E144,'SD Abgabe'!$A$32:$N$610,'SD Abgabe'!$G$28,FALSE)/O144*P144,VLOOKUP($E144,'SD Abgabe'!$A$32:$N$610,'SD Abgabe'!$G$28,FALSE)),""))),"")</f>
        <v/>
      </c>
      <c r="AA144" s="87"/>
      <c r="AB144" s="86" t="str">
        <f ca="1">IFERROR(IF(AND(J144&lt;&gt;"eigene Stoffe",VLOOKUP($E144,'SD Abgabe'!$A$32:$N$610,'SD Abgabe'!$H$28,FALSE)=0),"",IF($L144&lt;&gt;0,"",IFERROR(IF(AND(P144&gt;0,O144&lt;&gt;"",Q144&lt;&gt;"t TM"),VLOOKUP($E144,'SD Abgabe'!$A$32:$N$610,'SD Abgabe'!$H$28,FALSE)/O144*P144,VLOOKUP($E144,'SD Abgabe'!$A$32:$N$610,'SD Abgabe'!$H$28,FALSE)),""))),"")</f>
        <v/>
      </c>
      <c r="AC144" s="87"/>
      <c r="AD144" s="424" t="s">
        <v>667</v>
      </c>
      <c r="AE144" s="26" t="str">
        <f>IF($M144=0,"",IFERROR(VLOOKUP($E144,'SD Abgabe'!$A$32:$N$556,AE$20,FALSE),""))</f>
        <v/>
      </c>
      <c r="AF144" s="15">
        <f t="shared" ca="1" si="40"/>
        <v>0</v>
      </c>
      <c r="AG144">
        <f t="shared" ca="1" si="29"/>
        <v>0</v>
      </c>
      <c r="AH144">
        <f t="shared" ca="1" si="30"/>
        <v>0</v>
      </c>
      <c r="AI144">
        <f t="shared" ca="1" si="31"/>
        <v>0</v>
      </c>
      <c r="AJ144">
        <f t="shared" ca="1" si="32"/>
        <v>0</v>
      </c>
      <c r="AK144">
        <f t="shared" si="41"/>
        <v>0</v>
      </c>
      <c r="AL144" s="28" t="e">
        <f ca="1">COUNTIF(OFFSET('SD Abgabe'!$C$32,VLOOKUP(J144,Art_Abgabe,3,FALSE),0,VLOOKUP(J144,Art_Abgabe,4,FALSE)-VLOOKUP(J144,Art_Abgabe,3,FALSE)+1,1),K144)</f>
        <v>#N/A</v>
      </c>
      <c r="AM144" s="14">
        <f ca="1">COUNTIF(OFFSET('SD Abgabe'!$M$32,VLOOKUP(E144,'SD Abgabe'!$A$33:$X$485,'SD Abgabe'!$X$28,FALSE),0,1,VLOOKUP(E144,'SD Abgabe'!$A$33:$Y$485,'SD Abgabe'!$Y$28,FALSE)),M144)</f>
        <v>0</v>
      </c>
      <c r="AN144" s="91">
        <f t="shared" ca="1" si="33"/>
        <v>0</v>
      </c>
      <c r="AO144" s="98">
        <f t="shared" si="42"/>
        <v>3</v>
      </c>
      <c r="AP144" s="98">
        <f t="shared" si="34"/>
        <v>0</v>
      </c>
      <c r="AQ144" s="17" t="str">
        <f t="shared" si="35"/>
        <v>1900-1-Abgabe</v>
      </c>
    </row>
    <row r="145" spans="1:43">
      <c r="A145" s="98">
        <f t="shared" si="24"/>
        <v>0</v>
      </c>
      <c r="B145" s="98" t="str">
        <f>IF(C145=1,SUM($C$23:C145),"")</f>
        <v/>
      </c>
      <c r="C145" s="98">
        <f t="shared" si="25"/>
        <v>0</v>
      </c>
      <c r="D145" t="str">
        <f t="shared" si="36"/>
        <v>1900-1-Abgabe-</v>
      </c>
      <c r="E145" s="7" t="str">
        <f t="shared" ca="1" si="26"/>
        <v>-</v>
      </c>
      <c r="F145" s="7">
        <f t="shared" si="37"/>
        <v>1900</v>
      </c>
      <c r="G145" s="7">
        <f t="shared" si="38"/>
        <v>1</v>
      </c>
      <c r="H145" s="162">
        <f t="shared" si="6"/>
        <v>123</v>
      </c>
      <c r="I145" s="77"/>
      <c r="J145" s="78"/>
      <c r="K145" s="79"/>
      <c r="L145" s="80"/>
      <c r="M145" s="177"/>
      <c r="N145" s="309" t="str">
        <f t="shared" ca="1" si="27"/>
        <v/>
      </c>
      <c r="O145" s="310" t="str">
        <f ca="1">IFERROR(IF(VLOOKUP($E145,'SD Abgabe'!$A$32:$N$610,'SD Abgabe'!$D$28,FALSE)=0,"",VLOOKUP($E145,'SD Abgabe'!$A$32:$N$610,'SD Abgabe'!$D$28,FALSE)),"")</f>
        <v/>
      </c>
      <c r="P145" s="313"/>
      <c r="Q145" s="317" t="str">
        <f>IF(OR($M145=0,L145&lt;&gt;0),"",IFERROR(VLOOKUP($E145,'SD Abgabe'!$A$32:$N$610,'SD Abgabe'!$E$28,FALSE),""))</f>
        <v/>
      </c>
      <c r="R145" s="87"/>
      <c r="S145" s="81" t="str">
        <f t="shared" si="28"/>
        <v/>
      </c>
      <c r="T145" s="82">
        <f>IF(M145="Tierische Erzeugnisse",IF(OR($M145=0,L145&lt;&gt;0,U145&gt;0),"",IFERROR(VLOOKUP($E145,'SD Abgabe'!$A$32:$N$4326,'SD Abgabe'!$J$28,FALSE),0)),)</f>
        <v>0</v>
      </c>
      <c r="U145" s="83"/>
      <c r="V145" s="81" t="str">
        <f t="shared" si="39"/>
        <v/>
      </c>
      <c r="W145" s="82">
        <f>IF(M145="organische Düngemittel",IF(OR($M145=0,L145&lt;&gt;0,X145&gt;0),"",IFERROR(VLOOKUP($E145,'SD Abgabe'!$A$32:$N$4326,'SD Abgabe'!$J$28,FALSE),)),)</f>
        <v>0</v>
      </c>
      <c r="X145" s="84"/>
      <c r="Y145" s="85" t="str">
        <f ca="1">IFERROR(VLOOKUP($E145,'SD Abgabe'!$A$32:$N$610,Y$20,FALSE),"")</f>
        <v/>
      </c>
      <c r="Z145" s="86" t="str">
        <f ca="1">IFERROR(IF(AND(J145&lt;&gt;"eigene Stoffe",VLOOKUP($E145,'SD Abgabe'!$A$32:$N$610,'SD Abgabe'!$G$28,FALSE)=0),"",IF($L145&lt;&gt;0,"",IFERROR(IF(AND(P145&gt;0,O145&lt;&gt;"",Q145&lt;&gt;"t TM"),VLOOKUP($E145,'SD Abgabe'!$A$32:$N$610,'SD Abgabe'!$G$28,FALSE)/O145*P145,VLOOKUP($E145,'SD Abgabe'!$A$32:$N$610,'SD Abgabe'!$G$28,FALSE)),""))),"")</f>
        <v/>
      </c>
      <c r="AA145" s="87"/>
      <c r="AB145" s="86" t="str">
        <f ca="1">IFERROR(IF(AND(J145&lt;&gt;"eigene Stoffe",VLOOKUP($E145,'SD Abgabe'!$A$32:$N$610,'SD Abgabe'!$H$28,FALSE)=0),"",IF($L145&lt;&gt;0,"",IFERROR(IF(AND(P145&gt;0,O145&lt;&gt;"",Q145&lt;&gt;"t TM"),VLOOKUP($E145,'SD Abgabe'!$A$32:$N$610,'SD Abgabe'!$H$28,FALSE)/O145*P145,VLOOKUP($E145,'SD Abgabe'!$A$32:$N$610,'SD Abgabe'!$H$28,FALSE)),""))),"")</f>
        <v/>
      </c>
      <c r="AC145" s="87"/>
      <c r="AD145" s="424" t="s">
        <v>667</v>
      </c>
      <c r="AE145" s="26" t="str">
        <f>IF($M145=0,"",IFERROR(VLOOKUP($E145,'SD Abgabe'!$A$32:$N$556,AE$20,FALSE),""))</f>
        <v/>
      </c>
      <c r="AF145" s="15">
        <f t="shared" ca="1" si="40"/>
        <v>0</v>
      </c>
      <c r="AG145">
        <f t="shared" ca="1" si="29"/>
        <v>0</v>
      </c>
      <c r="AH145">
        <f t="shared" ca="1" si="30"/>
        <v>0</v>
      </c>
      <c r="AI145">
        <f t="shared" ca="1" si="31"/>
        <v>0</v>
      </c>
      <c r="AJ145">
        <f t="shared" ca="1" si="32"/>
        <v>0</v>
      </c>
      <c r="AK145">
        <f t="shared" si="41"/>
        <v>0</v>
      </c>
      <c r="AL145" s="28" t="e">
        <f ca="1">COUNTIF(OFFSET('SD Abgabe'!$C$32,VLOOKUP(J145,Art_Abgabe,3,FALSE),0,VLOOKUP(J145,Art_Abgabe,4,FALSE)-VLOOKUP(J145,Art_Abgabe,3,FALSE)+1,1),K145)</f>
        <v>#N/A</v>
      </c>
      <c r="AM145" s="14">
        <f ca="1">COUNTIF(OFFSET('SD Abgabe'!$M$32,VLOOKUP(E145,'SD Abgabe'!$A$33:$X$485,'SD Abgabe'!$X$28,FALSE),0,1,VLOOKUP(E145,'SD Abgabe'!$A$33:$Y$485,'SD Abgabe'!$Y$28,FALSE)),M145)</f>
        <v>0</v>
      </c>
      <c r="AN145" s="91">
        <f t="shared" ca="1" si="33"/>
        <v>0</v>
      </c>
      <c r="AO145" s="98">
        <f t="shared" si="42"/>
        <v>3</v>
      </c>
      <c r="AP145" s="98">
        <f t="shared" si="34"/>
        <v>0</v>
      </c>
      <c r="AQ145" s="17" t="str">
        <f t="shared" si="35"/>
        <v>1900-1-Abgabe</v>
      </c>
    </row>
    <row r="146" spans="1:43">
      <c r="A146" s="98">
        <f t="shared" si="24"/>
        <v>0</v>
      </c>
      <c r="B146" s="98" t="str">
        <f>IF(C146=1,SUM($C$23:C146),"")</f>
        <v/>
      </c>
      <c r="C146" s="98">
        <f t="shared" si="25"/>
        <v>0</v>
      </c>
      <c r="D146" t="str">
        <f t="shared" si="36"/>
        <v>1900-1-Abgabe-</v>
      </c>
      <c r="E146" s="7" t="str">
        <f t="shared" ca="1" si="26"/>
        <v>-</v>
      </c>
      <c r="F146" s="7">
        <f t="shared" si="37"/>
        <v>1900</v>
      </c>
      <c r="G146" s="7">
        <f t="shared" si="38"/>
        <v>1</v>
      </c>
      <c r="H146" s="162">
        <f t="shared" si="6"/>
        <v>124</v>
      </c>
      <c r="I146" s="77"/>
      <c r="J146" s="78"/>
      <c r="K146" s="79"/>
      <c r="L146" s="80"/>
      <c r="M146" s="177"/>
      <c r="N146" s="309" t="str">
        <f t="shared" ca="1" si="27"/>
        <v/>
      </c>
      <c r="O146" s="310" t="str">
        <f ca="1">IFERROR(IF(VLOOKUP($E146,'SD Abgabe'!$A$32:$N$610,'SD Abgabe'!$D$28,FALSE)=0,"",VLOOKUP($E146,'SD Abgabe'!$A$32:$N$610,'SD Abgabe'!$D$28,FALSE)),"")</f>
        <v/>
      </c>
      <c r="P146" s="313"/>
      <c r="Q146" s="317" t="str">
        <f>IF(OR($M146=0,L146&lt;&gt;0),"",IFERROR(VLOOKUP($E146,'SD Abgabe'!$A$32:$N$610,'SD Abgabe'!$E$28,FALSE),""))</f>
        <v/>
      </c>
      <c r="R146" s="87"/>
      <c r="S146" s="81" t="str">
        <f t="shared" si="28"/>
        <v/>
      </c>
      <c r="T146" s="82">
        <f>IF(M146="Tierische Erzeugnisse",IF(OR($M146=0,L146&lt;&gt;0,U146&gt;0),"",IFERROR(VLOOKUP($E146,'SD Abgabe'!$A$32:$N$4326,'SD Abgabe'!$J$28,FALSE),0)),)</f>
        <v>0</v>
      </c>
      <c r="U146" s="83"/>
      <c r="V146" s="81" t="str">
        <f t="shared" si="39"/>
        <v/>
      </c>
      <c r="W146" s="82">
        <f>IF(M146="organische Düngemittel",IF(OR($M146=0,L146&lt;&gt;0,X146&gt;0),"",IFERROR(VLOOKUP($E146,'SD Abgabe'!$A$32:$N$4326,'SD Abgabe'!$J$28,FALSE),)),)</f>
        <v>0</v>
      </c>
      <c r="X146" s="84"/>
      <c r="Y146" s="85" t="str">
        <f ca="1">IFERROR(VLOOKUP($E146,'SD Abgabe'!$A$32:$N$610,Y$20,FALSE),"")</f>
        <v/>
      </c>
      <c r="Z146" s="86" t="str">
        <f ca="1">IFERROR(IF(AND(J146&lt;&gt;"eigene Stoffe",VLOOKUP($E146,'SD Abgabe'!$A$32:$N$610,'SD Abgabe'!$G$28,FALSE)=0),"",IF($L146&lt;&gt;0,"",IFERROR(IF(AND(P146&gt;0,O146&lt;&gt;"",Q146&lt;&gt;"t TM"),VLOOKUP($E146,'SD Abgabe'!$A$32:$N$610,'SD Abgabe'!$G$28,FALSE)/O146*P146,VLOOKUP($E146,'SD Abgabe'!$A$32:$N$610,'SD Abgabe'!$G$28,FALSE)),""))),"")</f>
        <v/>
      </c>
      <c r="AA146" s="87"/>
      <c r="AB146" s="86" t="str">
        <f ca="1">IFERROR(IF(AND(J146&lt;&gt;"eigene Stoffe",VLOOKUP($E146,'SD Abgabe'!$A$32:$N$610,'SD Abgabe'!$H$28,FALSE)=0),"",IF($L146&lt;&gt;0,"",IFERROR(IF(AND(P146&gt;0,O146&lt;&gt;"",Q146&lt;&gt;"t TM"),VLOOKUP($E146,'SD Abgabe'!$A$32:$N$610,'SD Abgabe'!$H$28,FALSE)/O146*P146,VLOOKUP($E146,'SD Abgabe'!$A$32:$N$610,'SD Abgabe'!$H$28,FALSE)),""))),"")</f>
        <v/>
      </c>
      <c r="AC146" s="87"/>
      <c r="AD146" s="424" t="s">
        <v>667</v>
      </c>
      <c r="AE146" s="26" t="str">
        <f>IF($M146=0,"",IFERROR(VLOOKUP($E146,'SD Abgabe'!$A$32:$N$556,AE$20,FALSE),""))</f>
        <v/>
      </c>
      <c r="AF146" s="15">
        <f t="shared" ca="1" si="40"/>
        <v>0</v>
      </c>
      <c r="AG146">
        <f t="shared" ca="1" si="29"/>
        <v>0</v>
      </c>
      <c r="AH146">
        <f t="shared" ca="1" si="30"/>
        <v>0</v>
      </c>
      <c r="AI146">
        <f t="shared" ca="1" si="31"/>
        <v>0</v>
      </c>
      <c r="AJ146">
        <f t="shared" ca="1" si="32"/>
        <v>0</v>
      </c>
      <c r="AK146">
        <f t="shared" si="41"/>
        <v>0</v>
      </c>
      <c r="AL146" s="28" t="e">
        <f ca="1">COUNTIF(OFFSET('SD Abgabe'!$C$32,VLOOKUP(J146,Art_Abgabe,3,FALSE),0,VLOOKUP(J146,Art_Abgabe,4,FALSE)-VLOOKUP(J146,Art_Abgabe,3,FALSE)+1,1),K146)</f>
        <v>#N/A</v>
      </c>
      <c r="AM146" s="14">
        <f ca="1">COUNTIF(OFFSET('SD Abgabe'!$M$32,VLOOKUP(E146,'SD Abgabe'!$A$33:$X$485,'SD Abgabe'!$X$28,FALSE),0,1,VLOOKUP(E146,'SD Abgabe'!$A$33:$Y$485,'SD Abgabe'!$Y$28,FALSE)),M146)</f>
        <v>0</v>
      </c>
      <c r="AN146" s="91">
        <f t="shared" ca="1" si="33"/>
        <v>0</v>
      </c>
      <c r="AO146" s="98">
        <f t="shared" si="42"/>
        <v>3</v>
      </c>
      <c r="AP146" s="98">
        <f t="shared" si="34"/>
        <v>0</v>
      </c>
      <c r="AQ146" s="17" t="str">
        <f t="shared" si="35"/>
        <v>1900-1-Abgabe</v>
      </c>
    </row>
    <row r="147" spans="1:43">
      <c r="A147" s="98">
        <f t="shared" si="24"/>
        <v>0</v>
      </c>
      <c r="B147" s="98" t="str">
        <f>IF(C147=1,SUM($C$23:C147),"")</f>
        <v/>
      </c>
      <c r="C147" s="98">
        <f t="shared" si="25"/>
        <v>0</v>
      </c>
      <c r="D147" t="str">
        <f t="shared" si="36"/>
        <v>1900-1-Abgabe-</v>
      </c>
      <c r="E147" s="7" t="str">
        <f t="shared" ca="1" si="26"/>
        <v>-</v>
      </c>
      <c r="F147" s="7">
        <f t="shared" si="37"/>
        <v>1900</v>
      </c>
      <c r="G147" s="7">
        <f t="shared" si="38"/>
        <v>1</v>
      </c>
      <c r="H147" s="162">
        <f t="shared" si="6"/>
        <v>125</v>
      </c>
      <c r="I147" s="77"/>
      <c r="J147" s="78"/>
      <c r="K147" s="79"/>
      <c r="L147" s="80"/>
      <c r="M147" s="177"/>
      <c r="N147" s="309" t="str">
        <f t="shared" ca="1" si="27"/>
        <v/>
      </c>
      <c r="O147" s="310" t="str">
        <f ca="1">IFERROR(IF(VLOOKUP($E147,'SD Abgabe'!$A$32:$N$610,'SD Abgabe'!$D$28,FALSE)=0,"",VLOOKUP($E147,'SD Abgabe'!$A$32:$N$610,'SD Abgabe'!$D$28,FALSE)),"")</f>
        <v/>
      </c>
      <c r="P147" s="313"/>
      <c r="Q147" s="317" t="str">
        <f>IF(OR($M147=0,L147&lt;&gt;0),"",IFERROR(VLOOKUP($E147,'SD Abgabe'!$A$32:$N$610,'SD Abgabe'!$E$28,FALSE),""))</f>
        <v/>
      </c>
      <c r="R147" s="87"/>
      <c r="S147" s="81" t="str">
        <f t="shared" si="28"/>
        <v/>
      </c>
      <c r="T147" s="82">
        <f>IF(M147="Tierische Erzeugnisse",IF(OR($M147=0,L147&lt;&gt;0,U147&gt;0),"",IFERROR(VLOOKUP($E147,'SD Abgabe'!$A$32:$N$4326,'SD Abgabe'!$J$28,FALSE),0)),)</f>
        <v>0</v>
      </c>
      <c r="U147" s="83"/>
      <c r="V147" s="81" t="str">
        <f t="shared" si="39"/>
        <v/>
      </c>
      <c r="W147" s="82">
        <f>IF(M147="organische Düngemittel",IF(OR($M147=0,L147&lt;&gt;0,X147&gt;0),"",IFERROR(VLOOKUP($E147,'SD Abgabe'!$A$32:$N$4326,'SD Abgabe'!$J$28,FALSE),)),)</f>
        <v>0</v>
      </c>
      <c r="X147" s="84"/>
      <c r="Y147" s="85" t="str">
        <f ca="1">IFERROR(VLOOKUP($E147,'SD Abgabe'!$A$32:$N$610,Y$20,FALSE),"")</f>
        <v/>
      </c>
      <c r="Z147" s="86" t="str">
        <f ca="1">IFERROR(IF(AND(J147&lt;&gt;"eigene Stoffe",VLOOKUP($E147,'SD Abgabe'!$A$32:$N$610,'SD Abgabe'!$G$28,FALSE)=0),"",IF($L147&lt;&gt;0,"",IFERROR(IF(AND(P147&gt;0,O147&lt;&gt;"",Q147&lt;&gt;"t TM"),VLOOKUP($E147,'SD Abgabe'!$A$32:$N$610,'SD Abgabe'!$G$28,FALSE)/O147*P147,VLOOKUP($E147,'SD Abgabe'!$A$32:$N$610,'SD Abgabe'!$G$28,FALSE)),""))),"")</f>
        <v/>
      </c>
      <c r="AA147" s="87"/>
      <c r="AB147" s="86" t="str">
        <f ca="1">IFERROR(IF(AND(J147&lt;&gt;"eigene Stoffe",VLOOKUP($E147,'SD Abgabe'!$A$32:$N$610,'SD Abgabe'!$H$28,FALSE)=0),"",IF($L147&lt;&gt;0,"",IFERROR(IF(AND(P147&gt;0,O147&lt;&gt;"",Q147&lt;&gt;"t TM"),VLOOKUP($E147,'SD Abgabe'!$A$32:$N$610,'SD Abgabe'!$H$28,FALSE)/O147*P147,VLOOKUP($E147,'SD Abgabe'!$A$32:$N$610,'SD Abgabe'!$H$28,FALSE)),""))),"")</f>
        <v/>
      </c>
      <c r="AC147" s="87"/>
      <c r="AD147" s="424" t="s">
        <v>667</v>
      </c>
      <c r="AE147" s="26" t="str">
        <f>IF($M147=0,"",IFERROR(VLOOKUP($E147,'SD Abgabe'!$A$32:$N$556,AE$20,FALSE),""))</f>
        <v/>
      </c>
      <c r="AF147" s="15">
        <f t="shared" ca="1" si="40"/>
        <v>0</v>
      </c>
      <c r="AG147">
        <f t="shared" ca="1" si="29"/>
        <v>0</v>
      </c>
      <c r="AH147">
        <f t="shared" ca="1" si="30"/>
        <v>0</v>
      </c>
      <c r="AI147">
        <f t="shared" ca="1" si="31"/>
        <v>0</v>
      </c>
      <c r="AJ147">
        <f t="shared" ca="1" si="32"/>
        <v>0</v>
      </c>
      <c r="AK147">
        <f t="shared" si="41"/>
        <v>0</v>
      </c>
      <c r="AL147" s="28" t="e">
        <f ca="1">COUNTIF(OFFSET('SD Abgabe'!$C$32,VLOOKUP(J147,Art_Abgabe,3,FALSE),0,VLOOKUP(J147,Art_Abgabe,4,FALSE)-VLOOKUP(J147,Art_Abgabe,3,FALSE)+1,1),K147)</f>
        <v>#N/A</v>
      </c>
      <c r="AM147" s="14">
        <f ca="1">COUNTIF(OFFSET('SD Abgabe'!$M$32,VLOOKUP(E147,'SD Abgabe'!$A$33:$X$485,'SD Abgabe'!$X$28,FALSE),0,1,VLOOKUP(E147,'SD Abgabe'!$A$33:$Y$485,'SD Abgabe'!$Y$28,FALSE)),M147)</f>
        <v>0</v>
      </c>
      <c r="AN147" s="91">
        <f t="shared" ca="1" si="33"/>
        <v>0</v>
      </c>
      <c r="AO147" s="98">
        <f t="shared" si="42"/>
        <v>3</v>
      </c>
      <c r="AP147" s="98">
        <f t="shared" si="34"/>
        <v>0</v>
      </c>
      <c r="AQ147" s="17" t="str">
        <f t="shared" si="35"/>
        <v>1900-1-Abgabe</v>
      </c>
    </row>
    <row r="148" spans="1:43">
      <c r="A148" s="98">
        <f t="shared" si="24"/>
        <v>0</v>
      </c>
      <c r="B148" s="98" t="str">
        <f>IF(C148=1,SUM($C$23:C148),"")</f>
        <v/>
      </c>
      <c r="C148" s="98">
        <f t="shared" si="25"/>
        <v>0</v>
      </c>
      <c r="D148" t="str">
        <f t="shared" si="36"/>
        <v>1900-1-Abgabe-</v>
      </c>
      <c r="E148" s="7" t="str">
        <f t="shared" ca="1" si="26"/>
        <v>-</v>
      </c>
      <c r="F148" s="7">
        <f t="shared" si="37"/>
        <v>1900</v>
      </c>
      <c r="G148" s="7">
        <f t="shared" si="38"/>
        <v>1</v>
      </c>
      <c r="H148" s="162">
        <f t="shared" si="6"/>
        <v>126</v>
      </c>
      <c r="I148" s="77"/>
      <c r="J148" s="78"/>
      <c r="K148" s="79"/>
      <c r="L148" s="80"/>
      <c r="M148" s="177"/>
      <c r="N148" s="309" t="str">
        <f t="shared" ca="1" si="27"/>
        <v/>
      </c>
      <c r="O148" s="310" t="str">
        <f ca="1">IFERROR(IF(VLOOKUP($E148,'SD Abgabe'!$A$32:$N$610,'SD Abgabe'!$D$28,FALSE)=0,"",VLOOKUP($E148,'SD Abgabe'!$A$32:$N$610,'SD Abgabe'!$D$28,FALSE)),"")</f>
        <v/>
      </c>
      <c r="P148" s="313"/>
      <c r="Q148" s="317" t="str">
        <f>IF(OR($M148=0,L148&lt;&gt;0),"",IFERROR(VLOOKUP($E148,'SD Abgabe'!$A$32:$N$610,'SD Abgabe'!$E$28,FALSE),""))</f>
        <v/>
      </c>
      <c r="R148" s="87"/>
      <c r="S148" s="81" t="str">
        <f t="shared" si="28"/>
        <v/>
      </c>
      <c r="T148" s="82">
        <f>IF(M148="Tierische Erzeugnisse",IF(OR($M148=0,L148&lt;&gt;0,U148&gt;0),"",IFERROR(VLOOKUP($E148,'SD Abgabe'!$A$32:$N$4326,'SD Abgabe'!$J$28,FALSE),0)),)</f>
        <v>0</v>
      </c>
      <c r="U148" s="83"/>
      <c r="V148" s="81" t="str">
        <f t="shared" si="39"/>
        <v/>
      </c>
      <c r="W148" s="82">
        <f>IF(M148="organische Düngemittel",IF(OR($M148=0,L148&lt;&gt;0,X148&gt;0),"",IFERROR(VLOOKUP($E148,'SD Abgabe'!$A$32:$N$4326,'SD Abgabe'!$J$28,FALSE),)),)</f>
        <v>0</v>
      </c>
      <c r="X148" s="84"/>
      <c r="Y148" s="85" t="str">
        <f ca="1">IFERROR(VLOOKUP($E148,'SD Abgabe'!$A$32:$N$610,Y$20,FALSE),"")</f>
        <v/>
      </c>
      <c r="Z148" s="86" t="str">
        <f ca="1">IFERROR(IF(AND(J148&lt;&gt;"eigene Stoffe",VLOOKUP($E148,'SD Abgabe'!$A$32:$N$610,'SD Abgabe'!$G$28,FALSE)=0),"",IF($L148&lt;&gt;0,"",IFERROR(IF(AND(P148&gt;0,O148&lt;&gt;"",Q148&lt;&gt;"t TM"),VLOOKUP($E148,'SD Abgabe'!$A$32:$N$610,'SD Abgabe'!$G$28,FALSE)/O148*P148,VLOOKUP($E148,'SD Abgabe'!$A$32:$N$610,'SD Abgabe'!$G$28,FALSE)),""))),"")</f>
        <v/>
      </c>
      <c r="AA148" s="87"/>
      <c r="AB148" s="86" t="str">
        <f ca="1">IFERROR(IF(AND(J148&lt;&gt;"eigene Stoffe",VLOOKUP($E148,'SD Abgabe'!$A$32:$N$610,'SD Abgabe'!$H$28,FALSE)=0),"",IF($L148&lt;&gt;0,"",IFERROR(IF(AND(P148&gt;0,O148&lt;&gt;"",Q148&lt;&gt;"t TM"),VLOOKUP($E148,'SD Abgabe'!$A$32:$N$610,'SD Abgabe'!$H$28,FALSE)/O148*P148,VLOOKUP($E148,'SD Abgabe'!$A$32:$N$610,'SD Abgabe'!$H$28,FALSE)),""))),"")</f>
        <v/>
      </c>
      <c r="AC148" s="87"/>
      <c r="AD148" s="424" t="s">
        <v>667</v>
      </c>
      <c r="AE148" s="26" t="str">
        <f>IF($M148=0,"",IFERROR(VLOOKUP($E148,'SD Abgabe'!$A$32:$N$556,AE$20,FALSE),""))</f>
        <v/>
      </c>
      <c r="AF148" s="15">
        <f t="shared" ca="1" si="40"/>
        <v>0</v>
      </c>
      <c r="AG148">
        <f t="shared" ca="1" si="29"/>
        <v>0</v>
      </c>
      <c r="AH148">
        <f t="shared" ca="1" si="30"/>
        <v>0</v>
      </c>
      <c r="AI148">
        <f t="shared" ca="1" si="31"/>
        <v>0</v>
      </c>
      <c r="AJ148">
        <f t="shared" ca="1" si="32"/>
        <v>0</v>
      </c>
      <c r="AK148">
        <f t="shared" si="41"/>
        <v>0</v>
      </c>
      <c r="AL148" s="28" t="e">
        <f ca="1">COUNTIF(OFFSET('SD Abgabe'!$C$32,VLOOKUP(J148,Art_Abgabe,3,FALSE),0,VLOOKUP(J148,Art_Abgabe,4,FALSE)-VLOOKUP(J148,Art_Abgabe,3,FALSE)+1,1),K148)</f>
        <v>#N/A</v>
      </c>
      <c r="AM148" s="14">
        <f ca="1">COUNTIF(OFFSET('SD Abgabe'!$M$32,VLOOKUP(E148,'SD Abgabe'!$A$33:$X$485,'SD Abgabe'!$X$28,FALSE),0,1,VLOOKUP(E148,'SD Abgabe'!$A$33:$Y$485,'SD Abgabe'!$Y$28,FALSE)),M148)</f>
        <v>0</v>
      </c>
      <c r="AN148" s="91">
        <f t="shared" ca="1" si="33"/>
        <v>0</v>
      </c>
      <c r="AO148" s="98">
        <f t="shared" si="42"/>
        <v>3</v>
      </c>
      <c r="AP148" s="98">
        <f t="shared" si="34"/>
        <v>0</v>
      </c>
      <c r="AQ148" s="17" t="str">
        <f t="shared" si="35"/>
        <v>1900-1-Abgabe</v>
      </c>
    </row>
    <row r="149" spans="1:43">
      <c r="A149" s="98">
        <f t="shared" si="24"/>
        <v>0</v>
      </c>
      <c r="B149" s="98" t="str">
        <f>IF(C149=1,SUM($C$23:C149),"")</f>
        <v/>
      </c>
      <c r="C149" s="98">
        <f t="shared" si="25"/>
        <v>0</v>
      </c>
      <c r="D149" t="str">
        <f t="shared" si="36"/>
        <v>1900-1-Abgabe-</v>
      </c>
      <c r="E149" s="7" t="str">
        <f t="shared" ca="1" si="26"/>
        <v>-</v>
      </c>
      <c r="F149" s="7">
        <f t="shared" si="37"/>
        <v>1900</v>
      </c>
      <c r="G149" s="7">
        <f t="shared" si="38"/>
        <v>1</v>
      </c>
      <c r="H149" s="162">
        <f t="shared" si="6"/>
        <v>127</v>
      </c>
      <c r="I149" s="77"/>
      <c r="J149" s="78"/>
      <c r="K149" s="79"/>
      <c r="L149" s="80"/>
      <c r="M149" s="177"/>
      <c r="N149" s="309" t="str">
        <f t="shared" ca="1" si="27"/>
        <v/>
      </c>
      <c r="O149" s="310" t="str">
        <f ca="1">IFERROR(IF(VLOOKUP($E149,'SD Abgabe'!$A$32:$N$610,'SD Abgabe'!$D$28,FALSE)=0,"",VLOOKUP($E149,'SD Abgabe'!$A$32:$N$610,'SD Abgabe'!$D$28,FALSE)),"")</f>
        <v/>
      </c>
      <c r="P149" s="313"/>
      <c r="Q149" s="317" t="str">
        <f>IF(OR($M149=0,L149&lt;&gt;0),"",IFERROR(VLOOKUP($E149,'SD Abgabe'!$A$32:$N$610,'SD Abgabe'!$E$28,FALSE),""))</f>
        <v/>
      </c>
      <c r="R149" s="87"/>
      <c r="S149" s="81" t="str">
        <f t="shared" si="28"/>
        <v/>
      </c>
      <c r="T149" s="82">
        <f>IF(M149="Tierische Erzeugnisse",IF(OR($M149=0,L149&lt;&gt;0,U149&gt;0),"",IFERROR(VLOOKUP($E149,'SD Abgabe'!$A$32:$N$4326,'SD Abgabe'!$J$28,FALSE),0)),)</f>
        <v>0</v>
      </c>
      <c r="U149" s="83"/>
      <c r="V149" s="81" t="str">
        <f t="shared" si="39"/>
        <v/>
      </c>
      <c r="W149" s="82">
        <f>IF(M149="organische Düngemittel",IF(OR($M149=0,L149&lt;&gt;0,X149&gt;0),"",IFERROR(VLOOKUP($E149,'SD Abgabe'!$A$32:$N$4326,'SD Abgabe'!$J$28,FALSE),)),)</f>
        <v>0</v>
      </c>
      <c r="X149" s="84"/>
      <c r="Y149" s="85" t="str">
        <f ca="1">IFERROR(VLOOKUP($E149,'SD Abgabe'!$A$32:$N$610,Y$20,FALSE),"")</f>
        <v/>
      </c>
      <c r="Z149" s="86" t="str">
        <f ca="1">IFERROR(IF(AND(J149&lt;&gt;"eigene Stoffe",VLOOKUP($E149,'SD Abgabe'!$A$32:$N$610,'SD Abgabe'!$G$28,FALSE)=0),"",IF($L149&lt;&gt;0,"",IFERROR(IF(AND(P149&gt;0,O149&lt;&gt;"",Q149&lt;&gt;"t TM"),VLOOKUP($E149,'SD Abgabe'!$A$32:$N$610,'SD Abgabe'!$G$28,FALSE)/O149*P149,VLOOKUP($E149,'SD Abgabe'!$A$32:$N$610,'SD Abgabe'!$G$28,FALSE)),""))),"")</f>
        <v/>
      </c>
      <c r="AA149" s="87"/>
      <c r="AB149" s="86" t="str">
        <f ca="1">IFERROR(IF(AND(J149&lt;&gt;"eigene Stoffe",VLOOKUP($E149,'SD Abgabe'!$A$32:$N$610,'SD Abgabe'!$H$28,FALSE)=0),"",IF($L149&lt;&gt;0,"",IFERROR(IF(AND(P149&gt;0,O149&lt;&gt;"",Q149&lt;&gt;"t TM"),VLOOKUP($E149,'SD Abgabe'!$A$32:$N$610,'SD Abgabe'!$H$28,FALSE)/O149*P149,VLOOKUP($E149,'SD Abgabe'!$A$32:$N$610,'SD Abgabe'!$H$28,FALSE)),""))),"")</f>
        <v/>
      </c>
      <c r="AC149" s="87"/>
      <c r="AD149" s="424" t="s">
        <v>667</v>
      </c>
      <c r="AE149" s="26" t="str">
        <f>IF($M149=0,"",IFERROR(VLOOKUP($E149,'SD Abgabe'!$A$32:$N$556,AE$20,FALSE),""))</f>
        <v/>
      </c>
      <c r="AF149" s="15">
        <f t="shared" ca="1" si="40"/>
        <v>0</v>
      </c>
      <c r="AG149">
        <f t="shared" ca="1" si="29"/>
        <v>0</v>
      </c>
      <c r="AH149">
        <f t="shared" ca="1" si="30"/>
        <v>0</v>
      </c>
      <c r="AI149">
        <f t="shared" ca="1" si="31"/>
        <v>0</v>
      </c>
      <c r="AJ149">
        <f t="shared" ca="1" si="32"/>
        <v>0</v>
      </c>
      <c r="AK149">
        <f t="shared" si="41"/>
        <v>0</v>
      </c>
      <c r="AL149" s="28" t="e">
        <f ca="1">COUNTIF(OFFSET('SD Abgabe'!$C$32,VLOOKUP(J149,Art_Abgabe,3,FALSE),0,VLOOKUP(J149,Art_Abgabe,4,FALSE)-VLOOKUP(J149,Art_Abgabe,3,FALSE)+1,1),K149)</f>
        <v>#N/A</v>
      </c>
      <c r="AM149" s="14">
        <f ca="1">COUNTIF(OFFSET('SD Abgabe'!$M$32,VLOOKUP(E149,'SD Abgabe'!$A$33:$X$485,'SD Abgabe'!$X$28,FALSE),0,1,VLOOKUP(E149,'SD Abgabe'!$A$33:$Y$485,'SD Abgabe'!$Y$28,FALSE)),M149)</f>
        <v>0</v>
      </c>
      <c r="AN149" s="91">
        <f t="shared" ca="1" si="33"/>
        <v>0</v>
      </c>
      <c r="AO149" s="98">
        <f t="shared" si="42"/>
        <v>3</v>
      </c>
      <c r="AP149" s="98">
        <f t="shared" si="34"/>
        <v>0</v>
      </c>
      <c r="AQ149" s="17" t="str">
        <f t="shared" si="35"/>
        <v>1900-1-Abgabe</v>
      </c>
    </row>
    <row r="150" spans="1:43">
      <c r="A150" s="98">
        <f t="shared" si="24"/>
        <v>0</v>
      </c>
      <c r="B150" s="98" t="str">
        <f>IF(C150=1,SUM($C$23:C150),"")</f>
        <v/>
      </c>
      <c r="C150" s="98">
        <f t="shared" si="25"/>
        <v>0</v>
      </c>
      <c r="D150" t="str">
        <f t="shared" si="36"/>
        <v>1900-1-Abgabe-</v>
      </c>
      <c r="E150" s="7" t="str">
        <f t="shared" ca="1" si="26"/>
        <v>-</v>
      </c>
      <c r="F150" s="7">
        <f t="shared" si="37"/>
        <v>1900</v>
      </c>
      <c r="G150" s="7">
        <f t="shared" si="38"/>
        <v>1</v>
      </c>
      <c r="H150" s="162">
        <f t="shared" si="6"/>
        <v>128</v>
      </c>
      <c r="I150" s="77"/>
      <c r="J150" s="78"/>
      <c r="K150" s="79"/>
      <c r="L150" s="80"/>
      <c r="M150" s="177"/>
      <c r="N150" s="309" t="str">
        <f t="shared" ca="1" si="27"/>
        <v/>
      </c>
      <c r="O150" s="310" t="str">
        <f ca="1">IFERROR(IF(VLOOKUP($E150,'SD Abgabe'!$A$32:$N$610,'SD Abgabe'!$D$28,FALSE)=0,"",VLOOKUP($E150,'SD Abgabe'!$A$32:$N$610,'SD Abgabe'!$D$28,FALSE)),"")</f>
        <v/>
      </c>
      <c r="P150" s="313"/>
      <c r="Q150" s="317" t="str">
        <f>IF(OR($M150=0,L150&lt;&gt;0),"",IFERROR(VLOOKUP($E150,'SD Abgabe'!$A$32:$N$610,'SD Abgabe'!$E$28,FALSE),""))</f>
        <v/>
      </c>
      <c r="R150" s="87"/>
      <c r="S150" s="81" t="str">
        <f t="shared" si="28"/>
        <v/>
      </c>
      <c r="T150" s="82">
        <f>IF(M150="Tierische Erzeugnisse",IF(OR($M150=0,L150&lt;&gt;0,U150&gt;0),"",IFERROR(VLOOKUP($E150,'SD Abgabe'!$A$32:$N$4326,'SD Abgabe'!$J$28,FALSE),0)),)</f>
        <v>0</v>
      </c>
      <c r="U150" s="83"/>
      <c r="V150" s="81" t="str">
        <f t="shared" si="39"/>
        <v/>
      </c>
      <c r="W150" s="82">
        <f>IF(M150="organische Düngemittel",IF(OR($M150=0,L150&lt;&gt;0,X150&gt;0),"",IFERROR(VLOOKUP($E150,'SD Abgabe'!$A$32:$N$4326,'SD Abgabe'!$J$28,FALSE),)),)</f>
        <v>0</v>
      </c>
      <c r="X150" s="84"/>
      <c r="Y150" s="85" t="str">
        <f ca="1">IFERROR(VLOOKUP($E150,'SD Abgabe'!$A$32:$N$610,Y$20,FALSE),"")</f>
        <v/>
      </c>
      <c r="Z150" s="86" t="str">
        <f ca="1">IFERROR(IF(AND(J150&lt;&gt;"eigene Stoffe",VLOOKUP($E150,'SD Abgabe'!$A$32:$N$610,'SD Abgabe'!$G$28,FALSE)=0),"",IF($L150&lt;&gt;0,"",IFERROR(IF(AND(P150&gt;0,O150&lt;&gt;"",Q150&lt;&gt;"t TM"),VLOOKUP($E150,'SD Abgabe'!$A$32:$N$610,'SD Abgabe'!$G$28,FALSE)/O150*P150,VLOOKUP($E150,'SD Abgabe'!$A$32:$N$610,'SD Abgabe'!$G$28,FALSE)),""))),"")</f>
        <v/>
      </c>
      <c r="AA150" s="87"/>
      <c r="AB150" s="86" t="str">
        <f ca="1">IFERROR(IF(AND(J150&lt;&gt;"eigene Stoffe",VLOOKUP($E150,'SD Abgabe'!$A$32:$N$610,'SD Abgabe'!$H$28,FALSE)=0),"",IF($L150&lt;&gt;0,"",IFERROR(IF(AND(P150&gt;0,O150&lt;&gt;"",Q150&lt;&gt;"t TM"),VLOOKUP($E150,'SD Abgabe'!$A$32:$N$610,'SD Abgabe'!$H$28,FALSE)/O150*P150,VLOOKUP($E150,'SD Abgabe'!$A$32:$N$610,'SD Abgabe'!$H$28,FALSE)),""))),"")</f>
        <v/>
      </c>
      <c r="AC150" s="87"/>
      <c r="AD150" s="424" t="s">
        <v>667</v>
      </c>
      <c r="AE150" s="26" t="str">
        <f>IF($M150=0,"",IFERROR(VLOOKUP($E150,'SD Abgabe'!$A$32:$N$556,AE$20,FALSE),""))</f>
        <v/>
      </c>
      <c r="AF150" s="15">
        <f t="shared" ca="1" si="40"/>
        <v>0</v>
      </c>
      <c r="AG150">
        <f t="shared" ca="1" si="29"/>
        <v>0</v>
      </c>
      <c r="AH150">
        <f t="shared" ca="1" si="30"/>
        <v>0</v>
      </c>
      <c r="AI150">
        <f t="shared" ca="1" si="31"/>
        <v>0</v>
      </c>
      <c r="AJ150">
        <f t="shared" ca="1" si="32"/>
        <v>0</v>
      </c>
      <c r="AK150">
        <f t="shared" si="41"/>
        <v>0</v>
      </c>
      <c r="AL150" s="28" t="e">
        <f ca="1">COUNTIF(OFFSET('SD Abgabe'!$C$32,VLOOKUP(J150,Art_Abgabe,3,FALSE),0,VLOOKUP(J150,Art_Abgabe,4,FALSE)-VLOOKUP(J150,Art_Abgabe,3,FALSE)+1,1),K150)</f>
        <v>#N/A</v>
      </c>
      <c r="AM150" s="14">
        <f ca="1">COUNTIF(OFFSET('SD Abgabe'!$M$32,VLOOKUP(E150,'SD Abgabe'!$A$33:$X$485,'SD Abgabe'!$X$28,FALSE),0,1,VLOOKUP(E150,'SD Abgabe'!$A$33:$Y$485,'SD Abgabe'!$Y$28,FALSE)),M150)</f>
        <v>0</v>
      </c>
      <c r="AN150" s="91">
        <f t="shared" ca="1" si="33"/>
        <v>0</v>
      </c>
      <c r="AO150" s="98">
        <f t="shared" si="42"/>
        <v>3</v>
      </c>
      <c r="AP150" s="98">
        <f t="shared" si="34"/>
        <v>0</v>
      </c>
      <c r="AQ150" s="17" t="str">
        <f t="shared" si="35"/>
        <v>1900-1-Abgabe</v>
      </c>
    </row>
    <row r="151" spans="1:43">
      <c r="A151" s="98">
        <f t="shared" ref="A151:A214" si="43">COUNTIF($K$23:$K$1995,L151)</f>
        <v>0</v>
      </c>
      <c r="B151" s="98" t="str">
        <f>IF(C151=1,SUM($C$23:C151),"")</f>
        <v/>
      </c>
      <c r="C151" s="98">
        <f t="shared" si="25"/>
        <v>0</v>
      </c>
      <c r="D151" t="str">
        <f t="shared" si="36"/>
        <v>1900-1-Abgabe-</v>
      </c>
      <c r="E151" s="7" t="str">
        <f t="shared" ca="1" si="26"/>
        <v>-</v>
      </c>
      <c r="F151" s="7">
        <f t="shared" si="37"/>
        <v>1900</v>
      </c>
      <c r="G151" s="7">
        <f t="shared" si="38"/>
        <v>1</v>
      </c>
      <c r="H151" s="162">
        <f t="shared" si="6"/>
        <v>129</v>
      </c>
      <c r="I151" s="77"/>
      <c r="J151" s="78"/>
      <c r="K151" s="79"/>
      <c r="L151" s="80"/>
      <c r="M151" s="177"/>
      <c r="N151" s="309" t="str">
        <f t="shared" ca="1" si="27"/>
        <v/>
      </c>
      <c r="O151" s="310" t="str">
        <f ca="1">IFERROR(IF(VLOOKUP($E151,'SD Abgabe'!$A$32:$N$610,'SD Abgabe'!$D$28,FALSE)=0,"",VLOOKUP($E151,'SD Abgabe'!$A$32:$N$610,'SD Abgabe'!$D$28,FALSE)),"")</f>
        <v/>
      </c>
      <c r="P151" s="313"/>
      <c r="Q151" s="317" t="str">
        <f>IF(OR($M151=0,L151&lt;&gt;0),"",IFERROR(VLOOKUP($E151,'SD Abgabe'!$A$32:$N$610,'SD Abgabe'!$E$28,FALSE),""))</f>
        <v/>
      </c>
      <c r="R151" s="87"/>
      <c r="S151" s="81" t="str">
        <f t="shared" si="28"/>
        <v/>
      </c>
      <c r="T151" s="82">
        <f>IF(M151="Tierische Erzeugnisse",IF(OR($M151=0,L151&lt;&gt;0,U151&gt;0),"",IFERROR(VLOOKUP($E151,'SD Abgabe'!$A$32:$N$4326,'SD Abgabe'!$J$28,FALSE),0)),)</f>
        <v>0</v>
      </c>
      <c r="U151" s="83"/>
      <c r="V151" s="81" t="str">
        <f t="shared" si="39"/>
        <v/>
      </c>
      <c r="W151" s="82">
        <f>IF(M151="organische Düngemittel",IF(OR($M151=0,L151&lt;&gt;0,X151&gt;0),"",IFERROR(VLOOKUP($E151,'SD Abgabe'!$A$32:$N$4326,'SD Abgabe'!$J$28,FALSE),)),)</f>
        <v>0</v>
      </c>
      <c r="X151" s="84"/>
      <c r="Y151" s="85" t="str">
        <f ca="1">IFERROR(VLOOKUP($E151,'SD Abgabe'!$A$32:$N$610,Y$20,FALSE),"")</f>
        <v/>
      </c>
      <c r="Z151" s="86" t="str">
        <f ca="1">IFERROR(IF(AND(J151&lt;&gt;"eigene Stoffe",VLOOKUP($E151,'SD Abgabe'!$A$32:$N$610,'SD Abgabe'!$G$28,FALSE)=0),"",IF($L151&lt;&gt;0,"",IFERROR(IF(AND(P151&gt;0,O151&lt;&gt;"",Q151&lt;&gt;"t TM"),VLOOKUP($E151,'SD Abgabe'!$A$32:$N$610,'SD Abgabe'!$G$28,FALSE)/O151*P151,VLOOKUP($E151,'SD Abgabe'!$A$32:$N$610,'SD Abgabe'!$G$28,FALSE)),""))),"")</f>
        <v/>
      </c>
      <c r="AA151" s="87"/>
      <c r="AB151" s="86" t="str">
        <f ca="1">IFERROR(IF(AND(J151&lt;&gt;"eigene Stoffe",VLOOKUP($E151,'SD Abgabe'!$A$32:$N$610,'SD Abgabe'!$H$28,FALSE)=0),"",IF($L151&lt;&gt;0,"",IFERROR(IF(AND(P151&gt;0,O151&lt;&gt;"",Q151&lt;&gt;"t TM"),VLOOKUP($E151,'SD Abgabe'!$A$32:$N$610,'SD Abgabe'!$H$28,FALSE)/O151*P151,VLOOKUP($E151,'SD Abgabe'!$A$32:$N$610,'SD Abgabe'!$H$28,FALSE)),""))),"")</f>
        <v/>
      </c>
      <c r="AC151" s="87"/>
      <c r="AD151" s="424" t="s">
        <v>667</v>
      </c>
      <c r="AE151" s="26" t="str">
        <f>IF($M151=0,"",IFERROR(VLOOKUP($E151,'SD Abgabe'!$A$32:$N$556,AE$20,FALSE),""))</f>
        <v/>
      </c>
      <c r="AF151" s="15">
        <f t="shared" ca="1" si="40"/>
        <v>0</v>
      </c>
      <c r="AG151">
        <f t="shared" ca="1" si="29"/>
        <v>0</v>
      </c>
      <c r="AH151">
        <f t="shared" ca="1" si="30"/>
        <v>0</v>
      </c>
      <c r="AI151">
        <f t="shared" ca="1" si="31"/>
        <v>0</v>
      </c>
      <c r="AJ151">
        <f t="shared" ca="1" si="32"/>
        <v>0</v>
      </c>
      <c r="AK151">
        <f t="shared" si="41"/>
        <v>0</v>
      </c>
      <c r="AL151" s="28" t="e">
        <f ca="1">COUNTIF(OFFSET('SD Abgabe'!$C$32,VLOOKUP(J151,Art_Abgabe,3,FALSE),0,VLOOKUP(J151,Art_Abgabe,4,FALSE)-VLOOKUP(J151,Art_Abgabe,3,FALSE)+1,1),K151)</f>
        <v>#N/A</v>
      </c>
      <c r="AM151" s="14">
        <f ca="1">COUNTIF(OFFSET('SD Abgabe'!$M$32,VLOOKUP(E151,'SD Abgabe'!$A$33:$X$485,'SD Abgabe'!$X$28,FALSE),0,1,VLOOKUP(E151,'SD Abgabe'!$A$33:$Y$485,'SD Abgabe'!$Y$28,FALSE)),M151)</f>
        <v>0</v>
      </c>
      <c r="AN151" s="91">
        <f t="shared" ca="1" si="33"/>
        <v>0</v>
      </c>
      <c r="AO151" s="98">
        <f t="shared" si="42"/>
        <v>3</v>
      </c>
      <c r="AP151" s="98">
        <f t="shared" si="34"/>
        <v>0</v>
      </c>
      <c r="AQ151" s="17" t="str">
        <f t="shared" si="35"/>
        <v>1900-1-Abgabe</v>
      </c>
    </row>
    <row r="152" spans="1:43">
      <c r="A152" s="98">
        <f t="shared" si="43"/>
        <v>0</v>
      </c>
      <c r="B152" s="98" t="str">
        <f>IF(C152=1,SUM($C$23:C152),"")</f>
        <v/>
      </c>
      <c r="C152" s="98">
        <f t="shared" ref="C152:C215" si="44">IF(AND(L152&gt;0,AA152&gt;0,AC152&gt;0),1,0)</f>
        <v>0</v>
      </c>
      <c r="D152" t="str">
        <f t="shared" si="36"/>
        <v>1900-1-Abgabe-</v>
      </c>
      <c r="E152" s="7" t="str">
        <f t="shared" ref="E152:E215" ca="1" si="45">IFERROR(IF(OR(AL152=0,ISNA(AL152)),"-",CONCATENATE(J152&amp;"-"&amp;K152)),"-")</f>
        <v>-</v>
      </c>
      <c r="F152" s="7">
        <f t="shared" si="37"/>
        <v>1900</v>
      </c>
      <c r="G152" s="7">
        <f t="shared" si="38"/>
        <v>1</v>
      </c>
      <c r="H152" s="162">
        <f t="shared" si="6"/>
        <v>130</v>
      </c>
      <c r="I152" s="77"/>
      <c r="J152" s="78"/>
      <c r="K152" s="79"/>
      <c r="L152" s="80"/>
      <c r="M152" s="177"/>
      <c r="N152" s="309" t="str">
        <f t="shared" ref="N152:N215" ca="1" si="46">IF(SUM(O152:P152)=0,"","%")</f>
        <v/>
      </c>
      <c r="O152" s="310" t="str">
        <f ca="1">IFERROR(IF(VLOOKUP($E152,'SD Abgabe'!$A$32:$N$610,'SD Abgabe'!$D$28,FALSE)=0,"",VLOOKUP($E152,'SD Abgabe'!$A$32:$N$610,'SD Abgabe'!$D$28,FALSE)),"")</f>
        <v/>
      </c>
      <c r="P152" s="313"/>
      <c r="Q152" s="317" t="str">
        <f>IF(OR($M152=0,L152&lt;&gt;0),"",IFERROR(VLOOKUP($E152,'SD Abgabe'!$A$32:$N$610,'SD Abgabe'!$E$28,FALSE),""))</f>
        <v/>
      </c>
      <c r="R152" s="87"/>
      <c r="S152" s="81" t="str">
        <f t="shared" ref="S152:S215" si="47">IF(RIGHT(K152,15)="Schlachtgewicht","%","")</f>
        <v/>
      </c>
      <c r="T152" s="82">
        <f>IF(M152="Tierische Erzeugnisse",IF(OR($M152=0,L152&lt;&gt;0,U152&gt;0),"",IFERROR(VLOOKUP($E152,'SD Abgabe'!$A$32:$N$4326,'SD Abgabe'!$J$28,FALSE),0)),)</f>
        <v>0</v>
      </c>
      <c r="U152" s="83"/>
      <c r="V152" s="81" t="str">
        <f t="shared" si="39"/>
        <v/>
      </c>
      <c r="W152" s="82">
        <f>IF(M152="organische Düngemittel",IF(OR($M152=0,L152&lt;&gt;0,X152&gt;0),"",IFERROR(VLOOKUP($E152,'SD Abgabe'!$A$32:$N$4326,'SD Abgabe'!$J$28,FALSE),)),)</f>
        <v>0</v>
      </c>
      <c r="X152" s="84"/>
      <c r="Y152" s="85" t="str">
        <f ca="1">IFERROR(VLOOKUP($E152,'SD Abgabe'!$A$32:$N$610,Y$20,FALSE),"")</f>
        <v/>
      </c>
      <c r="Z152" s="86" t="str">
        <f ca="1">IFERROR(IF(AND(J152&lt;&gt;"eigene Stoffe",VLOOKUP($E152,'SD Abgabe'!$A$32:$N$610,'SD Abgabe'!$G$28,FALSE)=0),"",IF($L152&lt;&gt;0,"",IFERROR(IF(AND(P152&gt;0,O152&lt;&gt;"",Q152&lt;&gt;"t TM"),VLOOKUP($E152,'SD Abgabe'!$A$32:$N$610,'SD Abgabe'!$G$28,FALSE)/O152*P152,VLOOKUP($E152,'SD Abgabe'!$A$32:$N$610,'SD Abgabe'!$G$28,FALSE)),""))),"")</f>
        <v/>
      </c>
      <c r="AA152" s="87"/>
      <c r="AB152" s="86" t="str">
        <f ca="1">IFERROR(IF(AND(J152&lt;&gt;"eigene Stoffe",VLOOKUP($E152,'SD Abgabe'!$A$32:$N$610,'SD Abgabe'!$H$28,FALSE)=0),"",IF($L152&lt;&gt;0,"",IFERROR(IF(AND(P152&gt;0,O152&lt;&gt;"",Q152&lt;&gt;"t TM"),VLOOKUP($E152,'SD Abgabe'!$A$32:$N$610,'SD Abgabe'!$H$28,FALSE)/O152*P152,VLOOKUP($E152,'SD Abgabe'!$A$32:$N$610,'SD Abgabe'!$H$28,FALSE)),""))),"")</f>
        <v/>
      </c>
      <c r="AC152" s="87"/>
      <c r="AD152" s="424" t="s">
        <v>667</v>
      </c>
      <c r="AE152" s="26" t="str">
        <f>IF($M152=0,"",IFERROR(VLOOKUP($E152,'SD Abgabe'!$A$32:$N$556,AE$20,FALSE),""))</f>
        <v/>
      </c>
      <c r="AF152" s="15">
        <f t="shared" ca="1" si="40"/>
        <v>0</v>
      </c>
      <c r="AG152">
        <f t="shared" ref="AG152:AG215" ca="1" si="48">IF(AN152=1,IF(RIGHT(K152,15)="Schlachtgewicht",IFERROR(IF(L152&gt;0,R152*AA152,IF(AA152&gt;0,AA152*R152*100/IF(U152&gt;0,U152,T152),Z152*R152*100/IF(U152&gt;0,U152,T152))),0),IFERROR(IF(L152&gt;0,R152*AA152,IF(AA152&gt;0,AA152*R152,Z152*R152)),0)),0)</f>
        <v>0</v>
      </c>
      <c r="AH152">
        <f t="shared" ref="AH152:AH215" ca="1" si="49">IF(AN152=1,AG152/100*IF(X152&gt;0,X152,W152),0)</f>
        <v>0</v>
      </c>
      <c r="AI152">
        <f t="shared" ref="AI152:AI215" ca="1" si="50">IF(AN152=1,IF(RIGHT(K152,15)="Schlachtgewicht",IFERROR(IF(L152&gt;0,R152*AC152*100/IF(U152&gt;0,U152,T152),IF(AC152&gt;0,AC152*R152*100/IF(U152&gt;0,U152,T152),AB152*R152*100/IF(U152&gt;0,U152,T152))),0),IFERROR(IF(L152&gt;0,R152*AC152,IF(AC152&gt;0,AC152*R152,AB152*R152)),0)),0)</f>
        <v>0</v>
      </c>
      <c r="AJ152">
        <f t="shared" ref="AJ152:AJ215" ca="1" si="51">IF(AN152=1,AI152/100*IF(X152&gt;0,X152,W152),0)</f>
        <v>0</v>
      </c>
      <c r="AK152">
        <f t="shared" si="41"/>
        <v>0</v>
      </c>
      <c r="AL152" s="28" t="e">
        <f ca="1">COUNTIF(OFFSET('SD Abgabe'!$C$32,VLOOKUP(J152,Art_Abgabe,3,FALSE),0,VLOOKUP(J152,Art_Abgabe,4,FALSE)-VLOOKUP(J152,Art_Abgabe,3,FALSE)+1,1),K152)</f>
        <v>#N/A</v>
      </c>
      <c r="AM152" s="14">
        <f ca="1">COUNTIF(OFFSET('SD Abgabe'!$M$32,VLOOKUP(E152,'SD Abgabe'!$A$33:$X$485,'SD Abgabe'!$X$28,FALSE),0,1,VLOOKUP(E152,'SD Abgabe'!$A$33:$Y$485,'SD Abgabe'!$Y$28,FALSE)),M152)</f>
        <v>0</v>
      </c>
      <c r="AN152" s="91">
        <f t="shared" ref="AN152:AN215" ca="1" si="52">IF(AND(I152&gt;0,K152&gt;0,M152&gt;0,R152&gt;0,OR(AND(AD152="Richtwerte ",AA152="",AC152=0),AND(OR(AD152="Richtwerte",AND(J152="eigene Stoffe",AD152&gt;0)),OR( Z152&gt;0,AA152&gt;0),OR(AB152&gt;0,AC152&gt;0)),AND(OR(AA152&gt;0,AC152&gt;0),OR(AD152="Richtwerte",AD152="Kennzeichnung",AD152="Analyse")))),1,0)</f>
        <v>0</v>
      </c>
      <c r="AO152" s="98">
        <f t="shared" si="42"/>
        <v>3</v>
      </c>
      <c r="AP152" s="98">
        <f t="shared" ref="AP152:AP215" si="53">IF(I152&gt;0,ROW(),0)</f>
        <v>0</v>
      </c>
      <c r="AQ152" s="17" t="str">
        <f t="shared" ref="AQ152:AQ215" si="54">CONCATENATE(F152&amp;"-"&amp;G152&amp;"-"&amp;$D$1)</f>
        <v>1900-1-Abgabe</v>
      </c>
    </row>
    <row r="153" spans="1:43">
      <c r="A153" s="98">
        <f t="shared" si="43"/>
        <v>0</v>
      </c>
      <c r="B153" s="98" t="str">
        <f>IF(C153=1,SUM($C$23:C153),"")</f>
        <v/>
      </c>
      <c r="C153" s="98">
        <f t="shared" si="44"/>
        <v>0</v>
      </c>
      <c r="D153" t="str">
        <f t="shared" si="36"/>
        <v>1900-1-Abgabe-</v>
      </c>
      <c r="E153" s="7" t="str">
        <f t="shared" ca="1" si="45"/>
        <v>-</v>
      </c>
      <c r="F153" s="7">
        <f t="shared" si="37"/>
        <v>1900</v>
      </c>
      <c r="G153" s="7">
        <f t="shared" si="38"/>
        <v>1</v>
      </c>
      <c r="H153" s="162">
        <f t="shared" si="6"/>
        <v>131</v>
      </c>
      <c r="I153" s="77"/>
      <c r="J153" s="78"/>
      <c r="K153" s="79"/>
      <c r="L153" s="80"/>
      <c r="M153" s="177"/>
      <c r="N153" s="309" t="str">
        <f t="shared" ca="1" si="46"/>
        <v/>
      </c>
      <c r="O153" s="310" t="str">
        <f ca="1">IFERROR(IF(VLOOKUP($E153,'SD Abgabe'!$A$32:$N$610,'SD Abgabe'!$D$28,FALSE)=0,"",VLOOKUP($E153,'SD Abgabe'!$A$32:$N$610,'SD Abgabe'!$D$28,FALSE)),"")</f>
        <v/>
      </c>
      <c r="P153" s="313"/>
      <c r="Q153" s="317" t="str">
        <f>IF(OR($M153=0,L153&lt;&gt;0),"",IFERROR(VLOOKUP($E153,'SD Abgabe'!$A$32:$N$610,'SD Abgabe'!$E$28,FALSE),""))</f>
        <v/>
      </c>
      <c r="R153" s="87"/>
      <c r="S153" s="81" t="str">
        <f t="shared" si="47"/>
        <v/>
      </c>
      <c r="T153" s="82">
        <f>IF(M153="Tierische Erzeugnisse",IF(OR($M153=0,L153&lt;&gt;0,U153&gt;0),"",IFERROR(VLOOKUP($E153,'SD Abgabe'!$A$32:$N$4326,'SD Abgabe'!$J$28,FALSE),0)),)</f>
        <v>0</v>
      </c>
      <c r="U153" s="83"/>
      <c r="V153" s="81" t="str">
        <f t="shared" si="39"/>
        <v/>
      </c>
      <c r="W153" s="82">
        <f>IF(M153="organische Düngemittel",IF(OR($M153=0,L153&lt;&gt;0,X153&gt;0),"",IFERROR(VLOOKUP($E153,'SD Abgabe'!$A$32:$N$4326,'SD Abgabe'!$J$28,FALSE),)),)</f>
        <v>0</v>
      </c>
      <c r="X153" s="84"/>
      <c r="Y153" s="85" t="str">
        <f ca="1">IFERROR(VLOOKUP($E153,'SD Abgabe'!$A$32:$N$610,Y$20,FALSE),"")</f>
        <v/>
      </c>
      <c r="Z153" s="86" t="str">
        <f ca="1">IFERROR(IF(AND(J153&lt;&gt;"eigene Stoffe",VLOOKUP($E153,'SD Abgabe'!$A$32:$N$610,'SD Abgabe'!$G$28,FALSE)=0),"",IF($L153&lt;&gt;0,"",IFERROR(IF(AND(P153&gt;0,O153&lt;&gt;"",Q153&lt;&gt;"t TM"),VLOOKUP($E153,'SD Abgabe'!$A$32:$N$610,'SD Abgabe'!$G$28,FALSE)/O153*P153,VLOOKUP($E153,'SD Abgabe'!$A$32:$N$610,'SD Abgabe'!$G$28,FALSE)),""))),"")</f>
        <v/>
      </c>
      <c r="AA153" s="87"/>
      <c r="AB153" s="86" t="str">
        <f ca="1">IFERROR(IF(AND(J153&lt;&gt;"eigene Stoffe",VLOOKUP($E153,'SD Abgabe'!$A$32:$N$610,'SD Abgabe'!$H$28,FALSE)=0),"",IF($L153&lt;&gt;0,"",IFERROR(IF(AND(P153&gt;0,O153&lt;&gt;"",Q153&lt;&gt;"t TM"),VLOOKUP($E153,'SD Abgabe'!$A$32:$N$610,'SD Abgabe'!$H$28,FALSE)/O153*P153,VLOOKUP($E153,'SD Abgabe'!$A$32:$N$610,'SD Abgabe'!$H$28,FALSE)),""))),"")</f>
        <v/>
      </c>
      <c r="AC153" s="87"/>
      <c r="AD153" s="424" t="s">
        <v>667</v>
      </c>
      <c r="AE153" s="26" t="str">
        <f>IF($M153=0,"",IFERROR(VLOOKUP($E153,'SD Abgabe'!$A$32:$N$556,AE$20,FALSE),""))</f>
        <v/>
      </c>
      <c r="AF153" s="15">
        <f t="shared" ca="1" si="40"/>
        <v>0</v>
      </c>
      <c r="AG153">
        <f t="shared" ca="1" si="48"/>
        <v>0</v>
      </c>
      <c r="AH153">
        <f t="shared" ca="1" si="49"/>
        <v>0</v>
      </c>
      <c r="AI153">
        <f t="shared" ca="1" si="50"/>
        <v>0</v>
      </c>
      <c r="AJ153">
        <f t="shared" ca="1" si="51"/>
        <v>0</v>
      </c>
      <c r="AK153">
        <f t="shared" si="41"/>
        <v>0</v>
      </c>
      <c r="AL153" s="28" t="e">
        <f ca="1">COUNTIF(OFFSET('SD Abgabe'!$C$32,VLOOKUP(J153,Art_Abgabe,3,FALSE),0,VLOOKUP(J153,Art_Abgabe,4,FALSE)-VLOOKUP(J153,Art_Abgabe,3,FALSE)+1,1),K153)</f>
        <v>#N/A</v>
      </c>
      <c r="AM153" s="14">
        <f ca="1">COUNTIF(OFFSET('SD Abgabe'!$M$32,VLOOKUP(E153,'SD Abgabe'!$A$33:$X$485,'SD Abgabe'!$X$28,FALSE),0,1,VLOOKUP(E153,'SD Abgabe'!$A$33:$Y$485,'SD Abgabe'!$Y$28,FALSE)),M153)</f>
        <v>0</v>
      </c>
      <c r="AN153" s="91">
        <f t="shared" ca="1" si="52"/>
        <v>0</v>
      </c>
      <c r="AO153" s="98">
        <f t="shared" si="42"/>
        <v>3</v>
      </c>
      <c r="AP153" s="98">
        <f t="shared" si="53"/>
        <v>0</v>
      </c>
      <c r="AQ153" s="17" t="str">
        <f t="shared" si="54"/>
        <v>1900-1-Abgabe</v>
      </c>
    </row>
    <row r="154" spans="1:43">
      <c r="A154" s="98">
        <f t="shared" si="43"/>
        <v>0</v>
      </c>
      <c r="B154" s="98" t="str">
        <f>IF(C154=1,SUM($C$23:C154),"")</f>
        <v/>
      </c>
      <c r="C154" s="98">
        <f t="shared" si="44"/>
        <v>0</v>
      </c>
      <c r="D154" t="str">
        <f t="shared" si="36"/>
        <v>1900-1-Abgabe-</v>
      </c>
      <c r="E154" s="7" t="str">
        <f t="shared" ca="1" si="45"/>
        <v>-</v>
      </c>
      <c r="F154" s="7">
        <f t="shared" si="37"/>
        <v>1900</v>
      </c>
      <c r="G154" s="7">
        <f t="shared" si="38"/>
        <v>1</v>
      </c>
      <c r="H154" s="162">
        <f t="shared" si="6"/>
        <v>132</v>
      </c>
      <c r="I154" s="77"/>
      <c r="J154" s="78"/>
      <c r="K154" s="79"/>
      <c r="L154" s="80"/>
      <c r="M154" s="177"/>
      <c r="N154" s="309" t="str">
        <f t="shared" ca="1" si="46"/>
        <v/>
      </c>
      <c r="O154" s="310" t="str">
        <f ca="1">IFERROR(IF(VLOOKUP($E154,'SD Abgabe'!$A$32:$N$610,'SD Abgabe'!$D$28,FALSE)=0,"",VLOOKUP($E154,'SD Abgabe'!$A$32:$N$610,'SD Abgabe'!$D$28,FALSE)),"")</f>
        <v/>
      </c>
      <c r="P154" s="313"/>
      <c r="Q154" s="317" t="str">
        <f>IF(OR($M154=0,L154&lt;&gt;0),"",IFERROR(VLOOKUP($E154,'SD Abgabe'!$A$32:$N$610,'SD Abgabe'!$E$28,FALSE),""))</f>
        <v/>
      </c>
      <c r="R154" s="87"/>
      <c r="S154" s="81" t="str">
        <f t="shared" si="47"/>
        <v/>
      </c>
      <c r="T154" s="82">
        <f>IF(M154="Tierische Erzeugnisse",IF(OR($M154=0,L154&lt;&gt;0,U154&gt;0),"",IFERROR(VLOOKUP($E154,'SD Abgabe'!$A$32:$N$4326,'SD Abgabe'!$J$28,FALSE),0)),)</f>
        <v>0</v>
      </c>
      <c r="U154" s="83"/>
      <c r="V154" s="81" t="str">
        <f t="shared" si="39"/>
        <v/>
      </c>
      <c r="W154" s="82">
        <f>IF(M154="organische Düngemittel",IF(OR($M154=0,L154&lt;&gt;0,X154&gt;0),"",IFERROR(VLOOKUP($E154,'SD Abgabe'!$A$32:$N$4326,'SD Abgabe'!$J$28,FALSE),)),)</f>
        <v>0</v>
      </c>
      <c r="X154" s="84"/>
      <c r="Y154" s="85" t="str">
        <f ca="1">IFERROR(VLOOKUP($E154,'SD Abgabe'!$A$32:$N$610,Y$20,FALSE),"")</f>
        <v/>
      </c>
      <c r="Z154" s="86" t="str">
        <f ca="1">IFERROR(IF(AND(J154&lt;&gt;"eigene Stoffe",VLOOKUP($E154,'SD Abgabe'!$A$32:$N$610,'SD Abgabe'!$G$28,FALSE)=0),"",IF($L154&lt;&gt;0,"",IFERROR(IF(AND(P154&gt;0,O154&lt;&gt;"",Q154&lt;&gt;"t TM"),VLOOKUP($E154,'SD Abgabe'!$A$32:$N$610,'SD Abgabe'!$G$28,FALSE)/O154*P154,VLOOKUP($E154,'SD Abgabe'!$A$32:$N$610,'SD Abgabe'!$G$28,FALSE)),""))),"")</f>
        <v/>
      </c>
      <c r="AA154" s="87"/>
      <c r="AB154" s="86" t="str">
        <f ca="1">IFERROR(IF(AND(J154&lt;&gt;"eigene Stoffe",VLOOKUP($E154,'SD Abgabe'!$A$32:$N$610,'SD Abgabe'!$H$28,FALSE)=0),"",IF($L154&lt;&gt;0,"",IFERROR(IF(AND(P154&gt;0,O154&lt;&gt;"",Q154&lt;&gt;"t TM"),VLOOKUP($E154,'SD Abgabe'!$A$32:$N$610,'SD Abgabe'!$H$28,FALSE)/O154*P154,VLOOKUP($E154,'SD Abgabe'!$A$32:$N$610,'SD Abgabe'!$H$28,FALSE)),""))),"")</f>
        <v/>
      </c>
      <c r="AC154" s="87"/>
      <c r="AD154" s="424" t="s">
        <v>667</v>
      </c>
      <c r="AE154" s="26" t="str">
        <f>IF($M154=0,"",IFERROR(VLOOKUP($E154,'SD Abgabe'!$A$32:$N$556,AE$20,FALSE),""))</f>
        <v/>
      </c>
      <c r="AF154" s="15">
        <f t="shared" ca="1" si="40"/>
        <v>0</v>
      </c>
      <c r="AG154">
        <f t="shared" ca="1" si="48"/>
        <v>0</v>
      </c>
      <c r="AH154">
        <f t="shared" ca="1" si="49"/>
        <v>0</v>
      </c>
      <c r="AI154">
        <f t="shared" ca="1" si="50"/>
        <v>0</v>
      </c>
      <c r="AJ154">
        <f t="shared" ca="1" si="51"/>
        <v>0</v>
      </c>
      <c r="AK154">
        <f t="shared" si="41"/>
        <v>0</v>
      </c>
      <c r="AL154" s="28" t="e">
        <f ca="1">COUNTIF(OFFSET('SD Abgabe'!$C$32,VLOOKUP(J154,Art_Abgabe,3,FALSE),0,VLOOKUP(J154,Art_Abgabe,4,FALSE)-VLOOKUP(J154,Art_Abgabe,3,FALSE)+1,1),K154)</f>
        <v>#N/A</v>
      </c>
      <c r="AM154" s="14">
        <f ca="1">COUNTIF(OFFSET('SD Abgabe'!$M$32,VLOOKUP(E154,'SD Abgabe'!$A$33:$X$485,'SD Abgabe'!$X$28,FALSE),0,1,VLOOKUP(E154,'SD Abgabe'!$A$33:$Y$485,'SD Abgabe'!$Y$28,FALSE)),M154)</f>
        <v>0</v>
      </c>
      <c r="AN154" s="91">
        <f t="shared" ca="1" si="52"/>
        <v>0</v>
      </c>
      <c r="AO154" s="98">
        <f t="shared" si="42"/>
        <v>3</v>
      </c>
      <c r="AP154" s="98">
        <f t="shared" si="53"/>
        <v>0</v>
      </c>
      <c r="AQ154" s="17" t="str">
        <f t="shared" si="54"/>
        <v>1900-1-Abgabe</v>
      </c>
    </row>
    <row r="155" spans="1:43">
      <c r="A155" s="98">
        <f t="shared" si="43"/>
        <v>0</v>
      </c>
      <c r="B155" s="98" t="str">
        <f>IF(C155=1,SUM($C$23:C155),"")</f>
        <v/>
      </c>
      <c r="C155" s="98">
        <f t="shared" si="44"/>
        <v>0</v>
      </c>
      <c r="D155" t="str">
        <f t="shared" ref="D155:D218" si="55">CONCATENATE(F155&amp;"-"&amp;G155&amp;"-"&amp;$D$1&amp;"-"&amp;M155)</f>
        <v>1900-1-Abgabe-</v>
      </c>
      <c r="E155" s="7" t="str">
        <f t="shared" ca="1" si="45"/>
        <v>-</v>
      </c>
      <c r="F155" s="7">
        <f t="shared" ref="F155:F218" si="56">YEAR(I155)</f>
        <v>1900</v>
      </c>
      <c r="G155" s="7">
        <f t="shared" ref="G155:G218" si="57">IF(MONTH(I155)&lt;7,1,2)</f>
        <v>1</v>
      </c>
      <c r="H155" s="162">
        <f t="shared" si="6"/>
        <v>133</v>
      </c>
      <c r="I155" s="77"/>
      <c r="J155" s="78"/>
      <c r="K155" s="79"/>
      <c r="L155" s="80"/>
      <c r="M155" s="177"/>
      <c r="N155" s="309" t="str">
        <f t="shared" ca="1" si="46"/>
        <v/>
      </c>
      <c r="O155" s="310" t="str">
        <f ca="1">IFERROR(IF(VLOOKUP($E155,'SD Abgabe'!$A$32:$N$610,'SD Abgabe'!$D$28,FALSE)=0,"",VLOOKUP($E155,'SD Abgabe'!$A$32:$N$610,'SD Abgabe'!$D$28,FALSE)),"")</f>
        <v/>
      </c>
      <c r="P155" s="313"/>
      <c r="Q155" s="317" t="str">
        <f>IF(OR($M155=0,L155&lt;&gt;0),"",IFERROR(VLOOKUP($E155,'SD Abgabe'!$A$32:$N$610,'SD Abgabe'!$E$28,FALSE),""))</f>
        <v/>
      </c>
      <c r="R155" s="87"/>
      <c r="S155" s="81" t="str">
        <f t="shared" si="47"/>
        <v/>
      </c>
      <c r="T155" s="82">
        <f>IF(M155="Tierische Erzeugnisse",IF(OR($M155=0,L155&lt;&gt;0,U155&gt;0),"",IFERROR(VLOOKUP($E155,'SD Abgabe'!$A$32:$N$4326,'SD Abgabe'!$J$28,FALSE),0)),)</f>
        <v>0</v>
      </c>
      <c r="U155" s="83"/>
      <c r="V155" s="81" t="str">
        <f t="shared" ref="V155:V218" si="58">IF(M155="organische Düngemittel","%","")</f>
        <v/>
      </c>
      <c r="W155" s="82">
        <f>IF(M155="organische Düngemittel",IF(OR($M155=0,L155&lt;&gt;0,X155&gt;0),"",IFERROR(VLOOKUP($E155,'SD Abgabe'!$A$32:$N$4326,'SD Abgabe'!$J$28,FALSE),)),)</f>
        <v>0</v>
      </c>
      <c r="X155" s="84"/>
      <c r="Y155" s="85" t="str">
        <f ca="1">IFERROR(VLOOKUP($E155,'SD Abgabe'!$A$32:$N$610,Y$20,FALSE),"")</f>
        <v/>
      </c>
      <c r="Z155" s="86" t="str">
        <f ca="1">IFERROR(IF(AND(J155&lt;&gt;"eigene Stoffe",VLOOKUP($E155,'SD Abgabe'!$A$32:$N$610,'SD Abgabe'!$G$28,FALSE)=0),"",IF($L155&lt;&gt;0,"",IFERROR(IF(AND(P155&gt;0,O155&lt;&gt;"",Q155&lt;&gt;"t TM"),VLOOKUP($E155,'SD Abgabe'!$A$32:$N$610,'SD Abgabe'!$G$28,FALSE)/O155*P155,VLOOKUP($E155,'SD Abgabe'!$A$32:$N$610,'SD Abgabe'!$G$28,FALSE)),""))),"")</f>
        <v/>
      </c>
      <c r="AA155" s="87"/>
      <c r="AB155" s="86" t="str">
        <f ca="1">IFERROR(IF(AND(J155&lt;&gt;"eigene Stoffe",VLOOKUP($E155,'SD Abgabe'!$A$32:$N$610,'SD Abgabe'!$H$28,FALSE)=0),"",IF($L155&lt;&gt;0,"",IFERROR(IF(AND(P155&gt;0,O155&lt;&gt;"",Q155&lt;&gt;"t TM"),VLOOKUP($E155,'SD Abgabe'!$A$32:$N$610,'SD Abgabe'!$H$28,FALSE)/O155*P155,VLOOKUP($E155,'SD Abgabe'!$A$32:$N$610,'SD Abgabe'!$H$28,FALSE)),""))),"")</f>
        <v/>
      </c>
      <c r="AC155" s="87"/>
      <c r="AD155" s="424" t="s">
        <v>667</v>
      </c>
      <c r="AE155" s="26" t="str">
        <f>IF($M155=0,"",IFERROR(VLOOKUP($E155,'SD Abgabe'!$A$32:$N$556,AE$20,FALSE),""))</f>
        <v/>
      </c>
      <c r="AF155" s="15">
        <f t="shared" ref="AF155:AF218" ca="1" si="59">IFERROR(N155*R155/100,0)</f>
        <v>0</v>
      </c>
      <c r="AG155">
        <f t="shared" ca="1" si="48"/>
        <v>0</v>
      </c>
      <c r="AH155">
        <f t="shared" ca="1" si="49"/>
        <v>0</v>
      </c>
      <c r="AI155">
        <f t="shared" ca="1" si="50"/>
        <v>0</v>
      </c>
      <c r="AJ155">
        <f t="shared" ca="1" si="51"/>
        <v>0</v>
      </c>
      <c r="AK155">
        <f t="shared" ref="AK155:AK218" si="60">IFERROR(AE155*$R155,0)</f>
        <v>0</v>
      </c>
      <c r="AL155" s="28" t="e">
        <f ca="1">COUNTIF(OFFSET('SD Abgabe'!$C$32,VLOOKUP(J155,Art_Abgabe,3,FALSE),0,VLOOKUP(J155,Art_Abgabe,4,FALSE)-VLOOKUP(J155,Art_Abgabe,3,FALSE)+1,1),K155)</f>
        <v>#N/A</v>
      </c>
      <c r="AM155" s="14">
        <f ca="1">COUNTIF(OFFSET('SD Abgabe'!$M$32,VLOOKUP(E155,'SD Abgabe'!$A$33:$X$485,'SD Abgabe'!$X$28,FALSE),0,1,VLOOKUP(E155,'SD Abgabe'!$A$33:$Y$485,'SD Abgabe'!$Y$28,FALSE)),M155)</f>
        <v>0</v>
      </c>
      <c r="AN155" s="91">
        <f t="shared" ca="1" si="52"/>
        <v>0</v>
      </c>
      <c r="AO155" s="98">
        <f t="shared" ref="AO155:AO218" si="61">IF(OR(AA155&gt;0,AC155&gt;0),2,3)</f>
        <v>3</v>
      </c>
      <c r="AP155" s="98">
        <f t="shared" si="53"/>
        <v>0</v>
      </c>
      <c r="AQ155" s="17" t="str">
        <f t="shared" si="54"/>
        <v>1900-1-Abgabe</v>
      </c>
    </row>
    <row r="156" spans="1:43">
      <c r="A156" s="98">
        <f t="shared" si="43"/>
        <v>0</v>
      </c>
      <c r="B156" s="98" t="str">
        <f>IF(C156=1,SUM($C$23:C156),"")</f>
        <v/>
      </c>
      <c r="C156" s="98">
        <f t="shared" si="44"/>
        <v>0</v>
      </c>
      <c r="D156" t="str">
        <f t="shared" si="55"/>
        <v>1900-1-Abgabe-</v>
      </c>
      <c r="E156" s="7" t="str">
        <f t="shared" ca="1" si="45"/>
        <v>-</v>
      </c>
      <c r="F156" s="7">
        <f t="shared" si="56"/>
        <v>1900</v>
      </c>
      <c r="G156" s="7">
        <f t="shared" si="57"/>
        <v>1</v>
      </c>
      <c r="H156" s="162">
        <f t="shared" si="6"/>
        <v>134</v>
      </c>
      <c r="I156" s="77"/>
      <c r="J156" s="78"/>
      <c r="K156" s="79"/>
      <c r="L156" s="80"/>
      <c r="M156" s="177"/>
      <c r="N156" s="309" t="str">
        <f t="shared" ca="1" si="46"/>
        <v/>
      </c>
      <c r="O156" s="310" t="str">
        <f ca="1">IFERROR(IF(VLOOKUP($E156,'SD Abgabe'!$A$32:$N$610,'SD Abgabe'!$D$28,FALSE)=0,"",VLOOKUP($E156,'SD Abgabe'!$A$32:$N$610,'SD Abgabe'!$D$28,FALSE)),"")</f>
        <v/>
      </c>
      <c r="P156" s="313"/>
      <c r="Q156" s="317" t="str">
        <f>IF(OR($M156=0,L156&lt;&gt;0),"",IFERROR(VLOOKUP($E156,'SD Abgabe'!$A$32:$N$610,'SD Abgabe'!$E$28,FALSE),""))</f>
        <v/>
      </c>
      <c r="R156" s="87"/>
      <c r="S156" s="81" t="str">
        <f t="shared" si="47"/>
        <v/>
      </c>
      <c r="T156" s="82">
        <f>IF(M156="Tierische Erzeugnisse",IF(OR($M156=0,L156&lt;&gt;0,U156&gt;0),"",IFERROR(VLOOKUP($E156,'SD Abgabe'!$A$32:$N$4326,'SD Abgabe'!$J$28,FALSE),0)),)</f>
        <v>0</v>
      </c>
      <c r="U156" s="83"/>
      <c r="V156" s="81" t="str">
        <f t="shared" si="58"/>
        <v/>
      </c>
      <c r="W156" s="82">
        <f>IF(M156="organische Düngemittel",IF(OR($M156=0,L156&lt;&gt;0,X156&gt;0),"",IFERROR(VLOOKUP($E156,'SD Abgabe'!$A$32:$N$4326,'SD Abgabe'!$J$28,FALSE),)),)</f>
        <v>0</v>
      </c>
      <c r="X156" s="84"/>
      <c r="Y156" s="85" t="str">
        <f ca="1">IFERROR(VLOOKUP($E156,'SD Abgabe'!$A$32:$N$610,Y$20,FALSE),"")</f>
        <v/>
      </c>
      <c r="Z156" s="86" t="str">
        <f ca="1">IFERROR(IF(AND(J156&lt;&gt;"eigene Stoffe",VLOOKUP($E156,'SD Abgabe'!$A$32:$N$610,'SD Abgabe'!$G$28,FALSE)=0),"",IF($L156&lt;&gt;0,"",IFERROR(IF(AND(P156&gt;0,O156&lt;&gt;"",Q156&lt;&gt;"t TM"),VLOOKUP($E156,'SD Abgabe'!$A$32:$N$610,'SD Abgabe'!$G$28,FALSE)/O156*P156,VLOOKUP($E156,'SD Abgabe'!$A$32:$N$610,'SD Abgabe'!$G$28,FALSE)),""))),"")</f>
        <v/>
      </c>
      <c r="AA156" s="87"/>
      <c r="AB156" s="86" t="str">
        <f ca="1">IFERROR(IF(AND(J156&lt;&gt;"eigene Stoffe",VLOOKUP($E156,'SD Abgabe'!$A$32:$N$610,'SD Abgabe'!$H$28,FALSE)=0),"",IF($L156&lt;&gt;0,"",IFERROR(IF(AND(P156&gt;0,O156&lt;&gt;"",Q156&lt;&gt;"t TM"),VLOOKUP($E156,'SD Abgabe'!$A$32:$N$610,'SD Abgabe'!$H$28,FALSE)/O156*P156,VLOOKUP($E156,'SD Abgabe'!$A$32:$N$610,'SD Abgabe'!$H$28,FALSE)),""))),"")</f>
        <v/>
      </c>
      <c r="AC156" s="87"/>
      <c r="AD156" s="424" t="s">
        <v>667</v>
      </c>
      <c r="AE156" s="26" t="str">
        <f>IF($M156=0,"",IFERROR(VLOOKUP($E156,'SD Abgabe'!$A$32:$N$556,AE$20,FALSE),""))</f>
        <v/>
      </c>
      <c r="AF156" s="15">
        <f t="shared" ca="1" si="59"/>
        <v>0</v>
      </c>
      <c r="AG156">
        <f t="shared" ca="1" si="48"/>
        <v>0</v>
      </c>
      <c r="AH156">
        <f t="shared" ca="1" si="49"/>
        <v>0</v>
      </c>
      <c r="AI156">
        <f t="shared" ca="1" si="50"/>
        <v>0</v>
      </c>
      <c r="AJ156">
        <f t="shared" ca="1" si="51"/>
        <v>0</v>
      </c>
      <c r="AK156">
        <f t="shared" si="60"/>
        <v>0</v>
      </c>
      <c r="AL156" s="28" t="e">
        <f ca="1">COUNTIF(OFFSET('SD Abgabe'!$C$32,VLOOKUP(J156,Art_Abgabe,3,FALSE),0,VLOOKUP(J156,Art_Abgabe,4,FALSE)-VLOOKUP(J156,Art_Abgabe,3,FALSE)+1,1),K156)</f>
        <v>#N/A</v>
      </c>
      <c r="AM156" s="14">
        <f ca="1">COUNTIF(OFFSET('SD Abgabe'!$M$32,VLOOKUP(E156,'SD Abgabe'!$A$33:$X$485,'SD Abgabe'!$X$28,FALSE),0,1,VLOOKUP(E156,'SD Abgabe'!$A$33:$Y$485,'SD Abgabe'!$Y$28,FALSE)),M156)</f>
        <v>0</v>
      </c>
      <c r="AN156" s="91">
        <f t="shared" ca="1" si="52"/>
        <v>0</v>
      </c>
      <c r="AO156" s="98">
        <f t="shared" si="61"/>
        <v>3</v>
      </c>
      <c r="AP156" s="98">
        <f t="shared" si="53"/>
        <v>0</v>
      </c>
      <c r="AQ156" s="17" t="str">
        <f t="shared" si="54"/>
        <v>1900-1-Abgabe</v>
      </c>
    </row>
    <row r="157" spans="1:43">
      <c r="A157" s="98">
        <f t="shared" si="43"/>
        <v>0</v>
      </c>
      <c r="B157" s="98" t="str">
        <f>IF(C157=1,SUM($C$23:C157),"")</f>
        <v/>
      </c>
      <c r="C157" s="98">
        <f t="shared" si="44"/>
        <v>0</v>
      </c>
      <c r="D157" t="str">
        <f t="shared" si="55"/>
        <v>1900-1-Abgabe-</v>
      </c>
      <c r="E157" s="7" t="str">
        <f t="shared" ca="1" si="45"/>
        <v>-</v>
      </c>
      <c r="F157" s="7">
        <f t="shared" si="56"/>
        <v>1900</v>
      </c>
      <c r="G157" s="7">
        <f t="shared" si="57"/>
        <v>1</v>
      </c>
      <c r="H157" s="162">
        <f t="shared" si="6"/>
        <v>135</v>
      </c>
      <c r="I157" s="77"/>
      <c r="J157" s="78"/>
      <c r="K157" s="79"/>
      <c r="L157" s="80"/>
      <c r="M157" s="177"/>
      <c r="N157" s="309" t="str">
        <f t="shared" ca="1" si="46"/>
        <v/>
      </c>
      <c r="O157" s="310" t="str">
        <f ca="1">IFERROR(IF(VLOOKUP($E157,'SD Abgabe'!$A$32:$N$610,'SD Abgabe'!$D$28,FALSE)=0,"",VLOOKUP($E157,'SD Abgabe'!$A$32:$N$610,'SD Abgabe'!$D$28,FALSE)),"")</f>
        <v/>
      </c>
      <c r="P157" s="313"/>
      <c r="Q157" s="317" t="str">
        <f>IF(OR($M157=0,L157&lt;&gt;0),"",IFERROR(VLOOKUP($E157,'SD Abgabe'!$A$32:$N$610,'SD Abgabe'!$E$28,FALSE),""))</f>
        <v/>
      </c>
      <c r="R157" s="87"/>
      <c r="S157" s="81" t="str">
        <f t="shared" si="47"/>
        <v/>
      </c>
      <c r="T157" s="82">
        <f>IF(M157="Tierische Erzeugnisse",IF(OR($M157=0,L157&lt;&gt;0,U157&gt;0),"",IFERROR(VLOOKUP($E157,'SD Abgabe'!$A$32:$N$4326,'SD Abgabe'!$J$28,FALSE),0)),)</f>
        <v>0</v>
      </c>
      <c r="U157" s="83"/>
      <c r="V157" s="81" t="str">
        <f t="shared" si="58"/>
        <v/>
      </c>
      <c r="W157" s="82">
        <f>IF(M157="organische Düngemittel",IF(OR($M157=0,L157&lt;&gt;0,X157&gt;0),"",IFERROR(VLOOKUP($E157,'SD Abgabe'!$A$32:$N$4326,'SD Abgabe'!$J$28,FALSE),)),)</f>
        <v>0</v>
      </c>
      <c r="X157" s="84"/>
      <c r="Y157" s="85" t="str">
        <f ca="1">IFERROR(VLOOKUP($E157,'SD Abgabe'!$A$32:$N$610,Y$20,FALSE),"")</f>
        <v/>
      </c>
      <c r="Z157" s="86" t="str">
        <f ca="1">IFERROR(IF(AND(J157&lt;&gt;"eigene Stoffe",VLOOKUP($E157,'SD Abgabe'!$A$32:$N$610,'SD Abgabe'!$G$28,FALSE)=0),"",IF($L157&lt;&gt;0,"",IFERROR(IF(AND(P157&gt;0,O157&lt;&gt;"",Q157&lt;&gt;"t TM"),VLOOKUP($E157,'SD Abgabe'!$A$32:$N$610,'SD Abgabe'!$G$28,FALSE)/O157*P157,VLOOKUP($E157,'SD Abgabe'!$A$32:$N$610,'SD Abgabe'!$G$28,FALSE)),""))),"")</f>
        <v/>
      </c>
      <c r="AA157" s="87"/>
      <c r="AB157" s="86" t="str">
        <f ca="1">IFERROR(IF(AND(J157&lt;&gt;"eigene Stoffe",VLOOKUP($E157,'SD Abgabe'!$A$32:$N$610,'SD Abgabe'!$H$28,FALSE)=0),"",IF($L157&lt;&gt;0,"",IFERROR(IF(AND(P157&gt;0,O157&lt;&gt;"",Q157&lt;&gt;"t TM"),VLOOKUP($E157,'SD Abgabe'!$A$32:$N$610,'SD Abgabe'!$H$28,FALSE)/O157*P157,VLOOKUP($E157,'SD Abgabe'!$A$32:$N$610,'SD Abgabe'!$H$28,FALSE)),""))),"")</f>
        <v/>
      </c>
      <c r="AC157" s="87"/>
      <c r="AD157" s="424" t="s">
        <v>667</v>
      </c>
      <c r="AE157" s="26" t="str">
        <f>IF($M157=0,"",IFERROR(VLOOKUP($E157,'SD Abgabe'!$A$32:$N$556,AE$20,FALSE),""))</f>
        <v/>
      </c>
      <c r="AF157" s="15">
        <f t="shared" ca="1" si="59"/>
        <v>0</v>
      </c>
      <c r="AG157">
        <f t="shared" ca="1" si="48"/>
        <v>0</v>
      </c>
      <c r="AH157">
        <f t="shared" ca="1" si="49"/>
        <v>0</v>
      </c>
      <c r="AI157">
        <f t="shared" ca="1" si="50"/>
        <v>0</v>
      </c>
      <c r="AJ157">
        <f t="shared" ca="1" si="51"/>
        <v>0</v>
      </c>
      <c r="AK157">
        <f t="shared" si="60"/>
        <v>0</v>
      </c>
      <c r="AL157" s="28" t="e">
        <f ca="1">COUNTIF(OFFSET('SD Abgabe'!$C$32,VLOOKUP(J157,Art_Abgabe,3,FALSE),0,VLOOKUP(J157,Art_Abgabe,4,FALSE)-VLOOKUP(J157,Art_Abgabe,3,FALSE)+1,1),K157)</f>
        <v>#N/A</v>
      </c>
      <c r="AM157" s="14">
        <f ca="1">COUNTIF(OFFSET('SD Abgabe'!$M$32,VLOOKUP(E157,'SD Abgabe'!$A$33:$X$485,'SD Abgabe'!$X$28,FALSE),0,1,VLOOKUP(E157,'SD Abgabe'!$A$33:$Y$485,'SD Abgabe'!$Y$28,FALSE)),M157)</f>
        <v>0</v>
      </c>
      <c r="AN157" s="91">
        <f t="shared" ca="1" si="52"/>
        <v>0</v>
      </c>
      <c r="AO157" s="98">
        <f t="shared" si="61"/>
        <v>3</v>
      </c>
      <c r="AP157" s="98">
        <f t="shared" si="53"/>
        <v>0</v>
      </c>
      <c r="AQ157" s="17" t="str">
        <f t="shared" si="54"/>
        <v>1900-1-Abgabe</v>
      </c>
    </row>
    <row r="158" spans="1:43">
      <c r="A158" s="98">
        <f t="shared" si="43"/>
        <v>0</v>
      </c>
      <c r="B158" s="98" t="str">
        <f>IF(C158=1,SUM($C$23:C158),"")</f>
        <v/>
      </c>
      <c r="C158" s="98">
        <f t="shared" si="44"/>
        <v>0</v>
      </c>
      <c r="D158" t="str">
        <f t="shared" si="55"/>
        <v>1900-1-Abgabe-</v>
      </c>
      <c r="E158" s="7" t="str">
        <f t="shared" ca="1" si="45"/>
        <v>-</v>
      </c>
      <c r="F158" s="7">
        <f t="shared" si="56"/>
        <v>1900</v>
      </c>
      <c r="G158" s="7">
        <f t="shared" si="57"/>
        <v>1</v>
      </c>
      <c r="H158" s="162">
        <f t="shared" si="6"/>
        <v>136</v>
      </c>
      <c r="I158" s="77"/>
      <c r="J158" s="78"/>
      <c r="K158" s="79"/>
      <c r="L158" s="80"/>
      <c r="M158" s="177"/>
      <c r="N158" s="309" t="str">
        <f t="shared" ca="1" si="46"/>
        <v/>
      </c>
      <c r="O158" s="310" t="str">
        <f ca="1">IFERROR(IF(VLOOKUP($E158,'SD Abgabe'!$A$32:$N$610,'SD Abgabe'!$D$28,FALSE)=0,"",VLOOKUP($E158,'SD Abgabe'!$A$32:$N$610,'SD Abgabe'!$D$28,FALSE)),"")</f>
        <v/>
      </c>
      <c r="P158" s="313"/>
      <c r="Q158" s="317" t="str">
        <f>IF(OR($M158=0,L158&lt;&gt;0),"",IFERROR(VLOOKUP($E158,'SD Abgabe'!$A$32:$N$610,'SD Abgabe'!$E$28,FALSE),""))</f>
        <v/>
      </c>
      <c r="R158" s="87"/>
      <c r="S158" s="81" t="str">
        <f t="shared" si="47"/>
        <v/>
      </c>
      <c r="T158" s="82">
        <f>IF(M158="Tierische Erzeugnisse",IF(OR($M158=0,L158&lt;&gt;0,U158&gt;0),"",IFERROR(VLOOKUP($E158,'SD Abgabe'!$A$32:$N$4326,'SD Abgabe'!$J$28,FALSE),0)),)</f>
        <v>0</v>
      </c>
      <c r="U158" s="83"/>
      <c r="V158" s="81" t="str">
        <f t="shared" si="58"/>
        <v/>
      </c>
      <c r="W158" s="82">
        <f>IF(M158="organische Düngemittel",IF(OR($M158=0,L158&lt;&gt;0,X158&gt;0),"",IFERROR(VLOOKUP($E158,'SD Abgabe'!$A$32:$N$4326,'SD Abgabe'!$J$28,FALSE),)),)</f>
        <v>0</v>
      </c>
      <c r="X158" s="84"/>
      <c r="Y158" s="85" t="str">
        <f ca="1">IFERROR(VLOOKUP($E158,'SD Abgabe'!$A$32:$N$610,Y$20,FALSE),"")</f>
        <v/>
      </c>
      <c r="Z158" s="86" t="str">
        <f ca="1">IFERROR(IF(AND(J158&lt;&gt;"eigene Stoffe",VLOOKUP($E158,'SD Abgabe'!$A$32:$N$610,'SD Abgabe'!$G$28,FALSE)=0),"",IF($L158&lt;&gt;0,"",IFERROR(IF(AND(P158&gt;0,O158&lt;&gt;"",Q158&lt;&gt;"t TM"),VLOOKUP($E158,'SD Abgabe'!$A$32:$N$610,'SD Abgabe'!$G$28,FALSE)/O158*P158,VLOOKUP($E158,'SD Abgabe'!$A$32:$N$610,'SD Abgabe'!$G$28,FALSE)),""))),"")</f>
        <v/>
      </c>
      <c r="AA158" s="87"/>
      <c r="AB158" s="86" t="str">
        <f ca="1">IFERROR(IF(AND(J158&lt;&gt;"eigene Stoffe",VLOOKUP($E158,'SD Abgabe'!$A$32:$N$610,'SD Abgabe'!$H$28,FALSE)=0),"",IF($L158&lt;&gt;0,"",IFERROR(IF(AND(P158&gt;0,O158&lt;&gt;"",Q158&lt;&gt;"t TM"),VLOOKUP($E158,'SD Abgabe'!$A$32:$N$610,'SD Abgabe'!$H$28,FALSE)/O158*P158,VLOOKUP($E158,'SD Abgabe'!$A$32:$N$610,'SD Abgabe'!$H$28,FALSE)),""))),"")</f>
        <v/>
      </c>
      <c r="AC158" s="87"/>
      <c r="AD158" s="424" t="s">
        <v>667</v>
      </c>
      <c r="AE158" s="26" t="str">
        <f>IF($M158=0,"",IFERROR(VLOOKUP($E158,'SD Abgabe'!$A$32:$N$556,AE$20,FALSE),""))</f>
        <v/>
      </c>
      <c r="AF158" s="15">
        <f t="shared" ca="1" si="59"/>
        <v>0</v>
      </c>
      <c r="AG158">
        <f t="shared" ca="1" si="48"/>
        <v>0</v>
      </c>
      <c r="AH158">
        <f t="shared" ca="1" si="49"/>
        <v>0</v>
      </c>
      <c r="AI158">
        <f t="shared" ca="1" si="50"/>
        <v>0</v>
      </c>
      <c r="AJ158">
        <f t="shared" ca="1" si="51"/>
        <v>0</v>
      </c>
      <c r="AK158">
        <f t="shared" si="60"/>
        <v>0</v>
      </c>
      <c r="AL158" s="28" t="e">
        <f ca="1">COUNTIF(OFFSET('SD Abgabe'!$C$32,VLOOKUP(J158,Art_Abgabe,3,FALSE),0,VLOOKUP(J158,Art_Abgabe,4,FALSE)-VLOOKUP(J158,Art_Abgabe,3,FALSE)+1,1),K158)</f>
        <v>#N/A</v>
      </c>
      <c r="AM158" s="14">
        <f ca="1">COUNTIF(OFFSET('SD Abgabe'!$M$32,VLOOKUP(E158,'SD Abgabe'!$A$33:$X$485,'SD Abgabe'!$X$28,FALSE),0,1,VLOOKUP(E158,'SD Abgabe'!$A$33:$Y$485,'SD Abgabe'!$Y$28,FALSE)),M158)</f>
        <v>0</v>
      </c>
      <c r="AN158" s="91">
        <f t="shared" ca="1" si="52"/>
        <v>0</v>
      </c>
      <c r="AO158" s="98">
        <f t="shared" si="61"/>
        <v>3</v>
      </c>
      <c r="AP158" s="98">
        <f t="shared" si="53"/>
        <v>0</v>
      </c>
      <c r="AQ158" s="17" t="str">
        <f t="shared" si="54"/>
        <v>1900-1-Abgabe</v>
      </c>
    </row>
    <row r="159" spans="1:43">
      <c r="A159" s="98">
        <f t="shared" si="43"/>
        <v>0</v>
      </c>
      <c r="B159" s="98" t="str">
        <f>IF(C159=1,SUM($C$23:C159),"")</f>
        <v/>
      </c>
      <c r="C159" s="98">
        <f t="shared" si="44"/>
        <v>0</v>
      </c>
      <c r="D159" t="str">
        <f t="shared" si="55"/>
        <v>1900-1-Abgabe-</v>
      </c>
      <c r="E159" s="7" t="str">
        <f t="shared" ca="1" si="45"/>
        <v>-</v>
      </c>
      <c r="F159" s="7">
        <f t="shared" si="56"/>
        <v>1900</v>
      </c>
      <c r="G159" s="7">
        <f t="shared" si="57"/>
        <v>1</v>
      </c>
      <c r="H159" s="162">
        <f t="shared" si="6"/>
        <v>137</v>
      </c>
      <c r="I159" s="77"/>
      <c r="J159" s="78"/>
      <c r="K159" s="79"/>
      <c r="L159" s="80"/>
      <c r="M159" s="177"/>
      <c r="N159" s="309" t="str">
        <f t="shared" ca="1" si="46"/>
        <v/>
      </c>
      <c r="O159" s="310" t="str">
        <f ca="1">IFERROR(IF(VLOOKUP($E159,'SD Abgabe'!$A$32:$N$610,'SD Abgabe'!$D$28,FALSE)=0,"",VLOOKUP($E159,'SD Abgabe'!$A$32:$N$610,'SD Abgabe'!$D$28,FALSE)),"")</f>
        <v/>
      </c>
      <c r="P159" s="313"/>
      <c r="Q159" s="317" t="str">
        <f>IF(OR($M159=0,L159&lt;&gt;0),"",IFERROR(VLOOKUP($E159,'SD Abgabe'!$A$32:$N$610,'SD Abgabe'!$E$28,FALSE),""))</f>
        <v/>
      </c>
      <c r="R159" s="87"/>
      <c r="S159" s="81" t="str">
        <f t="shared" si="47"/>
        <v/>
      </c>
      <c r="T159" s="82">
        <f>IF(M159="Tierische Erzeugnisse",IF(OR($M159=0,L159&lt;&gt;0,U159&gt;0),"",IFERROR(VLOOKUP($E159,'SD Abgabe'!$A$32:$N$4326,'SD Abgabe'!$J$28,FALSE),0)),)</f>
        <v>0</v>
      </c>
      <c r="U159" s="83"/>
      <c r="V159" s="81" t="str">
        <f t="shared" si="58"/>
        <v/>
      </c>
      <c r="W159" s="82">
        <f>IF(M159="organische Düngemittel",IF(OR($M159=0,L159&lt;&gt;0,X159&gt;0),"",IFERROR(VLOOKUP($E159,'SD Abgabe'!$A$32:$N$4326,'SD Abgabe'!$J$28,FALSE),)),)</f>
        <v>0</v>
      </c>
      <c r="X159" s="84"/>
      <c r="Y159" s="85" t="str">
        <f ca="1">IFERROR(VLOOKUP($E159,'SD Abgabe'!$A$32:$N$610,Y$20,FALSE),"")</f>
        <v/>
      </c>
      <c r="Z159" s="86" t="str">
        <f ca="1">IFERROR(IF(AND(J159&lt;&gt;"eigene Stoffe",VLOOKUP($E159,'SD Abgabe'!$A$32:$N$610,'SD Abgabe'!$G$28,FALSE)=0),"",IF($L159&lt;&gt;0,"",IFERROR(IF(AND(P159&gt;0,O159&lt;&gt;"",Q159&lt;&gt;"t TM"),VLOOKUP($E159,'SD Abgabe'!$A$32:$N$610,'SD Abgabe'!$G$28,FALSE)/O159*P159,VLOOKUP($E159,'SD Abgabe'!$A$32:$N$610,'SD Abgabe'!$G$28,FALSE)),""))),"")</f>
        <v/>
      </c>
      <c r="AA159" s="87"/>
      <c r="AB159" s="86" t="str">
        <f ca="1">IFERROR(IF(AND(J159&lt;&gt;"eigene Stoffe",VLOOKUP($E159,'SD Abgabe'!$A$32:$N$610,'SD Abgabe'!$H$28,FALSE)=0),"",IF($L159&lt;&gt;0,"",IFERROR(IF(AND(P159&gt;0,O159&lt;&gt;"",Q159&lt;&gt;"t TM"),VLOOKUP($E159,'SD Abgabe'!$A$32:$N$610,'SD Abgabe'!$H$28,FALSE)/O159*P159,VLOOKUP($E159,'SD Abgabe'!$A$32:$N$610,'SD Abgabe'!$H$28,FALSE)),""))),"")</f>
        <v/>
      </c>
      <c r="AC159" s="87"/>
      <c r="AD159" s="424" t="s">
        <v>667</v>
      </c>
      <c r="AE159" s="26" t="str">
        <f>IF($M159=0,"",IFERROR(VLOOKUP($E159,'SD Abgabe'!$A$32:$N$556,AE$20,FALSE),""))</f>
        <v/>
      </c>
      <c r="AF159" s="15">
        <f t="shared" ca="1" si="59"/>
        <v>0</v>
      </c>
      <c r="AG159">
        <f t="shared" ca="1" si="48"/>
        <v>0</v>
      </c>
      <c r="AH159">
        <f t="shared" ca="1" si="49"/>
        <v>0</v>
      </c>
      <c r="AI159">
        <f t="shared" ca="1" si="50"/>
        <v>0</v>
      </c>
      <c r="AJ159">
        <f t="shared" ca="1" si="51"/>
        <v>0</v>
      </c>
      <c r="AK159">
        <f t="shared" si="60"/>
        <v>0</v>
      </c>
      <c r="AL159" s="28" t="e">
        <f ca="1">COUNTIF(OFFSET('SD Abgabe'!$C$32,VLOOKUP(J159,Art_Abgabe,3,FALSE),0,VLOOKUP(J159,Art_Abgabe,4,FALSE)-VLOOKUP(J159,Art_Abgabe,3,FALSE)+1,1),K159)</f>
        <v>#N/A</v>
      </c>
      <c r="AM159" s="14">
        <f ca="1">COUNTIF(OFFSET('SD Abgabe'!$M$32,VLOOKUP(E159,'SD Abgabe'!$A$33:$X$485,'SD Abgabe'!$X$28,FALSE),0,1,VLOOKUP(E159,'SD Abgabe'!$A$33:$Y$485,'SD Abgabe'!$Y$28,FALSE)),M159)</f>
        <v>0</v>
      </c>
      <c r="AN159" s="91">
        <f t="shared" ca="1" si="52"/>
        <v>0</v>
      </c>
      <c r="AO159" s="98">
        <f t="shared" si="61"/>
        <v>3</v>
      </c>
      <c r="AP159" s="98">
        <f t="shared" si="53"/>
        <v>0</v>
      </c>
      <c r="AQ159" s="17" t="str">
        <f t="shared" si="54"/>
        <v>1900-1-Abgabe</v>
      </c>
    </row>
    <row r="160" spans="1:43">
      <c r="A160" s="98">
        <f t="shared" si="43"/>
        <v>0</v>
      </c>
      <c r="B160" s="98" t="str">
        <f>IF(C160=1,SUM($C$23:C160),"")</f>
        <v/>
      </c>
      <c r="C160" s="98">
        <f t="shared" si="44"/>
        <v>0</v>
      </c>
      <c r="D160" t="str">
        <f t="shared" si="55"/>
        <v>1900-1-Abgabe-</v>
      </c>
      <c r="E160" s="7" t="str">
        <f t="shared" ca="1" si="45"/>
        <v>-</v>
      </c>
      <c r="F160" s="7">
        <f t="shared" si="56"/>
        <v>1900</v>
      </c>
      <c r="G160" s="7">
        <f t="shared" si="57"/>
        <v>1</v>
      </c>
      <c r="H160" s="162">
        <f t="shared" si="6"/>
        <v>138</v>
      </c>
      <c r="I160" s="77"/>
      <c r="J160" s="78"/>
      <c r="K160" s="79"/>
      <c r="L160" s="80"/>
      <c r="M160" s="177"/>
      <c r="N160" s="309" t="str">
        <f t="shared" ca="1" si="46"/>
        <v/>
      </c>
      <c r="O160" s="310" t="str">
        <f ca="1">IFERROR(IF(VLOOKUP($E160,'SD Abgabe'!$A$32:$N$610,'SD Abgabe'!$D$28,FALSE)=0,"",VLOOKUP($E160,'SD Abgabe'!$A$32:$N$610,'SD Abgabe'!$D$28,FALSE)),"")</f>
        <v/>
      </c>
      <c r="P160" s="313"/>
      <c r="Q160" s="317" t="str">
        <f>IF(OR($M160=0,L160&lt;&gt;0),"",IFERROR(VLOOKUP($E160,'SD Abgabe'!$A$32:$N$610,'SD Abgabe'!$E$28,FALSE),""))</f>
        <v/>
      </c>
      <c r="R160" s="87"/>
      <c r="S160" s="81" t="str">
        <f t="shared" si="47"/>
        <v/>
      </c>
      <c r="T160" s="82">
        <f>IF(M160="Tierische Erzeugnisse",IF(OR($M160=0,L160&lt;&gt;0,U160&gt;0),"",IFERROR(VLOOKUP($E160,'SD Abgabe'!$A$32:$N$4326,'SD Abgabe'!$J$28,FALSE),0)),)</f>
        <v>0</v>
      </c>
      <c r="U160" s="83"/>
      <c r="V160" s="81" t="str">
        <f t="shared" si="58"/>
        <v/>
      </c>
      <c r="W160" s="82">
        <f>IF(M160="organische Düngemittel",IF(OR($M160=0,L160&lt;&gt;0,X160&gt;0),"",IFERROR(VLOOKUP($E160,'SD Abgabe'!$A$32:$N$4326,'SD Abgabe'!$J$28,FALSE),)),)</f>
        <v>0</v>
      </c>
      <c r="X160" s="84"/>
      <c r="Y160" s="85" t="str">
        <f ca="1">IFERROR(VLOOKUP($E160,'SD Abgabe'!$A$32:$N$610,Y$20,FALSE),"")</f>
        <v/>
      </c>
      <c r="Z160" s="86" t="str">
        <f ca="1">IFERROR(IF(AND(J160&lt;&gt;"eigene Stoffe",VLOOKUP($E160,'SD Abgabe'!$A$32:$N$610,'SD Abgabe'!$G$28,FALSE)=0),"",IF($L160&lt;&gt;0,"",IFERROR(IF(AND(P160&gt;0,O160&lt;&gt;"",Q160&lt;&gt;"t TM"),VLOOKUP($E160,'SD Abgabe'!$A$32:$N$610,'SD Abgabe'!$G$28,FALSE)/O160*P160,VLOOKUP($E160,'SD Abgabe'!$A$32:$N$610,'SD Abgabe'!$G$28,FALSE)),""))),"")</f>
        <v/>
      </c>
      <c r="AA160" s="87"/>
      <c r="AB160" s="86" t="str">
        <f ca="1">IFERROR(IF(AND(J160&lt;&gt;"eigene Stoffe",VLOOKUP($E160,'SD Abgabe'!$A$32:$N$610,'SD Abgabe'!$H$28,FALSE)=0),"",IF($L160&lt;&gt;0,"",IFERROR(IF(AND(P160&gt;0,O160&lt;&gt;"",Q160&lt;&gt;"t TM"),VLOOKUP($E160,'SD Abgabe'!$A$32:$N$610,'SD Abgabe'!$H$28,FALSE)/O160*P160,VLOOKUP($E160,'SD Abgabe'!$A$32:$N$610,'SD Abgabe'!$H$28,FALSE)),""))),"")</f>
        <v/>
      </c>
      <c r="AC160" s="87"/>
      <c r="AD160" s="424" t="s">
        <v>667</v>
      </c>
      <c r="AE160" s="26" t="str">
        <f>IF($M160=0,"",IFERROR(VLOOKUP($E160,'SD Abgabe'!$A$32:$N$556,AE$20,FALSE),""))</f>
        <v/>
      </c>
      <c r="AF160" s="15">
        <f t="shared" ca="1" si="59"/>
        <v>0</v>
      </c>
      <c r="AG160">
        <f t="shared" ca="1" si="48"/>
        <v>0</v>
      </c>
      <c r="AH160">
        <f t="shared" ca="1" si="49"/>
        <v>0</v>
      </c>
      <c r="AI160">
        <f t="shared" ca="1" si="50"/>
        <v>0</v>
      </c>
      <c r="AJ160">
        <f t="shared" ca="1" si="51"/>
        <v>0</v>
      </c>
      <c r="AK160">
        <f t="shared" si="60"/>
        <v>0</v>
      </c>
      <c r="AL160" s="28" t="e">
        <f ca="1">COUNTIF(OFFSET('SD Abgabe'!$C$32,VLOOKUP(J160,Art_Abgabe,3,FALSE),0,VLOOKUP(J160,Art_Abgabe,4,FALSE)-VLOOKUP(J160,Art_Abgabe,3,FALSE)+1,1),K160)</f>
        <v>#N/A</v>
      </c>
      <c r="AM160" s="14">
        <f ca="1">COUNTIF(OFFSET('SD Abgabe'!$M$32,VLOOKUP(E160,'SD Abgabe'!$A$33:$X$485,'SD Abgabe'!$X$28,FALSE),0,1,VLOOKUP(E160,'SD Abgabe'!$A$33:$Y$485,'SD Abgabe'!$Y$28,FALSE)),M160)</f>
        <v>0</v>
      </c>
      <c r="AN160" s="91">
        <f t="shared" ca="1" si="52"/>
        <v>0</v>
      </c>
      <c r="AO160" s="98">
        <f t="shared" si="61"/>
        <v>3</v>
      </c>
      <c r="AP160" s="98">
        <f t="shared" si="53"/>
        <v>0</v>
      </c>
      <c r="AQ160" s="17" t="str">
        <f t="shared" si="54"/>
        <v>1900-1-Abgabe</v>
      </c>
    </row>
    <row r="161" spans="1:43">
      <c r="A161" s="98">
        <f t="shared" si="43"/>
        <v>0</v>
      </c>
      <c r="B161" s="98" t="str">
        <f>IF(C161=1,SUM($C$23:C161),"")</f>
        <v/>
      </c>
      <c r="C161" s="98">
        <f t="shared" si="44"/>
        <v>0</v>
      </c>
      <c r="D161" t="str">
        <f t="shared" si="55"/>
        <v>1900-1-Abgabe-</v>
      </c>
      <c r="E161" s="7" t="str">
        <f t="shared" ca="1" si="45"/>
        <v>-</v>
      </c>
      <c r="F161" s="7">
        <f t="shared" si="56"/>
        <v>1900</v>
      </c>
      <c r="G161" s="7">
        <f t="shared" si="57"/>
        <v>1</v>
      </c>
      <c r="H161" s="162">
        <f t="shared" si="6"/>
        <v>139</v>
      </c>
      <c r="I161" s="77"/>
      <c r="J161" s="78"/>
      <c r="K161" s="79"/>
      <c r="L161" s="80"/>
      <c r="M161" s="177"/>
      <c r="N161" s="309" t="str">
        <f t="shared" ca="1" si="46"/>
        <v/>
      </c>
      <c r="O161" s="310" t="str">
        <f ca="1">IFERROR(IF(VLOOKUP($E161,'SD Abgabe'!$A$32:$N$610,'SD Abgabe'!$D$28,FALSE)=0,"",VLOOKUP($E161,'SD Abgabe'!$A$32:$N$610,'SD Abgabe'!$D$28,FALSE)),"")</f>
        <v/>
      </c>
      <c r="P161" s="313"/>
      <c r="Q161" s="317" t="str">
        <f>IF(OR($M161=0,L161&lt;&gt;0),"",IFERROR(VLOOKUP($E161,'SD Abgabe'!$A$32:$N$610,'SD Abgabe'!$E$28,FALSE),""))</f>
        <v/>
      </c>
      <c r="R161" s="87"/>
      <c r="S161" s="81" t="str">
        <f t="shared" si="47"/>
        <v/>
      </c>
      <c r="T161" s="82">
        <f>IF(M161="Tierische Erzeugnisse",IF(OR($M161=0,L161&lt;&gt;0,U161&gt;0),"",IFERROR(VLOOKUP($E161,'SD Abgabe'!$A$32:$N$4326,'SD Abgabe'!$J$28,FALSE),0)),)</f>
        <v>0</v>
      </c>
      <c r="U161" s="83"/>
      <c r="V161" s="81" t="str">
        <f t="shared" si="58"/>
        <v/>
      </c>
      <c r="W161" s="82">
        <f>IF(M161="organische Düngemittel",IF(OR($M161=0,L161&lt;&gt;0,X161&gt;0),"",IFERROR(VLOOKUP($E161,'SD Abgabe'!$A$32:$N$4326,'SD Abgabe'!$J$28,FALSE),)),)</f>
        <v>0</v>
      </c>
      <c r="X161" s="84"/>
      <c r="Y161" s="85" t="str">
        <f ca="1">IFERROR(VLOOKUP($E161,'SD Abgabe'!$A$32:$N$610,Y$20,FALSE),"")</f>
        <v/>
      </c>
      <c r="Z161" s="86" t="str">
        <f ca="1">IFERROR(IF(AND(J161&lt;&gt;"eigene Stoffe",VLOOKUP($E161,'SD Abgabe'!$A$32:$N$610,'SD Abgabe'!$G$28,FALSE)=0),"",IF($L161&lt;&gt;0,"",IFERROR(IF(AND(P161&gt;0,O161&lt;&gt;"",Q161&lt;&gt;"t TM"),VLOOKUP($E161,'SD Abgabe'!$A$32:$N$610,'SD Abgabe'!$G$28,FALSE)/O161*P161,VLOOKUP($E161,'SD Abgabe'!$A$32:$N$610,'SD Abgabe'!$G$28,FALSE)),""))),"")</f>
        <v/>
      </c>
      <c r="AA161" s="87"/>
      <c r="AB161" s="86" t="str">
        <f ca="1">IFERROR(IF(AND(J161&lt;&gt;"eigene Stoffe",VLOOKUP($E161,'SD Abgabe'!$A$32:$N$610,'SD Abgabe'!$H$28,FALSE)=0),"",IF($L161&lt;&gt;0,"",IFERROR(IF(AND(P161&gt;0,O161&lt;&gt;"",Q161&lt;&gt;"t TM"),VLOOKUP($E161,'SD Abgabe'!$A$32:$N$610,'SD Abgabe'!$H$28,FALSE)/O161*P161,VLOOKUP($E161,'SD Abgabe'!$A$32:$N$610,'SD Abgabe'!$H$28,FALSE)),""))),"")</f>
        <v/>
      </c>
      <c r="AC161" s="87"/>
      <c r="AD161" s="424" t="s">
        <v>667</v>
      </c>
      <c r="AE161" s="26" t="str">
        <f>IF($M161=0,"",IFERROR(VLOOKUP($E161,'SD Abgabe'!$A$32:$N$556,AE$20,FALSE),""))</f>
        <v/>
      </c>
      <c r="AF161" s="15">
        <f t="shared" ca="1" si="59"/>
        <v>0</v>
      </c>
      <c r="AG161">
        <f t="shared" ca="1" si="48"/>
        <v>0</v>
      </c>
      <c r="AH161">
        <f t="shared" ca="1" si="49"/>
        <v>0</v>
      </c>
      <c r="AI161">
        <f t="shared" ca="1" si="50"/>
        <v>0</v>
      </c>
      <c r="AJ161">
        <f t="shared" ca="1" si="51"/>
        <v>0</v>
      </c>
      <c r="AK161">
        <f t="shared" si="60"/>
        <v>0</v>
      </c>
      <c r="AL161" s="28" t="e">
        <f ca="1">COUNTIF(OFFSET('SD Abgabe'!$C$32,VLOOKUP(J161,Art_Abgabe,3,FALSE),0,VLOOKUP(J161,Art_Abgabe,4,FALSE)-VLOOKUP(J161,Art_Abgabe,3,FALSE)+1,1),K161)</f>
        <v>#N/A</v>
      </c>
      <c r="AM161" s="14">
        <f ca="1">COUNTIF(OFFSET('SD Abgabe'!$M$32,VLOOKUP(E161,'SD Abgabe'!$A$33:$X$485,'SD Abgabe'!$X$28,FALSE),0,1,VLOOKUP(E161,'SD Abgabe'!$A$33:$Y$485,'SD Abgabe'!$Y$28,FALSE)),M161)</f>
        <v>0</v>
      </c>
      <c r="AN161" s="91">
        <f t="shared" ca="1" si="52"/>
        <v>0</v>
      </c>
      <c r="AO161" s="98">
        <f t="shared" si="61"/>
        <v>3</v>
      </c>
      <c r="AP161" s="98">
        <f t="shared" si="53"/>
        <v>0</v>
      </c>
      <c r="AQ161" s="17" t="str">
        <f t="shared" si="54"/>
        <v>1900-1-Abgabe</v>
      </c>
    </row>
    <row r="162" spans="1:43">
      <c r="A162" s="98">
        <f t="shared" si="43"/>
        <v>0</v>
      </c>
      <c r="B162" s="98" t="str">
        <f>IF(C162=1,SUM($C$23:C162),"")</f>
        <v/>
      </c>
      <c r="C162" s="98">
        <f t="shared" si="44"/>
        <v>0</v>
      </c>
      <c r="D162" t="str">
        <f t="shared" si="55"/>
        <v>1900-1-Abgabe-</v>
      </c>
      <c r="E162" s="7" t="str">
        <f t="shared" ca="1" si="45"/>
        <v>-</v>
      </c>
      <c r="F162" s="7">
        <f t="shared" si="56"/>
        <v>1900</v>
      </c>
      <c r="G162" s="7">
        <f t="shared" si="57"/>
        <v>1</v>
      </c>
      <c r="H162" s="162">
        <f t="shared" si="6"/>
        <v>140</v>
      </c>
      <c r="I162" s="77"/>
      <c r="J162" s="78"/>
      <c r="K162" s="79"/>
      <c r="L162" s="80"/>
      <c r="M162" s="177"/>
      <c r="N162" s="309" t="str">
        <f t="shared" ca="1" si="46"/>
        <v/>
      </c>
      <c r="O162" s="310" t="str">
        <f ca="1">IFERROR(IF(VLOOKUP($E162,'SD Abgabe'!$A$32:$N$610,'SD Abgabe'!$D$28,FALSE)=0,"",VLOOKUP($E162,'SD Abgabe'!$A$32:$N$610,'SD Abgabe'!$D$28,FALSE)),"")</f>
        <v/>
      </c>
      <c r="P162" s="313"/>
      <c r="Q162" s="317" t="str">
        <f>IF(OR($M162=0,L162&lt;&gt;0),"",IFERROR(VLOOKUP($E162,'SD Abgabe'!$A$32:$N$610,'SD Abgabe'!$E$28,FALSE),""))</f>
        <v/>
      </c>
      <c r="R162" s="87"/>
      <c r="S162" s="81" t="str">
        <f t="shared" si="47"/>
        <v/>
      </c>
      <c r="T162" s="82">
        <f>IF(M162="Tierische Erzeugnisse",IF(OR($M162=0,L162&lt;&gt;0,U162&gt;0),"",IFERROR(VLOOKUP($E162,'SD Abgabe'!$A$32:$N$4326,'SD Abgabe'!$J$28,FALSE),0)),)</f>
        <v>0</v>
      </c>
      <c r="U162" s="83"/>
      <c r="V162" s="81" t="str">
        <f t="shared" si="58"/>
        <v/>
      </c>
      <c r="W162" s="82">
        <f>IF(M162="organische Düngemittel",IF(OR($M162=0,L162&lt;&gt;0,X162&gt;0),"",IFERROR(VLOOKUP($E162,'SD Abgabe'!$A$32:$N$4326,'SD Abgabe'!$J$28,FALSE),)),)</f>
        <v>0</v>
      </c>
      <c r="X162" s="84"/>
      <c r="Y162" s="85" t="str">
        <f ca="1">IFERROR(VLOOKUP($E162,'SD Abgabe'!$A$32:$N$610,Y$20,FALSE),"")</f>
        <v/>
      </c>
      <c r="Z162" s="86" t="str">
        <f ca="1">IFERROR(IF(AND(J162&lt;&gt;"eigene Stoffe",VLOOKUP($E162,'SD Abgabe'!$A$32:$N$610,'SD Abgabe'!$G$28,FALSE)=0),"",IF($L162&lt;&gt;0,"",IFERROR(IF(AND(P162&gt;0,O162&lt;&gt;"",Q162&lt;&gt;"t TM"),VLOOKUP($E162,'SD Abgabe'!$A$32:$N$610,'SD Abgabe'!$G$28,FALSE)/O162*P162,VLOOKUP($E162,'SD Abgabe'!$A$32:$N$610,'SD Abgabe'!$G$28,FALSE)),""))),"")</f>
        <v/>
      </c>
      <c r="AA162" s="87"/>
      <c r="AB162" s="86" t="str">
        <f ca="1">IFERROR(IF(AND(J162&lt;&gt;"eigene Stoffe",VLOOKUP($E162,'SD Abgabe'!$A$32:$N$610,'SD Abgabe'!$H$28,FALSE)=0),"",IF($L162&lt;&gt;0,"",IFERROR(IF(AND(P162&gt;0,O162&lt;&gt;"",Q162&lt;&gt;"t TM"),VLOOKUP($E162,'SD Abgabe'!$A$32:$N$610,'SD Abgabe'!$H$28,FALSE)/O162*P162,VLOOKUP($E162,'SD Abgabe'!$A$32:$N$610,'SD Abgabe'!$H$28,FALSE)),""))),"")</f>
        <v/>
      </c>
      <c r="AC162" s="87"/>
      <c r="AD162" s="424" t="s">
        <v>667</v>
      </c>
      <c r="AE162" s="26" t="str">
        <f>IF($M162=0,"",IFERROR(VLOOKUP($E162,'SD Abgabe'!$A$32:$N$556,AE$20,FALSE),""))</f>
        <v/>
      </c>
      <c r="AF162" s="15">
        <f t="shared" ca="1" si="59"/>
        <v>0</v>
      </c>
      <c r="AG162">
        <f t="shared" ca="1" si="48"/>
        <v>0</v>
      </c>
      <c r="AH162">
        <f t="shared" ca="1" si="49"/>
        <v>0</v>
      </c>
      <c r="AI162">
        <f t="shared" ca="1" si="50"/>
        <v>0</v>
      </c>
      <c r="AJ162">
        <f t="shared" ca="1" si="51"/>
        <v>0</v>
      </c>
      <c r="AK162">
        <f t="shared" si="60"/>
        <v>0</v>
      </c>
      <c r="AL162" s="28" t="e">
        <f ca="1">COUNTIF(OFFSET('SD Abgabe'!$C$32,VLOOKUP(J162,Art_Abgabe,3,FALSE),0,VLOOKUP(J162,Art_Abgabe,4,FALSE)-VLOOKUP(J162,Art_Abgabe,3,FALSE)+1,1),K162)</f>
        <v>#N/A</v>
      </c>
      <c r="AM162" s="14">
        <f ca="1">COUNTIF(OFFSET('SD Abgabe'!$M$32,VLOOKUP(E162,'SD Abgabe'!$A$33:$X$485,'SD Abgabe'!$X$28,FALSE),0,1,VLOOKUP(E162,'SD Abgabe'!$A$33:$Y$485,'SD Abgabe'!$Y$28,FALSE)),M162)</f>
        <v>0</v>
      </c>
      <c r="AN162" s="91">
        <f t="shared" ca="1" si="52"/>
        <v>0</v>
      </c>
      <c r="AO162" s="98">
        <f t="shared" si="61"/>
        <v>3</v>
      </c>
      <c r="AP162" s="98">
        <f t="shared" si="53"/>
        <v>0</v>
      </c>
      <c r="AQ162" s="17" t="str">
        <f t="shared" si="54"/>
        <v>1900-1-Abgabe</v>
      </c>
    </row>
    <row r="163" spans="1:43">
      <c r="A163" s="98">
        <f t="shared" si="43"/>
        <v>0</v>
      </c>
      <c r="B163" s="98" t="str">
        <f>IF(C163=1,SUM($C$23:C163),"")</f>
        <v/>
      </c>
      <c r="C163" s="98">
        <f t="shared" si="44"/>
        <v>0</v>
      </c>
      <c r="D163" t="str">
        <f t="shared" si="55"/>
        <v>1900-1-Abgabe-</v>
      </c>
      <c r="E163" s="7" t="str">
        <f t="shared" ca="1" si="45"/>
        <v>-</v>
      </c>
      <c r="F163" s="7">
        <f t="shared" si="56"/>
        <v>1900</v>
      </c>
      <c r="G163" s="7">
        <f t="shared" si="57"/>
        <v>1</v>
      </c>
      <c r="H163" s="162">
        <f t="shared" si="6"/>
        <v>141</v>
      </c>
      <c r="I163" s="77"/>
      <c r="J163" s="78"/>
      <c r="K163" s="79"/>
      <c r="L163" s="80"/>
      <c r="M163" s="177"/>
      <c r="N163" s="309" t="str">
        <f t="shared" ca="1" si="46"/>
        <v/>
      </c>
      <c r="O163" s="310" t="str">
        <f ca="1">IFERROR(IF(VLOOKUP($E163,'SD Abgabe'!$A$32:$N$610,'SD Abgabe'!$D$28,FALSE)=0,"",VLOOKUP($E163,'SD Abgabe'!$A$32:$N$610,'SD Abgabe'!$D$28,FALSE)),"")</f>
        <v/>
      </c>
      <c r="P163" s="313"/>
      <c r="Q163" s="317" t="str">
        <f>IF(OR($M163=0,L163&lt;&gt;0),"",IFERROR(VLOOKUP($E163,'SD Abgabe'!$A$32:$N$610,'SD Abgabe'!$E$28,FALSE),""))</f>
        <v/>
      </c>
      <c r="R163" s="87"/>
      <c r="S163" s="81" t="str">
        <f t="shared" si="47"/>
        <v/>
      </c>
      <c r="T163" s="82">
        <f>IF(M163="Tierische Erzeugnisse",IF(OR($M163=0,L163&lt;&gt;0,U163&gt;0),"",IFERROR(VLOOKUP($E163,'SD Abgabe'!$A$32:$N$4326,'SD Abgabe'!$J$28,FALSE),0)),)</f>
        <v>0</v>
      </c>
      <c r="U163" s="83"/>
      <c r="V163" s="81" t="str">
        <f t="shared" si="58"/>
        <v/>
      </c>
      <c r="W163" s="82">
        <f>IF(M163="organische Düngemittel",IF(OR($M163=0,L163&lt;&gt;0,X163&gt;0),"",IFERROR(VLOOKUP($E163,'SD Abgabe'!$A$32:$N$4326,'SD Abgabe'!$J$28,FALSE),)),)</f>
        <v>0</v>
      </c>
      <c r="X163" s="84"/>
      <c r="Y163" s="85" t="str">
        <f ca="1">IFERROR(VLOOKUP($E163,'SD Abgabe'!$A$32:$N$610,Y$20,FALSE),"")</f>
        <v/>
      </c>
      <c r="Z163" s="86" t="str">
        <f ca="1">IFERROR(IF(AND(J163&lt;&gt;"eigene Stoffe",VLOOKUP($E163,'SD Abgabe'!$A$32:$N$610,'SD Abgabe'!$G$28,FALSE)=0),"",IF($L163&lt;&gt;0,"",IFERROR(IF(AND(P163&gt;0,O163&lt;&gt;"",Q163&lt;&gt;"t TM"),VLOOKUP($E163,'SD Abgabe'!$A$32:$N$610,'SD Abgabe'!$G$28,FALSE)/O163*P163,VLOOKUP($E163,'SD Abgabe'!$A$32:$N$610,'SD Abgabe'!$G$28,FALSE)),""))),"")</f>
        <v/>
      </c>
      <c r="AA163" s="87"/>
      <c r="AB163" s="86" t="str">
        <f ca="1">IFERROR(IF(AND(J163&lt;&gt;"eigene Stoffe",VLOOKUP($E163,'SD Abgabe'!$A$32:$N$610,'SD Abgabe'!$H$28,FALSE)=0),"",IF($L163&lt;&gt;0,"",IFERROR(IF(AND(P163&gt;0,O163&lt;&gt;"",Q163&lt;&gt;"t TM"),VLOOKUP($E163,'SD Abgabe'!$A$32:$N$610,'SD Abgabe'!$H$28,FALSE)/O163*P163,VLOOKUP($E163,'SD Abgabe'!$A$32:$N$610,'SD Abgabe'!$H$28,FALSE)),""))),"")</f>
        <v/>
      </c>
      <c r="AC163" s="87"/>
      <c r="AD163" s="424" t="s">
        <v>667</v>
      </c>
      <c r="AE163" s="26" t="str">
        <f>IF($M163=0,"",IFERROR(VLOOKUP($E163,'SD Abgabe'!$A$32:$N$556,AE$20,FALSE),""))</f>
        <v/>
      </c>
      <c r="AF163" s="15">
        <f t="shared" ca="1" si="59"/>
        <v>0</v>
      </c>
      <c r="AG163">
        <f t="shared" ca="1" si="48"/>
        <v>0</v>
      </c>
      <c r="AH163">
        <f t="shared" ca="1" si="49"/>
        <v>0</v>
      </c>
      <c r="AI163">
        <f t="shared" ca="1" si="50"/>
        <v>0</v>
      </c>
      <c r="AJ163">
        <f t="shared" ca="1" si="51"/>
        <v>0</v>
      </c>
      <c r="AK163">
        <f t="shared" si="60"/>
        <v>0</v>
      </c>
      <c r="AL163" s="28" t="e">
        <f ca="1">COUNTIF(OFFSET('SD Abgabe'!$C$32,VLOOKUP(J163,Art_Abgabe,3,FALSE),0,VLOOKUP(J163,Art_Abgabe,4,FALSE)-VLOOKUP(J163,Art_Abgabe,3,FALSE)+1,1),K163)</f>
        <v>#N/A</v>
      </c>
      <c r="AM163" s="14">
        <f ca="1">COUNTIF(OFFSET('SD Abgabe'!$M$32,VLOOKUP(E163,'SD Abgabe'!$A$33:$X$485,'SD Abgabe'!$X$28,FALSE),0,1,VLOOKUP(E163,'SD Abgabe'!$A$33:$Y$485,'SD Abgabe'!$Y$28,FALSE)),M163)</f>
        <v>0</v>
      </c>
      <c r="AN163" s="91">
        <f t="shared" ca="1" si="52"/>
        <v>0</v>
      </c>
      <c r="AO163" s="98">
        <f t="shared" si="61"/>
        <v>3</v>
      </c>
      <c r="AP163" s="98">
        <f t="shared" si="53"/>
        <v>0</v>
      </c>
      <c r="AQ163" s="17" t="str">
        <f t="shared" si="54"/>
        <v>1900-1-Abgabe</v>
      </c>
    </row>
    <row r="164" spans="1:43">
      <c r="A164" s="98">
        <f t="shared" si="43"/>
        <v>0</v>
      </c>
      <c r="B164" s="98" t="str">
        <f>IF(C164=1,SUM($C$23:C164),"")</f>
        <v/>
      </c>
      <c r="C164" s="98">
        <f t="shared" si="44"/>
        <v>0</v>
      </c>
      <c r="D164" t="str">
        <f t="shared" si="55"/>
        <v>1900-1-Abgabe-</v>
      </c>
      <c r="E164" s="7" t="str">
        <f t="shared" ca="1" si="45"/>
        <v>-</v>
      </c>
      <c r="F164" s="7">
        <f t="shared" si="56"/>
        <v>1900</v>
      </c>
      <c r="G164" s="7">
        <f t="shared" si="57"/>
        <v>1</v>
      </c>
      <c r="H164" s="162">
        <f t="shared" si="6"/>
        <v>142</v>
      </c>
      <c r="I164" s="77"/>
      <c r="J164" s="78"/>
      <c r="K164" s="79"/>
      <c r="L164" s="80"/>
      <c r="M164" s="177"/>
      <c r="N164" s="309" t="str">
        <f t="shared" ca="1" si="46"/>
        <v/>
      </c>
      <c r="O164" s="310" t="str">
        <f ca="1">IFERROR(IF(VLOOKUP($E164,'SD Abgabe'!$A$32:$N$610,'SD Abgabe'!$D$28,FALSE)=0,"",VLOOKUP($E164,'SD Abgabe'!$A$32:$N$610,'SD Abgabe'!$D$28,FALSE)),"")</f>
        <v/>
      </c>
      <c r="P164" s="313"/>
      <c r="Q164" s="317" t="str">
        <f>IF(OR($M164=0,L164&lt;&gt;0),"",IFERROR(VLOOKUP($E164,'SD Abgabe'!$A$32:$N$610,'SD Abgabe'!$E$28,FALSE),""))</f>
        <v/>
      </c>
      <c r="R164" s="87"/>
      <c r="S164" s="81" t="str">
        <f t="shared" si="47"/>
        <v/>
      </c>
      <c r="T164" s="82">
        <f>IF(M164="Tierische Erzeugnisse",IF(OR($M164=0,L164&lt;&gt;0,U164&gt;0),"",IFERROR(VLOOKUP($E164,'SD Abgabe'!$A$32:$N$4326,'SD Abgabe'!$J$28,FALSE),0)),)</f>
        <v>0</v>
      </c>
      <c r="U164" s="83"/>
      <c r="V164" s="81" t="str">
        <f t="shared" si="58"/>
        <v/>
      </c>
      <c r="W164" s="82">
        <f>IF(M164="organische Düngemittel",IF(OR($M164=0,L164&lt;&gt;0,X164&gt;0),"",IFERROR(VLOOKUP($E164,'SD Abgabe'!$A$32:$N$4326,'SD Abgabe'!$J$28,FALSE),)),)</f>
        <v>0</v>
      </c>
      <c r="X164" s="84"/>
      <c r="Y164" s="85" t="str">
        <f ca="1">IFERROR(VLOOKUP($E164,'SD Abgabe'!$A$32:$N$610,Y$20,FALSE),"")</f>
        <v/>
      </c>
      <c r="Z164" s="86" t="str">
        <f ca="1">IFERROR(IF(AND(J164&lt;&gt;"eigene Stoffe",VLOOKUP($E164,'SD Abgabe'!$A$32:$N$610,'SD Abgabe'!$G$28,FALSE)=0),"",IF($L164&lt;&gt;0,"",IFERROR(IF(AND(P164&gt;0,O164&lt;&gt;"",Q164&lt;&gt;"t TM"),VLOOKUP($E164,'SD Abgabe'!$A$32:$N$610,'SD Abgabe'!$G$28,FALSE)/O164*P164,VLOOKUP($E164,'SD Abgabe'!$A$32:$N$610,'SD Abgabe'!$G$28,FALSE)),""))),"")</f>
        <v/>
      </c>
      <c r="AA164" s="87"/>
      <c r="AB164" s="86" t="str">
        <f ca="1">IFERROR(IF(AND(J164&lt;&gt;"eigene Stoffe",VLOOKUP($E164,'SD Abgabe'!$A$32:$N$610,'SD Abgabe'!$H$28,FALSE)=0),"",IF($L164&lt;&gt;0,"",IFERROR(IF(AND(P164&gt;0,O164&lt;&gt;"",Q164&lt;&gt;"t TM"),VLOOKUP($E164,'SD Abgabe'!$A$32:$N$610,'SD Abgabe'!$H$28,FALSE)/O164*P164,VLOOKUP($E164,'SD Abgabe'!$A$32:$N$610,'SD Abgabe'!$H$28,FALSE)),""))),"")</f>
        <v/>
      </c>
      <c r="AC164" s="87"/>
      <c r="AD164" s="424" t="s">
        <v>667</v>
      </c>
      <c r="AE164" s="26" t="str">
        <f>IF($M164=0,"",IFERROR(VLOOKUP($E164,'SD Abgabe'!$A$32:$N$556,AE$20,FALSE),""))</f>
        <v/>
      </c>
      <c r="AF164" s="15">
        <f t="shared" ca="1" si="59"/>
        <v>0</v>
      </c>
      <c r="AG164">
        <f t="shared" ca="1" si="48"/>
        <v>0</v>
      </c>
      <c r="AH164">
        <f t="shared" ca="1" si="49"/>
        <v>0</v>
      </c>
      <c r="AI164">
        <f t="shared" ca="1" si="50"/>
        <v>0</v>
      </c>
      <c r="AJ164">
        <f t="shared" ca="1" si="51"/>
        <v>0</v>
      </c>
      <c r="AK164">
        <f t="shared" si="60"/>
        <v>0</v>
      </c>
      <c r="AL164" s="28" t="e">
        <f ca="1">COUNTIF(OFFSET('SD Abgabe'!$C$32,VLOOKUP(J164,Art_Abgabe,3,FALSE),0,VLOOKUP(J164,Art_Abgabe,4,FALSE)-VLOOKUP(J164,Art_Abgabe,3,FALSE)+1,1),K164)</f>
        <v>#N/A</v>
      </c>
      <c r="AM164" s="14">
        <f ca="1">COUNTIF(OFFSET('SD Abgabe'!$M$32,VLOOKUP(E164,'SD Abgabe'!$A$33:$X$485,'SD Abgabe'!$X$28,FALSE),0,1,VLOOKUP(E164,'SD Abgabe'!$A$33:$Y$485,'SD Abgabe'!$Y$28,FALSE)),M164)</f>
        <v>0</v>
      </c>
      <c r="AN164" s="91">
        <f t="shared" ca="1" si="52"/>
        <v>0</v>
      </c>
      <c r="AO164" s="98">
        <f t="shared" si="61"/>
        <v>3</v>
      </c>
      <c r="AP164" s="98">
        <f t="shared" si="53"/>
        <v>0</v>
      </c>
      <c r="AQ164" s="17" t="str">
        <f t="shared" si="54"/>
        <v>1900-1-Abgabe</v>
      </c>
    </row>
    <row r="165" spans="1:43">
      <c r="A165" s="98">
        <f t="shared" si="43"/>
        <v>0</v>
      </c>
      <c r="B165" s="98" t="str">
        <f>IF(C165=1,SUM($C$23:C165),"")</f>
        <v/>
      </c>
      <c r="C165" s="98">
        <f t="shared" si="44"/>
        <v>0</v>
      </c>
      <c r="D165" t="str">
        <f t="shared" si="55"/>
        <v>1900-1-Abgabe-</v>
      </c>
      <c r="E165" s="7" t="str">
        <f t="shared" ca="1" si="45"/>
        <v>-</v>
      </c>
      <c r="F165" s="7">
        <f t="shared" si="56"/>
        <v>1900</v>
      </c>
      <c r="G165" s="7">
        <f t="shared" si="57"/>
        <v>1</v>
      </c>
      <c r="H165" s="162">
        <f t="shared" si="6"/>
        <v>143</v>
      </c>
      <c r="I165" s="77"/>
      <c r="J165" s="78"/>
      <c r="K165" s="79"/>
      <c r="L165" s="80"/>
      <c r="M165" s="177"/>
      <c r="N165" s="309" t="str">
        <f t="shared" ca="1" si="46"/>
        <v/>
      </c>
      <c r="O165" s="310" t="str">
        <f ca="1">IFERROR(IF(VLOOKUP($E165,'SD Abgabe'!$A$32:$N$610,'SD Abgabe'!$D$28,FALSE)=0,"",VLOOKUP($E165,'SD Abgabe'!$A$32:$N$610,'SD Abgabe'!$D$28,FALSE)),"")</f>
        <v/>
      </c>
      <c r="P165" s="313"/>
      <c r="Q165" s="317" t="str">
        <f>IF(OR($M165=0,L165&lt;&gt;0),"",IFERROR(VLOOKUP($E165,'SD Abgabe'!$A$32:$N$610,'SD Abgabe'!$E$28,FALSE),""))</f>
        <v/>
      </c>
      <c r="R165" s="87"/>
      <c r="S165" s="81" t="str">
        <f t="shared" si="47"/>
        <v/>
      </c>
      <c r="T165" s="82">
        <f>IF(M165="Tierische Erzeugnisse",IF(OR($M165=0,L165&lt;&gt;0,U165&gt;0),"",IFERROR(VLOOKUP($E165,'SD Abgabe'!$A$32:$N$4326,'SD Abgabe'!$J$28,FALSE),0)),)</f>
        <v>0</v>
      </c>
      <c r="U165" s="83"/>
      <c r="V165" s="81" t="str">
        <f t="shared" si="58"/>
        <v/>
      </c>
      <c r="W165" s="82">
        <f>IF(M165="organische Düngemittel",IF(OR($M165=0,L165&lt;&gt;0,X165&gt;0),"",IFERROR(VLOOKUP($E165,'SD Abgabe'!$A$32:$N$4326,'SD Abgabe'!$J$28,FALSE),)),)</f>
        <v>0</v>
      </c>
      <c r="X165" s="84"/>
      <c r="Y165" s="85" t="str">
        <f ca="1">IFERROR(VLOOKUP($E165,'SD Abgabe'!$A$32:$N$610,Y$20,FALSE),"")</f>
        <v/>
      </c>
      <c r="Z165" s="86" t="str">
        <f ca="1">IFERROR(IF(AND(J165&lt;&gt;"eigene Stoffe",VLOOKUP($E165,'SD Abgabe'!$A$32:$N$610,'SD Abgabe'!$G$28,FALSE)=0),"",IF($L165&lt;&gt;0,"",IFERROR(IF(AND(P165&gt;0,O165&lt;&gt;"",Q165&lt;&gt;"t TM"),VLOOKUP($E165,'SD Abgabe'!$A$32:$N$610,'SD Abgabe'!$G$28,FALSE)/O165*P165,VLOOKUP($E165,'SD Abgabe'!$A$32:$N$610,'SD Abgabe'!$G$28,FALSE)),""))),"")</f>
        <v/>
      </c>
      <c r="AA165" s="87"/>
      <c r="AB165" s="86" t="str">
        <f ca="1">IFERROR(IF(AND(J165&lt;&gt;"eigene Stoffe",VLOOKUP($E165,'SD Abgabe'!$A$32:$N$610,'SD Abgabe'!$H$28,FALSE)=0),"",IF($L165&lt;&gt;0,"",IFERROR(IF(AND(P165&gt;0,O165&lt;&gt;"",Q165&lt;&gt;"t TM"),VLOOKUP($E165,'SD Abgabe'!$A$32:$N$610,'SD Abgabe'!$H$28,FALSE)/O165*P165,VLOOKUP($E165,'SD Abgabe'!$A$32:$N$610,'SD Abgabe'!$H$28,FALSE)),""))),"")</f>
        <v/>
      </c>
      <c r="AC165" s="87"/>
      <c r="AD165" s="424" t="s">
        <v>667</v>
      </c>
      <c r="AE165" s="26" t="str">
        <f>IF($M165=0,"",IFERROR(VLOOKUP($E165,'SD Abgabe'!$A$32:$N$556,AE$20,FALSE),""))</f>
        <v/>
      </c>
      <c r="AF165" s="15">
        <f t="shared" ca="1" si="59"/>
        <v>0</v>
      </c>
      <c r="AG165">
        <f t="shared" ca="1" si="48"/>
        <v>0</v>
      </c>
      <c r="AH165">
        <f t="shared" ca="1" si="49"/>
        <v>0</v>
      </c>
      <c r="AI165">
        <f t="shared" ca="1" si="50"/>
        <v>0</v>
      </c>
      <c r="AJ165">
        <f t="shared" ca="1" si="51"/>
        <v>0</v>
      </c>
      <c r="AK165">
        <f t="shared" si="60"/>
        <v>0</v>
      </c>
      <c r="AL165" s="28" t="e">
        <f ca="1">COUNTIF(OFFSET('SD Abgabe'!$C$32,VLOOKUP(J165,Art_Abgabe,3,FALSE),0,VLOOKUP(J165,Art_Abgabe,4,FALSE)-VLOOKUP(J165,Art_Abgabe,3,FALSE)+1,1),K165)</f>
        <v>#N/A</v>
      </c>
      <c r="AM165" s="14">
        <f ca="1">COUNTIF(OFFSET('SD Abgabe'!$M$32,VLOOKUP(E165,'SD Abgabe'!$A$33:$X$485,'SD Abgabe'!$X$28,FALSE),0,1,VLOOKUP(E165,'SD Abgabe'!$A$33:$Y$485,'SD Abgabe'!$Y$28,FALSE)),M165)</f>
        <v>0</v>
      </c>
      <c r="AN165" s="91">
        <f t="shared" ca="1" si="52"/>
        <v>0</v>
      </c>
      <c r="AO165" s="98">
        <f t="shared" si="61"/>
        <v>3</v>
      </c>
      <c r="AP165" s="98">
        <f t="shared" si="53"/>
        <v>0</v>
      </c>
      <c r="AQ165" s="17" t="str">
        <f t="shared" si="54"/>
        <v>1900-1-Abgabe</v>
      </c>
    </row>
    <row r="166" spans="1:43">
      <c r="A166" s="98">
        <f t="shared" si="43"/>
        <v>0</v>
      </c>
      <c r="B166" s="98" t="str">
        <f>IF(C166=1,SUM($C$23:C166),"")</f>
        <v/>
      </c>
      <c r="C166" s="98">
        <f t="shared" si="44"/>
        <v>0</v>
      </c>
      <c r="D166" t="str">
        <f t="shared" si="55"/>
        <v>1900-1-Abgabe-</v>
      </c>
      <c r="E166" s="7" t="str">
        <f t="shared" ca="1" si="45"/>
        <v>-</v>
      </c>
      <c r="F166" s="7">
        <f t="shared" si="56"/>
        <v>1900</v>
      </c>
      <c r="G166" s="7">
        <f t="shared" si="57"/>
        <v>1</v>
      </c>
      <c r="H166" s="162">
        <f t="shared" si="6"/>
        <v>144</v>
      </c>
      <c r="I166" s="77"/>
      <c r="J166" s="78"/>
      <c r="K166" s="79"/>
      <c r="L166" s="80"/>
      <c r="M166" s="177"/>
      <c r="N166" s="309" t="str">
        <f t="shared" ca="1" si="46"/>
        <v/>
      </c>
      <c r="O166" s="310" t="str">
        <f ca="1">IFERROR(IF(VLOOKUP($E166,'SD Abgabe'!$A$32:$N$610,'SD Abgabe'!$D$28,FALSE)=0,"",VLOOKUP($E166,'SD Abgabe'!$A$32:$N$610,'SD Abgabe'!$D$28,FALSE)),"")</f>
        <v/>
      </c>
      <c r="P166" s="313"/>
      <c r="Q166" s="317" t="str">
        <f>IF(OR($M166=0,L166&lt;&gt;0),"",IFERROR(VLOOKUP($E166,'SD Abgabe'!$A$32:$N$610,'SD Abgabe'!$E$28,FALSE),""))</f>
        <v/>
      </c>
      <c r="R166" s="87"/>
      <c r="S166" s="81" t="str">
        <f t="shared" si="47"/>
        <v/>
      </c>
      <c r="T166" s="82">
        <f>IF(M166="Tierische Erzeugnisse",IF(OR($M166=0,L166&lt;&gt;0,U166&gt;0),"",IFERROR(VLOOKUP($E166,'SD Abgabe'!$A$32:$N$4326,'SD Abgabe'!$J$28,FALSE),0)),)</f>
        <v>0</v>
      </c>
      <c r="U166" s="83"/>
      <c r="V166" s="81" t="str">
        <f t="shared" si="58"/>
        <v/>
      </c>
      <c r="W166" s="82">
        <f>IF(M166="organische Düngemittel",IF(OR($M166=0,L166&lt;&gt;0,X166&gt;0),"",IFERROR(VLOOKUP($E166,'SD Abgabe'!$A$32:$N$4326,'SD Abgabe'!$J$28,FALSE),)),)</f>
        <v>0</v>
      </c>
      <c r="X166" s="84"/>
      <c r="Y166" s="85" t="str">
        <f ca="1">IFERROR(VLOOKUP($E166,'SD Abgabe'!$A$32:$N$610,Y$20,FALSE),"")</f>
        <v/>
      </c>
      <c r="Z166" s="86" t="str">
        <f ca="1">IFERROR(IF(AND(J166&lt;&gt;"eigene Stoffe",VLOOKUP($E166,'SD Abgabe'!$A$32:$N$610,'SD Abgabe'!$G$28,FALSE)=0),"",IF($L166&lt;&gt;0,"",IFERROR(IF(AND(P166&gt;0,O166&lt;&gt;"",Q166&lt;&gt;"t TM"),VLOOKUP($E166,'SD Abgabe'!$A$32:$N$610,'SD Abgabe'!$G$28,FALSE)/O166*P166,VLOOKUP($E166,'SD Abgabe'!$A$32:$N$610,'SD Abgabe'!$G$28,FALSE)),""))),"")</f>
        <v/>
      </c>
      <c r="AA166" s="87"/>
      <c r="AB166" s="86" t="str">
        <f ca="1">IFERROR(IF(AND(J166&lt;&gt;"eigene Stoffe",VLOOKUP($E166,'SD Abgabe'!$A$32:$N$610,'SD Abgabe'!$H$28,FALSE)=0),"",IF($L166&lt;&gt;0,"",IFERROR(IF(AND(P166&gt;0,O166&lt;&gt;"",Q166&lt;&gt;"t TM"),VLOOKUP($E166,'SD Abgabe'!$A$32:$N$610,'SD Abgabe'!$H$28,FALSE)/O166*P166,VLOOKUP($E166,'SD Abgabe'!$A$32:$N$610,'SD Abgabe'!$H$28,FALSE)),""))),"")</f>
        <v/>
      </c>
      <c r="AC166" s="87"/>
      <c r="AD166" s="424" t="s">
        <v>667</v>
      </c>
      <c r="AE166" s="26" t="str">
        <f>IF($M166=0,"",IFERROR(VLOOKUP($E166,'SD Abgabe'!$A$32:$N$556,AE$20,FALSE),""))</f>
        <v/>
      </c>
      <c r="AF166" s="15">
        <f t="shared" ca="1" si="59"/>
        <v>0</v>
      </c>
      <c r="AG166">
        <f t="shared" ca="1" si="48"/>
        <v>0</v>
      </c>
      <c r="AH166">
        <f t="shared" ca="1" si="49"/>
        <v>0</v>
      </c>
      <c r="AI166">
        <f t="shared" ca="1" si="50"/>
        <v>0</v>
      </c>
      <c r="AJ166">
        <f t="shared" ca="1" si="51"/>
        <v>0</v>
      </c>
      <c r="AK166">
        <f t="shared" si="60"/>
        <v>0</v>
      </c>
      <c r="AL166" s="28" t="e">
        <f ca="1">COUNTIF(OFFSET('SD Abgabe'!$C$32,VLOOKUP(J166,Art_Abgabe,3,FALSE),0,VLOOKUP(J166,Art_Abgabe,4,FALSE)-VLOOKUP(J166,Art_Abgabe,3,FALSE)+1,1),K166)</f>
        <v>#N/A</v>
      </c>
      <c r="AM166" s="14">
        <f ca="1">COUNTIF(OFFSET('SD Abgabe'!$M$32,VLOOKUP(E166,'SD Abgabe'!$A$33:$X$485,'SD Abgabe'!$X$28,FALSE),0,1,VLOOKUP(E166,'SD Abgabe'!$A$33:$Y$485,'SD Abgabe'!$Y$28,FALSE)),M166)</f>
        <v>0</v>
      </c>
      <c r="AN166" s="91">
        <f t="shared" ca="1" si="52"/>
        <v>0</v>
      </c>
      <c r="AO166" s="98">
        <f t="shared" si="61"/>
        <v>3</v>
      </c>
      <c r="AP166" s="98">
        <f t="shared" si="53"/>
        <v>0</v>
      </c>
      <c r="AQ166" s="17" t="str">
        <f t="shared" si="54"/>
        <v>1900-1-Abgabe</v>
      </c>
    </row>
    <row r="167" spans="1:43">
      <c r="A167" s="98">
        <f t="shared" si="43"/>
        <v>0</v>
      </c>
      <c r="B167" s="98" t="str">
        <f>IF(C167=1,SUM($C$23:C167),"")</f>
        <v/>
      </c>
      <c r="C167" s="98">
        <f t="shared" si="44"/>
        <v>0</v>
      </c>
      <c r="D167" t="str">
        <f t="shared" si="55"/>
        <v>1900-1-Abgabe-</v>
      </c>
      <c r="E167" s="7" t="str">
        <f t="shared" ca="1" si="45"/>
        <v>-</v>
      </c>
      <c r="F167" s="7">
        <f t="shared" si="56"/>
        <v>1900</v>
      </c>
      <c r="G167" s="7">
        <f t="shared" si="57"/>
        <v>1</v>
      </c>
      <c r="H167" s="162">
        <f t="shared" si="6"/>
        <v>145</v>
      </c>
      <c r="I167" s="77"/>
      <c r="J167" s="78"/>
      <c r="K167" s="79"/>
      <c r="L167" s="80"/>
      <c r="M167" s="177"/>
      <c r="N167" s="309" t="str">
        <f t="shared" ca="1" si="46"/>
        <v/>
      </c>
      <c r="O167" s="310" t="str">
        <f ca="1">IFERROR(IF(VLOOKUP($E167,'SD Abgabe'!$A$32:$N$610,'SD Abgabe'!$D$28,FALSE)=0,"",VLOOKUP($E167,'SD Abgabe'!$A$32:$N$610,'SD Abgabe'!$D$28,FALSE)),"")</f>
        <v/>
      </c>
      <c r="P167" s="313"/>
      <c r="Q167" s="317" t="str">
        <f>IF(OR($M167=0,L167&lt;&gt;0),"",IFERROR(VLOOKUP($E167,'SD Abgabe'!$A$32:$N$610,'SD Abgabe'!$E$28,FALSE),""))</f>
        <v/>
      </c>
      <c r="R167" s="87"/>
      <c r="S167" s="81" t="str">
        <f t="shared" si="47"/>
        <v/>
      </c>
      <c r="T167" s="82">
        <f>IF(M167="Tierische Erzeugnisse",IF(OR($M167=0,L167&lt;&gt;0,U167&gt;0),"",IFERROR(VLOOKUP($E167,'SD Abgabe'!$A$32:$N$4326,'SD Abgabe'!$J$28,FALSE),0)),)</f>
        <v>0</v>
      </c>
      <c r="U167" s="83"/>
      <c r="V167" s="81" t="str">
        <f t="shared" si="58"/>
        <v/>
      </c>
      <c r="W167" s="82">
        <f>IF(M167="organische Düngemittel",IF(OR($M167=0,L167&lt;&gt;0,X167&gt;0),"",IFERROR(VLOOKUP($E167,'SD Abgabe'!$A$32:$N$4326,'SD Abgabe'!$J$28,FALSE),)),)</f>
        <v>0</v>
      </c>
      <c r="X167" s="84"/>
      <c r="Y167" s="85" t="str">
        <f ca="1">IFERROR(VLOOKUP($E167,'SD Abgabe'!$A$32:$N$610,Y$20,FALSE),"")</f>
        <v/>
      </c>
      <c r="Z167" s="86" t="str">
        <f ca="1">IFERROR(IF(AND(J167&lt;&gt;"eigene Stoffe",VLOOKUP($E167,'SD Abgabe'!$A$32:$N$610,'SD Abgabe'!$G$28,FALSE)=0),"",IF($L167&lt;&gt;0,"",IFERROR(IF(AND(P167&gt;0,O167&lt;&gt;"",Q167&lt;&gt;"t TM"),VLOOKUP($E167,'SD Abgabe'!$A$32:$N$610,'SD Abgabe'!$G$28,FALSE)/O167*P167,VLOOKUP($E167,'SD Abgabe'!$A$32:$N$610,'SD Abgabe'!$G$28,FALSE)),""))),"")</f>
        <v/>
      </c>
      <c r="AA167" s="87"/>
      <c r="AB167" s="86" t="str">
        <f ca="1">IFERROR(IF(AND(J167&lt;&gt;"eigene Stoffe",VLOOKUP($E167,'SD Abgabe'!$A$32:$N$610,'SD Abgabe'!$H$28,FALSE)=0),"",IF($L167&lt;&gt;0,"",IFERROR(IF(AND(P167&gt;0,O167&lt;&gt;"",Q167&lt;&gt;"t TM"),VLOOKUP($E167,'SD Abgabe'!$A$32:$N$610,'SD Abgabe'!$H$28,FALSE)/O167*P167,VLOOKUP($E167,'SD Abgabe'!$A$32:$N$610,'SD Abgabe'!$H$28,FALSE)),""))),"")</f>
        <v/>
      </c>
      <c r="AC167" s="87"/>
      <c r="AD167" s="424" t="s">
        <v>667</v>
      </c>
      <c r="AE167" s="26" t="str">
        <f>IF($M167=0,"",IFERROR(VLOOKUP($E167,'SD Abgabe'!$A$32:$N$556,AE$20,FALSE),""))</f>
        <v/>
      </c>
      <c r="AF167" s="15">
        <f t="shared" ca="1" si="59"/>
        <v>0</v>
      </c>
      <c r="AG167">
        <f t="shared" ca="1" si="48"/>
        <v>0</v>
      </c>
      <c r="AH167">
        <f t="shared" ca="1" si="49"/>
        <v>0</v>
      </c>
      <c r="AI167">
        <f t="shared" ca="1" si="50"/>
        <v>0</v>
      </c>
      <c r="AJ167">
        <f t="shared" ca="1" si="51"/>
        <v>0</v>
      </c>
      <c r="AK167">
        <f t="shared" si="60"/>
        <v>0</v>
      </c>
      <c r="AL167" s="28" t="e">
        <f ca="1">COUNTIF(OFFSET('SD Abgabe'!$C$32,VLOOKUP(J167,Art_Abgabe,3,FALSE),0,VLOOKUP(J167,Art_Abgabe,4,FALSE)-VLOOKUP(J167,Art_Abgabe,3,FALSE)+1,1),K167)</f>
        <v>#N/A</v>
      </c>
      <c r="AM167" s="14">
        <f ca="1">COUNTIF(OFFSET('SD Abgabe'!$M$32,VLOOKUP(E167,'SD Abgabe'!$A$33:$X$485,'SD Abgabe'!$X$28,FALSE),0,1,VLOOKUP(E167,'SD Abgabe'!$A$33:$Y$485,'SD Abgabe'!$Y$28,FALSE)),M167)</f>
        <v>0</v>
      </c>
      <c r="AN167" s="91">
        <f t="shared" ca="1" si="52"/>
        <v>0</v>
      </c>
      <c r="AO167" s="98">
        <f t="shared" si="61"/>
        <v>3</v>
      </c>
      <c r="AP167" s="98">
        <f t="shared" si="53"/>
        <v>0</v>
      </c>
      <c r="AQ167" s="17" t="str">
        <f t="shared" si="54"/>
        <v>1900-1-Abgabe</v>
      </c>
    </row>
    <row r="168" spans="1:43">
      <c r="A168" s="98">
        <f t="shared" si="43"/>
        <v>0</v>
      </c>
      <c r="B168" s="98" t="str">
        <f>IF(C168=1,SUM($C$23:C168),"")</f>
        <v/>
      </c>
      <c r="C168" s="98">
        <f t="shared" si="44"/>
        <v>0</v>
      </c>
      <c r="D168" t="str">
        <f t="shared" si="55"/>
        <v>1900-1-Abgabe-</v>
      </c>
      <c r="E168" s="7" t="str">
        <f t="shared" ca="1" si="45"/>
        <v>-</v>
      </c>
      <c r="F168" s="7">
        <f t="shared" si="56"/>
        <v>1900</v>
      </c>
      <c r="G168" s="7">
        <f t="shared" si="57"/>
        <v>1</v>
      </c>
      <c r="H168" s="162">
        <f t="shared" si="6"/>
        <v>146</v>
      </c>
      <c r="I168" s="77"/>
      <c r="J168" s="78"/>
      <c r="K168" s="79"/>
      <c r="L168" s="80"/>
      <c r="M168" s="177"/>
      <c r="N168" s="309" t="str">
        <f t="shared" ca="1" si="46"/>
        <v/>
      </c>
      <c r="O168" s="310" t="str">
        <f ca="1">IFERROR(IF(VLOOKUP($E168,'SD Abgabe'!$A$32:$N$610,'SD Abgabe'!$D$28,FALSE)=0,"",VLOOKUP($E168,'SD Abgabe'!$A$32:$N$610,'SD Abgabe'!$D$28,FALSE)),"")</f>
        <v/>
      </c>
      <c r="P168" s="313"/>
      <c r="Q168" s="317" t="str">
        <f>IF(OR($M168=0,L168&lt;&gt;0),"",IFERROR(VLOOKUP($E168,'SD Abgabe'!$A$32:$N$610,'SD Abgabe'!$E$28,FALSE),""))</f>
        <v/>
      </c>
      <c r="R168" s="87"/>
      <c r="S168" s="81" t="str">
        <f t="shared" si="47"/>
        <v/>
      </c>
      <c r="T168" s="82">
        <f>IF(M168="Tierische Erzeugnisse",IF(OR($M168=0,L168&lt;&gt;0,U168&gt;0),"",IFERROR(VLOOKUP($E168,'SD Abgabe'!$A$32:$N$4326,'SD Abgabe'!$J$28,FALSE),0)),)</f>
        <v>0</v>
      </c>
      <c r="U168" s="83"/>
      <c r="V168" s="81" t="str">
        <f t="shared" si="58"/>
        <v/>
      </c>
      <c r="W168" s="82">
        <f>IF(M168="organische Düngemittel",IF(OR($M168=0,L168&lt;&gt;0,X168&gt;0),"",IFERROR(VLOOKUP($E168,'SD Abgabe'!$A$32:$N$4326,'SD Abgabe'!$J$28,FALSE),)),)</f>
        <v>0</v>
      </c>
      <c r="X168" s="84"/>
      <c r="Y168" s="85" t="str">
        <f ca="1">IFERROR(VLOOKUP($E168,'SD Abgabe'!$A$32:$N$610,Y$20,FALSE),"")</f>
        <v/>
      </c>
      <c r="Z168" s="86" t="str">
        <f ca="1">IFERROR(IF(AND(J168&lt;&gt;"eigene Stoffe",VLOOKUP($E168,'SD Abgabe'!$A$32:$N$610,'SD Abgabe'!$G$28,FALSE)=0),"",IF($L168&lt;&gt;0,"",IFERROR(IF(AND(P168&gt;0,O168&lt;&gt;"",Q168&lt;&gt;"t TM"),VLOOKUP($E168,'SD Abgabe'!$A$32:$N$610,'SD Abgabe'!$G$28,FALSE)/O168*P168,VLOOKUP($E168,'SD Abgabe'!$A$32:$N$610,'SD Abgabe'!$G$28,FALSE)),""))),"")</f>
        <v/>
      </c>
      <c r="AA168" s="87"/>
      <c r="AB168" s="86" t="str">
        <f ca="1">IFERROR(IF(AND(J168&lt;&gt;"eigene Stoffe",VLOOKUP($E168,'SD Abgabe'!$A$32:$N$610,'SD Abgabe'!$H$28,FALSE)=0),"",IF($L168&lt;&gt;0,"",IFERROR(IF(AND(P168&gt;0,O168&lt;&gt;"",Q168&lt;&gt;"t TM"),VLOOKUP($E168,'SD Abgabe'!$A$32:$N$610,'SD Abgabe'!$H$28,FALSE)/O168*P168,VLOOKUP($E168,'SD Abgabe'!$A$32:$N$610,'SD Abgabe'!$H$28,FALSE)),""))),"")</f>
        <v/>
      </c>
      <c r="AC168" s="87"/>
      <c r="AD168" s="424" t="s">
        <v>667</v>
      </c>
      <c r="AE168" s="26" t="str">
        <f>IF($M168=0,"",IFERROR(VLOOKUP($E168,'SD Abgabe'!$A$32:$N$556,AE$20,FALSE),""))</f>
        <v/>
      </c>
      <c r="AF168" s="15">
        <f t="shared" ca="1" si="59"/>
        <v>0</v>
      </c>
      <c r="AG168">
        <f t="shared" ca="1" si="48"/>
        <v>0</v>
      </c>
      <c r="AH168">
        <f t="shared" ca="1" si="49"/>
        <v>0</v>
      </c>
      <c r="AI168">
        <f t="shared" ca="1" si="50"/>
        <v>0</v>
      </c>
      <c r="AJ168">
        <f t="shared" ca="1" si="51"/>
        <v>0</v>
      </c>
      <c r="AK168">
        <f t="shared" si="60"/>
        <v>0</v>
      </c>
      <c r="AL168" s="28" t="e">
        <f ca="1">COUNTIF(OFFSET('SD Abgabe'!$C$32,VLOOKUP(J168,Art_Abgabe,3,FALSE),0,VLOOKUP(J168,Art_Abgabe,4,FALSE)-VLOOKUP(J168,Art_Abgabe,3,FALSE)+1,1),K168)</f>
        <v>#N/A</v>
      </c>
      <c r="AM168" s="14">
        <f ca="1">COUNTIF(OFFSET('SD Abgabe'!$M$32,VLOOKUP(E168,'SD Abgabe'!$A$33:$X$485,'SD Abgabe'!$X$28,FALSE),0,1,VLOOKUP(E168,'SD Abgabe'!$A$33:$Y$485,'SD Abgabe'!$Y$28,FALSE)),M168)</f>
        <v>0</v>
      </c>
      <c r="AN168" s="91">
        <f t="shared" ca="1" si="52"/>
        <v>0</v>
      </c>
      <c r="AO168" s="98">
        <f t="shared" si="61"/>
        <v>3</v>
      </c>
      <c r="AP168" s="98">
        <f t="shared" si="53"/>
        <v>0</v>
      </c>
      <c r="AQ168" s="17" t="str">
        <f t="shared" si="54"/>
        <v>1900-1-Abgabe</v>
      </c>
    </row>
    <row r="169" spans="1:43">
      <c r="A169" s="98">
        <f t="shared" si="43"/>
        <v>0</v>
      </c>
      <c r="B169" s="98" t="str">
        <f>IF(C169=1,SUM($C$23:C169),"")</f>
        <v/>
      </c>
      <c r="C169" s="98">
        <f t="shared" si="44"/>
        <v>0</v>
      </c>
      <c r="D169" t="str">
        <f t="shared" si="55"/>
        <v>1900-1-Abgabe-</v>
      </c>
      <c r="E169" s="7" t="str">
        <f t="shared" ca="1" si="45"/>
        <v>-</v>
      </c>
      <c r="F169" s="7">
        <f t="shared" si="56"/>
        <v>1900</v>
      </c>
      <c r="G169" s="7">
        <f t="shared" si="57"/>
        <v>1</v>
      </c>
      <c r="H169" s="162">
        <f t="shared" si="6"/>
        <v>147</v>
      </c>
      <c r="I169" s="77"/>
      <c r="J169" s="78"/>
      <c r="K169" s="79"/>
      <c r="L169" s="80"/>
      <c r="M169" s="177"/>
      <c r="N169" s="309" t="str">
        <f t="shared" ca="1" si="46"/>
        <v/>
      </c>
      <c r="O169" s="310" t="str">
        <f ca="1">IFERROR(IF(VLOOKUP($E169,'SD Abgabe'!$A$32:$N$610,'SD Abgabe'!$D$28,FALSE)=0,"",VLOOKUP($E169,'SD Abgabe'!$A$32:$N$610,'SD Abgabe'!$D$28,FALSE)),"")</f>
        <v/>
      </c>
      <c r="P169" s="313"/>
      <c r="Q169" s="317" t="str">
        <f>IF(OR($M169=0,L169&lt;&gt;0),"",IFERROR(VLOOKUP($E169,'SD Abgabe'!$A$32:$N$610,'SD Abgabe'!$E$28,FALSE),""))</f>
        <v/>
      </c>
      <c r="R169" s="87"/>
      <c r="S169" s="81" t="str">
        <f t="shared" si="47"/>
        <v/>
      </c>
      <c r="T169" s="82">
        <f>IF(M169="Tierische Erzeugnisse",IF(OR($M169=0,L169&lt;&gt;0,U169&gt;0),"",IFERROR(VLOOKUP($E169,'SD Abgabe'!$A$32:$N$4326,'SD Abgabe'!$J$28,FALSE),0)),)</f>
        <v>0</v>
      </c>
      <c r="U169" s="83"/>
      <c r="V169" s="81" t="str">
        <f t="shared" si="58"/>
        <v/>
      </c>
      <c r="W169" s="82">
        <f>IF(M169="organische Düngemittel",IF(OR($M169=0,L169&lt;&gt;0,X169&gt;0),"",IFERROR(VLOOKUP($E169,'SD Abgabe'!$A$32:$N$4326,'SD Abgabe'!$J$28,FALSE),)),)</f>
        <v>0</v>
      </c>
      <c r="X169" s="84"/>
      <c r="Y169" s="85" t="str">
        <f ca="1">IFERROR(VLOOKUP($E169,'SD Abgabe'!$A$32:$N$610,Y$20,FALSE),"")</f>
        <v/>
      </c>
      <c r="Z169" s="86" t="str">
        <f ca="1">IFERROR(IF(AND(J169&lt;&gt;"eigene Stoffe",VLOOKUP($E169,'SD Abgabe'!$A$32:$N$610,'SD Abgabe'!$G$28,FALSE)=0),"",IF($L169&lt;&gt;0,"",IFERROR(IF(AND(P169&gt;0,O169&lt;&gt;"",Q169&lt;&gt;"t TM"),VLOOKUP($E169,'SD Abgabe'!$A$32:$N$610,'SD Abgabe'!$G$28,FALSE)/O169*P169,VLOOKUP($E169,'SD Abgabe'!$A$32:$N$610,'SD Abgabe'!$G$28,FALSE)),""))),"")</f>
        <v/>
      </c>
      <c r="AA169" s="87"/>
      <c r="AB169" s="86" t="str">
        <f ca="1">IFERROR(IF(AND(J169&lt;&gt;"eigene Stoffe",VLOOKUP($E169,'SD Abgabe'!$A$32:$N$610,'SD Abgabe'!$H$28,FALSE)=0),"",IF($L169&lt;&gt;0,"",IFERROR(IF(AND(P169&gt;0,O169&lt;&gt;"",Q169&lt;&gt;"t TM"),VLOOKUP($E169,'SD Abgabe'!$A$32:$N$610,'SD Abgabe'!$H$28,FALSE)/O169*P169,VLOOKUP($E169,'SD Abgabe'!$A$32:$N$610,'SD Abgabe'!$H$28,FALSE)),""))),"")</f>
        <v/>
      </c>
      <c r="AC169" s="87"/>
      <c r="AD169" s="424" t="s">
        <v>667</v>
      </c>
      <c r="AE169" s="26" t="str">
        <f>IF($M169=0,"",IFERROR(VLOOKUP($E169,'SD Abgabe'!$A$32:$N$556,AE$20,FALSE),""))</f>
        <v/>
      </c>
      <c r="AF169" s="15">
        <f t="shared" ca="1" si="59"/>
        <v>0</v>
      </c>
      <c r="AG169">
        <f t="shared" ca="1" si="48"/>
        <v>0</v>
      </c>
      <c r="AH169">
        <f t="shared" ca="1" si="49"/>
        <v>0</v>
      </c>
      <c r="AI169">
        <f t="shared" ca="1" si="50"/>
        <v>0</v>
      </c>
      <c r="AJ169">
        <f t="shared" ca="1" si="51"/>
        <v>0</v>
      </c>
      <c r="AK169">
        <f t="shared" si="60"/>
        <v>0</v>
      </c>
      <c r="AL169" s="28" t="e">
        <f ca="1">COUNTIF(OFFSET('SD Abgabe'!$C$32,VLOOKUP(J169,Art_Abgabe,3,FALSE),0,VLOOKUP(J169,Art_Abgabe,4,FALSE)-VLOOKUP(J169,Art_Abgabe,3,FALSE)+1,1),K169)</f>
        <v>#N/A</v>
      </c>
      <c r="AM169" s="14">
        <f ca="1">COUNTIF(OFFSET('SD Abgabe'!$M$32,VLOOKUP(E169,'SD Abgabe'!$A$33:$X$485,'SD Abgabe'!$X$28,FALSE),0,1,VLOOKUP(E169,'SD Abgabe'!$A$33:$Y$485,'SD Abgabe'!$Y$28,FALSE)),M169)</f>
        <v>0</v>
      </c>
      <c r="AN169" s="91">
        <f t="shared" ca="1" si="52"/>
        <v>0</v>
      </c>
      <c r="AO169" s="98">
        <f t="shared" si="61"/>
        <v>3</v>
      </c>
      <c r="AP169" s="98">
        <f t="shared" si="53"/>
        <v>0</v>
      </c>
      <c r="AQ169" s="17" t="str">
        <f t="shared" si="54"/>
        <v>1900-1-Abgabe</v>
      </c>
    </row>
    <row r="170" spans="1:43">
      <c r="A170" s="98">
        <f t="shared" si="43"/>
        <v>0</v>
      </c>
      <c r="B170" s="98" t="str">
        <f>IF(C170=1,SUM($C$23:C170),"")</f>
        <v/>
      </c>
      <c r="C170" s="98">
        <f t="shared" si="44"/>
        <v>0</v>
      </c>
      <c r="D170" t="str">
        <f t="shared" si="55"/>
        <v>1900-1-Abgabe-</v>
      </c>
      <c r="E170" s="7" t="str">
        <f t="shared" ca="1" si="45"/>
        <v>-</v>
      </c>
      <c r="F170" s="7">
        <f t="shared" si="56"/>
        <v>1900</v>
      </c>
      <c r="G170" s="7">
        <f t="shared" si="57"/>
        <v>1</v>
      </c>
      <c r="H170" s="162">
        <f t="shared" si="6"/>
        <v>148</v>
      </c>
      <c r="I170" s="77"/>
      <c r="J170" s="78"/>
      <c r="K170" s="79"/>
      <c r="L170" s="80"/>
      <c r="M170" s="177"/>
      <c r="N170" s="309" t="str">
        <f t="shared" ca="1" si="46"/>
        <v/>
      </c>
      <c r="O170" s="310" t="str">
        <f ca="1">IFERROR(IF(VLOOKUP($E170,'SD Abgabe'!$A$32:$N$610,'SD Abgabe'!$D$28,FALSE)=0,"",VLOOKUP($E170,'SD Abgabe'!$A$32:$N$610,'SD Abgabe'!$D$28,FALSE)),"")</f>
        <v/>
      </c>
      <c r="P170" s="313"/>
      <c r="Q170" s="317" t="str">
        <f>IF(OR($M170=0,L170&lt;&gt;0),"",IFERROR(VLOOKUP($E170,'SD Abgabe'!$A$32:$N$610,'SD Abgabe'!$E$28,FALSE),""))</f>
        <v/>
      </c>
      <c r="R170" s="87"/>
      <c r="S170" s="81" t="str">
        <f t="shared" si="47"/>
        <v/>
      </c>
      <c r="T170" s="82">
        <f>IF(M170="Tierische Erzeugnisse",IF(OR($M170=0,L170&lt;&gt;0,U170&gt;0),"",IFERROR(VLOOKUP($E170,'SD Abgabe'!$A$32:$N$4326,'SD Abgabe'!$J$28,FALSE),0)),)</f>
        <v>0</v>
      </c>
      <c r="U170" s="83"/>
      <c r="V170" s="81" t="str">
        <f t="shared" si="58"/>
        <v/>
      </c>
      <c r="W170" s="82">
        <f>IF(M170="organische Düngemittel",IF(OR($M170=0,L170&lt;&gt;0,X170&gt;0),"",IFERROR(VLOOKUP($E170,'SD Abgabe'!$A$32:$N$4326,'SD Abgabe'!$J$28,FALSE),)),)</f>
        <v>0</v>
      </c>
      <c r="X170" s="84"/>
      <c r="Y170" s="85" t="str">
        <f ca="1">IFERROR(VLOOKUP($E170,'SD Abgabe'!$A$32:$N$610,Y$20,FALSE),"")</f>
        <v/>
      </c>
      <c r="Z170" s="86" t="str">
        <f ca="1">IFERROR(IF(AND(J170&lt;&gt;"eigene Stoffe",VLOOKUP($E170,'SD Abgabe'!$A$32:$N$610,'SD Abgabe'!$G$28,FALSE)=0),"",IF($L170&lt;&gt;0,"",IFERROR(IF(AND(P170&gt;0,O170&lt;&gt;"",Q170&lt;&gt;"t TM"),VLOOKUP($E170,'SD Abgabe'!$A$32:$N$610,'SD Abgabe'!$G$28,FALSE)/O170*P170,VLOOKUP($E170,'SD Abgabe'!$A$32:$N$610,'SD Abgabe'!$G$28,FALSE)),""))),"")</f>
        <v/>
      </c>
      <c r="AA170" s="87"/>
      <c r="AB170" s="86" t="str">
        <f ca="1">IFERROR(IF(AND(J170&lt;&gt;"eigene Stoffe",VLOOKUP($E170,'SD Abgabe'!$A$32:$N$610,'SD Abgabe'!$H$28,FALSE)=0),"",IF($L170&lt;&gt;0,"",IFERROR(IF(AND(P170&gt;0,O170&lt;&gt;"",Q170&lt;&gt;"t TM"),VLOOKUP($E170,'SD Abgabe'!$A$32:$N$610,'SD Abgabe'!$H$28,FALSE)/O170*P170,VLOOKUP($E170,'SD Abgabe'!$A$32:$N$610,'SD Abgabe'!$H$28,FALSE)),""))),"")</f>
        <v/>
      </c>
      <c r="AC170" s="87"/>
      <c r="AD170" s="424" t="s">
        <v>667</v>
      </c>
      <c r="AE170" s="26" t="str">
        <f>IF($M170=0,"",IFERROR(VLOOKUP($E170,'SD Abgabe'!$A$32:$N$556,AE$20,FALSE),""))</f>
        <v/>
      </c>
      <c r="AF170" s="15">
        <f t="shared" ca="1" si="59"/>
        <v>0</v>
      </c>
      <c r="AG170">
        <f t="shared" ca="1" si="48"/>
        <v>0</v>
      </c>
      <c r="AH170">
        <f t="shared" ca="1" si="49"/>
        <v>0</v>
      </c>
      <c r="AI170">
        <f t="shared" ca="1" si="50"/>
        <v>0</v>
      </c>
      <c r="AJ170">
        <f t="shared" ca="1" si="51"/>
        <v>0</v>
      </c>
      <c r="AK170">
        <f t="shared" si="60"/>
        <v>0</v>
      </c>
      <c r="AL170" s="28" t="e">
        <f ca="1">COUNTIF(OFFSET('SD Abgabe'!$C$32,VLOOKUP(J170,Art_Abgabe,3,FALSE),0,VLOOKUP(J170,Art_Abgabe,4,FALSE)-VLOOKUP(J170,Art_Abgabe,3,FALSE)+1,1),K170)</f>
        <v>#N/A</v>
      </c>
      <c r="AM170" s="14">
        <f ca="1">COUNTIF(OFFSET('SD Abgabe'!$M$32,VLOOKUP(E170,'SD Abgabe'!$A$33:$X$485,'SD Abgabe'!$X$28,FALSE),0,1,VLOOKUP(E170,'SD Abgabe'!$A$33:$Y$485,'SD Abgabe'!$Y$28,FALSE)),M170)</f>
        <v>0</v>
      </c>
      <c r="AN170" s="91">
        <f t="shared" ca="1" si="52"/>
        <v>0</v>
      </c>
      <c r="AO170" s="98">
        <f t="shared" si="61"/>
        <v>3</v>
      </c>
      <c r="AP170" s="98">
        <f t="shared" si="53"/>
        <v>0</v>
      </c>
      <c r="AQ170" s="17" t="str">
        <f t="shared" si="54"/>
        <v>1900-1-Abgabe</v>
      </c>
    </row>
    <row r="171" spans="1:43">
      <c r="A171" s="98">
        <f t="shared" si="43"/>
        <v>0</v>
      </c>
      <c r="B171" s="98" t="str">
        <f>IF(C171=1,SUM($C$23:C171),"")</f>
        <v/>
      </c>
      <c r="C171" s="98">
        <f t="shared" si="44"/>
        <v>0</v>
      </c>
      <c r="D171" t="str">
        <f t="shared" si="55"/>
        <v>1900-1-Abgabe-</v>
      </c>
      <c r="E171" s="7" t="str">
        <f t="shared" ca="1" si="45"/>
        <v>-</v>
      </c>
      <c r="F171" s="7">
        <f t="shared" si="56"/>
        <v>1900</v>
      </c>
      <c r="G171" s="7">
        <f t="shared" si="57"/>
        <v>1</v>
      </c>
      <c r="H171" s="162">
        <f t="shared" si="6"/>
        <v>149</v>
      </c>
      <c r="I171" s="77"/>
      <c r="J171" s="78"/>
      <c r="K171" s="79"/>
      <c r="L171" s="80"/>
      <c r="M171" s="177"/>
      <c r="N171" s="309" t="str">
        <f t="shared" ca="1" si="46"/>
        <v/>
      </c>
      <c r="O171" s="310" t="str">
        <f ca="1">IFERROR(IF(VLOOKUP($E171,'SD Abgabe'!$A$32:$N$610,'SD Abgabe'!$D$28,FALSE)=0,"",VLOOKUP($E171,'SD Abgabe'!$A$32:$N$610,'SD Abgabe'!$D$28,FALSE)),"")</f>
        <v/>
      </c>
      <c r="P171" s="313"/>
      <c r="Q171" s="317" t="str">
        <f>IF(OR($M171=0,L171&lt;&gt;0),"",IFERROR(VLOOKUP($E171,'SD Abgabe'!$A$32:$N$610,'SD Abgabe'!$E$28,FALSE),""))</f>
        <v/>
      </c>
      <c r="R171" s="87"/>
      <c r="S171" s="81" t="str">
        <f t="shared" si="47"/>
        <v/>
      </c>
      <c r="T171" s="82">
        <f>IF(M171="Tierische Erzeugnisse",IF(OR($M171=0,L171&lt;&gt;0,U171&gt;0),"",IFERROR(VLOOKUP($E171,'SD Abgabe'!$A$32:$N$4326,'SD Abgabe'!$J$28,FALSE),0)),)</f>
        <v>0</v>
      </c>
      <c r="U171" s="83"/>
      <c r="V171" s="81" t="str">
        <f t="shared" si="58"/>
        <v/>
      </c>
      <c r="W171" s="82">
        <f>IF(M171="organische Düngemittel",IF(OR($M171=0,L171&lt;&gt;0,X171&gt;0),"",IFERROR(VLOOKUP($E171,'SD Abgabe'!$A$32:$N$4326,'SD Abgabe'!$J$28,FALSE),)),)</f>
        <v>0</v>
      </c>
      <c r="X171" s="84"/>
      <c r="Y171" s="85" t="str">
        <f ca="1">IFERROR(VLOOKUP($E171,'SD Abgabe'!$A$32:$N$610,Y$20,FALSE),"")</f>
        <v/>
      </c>
      <c r="Z171" s="86" t="str">
        <f ca="1">IFERROR(IF(AND(J171&lt;&gt;"eigene Stoffe",VLOOKUP($E171,'SD Abgabe'!$A$32:$N$610,'SD Abgabe'!$G$28,FALSE)=0),"",IF($L171&lt;&gt;0,"",IFERROR(IF(AND(P171&gt;0,O171&lt;&gt;"",Q171&lt;&gt;"t TM"),VLOOKUP($E171,'SD Abgabe'!$A$32:$N$610,'SD Abgabe'!$G$28,FALSE)/O171*P171,VLOOKUP($E171,'SD Abgabe'!$A$32:$N$610,'SD Abgabe'!$G$28,FALSE)),""))),"")</f>
        <v/>
      </c>
      <c r="AA171" s="87"/>
      <c r="AB171" s="86" t="str">
        <f ca="1">IFERROR(IF(AND(J171&lt;&gt;"eigene Stoffe",VLOOKUP($E171,'SD Abgabe'!$A$32:$N$610,'SD Abgabe'!$H$28,FALSE)=0),"",IF($L171&lt;&gt;0,"",IFERROR(IF(AND(P171&gt;0,O171&lt;&gt;"",Q171&lt;&gt;"t TM"),VLOOKUP($E171,'SD Abgabe'!$A$32:$N$610,'SD Abgabe'!$H$28,FALSE)/O171*P171,VLOOKUP($E171,'SD Abgabe'!$A$32:$N$610,'SD Abgabe'!$H$28,FALSE)),""))),"")</f>
        <v/>
      </c>
      <c r="AC171" s="87"/>
      <c r="AD171" s="424" t="s">
        <v>667</v>
      </c>
      <c r="AE171" s="26" t="str">
        <f>IF($M171=0,"",IFERROR(VLOOKUP($E171,'SD Abgabe'!$A$32:$N$556,AE$20,FALSE),""))</f>
        <v/>
      </c>
      <c r="AF171" s="15">
        <f t="shared" ca="1" si="59"/>
        <v>0</v>
      </c>
      <c r="AG171">
        <f t="shared" ca="1" si="48"/>
        <v>0</v>
      </c>
      <c r="AH171">
        <f t="shared" ca="1" si="49"/>
        <v>0</v>
      </c>
      <c r="AI171">
        <f t="shared" ca="1" si="50"/>
        <v>0</v>
      </c>
      <c r="AJ171">
        <f t="shared" ca="1" si="51"/>
        <v>0</v>
      </c>
      <c r="AK171">
        <f t="shared" si="60"/>
        <v>0</v>
      </c>
      <c r="AL171" s="28" t="e">
        <f ca="1">COUNTIF(OFFSET('SD Abgabe'!$C$32,VLOOKUP(J171,Art_Abgabe,3,FALSE),0,VLOOKUP(J171,Art_Abgabe,4,FALSE)-VLOOKUP(J171,Art_Abgabe,3,FALSE)+1,1),K171)</f>
        <v>#N/A</v>
      </c>
      <c r="AM171" s="14">
        <f ca="1">COUNTIF(OFFSET('SD Abgabe'!$M$32,VLOOKUP(E171,'SD Abgabe'!$A$33:$X$485,'SD Abgabe'!$X$28,FALSE),0,1,VLOOKUP(E171,'SD Abgabe'!$A$33:$Y$485,'SD Abgabe'!$Y$28,FALSE)),M171)</f>
        <v>0</v>
      </c>
      <c r="AN171" s="91">
        <f t="shared" ca="1" si="52"/>
        <v>0</v>
      </c>
      <c r="AO171" s="98">
        <f t="shared" si="61"/>
        <v>3</v>
      </c>
      <c r="AP171" s="98">
        <f t="shared" si="53"/>
        <v>0</v>
      </c>
      <c r="AQ171" s="17" t="str">
        <f t="shared" si="54"/>
        <v>1900-1-Abgabe</v>
      </c>
    </row>
    <row r="172" spans="1:43">
      <c r="A172" s="98">
        <f t="shared" si="43"/>
        <v>0</v>
      </c>
      <c r="B172" s="98" t="str">
        <f>IF(C172=1,SUM($C$23:C172),"")</f>
        <v/>
      </c>
      <c r="C172" s="98">
        <f t="shared" si="44"/>
        <v>0</v>
      </c>
      <c r="D172" t="str">
        <f t="shared" si="55"/>
        <v>1900-1-Abgabe-</v>
      </c>
      <c r="E172" s="7" t="str">
        <f t="shared" ca="1" si="45"/>
        <v>-</v>
      </c>
      <c r="F172" s="7">
        <f t="shared" si="56"/>
        <v>1900</v>
      </c>
      <c r="G172" s="7">
        <f t="shared" si="57"/>
        <v>1</v>
      </c>
      <c r="H172" s="162">
        <f t="shared" si="6"/>
        <v>150</v>
      </c>
      <c r="I172" s="77"/>
      <c r="J172" s="78"/>
      <c r="K172" s="79"/>
      <c r="L172" s="80"/>
      <c r="M172" s="177"/>
      <c r="N172" s="309" t="str">
        <f t="shared" ca="1" si="46"/>
        <v/>
      </c>
      <c r="O172" s="310" t="str">
        <f ca="1">IFERROR(IF(VLOOKUP($E172,'SD Abgabe'!$A$32:$N$610,'SD Abgabe'!$D$28,FALSE)=0,"",VLOOKUP($E172,'SD Abgabe'!$A$32:$N$610,'SD Abgabe'!$D$28,FALSE)),"")</f>
        <v/>
      </c>
      <c r="P172" s="313"/>
      <c r="Q172" s="317" t="str">
        <f>IF(OR($M172=0,L172&lt;&gt;0),"",IFERROR(VLOOKUP($E172,'SD Abgabe'!$A$32:$N$610,'SD Abgabe'!$E$28,FALSE),""))</f>
        <v/>
      </c>
      <c r="R172" s="87"/>
      <c r="S172" s="81" t="str">
        <f t="shared" si="47"/>
        <v/>
      </c>
      <c r="T172" s="82">
        <f>IF(M172="Tierische Erzeugnisse",IF(OR($M172=0,L172&lt;&gt;0,U172&gt;0),"",IFERROR(VLOOKUP($E172,'SD Abgabe'!$A$32:$N$4326,'SD Abgabe'!$J$28,FALSE),0)),)</f>
        <v>0</v>
      </c>
      <c r="U172" s="83"/>
      <c r="V172" s="81" t="str">
        <f t="shared" si="58"/>
        <v/>
      </c>
      <c r="W172" s="82">
        <f>IF(M172="organische Düngemittel",IF(OR($M172=0,L172&lt;&gt;0,X172&gt;0),"",IFERROR(VLOOKUP($E172,'SD Abgabe'!$A$32:$N$4326,'SD Abgabe'!$J$28,FALSE),)),)</f>
        <v>0</v>
      </c>
      <c r="X172" s="84"/>
      <c r="Y172" s="85" t="str">
        <f ca="1">IFERROR(VLOOKUP($E172,'SD Abgabe'!$A$32:$N$610,Y$20,FALSE),"")</f>
        <v/>
      </c>
      <c r="Z172" s="86" t="str">
        <f ca="1">IFERROR(IF(AND(J172&lt;&gt;"eigene Stoffe",VLOOKUP($E172,'SD Abgabe'!$A$32:$N$610,'SD Abgabe'!$G$28,FALSE)=0),"",IF($L172&lt;&gt;0,"",IFERROR(IF(AND(P172&gt;0,O172&lt;&gt;"",Q172&lt;&gt;"t TM"),VLOOKUP($E172,'SD Abgabe'!$A$32:$N$610,'SD Abgabe'!$G$28,FALSE)/O172*P172,VLOOKUP($E172,'SD Abgabe'!$A$32:$N$610,'SD Abgabe'!$G$28,FALSE)),""))),"")</f>
        <v/>
      </c>
      <c r="AA172" s="87"/>
      <c r="AB172" s="86" t="str">
        <f ca="1">IFERROR(IF(AND(J172&lt;&gt;"eigene Stoffe",VLOOKUP($E172,'SD Abgabe'!$A$32:$N$610,'SD Abgabe'!$H$28,FALSE)=0),"",IF($L172&lt;&gt;0,"",IFERROR(IF(AND(P172&gt;0,O172&lt;&gt;"",Q172&lt;&gt;"t TM"),VLOOKUP($E172,'SD Abgabe'!$A$32:$N$610,'SD Abgabe'!$H$28,FALSE)/O172*P172,VLOOKUP($E172,'SD Abgabe'!$A$32:$N$610,'SD Abgabe'!$H$28,FALSE)),""))),"")</f>
        <v/>
      </c>
      <c r="AC172" s="87"/>
      <c r="AD172" s="424" t="s">
        <v>667</v>
      </c>
      <c r="AE172" s="26" t="str">
        <f>IF($M172=0,"",IFERROR(VLOOKUP($E172,'SD Abgabe'!$A$32:$N$556,AE$20,FALSE),""))</f>
        <v/>
      </c>
      <c r="AF172" s="15">
        <f t="shared" ca="1" si="59"/>
        <v>0</v>
      </c>
      <c r="AG172">
        <f t="shared" ca="1" si="48"/>
        <v>0</v>
      </c>
      <c r="AH172">
        <f t="shared" ca="1" si="49"/>
        <v>0</v>
      </c>
      <c r="AI172">
        <f t="shared" ca="1" si="50"/>
        <v>0</v>
      </c>
      <c r="AJ172">
        <f t="shared" ca="1" si="51"/>
        <v>0</v>
      </c>
      <c r="AK172">
        <f t="shared" si="60"/>
        <v>0</v>
      </c>
      <c r="AL172" s="28" t="e">
        <f ca="1">COUNTIF(OFFSET('SD Abgabe'!$C$32,VLOOKUP(J172,Art_Abgabe,3,FALSE),0,VLOOKUP(J172,Art_Abgabe,4,FALSE)-VLOOKUP(J172,Art_Abgabe,3,FALSE)+1,1),K172)</f>
        <v>#N/A</v>
      </c>
      <c r="AM172" s="14">
        <f ca="1">COUNTIF(OFFSET('SD Abgabe'!$M$32,VLOOKUP(E172,'SD Abgabe'!$A$33:$X$485,'SD Abgabe'!$X$28,FALSE),0,1,VLOOKUP(E172,'SD Abgabe'!$A$33:$Y$485,'SD Abgabe'!$Y$28,FALSE)),M172)</f>
        <v>0</v>
      </c>
      <c r="AN172" s="91">
        <f t="shared" ca="1" si="52"/>
        <v>0</v>
      </c>
      <c r="AO172" s="98">
        <f t="shared" si="61"/>
        <v>3</v>
      </c>
      <c r="AP172" s="98">
        <f t="shared" si="53"/>
        <v>0</v>
      </c>
      <c r="AQ172" s="17" t="str">
        <f t="shared" si="54"/>
        <v>1900-1-Abgabe</v>
      </c>
    </row>
    <row r="173" spans="1:43">
      <c r="A173" s="98">
        <f t="shared" si="43"/>
        <v>0</v>
      </c>
      <c r="B173" s="98" t="str">
        <f>IF(C173=1,SUM($C$23:C173),"")</f>
        <v/>
      </c>
      <c r="C173" s="98">
        <f t="shared" si="44"/>
        <v>0</v>
      </c>
      <c r="D173" t="str">
        <f t="shared" si="55"/>
        <v>1900-1-Abgabe-</v>
      </c>
      <c r="E173" s="7" t="str">
        <f t="shared" ca="1" si="45"/>
        <v>-</v>
      </c>
      <c r="F173" s="7">
        <f t="shared" si="56"/>
        <v>1900</v>
      </c>
      <c r="G173" s="7">
        <f t="shared" si="57"/>
        <v>1</v>
      </c>
      <c r="H173" s="162">
        <f t="shared" si="6"/>
        <v>151</v>
      </c>
      <c r="I173" s="77"/>
      <c r="J173" s="78"/>
      <c r="K173" s="79"/>
      <c r="L173" s="80"/>
      <c r="M173" s="177"/>
      <c r="N173" s="309" t="str">
        <f t="shared" ca="1" si="46"/>
        <v/>
      </c>
      <c r="O173" s="310" t="str">
        <f ca="1">IFERROR(IF(VLOOKUP($E173,'SD Abgabe'!$A$32:$N$610,'SD Abgabe'!$D$28,FALSE)=0,"",VLOOKUP($E173,'SD Abgabe'!$A$32:$N$610,'SD Abgabe'!$D$28,FALSE)),"")</f>
        <v/>
      </c>
      <c r="P173" s="313"/>
      <c r="Q173" s="317" t="str">
        <f>IF(OR($M173=0,L173&lt;&gt;0),"",IFERROR(VLOOKUP($E173,'SD Abgabe'!$A$32:$N$610,'SD Abgabe'!$E$28,FALSE),""))</f>
        <v/>
      </c>
      <c r="R173" s="87"/>
      <c r="S173" s="81" t="str">
        <f t="shared" si="47"/>
        <v/>
      </c>
      <c r="T173" s="82">
        <f>IF(M173="Tierische Erzeugnisse",IF(OR($M173=0,L173&lt;&gt;0,U173&gt;0),"",IFERROR(VLOOKUP($E173,'SD Abgabe'!$A$32:$N$4326,'SD Abgabe'!$J$28,FALSE),0)),)</f>
        <v>0</v>
      </c>
      <c r="U173" s="83"/>
      <c r="V173" s="81" t="str">
        <f t="shared" si="58"/>
        <v/>
      </c>
      <c r="W173" s="82">
        <f>IF(M173="organische Düngemittel",IF(OR($M173=0,L173&lt;&gt;0,X173&gt;0),"",IFERROR(VLOOKUP($E173,'SD Abgabe'!$A$32:$N$4326,'SD Abgabe'!$J$28,FALSE),)),)</f>
        <v>0</v>
      </c>
      <c r="X173" s="84"/>
      <c r="Y173" s="85" t="str">
        <f ca="1">IFERROR(VLOOKUP($E173,'SD Abgabe'!$A$32:$N$610,Y$20,FALSE),"")</f>
        <v/>
      </c>
      <c r="Z173" s="86" t="str">
        <f ca="1">IFERROR(IF(AND(J173&lt;&gt;"eigene Stoffe",VLOOKUP($E173,'SD Abgabe'!$A$32:$N$610,'SD Abgabe'!$G$28,FALSE)=0),"",IF($L173&lt;&gt;0,"",IFERROR(IF(AND(P173&gt;0,O173&lt;&gt;"",Q173&lt;&gt;"t TM"),VLOOKUP($E173,'SD Abgabe'!$A$32:$N$610,'SD Abgabe'!$G$28,FALSE)/O173*P173,VLOOKUP($E173,'SD Abgabe'!$A$32:$N$610,'SD Abgabe'!$G$28,FALSE)),""))),"")</f>
        <v/>
      </c>
      <c r="AA173" s="87"/>
      <c r="AB173" s="86" t="str">
        <f ca="1">IFERROR(IF(AND(J173&lt;&gt;"eigene Stoffe",VLOOKUP($E173,'SD Abgabe'!$A$32:$N$610,'SD Abgabe'!$H$28,FALSE)=0),"",IF($L173&lt;&gt;0,"",IFERROR(IF(AND(P173&gt;0,O173&lt;&gt;"",Q173&lt;&gt;"t TM"),VLOOKUP($E173,'SD Abgabe'!$A$32:$N$610,'SD Abgabe'!$H$28,FALSE)/O173*P173,VLOOKUP($E173,'SD Abgabe'!$A$32:$N$610,'SD Abgabe'!$H$28,FALSE)),""))),"")</f>
        <v/>
      </c>
      <c r="AC173" s="87"/>
      <c r="AD173" s="424" t="s">
        <v>667</v>
      </c>
      <c r="AE173" s="26" t="str">
        <f>IF($M173=0,"",IFERROR(VLOOKUP($E173,'SD Abgabe'!$A$32:$N$556,AE$20,FALSE),""))</f>
        <v/>
      </c>
      <c r="AF173" s="15">
        <f t="shared" ca="1" si="59"/>
        <v>0</v>
      </c>
      <c r="AG173">
        <f t="shared" ca="1" si="48"/>
        <v>0</v>
      </c>
      <c r="AH173">
        <f t="shared" ca="1" si="49"/>
        <v>0</v>
      </c>
      <c r="AI173">
        <f t="shared" ca="1" si="50"/>
        <v>0</v>
      </c>
      <c r="AJ173">
        <f t="shared" ca="1" si="51"/>
        <v>0</v>
      </c>
      <c r="AK173">
        <f t="shared" si="60"/>
        <v>0</v>
      </c>
      <c r="AL173" s="28" t="e">
        <f ca="1">COUNTIF(OFFSET('SD Abgabe'!$C$32,VLOOKUP(J173,Art_Abgabe,3,FALSE),0,VLOOKUP(J173,Art_Abgabe,4,FALSE)-VLOOKUP(J173,Art_Abgabe,3,FALSE)+1,1),K173)</f>
        <v>#N/A</v>
      </c>
      <c r="AM173" s="14">
        <f ca="1">COUNTIF(OFFSET('SD Abgabe'!$M$32,VLOOKUP(E173,'SD Abgabe'!$A$33:$X$485,'SD Abgabe'!$X$28,FALSE),0,1,VLOOKUP(E173,'SD Abgabe'!$A$33:$Y$485,'SD Abgabe'!$Y$28,FALSE)),M173)</f>
        <v>0</v>
      </c>
      <c r="AN173" s="91">
        <f t="shared" ca="1" si="52"/>
        <v>0</v>
      </c>
      <c r="AO173" s="98">
        <f t="shared" si="61"/>
        <v>3</v>
      </c>
      <c r="AP173" s="98">
        <f t="shared" si="53"/>
        <v>0</v>
      </c>
      <c r="AQ173" s="17" t="str">
        <f t="shared" si="54"/>
        <v>1900-1-Abgabe</v>
      </c>
    </row>
    <row r="174" spans="1:43">
      <c r="A174" s="98">
        <f t="shared" si="43"/>
        <v>0</v>
      </c>
      <c r="B174" s="98" t="str">
        <f>IF(C174=1,SUM($C$23:C174),"")</f>
        <v/>
      </c>
      <c r="C174" s="98">
        <f t="shared" si="44"/>
        <v>0</v>
      </c>
      <c r="D174" t="str">
        <f t="shared" si="55"/>
        <v>1900-1-Abgabe-</v>
      </c>
      <c r="E174" s="7" t="str">
        <f t="shared" ca="1" si="45"/>
        <v>-</v>
      </c>
      <c r="F174" s="7">
        <f t="shared" si="56"/>
        <v>1900</v>
      </c>
      <c r="G174" s="7">
        <f t="shared" si="57"/>
        <v>1</v>
      </c>
      <c r="H174" s="162">
        <f t="shared" si="6"/>
        <v>152</v>
      </c>
      <c r="I174" s="77"/>
      <c r="J174" s="78"/>
      <c r="K174" s="79"/>
      <c r="L174" s="80"/>
      <c r="M174" s="177"/>
      <c r="N174" s="309" t="str">
        <f t="shared" ca="1" si="46"/>
        <v/>
      </c>
      <c r="O174" s="310" t="str">
        <f ca="1">IFERROR(IF(VLOOKUP($E174,'SD Abgabe'!$A$32:$N$610,'SD Abgabe'!$D$28,FALSE)=0,"",VLOOKUP($E174,'SD Abgabe'!$A$32:$N$610,'SD Abgabe'!$D$28,FALSE)),"")</f>
        <v/>
      </c>
      <c r="P174" s="313"/>
      <c r="Q174" s="317" t="str">
        <f>IF(OR($M174=0,L174&lt;&gt;0),"",IFERROR(VLOOKUP($E174,'SD Abgabe'!$A$32:$N$610,'SD Abgabe'!$E$28,FALSE),""))</f>
        <v/>
      </c>
      <c r="R174" s="87"/>
      <c r="S174" s="81" t="str">
        <f t="shared" si="47"/>
        <v/>
      </c>
      <c r="T174" s="82">
        <f>IF(M174="Tierische Erzeugnisse",IF(OR($M174=0,L174&lt;&gt;0,U174&gt;0),"",IFERROR(VLOOKUP($E174,'SD Abgabe'!$A$32:$N$4326,'SD Abgabe'!$J$28,FALSE),0)),)</f>
        <v>0</v>
      </c>
      <c r="U174" s="83"/>
      <c r="V174" s="81" t="str">
        <f t="shared" si="58"/>
        <v/>
      </c>
      <c r="W174" s="82">
        <f>IF(M174="organische Düngemittel",IF(OR($M174=0,L174&lt;&gt;0,X174&gt;0),"",IFERROR(VLOOKUP($E174,'SD Abgabe'!$A$32:$N$4326,'SD Abgabe'!$J$28,FALSE),)),)</f>
        <v>0</v>
      </c>
      <c r="X174" s="84"/>
      <c r="Y174" s="85" t="str">
        <f ca="1">IFERROR(VLOOKUP($E174,'SD Abgabe'!$A$32:$N$610,Y$20,FALSE),"")</f>
        <v/>
      </c>
      <c r="Z174" s="86" t="str">
        <f ca="1">IFERROR(IF(AND(J174&lt;&gt;"eigene Stoffe",VLOOKUP($E174,'SD Abgabe'!$A$32:$N$610,'SD Abgabe'!$G$28,FALSE)=0),"",IF($L174&lt;&gt;0,"",IFERROR(IF(AND(P174&gt;0,O174&lt;&gt;"",Q174&lt;&gt;"t TM"),VLOOKUP($E174,'SD Abgabe'!$A$32:$N$610,'SD Abgabe'!$G$28,FALSE)/O174*P174,VLOOKUP($E174,'SD Abgabe'!$A$32:$N$610,'SD Abgabe'!$G$28,FALSE)),""))),"")</f>
        <v/>
      </c>
      <c r="AA174" s="87"/>
      <c r="AB174" s="86" t="str">
        <f ca="1">IFERROR(IF(AND(J174&lt;&gt;"eigene Stoffe",VLOOKUP($E174,'SD Abgabe'!$A$32:$N$610,'SD Abgabe'!$H$28,FALSE)=0),"",IF($L174&lt;&gt;0,"",IFERROR(IF(AND(P174&gt;0,O174&lt;&gt;"",Q174&lt;&gt;"t TM"),VLOOKUP($E174,'SD Abgabe'!$A$32:$N$610,'SD Abgabe'!$H$28,FALSE)/O174*P174,VLOOKUP($E174,'SD Abgabe'!$A$32:$N$610,'SD Abgabe'!$H$28,FALSE)),""))),"")</f>
        <v/>
      </c>
      <c r="AC174" s="87"/>
      <c r="AD174" s="424" t="s">
        <v>667</v>
      </c>
      <c r="AE174" s="26" t="str">
        <f>IF($M174=0,"",IFERROR(VLOOKUP($E174,'SD Abgabe'!$A$32:$N$556,AE$20,FALSE),""))</f>
        <v/>
      </c>
      <c r="AF174" s="15">
        <f t="shared" ca="1" si="59"/>
        <v>0</v>
      </c>
      <c r="AG174">
        <f t="shared" ca="1" si="48"/>
        <v>0</v>
      </c>
      <c r="AH174">
        <f t="shared" ca="1" si="49"/>
        <v>0</v>
      </c>
      <c r="AI174">
        <f t="shared" ca="1" si="50"/>
        <v>0</v>
      </c>
      <c r="AJ174">
        <f t="shared" ca="1" si="51"/>
        <v>0</v>
      </c>
      <c r="AK174">
        <f t="shared" si="60"/>
        <v>0</v>
      </c>
      <c r="AL174" s="28" t="e">
        <f ca="1">COUNTIF(OFFSET('SD Abgabe'!$C$32,VLOOKUP(J174,Art_Abgabe,3,FALSE),0,VLOOKUP(J174,Art_Abgabe,4,FALSE)-VLOOKUP(J174,Art_Abgabe,3,FALSE)+1,1),K174)</f>
        <v>#N/A</v>
      </c>
      <c r="AM174" s="14">
        <f ca="1">COUNTIF(OFFSET('SD Abgabe'!$M$32,VLOOKUP(E174,'SD Abgabe'!$A$33:$X$485,'SD Abgabe'!$X$28,FALSE),0,1,VLOOKUP(E174,'SD Abgabe'!$A$33:$Y$485,'SD Abgabe'!$Y$28,FALSE)),M174)</f>
        <v>0</v>
      </c>
      <c r="AN174" s="91">
        <f t="shared" ca="1" si="52"/>
        <v>0</v>
      </c>
      <c r="AO174" s="98">
        <f t="shared" si="61"/>
        <v>3</v>
      </c>
      <c r="AP174" s="98">
        <f t="shared" si="53"/>
        <v>0</v>
      </c>
      <c r="AQ174" s="17" t="str">
        <f t="shared" si="54"/>
        <v>1900-1-Abgabe</v>
      </c>
    </row>
    <row r="175" spans="1:43">
      <c r="A175" s="98">
        <f t="shared" si="43"/>
        <v>0</v>
      </c>
      <c r="B175" s="98" t="str">
        <f>IF(C175=1,SUM($C$23:C175),"")</f>
        <v/>
      </c>
      <c r="C175" s="98">
        <f t="shared" si="44"/>
        <v>0</v>
      </c>
      <c r="D175" t="str">
        <f t="shared" si="55"/>
        <v>1900-1-Abgabe-</v>
      </c>
      <c r="E175" s="7" t="str">
        <f t="shared" ca="1" si="45"/>
        <v>-</v>
      </c>
      <c r="F175" s="7">
        <f t="shared" si="56"/>
        <v>1900</v>
      </c>
      <c r="G175" s="7">
        <f t="shared" si="57"/>
        <v>1</v>
      </c>
      <c r="H175" s="162">
        <f t="shared" si="6"/>
        <v>153</v>
      </c>
      <c r="I175" s="77"/>
      <c r="J175" s="78"/>
      <c r="K175" s="79"/>
      <c r="L175" s="80"/>
      <c r="M175" s="177"/>
      <c r="N175" s="309" t="str">
        <f t="shared" ca="1" si="46"/>
        <v/>
      </c>
      <c r="O175" s="310" t="str">
        <f ca="1">IFERROR(IF(VLOOKUP($E175,'SD Abgabe'!$A$32:$N$610,'SD Abgabe'!$D$28,FALSE)=0,"",VLOOKUP($E175,'SD Abgabe'!$A$32:$N$610,'SD Abgabe'!$D$28,FALSE)),"")</f>
        <v/>
      </c>
      <c r="P175" s="313"/>
      <c r="Q175" s="317" t="str">
        <f>IF(OR($M175=0,L175&lt;&gt;0),"",IFERROR(VLOOKUP($E175,'SD Abgabe'!$A$32:$N$610,'SD Abgabe'!$E$28,FALSE),""))</f>
        <v/>
      </c>
      <c r="R175" s="87"/>
      <c r="S175" s="81" t="str">
        <f t="shared" si="47"/>
        <v/>
      </c>
      <c r="T175" s="82">
        <f>IF(M175="Tierische Erzeugnisse",IF(OR($M175=0,L175&lt;&gt;0,U175&gt;0),"",IFERROR(VLOOKUP($E175,'SD Abgabe'!$A$32:$N$4326,'SD Abgabe'!$J$28,FALSE),0)),)</f>
        <v>0</v>
      </c>
      <c r="U175" s="83"/>
      <c r="V175" s="81" t="str">
        <f t="shared" si="58"/>
        <v/>
      </c>
      <c r="W175" s="82">
        <f>IF(M175="organische Düngemittel",IF(OR($M175=0,L175&lt;&gt;0,X175&gt;0),"",IFERROR(VLOOKUP($E175,'SD Abgabe'!$A$32:$N$4326,'SD Abgabe'!$J$28,FALSE),)),)</f>
        <v>0</v>
      </c>
      <c r="X175" s="84"/>
      <c r="Y175" s="85" t="str">
        <f ca="1">IFERROR(VLOOKUP($E175,'SD Abgabe'!$A$32:$N$610,Y$20,FALSE),"")</f>
        <v/>
      </c>
      <c r="Z175" s="86" t="str">
        <f ca="1">IFERROR(IF(AND(J175&lt;&gt;"eigene Stoffe",VLOOKUP($E175,'SD Abgabe'!$A$32:$N$610,'SD Abgabe'!$G$28,FALSE)=0),"",IF($L175&lt;&gt;0,"",IFERROR(IF(AND(P175&gt;0,O175&lt;&gt;"",Q175&lt;&gt;"t TM"),VLOOKUP($E175,'SD Abgabe'!$A$32:$N$610,'SD Abgabe'!$G$28,FALSE)/O175*P175,VLOOKUP($E175,'SD Abgabe'!$A$32:$N$610,'SD Abgabe'!$G$28,FALSE)),""))),"")</f>
        <v/>
      </c>
      <c r="AA175" s="87"/>
      <c r="AB175" s="86" t="str">
        <f ca="1">IFERROR(IF(AND(J175&lt;&gt;"eigene Stoffe",VLOOKUP($E175,'SD Abgabe'!$A$32:$N$610,'SD Abgabe'!$H$28,FALSE)=0),"",IF($L175&lt;&gt;0,"",IFERROR(IF(AND(P175&gt;0,O175&lt;&gt;"",Q175&lt;&gt;"t TM"),VLOOKUP($E175,'SD Abgabe'!$A$32:$N$610,'SD Abgabe'!$H$28,FALSE)/O175*P175,VLOOKUP($E175,'SD Abgabe'!$A$32:$N$610,'SD Abgabe'!$H$28,FALSE)),""))),"")</f>
        <v/>
      </c>
      <c r="AC175" s="87"/>
      <c r="AD175" s="424" t="s">
        <v>667</v>
      </c>
      <c r="AE175" s="26" t="str">
        <f>IF($M175=0,"",IFERROR(VLOOKUP($E175,'SD Abgabe'!$A$32:$N$556,AE$20,FALSE),""))</f>
        <v/>
      </c>
      <c r="AF175" s="15">
        <f t="shared" ca="1" si="59"/>
        <v>0</v>
      </c>
      <c r="AG175">
        <f t="shared" ca="1" si="48"/>
        <v>0</v>
      </c>
      <c r="AH175">
        <f t="shared" ca="1" si="49"/>
        <v>0</v>
      </c>
      <c r="AI175">
        <f t="shared" ca="1" si="50"/>
        <v>0</v>
      </c>
      <c r="AJ175">
        <f t="shared" ca="1" si="51"/>
        <v>0</v>
      </c>
      <c r="AK175">
        <f t="shared" si="60"/>
        <v>0</v>
      </c>
      <c r="AL175" s="28" t="e">
        <f ca="1">COUNTIF(OFFSET('SD Abgabe'!$C$32,VLOOKUP(J175,Art_Abgabe,3,FALSE),0,VLOOKUP(J175,Art_Abgabe,4,FALSE)-VLOOKUP(J175,Art_Abgabe,3,FALSE)+1,1),K175)</f>
        <v>#N/A</v>
      </c>
      <c r="AM175" s="14">
        <f ca="1">COUNTIF(OFFSET('SD Abgabe'!$M$32,VLOOKUP(E175,'SD Abgabe'!$A$33:$X$485,'SD Abgabe'!$X$28,FALSE),0,1,VLOOKUP(E175,'SD Abgabe'!$A$33:$Y$485,'SD Abgabe'!$Y$28,FALSE)),M175)</f>
        <v>0</v>
      </c>
      <c r="AN175" s="91">
        <f t="shared" ca="1" si="52"/>
        <v>0</v>
      </c>
      <c r="AO175" s="98">
        <f t="shared" si="61"/>
        <v>3</v>
      </c>
      <c r="AP175" s="98">
        <f t="shared" si="53"/>
        <v>0</v>
      </c>
      <c r="AQ175" s="17" t="str">
        <f t="shared" si="54"/>
        <v>1900-1-Abgabe</v>
      </c>
    </row>
    <row r="176" spans="1:43">
      <c r="A176" s="98">
        <f t="shared" si="43"/>
        <v>0</v>
      </c>
      <c r="B176" s="98" t="str">
        <f>IF(C176=1,SUM($C$23:C176),"")</f>
        <v/>
      </c>
      <c r="C176" s="98">
        <f t="shared" si="44"/>
        <v>0</v>
      </c>
      <c r="D176" t="str">
        <f t="shared" si="55"/>
        <v>1900-1-Abgabe-</v>
      </c>
      <c r="E176" s="7" t="str">
        <f t="shared" ca="1" si="45"/>
        <v>-</v>
      </c>
      <c r="F176" s="7">
        <f t="shared" si="56"/>
        <v>1900</v>
      </c>
      <c r="G176" s="7">
        <f t="shared" si="57"/>
        <v>1</v>
      </c>
      <c r="H176" s="162">
        <f t="shared" si="6"/>
        <v>154</v>
      </c>
      <c r="I176" s="77"/>
      <c r="J176" s="78"/>
      <c r="K176" s="79"/>
      <c r="L176" s="80"/>
      <c r="M176" s="177"/>
      <c r="N176" s="309" t="str">
        <f t="shared" ca="1" si="46"/>
        <v/>
      </c>
      <c r="O176" s="310" t="str">
        <f ca="1">IFERROR(IF(VLOOKUP($E176,'SD Abgabe'!$A$32:$N$610,'SD Abgabe'!$D$28,FALSE)=0,"",VLOOKUP($E176,'SD Abgabe'!$A$32:$N$610,'SD Abgabe'!$D$28,FALSE)),"")</f>
        <v/>
      </c>
      <c r="P176" s="313"/>
      <c r="Q176" s="317" t="str">
        <f>IF(OR($M176=0,L176&lt;&gt;0),"",IFERROR(VLOOKUP($E176,'SD Abgabe'!$A$32:$N$610,'SD Abgabe'!$E$28,FALSE),""))</f>
        <v/>
      </c>
      <c r="R176" s="87"/>
      <c r="S176" s="81" t="str">
        <f t="shared" si="47"/>
        <v/>
      </c>
      <c r="T176" s="82">
        <f>IF(M176="Tierische Erzeugnisse",IF(OR($M176=0,L176&lt;&gt;0,U176&gt;0),"",IFERROR(VLOOKUP($E176,'SD Abgabe'!$A$32:$N$4326,'SD Abgabe'!$J$28,FALSE),0)),)</f>
        <v>0</v>
      </c>
      <c r="U176" s="83"/>
      <c r="V176" s="81" t="str">
        <f t="shared" si="58"/>
        <v/>
      </c>
      <c r="W176" s="82">
        <f>IF(M176="organische Düngemittel",IF(OR($M176=0,L176&lt;&gt;0,X176&gt;0),"",IFERROR(VLOOKUP($E176,'SD Abgabe'!$A$32:$N$4326,'SD Abgabe'!$J$28,FALSE),)),)</f>
        <v>0</v>
      </c>
      <c r="X176" s="84"/>
      <c r="Y176" s="85" t="str">
        <f ca="1">IFERROR(VLOOKUP($E176,'SD Abgabe'!$A$32:$N$610,Y$20,FALSE),"")</f>
        <v/>
      </c>
      <c r="Z176" s="86" t="str">
        <f ca="1">IFERROR(IF(AND(J176&lt;&gt;"eigene Stoffe",VLOOKUP($E176,'SD Abgabe'!$A$32:$N$610,'SD Abgabe'!$G$28,FALSE)=0),"",IF($L176&lt;&gt;0,"",IFERROR(IF(AND(P176&gt;0,O176&lt;&gt;"",Q176&lt;&gt;"t TM"),VLOOKUP($E176,'SD Abgabe'!$A$32:$N$610,'SD Abgabe'!$G$28,FALSE)/O176*P176,VLOOKUP($E176,'SD Abgabe'!$A$32:$N$610,'SD Abgabe'!$G$28,FALSE)),""))),"")</f>
        <v/>
      </c>
      <c r="AA176" s="87"/>
      <c r="AB176" s="86" t="str">
        <f ca="1">IFERROR(IF(AND(J176&lt;&gt;"eigene Stoffe",VLOOKUP($E176,'SD Abgabe'!$A$32:$N$610,'SD Abgabe'!$H$28,FALSE)=0),"",IF($L176&lt;&gt;0,"",IFERROR(IF(AND(P176&gt;0,O176&lt;&gt;"",Q176&lt;&gt;"t TM"),VLOOKUP($E176,'SD Abgabe'!$A$32:$N$610,'SD Abgabe'!$H$28,FALSE)/O176*P176,VLOOKUP($E176,'SD Abgabe'!$A$32:$N$610,'SD Abgabe'!$H$28,FALSE)),""))),"")</f>
        <v/>
      </c>
      <c r="AC176" s="87"/>
      <c r="AD176" s="424" t="s">
        <v>667</v>
      </c>
      <c r="AE176" s="26" t="str">
        <f>IF($M176=0,"",IFERROR(VLOOKUP($E176,'SD Abgabe'!$A$32:$N$556,AE$20,FALSE),""))</f>
        <v/>
      </c>
      <c r="AF176" s="15">
        <f t="shared" ca="1" si="59"/>
        <v>0</v>
      </c>
      <c r="AG176">
        <f t="shared" ca="1" si="48"/>
        <v>0</v>
      </c>
      <c r="AH176">
        <f t="shared" ca="1" si="49"/>
        <v>0</v>
      </c>
      <c r="AI176">
        <f t="shared" ca="1" si="50"/>
        <v>0</v>
      </c>
      <c r="AJ176">
        <f t="shared" ca="1" si="51"/>
        <v>0</v>
      </c>
      <c r="AK176">
        <f t="shared" si="60"/>
        <v>0</v>
      </c>
      <c r="AL176" s="28" t="e">
        <f ca="1">COUNTIF(OFFSET('SD Abgabe'!$C$32,VLOOKUP(J176,Art_Abgabe,3,FALSE),0,VLOOKUP(J176,Art_Abgabe,4,FALSE)-VLOOKUP(J176,Art_Abgabe,3,FALSE)+1,1),K176)</f>
        <v>#N/A</v>
      </c>
      <c r="AM176" s="14">
        <f ca="1">COUNTIF(OFFSET('SD Abgabe'!$M$32,VLOOKUP(E176,'SD Abgabe'!$A$33:$X$485,'SD Abgabe'!$X$28,FALSE),0,1,VLOOKUP(E176,'SD Abgabe'!$A$33:$Y$485,'SD Abgabe'!$Y$28,FALSE)),M176)</f>
        <v>0</v>
      </c>
      <c r="AN176" s="91">
        <f t="shared" ca="1" si="52"/>
        <v>0</v>
      </c>
      <c r="AO176" s="98">
        <f t="shared" si="61"/>
        <v>3</v>
      </c>
      <c r="AP176" s="98">
        <f t="shared" si="53"/>
        <v>0</v>
      </c>
      <c r="AQ176" s="17" t="str">
        <f t="shared" si="54"/>
        <v>1900-1-Abgabe</v>
      </c>
    </row>
    <row r="177" spans="1:43">
      <c r="A177" s="98">
        <f t="shared" si="43"/>
        <v>0</v>
      </c>
      <c r="B177" s="98" t="str">
        <f>IF(C177=1,SUM($C$23:C177),"")</f>
        <v/>
      </c>
      <c r="C177" s="98">
        <f t="shared" si="44"/>
        <v>0</v>
      </c>
      <c r="D177" t="str">
        <f t="shared" si="55"/>
        <v>1900-1-Abgabe-</v>
      </c>
      <c r="E177" s="7" t="str">
        <f t="shared" ca="1" si="45"/>
        <v>-</v>
      </c>
      <c r="F177" s="7">
        <f t="shared" si="56"/>
        <v>1900</v>
      </c>
      <c r="G177" s="7">
        <f t="shared" si="57"/>
        <v>1</v>
      </c>
      <c r="H177" s="162">
        <f t="shared" si="6"/>
        <v>155</v>
      </c>
      <c r="I177" s="77"/>
      <c r="J177" s="78"/>
      <c r="K177" s="79"/>
      <c r="L177" s="80"/>
      <c r="M177" s="177"/>
      <c r="N177" s="309" t="str">
        <f t="shared" ca="1" si="46"/>
        <v/>
      </c>
      <c r="O177" s="310" t="str">
        <f ca="1">IFERROR(IF(VLOOKUP($E177,'SD Abgabe'!$A$32:$N$610,'SD Abgabe'!$D$28,FALSE)=0,"",VLOOKUP($E177,'SD Abgabe'!$A$32:$N$610,'SD Abgabe'!$D$28,FALSE)),"")</f>
        <v/>
      </c>
      <c r="P177" s="313"/>
      <c r="Q177" s="317" t="str">
        <f>IF(OR($M177=0,L177&lt;&gt;0),"",IFERROR(VLOOKUP($E177,'SD Abgabe'!$A$32:$N$610,'SD Abgabe'!$E$28,FALSE),""))</f>
        <v/>
      </c>
      <c r="R177" s="87"/>
      <c r="S177" s="81" t="str">
        <f t="shared" si="47"/>
        <v/>
      </c>
      <c r="T177" s="82">
        <f>IF(M177="Tierische Erzeugnisse",IF(OR($M177=0,L177&lt;&gt;0,U177&gt;0),"",IFERROR(VLOOKUP($E177,'SD Abgabe'!$A$32:$N$4326,'SD Abgabe'!$J$28,FALSE),0)),)</f>
        <v>0</v>
      </c>
      <c r="U177" s="83"/>
      <c r="V177" s="81" t="str">
        <f t="shared" si="58"/>
        <v/>
      </c>
      <c r="W177" s="82">
        <f>IF(M177="organische Düngemittel",IF(OR($M177=0,L177&lt;&gt;0,X177&gt;0),"",IFERROR(VLOOKUP($E177,'SD Abgabe'!$A$32:$N$4326,'SD Abgabe'!$J$28,FALSE),)),)</f>
        <v>0</v>
      </c>
      <c r="X177" s="84"/>
      <c r="Y177" s="85" t="str">
        <f ca="1">IFERROR(VLOOKUP($E177,'SD Abgabe'!$A$32:$N$610,Y$20,FALSE),"")</f>
        <v/>
      </c>
      <c r="Z177" s="86" t="str">
        <f ca="1">IFERROR(IF(AND(J177&lt;&gt;"eigene Stoffe",VLOOKUP($E177,'SD Abgabe'!$A$32:$N$610,'SD Abgabe'!$G$28,FALSE)=0),"",IF($L177&lt;&gt;0,"",IFERROR(IF(AND(P177&gt;0,O177&lt;&gt;"",Q177&lt;&gt;"t TM"),VLOOKUP($E177,'SD Abgabe'!$A$32:$N$610,'SD Abgabe'!$G$28,FALSE)/O177*P177,VLOOKUP($E177,'SD Abgabe'!$A$32:$N$610,'SD Abgabe'!$G$28,FALSE)),""))),"")</f>
        <v/>
      </c>
      <c r="AA177" s="87"/>
      <c r="AB177" s="86" t="str">
        <f ca="1">IFERROR(IF(AND(J177&lt;&gt;"eigene Stoffe",VLOOKUP($E177,'SD Abgabe'!$A$32:$N$610,'SD Abgabe'!$H$28,FALSE)=0),"",IF($L177&lt;&gt;0,"",IFERROR(IF(AND(P177&gt;0,O177&lt;&gt;"",Q177&lt;&gt;"t TM"),VLOOKUP($E177,'SD Abgabe'!$A$32:$N$610,'SD Abgabe'!$H$28,FALSE)/O177*P177,VLOOKUP($E177,'SD Abgabe'!$A$32:$N$610,'SD Abgabe'!$H$28,FALSE)),""))),"")</f>
        <v/>
      </c>
      <c r="AC177" s="87"/>
      <c r="AD177" s="424" t="s">
        <v>667</v>
      </c>
      <c r="AE177" s="26" t="str">
        <f>IF($M177=0,"",IFERROR(VLOOKUP($E177,'SD Abgabe'!$A$32:$N$556,AE$20,FALSE),""))</f>
        <v/>
      </c>
      <c r="AF177" s="15">
        <f t="shared" ca="1" si="59"/>
        <v>0</v>
      </c>
      <c r="AG177">
        <f t="shared" ca="1" si="48"/>
        <v>0</v>
      </c>
      <c r="AH177">
        <f t="shared" ca="1" si="49"/>
        <v>0</v>
      </c>
      <c r="AI177">
        <f t="shared" ca="1" si="50"/>
        <v>0</v>
      </c>
      <c r="AJ177">
        <f t="shared" ca="1" si="51"/>
        <v>0</v>
      </c>
      <c r="AK177">
        <f t="shared" si="60"/>
        <v>0</v>
      </c>
      <c r="AL177" s="28" t="e">
        <f ca="1">COUNTIF(OFFSET('SD Abgabe'!$C$32,VLOOKUP(J177,Art_Abgabe,3,FALSE),0,VLOOKUP(J177,Art_Abgabe,4,FALSE)-VLOOKUP(J177,Art_Abgabe,3,FALSE)+1,1),K177)</f>
        <v>#N/A</v>
      </c>
      <c r="AM177" s="14">
        <f ca="1">COUNTIF(OFFSET('SD Abgabe'!$M$32,VLOOKUP(E177,'SD Abgabe'!$A$33:$X$485,'SD Abgabe'!$X$28,FALSE),0,1,VLOOKUP(E177,'SD Abgabe'!$A$33:$Y$485,'SD Abgabe'!$Y$28,FALSE)),M177)</f>
        <v>0</v>
      </c>
      <c r="AN177" s="91">
        <f t="shared" ca="1" si="52"/>
        <v>0</v>
      </c>
      <c r="AO177" s="98">
        <f t="shared" si="61"/>
        <v>3</v>
      </c>
      <c r="AP177" s="98">
        <f t="shared" si="53"/>
        <v>0</v>
      </c>
      <c r="AQ177" s="17" t="str">
        <f t="shared" si="54"/>
        <v>1900-1-Abgabe</v>
      </c>
    </row>
    <row r="178" spans="1:43">
      <c r="A178" s="98">
        <f t="shared" si="43"/>
        <v>0</v>
      </c>
      <c r="B178" s="98" t="str">
        <f>IF(C178=1,SUM($C$23:C178),"")</f>
        <v/>
      </c>
      <c r="C178" s="98">
        <f t="shared" si="44"/>
        <v>0</v>
      </c>
      <c r="D178" t="str">
        <f t="shared" si="55"/>
        <v>1900-1-Abgabe-</v>
      </c>
      <c r="E178" s="7" t="str">
        <f t="shared" ca="1" si="45"/>
        <v>-</v>
      </c>
      <c r="F178" s="7">
        <f t="shared" si="56"/>
        <v>1900</v>
      </c>
      <c r="G178" s="7">
        <f t="shared" si="57"/>
        <v>1</v>
      </c>
      <c r="H178" s="162">
        <f t="shared" si="6"/>
        <v>156</v>
      </c>
      <c r="I178" s="77"/>
      <c r="J178" s="78"/>
      <c r="K178" s="79"/>
      <c r="L178" s="80"/>
      <c r="M178" s="177"/>
      <c r="N178" s="309" t="str">
        <f t="shared" ca="1" si="46"/>
        <v/>
      </c>
      <c r="O178" s="310" t="str">
        <f ca="1">IFERROR(IF(VLOOKUP($E178,'SD Abgabe'!$A$32:$N$610,'SD Abgabe'!$D$28,FALSE)=0,"",VLOOKUP($E178,'SD Abgabe'!$A$32:$N$610,'SD Abgabe'!$D$28,FALSE)),"")</f>
        <v/>
      </c>
      <c r="P178" s="313"/>
      <c r="Q178" s="317" t="str">
        <f>IF(OR($M178=0,L178&lt;&gt;0),"",IFERROR(VLOOKUP($E178,'SD Abgabe'!$A$32:$N$610,'SD Abgabe'!$E$28,FALSE),""))</f>
        <v/>
      </c>
      <c r="R178" s="87"/>
      <c r="S178" s="81" t="str">
        <f t="shared" si="47"/>
        <v/>
      </c>
      <c r="T178" s="82">
        <f>IF(M178="Tierische Erzeugnisse",IF(OR($M178=0,L178&lt;&gt;0,U178&gt;0),"",IFERROR(VLOOKUP($E178,'SD Abgabe'!$A$32:$N$4326,'SD Abgabe'!$J$28,FALSE),0)),)</f>
        <v>0</v>
      </c>
      <c r="U178" s="83"/>
      <c r="V178" s="81" t="str">
        <f t="shared" si="58"/>
        <v/>
      </c>
      <c r="W178" s="82">
        <f>IF(M178="organische Düngemittel",IF(OR($M178=0,L178&lt;&gt;0,X178&gt;0),"",IFERROR(VLOOKUP($E178,'SD Abgabe'!$A$32:$N$4326,'SD Abgabe'!$J$28,FALSE),)),)</f>
        <v>0</v>
      </c>
      <c r="X178" s="84"/>
      <c r="Y178" s="85" t="str">
        <f ca="1">IFERROR(VLOOKUP($E178,'SD Abgabe'!$A$32:$N$610,Y$20,FALSE),"")</f>
        <v/>
      </c>
      <c r="Z178" s="86" t="str">
        <f ca="1">IFERROR(IF(AND(J178&lt;&gt;"eigene Stoffe",VLOOKUP($E178,'SD Abgabe'!$A$32:$N$610,'SD Abgabe'!$G$28,FALSE)=0),"",IF($L178&lt;&gt;0,"",IFERROR(IF(AND(P178&gt;0,O178&lt;&gt;"",Q178&lt;&gt;"t TM"),VLOOKUP($E178,'SD Abgabe'!$A$32:$N$610,'SD Abgabe'!$G$28,FALSE)/O178*P178,VLOOKUP($E178,'SD Abgabe'!$A$32:$N$610,'SD Abgabe'!$G$28,FALSE)),""))),"")</f>
        <v/>
      </c>
      <c r="AA178" s="87"/>
      <c r="AB178" s="86" t="str">
        <f ca="1">IFERROR(IF(AND(J178&lt;&gt;"eigene Stoffe",VLOOKUP($E178,'SD Abgabe'!$A$32:$N$610,'SD Abgabe'!$H$28,FALSE)=0),"",IF($L178&lt;&gt;0,"",IFERROR(IF(AND(P178&gt;0,O178&lt;&gt;"",Q178&lt;&gt;"t TM"),VLOOKUP($E178,'SD Abgabe'!$A$32:$N$610,'SD Abgabe'!$H$28,FALSE)/O178*P178,VLOOKUP($E178,'SD Abgabe'!$A$32:$N$610,'SD Abgabe'!$H$28,FALSE)),""))),"")</f>
        <v/>
      </c>
      <c r="AC178" s="87"/>
      <c r="AD178" s="424" t="s">
        <v>667</v>
      </c>
      <c r="AE178" s="26" t="str">
        <f>IF($M178=0,"",IFERROR(VLOOKUP($E178,'SD Abgabe'!$A$32:$N$556,AE$20,FALSE),""))</f>
        <v/>
      </c>
      <c r="AF178" s="15">
        <f t="shared" ca="1" si="59"/>
        <v>0</v>
      </c>
      <c r="AG178">
        <f t="shared" ca="1" si="48"/>
        <v>0</v>
      </c>
      <c r="AH178">
        <f t="shared" ca="1" si="49"/>
        <v>0</v>
      </c>
      <c r="AI178">
        <f t="shared" ca="1" si="50"/>
        <v>0</v>
      </c>
      <c r="AJ178">
        <f t="shared" ca="1" si="51"/>
        <v>0</v>
      </c>
      <c r="AK178">
        <f t="shared" si="60"/>
        <v>0</v>
      </c>
      <c r="AL178" s="28" t="e">
        <f ca="1">COUNTIF(OFFSET('SD Abgabe'!$C$32,VLOOKUP(J178,Art_Abgabe,3,FALSE),0,VLOOKUP(J178,Art_Abgabe,4,FALSE)-VLOOKUP(J178,Art_Abgabe,3,FALSE)+1,1),K178)</f>
        <v>#N/A</v>
      </c>
      <c r="AM178" s="14">
        <f ca="1">COUNTIF(OFFSET('SD Abgabe'!$M$32,VLOOKUP(E178,'SD Abgabe'!$A$33:$X$485,'SD Abgabe'!$X$28,FALSE),0,1,VLOOKUP(E178,'SD Abgabe'!$A$33:$Y$485,'SD Abgabe'!$Y$28,FALSE)),M178)</f>
        <v>0</v>
      </c>
      <c r="AN178" s="91">
        <f t="shared" ca="1" si="52"/>
        <v>0</v>
      </c>
      <c r="AO178" s="98">
        <f t="shared" si="61"/>
        <v>3</v>
      </c>
      <c r="AP178" s="98">
        <f t="shared" si="53"/>
        <v>0</v>
      </c>
      <c r="AQ178" s="17" t="str">
        <f t="shared" si="54"/>
        <v>1900-1-Abgabe</v>
      </c>
    </row>
    <row r="179" spans="1:43">
      <c r="A179" s="98">
        <f t="shared" si="43"/>
        <v>0</v>
      </c>
      <c r="B179" s="98" t="str">
        <f>IF(C179=1,SUM($C$23:C179),"")</f>
        <v/>
      </c>
      <c r="C179" s="98">
        <f t="shared" si="44"/>
        <v>0</v>
      </c>
      <c r="D179" t="str">
        <f t="shared" si="55"/>
        <v>1900-1-Abgabe-</v>
      </c>
      <c r="E179" s="7" t="str">
        <f t="shared" ca="1" si="45"/>
        <v>-</v>
      </c>
      <c r="F179" s="7">
        <f t="shared" si="56"/>
        <v>1900</v>
      </c>
      <c r="G179" s="7">
        <f t="shared" si="57"/>
        <v>1</v>
      </c>
      <c r="H179" s="162">
        <f t="shared" si="6"/>
        <v>157</v>
      </c>
      <c r="I179" s="77"/>
      <c r="J179" s="78"/>
      <c r="K179" s="79"/>
      <c r="L179" s="80"/>
      <c r="M179" s="177"/>
      <c r="N179" s="309" t="str">
        <f t="shared" ca="1" si="46"/>
        <v/>
      </c>
      <c r="O179" s="310" t="str">
        <f ca="1">IFERROR(IF(VLOOKUP($E179,'SD Abgabe'!$A$32:$N$610,'SD Abgabe'!$D$28,FALSE)=0,"",VLOOKUP($E179,'SD Abgabe'!$A$32:$N$610,'SD Abgabe'!$D$28,FALSE)),"")</f>
        <v/>
      </c>
      <c r="P179" s="313"/>
      <c r="Q179" s="317" t="str">
        <f>IF(OR($M179=0,L179&lt;&gt;0),"",IFERROR(VLOOKUP($E179,'SD Abgabe'!$A$32:$N$610,'SD Abgabe'!$E$28,FALSE),""))</f>
        <v/>
      </c>
      <c r="R179" s="87"/>
      <c r="S179" s="81" t="str">
        <f t="shared" si="47"/>
        <v/>
      </c>
      <c r="T179" s="82">
        <f>IF(M179="Tierische Erzeugnisse",IF(OR($M179=0,L179&lt;&gt;0,U179&gt;0),"",IFERROR(VLOOKUP($E179,'SD Abgabe'!$A$32:$N$4326,'SD Abgabe'!$J$28,FALSE),0)),)</f>
        <v>0</v>
      </c>
      <c r="U179" s="83"/>
      <c r="V179" s="81" t="str">
        <f t="shared" si="58"/>
        <v/>
      </c>
      <c r="W179" s="82">
        <f>IF(M179="organische Düngemittel",IF(OR($M179=0,L179&lt;&gt;0,X179&gt;0),"",IFERROR(VLOOKUP($E179,'SD Abgabe'!$A$32:$N$4326,'SD Abgabe'!$J$28,FALSE),)),)</f>
        <v>0</v>
      </c>
      <c r="X179" s="84"/>
      <c r="Y179" s="85" t="str">
        <f ca="1">IFERROR(VLOOKUP($E179,'SD Abgabe'!$A$32:$N$610,Y$20,FALSE),"")</f>
        <v/>
      </c>
      <c r="Z179" s="86" t="str">
        <f ca="1">IFERROR(IF(AND(J179&lt;&gt;"eigene Stoffe",VLOOKUP($E179,'SD Abgabe'!$A$32:$N$610,'SD Abgabe'!$G$28,FALSE)=0),"",IF($L179&lt;&gt;0,"",IFERROR(IF(AND(P179&gt;0,O179&lt;&gt;"",Q179&lt;&gt;"t TM"),VLOOKUP($E179,'SD Abgabe'!$A$32:$N$610,'SD Abgabe'!$G$28,FALSE)/O179*P179,VLOOKUP($E179,'SD Abgabe'!$A$32:$N$610,'SD Abgabe'!$G$28,FALSE)),""))),"")</f>
        <v/>
      </c>
      <c r="AA179" s="87"/>
      <c r="AB179" s="86" t="str">
        <f ca="1">IFERROR(IF(AND(J179&lt;&gt;"eigene Stoffe",VLOOKUP($E179,'SD Abgabe'!$A$32:$N$610,'SD Abgabe'!$H$28,FALSE)=0),"",IF($L179&lt;&gt;0,"",IFERROR(IF(AND(P179&gt;0,O179&lt;&gt;"",Q179&lt;&gt;"t TM"),VLOOKUP($E179,'SD Abgabe'!$A$32:$N$610,'SD Abgabe'!$H$28,FALSE)/O179*P179,VLOOKUP($E179,'SD Abgabe'!$A$32:$N$610,'SD Abgabe'!$H$28,FALSE)),""))),"")</f>
        <v/>
      </c>
      <c r="AC179" s="87"/>
      <c r="AD179" s="424" t="s">
        <v>667</v>
      </c>
      <c r="AE179" s="26" t="str">
        <f>IF($M179=0,"",IFERROR(VLOOKUP($E179,'SD Abgabe'!$A$32:$N$556,AE$20,FALSE),""))</f>
        <v/>
      </c>
      <c r="AF179" s="15">
        <f t="shared" ca="1" si="59"/>
        <v>0</v>
      </c>
      <c r="AG179">
        <f t="shared" ca="1" si="48"/>
        <v>0</v>
      </c>
      <c r="AH179">
        <f t="shared" ca="1" si="49"/>
        <v>0</v>
      </c>
      <c r="AI179">
        <f t="shared" ca="1" si="50"/>
        <v>0</v>
      </c>
      <c r="AJ179">
        <f t="shared" ca="1" si="51"/>
        <v>0</v>
      </c>
      <c r="AK179">
        <f t="shared" si="60"/>
        <v>0</v>
      </c>
      <c r="AL179" s="28" t="e">
        <f ca="1">COUNTIF(OFFSET('SD Abgabe'!$C$32,VLOOKUP(J179,Art_Abgabe,3,FALSE),0,VLOOKUP(J179,Art_Abgabe,4,FALSE)-VLOOKUP(J179,Art_Abgabe,3,FALSE)+1,1),K179)</f>
        <v>#N/A</v>
      </c>
      <c r="AM179" s="14">
        <f ca="1">COUNTIF(OFFSET('SD Abgabe'!$M$32,VLOOKUP(E179,'SD Abgabe'!$A$33:$X$485,'SD Abgabe'!$X$28,FALSE),0,1,VLOOKUP(E179,'SD Abgabe'!$A$33:$Y$485,'SD Abgabe'!$Y$28,FALSE)),M179)</f>
        <v>0</v>
      </c>
      <c r="AN179" s="91">
        <f t="shared" ca="1" si="52"/>
        <v>0</v>
      </c>
      <c r="AO179" s="98">
        <f t="shared" si="61"/>
        <v>3</v>
      </c>
      <c r="AP179" s="98">
        <f t="shared" si="53"/>
        <v>0</v>
      </c>
      <c r="AQ179" s="17" t="str">
        <f t="shared" si="54"/>
        <v>1900-1-Abgabe</v>
      </c>
    </row>
    <row r="180" spans="1:43">
      <c r="A180" s="98">
        <f t="shared" si="43"/>
        <v>0</v>
      </c>
      <c r="B180" s="98" t="str">
        <f>IF(C180=1,SUM($C$23:C180),"")</f>
        <v/>
      </c>
      <c r="C180" s="98">
        <f t="shared" si="44"/>
        <v>0</v>
      </c>
      <c r="D180" t="str">
        <f t="shared" si="55"/>
        <v>1900-1-Abgabe-</v>
      </c>
      <c r="E180" s="7" t="str">
        <f t="shared" ca="1" si="45"/>
        <v>-</v>
      </c>
      <c r="F180" s="7">
        <f t="shared" si="56"/>
        <v>1900</v>
      </c>
      <c r="G180" s="7">
        <f t="shared" si="57"/>
        <v>1</v>
      </c>
      <c r="H180" s="162">
        <f t="shared" si="6"/>
        <v>158</v>
      </c>
      <c r="I180" s="77"/>
      <c r="J180" s="78"/>
      <c r="K180" s="79"/>
      <c r="L180" s="80"/>
      <c r="M180" s="177"/>
      <c r="N180" s="309" t="str">
        <f t="shared" ca="1" si="46"/>
        <v/>
      </c>
      <c r="O180" s="310" t="str">
        <f ca="1">IFERROR(IF(VLOOKUP($E180,'SD Abgabe'!$A$32:$N$610,'SD Abgabe'!$D$28,FALSE)=0,"",VLOOKUP($E180,'SD Abgabe'!$A$32:$N$610,'SD Abgabe'!$D$28,FALSE)),"")</f>
        <v/>
      </c>
      <c r="P180" s="313"/>
      <c r="Q180" s="317" t="str">
        <f>IF(OR($M180=0,L180&lt;&gt;0),"",IFERROR(VLOOKUP($E180,'SD Abgabe'!$A$32:$N$610,'SD Abgabe'!$E$28,FALSE),""))</f>
        <v/>
      </c>
      <c r="R180" s="87"/>
      <c r="S180" s="81" t="str">
        <f t="shared" si="47"/>
        <v/>
      </c>
      <c r="T180" s="82">
        <f>IF(M180="Tierische Erzeugnisse",IF(OR($M180=0,L180&lt;&gt;0,U180&gt;0),"",IFERROR(VLOOKUP($E180,'SD Abgabe'!$A$32:$N$4326,'SD Abgabe'!$J$28,FALSE),0)),)</f>
        <v>0</v>
      </c>
      <c r="U180" s="83"/>
      <c r="V180" s="81" t="str">
        <f t="shared" si="58"/>
        <v/>
      </c>
      <c r="W180" s="82">
        <f>IF(M180="organische Düngemittel",IF(OR($M180=0,L180&lt;&gt;0,X180&gt;0),"",IFERROR(VLOOKUP($E180,'SD Abgabe'!$A$32:$N$4326,'SD Abgabe'!$J$28,FALSE),)),)</f>
        <v>0</v>
      </c>
      <c r="X180" s="84"/>
      <c r="Y180" s="85" t="str">
        <f ca="1">IFERROR(VLOOKUP($E180,'SD Abgabe'!$A$32:$N$610,Y$20,FALSE),"")</f>
        <v/>
      </c>
      <c r="Z180" s="86" t="str">
        <f ca="1">IFERROR(IF(AND(J180&lt;&gt;"eigene Stoffe",VLOOKUP($E180,'SD Abgabe'!$A$32:$N$610,'SD Abgabe'!$G$28,FALSE)=0),"",IF($L180&lt;&gt;0,"",IFERROR(IF(AND(P180&gt;0,O180&lt;&gt;"",Q180&lt;&gt;"t TM"),VLOOKUP($E180,'SD Abgabe'!$A$32:$N$610,'SD Abgabe'!$G$28,FALSE)/O180*P180,VLOOKUP($E180,'SD Abgabe'!$A$32:$N$610,'SD Abgabe'!$G$28,FALSE)),""))),"")</f>
        <v/>
      </c>
      <c r="AA180" s="87"/>
      <c r="AB180" s="86" t="str">
        <f ca="1">IFERROR(IF(AND(J180&lt;&gt;"eigene Stoffe",VLOOKUP($E180,'SD Abgabe'!$A$32:$N$610,'SD Abgabe'!$H$28,FALSE)=0),"",IF($L180&lt;&gt;0,"",IFERROR(IF(AND(P180&gt;0,O180&lt;&gt;"",Q180&lt;&gt;"t TM"),VLOOKUP($E180,'SD Abgabe'!$A$32:$N$610,'SD Abgabe'!$H$28,FALSE)/O180*P180,VLOOKUP($E180,'SD Abgabe'!$A$32:$N$610,'SD Abgabe'!$H$28,FALSE)),""))),"")</f>
        <v/>
      </c>
      <c r="AC180" s="87"/>
      <c r="AD180" s="424" t="s">
        <v>667</v>
      </c>
      <c r="AE180" s="26" t="str">
        <f>IF($M180=0,"",IFERROR(VLOOKUP($E180,'SD Abgabe'!$A$32:$N$556,AE$20,FALSE),""))</f>
        <v/>
      </c>
      <c r="AF180" s="15">
        <f t="shared" ca="1" si="59"/>
        <v>0</v>
      </c>
      <c r="AG180">
        <f t="shared" ca="1" si="48"/>
        <v>0</v>
      </c>
      <c r="AH180">
        <f t="shared" ca="1" si="49"/>
        <v>0</v>
      </c>
      <c r="AI180">
        <f t="shared" ca="1" si="50"/>
        <v>0</v>
      </c>
      <c r="AJ180">
        <f t="shared" ca="1" si="51"/>
        <v>0</v>
      </c>
      <c r="AK180">
        <f t="shared" si="60"/>
        <v>0</v>
      </c>
      <c r="AL180" s="28" t="e">
        <f ca="1">COUNTIF(OFFSET('SD Abgabe'!$C$32,VLOOKUP(J180,Art_Abgabe,3,FALSE),0,VLOOKUP(J180,Art_Abgabe,4,FALSE)-VLOOKUP(J180,Art_Abgabe,3,FALSE)+1,1),K180)</f>
        <v>#N/A</v>
      </c>
      <c r="AM180" s="14">
        <f ca="1">COUNTIF(OFFSET('SD Abgabe'!$M$32,VLOOKUP(E180,'SD Abgabe'!$A$33:$X$485,'SD Abgabe'!$X$28,FALSE),0,1,VLOOKUP(E180,'SD Abgabe'!$A$33:$Y$485,'SD Abgabe'!$Y$28,FALSE)),M180)</f>
        <v>0</v>
      </c>
      <c r="AN180" s="91">
        <f t="shared" ca="1" si="52"/>
        <v>0</v>
      </c>
      <c r="AO180" s="98">
        <f t="shared" si="61"/>
        <v>3</v>
      </c>
      <c r="AP180" s="98">
        <f t="shared" si="53"/>
        <v>0</v>
      </c>
      <c r="AQ180" s="17" t="str">
        <f t="shared" si="54"/>
        <v>1900-1-Abgabe</v>
      </c>
    </row>
    <row r="181" spans="1:43">
      <c r="A181" s="98">
        <f t="shared" si="43"/>
        <v>0</v>
      </c>
      <c r="B181" s="98" t="str">
        <f>IF(C181=1,SUM($C$23:C181),"")</f>
        <v/>
      </c>
      <c r="C181" s="98">
        <f t="shared" si="44"/>
        <v>0</v>
      </c>
      <c r="D181" t="str">
        <f t="shared" si="55"/>
        <v>1900-1-Abgabe-</v>
      </c>
      <c r="E181" s="7" t="str">
        <f t="shared" ca="1" si="45"/>
        <v>-</v>
      </c>
      <c r="F181" s="7">
        <f t="shared" si="56"/>
        <v>1900</v>
      </c>
      <c r="G181" s="7">
        <f t="shared" si="57"/>
        <v>1</v>
      </c>
      <c r="H181" s="162">
        <f t="shared" si="6"/>
        <v>159</v>
      </c>
      <c r="I181" s="77"/>
      <c r="J181" s="78"/>
      <c r="K181" s="79"/>
      <c r="L181" s="80"/>
      <c r="M181" s="177"/>
      <c r="N181" s="309" t="str">
        <f t="shared" ca="1" si="46"/>
        <v/>
      </c>
      <c r="O181" s="310" t="str">
        <f ca="1">IFERROR(IF(VLOOKUP($E181,'SD Abgabe'!$A$32:$N$610,'SD Abgabe'!$D$28,FALSE)=0,"",VLOOKUP($E181,'SD Abgabe'!$A$32:$N$610,'SD Abgabe'!$D$28,FALSE)),"")</f>
        <v/>
      </c>
      <c r="P181" s="313"/>
      <c r="Q181" s="317" t="str">
        <f>IF(OR($M181=0,L181&lt;&gt;0),"",IFERROR(VLOOKUP($E181,'SD Abgabe'!$A$32:$N$610,'SD Abgabe'!$E$28,FALSE),""))</f>
        <v/>
      </c>
      <c r="R181" s="87"/>
      <c r="S181" s="81" t="str">
        <f t="shared" si="47"/>
        <v/>
      </c>
      <c r="T181" s="82">
        <f>IF(M181="Tierische Erzeugnisse",IF(OR($M181=0,L181&lt;&gt;0,U181&gt;0),"",IFERROR(VLOOKUP($E181,'SD Abgabe'!$A$32:$N$4326,'SD Abgabe'!$J$28,FALSE),0)),)</f>
        <v>0</v>
      </c>
      <c r="U181" s="83"/>
      <c r="V181" s="81" t="str">
        <f t="shared" si="58"/>
        <v/>
      </c>
      <c r="W181" s="82">
        <f>IF(M181="organische Düngemittel",IF(OR($M181=0,L181&lt;&gt;0,X181&gt;0),"",IFERROR(VLOOKUP($E181,'SD Abgabe'!$A$32:$N$4326,'SD Abgabe'!$J$28,FALSE),)),)</f>
        <v>0</v>
      </c>
      <c r="X181" s="84"/>
      <c r="Y181" s="85" t="str">
        <f ca="1">IFERROR(VLOOKUP($E181,'SD Abgabe'!$A$32:$N$610,Y$20,FALSE),"")</f>
        <v/>
      </c>
      <c r="Z181" s="86" t="str">
        <f ca="1">IFERROR(IF(AND(J181&lt;&gt;"eigene Stoffe",VLOOKUP($E181,'SD Abgabe'!$A$32:$N$610,'SD Abgabe'!$G$28,FALSE)=0),"",IF($L181&lt;&gt;0,"",IFERROR(IF(AND(P181&gt;0,O181&lt;&gt;"",Q181&lt;&gt;"t TM"),VLOOKUP($E181,'SD Abgabe'!$A$32:$N$610,'SD Abgabe'!$G$28,FALSE)/O181*P181,VLOOKUP($E181,'SD Abgabe'!$A$32:$N$610,'SD Abgabe'!$G$28,FALSE)),""))),"")</f>
        <v/>
      </c>
      <c r="AA181" s="87"/>
      <c r="AB181" s="86" t="str">
        <f ca="1">IFERROR(IF(AND(J181&lt;&gt;"eigene Stoffe",VLOOKUP($E181,'SD Abgabe'!$A$32:$N$610,'SD Abgabe'!$H$28,FALSE)=0),"",IF($L181&lt;&gt;0,"",IFERROR(IF(AND(P181&gt;0,O181&lt;&gt;"",Q181&lt;&gt;"t TM"),VLOOKUP($E181,'SD Abgabe'!$A$32:$N$610,'SD Abgabe'!$H$28,FALSE)/O181*P181,VLOOKUP($E181,'SD Abgabe'!$A$32:$N$610,'SD Abgabe'!$H$28,FALSE)),""))),"")</f>
        <v/>
      </c>
      <c r="AC181" s="87"/>
      <c r="AD181" s="424" t="s">
        <v>667</v>
      </c>
      <c r="AE181" s="26" t="str">
        <f>IF($M181=0,"",IFERROR(VLOOKUP($E181,'SD Abgabe'!$A$32:$N$556,AE$20,FALSE),""))</f>
        <v/>
      </c>
      <c r="AF181" s="15">
        <f t="shared" ca="1" si="59"/>
        <v>0</v>
      </c>
      <c r="AG181">
        <f t="shared" ca="1" si="48"/>
        <v>0</v>
      </c>
      <c r="AH181">
        <f t="shared" ca="1" si="49"/>
        <v>0</v>
      </c>
      <c r="AI181">
        <f t="shared" ca="1" si="50"/>
        <v>0</v>
      </c>
      <c r="AJ181">
        <f t="shared" ca="1" si="51"/>
        <v>0</v>
      </c>
      <c r="AK181">
        <f t="shared" si="60"/>
        <v>0</v>
      </c>
      <c r="AL181" s="28" t="e">
        <f ca="1">COUNTIF(OFFSET('SD Abgabe'!$C$32,VLOOKUP(J181,Art_Abgabe,3,FALSE),0,VLOOKUP(J181,Art_Abgabe,4,FALSE)-VLOOKUP(J181,Art_Abgabe,3,FALSE)+1,1),K181)</f>
        <v>#N/A</v>
      </c>
      <c r="AM181" s="14">
        <f ca="1">COUNTIF(OFFSET('SD Abgabe'!$M$32,VLOOKUP(E181,'SD Abgabe'!$A$33:$X$485,'SD Abgabe'!$X$28,FALSE),0,1,VLOOKUP(E181,'SD Abgabe'!$A$33:$Y$485,'SD Abgabe'!$Y$28,FALSE)),M181)</f>
        <v>0</v>
      </c>
      <c r="AN181" s="91">
        <f t="shared" ca="1" si="52"/>
        <v>0</v>
      </c>
      <c r="AO181" s="98">
        <f t="shared" si="61"/>
        <v>3</v>
      </c>
      <c r="AP181" s="98">
        <f t="shared" si="53"/>
        <v>0</v>
      </c>
      <c r="AQ181" s="17" t="str">
        <f t="shared" si="54"/>
        <v>1900-1-Abgabe</v>
      </c>
    </row>
    <row r="182" spans="1:43">
      <c r="A182" s="98">
        <f t="shared" si="43"/>
        <v>0</v>
      </c>
      <c r="B182" s="98" t="str">
        <f>IF(C182=1,SUM($C$23:C182),"")</f>
        <v/>
      </c>
      <c r="C182" s="98">
        <f t="shared" si="44"/>
        <v>0</v>
      </c>
      <c r="D182" t="str">
        <f t="shared" si="55"/>
        <v>1900-1-Abgabe-</v>
      </c>
      <c r="E182" s="7" t="str">
        <f t="shared" ca="1" si="45"/>
        <v>-</v>
      </c>
      <c r="F182" s="7">
        <f t="shared" si="56"/>
        <v>1900</v>
      </c>
      <c r="G182" s="7">
        <f t="shared" si="57"/>
        <v>1</v>
      </c>
      <c r="H182" s="162">
        <f t="shared" si="6"/>
        <v>160</v>
      </c>
      <c r="I182" s="77"/>
      <c r="J182" s="78"/>
      <c r="K182" s="79"/>
      <c r="L182" s="80"/>
      <c r="M182" s="177"/>
      <c r="N182" s="309" t="str">
        <f t="shared" ca="1" si="46"/>
        <v/>
      </c>
      <c r="O182" s="310" t="str">
        <f ca="1">IFERROR(IF(VLOOKUP($E182,'SD Abgabe'!$A$32:$N$610,'SD Abgabe'!$D$28,FALSE)=0,"",VLOOKUP($E182,'SD Abgabe'!$A$32:$N$610,'SD Abgabe'!$D$28,FALSE)),"")</f>
        <v/>
      </c>
      <c r="P182" s="313"/>
      <c r="Q182" s="317" t="str">
        <f>IF(OR($M182=0,L182&lt;&gt;0),"",IFERROR(VLOOKUP($E182,'SD Abgabe'!$A$32:$N$610,'SD Abgabe'!$E$28,FALSE),""))</f>
        <v/>
      </c>
      <c r="R182" s="87"/>
      <c r="S182" s="81" t="str">
        <f t="shared" si="47"/>
        <v/>
      </c>
      <c r="T182" s="82">
        <f>IF(M182="Tierische Erzeugnisse",IF(OR($M182=0,L182&lt;&gt;0,U182&gt;0),"",IFERROR(VLOOKUP($E182,'SD Abgabe'!$A$32:$N$4326,'SD Abgabe'!$J$28,FALSE),0)),)</f>
        <v>0</v>
      </c>
      <c r="U182" s="83"/>
      <c r="V182" s="81" t="str">
        <f t="shared" si="58"/>
        <v/>
      </c>
      <c r="W182" s="82">
        <f>IF(M182="organische Düngemittel",IF(OR($M182=0,L182&lt;&gt;0,X182&gt;0),"",IFERROR(VLOOKUP($E182,'SD Abgabe'!$A$32:$N$4326,'SD Abgabe'!$J$28,FALSE),)),)</f>
        <v>0</v>
      </c>
      <c r="X182" s="84"/>
      <c r="Y182" s="85" t="str">
        <f ca="1">IFERROR(VLOOKUP($E182,'SD Abgabe'!$A$32:$N$610,Y$20,FALSE),"")</f>
        <v/>
      </c>
      <c r="Z182" s="86" t="str">
        <f ca="1">IFERROR(IF(AND(J182&lt;&gt;"eigene Stoffe",VLOOKUP($E182,'SD Abgabe'!$A$32:$N$610,'SD Abgabe'!$G$28,FALSE)=0),"",IF($L182&lt;&gt;0,"",IFERROR(IF(AND(P182&gt;0,O182&lt;&gt;"",Q182&lt;&gt;"t TM"),VLOOKUP($E182,'SD Abgabe'!$A$32:$N$610,'SD Abgabe'!$G$28,FALSE)/O182*P182,VLOOKUP($E182,'SD Abgabe'!$A$32:$N$610,'SD Abgabe'!$G$28,FALSE)),""))),"")</f>
        <v/>
      </c>
      <c r="AA182" s="87"/>
      <c r="AB182" s="86" t="str">
        <f ca="1">IFERROR(IF(AND(J182&lt;&gt;"eigene Stoffe",VLOOKUP($E182,'SD Abgabe'!$A$32:$N$610,'SD Abgabe'!$H$28,FALSE)=0),"",IF($L182&lt;&gt;0,"",IFERROR(IF(AND(P182&gt;0,O182&lt;&gt;"",Q182&lt;&gt;"t TM"),VLOOKUP($E182,'SD Abgabe'!$A$32:$N$610,'SD Abgabe'!$H$28,FALSE)/O182*P182,VLOOKUP($E182,'SD Abgabe'!$A$32:$N$610,'SD Abgabe'!$H$28,FALSE)),""))),"")</f>
        <v/>
      </c>
      <c r="AC182" s="87"/>
      <c r="AD182" s="424" t="s">
        <v>667</v>
      </c>
      <c r="AE182" s="26" t="str">
        <f>IF($M182=0,"",IFERROR(VLOOKUP($E182,'SD Abgabe'!$A$32:$N$556,AE$20,FALSE),""))</f>
        <v/>
      </c>
      <c r="AF182" s="15">
        <f t="shared" ca="1" si="59"/>
        <v>0</v>
      </c>
      <c r="AG182">
        <f t="shared" ca="1" si="48"/>
        <v>0</v>
      </c>
      <c r="AH182">
        <f t="shared" ca="1" si="49"/>
        <v>0</v>
      </c>
      <c r="AI182">
        <f t="shared" ca="1" si="50"/>
        <v>0</v>
      </c>
      <c r="AJ182">
        <f t="shared" ca="1" si="51"/>
        <v>0</v>
      </c>
      <c r="AK182">
        <f t="shared" si="60"/>
        <v>0</v>
      </c>
      <c r="AL182" s="28" t="e">
        <f ca="1">COUNTIF(OFFSET('SD Abgabe'!$C$32,VLOOKUP(J182,Art_Abgabe,3,FALSE),0,VLOOKUP(J182,Art_Abgabe,4,FALSE)-VLOOKUP(J182,Art_Abgabe,3,FALSE)+1,1),K182)</f>
        <v>#N/A</v>
      </c>
      <c r="AM182" s="14">
        <f ca="1">COUNTIF(OFFSET('SD Abgabe'!$M$32,VLOOKUP(E182,'SD Abgabe'!$A$33:$X$485,'SD Abgabe'!$X$28,FALSE),0,1,VLOOKUP(E182,'SD Abgabe'!$A$33:$Y$485,'SD Abgabe'!$Y$28,FALSE)),M182)</f>
        <v>0</v>
      </c>
      <c r="AN182" s="91">
        <f t="shared" ca="1" si="52"/>
        <v>0</v>
      </c>
      <c r="AO182" s="98">
        <f t="shared" si="61"/>
        <v>3</v>
      </c>
      <c r="AP182" s="98">
        <f t="shared" si="53"/>
        <v>0</v>
      </c>
      <c r="AQ182" s="17" t="str">
        <f t="shared" si="54"/>
        <v>1900-1-Abgabe</v>
      </c>
    </row>
    <row r="183" spans="1:43">
      <c r="A183" s="98">
        <f t="shared" si="43"/>
        <v>0</v>
      </c>
      <c r="B183" s="98" t="str">
        <f>IF(C183=1,SUM($C$23:C183),"")</f>
        <v/>
      </c>
      <c r="C183" s="98">
        <f t="shared" si="44"/>
        <v>0</v>
      </c>
      <c r="D183" t="str">
        <f t="shared" si="55"/>
        <v>1900-1-Abgabe-</v>
      </c>
      <c r="E183" s="7" t="str">
        <f t="shared" ca="1" si="45"/>
        <v>-</v>
      </c>
      <c r="F183" s="7">
        <f t="shared" si="56"/>
        <v>1900</v>
      </c>
      <c r="G183" s="7">
        <f t="shared" si="57"/>
        <v>1</v>
      </c>
      <c r="H183" s="162">
        <f t="shared" si="6"/>
        <v>161</v>
      </c>
      <c r="I183" s="77"/>
      <c r="J183" s="78"/>
      <c r="K183" s="79"/>
      <c r="L183" s="80"/>
      <c r="M183" s="177"/>
      <c r="N183" s="309" t="str">
        <f t="shared" ca="1" si="46"/>
        <v/>
      </c>
      <c r="O183" s="310" t="str">
        <f ca="1">IFERROR(IF(VLOOKUP($E183,'SD Abgabe'!$A$32:$N$610,'SD Abgabe'!$D$28,FALSE)=0,"",VLOOKUP($E183,'SD Abgabe'!$A$32:$N$610,'SD Abgabe'!$D$28,FALSE)),"")</f>
        <v/>
      </c>
      <c r="P183" s="313"/>
      <c r="Q183" s="317" t="str">
        <f>IF(OR($M183=0,L183&lt;&gt;0),"",IFERROR(VLOOKUP($E183,'SD Abgabe'!$A$32:$N$610,'SD Abgabe'!$E$28,FALSE),""))</f>
        <v/>
      </c>
      <c r="R183" s="87"/>
      <c r="S183" s="81" t="str">
        <f t="shared" si="47"/>
        <v/>
      </c>
      <c r="T183" s="82">
        <f>IF(M183="Tierische Erzeugnisse",IF(OR($M183=0,L183&lt;&gt;0,U183&gt;0),"",IFERROR(VLOOKUP($E183,'SD Abgabe'!$A$32:$N$4326,'SD Abgabe'!$J$28,FALSE),0)),)</f>
        <v>0</v>
      </c>
      <c r="U183" s="83"/>
      <c r="V183" s="81" t="str">
        <f t="shared" si="58"/>
        <v/>
      </c>
      <c r="W183" s="82">
        <f>IF(M183="organische Düngemittel",IF(OR($M183=0,L183&lt;&gt;0,X183&gt;0),"",IFERROR(VLOOKUP($E183,'SD Abgabe'!$A$32:$N$4326,'SD Abgabe'!$J$28,FALSE),)),)</f>
        <v>0</v>
      </c>
      <c r="X183" s="84"/>
      <c r="Y183" s="85" t="str">
        <f ca="1">IFERROR(VLOOKUP($E183,'SD Abgabe'!$A$32:$N$610,Y$20,FALSE),"")</f>
        <v/>
      </c>
      <c r="Z183" s="86" t="str">
        <f ca="1">IFERROR(IF(AND(J183&lt;&gt;"eigene Stoffe",VLOOKUP($E183,'SD Abgabe'!$A$32:$N$610,'SD Abgabe'!$G$28,FALSE)=0),"",IF($L183&lt;&gt;0,"",IFERROR(IF(AND(P183&gt;0,O183&lt;&gt;"",Q183&lt;&gt;"t TM"),VLOOKUP($E183,'SD Abgabe'!$A$32:$N$610,'SD Abgabe'!$G$28,FALSE)/O183*P183,VLOOKUP($E183,'SD Abgabe'!$A$32:$N$610,'SD Abgabe'!$G$28,FALSE)),""))),"")</f>
        <v/>
      </c>
      <c r="AA183" s="87"/>
      <c r="AB183" s="86" t="str">
        <f ca="1">IFERROR(IF(AND(J183&lt;&gt;"eigene Stoffe",VLOOKUP($E183,'SD Abgabe'!$A$32:$N$610,'SD Abgabe'!$H$28,FALSE)=0),"",IF($L183&lt;&gt;0,"",IFERROR(IF(AND(P183&gt;0,O183&lt;&gt;"",Q183&lt;&gt;"t TM"),VLOOKUP($E183,'SD Abgabe'!$A$32:$N$610,'SD Abgabe'!$H$28,FALSE)/O183*P183,VLOOKUP($E183,'SD Abgabe'!$A$32:$N$610,'SD Abgabe'!$H$28,FALSE)),""))),"")</f>
        <v/>
      </c>
      <c r="AC183" s="87"/>
      <c r="AD183" s="424" t="s">
        <v>667</v>
      </c>
      <c r="AE183" s="26" t="str">
        <f>IF($M183=0,"",IFERROR(VLOOKUP($E183,'SD Abgabe'!$A$32:$N$556,AE$20,FALSE),""))</f>
        <v/>
      </c>
      <c r="AF183" s="15">
        <f t="shared" ca="1" si="59"/>
        <v>0</v>
      </c>
      <c r="AG183">
        <f t="shared" ca="1" si="48"/>
        <v>0</v>
      </c>
      <c r="AH183">
        <f t="shared" ca="1" si="49"/>
        <v>0</v>
      </c>
      <c r="AI183">
        <f t="shared" ca="1" si="50"/>
        <v>0</v>
      </c>
      <c r="AJ183">
        <f t="shared" ca="1" si="51"/>
        <v>0</v>
      </c>
      <c r="AK183">
        <f t="shared" si="60"/>
        <v>0</v>
      </c>
      <c r="AL183" s="28" t="e">
        <f ca="1">COUNTIF(OFFSET('SD Abgabe'!$C$32,VLOOKUP(J183,Art_Abgabe,3,FALSE),0,VLOOKUP(J183,Art_Abgabe,4,FALSE)-VLOOKUP(J183,Art_Abgabe,3,FALSE)+1,1),K183)</f>
        <v>#N/A</v>
      </c>
      <c r="AM183" s="14">
        <f ca="1">COUNTIF(OFFSET('SD Abgabe'!$M$32,VLOOKUP(E183,'SD Abgabe'!$A$33:$X$485,'SD Abgabe'!$X$28,FALSE),0,1,VLOOKUP(E183,'SD Abgabe'!$A$33:$Y$485,'SD Abgabe'!$Y$28,FALSE)),M183)</f>
        <v>0</v>
      </c>
      <c r="AN183" s="91">
        <f t="shared" ca="1" si="52"/>
        <v>0</v>
      </c>
      <c r="AO183" s="98">
        <f t="shared" si="61"/>
        <v>3</v>
      </c>
      <c r="AP183" s="98">
        <f t="shared" si="53"/>
        <v>0</v>
      </c>
      <c r="AQ183" s="17" t="str">
        <f t="shared" si="54"/>
        <v>1900-1-Abgabe</v>
      </c>
    </row>
    <row r="184" spans="1:43">
      <c r="A184" s="98">
        <f t="shared" si="43"/>
        <v>0</v>
      </c>
      <c r="B184" s="98" t="str">
        <f>IF(C184=1,SUM($C$23:C184),"")</f>
        <v/>
      </c>
      <c r="C184" s="98">
        <f t="shared" si="44"/>
        <v>0</v>
      </c>
      <c r="D184" t="str">
        <f t="shared" si="55"/>
        <v>1900-1-Abgabe-</v>
      </c>
      <c r="E184" s="7" t="str">
        <f t="shared" ca="1" si="45"/>
        <v>-</v>
      </c>
      <c r="F184" s="7">
        <f t="shared" si="56"/>
        <v>1900</v>
      </c>
      <c r="G184" s="7">
        <f t="shared" si="57"/>
        <v>1</v>
      </c>
      <c r="H184" s="162">
        <f t="shared" si="6"/>
        <v>162</v>
      </c>
      <c r="I184" s="77"/>
      <c r="J184" s="78"/>
      <c r="K184" s="79"/>
      <c r="L184" s="80"/>
      <c r="M184" s="177"/>
      <c r="N184" s="309" t="str">
        <f t="shared" ca="1" si="46"/>
        <v/>
      </c>
      <c r="O184" s="310" t="str">
        <f ca="1">IFERROR(IF(VLOOKUP($E184,'SD Abgabe'!$A$32:$N$610,'SD Abgabe'!$D$28,FALSE)=0,"",VLOOKUP($E184,'SD Abgabe'!$A$32:$N$610,'SD Abgabe'!$D$28,FALSE)),"")</f>
        <v/>
      </c>
      <c r="P184" s="313"/>
      <c r="Q184" s="317" t="str">
        <f>IF(OR($M184=0,L184&lt;&gt;0),"",IFERROR(VLOOKUP($E184,'SD Abgabe'!$A$32:$N$610,'SD Abgabe'!$E$28,FALSE),""))</f>
        <v/>
      </c>
      <c r="R184" s="87"/>
      <c r="S184" s="81" t="str">
        <f t="shared" si="47"/>
        <v/>
      </c>
      <c r="T184" s="82">
        <f>IF(M184="Tierische Erzeugnisse",IF(OR($M184=0,L184&lt;&gt;0,U184&gt;0),"",IFERROR(VLOOKUP($E184,'SD Abgabe'!$A$32:$N$4326,'SD Abgabe'!$J$28,FALSE),0)),)</f>
        <v>0</v>
      </c>
      <c r="U184" s="83"/>
      <c r="V184" s="81" t="str">
        <f t="shared" si="58"/>
        <v/>
      </c>
      <c r="W184" s="82">
        <f>IF(M184="organische Düngemittel",IF(OR($M184=0,L184&lt;&gt;0,X184&gt;0),"",IFERROR(VLOOKUP($E184,'SD Abgabe'!$A$32:$N$4326,'SD Abgabe'!$J$28,FALSE),)),)</f>
        <v>0</v>
      </c>
      <c r="X184" s="84"/>
      <c r="Y184" s="85" t="str">
        <f ca="1">IFERROR(VLOOKUP($E184,'SD Abgabe'!$A$32:$N$610,Y$20,FALSE),"")</f>
        <v/>
      </c>
      <c r="Z184" s="86" t="str">
        <f ca="1">IFERROR(IF(AND(J184&lt;&gt;"eigene Stoffe",VLOOKUP($E184,'SD Abgabe'!$A$32:$N$610,'SD Abgabe'!$G$28,FALSE)=0),"",IF($L184&lt;&gt;0,"",IFERROR(IF(AND(P184&gt;0,O184&lt;&gt;"",Q184&lt;&gt;"t TM"),VLOOKUP($E184,'SD Abgabe'!$A$32:$N$610,'SD Abgabe'!$G$28,FALSE)/O184*P184,VLOOKUP($E184,'SD Abgabe'!$A$32:$N$610,'SD Abgabe'!$G$28,FALSE)),""))),"")</f>
        <v/>
      </c>
      <c r="AA184" s="87"/>
      <c r="AB184" s="86" t="str">
        <f ca="1">IFERROR(IF(AND(J184&lt;&gt;"eigene Stoffe",VLOOKUP($E184,'SD Abgabe'!$A$32:$N$610,'SD Abgabe'!$H$28,FALSE)=0),"",IF($L184&lt;&gt;0,"",IFERROR(IF(AND(P184&gt;0,O184&lt;&gt;"",Q184&lt;&gt;"t TM"),VLOOKUP($E184,'SD Abgabe'!$A$32:$N$610,'SD Abgabe'!$H$28,FALSE)/O184*P184,VLOOKUP($E184,'SD Abgabe'!$A$32:$N$610,'SD Abgabe'!$H$28,FALSE)),""))),"")</f>
        <v/>
      </c>
      <c r="AC184" s="87"/>
      <c r="AD184" s="424" t="s">
        <v>667</v>
      </c>
      <c r="AE184" s="26" t="str">
        <f>IF($M184=0,"",IFERROR(VLOOKUP($E184,'SD Abgabe'!$A$32:$N$556,AE$20,FALSE),""))</f>
        <v/>
      </c>
      <c r="AF184" s="15">
        <f t="shared" ca="1" si="59"/>
        <v>0</v>
      </c>
      <c r="AG184">
        <f t="shared" ca="1" si="48"/>
        <v>0</v>
      </c>
      <c r="AH184">
        <f t="shared" ca="1" si="49"/>
        <v>0</v>
      </c>
      <c r="AI184">
        <f t="shared" ca="1" si="50"/>
        <v>0</v>
      </c>
      <c r="AJ184">
        <f t="shared" ca="1" si="51"/>
        <v>0</v>
      </c>
      <c r="AK184">
        <f t="shared" si="60"/>
        <v>0</v>
      </c>
      <c r="AL184" s="28" t="e">
        <f ca="1">COUNTIF(OFFSET('SD Abgabe'!$C$32,VLOOKUP(J184,Art_Abgabe,3,FALSE),0,VLOOKUP(J184,Art_Abgabe,4,FALSE)-VLOOKUP(J184,Art_Abgabe,3,FALSE)+1,1),K184)</f>
        <v>#N/A</v>
      </c>
      <c r="AM184" s="14">
        <f ca="1">COUNTIF(OFFSET('SD Abgabe'!$M$32,VLOOKUP(E184,'SD Abgabe'!$A$33:$X$485,'SD Abgabe'!$X$28,FALSE),0,1,VLOOKUP(E184,'SD Abgabe'!$A$33:$Y$485,'SD Abgabe'!$Y$28,FALSE)),M184)</f>
        <v>0</v>
      </c>
      <c r="AN184" s="91">
        <f t="shared" ca="1" si="52"/>
        <v>0</v>
      </c>
      <c r="AO184" s="98">
        <f t="shared" si="61"/>
        <v>3</v>
      </c>
      <c r="AP184" s="98">
        <f t="shared" si="53"/>
        <v>0</v>
      </c>
      <c r="AQ184" s="17" t="str">
        <f t="shared" si="54"/>
        <v>1900-1-Abgabe</v>
      </c>
    </row>
    <row r="185" spans="1:43">
      <c r="A185" s="98">
        <f t="shared" si="43"/>
        <v>0</v>
      </c>
      <c r="B185" s="98" t="str">
        <f>IF(C185=1,SUM($C$23:C185),"")</f>
        <v/>
      </c>
      <c r="C185" s="98">
        <f t="shared" si="44"/>
        <v>0</v>
      </c>
      <c r="D185" t="str">
        <f t="shared" si="55"/>
        <v>1900-1-Abgabe-</v>
      </c>
      <c r="E185" s="7" t="str">
        <f t="shared" ca="1" si="45"/>
        <v>-</v>
      </c>
      <c r="F185" s="7">
        <f t="shared" si="56"/>
        <v>1900</v>
      </c>
      <c r="G185" s="7">
        <f t="shared" si="57"/>
        <v>1</v>
      </c>
      <c r="H185" s="162">
        <f t="shared" si="6"/>
        <v>163</v>
      </c>
      <c r="I185" s="77"/>
      <c r="J185" s="78"/>
      <c r="K185" s="79"/>
      <c r="L185" s="80"/>
      <c r="M185" s="177"/>
      <c r="N185" s="309" t="str">
        <f t="shared" ca="1" si="46"/>
        <v/>
      </c>
      <c r="O185" s="310" t="str">
        <f ca="1">IFERROR(IF(VLOOKUP($E185,'SD Abgabe'!$A$32:$N$610,'SD Abgabe'!$D$28,FALSE)=0,"",VLOOKUP($E185,'SD Abgabe'!$A$32:$N$610,'SD Abgabe'!$D$28,FALSE)),"")</f>
        <v/>
      </c>
      <c r="P185" s="313"/>
      <c r="Q185" s="317" t="str">
        <f>IF(OR($M185=0,L185&lt;&gt;0),"",IFERROR(VLOOKUP($E185,'SD Abgabe'!$A$32:$N$610,'SD Abgabe'!$E$28,FALSE),""))</f>
        <v/>
      </c>
      <c r="R185" s="87"/>
      <c r="S185" s="81" t="str">
        <f t="shared" si="47"/>
        <v/>
      </c>
      <c r="T185" s="82">
        <f>IF(M185="Tierische Erzeugnisse",IF(OR($M185=0,L185&lt;&gt;0,U185&gt;0),"",IFERROR(VLOOKUP($E185,'SD Abgabe'!$A$32:$N$4326,'SD Abgabe'!$J$28,FALSE),0)),)</f>
        <v>0</v>
      </c>
      <c r="U185" s="83"/>
      <c r="V185" s="81" t="str">
        <f t="shared" si="58"/>
        <v/>
      </c>
      <c r="W185" s="82">
        <f>IF(M185="organische Düngemittel",IF(OR($M185=0,L185&lt;&gt;0,X185&gt;0),"",IFERROR(VLOOKUP($E185,'SD Abgabe'!$A$32:$N$4326,'SD Abgabe'!$J$28,FALSE),)),)</f>
        <v>0</v>
      </c>
      <c r="X185" s="84"/>
      <c r="Y185" s="85" t="str">
        <f ca="1">IFERROR(VLOOKUP($E185,'SD Abgabe'!$A$32:$N$610,Y$20,FALSE),"")</f>
        <v/>
      </c>
      <c r="Z185" s="86" t="str">
        <f ca="1">IFERROR(IF(AND(J185&lt;&gt;"eigene Stoffe",VLOOKUP($E185,'SD Abgabe'!$A$32:$N$610,'SD Abgabe'!$G$28,FALSE)=0),"",IF($L185&lt;&gt;0,"",IFERROR(IF(AND(P185&gt;0,O185&lt;&gt;"",Q185&lt;&gt;"t TM"),VLOOKUP($E185,'SD Abgabe'!$A$32:$N$610,'SD Abgabe'!$G$28,FALSE)/O185*P185,VLOOKUP($E185,'SD Abgabe'!$A$32:$N$610,'SD Abgabe'!$G$28,FALSE)),""))),"")</f>
        <v/>
      </c>
      <c r="AA185" s="87"/>
      <c r="AB185" s="86" t="str">
        <f ca="1">IFERROR(IF(AND(J185&lt;&gt;"eigene Stoffe",VLOOKUP($E185,'SD Abgabe'!$A$32:$N$610,'SD Abgabe'!$H$28,FALSE)=0),"",IF($L185&lt;&gt;0,"",IFERROR(IF(AND(P185&gt;0,O185&lt;&gt;"",Q185&lt;&gt;"t TM"),VLOOKUP($E185,'SD Abgabe'!$A$32:$N$610,'SD Abgabe'!$H$28,FALSE)/O185*P185,VLOOKUP($E185,'SD Abgabe'!$A$32:$N$610,'SD Abgabe'!$H$28,FALSE)),""))),"")</f>
        <v/>
      </c>
      <c r="AC185" s="87"/>
      <c r="AD185" s="424" t="s">
        <v>667</v>
      </c>
      <c r="AE185" s="26" t="str">
        <f>IF($M185=0,"",IFERROR(VLOOKUP($E185,'SD Abgabe'!$A$32:$N$556,AE$20,FALSE),""))</f>
        <v/>
      </c>
      <c r="AF185" s="15">
        <f t="shared" ca="1" si="59"/>
        <v>0</v>
      </c>
      <c r="AG185">
        <f t="shared" ca="1" si="48"/>
        <v>0</v>
      </c>
      <c r="AH185">
        <f t="shared" ca="1" si="49"/>
        <v>0</v>
      </c>
      <c r="AI185">
        <f t="shared" ca="1" si="50"/>
        <v>0</v>
      </c>
      <c r="AJ185">
        <f t="shared" ca="1" si="51"/>
        <v>0</v>
      </c>
      <c r="AK185">
        <f t="shared" si="60"/>
        <v>0</v>
      </c>
      <c r="AL185" s="28" t="e">
        <f ca="1">COUNTIF(OFFSET('SD Abgabe'!$C$32,VLOOKUP(J185,Art_Abgabe,3,FALSE),0,VLOOKUP(J185,Art_Abgabe,4,FALSE)-VLOOKUP(J185,Art_Abgabe,3,FALSE)+1,1),K185)</f>
        <v>#N/A</v>
      </c>
      <c r="AM185" s="14">
        <f ca="1">COUNTIF(OFFSET('SD Abgabe'!$M$32,VLOOKUP(E185,'SD Abgabe'!$A$33:$X$485,'SD Abgabe'!$X$28,FALSE),0,1,VLOOKUP(E185,'SD Abgabe'!$A$33:$Y$485,'SD Abgabe'!$Y$28,FALSE)),M185)</f>
        <v>0</v>
      </c>
      <c r="AN185" s="91">
        <f t="shared" ca="1" si="52"/>
        <v>0</v>
      </c>
      <c r="AO185" s="98">
        <f t="shared" si="61"/>
        <v>3</v>
      </c>
      <c r="AP185" s="98">
        <f t="shared" si="53"/>
        <v>0</v>
      </c>
      <c r="AQ185" s="17" t="str">
        <f t="shared" si="54"/>
        <v>1900-1-Abgabe</v>
      </c>
    </row>
    <row r="186" spans="1:43">
      <c r="A186" s="98">
        <f t="shared" si="43"/>
        <v>0</v>
      </c>
      <c r="B186" s="98" t="str">
        <f>IF(C186=1,SUM($C$23:C186),"")</f>
        <v/>
      </c>
      <c r="C186" s="98">
        <f t="shared" si="44"/>
        <v>0</v>
      </c>
      <c r="D186" t="str">
        <f t="shared" si="55"/>
        <v>1900-1-Abgabe-</v>
      </c>
      <c r="E186" s="7" t="str">
        <f t="shared" ca="1" si="45"/>
        <v>-</v>
      </c>
      <c r="F186" s="7">
        <f t="shared" si="56"/>
        <v>1900</v>
      </c>
      <c r="G186" s="7">
        <f t="shared" si="57"/>
        <v>1</v>
      </c>
      <c r="H186" s="162">
        <f t="shared" si="6"/>
        <v>164</v>
      </c>
      <c r="I186" s="77"/>
      <c r="J186" s="78"/>
      <c r="K186" s="79"/>
      <c r="L186" s="80"/>
      <c r="M186" s="177"/>
      <c r="N186" s="309" t="str">
        <f t="shared" ca="1" si="46"/>
        <v/>
      </c>
      <c r="O186" s="310" t="str">
        <f ca="1">IFERROR(IF(VLOOKUP($E186,'SD Abgabe'!$A$32:$N$610,'SD Abgabe'!$D$28,FALSE)=0,"",VLOOKUP($E186,'SD Abgabe'!$A$32:$N$610,'SD Abgabe'!$D$28,FALSE)),"")</f>
        <v/>
      </c>
      <c r="P186" s="313"/>
      <c r="Q186" s="317" t="str">
        <f>IF(OR($M186=0,L186&lt;&gt;0),"",IFERROR(VLOOKUP($E186,'SD Abgabe'!$A$32:$N$610,'SD Abgabe'!$E$28,FALSE),""))</f>
        <v/>
      </c>
      <c r="R186" s="87"/>
      <c r="S186" s="81" t="str">
        <f t="shared" si="47"/>
        <v/>
      </c>
      <c r="T186" s="82">
        <f>IF(M186="Tierische Erzeugnisse",IF(OR($M186=0,L186&lt;&gt;0,U186&gt;0),"",IFERROR(VLOOKUP($E186,'SD Abgabe'!$A$32:$N$4326,'SD Abgabe'!$J$28,FALSE),0)),)</f>
        <v>0</v>
      </c>
      <c r="U186" s="83"/>
      <c r="V186" s="81" t="str">
        <f t="shared" si="58"/>
        <v/>
      </c>
      <c r="W186" s="82">
        <f>IF(M186="organische Düngemittel",IF(OR($M186=0,L186&lt;&gt;0,X186&gt;0),"",IFERROR(VLOOKUP($E186,'SD Abgabe'!$A$32:$N$4326,'SD Abgabe'!$J$28,FALSE),)),)</f>
        <v>0</v>
      </c>
      <c r="X186" s="84"/>
      <c r="Y186" s="85" t="str">
        <f ca="1">IFERROR(VLOOKUP($E186,'SD Abgabe'!$A$32:$N$610,Y$20,FALSE),"")</f>
        <v/>
      </c>
      <c r="Z186" s="86" t="str">
        <f ca="1">IFERROR(IF(AND(J186&lt;&gt;"eigene Stoffe",VLOOKUP($E186,'SD Abgabe'!$A$32:$N$610,'SD Abgabe'!$G$28,FALSE)=0),"",IF($L186&lt;&gt;0,"",IFERROR(IF(AND(P186&gt;0,O186&lt;&gt;"",Q186&lt;&gt;"t TM"),VLOOKUP($E186,'SD Abgabe'!$A$32:$N$610,'SD Abgabe'!$G$28,FALSE)/O186*P186,VLOOKUP($E186,'SD Abgabe'!$A$32:$N$610,'SD Abgabe'!$G$28,FALSE)),""))),"")</f>
        <v/>
      </c>
      <c r="AA186" s="87"/>
      <c r="AB186" s="86" t="str">
        <f ca="1">IFERROR(IF(AND(J186&lt;&gt;"eigene Stoffe",VLOOKUP($E186,'SD Abgabe'!$A$32:$N$610,'SD Abgabe'!$H$28,FALSE)=0),"",IF($L186&lt;&gt;0,"",IFERROR(IF(AND(P186&gt;0,O186&lt;&gt;"",Q186&lt;&gt;"t TM"),VLOOKUP($E186,'SD Abgabe'!$A$32:$N$610,'SD Abgabe'!$H$28,FALSE)/O186*P186,VLOOKUP($E186,'SD Abgabe'!$A$32:$N$610,'SD Abgabe'!$H$28,FALSE)),""))),"")</f>
        <v/>
      </c>
      <c r="AC186" s="87"/>
      <c r="AD186" s="424" t="s">
        <v>667</v>
      </c>
      <c r="AE186" s="26" t="str">
        <f>IF($M186=0,"",IFERROR(VLOOKUP($E186,'SD Abgabe'!$A$32:$N$556,AE$20,FALSE),""))</f>
        <v/>
      </c>
      <c r="AF186" s="15">
        <f t="shared" ca="1" si="59"/>
        <v>0</v>
      </c>
      <c r="AG186">
        <f t="shared" ca="1" si="48"/>
        <v>0</v>
      </c>
      <c r="AH186">
        <f t="shared" ca="1" si="49"/>
        <v>0</v>
      </c>
      <c r="AI186">
        <f t="shared" ca="1" si="50"/>
        <v>0</v>
      </c>
      <c r="AJ186">
        <f t="shared" ca="1" si="51"/>
        <v>0</v>
      </c>
      <c r="AK186">
        <f t="shared" si="60"/>
        <v>0</v>
      </c>
      <c r="AL186" s="28" t="e">
        <f ca="1">COUNTIF(OFFSET('SD Abgabe'!$C$32,VLOOKUP(J186,Art_Abgabe,3,FALSE),0,VLOOKUP(J186,Art_Abgabe,4,FALSE)-VLOOKUP(J186,Art_Abgabe,3,FALSE)+1,1),K186)</f>
        <v>#N/A</v>
      </c>
      <c r="AM186" s="14">
        <f ca="1">COUNTIF(OFFSET('SD Abgabe'!$M$32,VLOOKUP(E186,'SD Abgabe'!$A$33:$X$485,'SD Abgabe'!$X$28,FALSE),0,1,VLOOKUP(E186,'SD Abgabe'!$A$33:$Y$485,'SD Abgabe'!$Y$28,FALSE)),M186)</f>
        <v>0</v>
      </c>
      <c r="AN186" s="91">
        <f t="shared" ca="1" si="52"/>
        <v>0</v>
      </c>
      <c r="AO186" s="98">
        <f t="shared" si="61"/>
        <v>3</v>
      </c>
      <c r="AP186" s="98">
        <f t="shared" si="53"/>
        <v>0</v>
      </c>
      <c r="AQ186" s="17" t="str">
        <f t="shared" si="54"/>
        <v>1900-1-Abgabe</v>
      </c>
    </row>
    <row r="187" spans="1:43">
      <c r="A187" s="98">
        <f t="shared" si="43"/>
        <v>0</v>
      </c>
      <c r="B187" s="98" t="str">
        <f>IF(C187=1,SUM($C$23:C187),"")</f>
        <v/>
      </c>
      <c r="C187" s="98">
        <f t="shared" si="44"/>
        <v>0</v>
      </c>
      <c r="D187" t="str">
        <f t="shared" si="55"/>
        <v>1900-1-Abgabe-</v>
      </c>
      <c r="E187" s="7" t="str">
        <f t="shared" ca="1" si="45"/>
        <v>-</v>
      </c>
      <c r="F187" s="7">
        <f t="shared" si="56"/>
        <v>1900</v>
      </c>
      <c r="G187" s="7">
        <f t="shared" si="57"/>
        <v>1</v>
      </c>
      <c r="H187" s="162">
        <f t="shared" si="6"/>
        <v>165</v>
      </c>
      <c r="I187" s="77"/>
      <c r="J187" s="78"/>
      <c r="K187" s="79"/>
      <c r="L187" s="80"/>
      <c r="M187" s="177"/>
      <c r="N187" s="309" t="str">
        <f t="shared" ca="1" si="46"/>
        <v/>
      </c>
      <c r="O187" s="310" t="str">
        <f ca="1">IFERROR(IF(VLOOKUP($E187,'SD Abgabe'!$A$32:$N$610,'SD Abgabe'!$D$28,FALSE)=0,"",VLOOKUP($E187,'SD Abgabe'!$A$32:$N$610,'SD Abgabe'!$D$28,FALSE)),"")</f>
        <v/>
      </c>
      <c r="P187" s="313"/>
      <c r="Q187" s="317" t="str">
        <f>IF(OR($M187=0,L187&lt;&gt;0),"",IFERROR(VLOOKUP($E187,'SD Abgabe'!$A$32:$N$610,'SD Abgabe'!$E$28,FALSE),""))</f>
        <v/>
      </c>
      <c r="R187" s="87"/>
      <c r="S187" s="81" t="str">
        <f t="shared" si="47"/>
        <v/>
      </c>
      <c r="T187" s="82">
        <f>IF(M187="Tierische Erzeugnisse",IF(OR($M187=0,L187&lt;&gt;0,U187&gt;0),"",IFERROR(VLOOKUP($E187,'SD Abgabe'!$A$32:$N$4326,'SD Abgabe'!$J$28,FALSE),0)),)</f>
        <v>0</v>
      </c>
      <c r="U187" s="83"/>
      <c r="V187" s="81" t="str">
        <f t="shared" si="58"/>
        <v/>
      </c>
      <c r="W187" s="82">
        <f>IF(M187="organische Düngemittel",IF(OR($M187=0,L187&lt;&gt;0,X187&gt;0),"",IFERROR(VLOOKUP($E187,'SD Abgabe'!$A$32:$N$4326,'SD Abgabe'!$J$28,FALSE),)),)</f>
        <v>0</v>
      </c>
      <c r="X187" s="84"/>
      <c r="Y187" s="85" t="str">
        <f ca="1">IFERROR(VLOOKUP($E187,'SD Abgabe'!$A$32:$N$610,Y$20,FALSE),"")</f>
        <v/>
      </c>
      <c r="Z187" s="86" t="str">
        <f ca="1">IFERROR(IF(AND(J187&lt;&gt;"eigene Stoffe",VLOOKUP($E187,'SD Abgabe'!$A$32:$N$610,'SD Abgabe'!$G$28,FALSE)=0),"",IF($L187&lt;&gt;0,"",IFERROR(IF(AND(P187&gt;0,O187&lt;&gt;"",Q187&lt;&gt;"t TM"),VLOOKUP($E187,'SD Abgabe'!$A$32:$N$610,'SD Abgabe'!$G$28,FALSE)/O187*P187,VLOOKUP($E187,'SD Abgabe'!$A$32:$N$610,'SD Abgabe'!$G$28,FALSE)),""))),"")</f>
        <v/>
      </c>
      <c r="AA187" s="87"/>
      <c r="AB187" s="86" t="str">
        <f ca="1">IFERROR(IF(AND(J187&lt;&gt;"eigene Stoffe",VLOOKUP($E187,'SD Abgabe'!$A$32:$N$610,'SD Abgabe'!$H$28,FALSE)=0),"",IF($L187&lt;&gt;0,"",IFERROR(IF(AND(P187&gt;0,O187&lt;&gt;"",Q187&lt;&gt;"t TM"),VLOOKUP($E187,'SD Abgabe'!$A$32:$N$610,'SD Abgabe'!$H$28,FALSE)/O187*P187,VLOOKUP($E187,'SD Abgabe'!$A$32:$N$610,'SD Abgabe'!$H$28,FALSE)),""))),"")</f>
        <v/>
      </c>
      <c r="AC187" s="87"/>
      <c r="AD187" s="424" t="s">
        <v>667</v>
      </c>
      <c r="AE187" s="26" t="str">
        <f>IF($M187=0,"",IFERROR(VLOOKUP($E187,'SD Abgabe'!$A$32:$N$556,AE$20,FALSE),""))</f>
        <v/>
      </c>
      <c r="AF187" s="15">
        <f t="shared" ca="1" si="59"/>
        <v>0</v>
      </c>
      <c r="AG187">
        <f t="shared" ca="1" si="48"/>
        <v>0</v>
      </c>
      <c r="AH187">
        <f t="shared" ca="1" si="49"/>
        <v>0</v>
      </c>
      <c r="AI187">
        <f t="shared" ca="1" si="50"/>
        <v>0</v>
      </c>
      <c r="AJ187">
        <f t="shared" ca="1" si="51"/>
        <v>0</v>
      </c>
      <c r="AK187">
        <f t="shared" si="60"/>
        <v>0</v>
      </c>
      <c r="AL187" s="28" t="e">
        <f ca="1">COUNTIF(OFFSET('SD Abgabe'!$C$32,VLOOKUP(J187,Art_Abgabe,3,FALSE),0,VLOOKUP(J187,Art_Abgabe,4,FALSE)-VLOOKUP(J187,Art_Abgabe,3,FALSE)+1,1),K187)</f>
        <v>#N/A</v>
      </c>
      <c r="AM187" s="14">
        <f ca="1">COUNTIF(OFFSET('SD Abgabe'!$M$32,VLOOKUP(E187,'SD Abgabe'!$A$33:$X$485,'SD Abgabe'!$X$28,FALSE),0,1,VLOOKUP(E187,'SD Abgabe'!$A$33:$Y$485,'SD Abgabe'!$Y$28,FALSE)),M187)</f>
        <v>0</v>
      </c>
      <c r="AN187" s="91">
        <f t="shared" ca="1" si="52"/>
        <v>0</v>
      </c>
      <c r="AO187" s="98">
        <f t="shared" si="61"/>
        <v>3</v>
      </c>
      <c r="AP187" s="98">
        <f t="shared" si="53"/>
        <v>0</v>
      </c>
      <c r="AQ187" s="17" t="str">
        <f t="shared" si="54"/>
        <v>1900-1-Abgabe</v>
      </c>
    </row>
    <row r="188" spans="1:43">
      <c r="A188" s="98">
        <f t="shared" si="43"/>
        <v>0</v>
      </c>
      <c r="B188" s="98" t="str">
        <f>IF(C188=1,SUM($C$23:C188),"")</f>
        <v/>
      </c>
      <c r="C188" s="98">
        <f t="shared" si="44"/>
        <v>0</v>
      </c>
      <c r="D188" t="str">
        <f t="shared" si="55"/>
        <v>1900-1-Abgabe-</v>
      </c>
      <c r="E188" s="7" t="str">
        <f t="shared" ca="1" si="45"/>
        <v>-</v>
      </c>
      <c r="F188" s="7">
        <f t="shared" si="56"/>
        <v>1900</v>
      </c>
      <c r="G188" s="7">
        <f t="shared" si="57"/>
        <v>1</v>
      </c>
      <c r="H188" s="162">
        <f t="shared" si="6"/>
        <v>166</v>
      </c>
      <c r="I188" s="77"/>
      <c r="J188" s="78"/>
      <c r="K188" s="79"/>
      <c r="L188" s="80"/>
      <c r="M188" s="177"/>
      <c r="N188" s="309" t="str">
        <f t="shared" ca="1" si="46"/>
        <v/>
      </c>
      <c r="O188" s="310" t="str">
        <f ca="1">IFERROR(IF(VLOOKUP($E188,'SD Abgabe'!$A$32:$N$610,'SD Abgabe'!$D$28,FALSE)=0,"",VLOOKUP($E188,'SD Abgabe'!$A$32:$N$610,'SD Abgabe'!$D$28,FALSE)),"")</f>
        <v/>
      </c>
      <c r="P188" s="313"/>
      <c r="Q188" s="317" t="str">
        <f>IF(OR($M188=0,L188&lt;&gt;0),"",IFERROR(VLOOKUP($E188,'SD Abgabe'!$A$32:$N$610,'SD Abgabe'!$E$28,FALSE),""))</f>
        <v/>
      </c>
      <c r="R188" s="87"/>
      <c r="S188" s="81" t="str">
        <f t="shared" si="47"/>
        <v/>
      </c>
      <c r="T188" s="82">
        <f>IF(M188="Tierische Erzeugnisse",IF(OR($M188=0,L188&lt;&gt;0,U188&gt;0),"",IFERROR(VLOOKUP($E188,'SD Abgabe'!$A$32:$N$4326,'SD Abgabe'!$J$28,FALSE),0)),)</f>
        <v>0</v>
      </c>
      <c r="U188" s="83"/>
      <c r="V188" s="81" t="str">
        <f t="shared" si="58"/>
        <v/>
      </c>
      <c r="W188" s="82">
        <f>IF(M188="organische Düngemittel",IF(OR($M188=0,L188&lt;&gt;0,X188&gt;0),"",IFERROR(VLOOKUP($E188,'SD Abgabe'!$A$32:$N$4326,'SD Abgabe'!$J$28,FALSE),)),)</f>
        <v>0</v>
      </c>
      <c r="X188" s="84"/>
      <c r="Y188" s="85" t="str">
        <f ca="1">IFERROR(VLOOKUP($E188,'SD Abgabe'!$A$32:$N$610,Y$20,FALSE),"")</f>
        <v/>
      </c>
      <c r="Z188" s="86" t="str">
        <f ca="1">IFERROR(IF(AND(J188&lt;&gt;"eigene Stoffe",VLOOKUP($E188,'SD Abgabe'!$A$32:$N$610,'SD Abgabe'!$G$28,FALSE)=0),"",IF($L188&lt;&gt;0,"",IFERROR(IF(AND(P188&gt;0,O188&lt;&gt;"",Q188&lt;&gt;"t TM"),VLOOKUP($E188,'SD Abgabe'!$A$32:$N$610,'SD Abgabe'!$G$28,FALSE)/O188*P188,VLOOKUP($E188,'SD Abgabe'!$A$32:$N$610,'SD Abgabe'!$G$28,FALSE)),""))),"")</f>
        <v/>
      </c>
      <c r="AA188" s="87"/>
      <c r="AB188" s="86" t="str">
        <f ca="1">IFERROR(IF(AND(J188&lt;&gt;"eigene Stoffe",VLOOKUP($E188,'SD Abgabe'!$A$32:$N$610,'SD Abgabe'!$H$28,FALSE)=0),"",IF($L188&lt;&gt;0,"",IFERROR(IF(AND(P188&gt;0,O188&lt;&gt;"",Q188&lt;&gt;"t TM"),VLOOKUP($E188,'SD Abgabe'!$A$32:$N$610,'SD Abgabe'!$H$28,FALSE)/O188*P188,VLOOKUP($E188,'SD Abgabe'!$A$32:$N$610,'SD Abgabe'!$H$28,FALSE)),""))),"")</f>
        <v/>
      </c>
      <c r="AC188" s="87"/>
      <c r="AD188" s="424" t="s">
        <v>667</v>
      </c>
      <c r="AE188" s="26" t="str">
        <f>IF($M188=0,"",IFERROR(VLOOKUP($E188,'SD Abgabe'!$A$32:$N$556,AE$20,FALSE),""))</f>
        <v/>
      </c>
      <c r="AF188" s="15">
        <f t="shared" ca="1" si="59"/>
        <v>0</v>
      </c>
      <c r="AG188">
        <f t="shared" ca="1" si="48"/>
        <v>0</v>
      </c>
      <c r="AH188">
        <f t="shared" ca="1" si="49"/>
        <v>0</v>
      </c>
      <c r="AI188">
        <f t="shared" ca="1" si="50"/>
        <v>0</v>
      </c>
      <c r="AJ188">
        <f t="shared" ca="1" si="51"/>
        <v>0</v>
      </c>
      <c r="AK188">
        <f t="shared" si="60"/>
        <v>0</v>
      </c>
      <c r="AL188" s="28" t="e">
        <f ca="1">COUNTIF(OFFSET('SD Abgabe'!$C$32,VLOOKUP(J188,Art_Abgabe,3,FALSE),0,VLOOKUP(J188,Art_Abgabe,4,FALSE)-VLOOKUP(J188,Art_Abgabe,3,FALSE)+1,1),K188)</f>
        <v>#N/A</v>
      </c>
      <c r="AM188" s="14">
        <f ca="1">COUNTIF(OFFSET('SD Abgabe'!$M$32,VLOOKUP(E188,'SD Abgabe'!$A$33:$X$485,'SD Abgabe'!$X$28,FALSE),0,1,VLOOKUP(E188,'SD Abgabe'!$A$33:$Y$485,'SD Abgabe'!$Y$28,FALSE)),M188)</f>
        <v>0</v>
      </c>
      <c r="AN188" s="91">
        <f t="shared" ca="1" si="52"/>
        <v>0</v>
      </c>
      <c r="AO188" s="98">
        <f t="shared" si="61"/>
        <v>3</v>
      </c>
      <c r="AP188" s="98">
        <f t="shared" si="53"/>
        <v>0</v>
      </c>
      <c r="AQ188" s="17" t="str">
        <f t="shared" si="54"/>
        <v>1900-1-Abgabe</v>
      </c>
    </row>
    <row r="189" spans="1:43">
      <c r="A189" s="98">
        <f t="shared" si="43"/>
        <v>0</v>
      </c>
      <c r="B189" s="98" t="str">
        <f>IF(C189=1,SUM($C$23:C189),"")</f>
        <v/>
      </c>
      <c r="C189" s="98">
        <f t="shared" si="44"/>
        <v>0</v>
      </c>
      <c r="D189" t="str">
        <f t="shared" si="55"/>
        <v>1900-1-Abgabe-</v>
      </c>
      <c r="E189" s="7" t="str">
        <f t="shared" ca="1" si="45"/>
        <v>-</v>
      </c>
      <c r="F189" s="7">
        <f t="shared" si="56"/>
        <v>1900</v>
      </c>
      <c r="G189" s="7">
        <f t="shared" si="57"/>
        <v>1</v>
      </c>
      <c r="H189" s="162">
        <f t="shared" si="6"/>
        <v>167</v>
      </c>
      <c r="I189" s="77"/>
      <c r="J189" s="78"/>
      <c r="K189" s="79"/>
      <c r="L189" s="80"/>
      <c r="M189" s="177"/>
      <c r="N189" s="309" t="str">
        <f t="shared" ca="1" si="46"/>
        <v/>
      </c>
      <c r="O189" s="310" t="str">
        <f ca="1">IFERROR(IF(VLOOKUP($E189,'SD Abgabe'!$A$32:$N$610,'SD Abgabe'!$D$28,FALSE)=0,"",VLOOKUP($E189,'SD Abgabe'!$A$32:$N$610,'SD Abgabe'!$D$28,FALSE)),"")</f>
        <v/>
      </c>
      <c r="P189" s="313"/>
      <c r="Q189" s="317" t="str">
        <f>IF(OR($M189=0,L189&lt;&gt;0),"",IFERROR(VLOOKUP($E189,'SD Abgabe'!$A$32:$N$610,'SD Abgabe'!$E$28,FALSE),""))</f>
        <v/>
      </c>
      <c r="R189" s="87"/>
      <c r="S189" s="81" t="str">
        <f t="shared" si="47"/>
        <v/>
      </c>
      <c r="T189" s="82">
        <f>IF(M189="Tierische Erzeugnisse",IF(OR($M189=0,L189&lt;&gt;0,U189&gt;0),"",IFERROR(VLOOKUP($E189,'SD Abgabe'!$A$32:$N$4326,'SD Abgabe'!$J$28,FALSE),0)),)</f>
        <v>0</v>
      </c>
      <c r="U189" s="83"/>
      <c r="V189" s="81" t="str">
        <f t="shared" si="58"/>
        <v/>
      </c>
      <c r="W189" s="82">
        <f>IF(M189="organische Düngemittel",IF(OR($M189=0,L189&lt;&gt;0,X189&gt;0),"",IFERROR(VLOOKUP($E189,'SD Abgabe'!$A$32:$N$4326,'SD Abgabe'!$J$28,FALSE),)),)</f>
        <v>0</v>
      </c>
      <c r="X189" s="84"/>
      <c r="Y189" s="85" t="str">
        <f ca="1">IFERROR(VLOOKUP($E189,'SD Abgabe'!$A$32:$N$610,Y$20,FALSE),"")</f>
        <v/>
      </c>
      <c r="Z189" s="86" t="str">
        <f ca="1">IFERROR(IF(AND(J189&lt;&gt;"eigene Stoffe",VLOOKUP($E189,'SD Abgabe'!$A$32:$N$610,'SD Abgabe'!$G$28,FALSE)=0),"",IF($L189&lt;&gt;0,"",IFERROR(IF(AND(P189&gt;0,O189&lt;&gt;"",Q189&lt;&gt;"t TM"),VLOOKUP($E189,'SD Abgabe'!$A$32:$N$610,'SD Abgabe'!$G$28,FALSE)/O189*P189,VLOOKUP($E189,'SD Abgabe'!$A$32:$N$610,'SD Abgabe'!$G$28,FALSE)),""))),"")</f>
        <v/>
      </c>
      <c r="AA189" s="87"/>
      <c r="AB189" s="86" t="str">
        <f ca="1">IFERROR(IF(AND(J189&lt;&gt;"eigene Stoffe",VLOOKUP($E189,'SD Abgabe'!$A$32:$N$610,'SD Abgabe'!$H$28,FALSE)=0),"",IF($L189&lt;&gt;0,"",IFERROR(IF(AND(P189&gt;0,O189&lt;&gt;"",Q189&lt;&gt;"t TM"),VLOOKUP($E189,'SD Abgabe'!$A$32:$N$610,'SD Abgabe'!$H$28,FALSE)/O189*P189,VLOOKUP($E189,'SD Abgabe'!$A$32:$N$610,'SD Abgabe'!$H$28,FALSE)),""))),"")</f>
        <v/>
      </c>
      <c r="AC189" s="87"/>
      <c r="AD189" s="424" t="s">
        <v>667</v>
      </c>
      <c r="AE189" s="26" t="str">
        <f>IF($M189=0,"",IFERROR(VLOOKUP($E189,'SD Abgabe'!$A$32:$N$556,AE$20,FALSE),""))</f>
        <v/>
      </c>
      <c r="AF189" s="15">
        <f t="shared" ca="1" si="59"/>
        <v>0</v>
      </c>
      <c r="AG189">
        <f t="shared" ca="1" si="48"/>
        <v>0</v>
      </c>
      <c r="AH189">
        <f t="shared" ca="1" si="49"/>
        <v>0</v>
      </c>
      <c r="AI189">
        <f t="shared" ca="1" si="50"/>
        <v>0</v>
      </c>
      <c r="AJ189">
        <f t="shared" ca="1" si="51"/>
        <v>0</v>
      </c>
      <c r="AK189">
        <f t="shared" si="60"/>
        <v>0</v>
      </c>
      <c r="AL189" s="28" t="e">
        <f ca="1">COUNTIF(OFFSET('SD Abgabe'!$C$32,VLOOKUP(J189,Art_Abgabe,3,FALSE),0,VLOOKUP(J189,Art_Abgabe,4,FALSE)-VLOOKUP(J189,Art_Abgabe,3,FALSE)+1,1),K189)</f>
        <v>#N/A</v>
      </c>
      <c r="AM189" s="14">
        <f ca="1">COUNTIF(OFFSET('SD Abgabe'!$M$32,VLOOKUP(E189,'SD Abgabe'!$A$33:$X$485,'SD Abgabe'!$X$28,FALSE),0,1,VLOOKUP(E189,'SD Abgabe'!$A$33:$Y$485,'SD Abgabe'!$Y$28,FALSE)),M189)</f>
        <v>0</v>
      </c>
      <c r="AN189" s="91">
        <f t="shared" ca="1" si="52"/>
        <v>0</v>
      </c>
      <c r="AO189" s="98">
        <f t="shared" si="61"/>
        <v>3</v>
      </c>
      <c r="AP189" s="98">
        <f t="shared" si="53"/>
        <v>0</v>
      </c>
      <c r="AQ189" s="17" t="str">
        <f t="shared" si="54"/>
        <v>1900-1-Abgabe</v>
      </c>
    </row>
    <row r="190" spans="1:43">
      <c r="A190" s="98">
        <f t="shared" si="43"/>
        <v>0</v>
      </c>
      <c r="B190" s="98" t="str">
        <f>IF(C190=1,SUM($C$23:C190),"")</f>
        <v/>
      </c>
      <c r="C190" s="98">
        <f t="shared" si="44"/>
        <v>0</v>
      </c>
      <c r="D190" t="str">
        <f t="shared" si="55"/>
        <v>1900-1-Abgabe-</v>
      </c>
      <c r="E190" s="7" t="str">
        <f t="shared" ca="1" si="45"/>
        <v>-</v>
      </c>
      <c r="F190" s="7">
        <f t="shared" si="56"/>
        <v>1900</v>
      </c>
      <c r="G190" s="7">
        <f t="shared" si="57"/>
        <v>1</v>
      </c>
      <c r="H190" s="162">
        <f t="shared" si="6"/>
        <v>168</v>
      </c>
      <c r="I190" s="77"/>
      <c r="J190" s="78"/>
      <c r="K190" s="79"/>
      <c r="L190" s="80"/>
      <c r="M190" s="177"/>
      <c r="N190" s="309" t="str">
        <f t="shared" ca="1" si="46"/>
        <v/>
      </c>
      <c r="O190" s="310" t="str">
        <f ca="1">IFERROR(IF(VLOOKUP($E190,'SD Abgabe'!$A$32:$N$610,'SD Abgabe'!$D$28,FALSE)=0,"",VLOOKUP($E190,'SD Abgabe'!$A$32:$N$610,'SD Abgabe'!$D$28,FALSE)),"")</f>
        <v/>
      </c>
      <c r="P190" s="313"/>
      <c r="Q190" s="317" t="str">
        <f>IF(OR($M190=0,L190&lt;&gt;0),"",IFERROR(VLOOKUP($E190,'SD Abgabe'!$A$32:$N$610,'SD Abgabe'!$E$28,FALSE),""))</f>
        <v/>
      </c>
      <c r="R190" s="87"/>
      <c r="S190" s="81" t="str">
        <f t="shared" si="47"/>
        <v/>
      </c>
      <c r="T190" s="82">
        <f>IF(M190="Tierische Erzeugnisse",IF(OR($M190=0,L190&lt;&gt;0,U190&gt;0),"",IFERROR(VLOOKUP($E190,'SD Abgabe'!$A$32:$N$4326,'SD Abgabe'!$J$28,FALSE),0)),)</f>
        <v>0</v>
      </c>
      <c r="U190" s="83"/>
      <c r="V190" s="81" t="str">
        <f t="shared" si="58"/>
        <v/>
      </c>
      <c r="W190" s="82">
        <f>IF(M190="organische Düngemittel",IF(OR($M190=0,L190&lt;&gt;0,X190&gt;0),"",IFERROR(VLOOKUP($E190,'SD Abgabe'!$A$32:$N$4326,'SD Abgabe'!$J$28,FALSE),)),)</f>
        <v>0</v>
      </c>
      <c r="X190" s="84"/>
      <c r="Y190" s="85" t="str">
        <f ca="1">IFERROR(VLOOKUP($E190,'SD Abgabe'!$A$32:$N$610,Y$20,FALSE),"")</f>
        <v/>
      </c>
      <c r="Z190" s="86" t="str">
        <f ca="1">IFERROR(IF(AND(J190&lt;&gt;"eigene Stoffe",VLOOKUP($E190,'SD Abgabe'!$A$32:$N$610,'SD Abgabe'!$G$28,FALSE)=0),"",IF($L190&lt;&gt;0,"",IFERROR(IF(AND(P190&gt;0,O190&lt;&gt;"",Q190&lt;&gt;"t TM"),VLOOKUP($E190,'SD Abgabe'!$A$32:$N$610,'SD Abgabe'!$G$28,FALSE)/O190*P190,VLOOKUP($E190,'SD Abgabe'!$A$32:$N$610,'SD Abgabe'!$G$28,FALSE)),""))),"")</f>
        <v/>
      </c>
      <c r="AA190" s="87"/>
      <c r="AB190" s="86" t="str">
        <f ca="1">IFERROR(IF(AND(J190&lt;&gt;"eigene Stoffe",VLOOKUP($E190,'SD Abgabe'!$A$32:$N$610,'SD Abgabe'!$H$28,FALSE)=0),"",IF($L190&lt;&gt;0,"",IFERROR(IF(AND(P190&gt;0,O190&lt;&gt;"",Q190&lt;&gt;"t TM"),VLOOKUP($E190,'SD Abgabe'!$A$32:$N$610,'SD Abgabe'!$H$28,FALSE)/O190*P190,VLOOKUP($E190,'SD Abgabe'!$A$32:$N$610,'SD Abgabe'!$H$28,FALSE)),""))),"")</f>
        <v/>
      </c>
      <c r="AC190" s="87"/>
      <c r="AD190" s="424" t="s">
        <v>667</v>
      </c>
      <c r="AE190" s="26" t="str">
        <f>IF($M190=0,"",IFERROR(VLOOKUP($E190,'SD Abgabe'!$A$32:$N$556,AE$20,FALSE),""))</f>
        <v/>
      </c>
      <c r="AF190" s="15">
        <f t="shared" ca="1" si="59"/>
        <v>0</v>
      </c>
      <c r="AG190">
        <f t="shared" ca="1" si="48"/>
        <v>0</v>
      </c>
      <c r="AH190">
        <f t="shared" ca="1" si="49"/>
        <v>0</v>
      </c>
      <c r="AI190">
        <f t="shared" ca="1" si="50"/>
        <v>0</v>
      </c>
      <c r="AJ190">
        <f t="shared" ca="1" si="51"/>
        <v>0</v>
      </c>
      <c r="AK190">
        <f t="shared" si="60"/>
        <v>0</v>
      </c>
      <c r="AL190" s="28" t="e">
        <f ca="1">COUNTIF(OFFSET('SD Abgabe'!$C$32,VLOOKUP(J190,Art_Abgabe,3,FALSE),0,VLOOKUP(J190,Art_Abgabe,4,FALSE)-VLOOKUP(J190,Art_Abgabe,3,FALSE)+1,1),K190)</f>
        <v>#N/A</v>
      </c>
      <c r="AM190" s="14">
        <f ca="1">COUNTIF(OFFSET('SD Abgabe'!$M$32,VLOOKUP(E190,'SD Abgabe'!$A$33:$X$485,'SD Abgabe'!$X$28,FALSE),0,1,VLOOKUP(E190,'SD Abgabe'!$A$33:$Y$485,'SD Abgabe'!$Y$28,FALSE)),M190)</f>
        <v>0</v>
      </c>
      <c r="AN190" s="91">
        <f t="shared" ca="1" si="52"/>
        <v>0</v>
      </c>
      <c r="AO190" s="98">
        <f t="shared" si="61"/>
        <v>3</v>
      </c>
      <c r="AP190" s="98">
        <f t="shared" si="53"/>
        <v>0</v>
      </c>
      <c r="AQ190" s="17" t="str">
        <f t="shared" si="54"/>
        <v>1900-1-Abgabe</v>
      </c>
    </row>
    <row r="191" spans="1:43">
      <c r="A191" s="98">
        <f t="shared" si="43"/>
        <v>0</v>
      </c>
      <c r="B191" s="98" t="str">
        <f>IF(C191=1,SUM($C$23:C191),"")</f>
        <v/>
      </c>
      <c r="C191" s="98">
        <f t="shared" si="44"/>
        <v>0</v>
      </c>
      <c r="D191" t="str">
        <f t="shared" si="55"/>
        <v>1900-1-Abgabe-</v>
      </c>
      <c r="E191" s="7" t="str">
        <f t="shared" ca="1" si="45"/>
        <v>-</v>
      </c>
      <c r="F191" s="7">
        <f t="shared" si="56"/>
        <v>1900</v>
      </c>
      <c r="G191" s="7">
        <f t="shared" si="57"/>
        <v>1</v>
      </c>
      <c r="H191" s="162">
        <f t="shared" si="6"/>
        <v>169</v>
      </c>
      <c r="I191" s="77"/>
      <c r="J191" s="78"/>
      <c r="K191" s="79"/>
      <c r="L191" s="80"/>
      <c r="M191" s="177"/>
      <c r="N191" s="309" t="str">
        <f t="shared" ca="1" si="46"/>
        <v/>
      </c>
      <c r="O191" s="310" t="str">
        <f ca="1">IFERROR(IF(VLOOKUP($E191,'SD Abgabe'!$A$32:$N$610,'SD Abgabe'!$D$28,FALSE)=0,"",VLOOKUP($E191,'SD Abgabe'!$A$32:$N$610,'SD Abgabe'!$D$28,FALSE)),"")</f>
        <v/>
      </c>
      <c r="P191" s="313"/>
      <c r="Q191" s="317" t="str">
        <f>IF(OR($M191=0,L191&lt;&gt;0),"",IFERROR(VLOOKUP($E191,'SD Abgabe'!$A$32:$N$610,'SD Abgabe'!$E$28,FALSE),""))</f>
        <v/>
      </c>
      <c r="R191" s="87"/>
      <c r="S191" s="81" t="str">
        <f t="shared" si="47"/>
        <v/>
      </c>
      <c r="T191" s="82">
        <f>IF(M191="Tierische Erzeugnisse",IF(OR($M191=0,L191&lt;&gt;0,U191&gt;0),"",IFERROR(VLOOKUP($E191,'SD Abgabe'!$A$32:$N$4326,'SD Abgabe'!$J$28,FALSE),0)),)</f>
        <v>0</v>
      </c>
      <c r="U191" s="83"/>
      <c r="V191" s="81" t="str">
        <f t="shared" si="58"/>
        <v/>
      </c>
      <c r="W191" s="82">
        <f>IF(M191="organische Düngemittel",IF(OR($M191=0,L191&lt;&gt;0,X191&gt;0),"",IFERROR(VLOOKUP($E191,'SD Abgabe'!$A$32:$N$4326,'SD Abgabe'!$J$28,FALSE),)),)</f>
        <v>0</v>
      </c>
      <c r="X191" s="84"/>
      <c r="Y191" s="85" t="str">
        <f ca="1">IFERROR(VLOOKUP($E191,'SD Abgabe'!$A$32:$N$610,Y$20,FALSE),"")</f>
        <v/>
      </c>
      <c r="Z191" s="86" t="str">
        <f ca="1">IFERROR(IF(AND(J191&lt;&gt;"eigene Stoffe",VLOOKUP($E191,'SD Abgabe'!$A$32:$N$610,'SD Abgabe'!$G$28,FALSE)=0),"",IF($L191&lt;&gt;0,"",IFERROR(IF(AND(P191&gt;0,O191&lt;&gt;"",Q191&lt;&gt;"t TM"),VLOOKUP($E191,'SD Abgabe'!$A$32:$N$610,'SD Abgabe'!$G$28,FALSE)/O191*P191,VLOOKUP($E191,'SD Abgabe'!$A$32:$N$610,'SD Abgabe'!$G$28,FALSE)),""))),"")</f>
        <v/>
      </c>
      <c r="AA191" s="87"/>
      <c r="AB191" s="86" t="str">
        <f ca="1">IFERROR(IF(AND(J191&lt;&gt;"eigene Stoffe",VLOOKUP($E191,'SD Abgabe'!$A$32:$N$610,'SD Abgabe'!$H$28,FALSE)=0),"",IF($L191&lt;&gt;0,"",IFERROR(IF(AND(P191&gt;0,O191&lt;&gt;"",Q191&lt;&gt;"t TM"),VLOOKUP($E191,'SD Abgabe'!$A$32:$N$610,'SD Abgabe'!$H$28,FALSE)/O191*P191,VLOOKUP($E191,'SD Abgabe'!$A$32:$N$610,'SD Abgabe'!$H$28,FALSE)),""))),"")</f>
        <v/>
      </c>
      <c r="AC191" s="87"/>
      <c r="AD191" s="424" t="s">
        <v>667</v>
      </c>
      <c r="AE191" s="26" t="str">
        <f>IF($M191=0,"",IFERROR(VLOOKUP($E191,'SD Abgabe'!$A$32:$N$556,AE$20,FALSE),""))</f>
        <v/>
      </c>
      <c r="AF191" s="15">
        <f t="shared" ca="1" si="59"/>
        <v>0</v>
      </c>
      <c r="AG191">
        <f t="shared" ca="1" si="48"/>
        <v>0</v>
      </c>
      <c r="AH191">
        <f t="shared" ca="1" si="49"/>
        <v>0</v>
      </c>
      <c r="AI191">
        <f t="shared" ca="1" si="50"/>
        <v>0</v>
      </c>
      <c r="AJ191">
        <f t="shared" ca="1" si="51"/>
        <v>0</v>
      </c>
      <c r="AK191">
        <f t="shared" si="60"/>
        <v>0</v>
      </c>
      <c r="AL191" s="28" t="e">
        <f ca="1">COUNTIF(OFFSET('SD Abgabe'!$C$32,VLOOKUP(J191,Art_Abgabe,3,FALSE),0,VLOOKUP(J191,Art_Abgabe,4,FALSE)-VLOOKUP(J191,Art_Abgabe,3,FALSE)+1,1),K191)</f>
        <v>#N/A</v>
      </c>
      <c r="AM191" s="14">
        <f ca="1">COUNTIF(OFFSET('SD Abgabe'!$M$32,VLOOKUP(E191,'SD Abgabe'!$A$33:$X$485,'SD Abgabe'!$X$28,FALSE),0,1,VLOOKUP(E191,'SD Abgabe'!$A$33:$Y$485,'SD Abgabe'!$Y$28,FALSE)),M191)</f>
        <v>0</v>
      </c>
      <c r="AN191" s="91">
        <f t="shared" ca="1" si="52"/>
        <v>0</v>
      </c>
      <c r="AO191" s="98">
        <f t="shared" si="61"/>
        <v>3</v>
      </c>
      <c r="AP191" s="98">
        <f t="shared" si="53"/>
        <v>0</v>
      </c>
      <c r="AQ191" s="17" t="str">
        <f t="shared" si="54"/>
        <v>1900-1-Abgabe</v>
      </c>
    </row>
    <row r="192" spans="1:43">
      <c r="A192" s="98">
        <f t="shared" si="43"/>
        <v>0</v>
      </c>
      <c r="B192" s="98" t="str">
        <f>IF(C192=1,SUM($C$23:C192),"")</f>
        <v/>
      </c>
      <c r="C192" s="98">
        <f t="shared" si="44"/>
        <v>0</v>
      </c>
      <c r="D192" t="str">
        <f t="shared" si="55"/>
        <v>1900-1-Abgabe-</v>
      </c>
      <c r="E192" s="7" t="str">
        <f t="shared" ca="1" si="45"/>
        <v>-</v>
      </c>
      <c r="F192" s="7">
        <f t="shared" si="56"/>
        <v>1900</v>
      </c>
      <c r="G192" s="7">
        <f t="shared" si="57"/>
        <v>1</v>
      </c>
      <c r="H192" s="162">
        <f t="shared" si="6"/>
        <v>170</v>
      </c>
      <c r="I192" s="77"/>
      <c r="J192" s="78"/>
      <c r="K192" s="79"/>
      <c r="L192" s="80"/>
      <c r="M192" s="177"/>
      <c r="N192" s="309" t="str">
        <f t="shared" ca="1" si="46"/>
        <v/>
      </c>
      <c r="O192" s="310" t="str">
        <f ca="1">IFERROR(IF(VLOOKUP($E192,'SD Abgabe'!$A$32:$N$610,'SD Abgabe'!$D$28,FALSE)=0,"",VLOOKUP($E192,'SD Abgabe'!$A$32:$N$610,'SD Abgabe'!$D$28,FALSE)),"")</f>
        <v/>
      </c>
      <c r="P192" s="313"/>
      <c r="Q192" s="317" t="str">
        <f>IF(OR($M192=0,L192&lt;&gt;0),"",IFERROR(VLOOKUP($E192,'SD Abgabe'!$A$32:$N$610,'SD Abgabe'!$E$28,FALSE),""))</f>
        <v/>
      </c>
      <c r="R192" s="87"/>
      <c r="S192" s="81" t="str">
        <f t="shared" si="47"/>
        <v/>
      </c>
      <c r="T192" s="82">
        <f>IF(M192="Tierische Erzeugnisse",IF(OR($M192=0,L192&lt;&gt;0,U192&gt;0),"",IFERROR(VLOOKUP($E192,'SD Abgabe'!$A$32:$N$4326,'SD Abgabe'!$J$28,FALSE),0)),)</f>
        <v>0</v>
      </c>
      <c r="U192" s="83"/>
      <c r="V192" s="81" t="str">
        <f t="shared" si="58"/>
        <v/>
      </c>
      <c r="W192" s="82">
        <f>IF(M192="organische Düngemittel",IF(OR($M192=0,L192&lt;&gt;0,X192&gt;0),"",IFERROR(VLOOKUP($E192,'SD Abgabe'!$A$32:$N$4326,'SD Abgabe'!$J$28,FALSE),)),)</f>
        <v>0</v>
      </c>
      <c r="X192" s="84"/>
      <c r="Y192" s="85" t="str">
        <f ca="1">IFERROR(VLOOKUP($E192,'SD Abgabe'!$A$32:$N$610,Y$20,FALSE),"")</f>
        <v/>
      </c>
      <c r="Z192" s="86" t="str">
        <f ca="1">IFERROR(IF(AND(J192&lt;&gt;"eigene Stoffe",VLOOKUP($E192,'SD Abgabe'!$A$32:$N$610,'SD Abgabe'!$G$28,FALSE)=0),"",IF($L192&lt;&gt;0,"",IFERROR(IF(AND(P192&gt;0,O192&lt;&gt;"",Q192&lt;&gt;"t TM"),VLOOKUP($E192,'SD Abgabe'!$A$32:$N$610,'SD Abgabe'!$G$28,FALSE)/O192*P192,VLOOKUP($E192,'SD Abgabe'!$A$32:$N$610,'SD Abgabe'!$G$28,FALSE)),""))),"")</f>
        <v/>
      </c>
      <c r="AA192" s="87"/>
      <c r="AB192" s="86" t="str">
        <f ca="1">IFERROR(IF(AND(J192&lt;&gt;"eigene Stoffe",VLOOKUP($E192,'SD Abgabe'!$A$32:$N$610,'SD Abgabe'!$H$28,FALSE)=0),"",IF($L192&lt;&gt;0,"",IFERROR(IF(AND(P192&gt;0,O192&lt;&gt;"",Q192&lt;&gt;"t TM"),VLOOKUP($E192,'SD Abgabe'!$A$32:$N$610,'SD Abgabe'!$H$28,FALSE)/O192*P192,VLOOKUP($E192,'SD Abgabe'!$A$32:$N$610,'SD Abgabe'!$H$28,FALSE)),""))),"")</f>
        <v/>
      </c>
      <c r="AC192" s="87"/>
      <c r="AD192" s="424" t="s">
        <v>667</v>
      </c>
      <c r="AE192" s="26" t="str">
        <f>IF($M192=0,"",IFERROR(VLOOKUP($E192,'SD Abgabe'!$A$32:$N$556,AE$20,FALSE),""))</f>
        <v/>
      </c>
      <c r="AF192" s="15">
        <f t="shared" ca="1" si="59"/>
        <v>0</v>
      </c>
      <c r="AG192">
        <f t="shared" ca="1" si="48"/>
        <v>0</v>
      </c>
      <c r="AH192">
        <f t="shared" ca="1" si="49"/>
        <v>0</v>
      </c>
      <c r="AI192">
        <f t="shared" ca="1" si="50"/>
        <v>0</v>
      </c>
      <c r="AJ192">
        <f t="shared" ca="1" si="51"/>
        <v>0</v>
      </c>
      <c r="AK192">
        <f t="shared" si="60"/>
        <v>0</v>
      </c>
      <c r="AL192" s="28" t="e">
        <f ca="1">COUNTIF(OFFSET('SD Abgabe'!$C$32,VLOOKUP(J192,Art_Abgabe,3,FALSE),0,VLOOKUP(J192,Art_Abgabe,4,FALSE)-VLOOKUP(J192,Art_Abgabe,3,FALSE)+1,1),K192)</f>
        <v>#N/A</v>
      </c>
      <c r="AM192" s="14">
        <f ca="1">COUNTIF(OFFSET('SD Abgabe'!$M$32,VLOOKUP(E192,'SD Abgabe'!$A$33:$X$485,'SD Abgabe'!$X$28,FALSE),0,1,VLOOKUP(E192,'SD Abgabe'!$A$33:$Y$485,'SD Abgabe'!$Y$28,FALSE)),M192)</f>
        <v>0</v>
      </c>
      <c r="AN192" s="91">
        <f t="shared" ca="1" si="52"/>
        <v>0</v>
      </c>
      <c r="AO192" s="98">
        <f t="shared" si="61"/>
        <v>3</v>
      </c>
      <c r="AP192" s="98">
        <f t="shared" si="53"/>
        <v>0</v>
      </c>
      <c r="AQ192" s="17" t="str">
        <f t="shared" si="54"/>
        <v>1900-1-Abgabe</v>
      </c>
    </row>
    <row r="193" spans="1:43">
      <c r="A193" s="98">
        <f t="shared" si="43"/>
        <v>0</v>
      </c>
      <c r="B193" s="98" t="str">
        <f>IF(C193=1,SUM($C$23:C193),"")</f>
        <v/>
      </c>
      <c r="C193" s="98">
        <f t="shared" si="44"/>
        <v>0</v>
      </c>
      <c r="D193" t="str">
        <f t="shared" si="55"/>
        <v>1900-1-Abgabe-</v>
      </c>
      <c r="E193" s="7" t="str">
        <f t="shared" ca="1" si="45"/>
        <v>-</v>
      </c>
      <c r="F193" s="7">
        <f t="shared" si="56"/>
        <v>1900</v>
      </c>
      <c r="G193" s="7">
        <f t="shared" si="57"/>
        <v>1</v>
      </c>
      <c r="H193" s="162">
        <f t="shared" si="6"/>
        <v>171</v>
      </c>
      <c r="I193" s="77"/>
      <c r="J193" s="78"/>
      <c r="K193" s="79"/>
      <c r="L193" s="80"/>
      <c r="M193" s="177"/>
      <c r="N193" s="309" t="str">
        <f t="shared" ca="1" si="46"/>
        <v/>
      </c>
      <c r="O193" s="310" t="str">
        <f ca="1">IFERROR(IF(VLOOKUP($E193,'SD Abgabe'!$A$32:$N$610,'SD Abgabe'!$D$28,FALSE)=0,"",VLOOKUP($E193,'SD Abgabe'!$A$32:$N$610,'SD Abgabe'!$D$28,FALSE)),"")</f>
        <v/>
      </c>
      <c r="P193" s="313"/>
      <c r="Q193" s="317" t="str">
        <f>IF(OR($M193=0,L193&lt;&gt;0),"",IFERROR(VLOOKUP($E193,'SD Abgabe'!$A$32:$N$610,'SD Abgabe'!$E$28,FALSE),""))</f>
        <v/>
      </c>
      <c r="R193" s="87"/>
      <c r="S193" s="81" t="str">
        <f t="shared" si="47"/>
        <v/>
      </c>
      <c r="T193" s="82">
        <f>IF(M193="Tierische Erzeugnisse",IF(OR($M193=0,L193&lt;&gt;0,U193&gt;0),"",IFERROR(VLOOKUP($E193,'SD Abgabe'!$A$32:$N$4326,'SD Abgabe'!$J$28,FALSE),0)),)</f>
        <v>0</v>
      </c>
      <c r="U193" s="83"/>
      <c r="V193" s="81" t="str">
        <f t="shared" si="58"/>
        <v/>
      </c>
      <c r="W193" s="82">
        <f>IF(M193="organische Düngemittel",IF(OR($M193=0,L193&lt;&gt;0,X193&gt;0),"",IFERROR(VLOOKUP($E193,'SD Abgabe'!$A$32:$N$4326,'SD Abgabe'!$J$28,FALSE),)),)</f>
        <v>0</v>
      </c>
      <c r="X193" s="84"/>
      <c r="Y193" s="85" t="str">
        <f ca="1">IFERROR(VLOOKUP($E193,'SD Abgabe'!$A$32:$N$610,Y$20,FALSE),"")</f>
        <v/>
      </c>
      <c r="Z193" s="86" t="str">
        <f ca="1">IFERROR(IF(AND(J193&lt;&gt;"eigene Stoffe",VLOOKUP($E193,'SD Abgabe'!$A$32:$N$610,'SD Abgabe'!$G$28,FALSE)=0),"",IF($L193&lt;&gt;0,"",IFERROR(IF(AND(P193&gt;0,O193&lt;&gt;"",Q193&lt;&gt;"t TM"),VLOOKUP($E193,'SD Abgabe'!$A$32:$N$610,'SD Abgabe'!$G$28,FALSE)/O193*P193,VLOOKUP($E193,'SD Abgabe'!$A$32:$N$610,'SD Abgabe'!$G$28,FALSE)),""))),"")</f>
        <v/>
      </c>
      <c r="AA193" s="87"/>
      <c r="AB193" s="86" t="str">
        <f ca="1">IFERROR(IF(AND(J193&lt;&gt;"eigene Stoffe",VLOOKUP($E193,'SD Abgabe'!$A$32:$N$610,'SD Abgabe'!$H$28,FALSE)=0),"",IF($L193&lt;&gt;0,"",IFERROR(IF(AND(P193&gt;0,O193&lt;&gt;"",Q193&lt;&gt;"t TM"),VLOOKUP($E193,'SD Abgabe'!$A$32:$N$610,'SD Abgabe'!$H$28,FALSE)/O193*P193,VLOOKUP($E193,'SD Abgabe'!$A$32:$N$610,'SD Abgabe'!$H$28,FALSE)),""))),"")</f>
        <v/>
      </c>
      <c r="AC193" s="87"/>
      <c r="AD193" s="424" t="s">
        <v>667</v>
      </c>
      <c r="AE193" s="26" t="str">
        <f>IF($M193=0,"",IFERROR(VLOOKUP($E193,'SD Abgabe'!$A$32:$N$556,AE$20,FALSE),""))</f>
        <v/>
      </c>
      <c r="AF193" s="15">
        <f t="shared" ca="1" si="59"/>
        <v>0</v>
      </c>
      <c r="AG193">
        <f t="shared" ca="1" si="48"/>
        <v>0</v>
      </c>
      <c r="AH193">
        <f t="shared" ca="1" si="49"/>
        <v>0</v>
      </c>
      <c r="AI193">
        <f t="shared" ca="1" si="50"/>
        <v>0</v>
      </c>
      <c r="AJ193">
        <f t="shared" ca="1" si="51"/>
        <v>0</v>
      </c>
      <c r="AK193">
        <f t="shared" si="60"/>
        <v>0</v>
      </c>
      <c r="AL193" s="28" t="e">
        <f ca="1">COUNTIF(OFFSET('SD Abgabe'!$C$32,VLOOKUP(J193,Art_Abgabe,3,FALSE),0,VLOOKUP(J193,Art_Abgabe,4,FALSE)-VLOOKUP(J193,Art_Abgabe,3,FALSE)+1,1),K193)</f>
        <v>#N/A</v>
      </c>
      <c r="AM193" s="14">
        <f ca="1">COUNTIF(OFFSET('SD Abgabe'!$M$32,VLOOKUP(E193,'SD Abgabe'!$A$33:$X$485,'SD Abgabe'!$X$28,FALSE),0,1,VLOOKUP(E193,'SD Abgabe'!$A$33:$Y$485,'SD Abgabe'!$Y$28,FALSE)),M193)</f>
        <v>0</v>
      </c>
      <c r="AN193" s="91">
        <f t="shared" ca="1" si="52"/>
        <v>0</v>
      </c>
      <c r="AO193" s="98">
        <f t="shared" si="61"/>
        <v>3</v>
      </c>
      <c r="AP193" s="98">
        <f t="shared" si="53"/>
        <v>0</v>
      </c>
      <c r="AQ193" s="17" t="str">
        <f t="shared" si="54"/>
        <v>1900-1-Abgabe</v>
      </c>
    </row>
    <row r="194" spans="1:43">
      <c r="A194" s="98">
        <f t="shared" si="43"/>
        <v>0</v>
      </c>
      <c r="B194" s="98" t="str">
        <f>IF(C194=1,SUM($C$23:C194),"")</f>
        <v/>
      </c>
      <c r="C194" s="98">
        <f t="shared" si="44"/>
        <v>0</v>
      </c>
      <c r="D194" t="str">
        <f t="shared" si="55"/>
        <v>1900-1-Abgabe-</v>
      </c>
      <c r="E194" s="7" t="str">
        <f t="shared" ca="1" si="45"/>
        <v>-</v>
      </c>
      <c r="F194" s="7">
        <f t="shared" si="56"/>
        <v>1900</v>
      </c>
      <c r="G194" s="7">
        <f t="shared" si="57"/>
        <v>1</v>
      </c>
      <c r="H194" s="162">
        <f t="shared" si="6"/>
        <v>172</v>
      </c>
      <c r="I194" s="77"/>
      <c r="J194" s="78"/>
      <c r="K194" s="79"/>
      <c r="L194" s="80"/>
      <c r="M194" s="177"/>
      <c r="N194" s="309" t="str">
        <f t="shared" ca="1" si="46"/>
        <v/>
      </c>
      <c r="O194" s="310" t="str">
        <f ca="1">IFERROR(IF(VLOOKUP($E194,'SD Abgabe'!$A$32:$N$610,'SD Abgabe'!$D$28,FALSE)=0,"",VLOOKUP($E194,'SD Abgabe'!$A$32:$N$610,'SD Abgabe'!$D$28,FALSE)),"")</f>
        <v/>
      </c>
      <c r="P194" s="313"/>
      <c r="Q194" s="317" t="str">
        <f>IF(OR($M194=0,L194&lt;&gt;0),"",IFERROR(VLOOKUP($E194,'SD Abgabe'!$A$32:$N$610,'SD Abgabe'!$E$28,FALSE),""))</f>
        <v/>
      </c>
      <c r="R194" s="87"/>
      <c r="S194" s="81" t="str">
        <f t="shared" si="47"/>
        <v/>
      </c>
      <c r="T194" s="82">
        <f>IF(M194="Tierische Erzeugnisse",IF(OR($M194=0,L194&lt;&gt;0,U194&gt;0),"",IFERROR(VLOOKUP($E194,'SD Abgabe'!$A$32:$N$4326,'SD Abgabe'!$J$28,FALSE),0)),)</f>
        <v>0</v>
      </c>
      <c r="U194" s="83"/>
      <c r="V194" s="81" t="str">
        <f t="shared" si="58"/>
        <v/>
      </c>
      <c r="W194" s="82">
        <f>IF(M194="organische Düngemittel",IF(OR($M194=0,L194&lt;&gt;0,X194&gt;0),"",IFERROR(VLOOKUP($E194,'SD Abgabe'!$A$32:$N$4326,'SD Abgabe'!$J$28,FALSE),)),)</f>
        <v>0</v>
      </c>
      <c r="X194" s="84"/>
      <c r="Y194" s="85" t="str">
        <f ca="1">IFERROR(VLOOKUP($E194,'SD Abgabe'!$A$32:$N$610,Y$20,FALSE),"")</f>
        <v/>
      </c>
      <c r="Z194" s="86" t="str">
        <f ca="1">IFERROR(IF(AND(J194&lt;&gt;"eigene Stoffe",VLOOKUP($E194,'SD Abgabe'!$A$32:$N$610,'SD Abgabe'!$G$28,FALSE)=0),"",IF($L194&lt;&gt;0,"",IFERROR(IF(AND(P194&gt;0,O194&lt;&gt;"",Q194&lt;&gt;"t TM"),VLOOKUP($E194,'SD Abgabe'!$A$32:$N$610,'SD Abgabe'!$G$28,FALSE)/O194*P194,VLOOKUP($E194,'SD Abgabe'!$A$32:$N$610,'SD Abgabe'!$G$28,FALSE)),""))),"")</f>
        <v/>
      </c>
      <c r="AA194" s="87"/>
      <c r="AB194" s="86" t="str">
        <f ca="1">IFERROR(IF(AND(J194&lt;&gt;"eigene Stoffe",VLOOKUP($E194,'SD Abgabe'!$A$32:$N$610,'SD Abgabe'!$H$28,FALSE)=0),"",IF($L194&lt;&gt;0,"",IFERROR(IF(AND(P194&gt;0,O194&lt;&gt;"",Q194&lt;&gt;"t TM"),VLOOKUP($E194,'SD Abgabe'!$A$32:$N$610,'SD Abgabe'!$H$28,FALSE)/O194*P194,VLOOKUP($E194,'SD Abgabe'!$A$32:$N$610,'SD Abgabe'!$H$28,FALSE)),""))),"")</f>
        <v/>
      </c>
      <c r="AC194" s="87"/>
      <c r="AD194" s="424" t="s">
        <v>667</v>
      </c>
      <c r="AE194" s="26" t="str">
        <f>IF($M194=0,"",IFERROR(VLOOKUP($E194,'SD Abgabe'!$A$32:$N$556,AE$20,FALSE),""))</f>
        <v/>
      </c>
      <c r="AF194" s="15">
        <f t="shared" ca="1" si="59"/>
        <v>0</v>
      </c>
      <c r="AG194">
        <f t="shared" ca="1" si="48"/>
        <v>0</v>
      </c>
      <c r="AH194">
        <f t="shared" ca="1" si="49"/>
        <v>0</v>
      </c>
      <c r="AI194">
        <f t="shared" ca="1" si="50"/>
        <v>0</v>
      </c>
      <c r="AJ194">
        <f t="shared" ca="1" si="51"/>
        <v>0</v>
      </c>
      <c r="AK194">
        <f t="shared" si="60"/>
        <v>0</v>
      </c>
      <c r="AL194" s="28" t="e">
        <f ca="1">COUNTIF(OFFSET('SD Abgabe'!$C$32,VLOOKUP(J194,Art_Abgabe,3,FALSE),0,VLOOKUP(J194,Art_Abgabe,4,FALSE)-VLOOKUP(J194,Art_Abgabe,3,FALSE)+1,1),K194)</f>
        <v>#N/A</v>
      </c>
      <c r="AM194" s="14">
        <f ca="1">COUNTIF(OFFSET('SD Abgabe'!$M$32,VLOOKUP(E194,'SD Abgabe'!$A$33:$X$485,'SD Abgabe'!$X$28,FALSE),0,1,VLOOKUP(E194,'SD Abgabe'!$A$33:$Y$485,'SD Abgabe'!$Y$28,FALSE)),M194)</f>
        <v>0</v>
      </c>
      <c r="AN194" s="91">
        <f t="shared" ca="1" si="52"/>
        <v>0</v>
      </c>
      <c r="AO194" s="98">
        <f t="shared" si="61"/>
        <v>3</v>
      </c>
      <c r="AP194" s="98">
        <f t="shared" si="53"/>
        <v>0</v>
      </c>
      <c r="AQ194" s="17" t="str">
        <f t="shared" si="54"/>
        <v>1900-1-Abgabe</v>
      </c>
    </row>
    <row r="195" spans="1:43">
      <c r="A195" s="98">
        <f t="shared" si="43"/>
        <v>0</v>
      </c>
      <c r="B195" s="98" t="str">
        <f>IF(C195=1,SUM($C$23:C195),"")</f>
        <v/>
      </c>
      <c r="C195" s="98">
        <f t="shared" si="44"/>
        <v>0</v>
      </c>
      <c r="D195" t="str">
        <f t="shared" si="55"/>
        <v>1900-1-Abgabe-</v>
      </c>
      <c r="E195" s="7" t="str">
        <f t="shared" ca="1" si="45"/>
        <v>-</v>
      </c>
      <c r="F195" s="7">
        <f t="shared" si="56"/>
        <v>1900</v>
      </c>
      <c r="G195" s="7">
        <f t="shared" si="57"/>
        <v>1</v>
      </c>
      <c r="H195" s="162">
        <f t="shared" si="6"/>
        <v>173</v>
      </c>
      <c r="I195" s="77"/>
      <c r="J195" s="78"/>
      <c r="K195" s="79"/>
      <c r="L195" s="80"/>
      <c r="M195" s="177"/>
      <c r="N195" s="309" t="str">
        <f t="shared" ca="1" si="46"/>
        <v/>
      </c>
      <c r="O195" s="310" t="str">
        <f ca="1">IFERROR(IF(VLOOKUP($E195,'SD Abgabe'!$A$32:$N$610,'SD Abgabe'!$D$28,FALSE)=0,"",VLOOKUP($E195,'SD Abgabe'!$A$32:$N$610,'SD Abgabe'!$D$28,FALSE)),"")</f>
        <v/>
      </c>
      <c r="P195" s="313"/>
      <c r="Q195" s="317" t="str">
        <f>IF(OR($M195=0,L195&lt;&gt;0),"",IFERROR(VLOOKUP($E195,'SD Abgabe'!$A$32:$N$610,'SD Abgabe'!$E$28,FALSE),""))</f>
        <v/>
      </c>
      <c r="R195" s="87"/>
      <c r="S195" s="81" t="str">
        <f t="shared" si="47"/>
        <v/>
      </c>
      <c r="T195" s="82">
        <f>IF(M195="Tierische Erzeugnisse",IF(OR($M195=0,L195&lt;&gt;0,U195&gt;0),"",IFERROR(VLOOKUP($E195,'SD Abgabe'!$A$32:$N$4326,'SD Abgabe'!$J$28,FALSE),0)),)</f>
        <v>0</v>
      </c>
      <c r="U195" s="83"/>
      <c r="V195" s="81" t="str">
        <f t="shared" si="58"/>
        <v/>
      </c>
      <c r="W195" s="82">
        <f>IF(M195="organische Düngemittel",IF(OR($M195=0,L195&lt;&gt;0,X195&gt;0),"",IFERROR(VLOOKUP($E195,'SD Abgabe'!$A$32:$N$4326,'SD Abgabe'!$J$28,FALSE),)),)</f>
        <v>0</v>
      </c>
      <c r="X195" s="84"/>
      <c r="Y195" s="85" t="str">
        <f ca="1">IFERROR(VLOOKUP($E195,'SD Abgabe'!$A$32:$N$610,Y$20,FALSE),"")</f>
        <v/>
      </c>
      <c r="Z195" s="86" t="str">
        <f ca="1">IFERROR(IF(AND(J195&lt;&gt;"eigene Stoffe",VLOOKUP($E195,'SD Abgabe'!$A$32:$N$610,'SD Abgabe'!$G$28,FALSE)=0),"",IF($L195&lt;&gt;0,"",IFERROR(IF(AND(P195&gt;0,O195&lt;&gt;"",Q195&lt;&gt;"t TM"),VLOOKUP($E195,'SD Abgabe'!$A$32:$N$610,'SD Abgabe'!$G$28,FALSE)/O195*P195,VLOOKUP($E195,'SD Abgabe'!$A$32:$N$610,'SD Abgabe'!$G$28,FALSE)),""))),"")</f>
        <v/>
      </c>
      <c r="AA195" s="87"/>
      <c r="AB195" s="86" t="str">
        <f ca="1">IFERROR(IF(AND(J195&lt;&gt;"eigene Stoffe",VLOOKUP($E195,'SD Abgabe'!$A$32:$N$610,'SD Abgabe'!$H$28,FALSE)=0),"",IF($L195&lt;&gt;0,"",IFERROR(IF(AND(P195&gt;0,O195&lt;&gt;"",Q195&lt;&gt;"t TM"),VLOOKUP($E195,'SD Abgabe'!$A$32:$N$610,'SD Abgabe'!$H$28,FALSE)/O195*P195,VLOOKUP($E195,'SD Abgabe'!$A$32:$N$610,'SD Abgabe'!$H$28,FALSE)),""))),"")</f>
        <v/>
      </c>
      <c r="AC195" s="87"/>
      <c r="AD195" s="424" t="s">
        <v>667</v>
      </c>
      <c r="AE195" s="26" t="str">
        <f>IF($M195=0,"",IFERROR(VLOOKUP($E195,'SD Abgabe'!$A$32:$N$556,AE$20,FALSE),""))</f>
        <v/>
      </c>
      <c r="AF195" s="15">
        <f t="shared" ca="1" si="59"/>
        <v>0</v>
      </c>
      <c r="AG195">
        <f t="shared" ca="1" si="48"/>
        <v>0</v>
      </c>
      <c r="AH195">
        <f t="shared" ca="1" si="49"/>
        <v>0</v>
      </c>
      <c r="AI195">
        <f t="shared" ca="1" si="50"/>
        <v>0</v>
      </c>
      <c r="AJ195">
        <f t="shared" ca="1" si="51"/>
        <v>0</v>
      </c>
      <c r="AK195">
        <f t="shared" si="60"/>
        <v>0</v>
      </c>
      <c r="AL195" s="28" t="e">
        <f ca="1">COUNTIF(OFFSET('SD Abgabe'!$C$32,VLOOKUP(J195,Art_Abgabe,3,FALSE),0,VLOOKUP(J195,Art_Abgabe,4,FALSE)-VLOOKUP(J195,Art_Abgabe,3,FALSE)+1,1),K195)</f>
        <v>#N/A</v>
      </c>
      <c r="AM195" s="14">
        <f ca="1">COUNTIF(OFFSET('SD Abgabe'!$M$32,VLOOKUP(E195,'SD Abgabe'!$A$33:$X$485,'SD Abgabe'!$X$28,FALSE),0,1,VLOOKUP(E195,'SD Abgabe'!$A$33:$Y$485,'SD Abgabe'!$Y$28,FALSE)),M195)</f>
        <v>0</v>
      </c>
      <c r="AN195" s="91">
        <f t="shared" ca="1" si="52"/>
        <v>0</v>
      </c>
      <c r="AO195" s="98">
        <f t="shared" si="61"/>
        <v>3</v>
      </c>
      <c r="AP195" s="98">
        <f t="shared" si="53"/>
        <v>0</v>
      </c>
      <c r="AQ195" s="17" t="str">
        <f t="shared" si="54"/>
        <v>1900-1-Abgabe</v>
      </c>
    </row>
    <row r="196" spans="1:43">
      <c r="A196" s="98">
        <f t="shared" si="43"/>
        <v>0</v>
      </c>
      <c r="B196" s="98" t="str">
        <f>IF(C196=1,SUM($C$23:C196),"")</f>
        <v/>
      </c>
      <c r="C196" s="98">
        <f t="shared" si="44"/>
        <v>0</v>
      </c>
      <c r="D196" t="str">
        <f t="shared" si="55"/>
        <v>1900-1-Abgabe-</v>
      </c>
      <c r="E196" s="7" t="str">
        <f t="shared" ca="1" si="45"/>
        <v>-</v>
      </c>
      <c r="F196" s="7">
        <f t="shared" si="56"/>
        <v>1900</v>
      </c>
      <c r="G196" s="7">
        <f t="shared" si="57"/>
        <v>1</v>
      </c>
      <c r="H196" s="162">
        <f t="shared" si="6"/>
        <v>174</v>
      </c>
      <c r="I196" s="77"/>
      <c r="J196" s="78"/>
      <c r="K196" s="79"/>
      <c r="L196" s="80"/>
      <c r="M196" s="177"/>
      <c r="N196" s="309" t="str">
        <f t="shared" ca="1" si="46"/>
        <v/>
      </c>
      <c r="O196" s="310" t="str">
        <f ca="1">IFERROR(IF(VLOOKUP($E196,'SD Abgabe'!$A$32:$N$610,'SD Abgabe'!$D$28,FALSE)=0,"",VLOOKUP($E196,'SD Abgabe'!$A$32:$N$610,'SD Abgabe'!$D$28,FALSE)),"")</f>
        <v/>
      </c>
      <c r="P196" s="313"/>
      <c r="Q196" s="317" t="str">
        <f>IF(OR($M196=0,L196&lt;&gt;0),"",IFERROR(VLOOKUP($E196,'SD Abgabe'!$A$32:$N$610,'SD Abgabe'!$E$28,FALSE),""))</f>
        <v/>
      </c>
      <c r="R196" s="87"/>
      <c r="S196" s="81" t="str">
        <f t="shared" si="47"/>
        <v/>
      </c>
      <c r="T196" s="82">
        <f>IF(M196="Tierische Erzeugnisse",IF(OR($M196=0,L196&lt;&gt;0,U196&gt;0),"",IFERROR(VLOOKUP($E196,'SD Abgabe'!$A$32:$N$4326,'SD Abgabe'!$J$28,FALSE),0)),)</f>
        <v>0</v>
      </c>
      <c r="U196" s="83"/>
      <c r="V196" s="81" t="str">
        <f t="shared" si="58"/>
        <v/>
      </c>
      <c r="W196" s="82">
        <f>IF(M196="organische Düngemittel",IF(OR($M196=0,L196&lt;&gt;0,X196&gt;0),"",IFERROR(VLOOKUP($E196,'SD Abgabe'!$A$32:$N$4326,'SD Abgabe'!$J$28,FALSE),)),)</f>
        <v>0</v>
      </c>
      <c r="X196" s="84"/>
      <c r="Y196" s="85" t="str">
        <f ca="1">IFERROR(VLOOKUP($E196,'SD Abgabe'!$A$32:$N$610,Y$20,FALSE),"")</f>
        <v/>
      </c>
      <c r="Z196" s="86" t="str">
        <f ca="1">IFERROR(IF(AND(J196&lt;&gt;"eigene Stoffe",VLOOKUP($E196,'SD Abgabe'!$A$32:$N$610,'SD Abgabe'!$G$28,FALSE)=0),"",IF($L196&lt;&gt;0,"",IFERROR(IF(AND(P196&gt;0,O196&lt;&gt;"",Q196&lt;&gt;"t TM"),VLOOKUP($E196,'SD Abgabe'!$A$32:$N$610,'SD Abgabe'!$G$28,FALSE)/O196*P196,VLOOKUP($E196,'SD Abgabe'!$A$32:$N$610,'SD Abgabe'!$G$28,FALSE)),""))),"")</f>
        <v/>
      </c>
      <c r="AA196" s="87"/>
      <c r="AB196" s="86" t="str">
        <f ca="1">IFERROR(IF(AND(J196&lt;&gt;"eigene Stoffe",VLOOKUP($E196,'SD Abgabe'!$A$32:$N$610,'SD Abgabe'!$H$28,FALSE)=0),"",IF($L196&lt;&gt;0,"",IFERROR(IF(AND(P196&gt;0,O196&lt;&gt;"",Q196&lt;&gt;"t TM"),VLOOKUP($E196,'SD Abgabe'!$A$32:$N$610,'SD Abgabe'!$H$28,FALSE)/O196*P196,VLOOKUP($E196,'SD Abgabe'!$A$32:$N$610,'SD Abgabe'!$H$28,FALSE)),""))),"")</f>
        <v/>
      </c>
      <c r="AC196" s="87"/>
      <c r="AD196" s="424" t="s">
        <v>667</v>
      </c>
      <c r="AE196" s="26" t="str">
        <f>IF($M196=0,"",IFERROR(VLOOKUP($E196,'SD Abgabe'!$A$32:$N$556,AE$20,FALSE),""))</f>
        <v/>
      </c>
      <c r="AF196" s="15">
        <f t="shared" ca="1" si="59"/>
        <v>0</v>
      </c>
      <c r="AG196">
        <f t="shared" ca="1" si="48"/>
        <v>0</v>
      </c>
      <c r="AH196">
        <f t="shared" ca="1" si="49"/>
        <v>0</v>
      </c>
      <c r="AI196">
        <f t="shared" ca="1" si="50"/>
        <v>0</v>
      </c>
      <c r="AJ196">
        <f t="shared" ca="1" si="51"/>
        <v>0</v>
      </c>
      <c r="AK196">
        <f t="shared" si="60"/>
        <v>0</v>
      </c>
      <c r="AL196" s="28" t="e">
        <f ca="1">COUNTIF(OFFSET('SD Abgabe'!$C$32,VLOOKUP(J196,Art_Abgabe,3,FALSE),0,VLOOKUP(J196,Art_Abgabe,4,FALSE)-VLOOKUP(J196,Art_Abgabe,3,FALSE)+1,1),K196)</f>
        <v>#N/A</v>
      </c>
      <c r="AM196" s="14">
        <f ca="1">COUNTIF(OFFSET('SD Abgabe'!$M$32,VLOOKUP(E196,'SD Abgabe'!$A$33:$X$485,'SD Abgabe'!$X$28,FALSE),0,1,VLOOKUP(E196,'SD Abgabe'!$A$33:$Y$485,'SD Abgabe'!$Y$28,FALSE)),M196)</f>
        <v>0</v>
      </c>
      <c r="AN196" s="91">
        <f t="shared" ca="1" si="52"/>
        <v>0</v>
      </c>
      <c r="AO196" s="98">
        <f t="shared" si="61"/>
        <v>3</v>
      </c>
      <c r="AP196" s="98">
        <f t="shared" si="53"/>
        <v>0</v>
      </c>
      <c r="AQ196" s="17" t="str">
        <f t="shared" si="54"/>
        <v>1900-1-Abgabe</v>
      </c>
    </row>
    <row r="197" spans="1:43">
      <c r="A197" s="98">
        <f t="shared" si="43"/>
        <v>0</v>
      </c>
      <c r="B197" s="98" t="str">
        <f>IF(C197=1,SUM($C$23:C197),"")</f>
        <v/>
      </c>
      <c r="C197" s="98">
        <f t="shared" si="44"/>
        <v>0</v>
      </c>
      <c r="D197" t="str">
        <f t="shared" si="55"/>
        <v>1900-1-Abgabe-</v>
      </c>
      <c r="E197" s="7" t="str">
        <f t="shared" ca="1" si="45"/>
        <v>-</v>
      </c>
      <c r="F197" s="7">
        <f t="shared" si="56"/>
        <v>1900</v>
      </c>
      <c r="G197" s="7">
        <f t="shared" si="57"/>
        <v>1</v>
      </c>
      <c r="H197" s="162">
        <f t="shared" si="6"/>
        <v>175</v>
      </c>
      <c r="I197" s="77"/>
      <c r="J197" s="78"/>
      <c r="K197" s="79"/>
      <c r="L197" s="80"/>
      <c r="M197" s="177"/>
      <c r="N197" s="309" t="str">
        <f t="shared" ca="1" si="46"/>
        <v/>
      </c>
      <c r="O197" s="310" t="str">
        <f ca="1">IFERROR(IF(VLOOKUP($E197,'SD Abgabe'!$A$32:$N$610,'SD Abgabe'!$D$28,FALSE)=0,"",VLOOKUP($E197,'SD Abgabe'!$A$32:$N$610,'SD Abgabe'!$D$28,FALSE)),"")</f>
        <v/>
      </c>
      <c r="P197" s="313"/>
      <c r="Q197" s="317" t="str">
        <f>IF(OR($M197=0,L197&lt;&gt;0),"",IFERROR(VLOOKUP($E197,'SD Abgabe'!$A$32:$N$610,'SD Abgabe'!$E$28,FALSE),""))</f>
        <v/>
      </c>
      <c r="R197" s="87"/>
      <c r="S197" s="81" t="str">
        <f t="shared" si="47"/>
        <v/>
      </c>
      <c r="T197" s="82">
        <f>IF(M197="Tierische Erzeugnisse",IF(OR($M197=0,L197&lt;&gt;0,U197&gt;0),"",IFERROR(VLOOKUP($E197,'SD Abgabe'!$A$32:$N$4326,'SD Abgabe'!$J$28,FALSE),0)),)</f>
        <v>0</v>
      </c>
      <c r="U197" s="83"/>
      <c r="V197" s="81" t="str">
        <f t="shared" si="58"/>
        <v/>
      </c>
      <c r="W197" s="82">
        <f>IF(M197="organische Düngemittel",IF(OR($M197=0,L197&lt;&gt;0,X197&gt;0),"",IFERROR(VLOOKUP($E197,'SD Abgabe'!$A$32:$N$4326,'SD Abgabe'!$J$28,FALSE),)),)</f>
        <v>0</v>
      </c>
      <c r="X197" s="84"/>
      <c r="Y197" s="85" t="str">
        <f ca="1">IFERROR(VLOOKUP($E197,'SD Abgabe'!$A$32:$N$610,Y$20,FALSE),"")</f>
        <v/>
      </c>
      <c r="Z197" s="86" t="str">
        <f ca="1">IFERROR(IF(AND(J197&lt;&gt;"eigene Stoffe",VLOOKUP($E197,'SD Abgabe'!$A$32:$N$610,'SD Abgabe'!$G$28,FALSE)=0),"",IF($L197&lt;&gt;0,"",IFERROR(IF(AND(P197&gt;0,O197&lt;&gt;"",Q197&lt;&gt;"t TM"),VLOOKUP($E197,'SD Abgabe'!$A$32:$N$610,'SD Abgabe'!$G$28,FALSE)/O197*P197,VLOOKUP($E197,'SD Abgabe'!$A$32:$N$610,'SD Abgabe'!$G$28,FALSE)),""))),"")</f>
        <v/>
      </c>
      <c r="AA197" s="87"/>
      <c r="AB197" s="86" t="str">
        <f ca="1">IFERROR(IF(AND(J197&lt;&gt;"eigene Stoffe",VLOOKUP($E197,'SD Abgabe'!$A$32:$N$610,'SD Abgabe'!$H$28,FALSE)=0),"",IF($L197&lt;&gt;0,"",IFERROR(IF(AND(P197&gt;0,O197&lt;&gt;"",Q197&lt;&gt;"t TM"),VLOOKUP($E197,'SD Abgabe'!$A$32:$N$610,'SD Abgabe'!$H$28,FALSE)/O197*P197,VLOOKUP($E197,'SD Abgabe'!$A$32:$N$610,'SD Abgabe'!$H$28,FALSE)),""))),"")</f>
        <v/>
      </c>
      <c r="AC197" s="87"/>
      <c r="AD197" s="424" t="s">
        <v>667</v>
      </c>
      <c r="AE197" s="26" t="str">
        <f>IF($M197=0,"",IFERROR(VLOOKUP($E197,'SD Abgabe'!$A$32:$N$556,AE$20,FALSE),""))</f>
        <v/>
      </c>
      <c r="AF197" s="15">
        <f t="shared" ca="1" si="59"/>
        <v>0</v>
      </c>
      <c r="AG197">
        <f t="shared" ca="1" si="48"/>
        <v>0</v>
      </c>
      <c r="AH197">
        <f t="shared" ca="1" si="49"/>
        <v>0</v>
      </c>
      <c r="AI197">
        <f t="shared" ca="1" si="50"/>
        <v>0</v>
      </c>
      <c r="AJ197">
        <f t="shared" ca="1" si="51"/>
        <v>0</v>
      </c>
      <c r="AK197">
        <f t="shared" si="60"/>
        <v>0</v>
      </c>
      <c r="AL197" s="28" t="e">
        <f ca="1">COUNTIF(OFFSET('SD Abgabe'!$C$32,VLOOKUP(J197,Art_Abgabe,3,FALSE),0,VLOOKUP(J197,Art_Abgabe,4,FALSE)-VLOOKUP(J197,Art_Abgabe,3,FALSE)+1,1),K197)</f>
        <v>#N/A</v>
      </c>
      <c r="AM197" s="14">
        <f ca="1">COUNTIF(OFFSET('SD Abgabe'!$M$32,VLOOKUP(E197,'SD Abgabe'!$A$33:$X$485,'SD Abgabe'!$X$28,FALSE),0,1,VLOOKUP(E197,'SD Abgabe'!$A$33:$Y$485,'SD Abgabe'!$Y$28,FALSE)),M197)</f>
        <v>0</v>
      </c>
      <c r="AN197" s="91">
        <f t="shared" ca="1" si="52"/>
        <v>0</v>
      </c>
      <c r="AO197" s="98">
        <f t="shared" si="61"/>
        <v>3</v>
      </c>
      <c r="AP197" s="98">
        <f t="shared" si="53"/>
        <v>0</v>
      </c>
      <c r="AQ197" s="17" t="str">
        <f t="shared" si="54"/>
        <v>1900-1-Abgabe</v>
      </c>
    </row>
    <row r="198" spans="1:43">
      <c r="A198" s="98">
        <f t="shared" si="43"/>
        <v>0</v>
      </c>
      <c r="B198" s="98" t="str">
        <f>IF(C198=1,SUM($C$23:C198),"")</f>
        <v/>
      </c>
      <c r="C198" s="98">
        <f t="shared" si="44"/>
        <v>0</v>
      </c>
      <c r="D198" t="str">
        <f t="shared" si="55"/>
        <v>1900-1-Abgabe-</v>
      </c>
      <c r="E198" s="7" t="str">
        <f t="shared" ca="1" si="45"/>
        <v>-</v>
      </c>
      <c r="F198" s="7">
        <f t="shared" si="56"/>
        <v>1900</v>
      </c>
      <c r="G198" s="7">
        <f t="shared" si="57"/>
        <v>1</v>
      </c>
      <c r="H198" s="162">
        <f t="shared" si="6"/>
        <v>176</v>
      </c>
      <c r="I198" s="77"/>
      <c r="J198" s="78"/>
      <c r="K198" s="79"/>
      <c r="L198" s="80"/>
      <c r="M198" s="177"/>
      <c r="N198" s="309" t="str">
        <f t="shared" ca="1" si="46"/>
        <v/>
      </c>
      <c r="O198" s="310" t="str">
        <f ca="1">IFERROR(IF(VLOOKUP($E198,'SD Abgabe'!$A$32:$N$610,'SD Abgabe'!$D$28,FALSE)=0,"",VLOOKUP($E198,'SD Abgabe'!$A$32:$N$610,'SD Abgabe'!$D$28,FALSE)),"")</f>
        <v/>
      </c>
      <c r="P198" s="313"/>
      <c r="Q198" s="317" t="str">
        <f>IF(OR($M198=0,L198&lt;&gt;0),"",IFERROR(VLOOKUP($E198,'SD Abgabe'!$A$32:$N$610,'SD Abgabe'!$E$28,FALSE),""))</f>
        <v/>
      </c>
      <c r="R198" s="87"/>
      <c r="S198" s="81" t="str">
        <f t="shared" si="47"/>
        <v/>
      </c>
      <c r="T198" s="82">
        <f>IF(M198="Tierische Erzeugnisse",IF(OR($M198=0,L198&lt;&gt;0,U198&gt;0),"",IFERROR(VLOOKUP($E198,'SD Abgabe'!$A$32:$N$4326,'SD Abgabe'!$J$28,FALSE),0)),)</f>
        <v>0</v>
      </c>
      <c r="U198" s="83"/>
      <c r="V198" s="81" t="str">
        <f t="shared" si="58"/>
        <v/>
      </c>
      <c r="W198" s="82">
        <f>IF(M198="organische Düngemittel",IF(OR($M198=0,L198&lt;&gt;0,X198&gt;0),"",IFERROR(VLOOKUP($E198,'SD Abgabe'!$A$32:$N$4326,'SD Abgabe'!$J$28,FALSE),)),)</f>
        <v>0</v>
      </c>
      <c r="X198" s="84"/>
      <c r="Y198" s="85" t="str">
        <f ca="1">IFERROR(VLOOKUP($E198,'SD Abgabe'!$A$32:$N$610,Y$20,FALSE),"")</f>
        <v/>
      </c>
      <c r="Z198" s="86" t="str">
        <f ca="1">IFERROR(IF(AND(J198&lt;&gt;"eigene Stoffe",VLOOKUP($E198,'SD Abgabe'!$A$32:$N$610,'SD Abgabe'!$G$28,FALSE)=0),"",IF($L198&lt;&gt;0,"",IFERROR(IF(AND(P198&gt;0,O198&lt;&gt;"",Q198&lt;&gt;"t TM"),VLOOKUP($E198,'SD Abgabe'!$A$32:$N$610,'SD Abgabe'!$G$28,FALSE)/O198*P198,VLOOKUP($E198,'SD Abgabe'!$A$32:$N$610,'SD Abgabe'!$G$28,FALSE)),""))),"")</f>
        <v/>
      </c>
      <c r="AA198" s="87"/>
      <c r="AB198" s="86" t="str">
        <f ca="1">IFERROR(IF(AND(J198&lt;&gt;"eigene Stoffe",VLOOKUP($E198,'SD Abgabe'!$A$32:$N$610,'SD Abgabe'!$H$28,FALSE)=0),"",IF($L198&lt;&gt;0,"",IFERROR(IF(AND(P198&gt;0,O198&lt;&gt;"",Q198&lt;&gt;"t TM"),VLOOKUP($E198,'SD Abgabe'!$A$32:$N$610,'SD Abgabe'!$H$28,FALSE)/O198*P198,VLOOKUP($E198,'SD Abgabe'!$A$32:$N$610,'SD Abgabe'!$H$28,FALSE)),""))),"")</f>
        <v/>
      </c>
      <c r="AC198" s="87"/>
      <c r="AD198" s="424" t="s">
        <v>667</v>
      </c>
      <c r="AE198" s="26" t="str">
        <f>IF($M198=0,"",IFERROR(VLOOKUP($E198,'SD Abgabe'!$A$32:$N$556,AE$20,FALSE),""))</f>
        <v/>
      </c>
      <c r="AF198" s="15">
        <f t="shared" ca="1" si="59"/>
        <v>0</v>
      </c>
      <c r="AG198">
        <f t="shared" ca="1" si="48"/>
        <v>0</v>
      </c>
      <c r="AH198">
        <f t="shared" ca="1" si="49"/>
        <v>0</v>
      </c>
      <c r="AI198">
        <f t="shared" ca="1" si="50"/>
        <v>0</v>
      </c>
      <c r="AJ198">
        <f t="shared" ca="1" si="51"/>
        <v>0</v>
      </c>
      <c r="AK198">
        <f t="shared" si="60"/>
        <v>0</v>
      </c>
      <c r="AL198" s="28" t="e">
        <f ca="1">COUNTIF(OFFSET('SD Abgabe'!$C$32,VLOOKUP(J198,Art_Abgabe,3,FALSE),0,VLOOKUP(J198,Art_Abgabe,4,FALSE)-VLOOKUP(J198,Art_Abgabe,3,FALSE)+1,1),K198)</f>
        <v>#N/A</v>
      </c>
      <c r="AM198" s="14">
        <f ca="1">COUNTIF(OFFSET('SD Abgabe'!$M$32,VLOOKUP(E198,'SD Abgabe'!$A$33:$X$485,'SD Abgabe'!$X$28,FALSE),0,1,VLOOKUP(E198,'SD Abgabe'!$A$33:$Y$485,'SD Abgabe'!$Y$28,FALSE)),M198)</f>
        <v>0</v>
      </c>
      <c r="AN198" s="91">
        <f t="shared" ca="1" si="52"/>
        <v>0</v>
      </c>
      <c r="AO198" s="98">
        <f t="shared" si="61"/>
        <v>3</v>
      </c>
      <c r="AP198" s="98">
        <f t="shared" si="53"/>
        <v>0</v>
      </c>
      <c r="AQ198" s="17" t="str">
        <f t="shared" si="54"/>
        <v>1900-1-Abgabe</v>
      </c>
    </row>
    <row r="199" spans="1:43">
      <c r="A199" s="98">
        <f t="shared" si="43"/>
        <v>0</v>
      </c>
      <c r="B199" s="98" t="str">
        <f>IF(C199=1,SUM($C$23:C199),"")</f>
        <v/>
      </c>
      <c r="C199" s="98">
        <f t="shared" si="44"/>
        <v>0</v>
      </c>
      <c r="D199" t="str">
        <f t="shared" si="55"/>
        <v>1900-1-Abgabe-</v>
      </c>
      <c r="E199" s="7" t="str">
        <f t="shared" ca="1" si="45"/>
        <v>-</v>
      </c>
      <c r="F199" s="7">
        <f t="shared" si="56"/>
        <v>1900</v>
      </c>
      <c r="G199" s="7">
        <f t="shared" si="57"/>
        <v>1</v>
      </c>
      <c r="H199" s="162">
        <f t="shared" si="6"/>
        <v>177</v>
      </c>
      <c r="I199" s="77"/>
      <c r="J199" s="78"/>
      <c r="K199" s="79"/>
      <c r="L199" s="80"/>
      <c r="M199" s="177"/>
      <c r="N199" s="309" t="str">
        <f t="shared" ca="1" si="46"/>
        <v/>
      </c>
      <c r="O199" s="310" t="str">
        <f ca="1">IFERROR(IF(VLOOKUP($E199,'SD Abgabe'!$A$32:$N$610,'SD Abgabe'!$D$28,FALSE)=0,"",VLOOKUP($E199,'SD Abgabe'!$A$32:$N$610,'SD Abgabe'!$D$28,FALSE)),"")</f>
        <v/>
      </c>
      <c r="P199" s="313"/>
      <c r="Q199" s="317" t="str">
        <f>IF(OR($M199=0,L199&lt;&gt;0),"",IFERROR(VLOOKUP($E199,'SD Abgabe'!$A$32:$N$610,'SD Abgabe'!$E$28,FALSE),""))</f>
        <v/>
      </c>
      <c r="R199" s="87"/>
      <c r="S199" s="81" t="str">
        <f t="shared" si="47"/>
        <v/>
      </c>
      <c r="T199" s="82">
        <f>IF(M199="Tierische Erzeugnisse",IF(OR($M199=0,L199&lt;&gt;0,U199&gt;0),"",IFERROR(VLOOKUP($E199,'SD Abgabe'!$A$32:$N$4326,'SD Abgabe'!$J$28,FALSE),0)),)</f>
        <v>0</v>
      </c>
      <c r="U199" s="83"/>
      <c r="V199" s="81" t="str">
        <f t="shared" si="58"/>
        <v/>
      </c>
      <c r="W199" s="82">
        <f>IF(M199="organische Düngemittel",IF(OR($M199=0,L199&lt;&gt;0,X199&gt;0),"",IFERROR(VLOOKUP($E199,'SD Abgabe'!$A$32:$N$4326,'SD Abgabe'!$J$28,FALSE),)),)</f>
        <v>0</v>
      </c>
      <c r="X199" s="84"/>
      <c r="Y199" s="85" t="str">
        <f ca="1">IFERROR(VLOOKUP($E199,'SD Abgabe'!$A$32:$N$610,Y$20,FALSE),"")</f>
        <v/>
      </c>
      <c r="Z199" s="86" t="str">
        <f ca="1">IFERROR(IF(AND(J199&lt;&gt;"eigene Stoffe",VLOOKUP($E199,'SD Abgabe'!$A$32:$N$610,'SD Abgabe'!$G$28,FALSE)=0),"",IF($L199&lt;&gt;0,"",IFERROR(IF(AND(P199&gt;0,O199&lt;&gt;"",Q199&lt;&gt;"t TM"),VLOOKUP($E199,'SD Abgabe'!$A$32:$N$610,'SD Abgabe'!$G$28,FALSE)/O199*P199,VLOOKUP($E199,'SD Abgabe'!$A$32:$N$610,'SD Abgabe'!$G$28,FALSE)),""))),"")</f>
        <v/>
      </c>
      <c r="AA199" s="87"/>
      <c r="AB199" s="86" t="str">
        <f ca="1">IFERROR(IF(AND(J199&lt;&gt;"eigene Stoffe",VLOOKUP($E199,'SD Abgabe'!$A$32:$N$610,'SD Abgabe'!$H$28,FALSE)=0),"",IF($L199&lt;&gt;0,"",IFERROR(IF(AND(P199&gt;0,O199&lt;&gt;"",Q199&lt;&gt;"t TM"),VLOOKUP($E199,'SD Abgabe'!$A$32:$N$610,'SD Abgabe'!$H$28,FALSE)/O199*P199,VLOOKUP($E199,'SD Abgabe'!$A$32:$N$610,'SD Abgabe'!$H$28,FALSE)),""))),"")</f>
        <v/>
      </c>
      <c r="AC199" s="87"/>
      <c r="AD199" s="424" t="s">
        <v>667</v>
      </c>
      <c r="AE199" s="26" t="str">
        <f>IF($M199=0,"",IFERROR(VLOOKUP($E199,'SD Abgabe'!$A$32:$N$556,AE$20,FALSE),""))</f>
        <v/>
      </c>
      <c r="AF199" s="15">
        <f t="shared" ca="1" si="59"/>
        <v>0</v>
      </c>
      <c r="AG199">
        <f t="shared" ca="1" si="48"/>
        <v>0</v>
      </c>
      <c r="AH199">
        <f t="shared" ca="1" si="49"/>
        <v>0</v>
      </c>
      <c r="AI199">
        <f t="shared" ca="1" si="50"/>
        <v>0</v>
      </c>
      <c r="AJ199">
        <f t="shared" ca="1" si="51"/>
        <v>0</v>
      </c>
      <c r="AK199">
        <f t="shared" si="60"/>
        <v>0</v>
      </c>
      <c r="AL199" s="28" t="e">
        <f ca="1">COUNTIF(OFFSET('SD Abgabe'!$C$32,VLOOKUP(J199,Art_Abgabe,3,FALSE),0,VLOOKUP(J199,Art_Abgabe,4,FALSE)-VLOOKUP(J199,Art_Abgabe,3,FALSE)+1,1),K199)</f>
        <v>#N/A</v>
      </c>
      <c r="AM199" s="14">
        <f ca="1">COUNTIF(OFFSET('SD Abgabe'!$M$32,VLOOKUP(E199,'SD Abgabe'!$A$33:$X$485,'SD Abgabe'!$X$28,FALSE),0,1,VLOOKUP(E199,'SD Abgabe'!$A$33:$Y$485,'SD Abgabe'!$Y$28,FALSE)),M199)</f>
        <v>0</v>
      </c>
      <c r="AN199" s="91">
        <f t="shared" ca="1" si="52"/>
        <v>0</v>
      </c>
      <c r="AO199" s="98">
        <f t="shared" si="61"/>
        <v>3</v>
      </c>
      <c r="AP199" s="98">
        <f t="shared" si="53"/>
        <v>0</v>
      </c>
      <c r="AQ199" s="17" t="str">
        <f t="shared" si="54"/>
        <v>1900-1-Abgabe</v>
      </c>
    </row>
    <row r="200" spans="1:43">
      <c r="A200" s="98">
        <f t="shared" si="43"/>
        <v>0</v>
      </c>
      <c r="B200" s="98" t="str">
        <f>IF(C200=1,SUM($C$23:C200),"")</f>
        <v/>
      </c>
      <c r="C200" s="98">
        <f t="shared" si="44"/>
        <v>0</v>
      </c>
      <c r="D200" t="str">
        <f t="shared" si="55"/>
        <v>1900-1-Abgabe-</v>
      </c>
      <c r="E200" s="7" t="str">
        <f t="shared" ca="1" si="45"/>
        <v>-</v>
      </c>
      <c r="F200" s="7">
        <f t="shared" si="56"/>
        <v>1900</v>
      </c>
      <c r="G200" s="7">
        <f t="shared" si="57"/>
        <v>1</v>
      </c>
      <c r="H200" s="162">
        <f t="shared" si="6"/>
        <v>178</v>
      </c>
      <c r="I200" s="77"/>
      <c r="J200" s="78"/>
      <c r="K200" s="79"/>
      <c r="L200" s="80"/>
      <c r="M200" s="177"/>
      <c r="N200" s="309" t="str">
        <f t="shared" ca="1" si="46"/>
        <v/>
      </c>
      <c r="O200" s="310" t="str">
        <f ca="1">IFERROR(IF(VLOOKUP($E200,'SD Abgabe'!$A$32:$N$610,'SD Abgabe'!$D$28,FALSE)=0,"",VLOOKUP($E200,'SD Abgabe'!$A$32:$N$610,'SD Abgabe'!$D$28,FALSE)),"")</f>
        <v/>
      </c>
      <c r="P200" s="313"/>
      <c r="Q200" s="317" t="str">
        <f>IF(OR($M200=0,L200&lt;&gt;0),"",IFERROR(VLOOKUP($E200,'SD Abgabe'!$A$32:$N$610,'SD Abgabe'!$E$28,FALSE),""))</f>
        <v/>
      </c>
      <c r="R200" s="87"/>
      <c r="S200" s="81" t="str">
        <f t="shared" si="47"/>
        <v/>
      </c>
      <c r="T200" s="82">
        <f>IF(M200="Tierische Erzeugnisse",IF(OR($M200=0,L200&lt;&gt;0,U200&gt;0),"",IFERROR(VLOOKUP($E200,'SD Abgabe'!$A$32:$N$4326,'SD Abgabe'!$J$28,FALSE),0)),)</f>
        <v>0</v>
      </c>
      <c r="U200" s="83"/>
      <c r="V200" s="81" t="str">
        <f t="shared" si="58"/>
        <v/>
      </c>
      <c r="W200" s="82">
        <f>IF(M200="organische Düngemittel",IF(OR($M200=0,L200&lt;&gt;0,X200&gt;0),"",IFERROR(VLOOKUP($E200,'SD Abgabe'!$A$32:$N$4326,'SD Abgabe'!$J$28,FALSE),)),)</f>
        <v>0</v>
      </c>
      <c r="X200" s="84"/>
      <c r="Y200" s="85" t="str">
        <f ca="1">IFERROR(VLOOKUP($E200,'SD Abgabe'!$A$32:$N$610,Y$20,FALSE),"")</f>
        <v/>
      </c>
      <c r="Z200" s="86" t="str">
        <f ca="1">IFERROR(IF(AND(J200&lt;&gt;"eigene Stoffe",VLOOKUP($E200,'SD Abgabe'!$A$32:$N$610,'SD Abgabe'!$G$28,FALSE)=0),"",IF($L200&lt;&gt;0,"",IFERROR(IF(AND(P200&gt;0,O200&lt;&gt;"",Q200&lt;&gt;"t TM"),VLOOKUP($E200,'SD Abgabe'!$A$32:$N$610,'SD Abgabe'!$G$28,FALSE)/O200*P200,VLOOKUP($E200,'SD Abgabe'!$A$32:$N$610,'SD Abgabe'!$G$28,FALSE)),""))),"")</f>
        <v/>
      </c>
      <c r="AA200" s="87"/>
      <c r="AB200" s="86" t="str">
        <f ca="1">IFERROR(IF(AND(J200&lt;&gt;"eigene Stoffe",VLOOKUP($E200,'SD Abgabe'!$A$32:$N$610,'SD Abgabe'!$H$28,FALSE)=0),"",IF($L200&lt;&gt;0,"",IFERROR(IF(AND(P200&gt;0,O200&lt;&gt;"",Q200&lt;&gt;"t TM"),VLOOKUP($E200,'SD Abgabe'!$A$32:$N$610,'SD Abgabe'!$H$28,FALSE)/O200*P200,VLOOKUP($E200,'SD Abgabe'!$A$32:$N$610,'SD Abgabe'!$H$28,FALSE)),""))),"")</f>
        <v/>
      </c>
      <c r="AC200" s="87"/>
      <c r="AD200" s="424" t="s">
        <v>667</v>
      </c>
      <c r="AE200" s="26" t="str">
        <f>IF($M200=0,"",IFERROR(VLOOKUP($E200,'SD Abgabe'!$A$32:$N$556,AE$20,FALSE),""))</f>
        <v/>
      </c>
      <c r="AF200" s="15">
        <f t="shared" ca="1" si="59"/>
        <v>0</v>
      </c>
      <c r="AG200">
        <f t="shared" ca="1" si="48"/>
        <v>0</v>
      </c>
      <c r="AH200">
        <f t="shared" ca="1" si="49"/>
        <v>0</v>
      </c>
      <c r="AI200">
        <f t="shared" ca="1" si="50"/>
        <v>0</v>
      </c>
      <c r="AJ200">
        <f t="shared" ca="1" si="51"/>
        <v>0</v>
      </c>
      <c r="AK200">
        <f t="shared" si="60"/>
        <v>0</v>
      </c>
      <c r="AL200" s="28" t="e">
        <f ca="1">COUNTIF(OFFSET('SD Abgabe'!$C$32,VLOOKUP(J200,Art_Abgabe,3,FALSE),0,VLOOKUP(J200,Art_Abgabe,4,FALSE)-VLOOKUP(J200,Art_Abgabe,3,FALSE)+1,1),K200)</f>
        <v>#N/A</v>
      </c>
      <c r="AM200" s="14">
        <f ca="1">COUNTIF(OFFSET('SD Abgabe'!$M$32,VLOOKUP(E200,'SD Abgabe'!$A$33:$X$485,'SD Abgabe'!$X$28,FALSE),0,1,VLOOKUP(E200,'SD Abgabe'!$A$33:$Y$485,'SD Abgabe'!$Y$28,FALSE)),M200)</f>
        <v>0</v>
      </c>
      <c r="AN200" s="91">
        <f t="shared" ca="1" si="52"/>
        <v>0</v>
      </c>
      <c r="AO200" s="98">
        <f t="shared" si="61"/>
        <v>3</v>
      </c>
      <c r="AP200" s="98">
        <f t="shared" si="53"/>
        <v>0</v>
      </c>
      <c r="AQ200" s="17" t="str">
        <f t="shared" si="54"/>
        <v>1900-1-Abgabe</v>
      </c>
    </row>
    <row r="201" spans="1:43">
      <c r="A201" s="98">
        <f t="shared" si="43"/>
        <v>0</v>
      </c>
      <c r="B201" s="98" t="str">
        <f>IF(C201=1,SUM($C$23:C201),"")</f>
        <v/>
      </c>
      <c r="C201" s="98">
        <f t="shared" si="44"/>
        <v>0</v>
      </c>
      <c r="D201" t="str">
        <f t="shared" si="55"/>
        <v>1900-1-Abgabe-</v>
      </c>
      <c r="E201" s="7" t="str">
        <f t="shared" ca="1" si="45"/>
        <v>-</v>
      </c>
      <c r="F201" s="7">
        <f t="shared" si="56"/>
        <v>1900</v>
      </c>
      <c r="G201" s="7">
        <f t="shared" si="57"/>
        <v>1</v>
      </c>
      <c r="H201" s="162">
        <f t="shared" si="6"/>
        <v>179</v>
      </c>
      <c r="I201" s="77"/>
      <c r="J201" s="78"/>
      <c r="K201" s="79"/>
      <c r="L201" s="80"/>
      <c r="M201" s="177"/>
      <c r="N201" s="309" t="str">
        <f t="shared" ca="1" si="46"/>
        <v/>
      </c>
      <c r="O201" s="310" t="str">
        <f ca="1">IFERROR(IF(VLOOKUP($E201,'SD Abgabe'!$A$32:$N$610,'SD Abgabe'!$D$28,FALSE)=0,"",VLOOKUP($E201,'SD Abgabe'!$A$32:$N$610,'SD Abgabe'!$D$28,FALSE)),"")</f>
        <v/>
      </c>
      <c r="P201" s="313"/>
      <c r="Q201" s="317" t="str">
        <f>IF(OR($M201=0,L201&lt;&gt;0),"",IFERROR(VLOOKUP($E201,'SD Abgabe'!$A$32:$N$610,'SD Abgabe'!$E$28,FALSE),""))</f>
        <v/>
      </c>
      <c r="R201" s="87"/>
      <c r="S201" s="81" t="str">
        <f t="shared" si="47"/>
        <v/>
      </c>
      <c r="T201" s="82">
        <f>IF(M201="Tierische Erzeugnisse",IF(OR($M201=0,L201&lt;&gt;0,U201&gt;0),"",IFERROR(VLOOKUP($E201,'SD Abgabe'!$A$32:$N$4326,'SD Abgabe'!$J$28,FALSE),0)),)</f>
        <v>0</v>
      </c>
      <c r="U201" s="83"/>
      <c r="V201" s="81" t="str">
        <f t="shared" si="58"/>
        <v/>
      </c>
      <c r="W201" s="82">
        <f>IF(M201="organische Düngemittel",IF(OR($M201=0,L201&lt;&gt;0,X201&gt;0),"",IFERROR(VLOOKUP($E201,'SD Abgabe'!$A$32:$N$4326,'SD Abgabe'!$J$28,FALSE),)),)</f>
        <v>0</v>
      </c>
      <c r="X201" s="84"/>
      <c r="Y201" s="85" t="str">
        <f ca="1">IFERROR(VLOOKUP($E201,'SD Abgabe'!$A$32:$N$610,Y$20,FALSE),"")</f>
        <v/>
      </c>
      <c r="Z201" s="86" t="str">
        <f ca="1">IFERROR(IF(AND(J201&lt;&gt;"eigene Stoffe",VLOOKUP($E201,'SD Abgabe'!$A$32:$N$610,'SD Abgabe'!$G$28,FALSE)=0),"",IF($L201&lt;&gt;0,"",IFERROR(IF(AND(P201&gt;0,O201&lt;&gt;"",Q201&lt;&gt;"t TM"),VLOOKUP($E201,'SD Abgabe'!$A$32:$N$610,'SD Abgabe'!$G$28,FALSE)/O201*P201,VLOOKUP($E201,'SD Abgabe'!$A$32:$N$610,'SD Abgabe'!$G$28,FALSE)),""))),"")</f>
        <v/>
      </c>
      <c r="AA201" s="87"/>
      <c r="AB201" s="86" t="str">
        <f ca="1">IFERROR(IF(AND(J201&lt;&gt;"eigene Stoffe",VLOOKUP($E201,'SD Abgabe'!$A$32:$N$610,'SD Abgabe'!$H$28,FALSE)=0),"",IF($L201&lt;&gt;0,"",IFERROR(IF(AND(P201&gt;0,O201&lt;&gt;"",Q201&lt;&gt;"t TM"),VLOOKUP($E201,'SD Abgabe'!$A$32:$N$610,'SD Abgabe'!$H$28,FALSE)/O201*P201,VLOOKUP($E201,'SD Abgabe'!$A$32:$N$610,'SD Abgabe'!$H$28,FALSE)),""))),"")</f>
        <v/>
      </c>
      <c r="AC201" s="87"/>
      <c r="AD201" s="424" t="s">
        <v>667</v>
      </c>
      <c r="AE201" s="26" t="str">
        <f>IF($M201=0,"",IFERROR(VLOOKUP($E201,'SD Abgabe'!$A$32:$N$556,AE$20,FALSE),""))</f>
        <v/>
      </c>
      <c r="AF201" s="15">
        <f t="shared" ca="1" si="59"/>
        <v>0</v>
      </c>
      <c r="AG201">
        <f t="shared" ca="1" si="48"/>
        <v>0</v>
      </c>
      <c r="AH201">
        <f t="shared" ca="1" si="49"/>
        <v>0</v>
      </c>
      <c r="AI201">
        <f t="shared" ca="1" si="50"/>
        <v>0</v>
      </c>
      <c r="AJ201">
        <f t="shared" ca="1" si="51"/>
        <v>0</v>
      </c>
      <c r="AK201">
        <f t="shared" si="60"/>
        <v>0</v>
      </c>
      <c r="AL201" s="28" t="e">
        <f ca="1">COUNTIF(OFFSET('SD Abgabe'!$C$32,VLOOKUP(J201,Art_Abgabe,3,FALSE),0,VLOOKUP(J201,Art_Abgabe,4,FALSE)-VLOOKUP(J201,Art_Abgabe,3,FALSE)+1,1),K201)</f>
        <v>#N/A</v>
      </c>
      <c r="AM201" s="14">
        <f ca="1">COUNTIF(OFFSET('SD Abgabe'!$M$32,VLOOKUP(E201,'SD Abgabe'!$A$33:$X$485,'SD Abgabe'!$X$28,FALSE),0,1,VLOOKUP(E201,'SD Abgabe'!$A$33:$Y$485,'SD Abgabe'!$Y$28,FALSE)),M201)</f>
        <v>0</v>
      </c>
      <c r="AN201" s="91">
        <f t="shared" ca="1" si="52"/>
        <v>0</v>
      </c>
      <c r="AO201" s="98">
        <f t="shared" si="61"/>
        <v>3</v>
      </c>
      <c r="AP201" s="98">
        <f t="shared" si="53"/>
        <v>0</v>
      </c>
      <c r="AQ201" s="17" t="str">
        <f t="shared" si="54"/>
        <v>1900-1-Abgabe</v>
      </c>
    </row>
    <row r="202" spans="1:43">
      <c r="A202" s="98">
        <f t="shared" si="43"/>
        <v>0</v>
      </c>
      <c r="B202" s="98" t="str">
        <f>IF(C202=1,SUM($C$23:C202),"")</f>
        <v/>
      </c>
      <c r="C202" s="98">
        <f t="shared" si="44"/>
        <v>0</v>
      </c>
      <c r="D202" t="str">
        <f t="shared" si="55"/>
        <v>1900-1-Abgabe-</v>
      </c>
      <c r="E202" s="7" t="str">
        <f t="shared" ca="1" si="45"/>
        <v>-</v>
      </c>
      <c r="F202" s="7">
        <f t="shared" si="56"/>
        <v>1900</v>
      </c>
      <c r="G202" s="7">
        <f t="shared" si="57"/>
        <v>1</v>
      </c>
      <c r="H202" s="162">
        <f t="shared" si="6"/>
        <v>180</v>
      </c>
      <c r="I202" s="77"/>
      <c r="J202" s="78"/>
      <c r="K202" s="79"/>
      <c r="L202" s="80"/>
      <c r="M202" s="177"/>
      <c r="N202" s="309" t="str">
        <f t="shared" ca="1" si="46"/>
        <v/>
      </c>
      <c r="O202" s="310" t="str">
        <f ca="1">IFERROR(IF(VLOOKUP($E202,'SD Abgabe'!$A$32:$N$610,'SD Abgabe'!$D$28,FALSE)=0,"",VLOOKUP($E202,'SD Abgabe'!$A$32:$N$610,'SD Abgabe'!$D$28,FALSE)),"")</f>
        <v/>
      </c>
      <c r="P202" s="313"/>
      <c r="Q202" s="317" t="str">
        <f>IF(OR($M202=0,L202&lt;&gt;0),"",IFERROR(VLOOKUP($E202,'SD Abgabe'!$A$32:$N$610,'SD Abgabe'!$E$28,FALSE),""))</f>
        <v/>
      </c>
      <c r="R202" s="87"/>
      <c r="S202" s="81" t="str">
        <f t="shared" si="47"/>
        <v/>
      </c>
      <c r="T202" s="82">
        <f>IF(M202="Tierische Erzeugnisse",IF(OR($M202=0,L202&lt;&gt;0,U202&gt;0),"",IFERROR(VLOOKUP($E202,'SD Abgabe'!$A$32:$N$4326,'SD Abgabe'!$J$28,FALSE),0)),)</f>
        <v>0</v>
      </c>
      <c r="U202" s="83"/>
      <c r="V202" s="81" t="str">
        <f t="shared" si="58"/>
        <v/>
      </c>
      <c r="W202" s="82">
        <f>IF(M202="organische Düngemittel",IF(OR($M202=0,L202&lt;&gt;0,X202&gt;0),"",IFERROR(VLOOKUP($E202,'SD Abgabe'!$A$32:$N$4326,'SD Abgabe'!$J$28,FALSE),)),)</f>
        <v>0</v>
      </c>
      <c r="X202" s="84"/>
      <c r="Y202" s="85" t="str">
        <f ca="1">IFERROR(VLOOKUP($E202,'SD Abgabe'!$A$32:$N$610,Y$20,FALSE),"")</f>
        <v/>
      </c>
      <c r="Z202" s="86" t="str">
        <f ca="1">IFERROR(IF(AND(J202&lt;&gt;"eigene Stoffe",VLOOKUP($E202,'SD Abgabe'!$A$32:$N$610,'SD Abgabe'!$G$28,FALSE)=0),"",IF($L202&lt;&gt;0,"",IFERROR(IF(AND(P202&gt;0,O202&lt;&gt;"",Q202&lt;&gt;"t TM"),VLOOKUP($E202,'SD Abgabe'!$A$32:$N$610,'SD Abgabe'!$G$28,FALSE)/O202*P202,VLOOKUP($E202,'SD Abgabe'!$A$32:$N$610,'SD Abgabe'!$G$28,FALSE)),""))),"")</f>
        <v/>
      </c>
      <c r="AA202" s="87"/>
      <c r="AB202" s="86" t="str">
        <f ca="1">IFERROR(IF(AND(J202&lt;&gt;"eigene Stoffe",VLOOKUP($E202,'SD Abgabe'!$A$32:$N$610,'SD Abgabe'!$H$28,FALSE)=0),"",IF($L202&lt;&gt;0,"",IFERROR(IF(AND(P202&gt;0,O202&lt;&gt;"",Q202&lt;&gt;"t TM"),VLOOKUP($E202,'SD Abgabe'!$A$32:$N$610,'SD Abgabe'!$H$28,FALSE)/O202*P202,VLOOKUP($E202,'SD Abgabe'!$A$32:$N$610,'SD Abgabe'!$H$28,FALSE)),""))),"")</f>
        <v/>
      </c>
      <c r="AC202" s="87"/>
      <c r="AD202" s="424" t="s">
        <v>667</v>
      </c>
      <c r="AE202" s="26" t="str">
        <f>IF($M202=0,"",IFERROR(VLOOKUP($E202,'SD Abgabe'!$A$32:$N$556,AE$20,FALSE),""))</f>
        <v/>
      </c>
      <c r="AF202" s="15">
        <f t="shared" ca="1" si="59"/>
        <v>0</v>
      </c>
      <c r="AG202">
        <f t="shared" ca="1" si="48"/>
        <v>0</v>
      </c>
      <c r="AH202">
        <f t="shared" ca="1" si="49"/>
        <v>0</v>
      </c>
      <c r="AI202">
        <f t="shared" ca="1" si="50"/>
        <v>0</v>
      </c>
      <c r="AJ202">
        <f t="shared" ca="1" si="51"/>
        <v>0</v>
      </c>
      <c r="AK202">
        <f t="shared" si="60"/>
        <v>0</v>
      </c>
      <c r="AL202" s="28" t="e">
        <f ca="1">COUNTIF(OFFSET('SD Abgabe'!$C$32,VLOOKUP(J202,Art_Abgabe,3,FALSE),0,VLOOKUP(J202,Art_Abgabe,4,FALSE)-VLOOKUP(J202,Art_Abgabe,3,FALSE)+1,1),K202)</f>
        <v>#N/A</v>
      </c>
      <c r="AM202" s="14">
        <f ca="1">COUNTIF(OFFSET('SD Abgabe'!$M$32,VLOOKUP(E202,'SD Abgabe'!$A$33:$X$485,'SD Abgabe'!$X$28,FALSE),0,1,VLOOKUP(E202,'SD Abgabe'!$A$33:$Y$485,'SD Abgabe'!$Y$28,FALSE)),M202)</f>
        <v>0</v>
      </c>
      <c r="AN202" s="91">
        <f t="shared" ca="1" si="52"/>
        <v>0</v>
      </c>
      <c r="AO202" s="98">
        <f t="shared" si="61"/>
        <v>3</v>
      </c>
      <c r="AP202" s="98">
        <f t="shared" si="53"/>
        <v>0</v>
      </c>
      <c r="AQ202" s="17" t="str">
        <f t="shared" si="54"/>
        <v>1900-1-Abgabe</v>
      </c>
    </row>
    <row r="203" spans="1:43">
      <c r="A203" s="98">
        <f t="shared" si="43"/>
        <v>0</v>
      </c>
      <c r="B203" s="98" t="str">
        <f>IF(C203=1,SUM($C$23:C203),"")</f>
        <v/>
      </c>
      <c r="C203" s="98">
        <f t="shared" si="44"/>
        <v>0</v>
      </c>
      <c r="D203" t="str">
        <f t="shared" si="55"/>
        <v>1900-1-Abgabe-</v>
      </c>
      <c r="E203" s="7" t="str">
        <f t="shared" ca="1" si="45"/>
        <v>-</v>
      </c>
      <c r="F203" s="7">
        <f t="shared" si="56"/>
        <v>1900</v>
      </c>
      <c r="G203" s="7">
        <f t="shared" si="57"/>
        <v>1</v>
      </c>
      <c r="H203" s="162">
        <f t="shared" si="6"/>
        <v>181</v>
      </c>
      <c r="I203" s="77"/>
      <c r="J203" s="78"/>
      <c r="K203" s="79"/>
      <c r="L203" s="80"/>
      <c r="M203" s="177"/>
      <c r="N203" s="309" t="str">
        <f t="shared" ca="1" si="46"/>
        <v/>
      </c>
      <c r="O203" s="310" t="str">
        <f ca="1">IFERROR(IF(VLOOKUP($E203,'SD Abgabe'!$A$32:$N$610,'SD Abgabe'!$D$28,FALSE)=0,"",VLOOKUP($E203,'SD Abgabe'!$A$32:$N$610,'SD Abgabe'!$D$28,FALSE)),"")</f>
        <v/>
      </c>
      <c r="P203" s="313"/>
      <c r="Q203" s="317" t="str">
        <f>IF(OR($M203=0,L203&lt;&gt;0),"",IFERROR(VLOOKUP($E203,'SD Abgabe'!$A$32:$N$610,'SD Abgabe'!$E$28,FALSE),""))</f>
        <v/>
      </c>
      <c r="R203" s="87"/>
      <c r="S203" s="81" t="str">
        <f t="shared" si="47"/>
        <v/>
      </c>
      <c r="T203" s="82">
        <f>IF(M203="Tierische Erzeugnisse",IF(OR($M203=0,L203&lt;&gt;0,U203&gt;0),"",IFERROR(VLOOKUP($E203,'SD Abgabe'!$A$32:$N$4326,'SD Abgabe'!$J$28,FALSE),0)),)</f>
        <v>0</v>
      </c>
      <c r="U203" s="83"/>
      <c r="V203" s="81" t="str">
        <f t="shared" si="58"/>
        <v/>
      </c>
      <c r="W203" s="82">
        <f>IF(M203="organische Düngemittel",IF(OR($M203=0,L203&lt;&gt;0,X203&gt;0),"",IFERROR(VLOOKUP($E203,'SD Abgabe'!$A$32:$N$4326,'SD Abgabe'!$J$28,FALSE),)),)</f>
        <v>0</v>
      </c>
      <c r="X203" s="84"/>
      <c r="Y203" s="85" t="str">
        <f ca="1">IFERROR(VLOOKUP($E203,'SD Abgabe'!$A$32:$N$610,Y$20,FALSE),"")</f>
        <v/>
      </c>
      <c r="Z203" s="86" t="str">
        <f ca="1">IFERROR(IF(AND(J203&lt;&gt;"eigene Stoffe",VLOOKUP($E203,'SD Abgabe'!$A$32:$N$610,'SD Abgabe'!$G$28,FALSE)=0),"",IF($L203&lt;&gt;0,"",IFERROR(IF(AND(P203&gt;0,O203&lt;&gt;"",Q203&lt;&gt;"t TM"),VLOOKUP($E203,'SD Abgabe'!$A$32:$N$610,'SD Abgabe'!$G$28,FALSE)/O203*P203,VLOOKUP($E203,'SD Abgabe'!$A$32:$N$610,'SD Abgabe'!$G$28,FALSE)),""))),"")</f>
        <v/>
      </c>
      <c r="AA203" s="87"/>
      <c r="AB203" s="86" t="str">
        <f ca="1">IFERROR(IF(AND(J203&lt;&gt;"eigene Stoffe",VLOOKUP($E203,'SD Abgabe'!$A$32:$N$610,'SD Abgabe'!$H$28,FALSE)=0),"",IF($L203&lt;&gt;0,"",IFERROR(IF(AND(P203&gt;0,O203&lt;&gt;"",Q203&lt;&gt;"t TM"),VLOOKUP($E203,'SD Abgabe'!$A$32:$N$610,'SD Abgabe'!$H$28,FALSE)/O203*P203,VLOOKUP($E203,'SD Abgabe'!$A$32:$N$610,'SD Abgabe'!$H$28,FALSE)),""))),"")</f>
        <v/>
      </c>
      <c r="AC203" s="87"/>
      <c r="AD203" s="424" t="s">
        <v>667</v>
      </c>
      <c r="AE203" s="26" t="str">
        <f>IF($M203=0,"",IFERROR(VLOOKUP($E203,'SD Abgabe'!$A$32:$N$556,AE$20,FALSE),""))</f>
        <v/>
      </c>
      <c r="AF203" s="15">
        <f t="shared" ca="1" si="59"/>
        <v>0</v>
      </c>
      <c r="AG203">
        <f t="shared" ca="1" si="48"/>
        <v>0</v>
      </c>
      <c r="AH203">
        <f t="shared" ca="1" si="49"/>
        <v>0</v>
      </c>
      <c r="AI203">
        <f t="shared" ca="1" si="50"/>
        <v>0</v>
      </c>
      <c r="AJ203">
        <f t="shared" ca="1" si="51"/>
        <v>0</v>
      </c>
      <c r="AK203">
        <f t="shared" si="60"/>
        <v>0</v>
      </c>
      <c r="AL203" s="28" t="e">
        <f ca="1">COUNTIF(OFFSET('SD Abgabe'!$C$32,VLOOKUP(J203,Art_Abgabe,3,FALSE),0,VLOOKUP(J203,Art_Abgabe,4,FALSE)-VLOOKUP(J203,Art_Abgabe,3,FALSE)+1,1),K203)</f>
        <v>#N/A</v>
      </c>
      <c r="AM203" s="14">
        <f ca="1">COUNTIF(OFFSET('SD Abgabe'!$M$32,VLOOKUP(E203,'SD Abgabe'!$A$33:$X$485,'SD Abgabe'!$X$28,FALSE),0,1,VLOOKUP(E203,'SD Abgabe'!$A$33:$Y$485,'SD Abgabe'!$Y$28,FALSE)),M203)</f>
        <v>0</v>
      </c>
      <c r="AN203" s="91">
        <f t="shared" ca="1" si="52"/>
        <v>0</v>
      </c>
      <c r="AO203" s="98">
        <f t="shared" si="61"/>
        <v>3</v>
      </c>
      <c r="AP203" s="98">
        <f t="shared" si="53"/>
        <v>0</v>
      </c>
      <c r="AQ203" s="17" t="str">
        <f t="shared" si="54"/>
        <v>1900-1-Abgabe</v>
      </c>
    </row>
    <row r="204" spans="1:43">
      <c r="A204" s="98">
        <f t="shared" si="43"/>
        <v>0</v>
      </c>
      <c r="B204" s="98" t="str">
        <f>IF(C204=1,SUM($C$23:C204),"")</f>
        <v/>
      </c>
      <c r="C204" s="98">
        <f t="shared" si="44"/>
        <v>0</v>
      </c>
      <c r="D204" t="str">
        <f t="shared" si="55"/>
        <v>1900-1-Abgabe-</v>
      </c>
      <c r="E204" s="7" t="str">
        <f t="shared" ca="1" si="45"/>
        <v>-</v>
      </c>
      <c r="F204" s="7">
        <f t="shared" si="56"/>
        <v>1900</v>
      </c>
      <c r="G204" s="7">
        <f t="shared" si="57"/>
        <v>1</v>
      </c>
      <c r="H204" s="162">
        <f t="shared" si="6"/>
        <v>182</v>
      </c>
      <c r="I204" s="77"/>
      <c r="J204" s="78"/>
      <c r="K204" s="79"/>
      <c r="L204" s="80"/>
      <c r="M204" s="177"/>
      <c r="N204" s="309" t="str">
        <f t="shared" ca="1" si="46"/>
        <v/>
      </c>
      <c r="O204" s="310" t="str">
        <f ca="1">IFERROR(IF(VLOOKUP($E204,'SD Abgabe'!$A$32:$N$610,'SD Abgabe'!$D$28,FALSE)=0,"",VLOOKUP($E204,'SD Abgabe'!$A$32:$N$610,'SD Abgabe'!$D$28,FALSE)),"")</f>
        <v/>
      </c>
      <c r="P204" s="313"/>
      <c r="Q204" s="317" t="str">
        <f>IF(OR($M204=0,L204&lt;&gt;0),"",IFERROR(VLOOKUP($E204,'SD Abgabe'!$A$32:$N$610,'SD Abgabe'!$E$28,FALSE),""))</f>
        <v/>
      </c>
      <c r="R204" s="87"/>
      <c r="S204" s="81" t="str">
        <f t="shared" si="47"/>
        <v/>
      </c>
      <c r="T204" s="82">
        <f>IF(M204="Tierische Erzeugnisse",IF(OR($M204=0,L204&lt;&gt;0,U204&gt;0),"",IFERROR(VLOOKUP($E204,'SD Abgabe'!$A$32:$N$4326,'SD Abgabe'!$J$28,FALSE),0)),)</f>
        <v>0</v>
      </c>
      <c r="U204" s="83"/>
      <c r="V204" s="81" t="str">
        <f t="shared" si="58"/>
        <v/>
      </c>
      <c r="W204" s="82">
        <f>IF(M204="organische Düngemittel",IF(OR($M204=0,L204&lt;&gt;0,X204&gt;0),"",IFERROR(VLOOKUP($E204,'SD Abgabe'!$A$32:$N$4326,'SD Abgabe'!$J$28,FALSE),)),)</f>
        <v>0</v>
      </c>
      <c r="X204" s="84"/>
      <c r="Y204" s="85" t="str">
        <f ca="1">IFERROR(VLOOKUP($E204,'SD Abgabe'!$A$32:$N$610,Y$20,FALSE),"")</f>
        <v/>
      </c>
      <c r="Z204" s="86" t="str">
        <f ca="1">IFERROR(IF(AND(J204&lt;&gt;"eigene Stoffe",VLOOKUP($E204,'SD Abgabe'!$A$32:$N$610,'SD Abgabe'!$G$28,FALSE)=0),"",IF($L204&lt;&gt;0,"",IFERROR(IF(AND(P204&gt;0,O204&lt;&gt;"",Q204&lt;&gt;"t TM"),VLOOKUP($E204,'SD Abgabe'!$A$32:$N$610,'SD Abgabe'!$G$28,FALSE)/O204*P204,VLOOKUP($E204,'SD Abgabe'!$A$32:$N$610,'SD Abgabe'!$G$28,FALSE)),""))),"")</f>
        <v/>
      </c>
      <c r="AA204" s="87"/>
      <c r="AB204" s="86" t="str">
        <f ca="1">IFERROR(IF(AND(J204&lt;&gt;"eigene Stoffe",VLOOKUP($E204,'SD Abgabe'!$A$32:$N$610,'SD Abgabe'!$H$28,FALSE)=0),"",IF($L204&lt;&gt;0,"",IFERROR(IF(AND(P204&gt;0,O204&lt;&gt;"",Q204&lt;&gt;"t TM"),VLOOKUP($E204,'SD Abgabe'!$A$32:$N$610,'SD Abgabe'!$H$28,FALSE)/O204*P204,VLOOKUP($E204,'SD Abgabe'!$A$32:$N$610,'SD Abgabe'!$H$28,FALSE)),""))),"")</f>
        <v/>
      </c>
      <c r="AC204" s="87"/>
      <c r="AD204" s="424" t="s">
        <v>667</v>
      </c>
      <c r="AE204" s="26" t="str">
        <f>IF($M204=0,"",IFERROR(VLOOKUP($E204,'SD Abgabe'!$A$32:$N$556,AE$20,FALSE),""))</f>
        <v/>
      </c>
      <c r="AF204" s="15">
        <f t="shared" ca="1" si="59"/>
        <v>0</v>
      </c>
      <c r="AG204">
        <f t="shared" ca="1" si="48"/>
        <v>0</v>
      </c>
      <c r="AH204">
        <f t="shared" ca="1" si="49"/>
        <v>0</v>
      </c>
      <c r="AI204">
        <f t="shared" ca="1" si="50"/>
        <v>0</v>
      </c>
      <c r="AJ204">
        <f t="shared" ca="1" si="51"/>
        <v>0</v>
      </c>
      <c r="AK204">
        <f t="shared" si="60"/>
        <v>0</v>
      </c>
      <c r="AL204" s="28" t="e">
        <f ca="1">COUNTIF(OFFSET('SD Abgabe'!$C$32,VLOOKUP(J204,Art_Abgabe,3,FALSE),0,VLOOKUP(J204,Art_Abgabe,4,FALSE)-VLOOKUP(J204,Art_Abgabe,3,FALSE)+1,1),K204)</f>
        <v>#N/A</v>
      </c>
      <c r="AM204" s="14">
        <f ca="1">COUNTIF(OFFSET('SD Abgabe'!$M$32,VLOOKUP(E204,'SD Abgabe'!$A$33:$X$485,'SD Abgabe'!$X$28,FALSE),0,1,VLOOKUP(E204,'SD Abgabe'!$A$33:$Y$485,'SD Abgabe'!$Y$28,FALSE)),M204)</f>
        <v>0</v>
      </c>
      <c r="AN204" s="91">
        <f t="shared" ca="1" si="52"/>
        <v>0</v>
      </c>
      <c r="AO204" s="98">
        <f t="shared" si="61"/>
        <v>3</v>
      </c>
      <c r="AP204" s="98">
        <f t="shared" si="53"/>
        <v>0</v>
      </c>
      <c r="AQ204" s="17" t="str">
        <f t="shared" si="54"/>
        <v>1900-1-Abgabe</v>
      </c>
    </row>
    <row r="205" spans="1:43">
      <c r="A205" s="98">
        <f t="shared" si="43"/>
        <v>0</v>
      </c>
      <c r="B205" s="98" t="str">
        <f>IF(C205=1,SUM($C$23:C205),"")</f>
        <v/>
      </c>
      <c r="C205" s="98">
        <f t="shared" si="44"/>
        <v>0</v>
      </c>
      <c r="D205" t="str">
        <f t="shared" si="55"/>
        <v>1900-1-Abgabe-</v>
      </c>
      <c r="E205" s="7" t="str">
        <f t="shared" ca="1" si="45"/>
        <v>-</v>
      </c>
      <c r="F205" s="7">
        <f t="shared" si="56"/>
        <v>1900</v>
      </c>
      <c r="G205" s="7">
        <f t="shared" si="57"/>
        <v>1</v>
      </c>
      <c r="H205" s="162">
        <f t="shared" si="6"/>
        <v>183</v>
      </c>
      <c r="I205" s="77"/>
      <c r="J205" s="78"/>
      <c r="K205" s="79"/>
      <c r="L205" s="80"/>
      <c r="M205" s="177"/>
      <c r="N205" s="309" t="str">
        <f t="shared" ca="1" si="46"/>
        <v/>
      </c>
      <c r="O205" s="310" t="str">
        <f ca="1">IFERROR(IF(VLOOKUP($E205,'SD Abgabe'!$A$32:$N$610,'SD Abgabe'!$D$28,FALSE)=0,"",VLOOKUP($E205,'SD Abgabe'!$A$32:$N$610,'SD Abgabe'!$D$28,FALSE)),"")</f>
        <v/>
      </c>
      <c r="P205" s="313"/>
      <c r="Q205" s="317" t="str">
        <f>IF(OR($M205=0,L205&lt;&gt;0),"",IFERROR(VLOOKUP($E205,'SD Abgabe'!$A$32:$N$610,'SD Abgabe'!$E$28,FALSE),""))</f>
        <v/>
      </c>
      <c r="R205" s="87"/>
      <c r="S205" s="81" t="str">
        <f t="shared" si="47"/>
        <v/>
      </c>
      <c r="T205" s="82">
        <f>IF(M205="Tierische Erzeugnisse",IF(OR($M205=0,L205&lt;&gt;0,U205&gt;0),"",IFERROR(VLOOKUP($E205,'SD Abgabe'!$A$32:$N$4326,'SD Abgabe'!$J$28,FALSE),0)),)</f>
        <v>0</v>
      </c>
      <c r="U205" s="83"/>
      <c r="V205" s="81" t="str">
        <f t="shared" si="58"/>
        <v/>
      </c>
      <c r="W205" s="82">
        <f>IF(M205="organische Düngemittel",IF(OR($M205=0,L205&lt;&gt;0,X205&gt;0),"",IFERROR(VLOOKUP($E205,'SD Abgabe'!$A$32:$N$4326,'SD Abgabe'!$J$28,FALSE),)),)</f>
        <v>0</v>
      </c>
      <c r="X205" s="84"/>
      <c r="Y205" s="85" t="str">
        <f ca="1">IFERROR(VLOOKUP($E205,'SD Abgabe'!$A$32:$N$610,Y$20,FALSE),"")</f>
        <v/>
      </c>
      <c r="Z205" s="86" t="str">
        <f ca="1">IFERROR(IF(AND(J205&lt;&gt;"eigene Stoffe",VLOOKUP($E205,'SD Abgabe'!$A$32:$N$610,'SD Abgabe'!$G$28,FALSE)=0),"",IF($L205&lt;&gt;0,"",IFERROR(IF(AND(P205&gt;0,O205&lt;&gt;"",Q205&lt;&gt;"t TM"),VLOOKUP($E205,'SD Abgabe'!$A$32:$N$610,'SD Abgabe'!$G$28,FALSE)/O205*P205,VLOOKUP($E205,'SD Abgabe'!$A$32:$N$610,'SD Abgabe'!$G$28,FALSE)),""))),"")</f>
        <v/>
      </c>
      <c r="AA205" s="87"/>
      <c r="AB205" s="86" t="str">
        <f ca="1">IFERROR(IF(AND(J205&lt;&gt;"eigene Stoffe",VLOOKUP($E205,'SD Abgabe'!$A$32:$N$610,'SD Abgabe'!$H$28,FALSE)=0),"",IF($L205&lt;&gt;0,"",IFERROR(IF(AND(P205&gt;0,O205&lt;&gt;"",Q205&lt;&gt;"t TM"),VLOOKUP($E205,'SD Abgabe'!$A$32:$N$610,'SD Abgabe'!$H$28,FALSE)/O205*P205,VLOOKUP($E205,'SD Abgabe'!$A$32:$N$610,'SD Abgabe'!$H$28,FALSE)),""))),"")</f>
        <v/>
      </c>
      <c r="AC205" s="87"/>
      <c r="AD205" s="424" t="s">
        <v>667</v>
      </c>
      <c r="AE205" s="26" t="str">
        <f>IF($M205=0,"",IFERROR(VLOOKUP($E205,'SD Abgabe'!$A$32:$N$556,AE$20,FALSE),""))</f>
        <v/>
      </c>
      <c r="AF205" s="15">
        <f t="shared" ca="1" si="59"/>
        <v>0</v>
      </c>
      <c r="AG205">
        <f t="shared" ca="1" si="48"/>
        <v>0</v>
      </c>
      <c r="AH205">
        <f t="shared" ca="1" si="49"/>
        <v>0</v>
      </c>
      <c r="AI205">
        <f t="shared" ca="1" si="50"/>
        <v>0</v>
      </c>
      <c r="AJ205">
        <f t="shared" ca="1" si="51"/>
        <v>0</v>
      </c>
      <c r="AK205">
        <f t="shared" si="60"/>
        <v>0</v>
      </c>
      <c r="AL205" s="28" t="e">
        <f ca="1">COUNTIF(OFFSET('SD Abgabe'!$C$32,VLOOKUP(J205,Art_Abgabe,3,FALSE),0,VLOOKUP(J205,Art_Abgabe,4,FALSE)-VLOOKUP(J205,Art_Abgabe,3,FALSE)+1,1),K205)</f>
        <v>#N/A</v>
      </c>
      <c r="AM205" s="14">
        <f ca="1">COUNTIF(OFFSET('SD Abgabe'!$M$32,VLOOKUP(E205,'SD Abgabe'!$A$33:$X$485,'SD Abgabe'!$X$28,FALSE),0,1,VLOOKUP(E205,'SD Abgabe'!$A$33:$Y$485,'SD Abgabe'!$Y$28,FALSE)),M205)</f>
        <v>0</v>
      </c>
      <c r="AN205" s="91">
        <f t="shared" ca="1" si="52"/>
        <v>0</v>
      </c>
      <c r="AO205" s="98">
        <f t="shared" si="61"/>
        <v>3</v>
      </c>
      <c r="AP205" s="98">
        <f t="shared" si="53"/>
        <v>0</v>
      </c>
      <c r="AQ205" s="17" t="str">
        <f t="shared" si="54"/>
        <v>1900-1-Abgabe</v>
      </c>
    </row>
    <row r="206" spans="1:43">
      <c r="A206" s="98">
        <f t="shared" si="43"/>
        <v>0</v>
      </c>
      <c r="B206" s="98" t="str">
        <f>IF(C206=1,SUM($C$23:C206),"")</f>
        <v/>
      </c>
      <c r="C206" s="98">
        <f t="shared" si="44"/>
        <v>0</v>
      </c>
      <c r="D206" t="str">
        <f t="shared" si="55"/>
        <v>1900-1-Abgabe-</v>
      </c>
      <c r="E206" s="7" t="str">
        <f t="shared" ca="1" si="45"/>
        <v>-</v>
      </c>
      <c r="F206" s="7">
        <f t="shared" si="56"/>
        <v>1900</v>
      </c>
      <c r="G206" s="7">
        <f t="shared" si="57"/>
        <v>1</v>
      </c>
      <c r="H206" s="162">
        <f t="shared" si="6"/>
        <v>184</v>
      </c>
      <c r="I206" s="77"/>
      <c r="J206" s="78"/>
      <c r="K206" s="79"/>
      <c r="L206" s="80"/>
      <c r="M206" s="177"/>
      <c r="N206" s="309" t="str">
        <f t="shared" ca="1" si="46"/>
        <v/>
      </c>
      <c r="O206" s="310" t="str">
        <f ca="1">IFERROR(IF(VLOOKUP($E206,'SD Abgabe'!$A$32:$N$610,'SD Abgabe'!$D$28,FALSE)=0,"",VLOOKUP($E206,'SD Abgabe'!$A$32:$N$610,'SD Abgabe'!$D$28,FALSE)),"")</f>
        <v/>
      </c>
      <c r="P206" s="313"/>
      <c r="Q206" s="317" t="str">
        <f>IF(OR($M206=0,L206&lt;&gt;0),"",IFERROR(VLOOKUP($E206,'SD Abgabe'!$A$32:$N$610,'SD Abgabe'!$E$28,FALSE),""))</f>
        <v/>
      </c>
      <c r="R206" s="87"/>
      <c r="S206" s="81" t="str">
        <f t="shared" si="47"/>
        <v/>
      </c>
      <c r="T206" s="82">
        <f>IF(M206="Tierische Erzeugnisse",IF(OR($M206=0,L206&lt;&gt;0,U206&gt;0),"",IFERROR(VLOOKUP($E206,'SD Abgabe'!$A$32:$N$4326,'SD Abgabe'!$J$28,FALSE),0)),)</f>
        <v>0</v>
      </c>
      <c r="U206" s="83"/>
      <c r="V206" s="81" t="str">
        <f t="shared" si="58"/>
        <v/>
      </c>
      <c r="W206" s="82">
        <f>IF(M206="organische Düngemittel",IF(OR($M206=0,L206&lt;&gt;0,X206&gt;0),"",IFERROR(VLOOKUP($E206,'SD Abgabe'!$A$32:$N$4326,'SD Abgabe'!$J$28,FALSE),)),)</f>
        <v>0</v>
      </c>
      <c r="X206" s="84"/>
      <c r="Y206" s="85" t="str">
        <f ca="1">IFERROR(VLOOKUP($E206,'SD Abgabe'!$A$32:$N$610,Y$20,FALSE),"")</f>
        <v/>
      </c>
      <c r="Z206" s="86" t="str">
        <f ca="1">IFERROR(IF(AND(J206&lt;&gt;"eigene Stoffe",VLOOKUP($E206,'SD Abgabe'!$A$32:$N$610,'SD Abgabe'!$G$28,FALSE)=0),"",IF($L206&lt;&gt;0,"",IFERROR(IF(AND(P206&gt;0,O206&lt;&gt;"",Q206&lt;&gt;"t TM"),VLOOKUP($E206,'SD Abgabe'!$A$32:$N$610,'SD Abgabe'!$G$28,FALSE)/O206*P206,VLOOKUP($E206,'SD Abgabe'!$A$32:$N$610,'SD Abgabe'!$G$28,FALSE)),""))),"")</f>
        <v/>
      </c>
      <c r="AA206" s="87"/>
      <c r="AB206" s="86" t="str">
        <f ca="1">IFERROR(IF(AND(J206&lt;&gt;"eigene Stoffe",VLOOKUP($E206,'SD Abgabe'!$A$32:$N$610,'SD Abgabe'!$H$28,FALSE)=0),"",IF($L206&lt;&gt;0,"",IFERROR(IF(AND(P206&gt;0,O206&lt;&gt;"",Q206&lt;&gt;"t TM"),VLOOKUP($E206,'SD Abgabe'!$A$32:$N$610,'SD Abgabe'!$H$28,FALSE)/O206*P206,VLOOKUP($E206,'SD Abgabe'!$A$32:$N$610,'SD Abgabe'!$H$28,FALSE)),""))),"")</f>
        <v/>
      </c>
      <c r="AC206" s="87"/>
      <c r="AD206" s="424" t="s">
        <v>667</v>
      </c>
      <c r="AE206" s="26" t="str">
        <f>IF($M206=0,"",IFERROR(VLOOKUP($E206,'SD Abgabe'!$A$32:$N$556,AE$20,FALSE),""))</f>
        <v/>
      </c>
      <c r="AF206" s="15">
        <f t="shared" ca="1" si="59"/>
        <v>0</v>
      </c>
      <c r="AG206">
        <f t="shared" ca="1" si="48"/>
        <v>0</v>
      </c>
      <c r="AH206">
        <f t="shared" ca="1" si="49"/>
        <v>0</v>
      </c>
      <c r="AI206">
        <f t="shared" ca="1" si="50"/>
        <v>0</v>
      </c>
      <c r="AJ206">
        <f t="shared" ca="1" si="51"/>
        <v>0</v>
      </c>
      <c r="AK206">
        <f t="shared" si="60"/>
        <v>0</v>
      </c>
      <c r="AL206" s="28" t="e">
        <f ca="1">COUNTIF(OFFSET('SD Abgabe'!$C$32,VLOOKUP(J206,Art_Abgabe,3,FALSE),0,VLOOKUP(J206,Art_Abgabe,4,FALSE)-VLOOKUP(J206,Art_Abgabe,3,FALSE)+1,1),K206)</f>
        <v>#N/A</v>
      </c>
      <c r="AM206" s="14">
        <f ca="1">COUNTIF(OFFSET('SD Abgabe'!$M$32,VLOOKUP(E206,'SD Abgabe'!$A$33:$X$485,'SD Abgabe'!$X$28,FALSE),0,1,VLOOKUP(E206,'SD Abgabe'!$A$33:$Y$485,'SD Abgabe'!$Y$28,FALSE)),M206)</f>
        <v>0</v>
      </c>
      <c r="AN206" s="91">
        <f t="shared" ca="1" si="52"/>
        <v>0</v>
      </c>
      <c r="AO206" s="98">
        <f t="shared" si="61"/>
        <v>3</v>
      </c>
      <c r="AP206" s="98">
        <f t="shared" si="53"/>
        <v>0</v>
      </c>
      <c r="AQ206" s="17" t="str">
        <f t="shared" si="54"/>
        <v>1900-1-Abgabe</v>
      </c>
    </row>
    <row r="207" spans="1:43">
      <c r="A207" s="98">
        <f t="shared" si="43"/>
        <v>0</v>
      </c>
      <c r="B207" s="98" t="str">
        <f>IF(C207=1,SUM($C$23:C207),"")</f>
        <v/>
      </c>
      <c r="C207" s="98">
        <f t="shared" si="44"/>
        <v>0</v>
      </c>
      <c r="D207" t="str">
        <f t="shared" si="55"/>
        <v>1900-1-Abgabe-</v>
      </c>
      <c r="E207" s="7" t="str">
        <f t="shared" ca="1" si="45"/>
        <v>-</v>
      </c>
      <c r="F207" s="7">
        <f t="shared" si="56"/>
        <v>1900</v>
      </c>
      <c r="G207" s="7">
        <f t="shared" si="57"/>
        <v>1</v>
      </c>
      <c r="H207" s="162">
        <f t="shared" si="6"/>
        <v>185</v>
      </c>
      <c r="I207" s="77"/>
      <c r="J207" s="78"/>
      <c r="K207" s="79"/>
      <c r="L207" s="80"/>
      <c r="M207" s="177"/>
      <c r="N207" s="309" t="str">
        <f t="shared" ca="1" si="46"/>
        <v/>
      </c>
      <c r="O207" s="310" t="str">
        <f ca="1">IFERROR(IF(VLOOKUP($E207,'SD Abgabe'!$A$32:$N$610,'SD Abgabe'!$D$28,FALSE)=0,"",VLOOKUP($E207,'SD Abgabe'!$A$32:$N$610,'SD Abgabe'!$D$28,FALSE)),"")</f>
        <v/>
      </c>
      <c r="P207" s="313"/>
      <c r="Q207" s="317" t="str">
        <f>IF(OR($M207=0,L207&lt;&gt;0),"",IFERROR(VLOOKUP($E207,'SD Abgabe'!$A$32:$N$610,'SD Abgabe'!$E$28,FALSE),""))</f>
        <v/>
      </c>
      <c r="R207" s="87"/>
      <c r="S207" s="81" t="str">
        <f t="shared" si="47"/>
        <v/>
      </c>
      <c r="T207" s="82">
        <f>IF(M207="Tierische Erzeugnisse",IF(OR($M207=0,L207&lt;&gt;0,U207&gt;0),"",IFERROR(VLOOKUP($E207,'SD Abgabe'!$A$32:$N$4326,'SD Abgabe'!$J$28,FALSE),0)),)</f>
        <v>0</v>
      </c>
      <c r="U207" s="83"/>
      <c r="V207" s="81" t="str">
        <f t="shared" si="58"/>
        <v/>
      </c>
      <c r="W207" s="82">
        <f>IF(M207="organische Düngemittel",IF(OR($M207=0,L207&lt;&gt;0,X207&gt;0),"",IFERROR(VLOOKUP($E207,'SD Abgabe'!$A$32:$N$4326,'SD Abgabe'!$J$28,FALSE),)),)</f>
        <v>0</v>
      </c>
      <c r="X207" s="84"/>
      <c r="Y207" s="85" t="str">
        <f ca="1">IFERROR(VLOOKUP($E207,'SD Abgabe'!$A$32:$N$610,Y$20,FALSE),"")</f>
        <v/>
      </c>
      <c r="Z207" s="86" t="str">
        <f ca="1">IFERROR(IF(AND(J207&lt;&gt;"eigene Stoffe",VLOOKUP($E207,'SD Abgabe'!$A$32:$N$610,'SD Abgabe'!$G$28,FALSE)=0),"",IF($L207&lt;&gt;0,"",IFERROR(IF(AND(P207&gt;0,O207&lt;&gt;"",Q207&lt;&gt;"t TM"),VLOOKUP($E207,'SD Abgabe'!$A$32:$N$610,'SD Abgabe'!$G$28,FALSE)/O207*P207,VLOOKUP($E207,'SD Abgabe'!$A$32:$N$610,'SD Abgabe'!$G$28,FALSE)),""))),"")</f>
        <v/>
      </c>
      <c r="AA207" s="87"/>
      <c r="AB207" s="86" t="str">
        <f ca="1">IFERROR(IF(AND(J207&lt;&gt;"eigene Stoffe",VLOOKUP($E207,'SD Abgabe'!$A$32:$N$610,'SD Abgabe'!$H$28,FALSE)=0),"",IF($L207&lt;&gt;0,"",IFERROR(IF(AND(P207&gt;0,O207&lt;&gt;"",Q207&lt;&gt;"t TM"),VLOOKUP($E207,'SD Abgabe'!$A$32:$N$610,'SD Abgabe'!$H$28,FALSE)/O207*P207,VLOOKUP($E207,'SD Abgabe'!$A$32:$N$610,'SD Abgabe'!$H$28,FALSE)),""))),"")</f>
        <v/>
      </c>
      <c r="AC207" s="87"/>
      <c r="AD207" s="424" t="s">
        <v>667</v>
      </c>
      <c r="AE207" s="26" t="str">
        <f>IF($M207=0,"",IFERROR(VLOOKUP($E207,'SD Abgabe'!$A$32:$N$556,AE$20,FALSE),""))</f>
        <v/>
      </c>
      <c r="AF207" s="15">
        <f t="shared" ca="1" si="59"/>
        <v>0</v>
      </c>
      <c r="AG207">
        <f t="shared" ca="1" si="48"/>
        <v>0</v>
      </c>
      <c r="AH207">
        <f t="shared" ca="1" si="49"/>
        <v>0</v>
      </c>
      <c r="AI207">
        <f t="shared" ca="1" si="50"/>
        <v>0</v>
      </c>
      <c r="AJ207">
        <f t="shared" ca="1" si="51"/>
        <v>0</v>
      </c>
      <c r="AK207">
        <f t="shared" si="60"/>
        <v>0</v>
      </c>
      <c r="AL207" s="28" t="e">
        <f ca="1">COUNTIF(OFFSET('SD Abgabe'!$C$32,VLOOKUP(J207,Art_Abgabe,3,FALSE),0,VLOOKUP(J207,Art_Abgabe,4,FALSE)-VLOOKUP(J207,Art_Abgabe,3,FALSE)+1,1),K207)</f>
        <v>#N/A</v>
      </c>
      <c r="AM207" s="14">
        <f ca="1">COUNTIF(OFFSET('SD Abgabe'!$M$32,VLOOKUP(E207,'SD Abgabe'!$A$33:$X$485,'SD Abgabe'!$X$28,FALSE),0,1,VLOOKUP(E207,'SD Abgabe'!$A$33:$Y$485,'SD Abgabe'!$Y$28,FALSE)),M207)</f>
        <v>0</v>
      </c>
      <c r="AN207" s="91">
        <f t="shared" ca="1" si="52"/>
        <v>0</v>
      </c>
      <c r="AO207" s="98">
        <f t="shared" si="61"/>
        <v>3</v>
      </c>
      <c r="AP207" s="98">
        <f t="shared" si="53"/>
        <v>0</v>
      </c>
      <c r="AQ207" s="17" t="str">
        <f t="shared" si="54"/>
        <v>1900-1-Abgabe</v>
      </c>
    </row>
    <row r="208" spans="1:43">
      <c r="A208" s="98">
        <f t="shared" si="43"/>
        <v>0</v>
      </c>
      <c r="B208" s="98" t="str">
        <f>IF(C208=1,SUM($C$23:C208),"")</f>
        <v/>
      </c>
      <c r="C208" s="98">
        <f t="shared" si="44"/>
        <v>0</v>
      </c>
      <c r="D208" t="str">
        <f t="shared" si="55"/>
        <v>1900-1-Abgabe-</v>
      </c>
      <c r="E208" s="7" t="str">
        <f t="shared" ca="1" si="45"/>
        <v>-</v>
      </c>
      <c r="F208" s="7">
        <f t="shared" si="56"/>
        <v>1900</v>
      </c>
      <c r="G208" s="7">
        <f t="shared" si="57"/>
        <v>1</v>
      </c>
      <c r="H208" s="162">
        <f t="shared" si="6"/>
        <v>186</v>
      </c>
      <c r="I208" s="77"/>
      <c r="J208" s="78"/>
      <c r="K208" s="79"/>
      <c r="L208" s="80"/>
      <c r="M208" s="177"/>
      <c r="N208" s="309" t="str">
        <f t="shared" ca="1" si="46"/>
        <v/>
      </c>
      <c r="O208" s="310" t="str">
        <f ca="1">IFERROR(IF(VLOOKUP($E208,'SD Abgabe'!$A$32:$N$610,'SD Abgabe'!$D$28,FALSE)=0,"",VLOOKUP($E208,'SD Abgabe'!$A$32:$N$610,'SD Abgabe'!$D$28,FALSE)),"")</f>
        <v/>
      </c>
      <c r="P208" s="313"/>
      <c r="Q208" s="317" t="str">
        <f>IF(OR($M208=0,L208&lt;&gt;0),"",IFERROR(VLOOKUP($E208,'SD Abgabe'!$A$32:$N$610,'SD Abgabe'!$E$28,FALSE),""))</f>
        <v/>
      </c>
      <c r="R208" s="87"/>
      <c r="S208" s="81" t="str">
        <f t="shared" si="47"/>
        <v/>
      </c>
      <c r="T208" s="82">
        <f>IF(M208="Tierische Erzeugnisse",IF(OR($M208=0,L208&lt;&gt;0,U208&gt;0),"",IFERROR(VLOOKUP($E208,'SD Abgabe'!$A$32:$N$4326,'SD Abgabe'!$J$28,FALSE),0)),)</f>
        <v>0</v>
      </c>
      <c r="U208" s="83"/>
      <c r="V208" s="81" t="str">
        <f t="shared" si="58"/>
        <v/>
      </c>
      <c r="W208" s="82">
        <f>IF(M208="organische Düngemittel",IF(OR($M208=0,L208&lt;&gt;0,X208&gt;0),"",IFERROR(VLOOKUP($E208,'SD Abgabe'!$A$32:$N$4326,'SD Abgabe'!$J$28,FALSE),)),)</f>
        <v>0</v>
      </c>
      <c r="X208" s="84"/>
      <c r="Y208" s="85" t="str">
        <f ca="1">IFERROR(VLOOKUP($E208,'SD Abgabe'!$A$32:$N$610,Y$20,FALSE),"")</f>
        <v/>
      </c>
      <c r="Z208" s="86" t="str">
        <f ca="1">IFERROR(IF(AND(J208&lt;&gt;"eigene Stoffe",VLOOKUP($E208,'SD Abgabe'!$A$32:$N$610,'SD Abgabe'!$G$28,FALSE)=0),"",IF($L208&lt;&gt;0,"",IFERROR(IF(AND(P208&gt;0,O208&lt;&gt;"",Q208&lt;&gt;"t TM"),VLOOKUP($E208,'SD Abgabe'!$A$32:$N$610,'SD Abgabe'!$G$28,FALSE)/O208*P208,VLOOKUP($E208,'SD Abgabe'!$A$32:$N$610,'SD Abgabe'!$G$28,FALSE)),""))),"")</f>
        <v/>
      </c>
      <c r="AA208" s="87"/>
      <c r="AB208" s="86" t="str">
        <f ca="1">IFERROR(IF(AND(J208&lt;&gt;"eigene Stoffe",VLOOKUP($E208,'SD Abgabe'!$A$32:$N$610,'SD Abgabe'!$H$28,FALSE)=0),"",IF($L208&lt;&gt;0,"",IFERROR(IF(AND(P208&gt;0,O208&lt;&gt;"",Q208&lt;&gt;"t TM"),VLOOKUP($E208,'SD Abgabe'!$A$32:$N$610,'SD Abgabe'!$H$28,FALSE)/O208*P208,VLOOKUP($E208,'SD Abgabe'!$A$32:$N$610,'SD Abgabe'!$H$28,FALSE)),""))),"")</f>
        <v/>
      </c>
      <c r="AC208" s="87"/>
      <c r="AD208" s="424" t="s">
        <v>667</v>
      </c>
      <c r="AE208" s="26" t="str">
        <f>IF($M208=0,"",IFERROR(VLOOKUP($E208,'SD Abgabe'!$A$32:$N$556,AE$20,FALSE),""))</f>
        <v/>
      </c>
      <c r="AF208" s="15">
        <f t="shared" ca="1" si="59"/>
        <v>0</v>
      </c>
      <c r="AG208">
        <f t="shared" ca="1" si="48"/>
        <v>0</v>
      </c>
      <c r="AH208">
        <f t="shared" ca="1" si="49"/>
        <v>0</v>
      </c>
      <c r="AI208">
        <f t="shared" ca="1" si="50"/>
        <v>0</v>
      </c>
      <c r="AJ208">
        <f t="shared" ca="1" si="51"/>
        <v>0</v>
      </c>
      <c r="AK208">
        <f t="shared" si="60"/>
        <v>0</v>
      </c>
      <c r="AL208" s="28" t="e">
        <f ca="1">COUNTIF(OFFSET('SD Abgabe'!$C$32,VLOOKUP(J208,Art_Abgabe,3,FALSE),0,VLOOKUP(J208,Art_Abgabe,4,FALSE)-VLOOKUP(J208,Art_Abgabe,3,FALSE)+1,1),K208)</f>
        <v>#N/A</v>
      </c>
      <c r="AM208" s="14">
        <f ca="1">COUNTIF(OFFSET('SD Abgabe'!$M$32,VLOOKUP(E208,'SD Abgabe'!$A$33:$X$485,'SD Abgabe'!$X$28,FALSE),0,1,VLOOKUP(E208,'SD Abgabe'!$A$33:$Y$485,'SD Abgabe'!$Y$28,FALSE)),M208)</f>
        <v>0</v>
      </c>
      <c r="AN208" s="91">
        <f t="shared" ca="1" si="52"/>
        <v>0</v>
      </c>
      <c r="AO208" s="98">
        <f t="shared" si="61"/>
        <v>3</v>
      </c>
      <c r="AP208" s="98">
        <f t="shared" si="53"/>
        <v>0</v>
      </c>
      <c r="AQ208" s="17" t="str">
        <f t="shared" si="54"/>
        <v>1900-1-Abgabe</v>
      </c>
    </row>
    <row r="209" spans="1:43">
      <c r="A209" s="98">
        <f t="shared" si="43"/>
        <v>0</v>
      </c>
      <c r="B209" s="98" t="str">
        <f>IF(C209=1,SUM($C$23:C209),"")</f>
        <v/>
      </c>
      <c r="C209" s="98">
        <f t="shared" si="44"/>
        <v>0</v>
      </c>
      <c r="D209" t="str">
        <f t="shared" si="55"/>
        <v>1900-1-Abgabe-</v>
      </c>
      <c r="E209" s="7" t="str">
        <f t="shared" ca="1" si="45"/>
        <v>-</v>
      </c>
      <c r="F209" s="7">
        <f t="shared" si="56"/>
        <v>1900</v>
      </c>
      <c r="G209" s="7">
        <f t="shared" si="57"/>
        <v>1</v>
      </c>
      <c r="H209" s="162">
        <f t="shared" si="6"/>
        <v>187</v>
      </c>
      <c r="I209" s="77"/>
      <c r="J209" s="78"/>
      <c r="K209" s="79"/>
      <c r="L209" s="80"/>
      <c r="M209" s="177"/>
      <c r="N209" s="309" t="str">
        <f t="shared" ca="1" si="46"/>
        <v/>
      </c>
      <c r="O209" s="310" t="str">
        <f ca="1">IFERROR(IF(VLOOKUP($E209,'SD Abgabe'!$A$32:$N$610,'SD Abgabe'!$D$28,FALSE)=0,"",VLOOKUP($E209,'SD Abgabe'!$A$32:$N$610,'SD Abgabe'!$D$28,FALSE)),"")</f>
        <v/>
      </c>
      <c r="P209" s="313"/>
      <c r="Q209" s="317" t="str">
        <f>IF(OR($M209=0,L209&lt;&gt;0),"",IFERROR(VLOOKUP($E209,'SD Abgabe'!$A$32:$N$610,'SD Abgabe'!$E$28,FALSE),""))</f>
        <v/>
      </c>
      <c r="R209" s="87"/>
      <c r="S209" s="81" t="str">
        <f t="shared" si="47"/>
        <v/>
      </c>
      <c r="T209" s="82">
        <f>IF(M209="Tierische Erzeugnisse",IF(OR($M209=0,L209&lt;&gt;0,U209&gt;0),"",IFERROR(VLOOKUP($E209,'SD Abgabe'!$A$32:$N$4326,'SD Abgabe'!$J$28,FALSE),0)),)</f>
        <v>0</v>
      </c>
      <c r="U209" s="83"/>
      <c r="V209" s="81" t="str">
        <f t="shared" si="58"/>
        <v/>
      </c>
      <c r="W209" s="82">
        <f>IF(M209="organische Düngemittel",IF(OR($M209=0,L209&lt;&gt;0,X209&gt;0),"",IFERROR(VLOOKUP($E209,'SD Abgabe'!$A$32:$N$4326,'SD Abgabe'!$J$28,FALSE),)),)</f>
        <v>0</v>
      </c>
      <c r="X209" s="84"/>
      <c r="Y209" s="85" t="str">
        <f ca="1">IFERROR(VLOOKUP($E209,'SD Abgabe'!$A$32:$N$610,Y$20,FALSE),"")</f>
        <v/>
      </c>
      <c r="Z209" s="86" t="str">
        <f ca="1">IFERROR(IF(AND(J209&lt;&gt;"eigene Stoffe",VLOOKUP($E209,'SD Abgabe'!$A$32:$N$610,'SD Abgabe'!$G$28,FALSE)=0),"",IF($L209&lt;&gt;0,"",IFERROR(IF(AND(P209&gt;0,O209&lt;&gt;"",Q209&lt;&gt;"t TM"),VLOOKUP($E209,'SD Abgabe'!$A$32:$N$610,'SD Abgabe'!$G$28,FALSE)/O209*P209,VLOOKUP($E209,'SD Abgabe'!$A$32:$N$610,'SD Abgabe'!$G$28,FALSE)),""))),"")</f>
        <v/>
      </c>
      <c r="AA209" s="87"/>
      <c r="AB209" s="86" t="str">
        <f ca="1">IFERROR(IF(AND(J209&lt;&gt;"eigene Stoffe",VLOOKUP($E209,'SD Abgabe'!$A$32:$N$610,'SD Abgabe'!$H$28,FALSE)=0),"",IF($L209&lt;&gt;0,"",IFERROR(IF(AND(P209&gt;0,O209&lt;&gt;"",Q209&lt;&gt;"t TM"),VLOOKUP($E209,'SD Abgabe'!$A$32:$N$610,'SD Abgabe'!$H$28,FALSE)/O209*P209,VLOOKUP($E209,'SD Abgabe'!$A$32:$N$610,'SD Abgabe'!$H$28,FALSE)),""))),"")</f>
        <v/>
      </c>
      <c r="AC209" s="87"/>
      <c r="AD209" s="424" t="s">
        <v>667</v>
      </c>
      <c r="AE209" s="26" t="str">
        <f>IF($M209=0,"",IFERROR(VLOOKUP($E209,'SD Abgabe'!$A$32:$N$556,AE$20,FALSE),""))</f>
        <v/>
      </c>
      <c r="AF209" s="15">
        <f t="shared" ca="1" si="59"/>
        <v>0</v>
      </c>
      <c r="AG209">
        <f t="shared" ca="1" si="48"/>
        <v>0</v>
      </c>
      <c r="AH209">
        <f t="shared" ca="1" si="49"/>
        <v>0</v>
      </c>
      <c r="AI209">
        <f t="shared" ca="1" si="50"/>
        <v>0</v>
      </c>
      <c r="AJ209">
        <f t="shared" ca="1" si="51"/>
        <v>0</v>
      </c>
      <c r="AK209">
        <f t="shared" si="60"/>
        <v>0</v>
      </c>
      <c r="AL209" s="28" t="e">
        <f ca="1">COUNTIF(OFFSET('SD Abgabe'!$C$32,VLOOKUP(J209,Art_Abgabe,3,FALSE),0,VLOOKUP(J209,Art_Abgabe,4,FALSE)-VLOOKUP(J209,Art_Abgabe,3,FALSE)+1,1),K209)</f>
        <v>#N/A</v>
      </c>
      <c r="AM209" s="14">
        <f ca="1">COUNTIF(OFFSET('SD Abgabe'!$M$32,VLOOKUP(E209,'SD Abgabe'!$A$33:$X$485,'SD Abgabe'!$X$28,FALSE),0,1,VLOOKUP(E209,'SD Abgabe'!$A$33:$Y$485,'SD Abgabe'!$Y$28,FALSE)),M209)</f>
        <v>0</v>
      </c>
      <c r="AN209" s="91">
        <f t="shared" ca="1" si="52"/>
        <v>0</v>
      </c>
      <c r="AO209" s="98">
        <f t="shared" si="61"/>
        <v>3</v>
      </c>
      <c r="AP209" s="98">
        <f t="shared" si="53"/>
        <v>0</v>
      </c>
      <c r="AQ209" s="17" t="str">
        <f t="shared" si="54"/>
        <v>1900-1-Abgabe</v>
      </c>
    </row>
    <row r="210" spans="1:43">
      <c r="A210" s="98">
        <f t="shared" si="43"/>
        <v>0</v>
      </c>
      <c r="B210" s="98" t="str">
        <f>IF(C210=1,SUM($C$23:C210),"")</f>
        <v/>
      </c>
      <c r="C210" s="98">
        <f t="shared" si="44"/>
        <v>0</v>
      </c>
      <c r="D210" t="str">
        <f t="shared" si="55"/>
        <v>1900-1-Abgabe-</v>
      </c>
      <c r="E210" s="7" t="str">
        <f t="shared" ca="1" si="45"/>
        <v>-</v>
      </c>
      <c r="F210" s="7">
        <f t="shared" si="56"/>
        <v>1900</v>
      </c>
      <c r="G210" s="7">
        <f t="shared" si="57"/>
        <v>1</v>
      </c>
      <c r="H210" s="162">
        <f t="shared" si="6"/>
        <v>188</v>
      </c>
      <c r="I210" s="77"/>
      <c r="J210" s="78"/>
      <c r="K210" s="79"/>
      <c r="L210" s="80"/>
      <c r="M210" s="177"/>
      <c r="N210" s="309" t="str">
        <f t="shared" ca="1" si="46"/>
        <v/>
      </c>
      <c r="O210" s="310" t="str">
        <f ca="1">IFERROR(IF(VLOOKUP($E210,'SD Abgabe'!$A$32:$N$610,'SD Abgabe'!$D$28,FALSE)=0,"",VLOOKUP($E210,'SD Abgabe'!$A$32:$N$610,'SD Abgabe'!$D$28,FALSE)),"")</f>
        <v/>
      </c>
      <c r="P210" s="313"/>
      <c r="Q210" s="317" t="str">
        <f>IF(OR($M210=0,L210&lt;&gt;0),"",IFERROR(VLOOKUP($E210,'SD Abgabe'!$A$32:$N$610,'SD Abgabe'!$E$28,FALSE),""))</f>
        <v/>
      </c>
      <c r="R210" s="87"/>
      <c r="S210" s="81" t="str">
        <f t="shared" si="47"/>
        <v/>
      </c>
      <c r="T210" s="82">
        <f>IF(M210="Tierische Erzeugnisse",IF(OR($M210=0,L210&lt;&gt;0,U210&gt;0),"",IFERROR(VLOOKUP($E210,'SD Abgabe'!$A$32:$N$4326,'SD Abgabe'!$J$28,FALSE),0)),)</f>
        <v>0</v>
      </c>
      <c r="U210" s="83"/>
      <c r="V210" s="81" t="str">
        <f t="shared" si="58"/>
        <v/>
      </c>
      <c r="W210" s="82">
        <f>IF(M210="organische Düngemittel",IF(OR($M210=0,L210&lt;&gt;0,X210&gt;0),"",IFERROR(VLOOKUP($E210,'SD Abgabe'!$A$32:$N$4326,'SD Abgabe'!$J$28,FALSE),)),)</f>
        <v>0</v>
      </c>
      <c r="X210" s="84"/>
      <c r="Y210" s="85" t="str">
        <f ca="1">IFERROR(VLOOKUP($E210,'SD Abgabe'!$A$32:$N$610,Y$20,FALSE),"")</f>
        <v/>
      </c>
      <c r="Z210" s="86" t="str">
        <f ca="1">IFERROR(IF(AND(J210&lt;&gt;"eigene Stoffe",VLOOKUP($E210,'SD Abgabe'!$A$32:$N$610,'SD Abgabe'!$G$28,FALSE)=0),"",IF($L210&lt;&gt;0,"",IFERROR(IF(AND(P210&gt;0,O210&lt;&gt;"",Q210&lt;&gt;"t TM"),VLOOKUP($E210,'SD Abgabe'!$A$32:$N$610,'SD Abgabe'!$G$28,FALSE)/O210*P210,VLOOKUP($E210,'SD Abgabe'!$A$32:$N$610,'SD Abgabe'!$G$28,FALSE)),""))),"")</f>
        <v/>
      </c>
      <c r="AA210" s="87"/>
      <c r="AB210" s="86" t="str">
        <f ca="1">IFERROR(IF(AND(J210&lt;&gt;"eigene Stoffe",VLOOKUP($E210,'SD Abgabe'!$A$32:$N$610,'SD Abgabe'!$H$28,FALSE)=0),"",IF($L210&lt;&gt;0,"",IFERROR(IF(AND(P210&gt;0,O210&lt;&gt;"",Q210&lt;&gt;"t TM"),VLOOKUP($E210,'SD Abgabe'!$A$32:$N$610,'SD Abgabe'!$H$28,FALSE)/O210*P210,VLOOKUP($E210,'SD Abgabe'!$A$32:$N$610,'SD Abgabe'!$H$28,FALSE)),""))),"")</f>
        <v/>
      </c>
      <c r="AC210" s="87"/>
      <c r="AD210" s="424" t="s">
        <v>667</v>
      </c>
      <c r="AE210" s="26" t="str">
        <f>IF($M210=0,"",IFERROR(VLOOKUP($E210,'SD Abgabe'!$A$32:$N$556,AE$20,FALSE),""))</f>
        <v/>
      </c>
      <c r="AF210" s="15">
        <f t="shared" ca="1" si="59"/>
        <v>0</v>
      </c>
      <c r="AG210">
        <f t="shared" ca="1" si="48"/>
        <v>0</v>
      </c>
      <c r="AH210">
        <f t="shared" ca="1" si="49"/>
        <v>0</v>
      </c>
      <c r="AI210">
        <f t="shared" ca="1" si="50"/>
        <v>0</v>
      </c>
      <c r="AJ210">
        <f t="shared" ca="1" si="51"/>
        <v>0</v>
      </c>
      <c r="AK210">
        <f t="shared" si="60"/>
        <v>0</v>
      </c>
      <c r="AL210" s="28" t="e">
        <f ca="1">COUNTIF(OFFSET('SD Abgabe'!$C$32,VLOOKUP(J210,Art_Abgabe,3,FALSE),0,VLOOKUP(J210,Art_Abgabe,4,FALSE)-VLOOKUP(J210,Art_Abgabe,3,FALSE)+1,1),K210)</f>
        <v>#N/A</v>
      </c>
      <c r="AM210" s="14">
        <f ca="1">COUNTIF(OFFSET('SD Abgabe'!$M$32,VLOOKUP(E210,'SD Abgabe'!$A$33:$X$485,'SD Abgabe'!$X$28,FALSE),0,1,VLOOKUP(E210,'SD Abgabe'!$A$33:$Y$485,'SD Abgabe'!$Y$28,FALSE)),M210)</f>
        <v>0</v>
      </c>
      <c r="AN210" s="91">
        <f t="shared" ca="1" si="52"/>
        <v>0</v>
      </c>
      <c r="AO210" s="98">
        <f t="shared" si="61"/>
        <v>3</v>
      </c>
      <c r="AP210" s="98">
        <f t="shared" si="53"/>
        <v>0</v>
      </c>
      <c r="AQ210" s="17" t="str">
        <f t="shared" si="54"/>
        <v>1900-1-Abgabe</v>
      </c>
    </row>
    <row r="211" spans="1:43">
      <c r="A211" s="98">
        <f t="shared" si="43"/>
        <v>0</v>
      </c>
      <c r="B211" s="98" t="str">
        <f>IF(C211=1,SUM($C$23:C211),"")</f>
        <v/>
      </c>
      <c r="C211" s="98">
        <f t="shared" si="44"/>
        <v>0</v>
      </c>
      <c r="D211" t="str">
        <f t="shared" si="55"/>
        <v>1900-1-Abgabe-</v>
      </c>
      <c r="E211" s="7" t="str">
        <f t="shared" ca="1" si="45"/>
        <v>-</v>
      </c>
      <c r="F211" s="7">
        <f t="shared" si="56"/>
        <v>1900</v>
      </c>
      <c r="G211" s="7">
        <f t="shared" si="57"/>
        <v>1</v>
      </c>
      <c r="H211" s="162">
        <f t="shared" si="6"/>
        <v>189</v>
      </c>
      <c r="I211" s="77"/>
      <c r="J211" s="78"/>
      <c r="K211" s="79"/>
      <c r="L211" s="80"/>
      <c r="M211" s="177"/>
      <c r="N211" s="309" t="str">
        <f t="shared" ca="1" si="46"/>
        <v/>
      </c>
      <c r="O211" s="310" t="str">
        <f ca="1">IFERROR(IF(VLOOKUP($E211,'SD Abgabe'!$A$32:$N$610,'SD Abgabe'!$D$28,FALSE)=0,"",VLOOKUP($E211,'SD Abgabe'!$A$32:$N$610,'SD Abgabe'!$D$28,FALSE)),"")</f>
        <v/>
      </c>
      <c r="P211" s="313"/>
      <c r="Q211" s="317" t="str">
        <f>IF(OR($M211=0,L211&lt;&gt;0),"",IFERROR(VLOOKUP($E211,'SD Abgabe'!$A$32:$N$610,'SD Abgabe'!$E$28,FALSE),""))</f>
        <v/>
      </c>
      <c r="R211" s="87"/>
      <c r="S211" s="81" t="str">
        <f t="shared" si="47"/>
        <v/>
      </c>
      <c r="T211" s="82">
        <f>IF(M211="Tierische Erzeugnisse",IF(OR($M211=0,L211&lt;&gt;0,U211&gt;0),"",IFERROR(VLOOKUP($E211,'SD Abgabe'!$A$32:$N$4326,'SD Abgabe'!$J$28,FALSE),0)),)</f>
        <v>0</v>
      </c>
      <c r="U211" s="83"/>
      <c r="V211" s="81" t="str">
        <f t="shared" si="58"/>
        <v/>
      </c>
      <c r="W211" s="82">
        <f>IF(M211="organische Düngemittel",IF(OR($M211=0,L211&lt;&gt;0,X211&gt;0),"",IFERROR(VLOOKUP($E211,'SD Abgabe'!$A$32:$N$4326,'SD Abgabe'!$J$28,FALSE),)),)</f>
        <v>0</v>
      </c>
      <c r="X211" s="84"/>
      <c r="Y211" s="85" t="str">
        <f ca="1">IFERROR(VLOOKUP($E211,'SD Abgabe'!$A$32:$N$610,Y$20,FALSE),"")</f>
        <v/>
      </c>
      <c r="Z211" s="86" t="str">
        <f ca="1">IFERROR(IF(AND(J211&lt;&gt;"eigene Stoffe",VLOOKUP($E211,'SD Abgabe'!$A$32:$N$610,'SD Abgabe'!$G$28,FALSE)=0),"",IF($L211&lt;&gt;0,"",IFERROR(IF(AND(P211&gt;0,O211&lt;&gt;"",Q211&lt;&gt;"t TM"),VLOOKUP($E211,'SD Abgabe'!$A$32:$N$610,'SD Abgabe'!$G$28,FALSE)/O211*P211,VLOOKUP($E211,'SD Abgabe'!$A$32:$N$610,'SD Abgabe'!$G$28,FALSE)),""))),"")</f>
        <v/>
      </c>
      <c r="AA211" s="87"/>
      <c r="AB211" s="86" t="str">
        <f ca="1">IFERROR(IF(AND(J211&lt;&gt;"eigene Stoffe",VLOOKUP($E211,'SD Abgabe'!$A$32:$N$610,'SD Abgabe'!$H$28,FALSE)=0),"",IF($L211&lt;&gt;0,"",IFERROR(IF(AND(P211&gt;0,O211&lt;&gt;"",Q211&lt;&gt;"t TM"),VLOOKUP($E211,'SD Abgabe'!$A$32:$N$610,'SD Abgabe'!$H$28,FALSE)/O211*P211,VLOOKUP($E211,'SD Abgabe'!$A$32:$N$610,'SD Abgabe'!$H$28,FALSE)),""))),"")</f>
        <v/>
      </c>
      <c r="AC211" s="87"/>
      <c r="AD211" s="424" t="s">
        <v>667</v>
      </c>
      <c r="AE211" s="26" t="str">
        <f>IF($M211=0,"",IFERROR(VLOOKUP($E211,'SD Abgabe'!$A$32:$N$556,AE$20,FALSE),""))</f>
        <v/>
      </c>
      <c r="AF211" s="15">
        <f t="shared" ca="1" si="59"/>
        <v>0</v>
      </c>
      <c r="AG211">
        <f t="shared" ca="1" si="48"/>
        <v>0</v>
      </c>
      <c r="AH211">
        <f t="shared" ca="1" si="49"/>
        <v>0</v>
      </c>
      <c r="AI211">
        <f t="shared" ca="1" si="50"/>
        <v>0</v>
      </c>
      <c r="AJ211">
        <f t="shared" ca="1" si="51"/>
        <v>0</v>
      </c>
      <c r="AK211">
        <f t="shared" si="60"/>
        <v>0</v>
      </c>
      <c r="AL211" s="28" t="e">
        <f ca="1">COUNTIF(OFFSET('SD Abgabe'!$C$32,VLOOKUP(J211,Art_Abgabe,3,FALSE),0,VLOOKUP(J211,Art_Abgabe,4,FALSE)-VLOOKUP(J211,Art_Abgabe,3,FALSE)+1,1),K211)</f>
        <v>#N/A</v>
      </c>
      <c r="AM211" s="14">
        <f ca="1">COUNTIF(OFFSET('SD Abgabe'!$M$32,VLOOKUP(E211,'SD Abgabe'!$A$33:$X$485,'SD Abgabe'!$X$28,FALSE),0,1,VLOOKUP(E211,'SD Abgabe'!$A$33:$Y$485,'SD Abgabe'!$Y$28,FALSE)),M211)</f>
        <v>0</v>
      </c>
      <c r="AN211" s="91">
        <f t="shared" ca="1" si="52"/>
        <v>0</v>
      </c>
      <c r="AO211" s="98">
        <f t="shared" si="61"/>
        <v>3</v>
      </c>
      <c r="AP211" s="98">
        <f t="shared" si="53"/>
        <v>0</v>
      </c>
      <c r="AQ211" s="17" t="str">
        <f t="shared" si="54"/>
        <v>1900-1-Abgabe</v>
      </c>
    </row>
    <row r="212" spans="1:43">
      <c r="A212" s="98">
        <f t="shared" si="43"/>
        <v>0</v>
      </c>
      <c r="B212" s="98" t="str">
        <f>IF(C212=1,SUM($C$23:C212),"")</f>
        <v/>
      </c>
      <c r="C212" s="98">
        <f t="shared" si="44"/>
        <v>0</v>
      </c>
      <c r="D212" t="str">
        <f t="shared" si="55"/>
        <v>1900-1-Abgabe-</v>
      </c>
      <c r="E212" s="7" t="str">
        <f t="shared" ca="1" si="45"/>
        <v>-</v>
      </c>
      <c r="F212" s="7">
        <f t="shared" si="56"/>
        <v>1900</v>
      </c>
      <c r="G212" s="7">
        <f t="shared" si="57"/>
        <v>1</v>
      </c>
      <c r="H212" s="162">
        <f t="shared" si="6"/>
        <v>190</v>
      </c>
      <c r="I212" s="77"/>
      <c r="J212" s="78"/>
      <c r="K212" s="79"/>
      <c r="L212" s="80"/>
      <c r="M212" s="177"/>
      <c r="N212" s="309" t="str">
        <f t="shared" ca="1" si="46"/>
        <v/>
      </c>
      <c r="O212" s="310" t="str">
        <f ca="1">IFERROR(IF(VLOOKUP($E212,'SD Abgabe'!$A$32:$N$610,'SD Abgabe'!$D$28,FALSE)=0,"",VLOOKUP($E212,'SD Abgabe'!$A$32:$N$610,'SD Abgabe'!$D$28,FALSE)),"")</f>
        <v/>
      </c>
      <c r="P212" s="313"/>
      <c r="Q212" s="317" t="str">
        <f>IF(OR($M212=0,L212&lt;&gt;0),"",IFERROR(VLOOKUP($E212,'SD Abgabe'!$A$32:$N$610,'SD Abgabe'!$E$28,FALSE),""))</f>
        <v/>
      </c>
      <c r="R212" s="87"/>
      <c r="S212" s="81" t="str">
        <f t="shared" si="47"/>
        <v/>
      </c>
      <c r="T212" s="82">
        <f>IF(M212="Tierische Erzeugnisse",IF(OR($M212=0,L212&lt;&gt;0,U212&gt;0),"",IFERROR(VLOOKUP($E212,'SD Abgabe'!$A$32:$N$4326,'SD Abgabe'!$J$28,FALSE),0)),)</f>
        <v>0</v>
      </c>
      <c r="U212" s="83"/>
      <c r="V212" s="81" t="str">
        <f t="shared" si="58"/>
        <v/>
      </c>
      <c r="W212" s="82">
        <f>IF(M212="organische Düngemittel",IF(OR($M212=0,L212&lt;&gt;0,X212&gt;0),"",IFERROR(VLOOKUP($E212,'SD Abgabe'!$A$32:$N$4326,'SD Abgabe'!$J$28,FALSE),)),)</f>
        <v>0</v>
      </c>
      <c r="X212" s="84"/>
      <c r="Y212" s="85" t="str">
        <f ca="1">IFERROR(VLOOKUP($E212,'SD Abgabe'!$A$32:$N$610,Y$20,FALSE),"")</f>
        <v/>
      </c>
      <c r="Z212" s="86" t="str">
        <f ca="1">IFERROR(IF(AND(J212&lt;&gt;"eigene Stoffe",VLOOKUP($E212,'SD Abgabe'!$A$32:$N$610,'SD Abgabe'!$G$28,FALSE)=0),"",IF($L212&lt;&gt;0,"",IFERROR(IF(AND(P212&gt;0,O212&lt;&gt;"",Q212&lt;&gt;"t TM"),VLOOKUP($E212,'SD Abgabe'!$A$32:$N$610,'SD Abgabe'!$G$28,FALSE)/O212*P212,VLOOKUP($E212,'SD Abgabe'!$A$32:$N$610,'SD Abgabe'!$G$28,FALSE)),""))),"")</f>
        <v/>
      </c>
      <c r="AA212" s="87"/>
      <c r="AB212" s="86" t="str">
        <f ca="1">IFERROR(IF(AND(J212&lt;&gt;"eigene Stoffe",VLOOKUP($E212,'SD Abgabe'!$A$32:$N$610,'SD Abgabe'!$H$28,FALSE)=0),"",IF($L212&lt;&gt;0,"",IFERROR(IF(AND(P212&gt;0,O212&lt;&gt;"",Q212&lt;&gt;"t TM"),VLOOKUP($E212,'SD Abgabe'!$A$32:$N$610,'SD Abgabe'!$H$28,FALSE)/O212*P212,VLOOKUP($E212,'SD Abgabe'!$A$32:$N$610,'SD Abgabe'!$H$28,FALSE)),""))),"")</f>
        <v/>
      </c>
      <c r="AC212" s="87"/>
      <c r="AD212" s="424" t="s">
        <v>667</v>
      </c>
      <c r="AE212" s="26" t="str">
        <f>IF($M212=0,"",IFERROR(VLOOKUP($E212,'SD Abgabe'!$A$32:$N$556,AE$20,FALSE),""))</f>
        <v/>
      </c>
      <c r="AF212" s="15">
        <f t="shared" ca="1" si="59"/>
        <v>0</v>
      </c>
      <c r="AG212">
        <f t="shared" ca="1" si="48"/>
        <v>0</v>
      </c>
      <c r="AH212">
        <f t="shared" ca="1" si="49"/>
        <v>0</v>
      </c>
      <c r="AI212">
        <f t="shared" ca="1" si="50"/>
        <v>0</v>
      </c>
      <c r="AJ212">
        <f t="shared" ca="1" si="51"/>
        <v>0</v>
      </c>
      <c r="AK212">
        <f t="shared" si="60"/>
        <v>0</v>
      </c>
      <c r="AL212" s="28" t="e">
        <f ca="1">COUNTIF(OFFSET('SD Abgabe'!$C$32,VLOOKUP(J212,Art_Abgabe,3,FALSE),0,VLOOKUP(J212,Art_Abgabe,4,FALSE)-VLOOKUP(J212,Art_Abgabe,3,FALSE)+1,1),K212)</f>
        <v>#N/A</v>
      </c>
      <c r="AM212" s="14">
        <f ca="1">COUNTIF(OFFSET('SD Abgabe'!$M$32,VLOOKUP(E212,'SD Abgabe'!$A$33:$X$485,'SD Abgabe'!$X$28,FALSE),0,1,VLOOKUP(E212,'SD Abgabe'!$A$33:$Y$485,'SD Abgabe'!$Y$28,FALSE)),M212)</f>
        <v>0</v>
      </c>
      <c r="AN212" s="91">
        <f t="shared" ca="1" si="52"/>
        <v>0</v>
      </c>
      <c r="AO212" s="98">
        <f t="shared" si="61"/>
        <v>3</v>
      </c>
      <c r="AP212" s="98">
        <f t="shared" si="53"/>
        <v>0</v>
      </c>
      <c r="AQ212" s="17" t="str">
        <f t="shared" si="54"/>
        <v>1900-1-Abgabe</v>
      </c>
    </row>
    <row r="213" spans="1:43">
      <c r="A213" s="98">
        <f t="shared" si="43"/>
        <v>0</v>
      </c>
      <c r="B213" s="98" t="str">
        <f>IF(C213=1,SUM($C$23:C213),"")</f>
        <v/>
      </c>
      <c r="C213" s="98">
        <f t="shared" si="44"/>
        <v>0</v>
      </c>
      <c r="D213" t="str">
        <f t="shared" si="55"/>
        <v>1900-1-Abgabe-</v>
      </c>
      <c r="E213" s="7" t="str">
        <f t="shared" ca="1" si="45"/>
        <v>-</v>
      </c>
      <c r="F213" s="7">
        <f t="shared" si="56"/>
        <v>1900</v>
      </c>
      <c r="G213" s="7">
        <f t="shared" si="57"/>
        <v>1</v>
      </c>
      <c r="H213" s="162">
        <f t="shared" si="6"/>
        <v>191</v>
      </c>
      <c r="I213" s="77"/>
      <c r="J213" s="78"/>
      <c r="K213" s="79"/>
      <c r="L213" s="80"/>
      <c r="M213" s="177"/>
      <c r="N213" s="309" t="str">
        <f t="shared" ca="1" si="46"/>
        <v/>
      </c>
      <c r="O213" s="310" t="str">
        <f ca="1">IFERROR(IF(VLOOKUP($E213,'SD Abgabe'!$A$32:$N$610,'SD Abgabe'!$D$28,FALSE)=0,"",VLOOKUP($E213,'SD Abgabe'!$A$32:$N$610,'SD Abgabe'!$D$28,FALSE)),"")</f>
        <v/>
      </c>
      <c r="P213" s="313"/>
      <c r="Q213" s="317" t="str">
        <f>IF(OR($M213=0,L213&lt;&gt;0),"",IFERROR(VLOOKUP($E213,'SD Abgabe'!$A$32:$N$610,'SD Abgabe'!$E$28,FALSE),""))</f>
        <v/>
      </c>
      <c r="R213" s="87"/>
      <c r="S213" s="81" t="str">
        <f t="shared" si="47"/>
        <v/>
      </c>
      <c r="T213" s="82">
        <f>IF(M213="Tierische Erzeugnisse",IF(OR($M213=0,L213&lt;&gt;0,U213&gt;0),"",IFERROR(VLOOKUP($E213,'SD Abgabe'!$A$32:$N$4326,'SD Abgabe'!$J$28,FALSE),0)),)</f>
        <v>0</v>
      </c>
      <c r="U213" s="83"/>
      <c r="V213" s="81" t="str">
        <f t="shared" si="58"/>
        <v/>
      </c>
      <c r="W213" s="82">
        <f>IF(M213="organische Düngemittel",IF(OR($M213=0,L213&lt;&gt;0,X213&gt;0),"",IFERROR(VLOOKUP($E213,'SD Abgabe'!$A$32:$N$4326,'SD Abgabe'!$J$28,FALSE),)),)</f>
        <v>0</v>
      </c>
      <c r="X213" s="84"/>
      <c r="Y213" s="85" t="str">
        <f ca="1">IFERROR(VLOOKUP($E213,'SD Abgabe'!$A$32:$N$610,Y$20,FALSE),"")</f>
        <v/>
      </c>
      <c r="Z213" s="86" t="str">
        <f ca="1">IFERROR(IF(AND(J213&lt;&gt;"eigene Stoffe",VLOOKUP($E213,'SD Abgabe'!$A$32:$N$610,'SD Abgabe'!$G$28,FALSE)=0),"",IF($L213&lt;&gt;0,"",IFERROR(IF(AND(P213&gt;0,O213&lt;&gt;"",Q213&lt;&gt;"t TM"),VLOOKUP($E213,'SD Abgabe'!$A$32:$N$610,'SD Abgabe'!$G$28,FALSE)/O213*P213,VLOOKUP($E213,'SD Abgabe'!$A$32:$N$610,'SD Abgabe'!$G$28,FALSE)),""))),"")</f>
        <v/>
      </c>
      <c r="AA213" s="87"/>
      <c r="AB213" s="86" t="str">
        <f ca="1">IFERROR(IF(AND(J213&lt;&gt;"eigene Stoffe",VLOOKUP($E213,'SD Abgabe'!$A$32:$N$610,'SD Abgabe'!$H$28,FALSE)=0),"",IF($L213&lt;&gt;0,"",IFERROR(IF(AND(P213&gt;0,O213&lt;&gt;"",Q213&lt;&gt;"t TM"),VLOOKUP($E213,'SD Abgabe'!$A$32:$N$610,'SD Abgabe'!$H$28,FALSE)/O213*P213,VLOOKUP($E213,'SD Abgabe'!$A$32:$N$610,'SD Abgabe'!$H$28,FALSE)),""))),"")</f>
        <v/>
      </c>
      <c r="AC213" s="87"/>
      <c r="AD213" s="424" t="s">
        <v>667</v>
      </c>
      <c r="AE213" s="26" t="str">
        <f>IF($M213=0,"",IFERROR(VLOOKUP($E213,'SD Abgabe'!$A$32:$N$556,AE$20,FALSE),""))</f>
        <v/>
      </c>
      <c r="AF213" s="15">
        <f t="shared" ca="1" si="59"/>
        <v>0</v>
      </c>
      <c r="AG213">
        <f t="shared" ca="1" si="48"/>
        <v>0</v>
      </c>
      <c r="AH213">
        <f t="shared" ca="1" si="49"/>
        <v>0</v>
      </c>
      <c r="AI213">
        <f t="shared" ca="1" si="50"/>
        <v>0</v>
      </c>
      <c r="AJ213">
        <f t="shared" ca="1" si="51"/>
        <v>0</v>
      </c>
      <c r="AK213">
        <f t="shared" si="60"/>
        <v>0</v>
      </c>
      <c r="AL213" s="28" t="e">
        <f ca="1">COUNTIF(OFFSET('SD Abgabe'!$C$32,VLOOKUP(J213,Art_Abgabe,3,FALSE),0,VLOOKUP(J213,Art_Abgabe,4,FALSE)-VLOOKUP(J213,Art_Abgabe,3,FALSE)+1,1),K213)</f>
        <v>#N/A</v>
      </c>
      <c r="AM213" s="14">
        <f ca="1">COUNTIF(OFFSET('SD Abgabe'!$M$32,VLOOKUP(E213,'SD Abgabe'!$A$33:$X$485,'SD Abgabe'!$X$28,FALSE),0,1,VLOOKUP(E213,'SD Abgabe'!$A$33:$Y$485,'SD Abgabe'!$Y$28,FALSE)),M213)</f>
        <v>0</v>
      </c>
      <c r="AN213" s="91">
        <f t="shared" ca="1" si="52"/>
        <v>0</v>
      </c>
      <c r="AO213" s="98">
        <f t="shared" si="61"/>
        <v>3</v>
      </c>
      <c r="AP213" s="98">
        <f t="shared" si="53"/>
        <v>0</v>
      </c>
      <c r="AQ213" s="17" t="str">
        <f t="shared" si="54"/>
        <v>1900-1-Abgabe</v>
      </c>
    </row>
    <row r="214" spans="1:43">
      <c r="A214" s="98">
        <f t="shared" si="43"/>
        <v>0</v>
      </c>
      <c r="B214" s="98" t="str">
        <f>IF(C214=1,SUM($C$23:C214),"")</f>
        <v/>
      </c>
      <c r="C214" s="98">
        <f t="shared" si="44"/>
        <v>0</v>
      </c>
      <c r="D214" t="str">
        <f t="shared" si="55"/>
        <v>1900-1-Abgabe-</v>
      </c>
      <c r="E214" s="7" t="str">
        <f t="shared" ca="1" si="45"/>
        <v>-</v>
      </c>
      <c r="F214" s="7">
        <f t="shared" si="56"/>
        <v>1900</v>
      </c>
      <c r="G214" s="7">
        <f t="shared" si="57"/>
        <v>1</v>
      </c>
      <c r="H214" s="162">
        <f t="shared" si="6"/>
        <v>192</v>
      </c>
      <c r="I214" s="77"/>
      <c r="J214" s="78"/>
      <c r="K214" s="79"/>
      <c r="L214" s="80"/>
      <c r="M214" s="177"/>
      <c r="N214" s="309" t="str">
        <f t="shared" ca="1" si="46"/>
        <v/>
      </c>
      <c r="O214" s="310" t="str">
        <f ca="1">IFERROR(IF(VLOOKUP($E214,'SD Abgabe'!$A$32:$N$610,'SD Abgabe'!$D$28,FALSE)=0,"",VLOOKUP($E214,'SD Abgabe'!$A$32:$N$610,'SD Abgabe'!$D$28,FALSE)),"")</f>
        <v/>
      </c>
      <c r="P214" s="313"/>
      <c r="Q214" s="317" t="str">
        <f>IF(OR($M214=0,L214&lt;&gt;0),"",IFERROR(VLOOKUP($E214,'SD Abgabe'!$A$32:$N$610,'SD Abgabe'!$E$28,FALSE),""))</f>
        <v/>
      </c>
      <c r="R214" s="87"/>
      <c r="S214" s="81" t="str">
        <f t="shared" si="47"/>
        <v/>
      </c>
      <c r="T214" s="82">
        <f>IF(M214="Tierische Erzeugnisse",IF(OR($M214=0,L214&lt;&gt;0,U214&gt;0),"",IFERROR(VLOOKUP($E214,'SD Abgabe'!$A$32:$N$4326,'SD Abgabe'!$J$28,FALSE),0)),)</f>
        <v>0</v>
      </c>
      <c r="U214" s="83"/>
      <c r="V214" s="81" t="str">
        <f t="shared" si="58"/>
        <v/>
      </c>
      <c r="W214" s="82">
        <f>IF(M214="organische Düngemittel",IF(OR($M214=0,L214&lt;&gt;0,X214&gt;0),"",IFERROR(VLOOKUP($E214,'SD Abgabe'!$A$32:$N$4326,'SD Abgabe'!$J$28,FALSE),)),)</f>
        <v>0</v>
      </c>
      <c r="X214" s="84"/>
      <c r="Y214" s="85" t="str">
        <f ca="1">IFERROR(VLOOKUP($E214,'SD Abgabe'!$A$32:$N$610,Y$20,FALSE),"")</f>
        <v/>
      </c>
      <c r="Z214" s="86" t="str">
        <f ca="1">IFERROR(IF(AND(J214&lt;&gt;"eigene Stoffe",VLOOKUP($E214,'SD Abgabe'!$A$32:$N$610,'SD Abgabe'!$G$28,FALSE)=0),"",IF($L214&lt;&gt;0,"",IFERROR(IF(AND(P214&gt;0,O214&lt;&gt;"",Q214&lt;&gt;"t TM"),VLOOKUP($E214,'SD Abgabe'!$A$32:$N$610,'SD Abgabe'!$G$28,FALSE)/O214*P214,VLOOKUP($E214,'SD Abgabe'!$A$32:$N$610,'SD Abgabe'!$G$28,FALSE)),""))),"")</f>
        <v/>
      </c>
      <c r="AA214" s="87"/>
      <c r="AB214" s="86" t="str">
        <f ca="1">IFERROR(IF(AND(J214&lt;&gt;"eigene Stoffe",VLOOKUP($E214,'SD Abgabe'!$A$32:$N$610,'SD Abgabe'!$H$28,FALSE)=0),"",IF($L214&lt;&gt;0,"",IFERROR(IF(AND(P214&gt;0,O214&lt;&gt;"",Q214&lt;&gt;"t TM"),VLOOKUP($E214,'SD Abgabe'!$A$32:$N$610,'SD Abgabe'!$H$28,FALSE)/O214*P214,VLOOKUP($E214,'SD Abgabe'!$A$32:$N$610,'SD Abgabe'!$H$28,FALSE)),""))),"")</f>
        <v/>
      </c>
      <c r="AC214" s="87"/>
      <c r="AD214" s="424" t="s">
        <v>667</v>
      </c>
      <c r="AE214" s="26" t="str">
        <f>IF($M214=0,"",IFERROR(VLOOKUP($E214,'SD Abgabe'!$A$32:$N$556,AE$20,FALSE),""))</f>
        <v/>
      </c>
      <c r="AF214" s="15">
        <f t="shared" ca="1" si="59"/>
        <v>0</v>
      </c>
      <c r="AG214">
        <f t="shared" ca="1" si="48"/>
        <v>0</v>
      </c>
      <c r="AH214">
        <f t="shared" ca="1" si="49"/>
        <v>0</v>
      </c>
      <c r="AI214">
        <f t="shared" ca="1" si="50"/>
        <v>0</v>
      </c>
      <c r="AJ214">
        <f t="shared" ca="1" si="51"/>
        <v>0</v>
      </c>
      <c r="AK214">
        <f t="shared" si="60"/>
        <v>0</v>
      </c>
      <c r="AL214" s="28" t="e">
        <f ca="1">COUNTIF(OFFSET('SD Abgabe'!$C$32,VLOOKUP(J214,Art_Abgabe,3,FALSE),0,VLOOKUP(J214,Art_Abgabe,4,FALSE)-VLOOKUP(J214,Art_Abgabe,3,FALSE)+1,1),K214)</f>
        <v>#N/A</v>
      </c>
      <c r="AM214" s="14">
        <f ca="1">COUNTIF(OFFSET('SD Abgabe'!$M$32,VLOOKUP(E214,'SD Abgabe'!$A$33:$X$485,'SD Abgabe'!$X$28,FALSE),0,1,VLOOKUP(E214,'SD Abgabe'!$A$33:$Y$485,'SD Abgabe'!$Y$28,FALSE)),M214)</f>
        <v>0</v>
      </c>
      <c r="AN214" s="91">
        <f t="shared" ca="1" si="52"/>
        <v>0</v>
      </c>
      <c r="AO214" s="98">
        <f t="shared" si="61"/>
        <v>3</v>
      </c>
      <c r="AP214" s="98">
        <f t="shared" si="53"/>
        <v>0</v>
      </c>
      <c r="AQ214" s="17" t="str">
        <f t="shared" si="54"/>
        <v>1900-1-Abgabe</v>
      </c>
    </row>
    <row r="215" spans="1:43">
      <c r="A215" s="98">
        <f t="shared" ref="A215:A278" si="62">COUNTIF($K$23:$K$1995,L215)</f>
        <v>0</v>
      </c>
      <c r="B215" s="98" t="str">
        <f>IF(C215=1,SUM($C$23:C215),"")</f>
        <v/>
      </c>
      <c r="C215" s="98">
        <f t="shared" si="44"/>
        <v>0</v>
      </c>
      <c r="D215" t="str">
        <f t="shared" si="55"/>
        <v>1900-1-Abgabe-</v>
      </c>
      <c r="E215" s="7" t="str">
        <f t="shared" ca="1" si="45"/>
        <v>-</v>
      </c>
      <c r="F215" s="7">
        <f t="shared" si="56"/>
        <v>1900</v>
      </c>
      <c r="G215" s="7">
        <f t="shared" si="57"/>
        <v>1</v>
      </c>
      <c r="H215" s="162">
        <f t="shared" si="6"/>
        <v>193</v>
      </c>
      <c r="I215" s="77"/>
      <c r="J215" s="78"/>
      <c r="K215" s="79"/>
      <c r="L215" s="80"/>
      <c r="M215" s="177"/>
      <c r="N215" s="309" t="str">
        <f t="shared" ca="1" si="46"/>
        <v/>
      </c>
      <c r="O215" s="310" t="str">
        <f ca="1">IFERROR(IF(VLOOKUP($E215,'SD Abgabe'!$A$32:$N$610,'SD Abgabe'!$D$28,FALSE)=0,"",VLOOKUP($E215,'SD Abgabe'!$A$32:$N$610,'SD Abgabe'!$D$28,FALSE)),"")</f>
        <v/>
      </c>
      <c r="P215" s="313"/>
      <c r="Q215" s="317" t="str">
        <f>IF(OR($M215=0,L215&lt;&gt;0),"",IFERROR(VLOOKUP($E215,'SD Abgabe'!$A$32:$N$610,'SD Abgabe'!$E$28,FALSE),""))</f>
        <v/>
      </c>
      <c r="R215" s="87"/>
      <c r="S215" s="81" t="str">
        <f t="shared" si="47"/>
        <v/>
      </c>
      <c r="T215" s="82">
        <f>IF(M215="Tierische Erzeugnisse",IF(OR($M215=0,L215&lt;&gt;0,U215&gt;0),"",IFERROR(VLOOKUP($E215,'SD Abgabe'!$A$32:$N$4326,'SD Abgabe'!$J$28,FALSE),0)),)</f>
        <v>0</v>
      </c>
      <c r="U215" s="83"/>
      <c r="V215" s="81" t="str">
        <f t="shared" si="58"/>
        <v/>
      </c>
      <c r="W215" s="82">
        <f>IF(M215="organische Düngemittel",IF(OR($M215=0,L215&lt;&gt;0,X215&gt;0),"",IFERROR(VLOOKUP($E215,'SD Abgabe'!$A$32:$N$4326,'SD Abgabe'!$J$28,FALSE),)),)</f>
        <v>0</v>
      </c>
      <c r="X215" s="84"/>
      <c r="Y215" s="85" t="str">
        <f ca="1">IFERROR(VLOOKUP($E215,'SD Abgabe'!$A$32:$N$610,Y$20,FALSE),"")</f>
        <v/>
      </c>
      <c r="Z215" s="86" t="str">
        <f ca="1">IFERROR(IF(AND(J215&lt;&gt;"eigene Stoffe",VLOOKUP($E215,'SD Abgabe'!$A$32:$N$610,'SD Abgabe'!$G$28,FALSE)=0),"",IF($L215&lt;&gt;0,"",IFERROR(IF(AND(P215&gt;0,O215&lt;&gt;"",Q215&lt;&gt;"t TM"),VLOOKUP($E215,'SD Abgabe'!$A$32:$N$610,'SD Abgabe'!$G$28,FALSE)/O215*P215,VLOOKUP($E215,'SD Abgabe'!$A$32:$N$610,'SD Abgabe'!$G$28,FALSE)),""))),"")</f>
        <v/>
      </c>
      <c r="AA215" s="87"/>
      <c r="AB215" s="86" t="str">
        <f ca="1">IFERROR(IF(AND(J215&lt;&gt;"eigene Stoffe",VLOOKUP($E215,'SD Abgabe'!$A$32:$N$610,'SD Abgabe'!$H$28,FALSE)=0),"",IF($L215&lt;&gt;0,"",IFERROR(IF(AND(P215&gt;0,O215&lt;&gt;"",Q215&lt;&gt;"t TM"),VLOOKUP($E215,'SD Abgabe'!$A$32:$N$610,'SD Abgabe'!$H$28,FALSE)/O215*P215,VLOOKUP($E215,'SD Abgabe'!$A$32:$N$610,'SD Abgabe'!$H$28,FALSE)),""))),"")</f>
        <v/>
      </c>
      <c r="AC215" s="87"/>
      <c r="AD215" s="424" t="s">
        <v>667</v>
      </c>
      <c r="AE215" s="26" t="str">
        <f>IF($M215=0,"",IFERROR(VLOOKUP($E215,'SD Abgabe'!$A$32:$N$556,AE$20,FALSE),""))</f>
        <v/>
      </c>
      <c r="AF215" s="15">
        <f t="shared" ca="1" si="59"/>
        <v>0</v>
      </c>
      <c r="AG215">
        <f t="shared" ca="1" si="48"/>
        <v>0</v>
      </c>
      <c r="AH215">
        <f t="shared" ca="1" si="49"/>
        <v>0</v>
      </c>
      <c r="AI215">
        <f t="shared" ca="1" si="50"/>
        <v>0</v>
      </c>
      <c r="AJ215">
        <f t="shared" ca="1" si="51"/>
        <v>0</v>
      </c>
      <c r="AK215">
        <f t="shared" si="60"/>
        <v>0</v>
      </c>
      <c r="AL215" s="28" t="e">
        <f ca="1">COUNTIF(OFFSET('SD Abgabe'!$C$32,VLOOKUP(J215,Art_Abgabe,3,FALSE),0,VLOOKUP(J215,Art_Abgabe,4,FALSE)-VLOOKUP(J215,Art_Abgabe,3,FALSE)+1,1),K215)</f>
        <v>#N/A</v>
      </c>
      <c r="AM215" s="14">
        <f ca="1">COUNTIF(OFFSET('SD Abgabe'!$M$32,VLOOKUP(E215,'SD Abgabe'!$A$33:$X$485,'SD Abgabe'!$X$28,FALSE),0,1,VLOOKUP(E215,'SD Abgabe'!$A$33:$Y$485,'SD Abgabe'!$Y$28,FALSE)),M215)</f>
        <v>0</v>
      </c>
      <c r="AN215" s="91">
        <f t="shared" ca="1" si="52"/>
        <v>0</v>
      </c>
      <c r="AO215" s="98">
        <f t="shared" si="61"/>
        <v>3</v>
      </c>
      <c r="AP215" s="98">
        <f t="shared" si="53"/>
        <v>0</v>
      </c>
      <c r="AQ215" s="17" t="str">
        <f t="shared" si="54"/>
        <v>1900-1-Abgabe</v>
      </c>
    </row>
    <row r="216" spans="1:43">
      <c r="A216" s="98">
        <f t="shared" si="62"/>
        <v>0</v>
      </c>
      <c r="B216" s="98" t="str">
        <f>IF(C216=1,SUM($C$23:C216),"")</f>
        <v/>
      </c>
      <c r="C216" s="98">
        <f t="shared" ref="C216:C279" si="63">IF(AND(L216&gt;0,AA216&gt;0,AC216&gt;0),1,0)</f>
        <v>0</v>
      </c>
      <c r="D216" t="str">
        <f t="shared" si="55"/>
        <v>1900-1-Abgabe-</v>
      </c>
      <c r="E216" s="7" t="str">
        <f t="shared" ref="E216:E279" ca="1" si="64">IFERROR(IF(OR(AL216=0,ISNA(AL216)),"-",CONCATENATE(J216&amp;"-"&amp;K216)),"-")</f>
        <v>-</v>
      </c>
      <c r="F216" s="7">
        <f t="shared" si="56"/>
        <v>1900</v>
      </c>
      <c r="G216" s="7">
        <f t="shared" si="57"/>
        <v>1</v>
      </c>
      <c r="H216" s="162">
        <f t="shared" si="6"/>
        <v>194</v>
      </c>
      <c r="I216" s="77"/>
      <c r="J216" s="78"/>
      <c r="K216" s="79"/>
      <c r="L216" s="80"/>
      <c r="M216" s="177"/>
      <c r="N216" s="309" t="str">
        <f t="shared" ref="N216:N279" ca="1" si="65">IF(SUM(O216:P216)=0,"","%")</f>
        <v/>
      </c>
      <c r="O216" s="310" t="str">
        <f ca="1">IFERROR(IF(VLOOKUP($E216,'SD Abgabe'!$A$32:$N$610,'SD Abgabe'!$D$28,FALSE)=0,"",VLOOKUP($E216,'SD Abgabe'!$A$32:$N$610,'SD Abgabe'!$D$28,FALSE)),"")</f>
        <v/>
      </c>
      <c r="P216" s="313"/>
      <c r="Q216" s="317" t="str">
        <f>IF(OR($M216=0,L216&lt;&gt;0),"",IFERROR(VLOOKUP($E216,'SD Abgabe'!$A$32:$N$610,'SD Abgabe'!$E$28,FALSE),""))</f>
        <v/>
      </c>
      <c r="R216" s="87"/>
      <c r="S216" s="81" t="str">
        <f t="shared" ref="S216:S279" si="66">IF(RIGHT(K216,15)="Schlachtgewicht","%","")</f>
        <v/>
      </c>
      <c r="T216" s="82">
        <f>IF(M216="Tierische Erzeugnisse",IF(OR($M216=0,L216&lt;&gt;0,U216&gt;0),"",IFERROR(VLOOKUP($E216,'SD Abgabe'!$A$32:$N$4326,'SD Abgabe'!$J$28,FALSE),0)),)</f>
        <v>0</v>
      </c>
      <c r="U216" s="83"/>
      <c r="V216" s="81" t="str">
        <f t="shared" si="58"/>
        <v/>
      </c>
      <c r="W216" s="82">
        <f>IF(M216="organische Düngemittel",IF(OR($M216=0,L216&lt;&gt;0,X216&gt;0),"",IFERROR(VLOOKUP($E216,'SD Abgabe'!$A$32:$N$4326,'SD Abgabe'!$J$28,FALSE),)),)</f>
        <v>0</v>
      </c>
      <c r="X216" s="84"/>
      <c r="Y216" s="85" t="str">
        <f ca="1">IFERROR(VLOOKUP($E216,'SD Abgabe'!$A$32:$N$610,Y$20,FALSE),"")</f>
        <v/>
      </c>
      <c r="Z216" s="86" t="str">
        <f ca="1">IFERROR(IF(AND(J216&lt;&gt;"eigene Stoffe",VLOOKUP($E216,'SD Abgabe'!$A$32:$N$610,'SD Abgabe'!$G$28,FALSE)=0),"",IF($L216&lt;&gt;0,"",IFERROR(IF(AND(P216&gt;0,O216&lt;&gt;"",Q216&lt;&gt;"t TM"),VLOOKUP($E216,'SD Abgabe'!$A$32:$N$610,'SD Abgabe'!$G$28,FALSE)/O216*P216,VLOOKUP($E216,'SD Abgabe'!$A$32:$N$610,'SD Abgabe'!$G$28,FALSE)),""))),"")</f>
        <v/>
      </c>
      <c r="AA216" s="87"/>
      <c r="AB216" s="86" t="str">
        <f ca="1">IFERROR(IF(AND(J216&lt;&gt;"eigene Stoffe",VLOOKUP($E216,'SD Abgabe'!$A$32:$N$610,'SD Abgabe'!$H$28,FALSE)=0),"",IF($L216&lt;&gt;0,"",IFERROR(IF(AND(P216&gt;0,O216&lt;&gt;"",Q216&lt;&gt;"t TM"),VLOOKUP($E216,'SD Abgabe'!$A$32:$N$610,'SD Abgabe'!$H$28,FALSE)/O216*P216,VLOOKUP($E216,'SD Abgabe'!$A$32:$N$610,'SD Abgabe'!$H$28,FALSE)),""))),"")</f>
        <v/>
      </c>
      <c r="AC216" s="87"/>
      <c r="AD216" s="424" t="s">
        <v>667</v>
      </c>
      <c r="AE216" s="26" t="str">
        <f>IF($M216=0,"",IFERROR(VLOOKUP($E216,'SD Abgabe'!$A$32:$N$556,AE$20,FALSE),""))</f>
        <v/>
      </c>
      <c r="AF216" s="15">
        <f t="shared" ca="1" si="59"/>
        <v>0</v>
      </c>
      <c r="AG216">
        <f t="shared" ref="AG216:AG279" ca="1" si="67">IF(AN216=1,IF(RIGHT(K216,15)="Schlachtgewicht",IFERROR(IF(L216&gt;0,R216*AA216,IF(AA216&gt;0,AA216*R216*100/IF(U216&gt;0,U216,T216),Z216*R216*100/IF(U216&gt;0,U216,T216))),0),IFERROR(IF(L216&gt;0,R216*AA216,IF(AA216&gt;0,AA216*R216,Z216*R216)),0)),0)</f>
        <v>0</v>
      </c>
      <c r="AH216">
        <f t="shared" ref="AH216:AH279" ca="1" si="68">IF(AN216=1,AG216/100*IF(X216&gt;0,X216,W216),0)</f>
        <v>0</v>
      </c>
      <c r="AI216">
        <f t="shared" ref="AI216:AI279" ca="1" si="69">IF(AN216=1,IF(RIGHT(K216,15)="Schlachtgewicht",IFERROR(IF(L216&gt;0,R216*AC216*100/IF(U216&gt;0,U216,T216),IF(AC216&gt;0,AC216*R216*100/IF(U216&gt;0,U216,T216),AB216*R216*100/IF(U216&gt;0,U216,T216))),0),IFERROR(IF(L216&gt;0,R216*AC216,IF(AC216&gt;0,AC216*R216,AB216*R216)),0)),0)</f>
        <v>0</v>
      </c>
      <c r="AJ216">
        <f t="shared" ref="AJ216:AJ279" ca="1" si="70">IF(AN216=1,AI216/100*IF(X216&gt;0,X216,W216),0)</f>
        <v>0</v>
      </c>
      <c r="AK216">
        <f t="shared" si="60"/>
        <v>0</v>
      </c>
      <c r="AL216" s="28" t="e">
        <f ca="1">COUNTIF(OFFSET('SD Abgabe'!$C$32,VLOOKUP(J216,Art_Abgabe,3,FALSE),0,VLOOKUP(J216,Art_Abgabe,4,FALSE)-VLOOKUP(J216,Art_Abgabe,3,FALSE)+1,1),K216)</f>
        <v>#N/A</v>
      </c>
      <c r="AM216" s="14">
        <f ca="1">COUNTIF(OFFSET('SD Abgabe'!$M$32,VLOOKUP(E216,'SD Abgabe'!$A$33:$X$485,'SD Abgabe'!$X$28,FALSE),0,1,VLOOKUP(E216,'SD Abgabe'!$A$33:$Y$485,'SD Abgabe'!$Y$28,FALSE)),M216)</f>
        <v>0</v>
      </c>
      <c r="AN216" s="91">
        <f t="shared" ref="AN216:AN279" ca="1" si="71">IF(AND(I216&gt;0,K216&gt;0,M216&gt;0,R216&gt;0,OR(AND(AD216="Richtwerte ",AA216="",AC216=0),AND(OR(AD216="Richtwerte",AND(J216="eigene Stoffe",AD216&gt;0)),OR( Z216&gt;0,AA216&gt;0),OR(AB216&gt;0,AC216&gt;0)),AND(OR(AA216&gt;0,AC216&gt;0),OR(AD216="Richtwerte",AD216="Kennzeichnung",AD216="Analyse")))),1,0)</f>
        <v>0</v>
      </c>
      <c r="AO216" s="98">
        <f t="shared" si="61"/>
        <v>3</v>
      </c>
      <c r="AP216" s="98">
        <f t="shared" ref="AP216:AP279" si="72">IF(I216&gt;0,ROW(),0)</f>
        <v>0</v>
      </c>
      <c r="AQ216" s="17" t="str">
        <f t="shared" ref="AQ216:AQ279" si="73">CONCATENATE(F216&amp;"-"&amp;G216&amp;"-"&amp;$D$1)</f>
        <v>1900-1-Abgabe</v>
      </c>
    </row>
    <row r="217" spans="1:43">
      <c r="A217" s="98">
        <f t="shared" si="62"/>
        <v>0</v>
      </c>
      <c r="B217" s="98" t="str">
        <f>IF(C217=1,SUM($C$23:C217),"")</f>
        <v/>
      </c>
      <c r="C217" s="98">
        <f t="shared" si="63"/>
        <v>0</v>
      </c>
      <c r="D217" t="str">
        <f t="shared" si="55"/>
        <v>1900-1-Abgabe-</v>
      </c>
      <c r="E217" s="7" t="str">
        <f t="shared" ca="1" si="64"/>
        <v>-</v>
      </c>
      <c r="F217" s="7">
        <f t="shared" si="56"/>
        <v>1900</v>
      </c>
      <c r="G217" s="7">
        <f t="shared" si="57"/>
        <v>1</v>
      </c>
      <c r="H217" s="162">
        <f t="shared" ref="H217:H280" si="74">H216+1</f>
        <v>195</v>
      </c>
      <c r="I217" s="77"/>
      <c r="J217" s="78"/>
      <c r="K217" s="79"/>
      <c r="L217" s="80"/>
      <c r="M217" s="177"/>
      <c r="N217" s="309" t="str">
        <f t="shared" ca="1" si="65"/>
        <v/>
      </c>
      <c r="O217" s="310" t="str">
        <f ca="1">IFERROR(IF(VLOOKUP($E217,'SD Abgabe'!$A$32:$N$610,'SD Abgabe'!$D$28,FALSE)=0,"",VLOOKUP($E217,'SD Abgabe'!$A$32:$N$610,'SD Abgabe'!$D$28,FALSE)),"")</f>
        <v/>
      </c>
      <c r="P217" s="313"/>
      <c r="Q217" s="317" t="str">
        <f>IF(OR($M217=0,L217&lt;&gt;0),"",IFERROR(VLOOKUP($E217,'SD Abgabe'!$A$32:$N$610,'SD Abgabe'!$E$28,FALSE),""))</f>
        <v/>
      </c>
      <c r="R217" s="87"/>
      <c r="S217" s="81" t="str">
        <f t="shared" si="66"/>
        <v/>
      </c>
      <c r="T217" s="82">
        <f>IF(M217="Tierische Erzeugnisse",IF(OR($M217=0,L217&lt;&gt;0,U217&gt;0),"",IFERROR(VLOOKUP($E217,'SD Abgabe'!$A$32:$N$4326,'SD Abgabe'!$J$28,FALSE),0)),)</f>
        <v>0</v>
      </c>
      <c r="U217" s="83"/>
      <c r="V217" s="81" t="str">
        <f t="shared" si="58"/>
        <v/>
      </c>
      <c r="W217" s="82">
        <f>IF(M217="organische Düngemittel",IF(OR($M217=0,L217&lt;&gt;0,X217&gt;0),"",IFERROR(VLOOKUP($E217,'SD Abgabe'!$A$32:$N$4326,'SD Abgabe'!$J$28,FALSE),)),)</f>
        <v>0</v>
      </c>
      <c r="X217" s="84"/>
      <c r="Y217" s="85" t="str">
        <f ca="1">IFERROR(VLOOKUP($E217,'SD Abgabe'!$A$32:$N$610,Y$20,FALSE),"")</f>
        <v/>
      </c>
      <c r="Z217" s="86" t="str">
        <f ca="1">IFERROR(IF(AND(J217&lt;&gt;"eigene Stoffe",VLOOKUP($E217,'SD Abgabe'!$A$32:$N$610,'SD Abgabe'!$G$28,FALSE)=0),"",IF($L217&lt;&gt;0,"",IFERROR(IF(AND(P217&gt;0,O217&lt;&gt;"",Q217&lt;&gt;"t TM"),VLOOKUP($E217,'SD Abgabe'!$A$32:$N$610,'SD Abgabe'!$G$28,FALSE)/O217*P217,VLOOKUP($E217,'SD Abgabe'!$A$32:$N$610,'SD Abgabe'!$G$28,FALSE)),""))),"")</f>
        <v/>
      </c>
      <c r="AA217" s="87"/>
      <c r="AB217" s="86" t="str">
        <f ca="1">IFERROR(IF(AND(J217&lt;&gt;"eigene Stoffe",VLOOKUP($E217,'SD Abgabe'!$A$32:$N$610,'SD Abgabe'!$H$28,FALSE)=0),"",IF($L217&lt;&gt;0,"",IFERROR(IF(AND(P217&gt;0,O217&lt;&gt;"",Q217&lt;&gt;"t TM"),VLOOKUP($E217,'SD Abgabe'!$A$32:$N$610,'SD Abgabe'!$H$28,FALSE)/O217*P217,VLOOKUP($E217,'SD Abgabe'!$A$32:$N$610,'SD Abgabe'!$H$28,FALSE)),""))),"")</f>
        <v/>
      </c>
      <c r="AC217" s="87"/>
      <c r="AD217" s="424" t="s">
        <v>667</v>
      </c>
      <c r="AE217" s="26" t="str">
        <f>IF($M217=0,"",IFERROR(VLOOKUP($E217,'SD Abgabe'!$A$32:$N$556,AE$20,FALSE),""))</f>
        <v/>
      </c>
      <c r="AF217" s="15">
        <f t="shared" ca="1" si="59"/>
        <v>0</v>
      </c>
      <c r="AG217">
        <f t="shared" ca="1" si="67"/>
        <v>0</v>
      </c>
      <c r="AH217">
        <f t="shared" ca="1" si="68"/>
        <v>0</v>
      </c>
      <c r="AI217">
        <f t="shared" ca="1" si="69"/>
        <v>0</v>
      </c>
      <c r="AJ217">
        <f t="shared" ca="1" si="70"/>
        <v>0</v>
      </c>
      <c r="AK217">
        <f t="shared" si="60"/>
        <v>0</v>
      </c>
      <c r="AL217" s="28" t="e">
        <f ca="1">COUNTIF(OFFSET('SD Abgabe'!$C$32,VLOOKUP(J217,Art_Abgabe,3,FALSE),0,VLOOKUP(J217,Art_Abgabe,4,FALSE)-VLOOKUP(J217,Art_Abgabe,3,FALSE)+1,1),K217)</f>
        <v>#N/A</v>
      </c>
      <c r="AM217" s="14">
        <f ca="1">COUNTIF(OFFSET('SD Abgabe'!$M$32,VLOOKUP(E217,'SD Abgabe'!$A$33:$X$485,'SD Abgabe'!$X$28,FALSE),0,1,VLOOKUP(E217,'SD Abgabe'!$A$33:$Y$485,'SD Abgabe'!$Y$28,FALSE)),M217)</f>
        <v>0</v>
      </c>
      <c r="AN217" s="91">
        <f t="shared" ca="1" si="71"/>
        <v>0</v>
      </c>
      <c r="AO217" s="98">
        <f t="shared" si="61"/>
        <v>3</v>
      </c>
      <c r="AP217" s="98">
        <f t="shared" si="72"/>
        <v>0</v>
      </c>
      <c r="AQ217" s="17" t="str">
        <f t="shared" si="73"/>
        <v>1900-1-Abgabe</v>
      </c>
    </row>
    <row r="218" spans="1:43">
      <c r="A218" s="98">
        <f t="shared" si="62"/>
        <v>0</v>
      </c>
      <c r="B218" s="98" t="str">
        <f>IF(C218=1,SUM($C$23:C218),"")</f>
        <v/>
      </c>
      <c r="C218" s="98">
        <f t="shared" si="63"/>
        <v>0</v>
      </c>
      <c r="D218" t="str">
        <f t="shared" si="55"/>
        <v>1900-1-Abgabe-</v>
      </c>
      <c r="E218" s="7" t="str">
        <f t="shared" ca="1" si="64"/>
        <v>-</v>
      </c>
      <c r="F218" s="7">
        <f t="shared" si="56"/>
        <v>1900</v>
      </c>
      <c r="G218" s="7">
        <f t="shared" si="57"/>
        <v>1</v>
      </c>
      <c r="H218" s="162">
        <f t="shared" si="74"/>
        <v>196</v>
      </c>
      <c r="I218" s="77"/>
      <c r="J218" s="78"/>
      <c r="K218" s="79"/>
      <c r="L218" s="80"/>
      <c r="M218" s="177"/>
      <c r="N218" s="309" t="str">
        <f t="shared" ca="1" si="65"/>
        <v/>
      </c>
      <c r="O218" s="310" t="str">
        <f ca="1">IFERROR(IF(VLOOKUP($E218,'SD Abgabe'!$A$32:$N$610,'SD Abgabe'!$D$28,FALSE)=0,"",VLOOKUP($E218,'SD Abgabe'!$A$32:$N$610,'SD Abgabe'!$D$28,FALSE)),"")</f>
        <v/>
      </c>
      <c r="P218" s="313"/>
      <c r="Q218" s="317" t="str">
        <f>IF(OR($M218=0,L218&lt;&gt;0),"",IFERROR(VLOOKUP($E218,'SD Abgabe'!$A$32:$N$610,'SD Abgabe'!$E$28,FALSE),""))</f>
        <v/>
      </c>
      <c r="R218" s="87"/>
      <c r="S218" s="81" t="str">
        <f t="shared" si="66"/>
        <v/>
      </c>
      <c r="T218" s="82">
        <f>IF(M218="Tierische Erzeugnisse",IF(OR($M218=0,L218&lt;&gt;0,U218&gt;0),"",IFERROR(VLOOKUP($E218,'SD Abgabe'!$A$32:$N$4326,'SD Abgabe'!$J$28,FALSE),0)),)</f>
        <v>0</v>
      </c>
      <c r="U218" s="83"/>
      <c r="V218" s="81" t="str">
        <f t="shared" si="58"/>
        <v/>
      </c>
      <c r="W218" s="82">
        <f>IF(M218="organische Düngemittel",IF(OR($M218=0,L218&lt;&gt;0,X218&gt;0),"",IFERROR(VLOOKUP($E218,'SD Abgabe'!$A$32:$N$4326,'SD Abgabe'!$J$28,FALSE),)),)</f>
        <v>0</v>
      </c>
      <c r="X218" s="84"/>
      <c r="Y218" s="85" t="str">
        <f ca="1">IFERROR(VLOOKUP($E218,'SD Abgabe'!$A$32:$N$610,Y$20,FALSE),"")</f>
        <v/>
      </c>
      <c r="Z218" s="86" t="str">
        <f ca="1">IFERROR(IF(AND(J218&lt;&gt;"eigene Stoffe",VLOOKUP($E218,'SD Abgabe'!$A$32:$N$610,'SD Abgabe'!$G$28,FALSE)=0),"",IF($L218&lt;&gt;0,"",IFERROR(IF(AND(P218&gt;0,O218&lt;&gt;"",Q218&lt;&gt;"t TM"),VLOOKUP($E218,'SD Abgabe'!$A$32:$N$610,'SD Abgabe'!$G$28,FALSE)/O218*P218,VLOOKUP($E218,'SD Abgabe'!$A$32:$N$610,'SD Abgabe'!$G$28,FALSE)),""))),"")</f>
        <v/>
      </c>
      <c r="AA218" s="87"/>
      <c r="AB218" s="86" t="str">
        <f ca="1">IFERROR(IF(AND(J218&lt;&gt;"eigene Stoffe",VLOOKUP($E218,'SD Abgabe'!$A$32:$N$610,'SD Abgabe'!$H$28,FALSE)=0),"",IF($L218&lt;&gt;0,"",IFERROR(IF(AND(P218&gt;0,O218&lt;&gt;"",Q218&lt;&gt;"t TM"),VLOOKUP($E218,'SD Abgabe'!$A$32:$N$610,'SD Abgabe'!$H$28,FALSE)/O218*P218,VLOOKUP($E218,'SD Abgabe'!$A$32:$N$610,'SD Abgabe'!$H$28,FALSE)),""))),"")</f>
        <v/>
      </c>
      <c r="AC218" s="87"/>
      <c r="AD218" s="424" t="s">
        <v>667</v>
      </c>
      <c r="AE218" s="26" t="str">
        <f>IF($M218=0,"",IFERROR(VLOOKUP($E218,'SD Abgabe'!$A$32:$N$556,AE$20,FALSE),""))</f>
        <v/>
      </c>
      <c r="AF218" s="15">
        <f t="shared" ca="1" si="59"/>
        <v>0</v>
      </c>
      <c r="AG218">
        <f t="shared" ca="1" si="67"/>
        <v>0</v>
      </c>
      <c r="AH218">
        <f t="shared" ca="1" si="68"/>
        <v>0</v>
      </c>
      <c r="AI218">
        <f t="shared" ca="1" si="69"/>
        <v>0</v>
      </c>
      <c r="AJ218">
        <f t="shared" ca="1" si="70"/>
        <v>0</v>
      </c>
      <c r="AK218">
        <f t="shared" si="60"/>
        <v>0</v>
      </c>
      <c r="AL218" s="28" t="e">
        <f ca="1">COUNTIF(OFFSET('SD Abgabe'!$C$32,VLOOKUP(J218,Art_Abgabe,3,FALSE),0,VLOOKUP(J218,Art_Abgabe,4,FALSE)-VLOOKUP(J218,Art_Abgabe,3,FALSE)+1,1),K218)</f>
        <v>#N/A</v>
      </c>
      <c r="AM218" s="14">
        <f ca="1">COUNTIF(OFFSET('SD Abgabe'!$M$32,VLOOKUP(E218,'SD Abgabe'!$A$33:$X$485,'SD Abgabe'!$X$28,FALSE),0,1,VLOOKUP(E218,'SD Abgabe'!$A$33:$Y$485,'SD Abgabe'!$Y$28,FALSE)),M218)</f>
        <v>0</v>
      </c>
      <c r="AN218" s="91">
        <f t="shared" ca="1" si="71"/>
        <v>0</v>
      </c>
      <c r="AO218" s="98">
        <f t="shared" si="61"/>
        <v>3</v>
      </c>
      <c r="AP218" s="98">
        <f t="shared" si="72"/>
        <v>0</v>
      </c>
      <c r="AQ218" s="17" t="str">
        <f t="shared" si="73"/>
        <v>1900-1-Abgabe</v>
      </c>
    </row>
    <row r="219" spans="1:43">
      <c r="A219" s="98">
        <f t="shared" si="62"/>
        <v>0</v>
      </c>
      <c r="B219" s="98" t="str">
        <f>IF(C219=1,SUM($C$23:C219),"")</f>
        <v/>
      </c>
      <c r="C219" s="98">
        <f t="shared" si="63"/>
        <v>0</v>
      </c>
      <c r="D219" t="str">
        <f t="shared" ref="D219:D282" si="75">CONCATENATE(F219&amp;"-"&amp;G219&amp;"-"&amp;$D$1&amp;"-"&amp;M219)</f>
        <v>1900-1-Abgabe-</v>
      </c>
      <c r="E219" s="7" t="str">
        <f t="shared" ca="1" si="64"/>
        <v>-</v>
      </c>
      <c r="F219" s="7">
        <f t="shared" ref="F219:F282" si="76">YEAR(I219)</f>
        <v>1900</v>
      </c>
      <c r="G219" s="7">
        <f t="shared" ref="G219:G282" si="77">IF(MONTH(I219)&lt;7,1,2)</f>
        <v>1</v>
      </c>
      <c r="H219" s="162">
        <f t="shared" si="74"/>
        <v>197</v>
      </c>
      <c r="I219" s="77"/>
      <c r="J219" s="78"/>
      <c r="K219" s="79"/>
      <c r="L219" s="80"/>
      <c r="M219" s="177"/>
      <c r="N219" s="309" t="str">
        <f t="shared" ca="1" si="65"/>
        <v/>
      </c>
      <c r="O219" s="310" t="str">
        <f ca="1">IFERROR(IF(VLOOKUP($E219,'SD Abgabe'!$A$32:$N$610,'SD Abgabe'!$D$28,FALSE)=0,"",VLOOKUP($E219,'SD Abgabe'!$A$32:$N$610,'SD Abgabe'!$D$28,FALSE)),"")</f>
        <v/>
      </c>
      <c r="P219" s="313"/>
      <c r="Q219" s="317" t="str">
        <f>IF(OR($M219=0,L219&lt;&gt;0),"",IFERROR(VLOOKUP($E219,'SD Abgabe'!$A$32:$N$610,'SD Abgabe'!$E$28,FALSE),""))</f>
        <v/>
      </c>
      <c r="R219" s="87"/>
      <c r="S219" s="81" t="str">
        <f t="shared" si="66"/>
        <v/>
      </c>
      <c r="T219" s="82">
        <f>IF(M219="Tierische Erzeugnisse",IF(OR($M219=0,L219&lt;&gt;0,U219&gt;0),"",IFERROR(VLOOKUP($E219,'SD Abgabe'!$A$32:$N$4326,'SD Abgabe'!$J$28,FALSE),0)),)</f>
        <v>0</v>
      </c>
      <c r="U219" s="83"/>
      <c r="V219" s="81" t="str">
        <f t="shared" ref="V219:V282" si="78">IF(M219="organische Düngemittel","%","")</f>
        <v/>
      </c>
      <c r="W219" s="82">
        <f>IF(M219="organische Düngemittel",IF(OR($M219=0,L219&lt;&gt;0,X219&gt;0),"",IFERROR(VLOOKUP($E219,'SD Abgabe'!$A$32:$N$4326,'SD Abgabe'!$J$28,FALSE),)),)</f>
        <v>0</v>
      </c>
      <c r="X219" s="84"/>
      <c r="Y219" s="85" t="str">
        <f ca="1">IFERROR(VLOOKUP($E219,'SD Abgabe'!$A$32:$N$610,Y$20,FALSE),"")</f>
        <v/>
      </c>
      <c r="Z219" s="86" t="str">
        <f ca="1">IFERROR(IF(AND(J219&lt;&gt;"eigene Stoffe",VLOOKUP($E219,'SD Abgabe'!$A$32:$N$610,'SD Abgabe'!$G$28,FALSE)=0),"",IF($L219&lt;&gt;0,"",IFERROR(IF(AND(P219&gt;0,O219&lt;&gt;"",Q219&lt;&gt;"t TM"),VLOOKUP($E219,'SD Abgabe'!$A$32:$N$610,'SD Abgabe'!$G$28,FALSE)/O219*P219,VLOOKUP($E219,'SD Abgabe'!$A$32:$N$610,'SD Abgabe'!$G$28,FALSE)),""))),"")</f>
        <v/>
      </c>
      <c r="AA219" s="87"/>
      <c r="AB219" s="86" t="str">
        <f ca="1">IFERROR(IF(AND(J219&lt;&gt;"eigene Stoffe",VLOOKUP($E219,'SD Abgabe'!$A$32:$N$610,'SD Abgabe'!$H$28,FALSE)=0),"",IF($L219&lt;&gt;0,"",IFERROR(IF(AND(P219&gt;0,O219&lt;&gt;"",Q219&lt;&gt;"t TM"),VLOOKUP($E219,'SD Abgabe'!$A$32:$N$610,'SD Abgabe'!$H$28,FALSE)/O219*P219,VLOOKUP($E219,'SD Abgabe'!$A$32:$N$610,'SD Abgabe'!$H$28,FALSE)),""))),"")</f>
        <v/>
      </c>
      <c r="AC219" s="87"/>
      <c r="AD219" s="424" t="s">
        <v>667</v>
      </c>
      <c r="AE219" s="26" t="str">
        <f>IF($M219=0,"",IFERROR(VLOOKUP($E219,'SD Abgabe'!$A$32:$N$556,AE$20,FALSE),""))</f>
        <v/>
      </c>
      <c r="AF219" s="15">
        <f t="shared" ref="AF219:AF282" ca="1" si="79">IFERROR(N219*R219/100,0)</f>
        <v>0</v>
      </c>
      <c r="AG219">
        <f t="shared" ca="1" si="67"/>
        <v>0</v>
      </c>
      <c r="AH219">
        <f t="shared" ca="1" si="68"/>
        <v>0</v>
      </c>
      <c r="AI219">
        <f t="shared" ca="1" si="69"/>
        <v>0</v>
      </c>
      <c r="AJ219">
        <f t="shared" ca="1" si="70"/>
        <v>0</v>
      </c>
      <c r="AK219">
        <f t="shared" ref="AK219:AK282" si="80">IFERROR(AE219*$R219,0)</f>
        <v>0</v>
      </c>
      <c r="AL219" s="28" t="e">
        <f ca="1">COUNTIF(OFFSET('SD Abgabe'!$C$32,VLOOKUP(J219,Art_Abgabe,3,FALSE),0,VLOOKUP(J219,Art_Abgabe,4,FALSE)-VLOOKUP(J219,Art_Abgabe,3,FALSE)+1,1),K219)</f>
        <v>#N/A</v>
      </c>
      <c r="AM219" s="14">
        <f ca="1">COUNTIF(OFFSET('SD Abgabe'!$M$32,VLOOKUP(E219,'SD Abgabe'!$A$33:$X$485,'SD Abgabe'!$X$28,FALSE),0,1,VLOOKUP(E219,'SD Abgabe'!$A$33:$Y$485,'SD Abgabe'!$Y$28,FALSE)),M219)</f>
        <v>0</v>
      </c>
      <c r="AN219" s="91">
        <f t="shared" ca="1" si="71"/>
        <v>0</v>
      </c>
      <c r="AO219" s="98">
        <f t="shared" ref="AO219:AO282" si="81">IF(OR(AA219&gt;0,AC219&gt;0),2,3)</f>
        <v>3</v>
      </c>
      <c r="AP219" s="98">
        <f t="shared" si="72"/>
        <v>0</v>
      </c>
      <c r="AQ219" s="17" t="str">
        <f t="shared" si="73"/>
        <v>1900-1-Abgabe</v>
      </c>
    </row>
    <row r="220" spans="1:43">
      <c r="A220" s="98">
        <f t="shared" si="62"/>
        <v>0</v>
      </c>
      <c r="B220" s="98" t="str">
        <f>IF(C220=1,SUM($C$23:C220),"")</f>
        <v/>
      </c>
      <c r="C220" s="98">
        <f t="shared" si="63"/>
        <v>0</v>
      </c>
      <c r="D220" t="str">
        <f t="shared" si="75"/>
        <v>1900-1-Abgabe-</v>
      </c>
      <c r="E220" s="7" t="str">
        <f t="shared" ca="1" si="64"/>
        <v>-</v>
      </c>
      <c r="F220" s="7">
        <f t="shared" si="76"/>
        <v>1900</v>
      </c>
      <c r="G220" s="7">
        <f t="shared" si="77"/>
        <v>1</v>
      </c>
      <c r="H220" s="162">
        <f t="shared" si="74"/>
        <v>198</v>
      </c>
      <c r="I220" s="77"/>
      <c r="J220" s="78"/>
      <c r="K220" s="79"/>
      <c r="L220" s="80"/>
      <c r="M220" s="177"/>
      <c r="N220" s="309" t="str">
        <f t="shared" ca="1" si="65"/>
        <v/>
      </c>
      <c r="O220" s="310" t="str">
        <f ca="1">IFERROR(IF(VLOOKUP($E220,'SD Abgabe'!$A$32:$N$610,'SD Abgabe'!$D$28,FALSE)=0,"",VLOOKUP($E220,'SD Abgabe'!$A$32:$N$610,'SD Abgabe'!$D$28,FALSE)),"")</f>
        <v/>
      </c>
      <c r="P220" s="313"/>
      <c r="Q220" s="317" t="str">
        <f>IF(OR($M220=0,L220&lt;&gt;0),"",IFERROR(VLOOKUP($E220,'SD Abgabe'!$A$32:$N$610,'SD Abgabe'!$E$28,FALSE),""))</f>
        <v/>
      </c>
      <c r="R220" s="87"/>
      <c r="S220" s="81" t="str">
        <f t="shared" si="66"/>
        <v/>
      </c>
      <c r="T220" s="82">
        <f>IF(M220="Tierische Erzeugnisse",IF(OR($M220=0,L220&lt;&gt;0,U220&gt;0),"",IFERROR(VLOOKUP($E220,'SD Abgabe'!$A$32:$N$4326,'SD Abgabe'!$J$28,FALSE),0)),)</f>
        <v>0</v>
      </c>
      <c r="U220" s="83"/>
      <c r="V220" s="81" t="str">
        <f t="shared" si="78"/>
        <v/>
      </c>
      <c r="W220" s="82">
        <f>IF(M220="organische Düngemittel",IF(OR($M220=0,L220&lt;&gt;0,X220&gt;0),"",IFERROR(VLOOKUP($E220,'SD Abgabe'!$A$32:$N$4326,'SD Abgabe'!$J$28,FALSE),)),)</f>
        <v>0</v>
      </c>
      <c r="X220" s="84"/>
      <c r="Y220" s="85" t="str">
        <f ca="1">IFERROR(VLOOKUP($E220,'SD Abgabe'!$A$32:$N$610,Y$20,FALSE),"")</f>
        <v/>
      </c>
      <c r="Z220" s="86" t="str">
        <f ca="1">IFERROR(IF(AND(J220&lt;&gt;"eigene Stoffe",VLOOKUP($E220,'SD Abgabe'!$A$32:$N$610,'SD Abgabe'!$G$28,FALSE)=0),"",IF($L220&lt;&gt;0,"",IFERROR(IF(AND(P220&gt;0,O220&lt;&gt;"",Q220&lt;&gt;"t TM"),VLOOKUP($E220,'SD Abgabe'!$A$32:$N$610,'SD Abgabe'!$G$28,FALSE)/O220*P220,VLOOKUP($E220,'SD Abgabe'!$A$32:$N$610,'SD Abgabe'!$G$28,FALSE)),""))),"")</f>
        <v/>
      </c>
      <c r="AA220" s="87"/>
      <c r="AB220" s="86" t="str">
        <f ca="1">IFERROR(IF(AND(J220&lt;&gt;"eigene Stoffe",VLOOKUP($E220,'SD Abgabe'!$A$32:$N$610,'SD Abgabe'!$H$28,FALSE)=0),"",IF($L220&lt;&gt;0,"",IFERROR(IF(AND(P220&gt;0,O220&lt;&gt;"",Q220&lt;&gt;"t TM"),VLOOKUP($E220,'SD Abgabe'!$A$32:$N$610,'SD Abgabe'!$H$28,FALSE)/O220*P220,VLOOKUP($E220,'SD Abgabe'!$A$32:$N$610,'SD Abgabe'!$H$28,FALSE)),""))),"")</f>
        <v/>
      </c>
      <c r="AC220" s="87"/>
      <c r="AD220" s="424" t="s">
        <v>667</v>
      </c>
      <c r="AE220" s="26" t="str">
        <f>IF($M220=0,"",IFERROR(VLOOKUP($E220,'SD Abgabe'!$A$32:$N$556,AE$20,FALSE),""))</f>
        <v/>
      </c>
      <c r="AF220" s="15">
        <f t="shared" ca="1" si="79"/>
        <v>0</v>
      </c>
      <c r="AG220">
        <f t="shared" ca="1" si="67"/>
        <v>0</v>
      </c>
      <c r="AH220">
        <f t="shared" ca="1" si="68"/>
        <v>0</v>
      </c>
      <c r="AI220">
        <f t="shared" ca="1" si="69"/>
        <v>0</v>
      </c>
      <c r="AJ220">
        <f t="shared" ca="1" si="70"/>
        <v>0</v>
      </c>
      <c r="AK220">
        <f t="shared" si="80"/>
        <v>0</v>
      </c>
      <c r="AL220" s="28" t="e">
        <f ca="1">COUNTIF(OFFSET('SD Abgabe'!$C$32,VLOOKUP(J220,Art_Abgabe,3,FALSE),0,VLOOKUP(J220,Art_Abgabe,4,FALSE)-VLOOKUP(J220,Art_Abgabe,3,FALSE)+1,1),K220)</f>
        <v>#N/A</v>
      </c>
      <c r="AM220" s="14">
        <f ca="1">COUNTIF(OFFSET('SD Abgabe'!$M$32,VLOOKUP(E220,'SD Abgabe'!$A$33:$X$485,'SD Abgabe'!$X$28,FALSE),0,1,VLOOKUP(E220,'SD Abgabe'!$A$33:$Y$485,'SD Abgabe'!$Y$28,FALSE)),M220)</f>
        <v>0</v>
      </c>
      <c r="AN220" s="91">
        <f t="shared" ca="1" si="71"/>
        <v>0</v>
      </c>
      <c r="AO220" s="98">
        <f t="shared" si="81"/>
        <v>3</v>
      </c>
      <c r="AP220" s="98">
        <f t="shared" si="72"/>
        <v>0</v>
      </c>
      <c r="AQ220" s="17" t="str">
        <f t="shared" si="73"/>
        <v>1900-1-Abgabe</v>
      </c>
    </row>
    <row r="221" spans="1:43">
      <c r="A221" s="98">
        <f t="shared" si="62"/>
        <v>0</v>
      </c>
      <c r="B221" s="98" t="str">
        <f>IF(C221=1,SUM($C$23:C221),"")</f>
        <v/>
      </c>
      <c r="C221" s="98">
        <f t="shared" si="63"/>
        <v>0</v>
      </c>
      <c r="D221" t="str">
        <f t="shared" si="75"/>
        <v>1900-1-Abgabe-</v>
      </c>
      <c r="E221" s="7" t="str">
        <f t="shared" ca="1" si="64"/>
        <v>-</v>
      </c>
      <c r="F221" s="7">
        <f t="shared" si="76"/>
        <v>1900</v>
      </c>
      <c r="G221" s="7">
        <f t="shared" si="77"/>
        <v>1</v>
      </c>
      <c r="H221" s="162">
        <f t="shared" si="74"/>
        <v>199</v>
      </c>
      <c r="I221" s="77"/>
      <c r="J221" s="78"/>
      <c r="K221" s="79"/>
      <c r="L221" s="80"/>
      <c r="M221" s="177"/>
      <c r="N221" s="309" t="str">
        <f t="shared" ca="1" si="65"/>
        <v/>
      </c>
      <c r="O221" s="310" t="str">
        <f ca="1">IFERROR(IF(VLOOKUP($E221,'SD Abgabe'!$A$32:$N$610,'SD Abgabe'!$D$28,FALSE)=0,"",VLOOKUP($E221,'SD Abgabe'!$A$32:$N$610,'SD Abgabe'!$D$28,FALSE)),"")</f>
        <v/>
      </c>
      <c r="P221" s="313"/>
      <c r="Q221" s="317" t="str">
        <f>IF(OR($M221=0,L221&lt;&gt;0),"",IFERROR(VLOOKUP($E221,'SD Abgabe'!$A$32:$N$610,'SD Abgabe'!$E$28,FALSE),""))</f>
        <v/>
      </c>
      <c r="R221" s="87"/>
      <c r="S221" s="81" t="str">
        <f t="shared" si="66"/>
        <v/>
      </c>
      <c r="T221" s="82">
        <f>IF(M221="Tierische Erzeugnisse",IF(OR($M221=0,L221&lt;&gt;0,U221&gt;0),"",IFERROR(VLOOKUP($E221,'SD Abgabe'!$A$32:$N$4326,'SD Abgabe'!$J$28,FALSE),0)),)</f>
        <v>0</v>
      </c>
      <c r="U221" s="83"/>
      <c r="V221" s="81" t="str">
        <f t="shared" si="78"/>
        <v/>
      </c>
      <c r="W221" s="82">
        <f>IF(M221="organische Düngemittel",IF(OR($M221=0,L221&lt;&gt;0,X221&gt;0),"",IFERROR(VLOOKUP($E221,'SD Abgabe'!$A$32:$N$4326,'SD Abgabe'!$J$28,FALSE),)),)</f>
        <v>0</v>
      </c>
      <c r="X221" s="84"/>
      <c r="Y221" s="85" t="str">
        <f ca="1">IFERROR(VLOOKUP($E221,'SD Abgabe'!$A$32:$N$610,Y$20,FALSE),"")</f>
        <v/>
      </c>
      <c r="Z221" s="86" t="str">
        <f ca="1">IFERROR(IF(AND(J221&lt;&gt;"eigene Stoffe",VLOOKUP($E221,'SD Abgabe'!$A$32:$N$610,'SD Abgabe'!$G$28,FALSE)=0),"",IF($L221&lt;&gt;0,"",IFERROR(IF(AND(P221&gt;0,O221&lt;&gt;"",Q221&lt;&gt;"t TM"),VLOOKUP($E221,'SD Abgabe'!$A$32:$N$610,'SD Abgabe'!$G$28,FALSE)/O221*P221,VLOOKUP($E221,'SD Abgabe'!$A$32:$N$610,'SD Abgabe'!$G$28,FALSE)),""))),"")</f>
        <v/>
      </c>
      <c r="AA221" s="87"/>
      <c r="AB221" s="86" t="str">
        <f ca="1">IFERROR(IF(AND(J221&lt;&gt;"eigene Stoffe",VLOOKUP($E221,'SD Abgabe'!$A$32:$N$610,'SD Abgabe'!$H$28,FALSE)=0),"",IF($L221&lt;&gt;0,"",IFERROR(IF(AND(P221&gt;0,O221&lt;&gt;"",Q221&lt;&gt;"t TM"),VLOOKUP($E221,'SD Abgabe'!$A$32:$N$610,'SD Abgabe'!$H$28,FALSE)/O221*P221,VLOOKUP($E221,'SD Abgabe'!$A$32:$N$610,'SD Abgabe'!$H$28,FALSE)),""))),"")</f>
        <v/>
      </c>
      <c r="AC221" s="87"/>
      <c r="AD221" s="424" t="s">
        <v>667</v>
      </c>
      <c r="AE221" s="26" t="str">
        <f>IF($M221=0,"",IFERROR(VLOOKUP($E221,'SD Abgabe'!$A$32:$N$556,AE$20,FALSE),""))</f>
        <v/>
      </c>
      <c r="AF221" s="15">
        <f t="shared" ca="1" si="79"/>
        <v>0</v>
      </c>
      <c r="AG221">
        <f t="shared" ca="1" si="67"/>
        <v>0</v>
      </c>
      <c r="AH221">
        <f t="shared" ca="1" si="68"/>
        <v>0</v>
      </c>
      <c r="AI221">
        <f t="shared" ca="1" si="69"/>
        <v>0</v>
      </c>
      <c r="AJ221">
        <f t="shared" ca="1" si="70"/>
        <v>0</v>
      </c>
      <c r="AK221">
        <f t="shared" si="80"/>
        <v>0</v>
      </c>
      <c r="AL221" s="28" t="e">
        <f ca="1">COUNTIF(OFFSET('SD Abgabe'!$C$32,VLOOKUP(J221,Art_Abgabe,3,FALSE),0,VLOOKUP(J221,Art_Abgabe,4,FALSE)-VLOOKUP(J221,Art_Abgabe,3,FALSE)+1,1),K221)</f>
        <v>#N/A</v>
      </c>
      <c r="AM221" s="14">
        <f ca="1">COUNTIF(OFFSET('SD Abgabe'!$M$32,VLOOKUP(E221,'SD Abgabe'!$A$33:$X$485,'SD Abgabe'!$X$28,FALSE),0,1,VLOOKUP(E221,'SD Abgabe'!$A$33:$Y$485,'SD Abgabe'!$Y$28,FALSE)),M221)</f>
        <v>0</v>
      </c>
      <c r="AN221" s="91">
        <f t="shared" ca="1" si="71"/>
        <v>0</v>
      </c>
      <c r="AO221" s="98">
        <f t="shared" si="81"/>
        <v>3</v>
      </c>
      <c r="AP221" s="98">
        <f t="shared" si="72"/>
        <v>0</v>
      </c>
      <c r="AQ221" s="17" t="str">
        <f t="shared" si="73"/>
        <v>1900-1-Abgabe</v>
      </c>
    </row>
    <row r="222" spans="1:43">
      <c r="A222" s="98">
        <f t="shared" si="62"/>
        <v>0</v>
      </c>
      <c r="B222" s="98" t="str">
        <f>IF(C222=1,SUM($C$23:C222),"")</f>
        <v/>
      </c>
      <c r="C222" s="98">
        <f t="shared" si="63"/>
        <v>0</v>
      </c>
      <c r="D222" t="str">
        <f t="shared" si="75"/>
        <v>1900-1-Abgabe-</v>
      </c>
      <c r="E222" s="7" t="str">
        <f t="shared" ca="1" si="64"/>
        <v>-</v>
      </c>
      <c r="F222" s="7">
        <f t="shared" si="76"/>
        <v>1900</v>
      </c>
      <c r="G222" s="7">
        <f t="shared" si="77"/>
        <v>1</v>
      </c>
      <c r="H222" s="162">
        <f t="shared" si="74"/>
        <v>200</v>
      </c>
      <c r="I222" s="77"/>
      <c r="J222" s="78"/>
      <c r="K222" s="79"/>
      <c r="L222" s="80"/>
      <c r="M222" s="177"/>
      <c r="N222" s="309" t="str">
        <f t="shared" ca="1" si="65"/>
        <v/>
      </c>
      <c r="O222" s="310" t="str">
        <f ca="1">IFERROR(IF(VLOOKUP($E222,'SD Abgabe'!$A$32:$N$610,'SD Abgabe'!$D$28,FALSE)=0,"",VLOOKUP($E222,'SD Abgabe'!$A$32:$N$610,'SD Abgabe'!$D$28,FALSE)),"")</f>
        <v/>
      </c>
      <c r="P222" s="313"/>
      <c r="Q222" s="317" t="str">
        <f>IF(OR($M222=0,L222&lt;&gt;0),"",IFERROR(VLOOKUP($E222,'SD Abgabe'!$A$32:$N$610,'SD Abgabe'!$E$28,FALSE),""))</f>
        <v/>
      </c>
      <c r="R222" s="87"/>
      <c r="S222" s="81" t="str">
        <f t="shared" si="66"/>
        <v/>
      </c>
      <c r="T222" s="82">
        <f>IF(M222="Tierische Erzeugnisse",IF(OR($M222=0,L222&lt;&gt;0,U222&gt;0),"",IFERROR(VLOOKUP($E222,'SD Abgabe'!$A$32:$N$4326,'SD Abgabe'!$J$28,FALSE),0)),)</f>
        <v>0</v>
      </c>
      <c r="U222" s="83"/>
      <c r="V222" s="81" t="str">
        <f t="shared" si="78"/>
        <v/>
      </c>
      <c r="W222" s="82">
        <f>IF(M222="organische Düngemittel",IF(OR($M222=0,L222&lt;&gt;0,X222&gt;0),"",IFERROR(VLOOKUP($E222,'SD Abgabe'!$A$32:$N$4326,'SD Abgabe'!$J$28,FALSE),)),)</f>
        <v>0</v>
      </c>
      <c r="X222" s="84"/>
      <c r="Y222" s="85" t="str">
        <f ca="1">IFERROR(VLOOKUP($E222,'SD Abgabe'!$A$32:$N$610,Y$20,FALSE),"")</f>
        <v/>
      </c>
      <c r="Z222" s="86" t="str">
        <f ca="1">IFERROR(IF(AND(J222&lt;&gt;"eigene Stoffe",VLOOKUP($E222,'SD Abgabe'!$A$32:$N$610,'SD Abgabe'!$G$28,FALSE)=0),"",IF($L222&lt;&gt;0,"",IFERROR(IF(AND(P222&gt;0,O222&lt;&gt;"",Q222&lt;&gt;"t TM"),VLOOKUP($E222,'SD Abgabe'!$A$32:$N$610,'SD Abgabe'!$G$28,FALSE)/O222*P222,VLOOKUP($E222,'SD Abgabe'!$A$32:$N$610,'SD Abgabe'!$G$28,FALSE)),""))),"")</f>
        <v/>
      </c>
      <c r="AA222" s="87"/>
      <c r="AB222" s="86" t="str">
        <f ca="1">IFERROR(IF(AND(J222&lt;&gt;"eigene Stoffe",VLOOKUP($E222,'SD Abgabe'!$A$32:$N$610,'SD Abgabe'!$H$28,FALSE)=0),"",IF($L222&lt;&gt;0,"",IFERROR(IF(AND(P222&gt;0,O222&lt;&gt;"",Q222&lt;&gt;"t TM"),VLOOKUP($E222,'SD Abgabe'!$A$32:$N$610,'SD Abgabe'!$H$28,FALSE)/O222*P222,VLOOKUP($E222,'SD Abgabe'!$A$32:$N$610,'SD Abgabe'!$H$28,FALSE)),""))),"")</f>
        <v/>
      </c>
      <c r="AC222" s="87"/>
      <c r="AD222" s="424" t="s">
        <v>667</v>
      </c>
      <c r="AE222" s="26" t="str">
        <f>IF($M222=0,"",IFERROR(VLOOKUP($E222,'SD Abgabe'!$A$32:$N$556,AE$20,FALSE),""))</f>
        <v/>
      </c>
      <c r="AF222" s="15">
        <f t="shared" ca="1" si="79"/>
        <v>0</v>
      </c>
      <c r="AG222">
        <f t="shared" ca="1" si="67"/>
        <v>0</v>
      </c>
      <c r="AH222">
        <f t="shared" ca="1" si="68"/>
        <v>0</v>
      </c>
      <c r="AI222">
        <f t="shared" ca="1" si="69"/>
        <v>0</v>
      </c>
      <c r="AJ222">
        <f t="shared" ca="1" si="70"/>
        <v>0</v>
      </c>
      <c r="AK222">
        <f t="shared" si="80"/>
        <v>0</v>
      </c>
      <c r="AL222" s="28" t="e">
        <f ca="1">COUNTIF(OFFSET('SD Abgabe'!$C$32,VLOOKUP(J222,Art_Abgabe,3,FALSE),0,VLOOKUP(J222,Art_Abgabe,4,FALSE)-VLOOKUP(J222,Art_Abgabe,3,FALSE)+1,1),K222)</f>
        <v>#N/A</v>
      </c>
      <c r="AM222" s="14">
        <f ca="1">COUNTIF(OFFSET('SD Abgabe'!$M$32,VLOOKUP(E222,'SD Abgabe'!$A$33:$X$485,'SD Abgabe'!$X$28,FALSE),0,1,VLOOKUP(E222,'SD Abgabe'!$A$33:$Y$485,'SD Abgabe'!$Y$28,FALSE)),M222)</f>
        <v>0</v>
      </c>
      <c r="AN222" s="91">
        <f t="shared" ca="1" si="71"/>
        <v>0</v>
      </c>
      <c r="AO222" s="98">
        <f t="shared" si="81"/>
        <v>3</v>
      </c>
      <c r="AP222" s="98">
        <f t="shared" si="72"/>
        <v>0</v>
      </c>
      <c r="AQ222" s="17" t="str">
        <f t="shared" si="73"/>
        <v>1900-1-Abgabe</v>
      </c>
    </row>
    <row r="223" spans="1:43">
      <c r="A223" s="98">
        <f t="shared" si="62"/>
        <v>0</v>
      </c>
      <c r="B223" s="98" t="str">
        <f>IF(C223=1,SUM($C$23:C223),"")</f>
        <v/>
      </c>
      <c r="C223" s="98">
        <f t="shared" si="63"/>
        <v>0</v>
      </c>
      <c r="D223" t="str">
        <f t="shared" si="75"/>
        <v>1900-1-Abgabe-</v>
      </c>
      <c r="E223" s="7" t="str">
        <f t="shared" ca="1" si="64"/>
        <v>-</v>
      </c>
      <c r="F223" s="7">
        <f t="shared" si="76"/>
        <v>1900</v>
      </c>
      <c r="G223" s="7">
        <f t="shared" si="77"/>
        <v>1</v>
      </c>
      <c r="H223" s="162">
        <f t="shared" si="74"/>
        <v>201</v>
      </c>
      <c r="I223" s="77"/>
      <c r="J223" s="78"/>
      <c r="K223" s="79"/>
      <c r="L223" s="80"/>
      <c r="M223" s="177"/>
      <c r="N223" s="309" t="str">
        <f t="shared" ca="1" si="65"/>
        <v/>
      </c>
      <c r="O223" s="310" t="str">
        <f ca="1">IFERROR(IF(VLOOKUP($E223,'SD Abgabe'!$A$32:$N$610,'SD Abgabe'!$D$28,FALSE)=0,"",VLOOKUP($E223,'SD Abgabe'!$A$32:$N$610,'SD Abgabe'!$D$28,FALSE)),"")</f>
        <v/>
      </c>
      <c r="P223" s="313"/>
      <c r="Q223" s="317" t="str">
        <f>IF(OR($M223=0,L223&lt;&gt;0),"",IFERROR(VLOOKUP($E223,'SD Abgabe'!$A$32:$N$610,'SD Abgabe'!$E$28,FALSE),""))</f>
        <v/>
      </c>
      <c r="R223" s="87"/>
      <c r="S223" s="81" t="str">
        <f t="shared" si="66"/>
        <v/>
      </c>
      <c r="T223" s="82">
        <f>IF(M223="Tierische Erzeugnisse",IF(OR($M223=0,L223&lt;&gt;0,U223&gt;0),"",IFERROR(VLOOKUP($E223,'SD Abgabe'!$A$32:$N$4326,'SD Abgabe'!$J$28,FALSE),0)),)</f>
        <v>0</v>
      </c>
      <c r="U223" s="83"/>
      <c r="V223" s="81" t="str">
        <f t="shared" si="78"/>
        <v/>
      </c>
      <c r="W223" s="82">
        <f>IF(M223="organische Düngemittel",IF(OR($M223=0,L223&lt;&gt;0,X223&gt;0),"",IFERROR(VLOOKUP($E223,'SD Abgabe'!$A$32:$N$4326,'SD Abgabe'!$J$28,FALSE),)),)</f>
        <v>0</v>
      </c>
      <c r="X223" s="84"/>
      <c r="Y223" s="85" t="str">
        <f ca="1">IFERROR(VLOOKUP($E223,'SD Abgabe'!$A$32:$N$610,Y$20,FALSE),"")</f>
        <v/>
      </c>
      <c r="Z223" s="86" t="str">
        <f ca="1">IFERROR(IF(AND(J223&lt;&gt;"eigene Stoffe",VLOOKUP($E223,'SD Abgabe'!$A$32:$N$610,'SD Abgabe'!$G$28,FALSE)=0),"",IF($L223&lt;&gt;0,"",IFERROR(IF(AND(P223&gt;0,O223&lt;&gt;"",Q223&lt;&gt;"t TM"),VLOOKUP($E223,'SD Abgabe'!$A$32:$N$610,'SD Abgabe'!$G$28,FALSE)/O223*P223,VLOOKUP($E223,'SD Abgabe'!$A$32:$N$610,'SD Abgabe'!$G$28,FALSE)),""))),"")</f>
        <v/>
      </c>
      <c r="AA223" s="87"/>
      <c r="AB223" s="86" t="str">
        <f ca="1">IFERROR(IF(AND(J223&lt;&gt;"eigene Stoffe",VLOOKUP($E223,'SD Abgabe'!$A$32:$N$610,'SD Abgabe'!$H$28,FALSE)=0),"",IF($L223&lt;&gt;0,"",IFERROR(IF(AND(P223&gt;0,O223&lt;&gt;"",Q223&lt;&gt;"t TM"),VLOOKUP($E223,'SD Abgabe'!$A$32:$N$610,'SD Abgabe'!$H$28,FALSE)/O223*P223,VLOOKUP($E223,'SD Abgabe'!$A$32:$N$610,'SD Abgabe'!$H$28,FALSE)),""))),"")</f>
        <v/>
      </c>
      <c r="AC223" s="87"/>
      <c r="AD223" s="424" t="s">
        <v>667</v>
      </c>
      <c r="AE223" s="26" t="str">
        <f>IF($M223=0,"",IFERROR(VLOOKUP($E223,'SD Abgabe'!$A$32:$N$556,AE$20,FALSE),""))</f>
        <v/>
      </c>
      <c r="AF223" s="15">
        <f t="shared" ca="1" si="79"/>
        <v>0</v>
      </c>
      <c r="AG223">
        <f t="shared" ca="1" si="67"/>
        <v>0</v>
      </c>
      <c r="AH223">
        <f t="shared" ca="1" si="68"/>
        <v>0</v>
      </c>
      <c r="AI223">
        <f t="shared" ca="1" si="69"/>
        <v>0</v>
      </c>
      <c r="AJ223">
        <f t="shared" ca="1" si="70"/>
        <v>0</v>
      </c>
      <c r="AK223">
        <f t="shared" si="80"/>
        <v>0</v>
      </c>
      <c r="AL223" s="28" t="e">
        <f ca="1">COUNTIF(OFFSET('SD Abgabe'!$C$32,VLOOKUP(J223,Art_Abgabe,3,FALSE),0,VLOOKUP(J223,Art_Abgabe,4,FALSE)-VLOOKUP(J223,Art_Abgabe,3,FALSE)+1,1),K223)</f>
        <v>#N/A</v>
      </c>
      <c r="AM223" s="14">
        <f ca="1">COUNTIF(OFFSET('SD Abgabe'!$M$32,VLOOKUP(E223,'SD Abgabe'!$A$33:$X$485,'SD Abgabe'!$X$28,FALSE),0,1,VLOOKUP(E223,'SD Abgabe'!$A$33:$Y$485,'SD Abgabe'!$Y$28,FALSE)),M223)</f>
        <v>0</v>
      </c>
      <c r="AN223" s="91">
        <f t="shared" ca="1" si="71"/>
        <v>0</v>
      </c>
      <c r="AO223" s="98">
        <f t="shared" si="81"/>
        <v>3</v>
      </c>
      <c r="AP223" s="98">
        <f t="shared" si="72"/>
        <v>0</v>
      </c>
      <c r="AQ223" s="17" t="str">
        <f t="shared" si="73"/>
        <v>1900-1-Abgabe</v>
      </c>
    </row>
    <row r="224" spans="1:43">
      <c r="A224" s="98">
        <f t="shared" si="62"/>
        <v>0</v>
      </c>
      <c r="B224" s="98" t="str">
        <f>IF(C224=1,SUM($C$23:C224),"")</f>
        <v/>
      </c>
      <c r="C224" s="98">
        <f t="shared" si="63"/>
        <v>0</v>
      </c>
      <c r="D224" t="str">
        <f t="shared" si="75"/>
        <v>1900-1-Abgabe-</v>
      </c>
      <c r="E224" s="7" t="str">
        <f t="shared" ca="1" si="64"/>
        <v>-</v>
      </c>
      <c r="F224" s="7">
        <f t="shared" si="76"/>
        <v>1900</v>
      </c>
      <c r="G224" s="7">
        <f t="shared" si="77"/>
        <v>1</v>
      </c>
      <c r="H224" s="162">
        <f t="shared" si="74"/>
        <v>202</v>
      </c>
      <c r="I224" s="77"/>
      <c r="J224" s="78"/>
      <c r="K224" s="79"/>
      <c r="L224" s="80"/>
      <c r="M224" s="177"/>
      <c r="N224" s="309" t="str">
        <f t="shared" ca="1" si="65"/>
        <v/>
      </c>
      <c r="O224" s="310" t="str">
        <f ca="1">IFERROR(IF(VLOOKUP($E224,'SD Abgabe'!$A$32:$N$610,'SD Abgabe'!$D$28,FALSE)=0,"",VLOOKUP($E224,'SD Abgabe'!$A$32:$N$610,'SD Abgabe'!$D$28,FALSE)),"")</f>
        <v/>
      </c>
      <c r="P224" s="313"/>
      <c r="Q224" s="317" t="str">
        <f>IF(OR($M224=0,L224&lt;&gt;0),"",IFERROR(VLOOKUP($E224,'SD Abgabe'!$A$32:$N$610,'SD Abgabe'!$E$28,FALSE),""))</f>
        <v/>
      </c>
      <c r="R224" s="87"/>
      <c r="S224" s="81" t="str">
        <f t="shared" si="66"/>
        <v/>
      </c>
      <c r="T224" s="82">
        <f>IF(M224="Tierische Erzeugnisse",IF(OR($M224=0,L224&lt;&gt;0,U224&gt;0),"",IFERROR(VLOOKUP($E224,'SD Abgabe'!$A$32:$N$4326,'SD Abgabe'!$J$28,FALSE),0)),)</f>
        <v>0</v>
      </c>
      <c r="U224" s="83"/>
      <c r="V224" s="81" t="str">
        <f t="shared" si="78"/>
        <v/>
      </c>
      <c r="W224" s="82">
        <f>IF(M224="organische Düngemittel",IF(OR($M224=0,L224&lt;&gt;0,X224&gt;0),"",IFERROR(VLOOKUP($E224,'SD Abgabe'!$A$32:$N$4326,'SD Abgabe'!$J$28,FALSE),)),)</f>
        <v>0</v>
      </c>
      <c r="X224" s="84"/>
      <c r="Y224" s="85" t="str">
        <f ca="1">IFERROR(VLOOKUP($E224,'SD Abgabe'!$A$32:$N$610,Y$20,FALSE),"")</f>
        <v/>
      </c>
      <c r="Z224" s="86" t="str">
        <f ca="1">IFERROR(IF(AND(J224&lt;&gt;"eigene Stoffe",VLOOKUP($E224,'SD Abgabe'!$A$32:$N$610,'SD Abgabe'!$G$28,FALSE)=0),"",IF($L224&lt;&gt;0,"",IFERROR(IF(AND(P224&gt;0,O224&lt;&gt;"",Q224&lt;&gt;"t TM"),VLOOKUP($E224,'SD Abgabe'!$A$32:$N$610,'SD Abgabe'!$G$28,FALSE)/O224*P224,VLOOKUP($E224,'SD Abgabe'!$A$32:$N$610,'SD Abgabe'!$G$28,FALSE)),""))),"")</f>
        <v/>
      </c>
      <c r="AA224" s="87"/>
      <c r="AB224" s="86" t="str">
        <f ca="1">IFERROR(IF(AND(J224&lt;&gt;"eigene Stoffe",VLOOKUP($E224,'SD Abgabe'!$A$32:$N$610,'SD Abgabe'!$H$28,FALSE)=0),"",IF($L224&lt;&gt;0,"",IFERROR(IF(AND(P224&gt;0,O224&lt;&gt;"",Q224&lt;&gt;"t TM"),VLOOKUP($E224,'SD Abgabe'!$A$32:$N$610,'SD Abgabe'!$H$28,FALSE)/O224*P224,VLOOKUP($E224,'SD Abgabe'!$A$32:$N$610,'SD Abgabe'!$H$28,FALSE)),""))),"")</f>
        <v/>
      </c>
      <c r="AC224" s="87"/>
      <c r="AD224" s="424" t="s">
        <v>667</v>
      </c>
      <c r="AE224" s="26" t="str">
        <f>IF($M224=0,"",IFERROR(VLOOKUP($E224,'SD Abgabe'!$A$32:$N$556,AE$20,FALSE),""))</f>
        <v/>
      </c>
      <c r="AF224" s="15">
        <f t="shared" ca="1" si="79"/>
        <v>0</v>
      </c>
      <c r="AG224">
        <f t="shared" ca="1" si="67"/>
        <v>0</v>
      </c>
      <c r="AH224">
        <f t="shared" ca="1" si="68"/>
        <v>0</v>
      </c>
      <c r="AI224">
        <f t="shared" ca="1" si="69"/>
        <v>0</v>
      </c>
      <c r="AJ224">
        <f t="shared" ca="1" si="70"/>
        <v>0</v>
      </c>
      <c r="AK224">
        <f t="shared" si="80"/>
        <v>0</v>
      </c>
      <c r="AL224" s="28" t="e">
        <f ca="1">COUNTIF(OFFSET('SD Abgabe'!$C$32,VLOOKUP(J224,Art_Abgabe,3,FALSE),0,VLOOKUP(J224,Art_Abgabe,4,FALSE)-VLOOKUP(J224,Art_Abgabe,3,FALSE)+1,1),K224)</f>
        <v>#N/A</v>
      </c>
      <c r="AM224" s="14">
        <f ca="1">COUNTIF(OFFSET('SD Abgabe'!$M$32,VLOOKUP(E224,'SD Abgabe'!$A$33:$X$485,'SD Abgabe'!$X$28,FALSE),0,1,VLOOKUP(E224,'SD Abgabe'!$A$33:$Y$485,'SD Abgabe'!$Y$28,FALSE)),M224)</f>
        <v>0</v>
      </c>
      <c r="AN224" s="91">
        <f t="shared" ca="1" si="71"/>
        <v>0</v>
      </c>
      <c r="AO224" s="98">
        <f t="shared" si="81"/>
        <v>3</v>
      </c>
      <c r="AP224" s="98">
        <f t="shared" si="72"/>
        <v>0</v>
      </c>
      <c r="AQ224" s="17" t="str">
        <f t="shared" si="73"/>
        <v>1900-1-Abgabe</v>
      </c>
    </row>
    <row r="225" spans="1:43">
      <c r="A225" s="98">
        <f t="shared" si="62"/>
        <v>0</v>
      </c>
      <c r="B225" s="98" t="str">
        <f>IF(C225=1,SUM($C$23:C225),"")</f>
        <v/>
      </c>
      <c r="C225" s="98">
        <f t="shared" si="63"/>
        <v>0</v>
      </c>
      <c r="D225" t="str">
        <f t="shared" si="75"/>
        <v>1900-1-Abgabe-</v>
      </c>
      <c r="E225" s="7" t="str">
        <f t="shared" ca="1" si="64"/>
        <v>-</v>
      </c>
      <c r="F225" s="7">
        <f t="shared" si="76"/>
        <v>1900</v>
      </c>
      <c r="G225" s="7">
        <f t="shared" si="77"/>
        <v>1</v>
      </c>
      <c r="H225" s="162">
        <f t="shared" si="74"/>
        <v>203</v>
      </c>
      <c r="I225" s="77"/>
      <c r="J225" s="78"/>
      <c r="K225" s="79"/>
      <c r="L225" s="80"/>
      <c r="M225" s="177"/>
      <c r="N225" s="309" t="str">
        <f t="shared" ca="1" si="65"/>
        <v/>
      </c>
      <c r="O225" s="310" t="str">
        <f ca="1">IFERROR(IF(VLOOKUP($E225,'SD Abgabe'!$A$32:$N$610,'SD Abgabe'!$D$28,FALSE)=0,"",VLOOKUP($E225,'SD Abgabe'!$A$32:$N$610,'SD Abgabe'!$D$28,FALSE)),"")</f>
        <v/>
      </c>
      <c r="P225" s="313"/>
      <c r="Q225" s="317" t="str">
        <f>IF(OR($M225=0,L225&lt;&gt;0),"",IFERROR(VLOOKUP($E225,'SD Abgabe'!$A$32:$N$610,'SD Abgabe'!$E$28,FALSE),""))</f>
        <v/>
      </c>
      <c r="R225" s="87"/>
      <c r="S225" s="81" t="str">
        <f t="shared" si="66"/>
        <v/>
      </c>
      <c r="T225" s="82">
        <f>IF(M225="Tierische Erzeugnisse",IF(OR($M225=0,L225&lt;&gt;0,U225&gt;0),"",IFERROR(VLOOKUP($E225,'SD Abgabe'!$A$32:$N$4326,'SD Abgabe'!$J$28,FALSE),0)),)</f>
        <v>0</v>
      </c>
      <c r="U225" s="83"/>
      <c r="V225" s="81" t="str">
        <f t="shared" si="78"/>
        <v/>
      </c>
      <c r="W225" s="82">
        <f>IF(M225="organische Düngemittel",IF(OR($M225=0,L225&lt;&gt;0,X225&gt;0),"",IFERROR(VLOOKUP($E225,'SD Abgabe'!$A$32:$N$4326,'SD Abgabe'!$J$28,FALSE),)),)</f>
        <v>0</v>
      </c>
      <c r="X225" s="84"/>
      <c r="Y225" s="85" t="str">
        <f ca="1">IFERROR(VLOOKUP($E225,'SD Abgabe'!$A$32:$N$610,Y$20,FALSE),"")</f>
        <v/>
      </c>
      <c r="Z225" s="86" t="str">
        <f ca="1">IFERROR(IF(AND(J225&lt;&gt;"eigene Stoffe",VLOOKUP($E225,'SD Abgabe'!$A$32:$N$610,'SD Abgabe'!$G$28,FALSE)=0),"",IF($L225&lt;&gt;0,"",IFERROR(IF(AND(P225&gt;0,O225&lt;&gt;"",Q225&lt;&gt;"t TM"),VLOOKUP($E225,'SD Abgabe'!$A$32:$N$610,'SD Abgabe'!$G$28,FALSE)/O225*P225,VLOOKUP($E225,'SD Abgabe'!$A$32:$N$610,'SD Abgabe'!$G$28,FALSE)),""))),"")</f>
        <v/>
      </c>
      <c r="AA225" s="87"/>
      <c r="AB225" s="86" t="str">
        <f ca="1">IFERROR(IF(AND(J225&lt;&gt;"eigene Stoffe",VLOOKUP($E225,'SD Abgabe'!$A$32:$N$610,'SD Abgabe'!$H$28,FALSE)=0),"",IF($L225&lt;&gt;0,"",IFERROR(IF(AND(P225&gt;0,O225&lt;&gt;"",Q225&lt;&gt;"t TM"),VLOOKUP($E225,'SD Abgabe'!$A$32:$N$610,'SD Abgabe'!$H$28,FALSE)/O225*P225,VLOOKUP($E225,'SD Abgabe'!$A$32:$N$610,'SD Abgabe'!$H$28,FALSE)),""))),"")</f>
        <v/>
      </c>
      <c r="AC225" s="87"/>
      <c r="AD225" s="424" t="s">
        <v>667</v>
      </c>
      <c r="AE225" s="26" t="str">
        <f>IF($M225=0,"",IFERROR(VLOOKUP($E225,'SD Abgabe'!$A$32:$N$556,AE$20,FALSE),""))</f>
        <v/>
      </c>
      <c r="AF225" s="15">
        <f t="shared" ca="1" si="79"/>
        <v>0</v>
      </c>
      <c r="AG225">
        <f t="shared" ca="1" si="67"/>
        <v>0</v>
      </c>
      <c r="AH225">
        <f t="shared" ca="1" si="68"/>
        <v>0</v>
      </c>
      <c r="AI225">
        <f t="shared" ca="1" si="69"/>
        <v>0</v>
      </c>
      <c r="AJ225">
        <f t="shared" ca="1" si="70"/>
        <v>0</v>
      </c>
      <c r="AK225">
        <f t="shared" si="80"/>
        <v>0</v>
      </c>
      <c r="AL225" s="28" t="e">
        <f ca="1">COUNTIF(OFFSET('SD Abgabe'!$C$32,VLOOKUP(J225,Art_Abgabe,3,FALSE),0,VLOOKUP(J225,Art_Abgabe,4,FALSE)-VLOOKUP(J225,Art_Abgabe,3,FALSE)+1,1),K225)</f>
        <v>#N/A</v>
      </c>
      <c r="AM225" s="14">
        <f ca="1">COUNTIF(OFFSET('SD Abgabe'!$M$32,VLOOKUP(E225,'SD Abgabe'!$A$33:$X$485,'SD Abgabe'!$X$28,FALSE),0,1,VLOOKUP(E225,'SD Abgabe'!$A$33:$Y$485,'SD Abgabe'!$Y$28,FALSE)),M225)</f>
        <v>0</v>
      </c>
      <c r="AN225" s="91">
        <f t="shared" ca="1" si="71"/>
        <v>0</v>
      </c>
      <c r="AO225" s="98">
        <f t="shared" si="81"/>
        <v>3</v>
      </c>
      <c r="AP225" s="98">
        <f t="shared" si="72"/>
        <v>0</v>
      </c>
      <c r="AQ225" s="17" t="str">
        <f t="shared" si="73"/>
        <v>1900-1-Abgabe</v>
      </c>
    </row>
    <row r="226" spans="1:43">
      <c r="A226" s="98">
        <f t="shared" si="62"/>
        <v>0</v>
      </c>
      <c r="B226" s="98" t="str">
        <f>IF(C226=1,SUM($C$23:C226),"")</f>
        <v/>
      </c>
      <c r="C226" s="98">
        <f t="shared" si="63"/>
        <v>0</v>
      </c>
      <c r="D226" t="str">
        <f t="shared" si="75"/>
        <v>1900-1-Abgabe-</v>
      </c>
      <c r="E226" s="7" t="str">
        <f t="shared" ca="1" si="64"/>
        <v>-</v>
      </c>
      <c r="F226" s="7">
        <f t="shared" si="76"/>
        <v>1900</v>
      </c>
      <c r="G226" s="7">
        <f t="shared" si="77"/>
        <v>1</v>
      </c>
      <c r="H226" s="162">
        <f t="shared" si="74"/>
        <v>204</v>
      </c>
      <c r="I226" s="77"/>
      <c r="J226" s="78"/>
      <c r="K226" s="79"/>
      <c r="L226" s="80"/>
      <c r="M226" s="177"/>
      <c r="N226" s="309" t="str">
        <f t="shared" ca="1" si="65"/>
        <v/>
      </c>
      <c r="O226" s="310" t="str">
        <f ca="1">IFERROR(IF(VLOOKUP($E226,'SD Abgabe'!$A$32:$N$610,'SD Abgabe'!$D$28,FALSE)=0,"",VLOOKUP($E226,'SD Abgabe'!$A$32:$N$610,'SD Abgabe'!$D$28,FALSE)),"")</f>
        <v/>
      </c>
      <c r="P226" s="313"/>
      <c r="Q226" s="317" t="str">
        <f>IF(OR($M226=0,L226&lt;&gt;0),"",IFERROR(VLOOKUP($E226,'SD Abgabe'!$A$32:$N$610,'SD Abgabe'!$E$28,FALSE),""))</f>
        <v/>
      </c>
      <c r="R226" s="87"/>
      <c r="S226" s="81" t="str">
        <f t="shared" si="66"/>
        <v/>
      </c>
      <c r="T226" s="82">
        <f>IF(M226="Tierische Erzeugnisse",IF(OR($M226=0,L226&lt;&gt;0,U226&gt;0),"",IFERROR(VLOOKUP($E226,'SD Abgabe'!$A$32:$N$4326,'SD Abgabe'!$J$28,FALSE),0)),)</f>
        <v>0</v>
      </c>
      <c r="U226" s="83"/>
      <c r="V226" s="81" t="str">
        <f t="shared" si="78"/>
        <v/>
      </c>
      <c r="W226" s="82">
        <f>IF(M226="organische Düngemittel",IF(OR($M226=0,L226&lt;&gt;0,X226&gt;0),"",IFERROR(VLOOKUP($E226,'SD Abgabe'!$A$32:$N$4326,'SD Abgabe'!$J$28,FALSE),)),)</f>
        <v>0</v>
      </c>
      <c r="X226" s="84"/>
      <c r="Y226" s="85" t="str">
        <f ca="1">IFERROR(VLOOKUP($E226,'SD Abgabe'!$A$32:$N$610,Y$20,FALSE),"")</f>
        <v/>
      </c>
      <c r="Z226" s="86" t="str">
        <f ca="1">IFERROR(IF(AND(J226&lt;&gt;"eigene Stoffe",VLOOKUP($E226,'SD Abgabe'!$A$32:$N$610,'SD Abgabe'!$G$28,FALSE)=0),"",IF($L226&lt;&gt;0,"",IFERROR(IF(AND(P226&gt;0,O226&lt;&gt;"",Q226&lt;&gt;"t TM"),VLOOKUP($E226,'SD Abgabe'!$A$32:$N$610,'SD Abgabe'!$G$28,FALSE)/O226*P226,VLOOKUP($E226,'SD Abgabe'!$A$32:$N$610,'SD Abgabe'!$G$28,FALSE)),""))),"")</f>
        <v/>
      </c>
      <c r="AA226" s="87"/>
      <c r="AB226" s="86" t="str">
        <f ca="1">IFERROR(IF(AND(J226&lt;&gt;"eigene Stoffe",VLOOKUP($E226,'SD Abgabe'!$A$32:$N$610,'SD Abgabe'!$H$28,FALSE)=0),"",IF($L226&lt;&gt;0,"",IFERROR(IF(AND(P226&gt;0,O226&lt;&gt;"",Q226&lt;&gt;"t TM"),VLOOKUP($E226,'SD Abgabe'!$A$32:$N$610,'SD Abgabe'!$H$28,FALSE)/O226*P226,VLOOKUP($E226,'SD Abgabe'!$A$32:$N$610,'SD Abgabe'!$H$28,FALSE)),""))),"")</f>
        <v/>
      </c>
      <c r="AC226" s="87"/>
      <c r="AD226" s="424" t="s">
        <v>667</v>
      </c>
      <c r="AE226" s="26" t="str">
        <f>IF($M226=0,"",IFERROR(VLOOKUP($E226,'SD Abgabe'!$A$32:$N$556,AE$20,FALSE),""))</f>
        <v/>
      </c>
      <c r="AF226" s="15">
        <f t="shared" ca="1" si="79"/>
        <v>0</v>
      </c>
      <c r="AG226">
        <f t="shared" ca="1" si="67"/>
        <v>0</v>
      </c>
      <c r="AH226">
        <f t="shared" ca="1" si="68"/>
        <v>0</v>
      </c>
      <c r="AI226">
        <f t="shared" ca="1" si="69"/>
        <v>0</v>
      </c>
      <c r="AJ226">
        <f t="shared" ca="1" si="70"/>
        <v>0</v>
      </c>
      <c r="AK226">
        <f t="shared" si="80"/>
        <v>0</v>
      </c>
      <c r="AL226" s="28" t="e">
        <f ca="1">COUNTIF(OFFSET('SD Abgabe'!$C$32,VLOOKUP(J226,Art_Abgabe,3,FALSE),0,VLOOKUP(J226,Art_Abgabe,4,FALSE)-VLOOKUP(J226,Art_Abgabe,3,FALSE)+1,1),K226)</f>
        <v>#N/A</v>
      </c>
      <c r="AM226" s="14">
        <f ca="1">COUNTIF(OFFSET('SD Abgabe'!$M$32,VLOOKUP(E226,'SD Abgabe'!$A$33:$X$485,'SD Abgabe'!$X$28,FALSE),0,1,VLOOKUP(E226,'SD Abgabe'!$A$33:$Y$485,'SD Abgabe'!$Y$28,FALSE)),M226)</f>
        <v>0</v>
      </c>
      <c r="AN226" s="91">
        <f t="shared" ca="1" si="71"/>
        <v>0</v>
      </c>
      <c r="AO226" s="98">
        <f t="shared" si="81"/>
        <v>3</v>
      </c>
      <c r="AP226" s="98">
        <f t="shared" si="72"/>
        <v>0</v>
      </c>
      <c r="AQ226" s="17" t="str">
        <f t="shared" si="73"/>
        <v>1900-1-Abgabe</v>
      </c>
    </row>
    <row r="227" spans="1:43">
      <c r="A227" s="98">
        <f t="shared" si="62"/>
        <v>0</v>
      </c>
      <c r="B227" s="98" t="str">
        <f>IF(C227=1,SUM($C$23:C227),"")</f>
        <v/>
      </c>
      <c r="C227" s="98">
        <f t="shared" si="63"/>
        <v>0</v>
      </c>
      <c r="D227" t="str">
        <f t="shared" si="75"/>
        <v>1900-1-Abgabe-</v>
      </c>
      <c r="E227" s="7" t="str">
        <f t="shared" ca="1" si="64"/>
        <v>-</v>
      </c>
      <c r="F227" s="7">
        <f t="shared" si="76"/>
        <v>1900</v>
      </c>
      <c r="G227" s="7">
        <f t="shared" si="77"/>
        <v>1</v>
      </c>
      <c r="H227" s="162">
        <f t="shared" si="74"/>
        <v>205</v>
      </c>
      <c r="I227" s="77"/>
      <c r="J227" s="78"/>
      <c r="K227" s="79"/>
      <c r="L227" s="80"/>
      <c r="M227" s="177"/>
      <c r="N227" s="309" t="str">
        <f t="shared" ca="1" si="65"/>
        <v/>
      </c>
      <c r="O227" s="310" t="str">
        <f ca="1">IFERROR(IF(VLOOKUP($E227,'SD Abgabe'!$A$32:$N$610,'SD Abgabe'!$D$28,FALSE)=0,"",VLOOKUP($E227,'SD Abgabe'!$A$32:$N$610,'SD Abgabe'!$D$28,FALSE)),"")</f>
        <v/>
      </c>
      <c r="P227" s="313"/>
      <c r="Q227" s="317" t="str">
        <f>IF(OR($M227=0,L227&lt;&gt;0),"",IFERROR(VLOOKUP($E227,'SD Abgabe'!$A$32:$N$610,'SD Abgabe'!$E$28,FALSE),""))</f>
        <v/>
      </c>
      <c r="R227" s="87"/>
      <c r="S227" s="81" t="str">
        <f t="shared" si="66"/>
        <v/>
      </c>
      <c r="T227" s="82">
        <f>IF(M227="Tierische Erzeugnisse",IF(OR($M227=0,L227&lt;&gt;0,U227&gt;0),"",IFERROR(VLOOKUP($E227,'SD Abgabe'!$A$32:$N$4326,'SD Abgabe'!$J$28,FALSE),0)),)</f>
        <v>0</v>
      </c>
      <c r="U227" s="83"/>
      <c r="V227" s="81" t="str">
        <f t="shared" si="78"/>
        <v/>
      </c>
      <c r="W227" s="82">
        <f>IF(M227="organische Düngemittel",IF(OR($M227=0,L227&lt;&gt;0,X227&gt;0),"",IFERROR(VLOOKUP($E227,'SD Abgabe'!$A$32:$N$4326,'SD Abgabe'!$J$28,FALSE),)),)</f>
        <v>0</v>
      </c>
      <c r="X227" s="84"/>
      <c r="Y227" s="85" t="str">
        <f ca="1">IFERROR(VLOOKUP($E227,'SD Abgabe'!$A$32:$N$610,Y$20,FALSE),"")</f>
        <v/>
      </c>
      <c r="Z227" s="86" t="str">
        <f ca="1">IFERROR(IF(AND(J227&lt;&gt;"eigene Stoffe",VLOOKUP($E227,'SD Abgabe'!$A$32:$N$610,'SD Abgabe'!$G$28,FALSE)=0),"",IF($L227&lt;&gt;0,"",IFERROR(IF(AND(P227&gt;0,O227&lt;&gt;"",Q227&lt;&gt;"t TM"),VLOOKUP($E227,'SD Abgabe'!$A$32:$N$610,'SD Abgabe'!$G$28,FALSE)/O227*P227,VLOOKUP($E227,'SD Abgabe'!$A$32:$N$610,'SD Abgabe'!$G$28,FALSE)),""))),"")</f>
        <v/>
      </c>
      <c r="AA227" s="87"/>
      <c r="AB227" s="86" t="str">
        <f ca="1">IFERROR(IF(AND(J227&lt;&gt;"eigene Stoffe",VLOOKUP($E227,'SD Abgabe'!$A$32:$N$610,'SD Abgabe'!$H$28,FALSE)=0),"",IF($L227&lt;&gt;0,"",IFERROR(IF(AND(P227&gt;0,O227&lt;&gt;"",Q227&lt;&gt;"t TM"),VLOOKUP($E227,'SD Abgabe'!$A$32:$N$610,'SD Abgabe'!$H$28,FALSE)/O227*P227,VLOOKUP($E227,'SD Abgabe'!$A$32:$N$610,'SD Abgabe'!$H$28,FALSE)),""))),"")</f>
        <v/>
      </c>
      <c r="AC227" s="87"/>
      <c r="AD227" s="424" t="s">
        <v>667</v>
      </c>
      <c r="AE227" s="26" t="str">
        <f>IF($M227=0,"",IFERROR(VLOOKUP($E227,'SD Abgabe'!$A$32:$N$556,AE$20,FALSE),""))</f>
        <v/>
      </c>
      <c r="AF227" s="15">
        <f t="shared" ca="1" si="79"/>
        <v>0</v>
      </c>
      <c r="AG227">
        <f t="shared" ca="1" si="67"/>
        <v>0</v>
      </c>
      <c r="AH227">
        <f t="shared" ca="1" si="68"/>
        <v>0</v>
      </c>
      <c r="AI227">
        <f t="shared" ca="1" si="69"/>
        <v>0</v>
      </c>
      <c r="AJ227">
        <f t="shared" ca="1" si="70"/>
        <v>0</v>
      </c>
      <c r="AK227">
        <f t="shared" si="80"/>
        <v>0</v>
      </c>
      <c r="AL227" s="28" t="e">
        <f ca="1">COUNTIF(OFFSET('SD Abgabe'!$C$32,VLOOKUP(J227,Art_Abgabe,3,FALSE),0,VLOOKUP(J227,Art_Abgabe,4,FALSE)-VLOOKUP(J227,Art_Abgabe,3,FALSE)+1,1),K227)</f>
        <v>#N/A</v>
      </c>
      <c r="AM227" s="14">
        <f ca="1">COUNTIF(OFFSET('SD Abgabe'!$M$32,VLOOKUP(E227,'SD Abgabe'!$A$33:$X$485,'SD Abgabe'!$X$28,FALSE),0,1,VLOOKUP(E227,'SD Abgabe'!$A$33:$Y$485,'SD Abgabe'!$Y$28,FALSE)),M227)</f>
        <v>0</v>
      </c>
      <c r="AN227" s="91">
        <f t="shared" ca="1" si="71"/>
        <v>0</v>
      </c>
      <c r="AO227" s="98">
        <f t="shared" si="81"/>
        <v>3</v>
      </c>
      <c r="AP227" s="98">
        <f t="shared" si="72"/>
        <v>0</v>
      </c>
      <c r="AQ227" s="17" t="str">
        <f t="shared" si="73"/>
        <v>1900-1-Abgabe</v>
      </c>
    </row>
    <row r="228" spans="1:43">
      <c r="A228" s="98">
        <f t="shared" si="62"/>
        <v>0</v>
      </c>
      <c r="B228" s="98" t="str">
        <f>IF(C228=1,SUM($C$23:C228),"")</f>
        <v/>
      </c>
      <c r="C228" s="98">
        <f t="shared" si="63"/>
        <v>0</v>
      </c>
      <c r="D228" t="str">
        <f t="shared" si="75"/>
        <v>1900-1-Abgabe-</v>
      </c>
      <c r="E228" s="7" t="str">
        <f t="shared" ca="1" si="64"/>
        <v>-</v>
      </c>
      <c r="F228" s="7">
        <f t="shared" si="76"/>
        <v>1900</v>
      </c>
      <c r="G228" s="7">
        <f t="shared" si="77"/>
        <v>1</v>
      </c>
      <c r="H228" s="162">
        <f t="shared" si="74"/>
        <v>206</v>
      </c>
      <c r="I228" s="77"/>
      <c r="J228" s="78"/>
      <c r="K228" s="79"/>
      <c r="L228" s="80"/>
      <c r="M228" s="177"/>
      <c r="N228" s="309" t="str">
        <f t="shared" ca="1" si="65"/>
        <v/>
      </c>
      <c r="O228" s="310" t="str">
        <f ca="1">IFERROR(IF(VLOOKUP($E228,'SD Abgabe'!$A$32:$N$610,'SD Abgabe'!$D$28,FALSE)=0,"",VLOOKUP($E228,'SD Abgabe'!$A$32:$N$610,'SD Abgabe'!$D$28,FALSE)),"")</f>
        <v/>
      </c>
      <c r="P228" s="313"/>
      <c r="Q228" s="317" t="str">
        <f>IF(OR($M228=0,L228&lt;&gt;0),"",IFERROR(VLOOKUP($E228,'SD Abgabe'!$A$32:$N$610,'SD Abgabe'!$E$28,FALSE),""))</f>
        <v/>
      </c>
      <c r="R228" s="87"/>
      <c r="S228" s="81" t="str">
        <f t="shared" si="66"/>
        <v/>
      </c>
      <c r="T228" s="82">
        <f>IF(M228="Tierische Erzeugnisse",IF(OR($M228=0,L228&lt;&gt;0,U228&gt;0),"",IFERROR(VLOOKUP($E228,'SD Abgabe'!$A$32:$N$4326,'SD Abgabe'!$J$28,FALSE),0)),)</f>
        <v>0</v>
      </c>
      <c r="U228" s="83"/>
      <c r="V228" s="81" t="str">
        <f t="shared" si="78"/>
        <v/>
      </c>
      <c r="W228" s="82">
        <f>IF(M228="organische Düngemittel",IF(OR($M228=0,L228&lt;&gt;0,X228&gt;0),"",IFERROR(VLOOKUP($E228,'SD Abgabe'!$A$32:$N$4326,'SD Abgabe'!$J$28,FALSE),)),)</f>
        <v>0</v>
      </c>
      <c r="X228" s="84"/>
      <c r="Y228" s="85" t="str">
        <f ca="1">IFERROR(VLOOKUP($E228,'SD Abgabe'!$A$32:$N$610,Y$20,FALSE),"")</f>
        <v/>
      </c>
      <c r="Z228" s="86" t="str">
        <f ca="1">IFERROR(IF(AND(J228&lt;&gt;"eigene Stoffe",VLOOKUP($E228,'SD Abgabe'!$A$32:$N$610,'SD Abgabe'!$G$28,FALSE)=0),"",IF($L228&lt;&gt;0,"",IFERROR(IF(AND(P228&gt;0,O228&lt;&gt;"",Q228&lt;&gt;"t TM"),VLOOKUP($E228,'SD Abgabe'!$A$32:$N$610,'SD Abgabe'!$G$28,FALSE)/O228*P228,VLOOKUP($E228,'SD Abgabe'!$A$32:$N$610,'SD Abgabe'!$G$28,FALSE)),""))),"")</f>
        <v/>
      </c>
      <c r="AA228" s="87"/>
      <c r="AB228" s="86" t="str">
        <f ca="1">IFERROR(IF(AND(J228&lt;&gt;"eigene Stoffe",VLOOKUP($E228,'SD Abgabe'!$A$32:$N$610,'SD Abgabe'!$H$28,FALSE)=0),"",IF($L228&lt;&gt;0,"",IFERROR(IF(AND(P228&gt;0,O228&lt;&gt;"",Q228&lt;&gt;"t TM"),VLOOKUP($E228,'SD Abgabe'!$A$32:$N$610,'SD Abgabe'!$H$28,FALSE)/O228*P228,VLOOKUP($E228,'SD Abgabe'!$A$32:$N$610,'SD Abgabe'!$H$28,FALSE)),""))),"")</f>
        <v/>
      </c>
      <c r="AC228" s="87"/>
      <c r="AD228" s="424" t="s">
        <v>667</v>
      </c>
      <c r="AE228" s="26" t="str">
        <f>IF($M228=0,"",IFERROR(VLOOKUP($E228,'SD Abgabe'!$A$32:$N$556,AE$20,FALSE),""))</f>
        <v/>
      </c>
      <c r="AF228" s="15">
        <f t="shared" ca="1" si="79"/>
        <v>0</v>
      </c>
      <c r="AG228">
        <f t="shared" ca="1" si="67"/>
        <v>0</v>
      </c>
      <c r="AH228">
        <f t="shared" ca="1" si="68"/>
        <v>0</v>
      </c>
      <c r="AI228">
        <f t="shared" ca="1" si="69"/>
        <v>0</v>
      </c>
      <c r="AJ228">
        <f t="shared" ca="1" si="70"/>
        <v>0</v>
      </c>
      <c r="AK228">
        <f t="shared" si="80"/>
        <v>0</v>
      </c>
      <c r="AL228" s="28" t="e">
        <f ca="1">COUNTIF(OFFSET('SD Abgabe'!$C$32,VLOOKUP(J228,Art_Abgabe,3,FALSE),0,VLOOKUP(J228,Art_Abgabe,4,FALSE)-VLOOKUP(J228,Art_Abgabe,3,FALSE)+1,1),K228)</f>
        <v>#N/A</v>
      </c>
      <c r="AM228" s="14">
        <f ca="1">COUNTIF(OFFSET('SD Abgabe'!$M$32,VLOOKUP(E228,'SD Abgabe'!$A$33:$X$485,'SD Abgabe'!$X$28,FALSE),0,1,VLOOKUP(E228,'SD Abgabe'!$A$33:$Y$485,'SD Abgabe'!$Y$28,FALSE)),M228)</f>
        <v>0</v>
      </c>
      <c r="AN228" s="91">
        <f t="shared" ca="1" si="71"/>
        <v>0</v>
      </c>
      <c r="AO228" s="98">
        <f t="shared" si="81"/>
        <v>3</v>
      </c>
      <c r="AP228" s="98">
        <f t="shared" si="72"/>
        <v>0</v>
      </c>
      <c r="AQ228" s="17" t="str">
        <f t="shared" si="73"/>
        <v>1900-1-Abgabe</v>
      </c>
    </row>
    <row r="229" spans="1:43">
      <c r="A229" s="98">
        <f t="shared" si="62"/>
        <v>0</v>
      </c>
      <c r="B229" s="98" t="str">
        <f>IF(C229=1,SUM($C$23:C229),"")</f>
        <v/>
      </c>
      <c r="C229" s="98">
        <f t="shared" si="63"/>
        <v>0</v>
      </c>
      <c r="D229" t="str">
        <f t="shared" si="75"/>
        <v>1900-1-Abgabe-</v>
      </c>
      <c r="E229" s="7" t="str">
        <f t="shared" ca="1" si="64"/>
        <v>-</v>
      </c>
      <c r="F229" s="7">
        <f t="shared" si="76"/>
        <v>1900</v>
      </c>
      <c r="G229" s="7">
        <f t="shared" si="77"/>
        <v>1</v>
      </c>
      <c r="H229" s="162">
        <f t="shared" si="74"/>
        <v>207</v>
      </c>
      <c r="I229" s="77"/>
      <c r="J229" s="78"/>
      <c r="K229" s="79"/>
      <c r="L229" s="80"/>
      <c r="M229" s="177"/>
      <c r="N229" s="309" t="str">
        <f t="shared" ca="1" si="65"/>
        <v/>
      </c>
      <c r="O229" s="310" t="str">
        <f ca="1">IFERROR(IF(VLOOKUP($E229,'SD Abgabe'!$A$32:$N$610,'SD Abgabe'!$D$28,FALSE)=0,"",VLOOKUP($E229,'SD Abgabe'!$A$32:$N$610,'SD Abgabe'!$D$28,FALSE)),"")</f>
        <v/>
      </c>
      <c r="P229" s="313"/>
      <c r="Q229" s="317" t="str">
        <f>IF(OR($M229=0,L229&lt;&gt;0),"",IFERROR(VLOOKUP($E229,'SD Abgabe'!$A$32:$N$610,'SD Abgabe'!$E$28,FALSE),""))</f>
        <v/>
      </c>
      <c r="R229" s="87"/>
      <c r="S229" s="81" t="str">
        <f t="shared" si="66"/>
        <v/>
      </c>
      <c r="T229" s="82">
        <f>IF(M229="Tierische Erzeugnisse",IF(OR($M229=0,L229&lt;&gt;0,U229&gt;0),"",IFERROR(VLOOKUP($E229,'SD Abgabe'!$A$32:$N$4326,'SD Abgabe'!$J$28,FALSE),0)),)</f>
        <v>0</v>
      </c>
      <c r="U229" s="83"/>
      <c r="V229" s="81" t="str">
        <f t="shared" si="78"/>
        <v/>
      </c>
      <c r="W229" s="82">
        <f>IF(M229="organische Düngemittel",IF(OR($M229=0,L229&lt;&gt;0,X229&gt;0),"",IFERROR(VLOOKUP($E229,'SD Abgabe'!$A$32:$N$4326,'SD Abgabe'!$J$28,FALSE),)),)</f>
        <v>0</v>
      </c>
      <c r="X229" s="84"/>
      <c r="Y229" s="85" t="str">
        <f ca="1">IFERROR(VLOOKUP($E229,'SD Abgabe'!$A$32:$N$610,Y$20,FALSE),"")</f>
        <v/>
      </c>
      <c r="Z229" s="86" t="str">
        <f ca="1">IFERROR(IF(AND(J229&lt;&gt;"eigene Stoffe",VLOOKUP($E229,'SD Abgabe'!$A$32:$N$610,'SD Abgabe'!$G$28,FALSE)=0),"",IF($L229&lt;&gt;0,"",IFERROR(IF(AND(P229&gt;0,O229&lt;&gt;"",Q229&lt;&gt;"t TM"),VLOOKUP($E229,'SD Abgabe'!$A$32:$N$610,'SD Abgabe'!$G$28,FALSE)/O229*P229,VLOOKUP($E229,'SD Abgabe'!$A$32:$N$610,'SD Abgabe'!$G$28,FALSE)),""))),"")</f>
        <v/>
      </c>
      <c r="AA229" s="87"/>
      <c r="AB229" s="86" t="str">
        <f ca="1">IFERROR(IF(AND(J229&lt;&gt;"eigene Stoffe",VLOOKUP($E229,'SD Abgabe'!$A$32:$N$610,'SD Abgabe'!$H$28,FALSE)=0),"",IF($L229&lt;&gt;0,"",IFERROR(IF(AND(P229&gt;0,O229&lt;&gt;"",Q229&lt;&gt;"t TM"),VLOOKUP($E229,'SD Abgabe'!$A$32:$N$610,'SD Abgabe'!$H$28,FALSE)/O229*P229,VLOOKUP($E229,'SD Abgabe'!$A$32:$N$610,'SD Abgabe'!$H$28,FALSE)),""))),"")</f>
        <v/>
      </c>
      <c r="AC229" s="87"/>
      <c r="AD229" s="424" t="s">
        <v>667</v>
      </c>
      <c r="AE229" s="26" t="str">
        <f>IF($M229=0,"",IFERROR(VLOOKUP($E229,'SD Abgabe'!$A$32:$N$556,AE$20,FALSE),""))</f>
        <v/>
      </c>
      <c r="AF229" s="15">
        <f t="shared" ca="1" si="79"/>
        <v>0</v>
      </c>
      <c r="AG229">
        <f t="shared" ca="1" si="67"/>
        <v>0</v>
      </c>
      <c r="AH229">
        <f t="shared" ca="1" si="68"/>
        <v>0</v>
      </c>
      <c r="AI229">
        <f t="shared" ca="1" si="69"/>
        <v>0</v>
      </c>
      <c r="AJ229">
        <f t="shared" ca="1" si="70"/>
        <v>0</v>
      </c>
      <c r="AK229">
        <f t="shared" si="80"/>
        <v>0</v>
      </c>
      <c r="AL229" s="28" t="e">
        <f ca="1">COUNTIF(OFFSET('SD Abgabe'!$C$32,VLOOKUP(J229,Art_Abgabe,3,FALSE),0,VLOOKUP(J229,Art_Abgabe,4,FALSE)-VLOOKUP(J229,Art_Abgabe,3,FALSE)+1,1),K229)</f>
        <v>#N/A</v>
      </c>
      <c r="AM229" s="14">
        <f ca="1">COUNTIF(OFFSET('SD Abgabe'!$M$32,VLOOKUP(E229,'SD Abgabe'!$A$33:$X$485,'SD Abgabe'!$X$28,FALSE),0,1,VLOOKUP(E229,'SD Abgabe'!$A$33:$Y$485,'SD Abgabe'!$Y$28,FALSE)),M229)</f>
        <v>0</v>
      </c>
      <c r="AN229" s="91">
        <f t="shared" ca="1" si="71"/>
        <v>0</v>
      </c>
      <c r="AO229" s="98">
        <f t="shared" si="81"/>
        <v>3</v>
      </c>
      <c r="AP229" s="98">
        <f t="shared" si="72"/>
        <v>0</v>
      </c>
      <c r="AQ229" s="17" t="str">
        <f t="shared" si="73"/>
        <v>1900-1-Abgabe</v>
      </c>
    </row>
    <row r="230" spans="1:43">
      <c r="A230" s="98">
        <f t="shared" si="62"/>
        <v>0</v>
      </c>
      <c r="B230" s="98" t="str">
        <f>IF(C230=1,SUM($C$23:C230),"")</f>
        <v/>
      </c>
      <c r="C230" s="98">
        <f t="shared" si="63"/>
        <v>0</v>
      </c>
      <c r="D230" t="str">
        <f t="shared" si="75"/>
        <v>1900-1-Abgabe-</v>
      </c>
      <c r="E230" s="7" t="str">
        <f t="shared" ca="1" si="64"/>
        <v>-</v>
      </c>
      <c r="F230" s="7">
        <f t="shared" si="76"/>
        <v>1900</v>
      </c>
      <c r="G230" s="7">
        <f t="shared" si="77"/>
        <v>1</v>
      </c>
      <c r="H230" s="162">
        <f t="shared" si="74"/>
        <v>208</v>
      </c>
      <c r="I230" s="77"/>
      <c r="J230" s="78"/>
      <c r="K230" s="79"/>
      <c r="L230" s="80"/>
      <c r="M230" s="177"/>
      <c r="N230" s="309" t="str">
        <f t="shared" ca="1" si="65"/>
        <v/>
      </c>
      <c r="O230" s="310" t="str">
        <f ca="1">IFERROR(IF(VLOOKUP($E230,'SD Abgabe'!$A$32:$N$610,'SD Abgabe'!$D$28,FALSE)=0,"",VLOOKUP($E230,'SD Abgabe'!$A$32:$N$610,'SD Abgabe'!$D$28,FALSE)),"")</f>
        <v/>
      </c>
      <c r="P230" s="313"/>
      <c r="Q230" s="317" t="str">
        <f>IF(OR($M230=0,L230&lt;&gt;0),"",IFERROR(VLOOKUP($E230,'SD Abgabe'!$A$32:$N$610,'SD Abgabe'!$E$28,FALSE),""))</f>
        <v/>
      </c>
      <c r="R230" s="87"/>
      <c r="S230" s="81" t="str">
        <f t="shared" si="66"/>
        <v/>
      </c>
      <c r="T230" s="82">
        <f>IF(M230="Tierische Erzeugnisse",IF(OR($M230=0,L230&lt;&gt;0,U230&gt;0),"",IFERROR(VLOOKUP($E230,'SD Abgabe'!$A$32:$N$4326,'SD Abgabe'!$J$28,FALSE),0)),)</f>
        <v>0</v>
      </c>
      <c r="U230" s="83"/>
      <c r="V230" s="81" t="str">
        <f t="shared" si="78"/>
        <v/>
      </c>
      <c r="W230" s="82">
        <f>IF(M230="organische Düngemittel",IF(OR($M230=0,L230&lt;&gt;0,X230&gt;0),"",IFERROR(VLOOKUP($E230,'SD Abgabe'!$A$32:$N$4326,'SD Abgabe'!$J$28,FALSE),)),)</f>
        <v>0</v>
      </c>
      <c r="X230" s="84"/>
      <c r="Y230" s="85" t="str">
        <f ca="1">IFERROR(VLOOKUP($E230,'SD Abgabe'!$A$32:$N$610,Y$20,FALSE),"")</f>
        <v/>
      </c>
      <c r="Z230" s="86" t="str">
        <f ca="1">IFERROR(IF(AND(J230&lt;&gt;"eigene Stoffe",VLOOKUP($E230,'SD Abgabe'!$A$32:$N$610,'SD Abgabe'!$G$28,FALSE)=0),"",IF($L230&lt;&gt;0,"",IFERROR(IF(AND(P230&gt;0,O230&lt;&gt;"",Q230&lt;&gt;"t TM"),VLOOKUP($E230,'SD Abgabe'!$A$32:$N$610,'SD Abgabe'!$G$28,FALSE)/O230*P230,VLOOKUP($E230,'SD Abgabe'!$A$32:$N$610,'SD Abgabe'!$G$28,FALSE)),""))),"")</f>
        <v/>
      </c>
      <c r="AA230" s="87"/>
      <c r="AB230" s="86" t="str">
        <f ca="1">IFERROR(IF(AND(J230&lt;&gt;"eigene Stoffe",VLOOKUP($E230,'SD Abgabe'!$A$32:$N$610,'SD Abgabe'!$H$28,FALSE)=0),"",IF($L230&lt;&gt;0,"",IFERROR(IF(AND(P230&gt;0,O230&lt;&gt;"",Q230&lt;&gt;"t TM"),VLOOKUP($E230,'SD Abgabe'!$A$32:$N$610,'SD Abgabe'!$H$28,FALSE)/O230*P230,VLOOKUP($E230,'SD Abgabe'!$A$32:$N$610,'SD Abgabe'!$H$28,FALSE)),""))),"")</f>
        <v/>
      </c>
      <c r="AC230" s="87"/>
      <c r="AD230" s="424" t="s">
        <v>667</v>
      </c>
      <c r="AE230" s="26" t="str">
        <f>IF($M230=0,"",IFERROR(VLOOKUP($E230,'SD Abgabe'!$A$32:$N$556,AE$20,FALSE),""))</f>
        <v/>
      </c>
      <c r="AF230" s="15">
        <f t="shared" ca="1" si="79"/>
        <v>0</v>
      </c>
      <c r="AG230">
        <f t="shared" ca="1" si="67"/>
        <v>0</v>
      </c>
      <c r="AH230">
        <f t="shared" ca="1" si="68"/>
        <v>0</v>
      </c>
      <c r="AI230">
        <f t="shared" ca="1" si="69"/>
        <v>0</v>
      </c>
      <c r="AJ230">
        <f t="shared" ca="1" si="70"/>
        <v>0</v>
      </c>
      <c r="AK230">
        <f t="shared" si="80"/>
        <v>0</v>
      </c>
      <c r="AL230" s="28" t="e">
        <f ca="1">COUNTIF(OFFSET('SD Abgabe'!$C$32,VLOOKUP(J230,Art_Abgabe,3,FALSE),0,VLOOKUP(J230,Art_Abgabe,4,FALSE)-VLOOKUP(J230,Art_Abgabe,3,FALSE)+1,1),K230)</f>
        <v>#N/A</v>
      </c>
      <c r="AM230" s="14">
        <f ca="1">COUNTIF(OFFSET('SD Abgabe'!$M$32,VLOOKUP(E230,'SD Abgabe'!$A$33:$X$485,'SD Abgabe'!$X$28,FALSE),0,1,VLOOKUP(E230,'SD Abgabe'!$A$33:$Y$485,'SD Abgabe'!$Y$28,FALSE)),M230)</f>
        <v>0</v>
      </c>
      <c r="AN230" s="91">
        <f t="shared" ca="1" si="71"/>
        <v>0</v>
      </c>
      <c r="AO230" s="98">
        <f t="shared" si="81"/>
        <v>3</v>
      </c>
      <c r="AP230" s="98">
        <f t="shared" si="72"/>
        <v>0</v>
      </c>
      <c r="AQ230" s="17" t="str">
        <f t="shared" si="73"/>
        <v>1900-1-Abgabe</v>
      </c>
    </row>
    <row r="231" spans="1:43">
      <c r="A231" s="98">
        <f t="shared" si="62"/>
        <v>0</v>
      </c>
      <c r="B231" s="98" t="str">
        <f>IF(C231=1,SUM($C$23:C231),"")</f>
        <v/>
      </c>
      <c r="C231" s="98">
        <f t="shared" si="63"/>
        <v>0</v>
      </c>
      <c r="D231" t="str">
        <f t="shared" si="75"/>
        <v>1900-1-Abgabe-</v>
      </c>
      <c r="E231" s="7" t="str">
        <f t="shared" ca="1" si="64"/>
        <v>-</v>
      </c>
      <c r="F231" s="7">
        <f t="shared" si="76"/>
        <v>1900</v>
      </c>
      <c r="G231" s="7">
        <f t="shared" si="77"/>
        <v>1</v>
      </c>
      <c r="H231" s="162">
        <f t="shared" si="74"/>
        <v>209</v>
      </c>
      <c r="I231" s="77"/>
      <c r="J231" s="78"/>
      <c r="K231" s="79"/>
      <c r="L231" s="80"/>
      <c r="M231" s="177"/>
      <c r="N231" s="309" t="str">
        <f t="shared" ca="1" si="65"/>
        <v/>
      </c>
      <c r="O231" s="310" t="str">
        <f ca="1">IFERROR(IF(VLOOKUP($E231,'SD Abgabe'!$A$32:$N$610,'SD Abgabe'!$D$28,FALSE)=0,"",VLOOKUP($E231,'SD Abgabe'!$A$32:$N$610,'SD Abgabe'!$D$28,FALSE)),"")</f>
        <v/>
      </c>
      <c r="P231" s="313"/>
      <c r="Q231" s="317" t="str">
        <f>IF(OR($M231=0,L231&lt;&gt;0),"",IFERROR(VLOOKUP($E231,'SD Abgabe'!$A$32:$N$610,'SD Abgabe'!$E$28,FALSE),""))</f>
        <v/>
      </c>
      <c r="R231" s="87"/>
      <c r="S231" s="81" t="str">
        <f t="shared" si="66"/>
        <v/>
      </c>
      <c r="T231" s="82">
        <f>IF(M231="Tierische Erzeugnisse",IF(OR($M231=0,L231&lt;&gt;0,U231&gt;0),"",IFERROR(VLOOKUP($E231,'SD Abgabe'!$A$32:$N$4326,'SD Abgabe'!$J$28,FALSE),0)),)</f>
        <v>0</v>
      </c>
      <c r="U231" s="83"/>
      <c r="V231" s="81" t="str">
        <f t="shared" si="78"/>
        <v/>
      </c>
      <c r="W231" s="82">
        <f>IF(M231="organische Düngemittel",IF(OR($M231=0,L231&lt;&gt;0,X231&gt;0),"",IFERROR(VLOOKUP($E231,'SD Abgabe'!$A$32:$N$4326,'SD Abgabe'!$J$28,FALSE),)),)</f>
        <v>0</v>
      </c>
      <c r="X231" s="84"/>
      <c r="Y231" s="85" t="str">
        <f ca="1">IFERROR(VLOOKUP($E231,'SD Abgabe'!$A$32:$N$610,Y$20,FALSE),"")</f>
        <v/>
      </c>
      <c r="Z231" s="86" t="str">
        <f ca="1">IFERROR(IF(AND(J231&lt;&gt;"eigene Stoffe",VLOOKUP($E231,'SD Abgabe'!$A$32:$N$610,'SD Abgabe'!$G$28,FALSE)=0),"",IF($L231&lt;&gt;0,"",IFERROR(IF(AND(P231&gt;0,O231&lt;&gt;"",Q231&lt;&gt;"t TM"),VLOOKUP($E231,'SD Abgabe'!$A$32:$N$610,'SD Abgabe'!$G$28,FALSE)/O231*P231,VLOOKUP($E231,'SD Abgabe'!$A$32:$N$610,'SD Abgabe'!$G$28,FALSE)),""))),"")</f>
        <v/>
      </c>
      <c r="AA231" s="87"/>
      <c r="AB231" s="86" t="str">
        <f ca="1">IFERROR(IF(AND(J231&lt;&gt;"eigene Stoffe",VLOOKUP($E231,'SD Abgabe'!$A$32:$N$610,'SD Abgabe'!$H$28,FALSE)=0),"",IF($L231&lt;&gt;0,"",IFERROR(IF(AND(P231&gt;0,O231&lt;&gt;"",Q231&lt;&gt;"t TM"),VLOOKUP($E231,'SD Abgabe'!$A$32:$N$610,'SD Abgabe'!$H$28,FALSE)/O231*P231,VLOOKUP($E231,'SD Abgabe'!$A$32:$N$610,'SD Abgabe'!$H$28,FALSE)),""))),"")</f>
        <v/>
      </c>
      <c r="AC231" s="87"/>
      <c r="AD231" s="424" t="s">
        <v>667</v>
      </c>
      <c r="AE231" s="26" t="str">
        <f>IF($M231=0,"",IFERROR(VLOOKUP($E231,'SD Abgabe'!$A$32:$N$556,AE$20,FALSE),""))</f>
        <v/>
      </c>
      <c r="AF231" s="15">
        <f t="shared" ca="1" si="79"/>
        <v>0</v>
      </c>
      <c r="AG231">
        <f t="shared" ca="1" si="67"/>
        <v>0</v>
      </c>
      <c r="AH231">
        <f t="shared" ca="1" si="68"/>
        <v>0</v>
      </c>
      <c r="AI231">
        <f t="shared" ca="1" si="69"/>
        <v>0</v>
      </c>
      <c r="AJ231">
        <f t="shared" ca="1" si="70"/>
        <v>0</v>
      </c>
      <c r="AK231">
        <f t="shared" si="80"/>
        <v>0</v>
      </c>
      <c r="AL231" s="28" t="e">
        <f ca="1">COUNTIF(OFFSET('SD Abgabe'!$C$32,VLOOKUP(J231,Art_Abgabe,3,FALSE),0,VLOOKUP(J231,Art_Abgabe,4,FALSE)-VLOOKUP(J231,Art_Abgabe,3,FALSE)+1,1),K231)</f>
        <v>#N/A</v>
      </c>
      <c r="AM231" s="14">
        <f ca="1">COUNTIF(OFFSET('SD Abgabe'!$M$32,VLOOKUP(E231,'SD Abgabe'!$A$33:$X$485,'SD Abgabe'!$X$28,FALSE),0,1,VLOOKUP(E231,'SD Abgabe'!$A$33:$Y$485,'SD Abgabe'!$Y$28,FALSE)),M231)</f>
        <v>0</v>
      </c>
      <c r="AN231" s="91">
        <f t="shared" ca="1" si="71"/>
        <v>0</v>
      </c>
      <c r="AO231" s="98">
        <f t="shared" si="81"/>
        <v>3</v>
      </c>
      <c r="AP231" s="98">
        <f t="shared" si="72"/>
        <v>0</v>
      </c>
      <c r="AQ231" s="17" t="str">
        <f t="shared" si="73"/>
        <v>1900-1-Abgabe</v>
      </c>
    </row>
    <row r="232" spans="1:43">
      <c r="A232" s="98">
        <f t="shared" si="62"/>
        <v>0</v>
      </c>
      <c r="B232" s="98" t="str">
        <f>IF(C232=1,SUM($C$23:C232),"")</f>
        <v/>
      </c>
      <c r="C232" s="98">
        <f t="shared" si="63"/>
        <v>0</v>
      </c>
      <c r="D232" t="str">
        <f t="shared" si="75"/>
        <v>1900-1-Abgabe-</v>
      </c>
      <c r="E232" s="7" t="str">
        <f t="shared" ca="1" si="64"/>
        <v>-</v>
      </c>
      <c r="F232" s="7">
        <f t="shared" si="76"/>
        <v>1900</v>
      </c>
      <c r="G232" s="7">
        <f t="shared" si="77"/>
        <v>1</v>
      </c>
      <c r="H232" s="162">
        <f t="shared" si="74"/>
        <v>210</v>
      </c>
      <c r="I232" s="77"/>
      <c r="J232" s="78"/>
      <c r="K232" s="79"/>
      <c r="L232" s="80"/>
      <c r="M232" s="177"/>
      <c r="N232" s="309" t="str">
        <f t="shared" ca="1" si="65"/>
        <v/>
      </c>
      <c r="O232" s="310" t="str">
        <f ca="1">IFERROR(IF(VLOOKUP($E232,'SD Abgabe'!$A$32:$N$610,'SD Abgabe'!$D$28,FALSE)=0,"",VLOOKUP($E232,'SD Abgabe'!$A$32:$N$610,'SD Abgabe'!$D$28,FALSE)),"")</f>
        <v/>
      </c>
      <c r="P232" s="313"/>
      <c r="Q232" s="317" t="str">
        <f>IF(OR($M232=0,L232&lt;&gt;0),"",IFERROR(VLOOKUP($E232,'SD Abgabe'!$A$32:$N$610,'SD Abgabe'!$E$28,FALSE),""))</f>
        <v/>
      </c>
      <c r="R232" s="87"/>
      <c r="S232" s="81" t="str">
        <f t="shared" si="66"/>
        <v/>
      </c>
      <c r="T232" s="82">
        <f>IF(M232="Tierische Erzeugnisse",IF(OR($M232=0,L232&lt;&gt;0,U232&gt;0),"",IFERROR(VLOOKUP($E232,'SD Abgabe'!$A$32:$N$4326,'SD Abgabe'!$J$28,FALSE),0)),)</f>
        <v>0</v>
      </c>
      <c r="U232" s="83"/>
      <c r="V232" s="81" t="str">
        <f t="shared" si="78"/>
        <v/>
      </c>
      <c r="W232" s="82">
        <f>IF(M232="organische Düngemittel",IF(OR($M232=0,L232&lt;&gt;0,X232&gt;0),"",IFERROR(VLOOKUP($E232,'SD Abgabe'!$A$32:$N$4326,'SD Abgabe'!$J$28,FALSE),)),)</f>
        <v>0</v>
      </c>
      <c r="X232" s="84"/>
      <c r="Y232" s="85" t="str">
        <f ca="1">IFERROR(VLOOKUP($E232,'SD Abgabe'!$A$32:$N$610,Y$20,FALSE),"")</f>
        <v/>
      </c>
      <c r="Z232" s="86" t="str">
        <f ca="1">IFERROR(IF(AND(J232&lt;&gt;"eigene Stoffe",VLOOKUP($E232,'SD Abgabe'!$A$32:$N$610,'SD Abgabe'!$G$28,FALSE)=0),"",IF($L232&lt;&gt;0,"",IFERROR(IF(AND(P232&gt;0,O232&lt;&gt;"",Q232&lt;&gt;"t TM"),VLOOKUP($E232,'SD Abgabe'!$A$32:$N$610,'SD Abgabe'!$G$28,FALSE)/O232*P232,VLOOKUP($E232,'SD Abgabe'!$A$32:$N$610,'SD Abgabe'!$G$28,FALSE)),""))),"")</f>
        <v/>
      </c>
      <c r="AA232" s="87"/>
      <c r="AB232" s="86" t="str">
        <f ca="1">IFERROR(IF(AND(J232&lt;&gt;"eigene Stoffe",VLOOKUP($E232,'SD Abgabe'!$A$32:$N$610,'SD Abgabe'!$H$28,FALSE)=0),"",IF($L232&lt;&gt;0,"",IFERROR(IF(AND(P232&gt;0,O232&lt;&gt;"",Q232&lt;&gt;"t TM"),VLOOKUP($E232,'SD Abgabe'!$A$32:$N$610,'SD Abgabe'!$H$28,FALSE)/O232*P232,VLOOKUP($E232,'SD Abgabe'!$A$32:$N$610,'SD Abgabe'!$H$28,FALSE)),""))),"")</f>
        <v/>
      </c>
      <c r="AC232" s="87"/>
      <c r="AD232" s="424" t="s">
        <v>667</v>
      </c>
      <c r="AE232" s="26" t="str">
        <f>IF($M232=0,"",IFERROR(VLOOKUP($E232,'SD Abgabe'!$A$32:$N$556,AE$20,FALSE),""))</f>
        <v/>
      </c>
      <c r="AF232" s="15">
        <f t="shared" ca="1" si="79"/>
        <v>0</v>
      </c>
      <c r="AG232">
        <f t="shared" ca="1" si="67"/>
        <v>0</v>
      </c>
      <c r="AH232">
        <f t="shared" ca="1" si="68"/>
        <v>0</v>
      </c>
      <c r="AI232">
        <f t="shared" ca="1" si="69"/>
        <v>0</v>
      </c>
      <c r="AJ232">
        <f t="shared" ca="1" si="70"/>
        <v>0</v>
      </c>
      <c r="AK232">
        <f t="shared" si="80"/>
        <v>0</v>
      </c>
      <c r="AL232" s="28" t="e">
        <f ca="1">COUNTIF(OFFSET('SD Abgabe'!$C$32,VLOOKUP(J232,Art_Abgabe,3,FALSE),0,VLOOKUP(J232,Art_Abgabe,4,FALSE)-VLOOKUP(J232,Art_Abgabe,3,FALSE)+1,1),K232)</f>
        <v>#N/A</v>
      </c>
      <c r="AM232" s="14">
        <f ca="1">COUNTIF(OFFSET('SD Abgabe'!$M$32,VLOOKUP(E232,'SD Abgabe'!$A$33:$X$485,'SD Abgabe'!$X$28,FALSE),0,1,VLOOKUP(E232,'SD Abgabe'!$A$33:$Y$485,'SD Abgabe'!$Y$28,FALSE)),M232)</f>
        <v>0</v>
      </c>
      <c r="AN232" s="91">
        <f t="shared" ca="1" si="71"/>
        <v>0</v>
      </c>
      <c r="AO232" s="98">
        <f t="shared" si="81"/>
        <v>3</v>
      </c>
      <c r="AP232" s="98">
        <f t="shared" si="72"/>
        <v>0</v>
      </c>
      <c r="AQ232" s="17" t="str">
        <f t="shared" si="73"/>
        <v>1900-1-Abgabe</v>
      </c>
    </row>
    <row r="233" spans="1:43">
      <c r="A233" s="98">
        <f t="shared" si="62"/>
        <v>0</v>
      </c>
      <c r="B233" s="98" t="str">
        <f>IF(C233=1,SUM($C$23:C233),"")</f>
        <v/>
      </c>
      <c r="C233" s="98">
        <f t="shared" si="63"/>
        <v>0</v>
      </c>
      <c r="D233" t="str">
        <f t="shared" si="75"/>
        <v>1900-1-Abgabe-</v>
      </c>
      <c r="E233" s="7" t="str">
        <f t="shared" ca="1" si="64"/>
        <v>-</v>
      </c>
      <c r="F233" s="7">
        <f t="shared" si="76"/>
        <v>1900</v>
      </c>
      <c r="G233" s="7">
        <f t="shared" si="77"/>
        <v>1</v>
      </c>
      <c r="H233" s="162">
        <f t="shared" si="74"/>
        <v>211</v>
      </c>
      <c r="I233" s="77"/>
      <c r="J233" s="78"/>
      <c r="K233" s="79"/>
      <c r="L233" s="80"/>
      <c r="M233" s="177"/>
      <c r="N233" s="309" t="str">
        <f t="shared" ca="1" si="65"/>
        <v/>
      </c>
      <c r="O233" s="310" t="str">
        <f ca="1">IFERROR(IF(VLOOKUP($E233,'SD Abgabe'!$A$32:$N$610,'SD Abgabe'!$D$28,FALSE)=0,"",VLOOKUP($E233,'SD Abgabe'!$A$32:$N$610,'SD Abgabe'!$D$28,FALSE)),"")</f>
        <v/>
      </c>
      <c r="P233" s="313"/>
      <c r="Q233" s="317" t="str">
        <f>IF(OR($M233=0,L233&lt;&gt;0),"",IFERROR(VLOOKUP($E233,'SD Abgabe'!$A$32:$N$610,'SD Abgabe'!$E$28,FALSE),""))</f>
        <v/>
      </c>
      <c r="R233" s="87"/>
      <c r="S233" s="81" t="str">
        <f t="shared" si="66"/>
        <v/>
      </c>
      <c r="T233" s="82">
        <f>IF(M233="Tierische Erzeugnisse",IF(OR($M233=0,L233&lt;&gt;0,U233&gt;0),"",IFERROR(VLOOKUP($E233,'SD Abgabe'!$A$32:$N$4326,'SD Abgabe'!$J$28,FALSE),0)),)</f>
        <v>0</v>
      </c>
      <c r="U233" s="83"/>
      <c r="V233" s="81" t="str">
        <f t="shared" si="78"/>
        <v/>
      </c>
      <c r="W233" s="82">
        <f>IF(M233="organische Düngemittel",IF(OR($M233=0,L233&lt;&gt;0,X233&gt;0),"",IFERROR(VLOOKUP($E233,'SD Abgabe'!$A$32:$N$4326,'SD Abgabe'!$J$28,FALSE),)),)</f>
        <v>0</v>
      </c>
      <c r="X233" s="84"/>
      <c r="Y233" s="85" t="str">
        <f ca="1">IFERROR(VLOOKUP($E233,'SD Abgabe'!$A$32:$N$610,Y$20,FALSE),"")</f>
        <v/>
      </c>
      <c r="Z233" s="86" t="str">
        <f ca="1">IFERROR(IF(AND(J233&lt;&gt;"eigene Stoffe",VLOOKUP($E233,'SD Abgabe'!$A$32:$N$610,'SD Abgabe'!$G$28,FALSE)=0),"",IF($L233&lt;&gt;0,"",IFERROR(IF(AND(P233&gt;0,O233&lt;&gt;"",Q233&lt;&gt;"t TM"),VLOOKUP($E233,'SD Abgabe'!$A$32:$N$610,'SD Abgabe'!$G$28,FALSE)/O233*P233,VLOOKUP($E233,'SD Abgabe'!$A$32:$N$610,'SD Abgabe'!$G$28,FALSE)),""))),"")</f>
        <v/>
      </c>
      <c r="AA233" s="87"/>
      <c r="AB233" s="86" t="str">
        <f ca="1">IFERROR(IF(AND(J233&lt;&gt;"eigene Stoffe",VLOOKUP($E233,'SD Abgabe'!$A$32:$N$610,'SD Abgabe'!$H$28,FALSE)=0),"",IF($L233&lt;&gt;0,"",IFERROR(IF(AND(P233&gt;0,O233&lt;&gt;"",Q233&lt;&gt;"t TM"),VLOOKUP($E233,'SD Abgabe'!$A$32:$N$610,'SD Abgabe'!$H$28,FALSE)/O233*P233,VLOOKUP($E233,'SD Abgabe'!$A$32:$N$610,'SD Abgabe'!$H$28,FALSE)),""))),"")</f>
        <v/>
      </c>
      <c r="AC233" s="87"/>
      <c r="AD233" s="424" t="s">
        <v>667</v>
      </c>
      <c r="AE233" s="26" t="str">
        <f>IF($M233=0,"",IFERROR(VLOOKUP($E233,'SD Abgabe'!$A$32:$N$556,AE$20,FALSE),""))</f>
        <v/>
      </c>
      <c r="AF233" s="15">
        <f t="shared" ca="1" si="79"/>
        <v>0</v>
      </c>
      <c r="AG233">
        <f t="shared" ca="1" si="67"/>
        <v>0</v>
      </c>
      <c r="AH233">
        <f t="shared" ca="1" si="68"/>
        <v>0</v>
      </c>
      <c r="AI233">
        <f t="shared" ca="1" si="69"/>
        <v>0</v>
      </c>
      <c r="AJ233">
        <f t="shared" ca="1" si="70"/>
        <v>0</v>
      </c>
      <c r="AK233">
        <f t="shared" si="80"/>
        <v>0</v>
      </c>
      <c r="AL233" s="28" t="e">
        <f ca="1">COUNTIF(OFFSET('SD Abgabe'!$C$32,VLOOKUP(J233,Art_Abgabe,3,FALSE),0,VLOOKUP(J233,Art_Abgabe,4,FALSE)-VLOOKUP(J233,Art_Abgabe,3,FALSE)+1,1),K233)</f>
        <v>#N/A</v>
      </c>
      <c r="AM233" s="14">
        <f ca="1">COUNTIF(OFFSET('SD Abgabe'!$M$32,VLOOKUP(E233,'SD Abgabe'!$A$33:$X$485,'SD Abgabe'!$X$28,FALSE),0,1,VLOOKUP(E233,'SD Abgabe'!$A$33:$Y$485,'SD Abgabe'!$Y$28,FALSE)),M233)</f>
        <v>0</v>
      </c>
      <c r="AN233" s="91">
        <f t="shared" ca="1" si="71"/>
        <v>0</v>
      </c>
      <c r="AO233" s="98">
        <f t="shared" si="81"/>
        <v>3</v>
      </c>
      <c r="AP233" s="98">
        <f t="shared" si="72"/>
        <v>0</v>
      </c>
      <c r="AQ233" s="17" t="str">
        <f t="shared" si="73"/>
        <v>1900-1-Abgabe</v>
      </c>
    </row>
    <row r="234" spans="1:43">
      <c r="A234" s="98">
        <f t="shared" si="62"/>
        <v>0</v>
      </c>
      <c r="B234" s="98" t="str">
        <f>IF(C234=1,SUM($C$23:C234),"")</f>
        <v/>
      </c>
      <c r="C234" s="98">
        <f t="shared" si="63"/>
        <v>0</v>
      </c>
      <c r="D234" t="str">
        <f t="shared" si="75"/>
        <v>1900-1-Abgabe-</v>
      </c>
      <c r="E234" s="7" t="str">
        <f t="shared" ca="1" si="64"/>
        <v>-</v>
      </c>
      <c r="F234" s="7">
        <f t="shared" si="76"/>
        <v>1900</v>
      </c>
      <c r="G234" s="7">
        <f t="shared" si="77"/>
        <v>1</v>
      </c>
      <c r="H234" s="162">
        <f t="shared" si="74"/>
        <v>212</v>
      </c>
      <c r="I234" s="77"/>
      <c r="J234" s="78"/>
      <c r="K234" s="79"/>
      <c r="L234" s="80"/>
      <c r="M234" s="177"/>
      <c r="N234" s="309" t="str">
        <f t="shared" ca="1" si="65"/>
        <v/>
      </c>
      <c r="O234" s="310" t="str">
        <f ca="1">IFERROR(IF(VLOOKUP($E234,'SD Abgabe'!$A$32:$N$610,'SD Abgabe'!$D$28,FALSE)=0,"",VLOOKUP($E234,'SD Abgabe'!$A$32:$N$610,'SD Abgabe'!$D$28,FALSE)),"")</f>
        <v/>
      </c>
      <c r="P234" s="313"/>
      <c r="Q234" s="317" t="str">
        <f>IF(OR($M234=0,L234&lt;&gt;0),"",IFERROR(VLOOKUP($E234,'SD Abgabe'!$A$32:$N$610,'SD Abgabe'!$E$28,FALSE),""))</f>
        <v/>
      </c>
      <c r="R234" s="87"/>
      <c r="S234" s="81" t="str">
        <f t="shared" si="66"/>
        <v/>
      </c>
      <c r="T234" s="82">
        <f>IF(M234="Tierische Erzeugnisse",IF(OR($M234=0,L234&lt;&gt;0,U234&gt;0),"",IFERROR(VLOOKUP($E234,'SD Abgabe'!$A$32:$N$4326,'SD Abgabe'!$J$28,FALSE),0)),)</f>
        <v>0</v>
      </c>
      <c r="U234" s="83"/>
      <c r="V234" s="81" t="str">
        <f t="shared" si="78"/>
        <v/>
      </c>
      <c r="W234" s="82">
        <f>IF(M234="organische Düngemittel",IF(OR($M234=0,L234&lt;&gt;0,X234&gt;0),"",IFERROR(VLOOKUP($E234,'SD Abgabe'!$A$32:$N$4326,'SD Abgabe'!$J$28,FALSE),)),)</f>
        <v>0</v>
      </c>
      <c r="X234" s="84"/>
      <c r="Y234" s="85" t="str">
        <f ca="1">IFERROR(VLOOKUP($E234,'SD Abgabe'!$A$32:$N$610,Y$20,FALSE),"")</f>
        <v/>
      </c>
      <c r="Z234" s="86" t="str">
        <f ca="1">IFERROR(IF(AND(J234&lt;&gt;"eigene Stoffe",VLOOKUP($E234,'SD Abgabe'!$A$32:$N$610,'SD Abgabe'!$G$28,FALSE)=0),"",IF($L234&lt;&gt;0,"",IFERROR(IF(AND(P234&gt;0,O234&lt;&gt;"",Q234&lt;&gt;"t TM"),VLOOKUP($E234,'SD Abgabe'!$A$32:$N$610,'SD Abgabe'!$G$28,FALSE)/O234*P234,VLOOKUP($E234,'SD Abgabe'!$A$32:$N$610,'SD Abgabe'!$G$28,FALSE)),""))),"")</f>
        <v/>
      </c>
      <c r="AA234" s="87"/>
      <c r="AB234" s="86" t="str">
        <f ca="1">IFERROR(IF(AND(J234&lt;&gt;"eigene Stoffe",VLOOKUP($E234,'SD Abgabe'!$A$32:$N$610,'SD Abgabe'!$H$28,FALSE)=0),"",IF($L234&lt;&gt;0,"",IFERROR(IF(AND(P234&gt;0,O234&lt;&gt;"",Q234&lt;&gt;"t TM"),VLOOKUP($E234,'SD Abgabe'!$A$32:$N$610,'SD Abgabe'!$H$28,FALSE)/O234*P234,VLOOKUP($E234,'SD Abgabe'!$A$32:$N$610,'SD Abgabe'!$H$28,FALSE)),""))),"")</f>
        <v/>
      </c>
      <c r="AC234" s="87"/>
      <c r="AD234" s="424" t="s">
        <v>667</v>
      </c>
      <c r="AE234" s="26" t="str">
        <f>IF($M234=0,"",IFERROR(VLOOKUP($E234,'SD Abgabe'!$A$32:$N$556,AE$20,FALSE),""))</f>
        <v/>
      </c>
      <c r="AF234" s="15">
        <f t="shared" ca="1" si="79"/>
        <v>0</v>
      </c>
      <c r="AG234">
        <f t="shared" ca="1" si="67"/>
        <v>0</v>
      </c>
      <c r="AH234">
        <f t="shared" ca="1" si="68"/>
        <v>0</v>
      </c>
      <c r="AI234">
        <f t="shared" ca="1" si="69"/>
        <v>0</v>
      </c>
      <c r="AJ234">
        <f t="shared" ca="1" si="70"/>
        <v>0</v>
      </c>
      <c r="AK234">
        <f t="shared" si="80"/>
        <v>0</v>
      </c>
      <c r="AL234" s="28" t="e">
        <f ca="1">COUNTIF(OFFSET('SD Abgabe'!$C$32,VLOOKUP(J234,Art_Abgabe,3,FALSE),0,VLOOKUP(J234,Art_Abgabe,4,FALSE)-VLOOKUP(J234,Art_Abgabe,3,FALSE)+1,1),K234)</f>
        <v>#N/A</v>
      </c>
      <c r="AM234" s="14">
        <f ca="1">COUNTIF(OFFSET('SD Abgabe'!$M$32,VLOOKUP(E234,'SD Abgabe'!$A$33:$X$485,'SD Abgabe'!$X$28,FALSE),0,1,VLOOKUP(E234,'SD Abgabe'!$A$33:$Y$485,'SD Abgabe'!$Y$28,FALSE)),M234)</f>
        <v>0</v>
      </c>
      <c r="AN234" s="91">
        <f t="shared" ca="1" si="71"/>
        <v>0</v>
      </c>
      <c r="AO234" s="98">
        <f t="shared" si="81"/>
        <v>3</v>
      </c>
      <c r="AP234" s="98">
        <f t="shared" si="72"/>
        <v>0</v>
      </c>
      <c r="AQ234" s="17" t="str">
        <f t="shared" si="73"/>
        <v>1900-1-Abgabe</v>
      </c>
    </row>
    <row r="235" spans="1:43">
      <c r="A235" s="98">
        <f t="shared" si="62"/>
        <v>0</v>
      </c>
      <c r="B235" s="98" t="str">
        <f>IF(C235=1,SUM($C$23:C235),"")</f>
        <v/>
      </c>
      <c r="C235" s="98">
        <f t="shared" si="63"/>
        <v>0</v>
      </c>
      <c r="D235" t="str">
        <f t="shared" si="75"/>
        <v>1900-1-Abgabe-</v>
      </c>
      <c r="E235" s="7" t="str">
        <f t="shared" ca="1" si="64"/>
        <v>-</v>
      </c>
      <c r="F235" s="7">
        <f t="shared" si="76"/>
        <v>1900</v>
      </c>
      <c r="G235" s="7">
        <f t="shared" si="77"/>
        <v>1</v>
      </c>
      <c r="H235" s="162">
        <f t="shared" si="74"/>
        <v>213</v>
      </c>
      <c r="I235" s="77"/>
      <c r="J235" s="78"/>
      <c r="K235" s="79"/>
      <c r="L235" s="80"/>
      <c r="M235" s="177"/>
      <c r="N235" s="309" t="str">
        <f t="shared" ca="1" si="65"/>
        <v/>
      </c>
      <c r="O235" s="310" t="str">
        <f ca="1">IFERROR(IF(VLOOKUP($E235,'SD Abgabe'!$A$32:$N$610,'SD Abgabe'!$D$28,FALSE)=0,"",VLOOKUP($E235,'SD Abgabe'!$A$32:$N$610,'SD Abgabe'!$D$28,FALSE)),"")</f>
        <v/>
      </c>
      <c r="P235" s="313"/>
      <c r="Q235" s="317" t="str">
        <f>IF(OR($M235=0,L235&lt;&gt;0),"",IFERROR(VLOOKUP($E235,'SD Abgabe'!$A$32:$N$610,'SD Abgabe'!$E$28,FALSE),""))</f>
        <v/>
      </c>
      <c r="R235" s="87"/>
      <c r="S235" s="81" t="str">
        <f t="shared" si="66"/>
        <v/>
      </c>
      <c r="T235" s="82">
        <f>IF(M235="Tierische Erzeugnisse",IF(OR($M235=0,L235&lt;&gt;0,U235&gt;0),"",IFERROR(VLOOKUP($E235,'SD Abgabe'!$A$32:$N$4326,'SD Abgabe'!$J$28,FALSE),0)),)</f>
        <v>0</v>
      </c>
      <c r="U235" s="83"/>
      <c r="V235" s="81" t="str">
        <f t="shared" si="78"/>
        <v/>
      </c>
      <c r="W235" s="82">
        <f>IF(M235="organische Düngemittel",IF(OR($M235=0,L235&lt;&gt;0,X235&gt;0),"",IFERROR(VLOOKUP($E235,'SD Abgabe'!$A$32:$N$4326,'SD Abgabe'!$J$28,FALSE),)),)</f>
        <v>0</v>
      </c>
      <c r="X235" s="84"/>
      <c r="Y235" s="85" t="str">
        <f ca="1">IFERROR(VLOOKUP($E235,'SD Abgabe'!$A$32:$N$610,Y$20,FALSE),"")</f>
        <v/>
      </c>
      <c r="Z235" s="86" t="str">
        <f ca="1">IFERROR(IF(AND(J235&lt;&gt;"eigene Stoffe",VLOOKUP($E235,'SD Abgabe'!$A$32:$N$610,'SD Abgabe'!$G$28,FALSE)=0),"",IF($L235&lt;&gt;0,"",IFERROR(IF(AND(P235&gt;0,O235&lt;&gt;"",Q235&lt;&gt;"t TM"),VLOOKUP($E235,'SD Abgabe'!$A$32:$N$610,'SD Abgabe'!$G$28,FALSE)/O235*P235,VLOOKUP($E235,'SD Abgabe'!$A$32:$N$610,'SD Abgabe'!$G$28,FALSE)),""))),"")</f>
        <v/>
      </c>
      <c r="AA235" s="87"/>
      <c r="AB235" s="86" t="str">
        <f ca="1">IFERROR(IF(AND(J235&lt;&gt;"eigene Stoffe",VLOOKUP($E235,'SD Abgabe'!$A$32:$N$610,'SD Abgabe'!$H$28,FALSE)=0),"",IF($L235&lt;&gt;0,"",IFERROR(IF(AND(P235&gt;0,O235&lt;&gt;"",Q235&lt;&gt;"t TM"),VLOOKUP($E235,'SD Abgabe'!$A$32:$N$610,'SD Abgabe'!$H$28,FALSE)/O235*P235,VLOOKUP($E235,'SD Abgabe'!$A$32:$N$610,'SD Abgabe'!$H$28,FALSE)),""))),"")</f>
        <v/>
      </c>
      <c r="AC235" s="87"/>
      <c r="AD235" s="424" t="s">
        <v>667</v>
      </c>
      <c r="AE235" s="26" t="str">
        <f>IF($M235=0,"",IFERROR(VLOOKUP($E235,'SD Abgabe'!$A$32:$N$556,AE$20,FALSE),""))</f>
        <v/>
      </c>
      <c r="AF235" s="15">
        <f t="shared" ca="1" si="79"/>
        <v>0</v>
      </c>
      <c r="AG235">
        <f t="shared" ca="1" si="67"/>
        <v>0</v>
      </c>
      <c r="AH235">
        <f t="shared" ca="1" si="68"/>
        <v>0</v>
      </c>
      <c r="AI235">
        <f t="shared" ca="1" si="69"/>
        <v>0</v>
      </c>
      <c r="AJ235">
        <f t="shared" ca="1" si="70"/>
        <v>0</v>
      </c>
      <c r="AK235">
        <f t="shared" si="80"/>
        <v>0</v>
      </c>
      <c r="AL235" s="28" t="e">
        <f ca="1">COUNTIF(OFFSET('SD Abgabe'!$C$32,VLOOKUP(J235,Art_Abgabe,3,FALSE),0,VLOOKUP(J235,Art_Abgabe,4,FALSE)-VLOOKUP(J235,Art_Abgabe,3,FALSE)+1,1),K235)</f>
        <v>#N/A</v>
      </c>
      <c r="AM235" s="14">
        <f ca="1">COUNTIF(OFFSET('SD Abgabe'!$M$32,VLOOKUP(E235,'SD Abgabe'!$A$33:$X$485,'SD Abgabe'!$X$28,FALSE),0,1,VLOOKUP(E235,'SD Abgabe'!$A$33:$Y$485,'SD Abgabe'!$Y$28,FALSE)),M235)</f>
        <v>0</v>
      </c>
      <c r="AN235" s="91">
        <f t="shared" ca="1" si="71"/>
        <v>0</v>
      </c>
      <c r="AO235" s="98">
        <f t="shared" si="81"/>
        <v>3</v>
      </c>
      <c r="AP235" s="98">
        <f t="shared" si="72"/>
        <v>0</v>
      </c>
      <c r="AQ235" s="17" t="str">
        <f t="shared" si="73"/>
        <v>1900-1-Abgabe</v>
      </c>
    </row>
    <row r="236" spans="1:43">
      <c r="A236" s="98">
        <f t="shared" si="62"/>
        <v>0</v>
      </c>
      <c r="B236" s="98" t="str">
        <f>IF(C236=1,SUM($C$23:C236),"")</f>
        <v/>
      </c>
      <c r="C236" s="98">
        <f t="shared" si="63"/>
        <v>0</v>
      </c>
      <c r="D236" t="str">
        <f t="shared" si="75"/>
        <v>1900-1-Abgabe-</v>
      </c>
      <c r="E236" s="7" t="str">
        <f t="shared" ca="1" si="64"/>
        <v>-</v>
      </c>
      <c r="F236" s="7">
        <f t="shared" si="76"/>
        <v>1900</v>
      </c>
      <c r="G236" s="7">
        <f t="shared" si="77"/>
        <v>1</v>
      </c>
      <c r="H236" s="162">
        <f t="shared" si="74"/>
        <v>214</v>
      </c>
      <c r="I236" s="77"/>
      <c r="J236" s="78"/>
      <c r="K236" s="79"/>
      <c r="L236" s="80"/>
      <c r="M236" s="177"/>
      <c r="N236" s="309" t="str">
        <f t="shared" ca="1" si="65"/>
        <v/>
      </c>
      <c r="O236" s="310" t="str">
        <f ca="1">IFERROR(IF(VLOOKUP($E236,'SD Abgabe'!$A$32:$N$610,'SD Abgabe'!$D$28,FALSE)=0,"",VLOOKUP($E236,'SD Abgabe'!$A$32:$N$610,'SD Abgabe'!$D$28,FALSE)),"")</f>
        <v/>
      </c>
      <c r="P236" s="313"/>
      <c r="Q236" s="317" t="str">
        <f>IF(OR($M236=0,L236&lt;&gt;0),"",IFERROR(VLOOKUP($E236,'SD Abgabe'!$A$32:$N$610,'SD Abgabe'!$E$28,FALSE),""))</f>
        <v/>
      </c>
      <c r="R236" s="87"/>
      <c r="S236" s="81" t="str">
        <f t="shared" si="66"/>
        <v/>
      </c>
      <c r="T236" s="82">
        <f>IF(M236="Tierische Erzeugnisse",IF(OR($M236=0,L236&lt;&gt;0,U236&gt;0),"",IFERROR(VLOOKUP($E236,'SD Abgabe'!$A$32:$N$4326,'SD Abgabe'!$J$28,FALSE),0)),)</f>
        <v>0</v>
      </c>
      <c r="U236" s="83"/>
      <c r="V236" s="81" t="str">
        <f t="shared" si="78"/>
        <v/>
      </c>
      <c r="W236" s="82">
        <f>IF(M236="organische Düngemittel",IF(OR($M236=0,L236&lt;&gt;0,X236&gt;0),"",IFERROR(VLOOKUP($E236,'SD Abgabe'!$A$32:$N$4326,'SD Abgabe'!$J$28,FALSE),)),)</f>
        <v>0</v>
      </c>
      <c r="X236" s="84"/>
      <c r="Y236" s="85" t="str">
        <f ca="1">IFERROR(VLOOKUP($E236,'SD Abgabe'!$A$32:$N$610,Y$20,FALSE),"")</f>
        <v/>
      </c>
      <c r="Z236" s="86" t="str">
        <f ca="1">IFERROR(IF(AND(J236&lt;&gt;"eigene Stoffe",VLOOKUP($E236,'SD Abgabe'!$A$32:$N$610,'SD Abgabe'!$G$28,FALSE)=0),"",IF($L236&lt;&gt;0,"",IFERROR(IF(AND(P236&gt;0,O236&lt;&gt;"",Q236&lt;&gt;"t TM"),VLOOKUP($E236,'SD Abgabe'!$A$32:$N$610,'SD Abgabe'!$G$28,FALSE)/O236*P236,VLOOKUP($E236,'SD Abgabe'!$A$32:$N$610,'SD Abgabe'!$G$28,FALSE)),""))),"")</f>
        <v/>
      </c>
      <c r="AA236" s="87"/>
      <c r="AB236" s="86" t="str">
        <f ca="1">IFERROR(IF(AND(J236&lt;&gt;"eigene Stoffe",VLOOKUP($E236,'SD Abgabe'!$A$32:$N$610,'SD Abgabe'!$H$28,FALSE)=0),"",IF($L236&lt;&gt;0,"",IFERROR(IF(AND(P236&gt;0,O236&lt;&gt;"",Q236&lt;&gt;"t TM"),VLOOKUP($E236,'SD Abgabe'!$A$32:$N$610,'SD Abgabe'!$H$28,FALSE)/O236*P236,VLOOKUP($E236,'SD Abgabe'!$A$32:$N$610,'SD Abgabe'!$H$28,FALSE)),""))),"")</f>
        <v/>
      </c>
      <c r="AC236" s="87"/>
      <c r="AD236" s="424" t="s">
        <v>667</v>
      </c>
      <c r="AE236" s="26" t="str">
        <f>IF($M236=0,"",IFERROR(VLOOKUP($E236,'SD Abgabe'!$A$32:$N$556,AE$20,FALSE),""))</f>
        <v/>
      </c>
      <c r="AF236" s="15">
        <f t="shared" ca="1" si="79"/>
        <v>0</v>
      </c>
      <c r="AG236">
        <f t="shared" ca="1" si="67"/>
        <v>0</v>
      </c>
      <c r="AH236">
        <f t="shared" ca="1" si="68"/>
        <v>0</v>
      </c>
      <c r="AI236">
        <f t="shared" ca="1" si="69"/>
        <v>0</v>
      </c>
      <c r="AJ236">
        <f t="shared" ca="1" si="70"/>
        <v>0</v>
      </c>
      <c r="AK236">
        <f t="shared" si="80"/>
        <v>0</v>
      </c>
      <c r="AL236" s="28" t="e">
        <f ca="1">COUNTIF(OFFSET('SD Abgabe'!$C$32,VLOOKUP(J236,Art_Abgabe,3,FALSE),0,VLOOKUP(J236,Art_Abgabe,4,FALSE)-VLOOKUP(J236,Art_Abgabe,3,FALSE)+1,1),K236)</f>
        <v>#N/A</v>
      </c>
      <c r="AM236" s="14">
        <f ca="1">COUNTIF(OFFSET('SD Abgabe'!$M$32,VLOOKUP(E236,'SD Abgabe'!$A$33:$X$485,'SD Abgabe'!$X$28,FALSE),0,1,VLOOKUP(E236,'SD Abgabe'!$A$33:$Y$485,'SD Abgabe'!$Y$28,FALSE)),M236)</f>
        <v>0</v>
      </c>
      <c r="AN236" s="91">
        <f t="shared" ca="1" si="71"/>
        <v>0</v>
      </c>
      <c r="AO236" s="98">
        <f t="shared" si="81"/>
        <v>3</v>
      </c>
      <c r="AP236" s="98">
        <f t="shared" si="72"/>
        <v>0</v>
      </c>
      <c r="AQ236" s="17" t="str">
        <f t="shared" si="73"/>
        <v>1900-1-Abgabe</v>
      </c>
    </row>
    <row r="237" spans="1:43">
      <c r="A237" s="98">
        <f t="shared" si="62"/>
        <v>0</v>
      </c>
      <c r="B237" s="98" t="str">
        <f>IF(C237=1,SUM($C$23:C237),"")</f>
        <v/>
      </c>
      <c r="C237" s="98">
        <f t="shared" si="63"/>
        <v>0</v>
      </c>
      <c r="D237" t="str">
        <f t="shared" si="75"/>
        <v>1900-1-Abgabe-</v>
      </c>
      <c r="E237" s="7" t="str">
        <f t="shared" ca="1" si="64"/>
        <v>-</v>
      </c>
      <c r="F237" s="7">
        <f t="shared" si="76"/>
        <v>1900</v>
      </c>
      <c r="G237" s="7">
        <f t="shared" si="77"/>
        <v>1</v>
      </c>
      <c r="H237" s="162">
        <f t="shared" si="74"/>
        <v>215</v>
      </c>
      <c r="I237" s="77"/>
      <c r="J237" s="78"/>
      <c r="K237" s="79"/>
      <c r="L237" s="80"/>
      <c r="M237" s="177"/>
      <c r="N237" s="309" t="str">
        <f t="shared" ca="1" si="65"/>
        <v/>
      </c>
      <c r="O237" s="310" t="str">
        <f ca="1">IFERROR(IF(VLOOKUP($E237,'SD Abgabe'!$A$32:$N$610,'SD Abgabe'!$D$28,FALSE)=0,"",VLOOKUP($E237,'SD Abgabe'!$A$32:$N$610,'SD Abgabe'!$D$28,FALSE)),"")</f>
        <v/>
      </c>
      <c r="P237" s="313"/>
      <c r="Q237" s="317" t="str">
        <f>IF(OR($M237=0,L237&lt;&gt;0),"",IFERROR(VLOOKUP($E237,'SD Abgabe'!$A$32:$N$610,'SD Abgabe'!$E$28,FALSE),""))</f>
        <v/>
      </c>
      <c r="R237" s="87"/>
      <c r="S237" s="81" t="str">
        <f t="shared" si="66"/>
        <v/>
      </c>
      <c r="T237" s="82">
        <f>IF(M237="Tierische Erzeugnisse",IF(OR($M237=0,L237&lt;&gt;0,U237&gt;0),"",IFERROR(VLOOKUP($E237,'SD Abgabe'!$A$32:$N$4326,'SD Abgabe'!$J$28,FALSE),0)),)</f>
        <v>0</v>
      </c>
      <c r="U237" s="83"/>
      <c r="V237" s="81" t="str">
        <f t="shared" si="78"/>
        <v/>
      </c>
      <c r="W237" s="82">
        <f>IF(M237="organische Düngemittel",IF(OR($M237=0,L237&lt;&gt;0,X237&gt;0),"",IFERROR(VLOOKUP($E237,'SD Abgabe'!$A$32:$N$4326,'SD Abgabe'!$J$28,FALSE),)),)</f>
        <v>0</v>
      </c>
      <c r="X237" s="84"/>
      <c r="Y237" s="85" t="str">
        <f ca="1">IFERROR(VLOOKUP($E237,'SD Abgabe'!$A$32:$N$610,Y$20,FALSE),"")</f>
        <v/>
      </c>
      <c r="Z237" s="86" t="str">
        <f ca="1">IFERROR(IF(AND(J237&lt;&gt;"eigene Stoffe",VLOOKUP($E237,'SD Abgabe'!$A$32:$N$610,'SD Abgabe'!$G$28,FALSE)=0),"",IF($L237&lt;&gt;0,"",IFERROR(IF(AND(P237&gt;0,O237&lt;&gt;"",Q237&lt;&gt;"t TM"),VLOOKUP($E237,'SD Abgabe'!$A$32:$N$610,'SD Abgabe'!$G$28,FALSE)/O237*P237,VLOOKUP($E237,'SD Abgabe'!$A$32:$N$610,'SD Abgabe'!$G$28,FALSE)),""))),"")</f>
        <v/>
      </c>
      <c r="AA237" s="87"/>
      <c r="AB237" s="86" t="str">
        <f ca="1">IFERROR(IF(AND(J237&lt;&gt;"eigene Stoffe",VLOOKUP($E237,'SD Abgabe'!$A$32:$N$610,'SD Abgabe'!$H$28,FALSE)=0),"",IF($L237&lt;&gt;0,"",IFERROR(IF(AND(P237&gt;0,O237&lt;&gt;"",Q237&lt;&gt;"t TM"),VLOOKUP($E237,'SD Abgabe'!$A$32:$N$610,'SD Abgabe'!$H$28,FALSE)/O237*P237,VLOOKUP($E237,'SD Abgabe'!$A$32:$N$610,'SD Abgabe'!$H$28,FALSE)),""))),"")</f>
        <v/>
      </c>
      <c r="AC237" s="87"/>
      <c r="AD237" s="424" t="s">
        <v>667</v>
      </c>
      <c r="AE237" s="26" t="str">
        <f>IF($M237=0,"",IFERROR(VLOOKUP($E237,'SD Abgabe'!$A$32:$N$556,AE$20,FALSE),""))</f>
        <v/>
      </c>
      <c r="AF237" s="15">
        <f t="shared" ca="1" si="79"/>
        <v>0</v>
      </c>
      <c r="AG237">
        <f t="shared" ca="1" si="67"/>
        <v>0</v>
      </c>
      <c r="AH237">
        <f t="shared" ca="1" si="68"/>
        <v>0</v>
      </c>
      <c r="AI237">
        <f t="shared" ca="1" si="69"/>
        <v>0</v>
      </c>
      <c r="AJ237">
        <f t="shared" ca="1" si="70"/>
        <v>0</v>
      </c>
      <c r="AK237">
        <f t="shared" si="80"/>
        <v>0</v>
      </c>
      <c r="AL237" s="28" t="e">
        <f ca="1">COUNTIF(OFFSET('SD Abgabe'!$C$32,VLOOKUP(J237,Art_Abgabe,3,FALSE),0,VLOOKUP(J237,Art_Abgabe,4,FALSE)-VLOOKUP(J237,Art_Abgabe,3,FALSE)+1,1),K237)</f>
        <v>#N/A</v>
      </c>
      <c r="AM237" s="14">
        <f ca="1">COUNTIF(OFFSET('SD Abgabe'!$M$32,VLOOKUP(E237,'SD Abgabe'!$A$33:$X$485,'SD Abgabe'!$X$28,FALSE),0,1,VLOOKUP(E237,'SD Abgabe'!$A$33:$Y$485,'SD Abgabe'!$Y$28,FALSE)),M237)</f>
        <v>0</v>
      </c>
      <c r="AN237" s="91">
        <f t="shared" ca="1" si="71"/>
        <v>0</v>
      </c>
      <c r="AO237" s="98">
        <f t="shared" si="81"/>
        <v>3</v>
      </c>
      <c r="AP237" s="98">
        <f t="shared" si="72"/>
        <v>0</v>
      </c>
      <c r="AQ237" s="17" t="str">
        <f t="shared" si="73"/>
        <v>1900-1-Abgabe</v>
      </c>
    </row>
    <row r="238" spans="1:43">
      <c r="A238" s="98">
        <f t="shared" si="62"/>
        <v>0</v>
      </c>
      <c r="B238" s="98" t="str">
        <f>IF(C238=1,SUM($C$23:C238),"")</f>
        <v/>
      </c>
      <c r="C238" s="98">
        <f t="shared" si="63"/>
        <v>0</v>
      </c>
      <c r="D238" t="str">
        <f t="shared" si="75"/>
        <v>1900-1-Abgabe-</v>
      </c>
      <c r="E238" s="7" t="str">
        <f t="shared" ca="1" si="64"/>
        <v>-</v>
      </c>
      <c r="F238" s="7">
        <f t="shared" si="76"/>
        <v>1900</v>
      </c>
      <c r="G238" s="7">
        <f t="shared" si="77"/>
        <v>1</v>
      </c>
      <c r="H238" s="162">
        <f t="shared" si="74"/>
        <v>216</v>
      </c>
      <c r="I238" s="77"/>
      <c r="J238" s="78"/>
      <c r="K238" s="79"/>
      <c r="L238" s="80"/>
      <c r="M238" s="177"/>
      <c r="N238" s="309" t="str">
        <f t="shared" ca="1" si="65"/>
        <v/>
      </c>
      <c r="O238" s="310" t="str">
        <f ca="1">IFERROR(IF(VLOOKUP($E238,'SD Abgabe'!$A$32:$N$610,'SD Abgabe'!$D$28,FALSE)=0,"",VLOOKUP($E238,'SD Abgabe'!$A$32:$N$610,'SD Abgabe'!$D$28,FALSE)),"")</f>
        <v/>
      </c>
      <c r="P238" s="313"/>
      <c r="Q238" s="317" t="str">
        <f>IF(OR($M238=0,L238&lt;&gt;0),"",IFERROR(VLOOKUP($E238,'SD Abgabe'!$A$32:$N$610,'SD Abgabe'!$E$28,FALSE),""))</f>
        <v/>
      </c>
      <c r="R238" s="87"/>
      <c r="S238" s="81" t="str">
        <f t="shared" si="66"/>
        <v/>
      </c>
      <c r="T238" s="82">
        <f>IF(M238="Tierische Erzeugnisse",IF(OR($M238=0,L238&lt;&gt;0,U238&gt;0),"",IFERROR(VLOOKUP($E238,'SD Abgabe'!$A$32:$N$4326,'SD Abgabe'!$J$28,FALSE),0)),)</f>
        <v>0</v>
      </c>
      <c r="U238" s="83"/>
      <c r="V238" s="81" t="str">
        <f t="shared" si="78"/>
        <v/>
      </c>
      <c r="W238" s="82">
        <f>IF(M238="organische Düngemittel",IF(OR($M238=0,L238&lt;&gt;0,X238&gt;0),"",IFERROR(VLOOKUP($E238,'SD Abgabe'!$A$32:$N$4326,'SD Abgabe'!$J$28,FALSE),)),)</f>
        <v>0</v>
      </c>
      <c r="X238" s="84"/>
      <c r="Y238" s="85" t="str">
        <f ca="1">IFERROR(VLOOKUP($E238,'SD Abgabe'!$A$32:$N$610,Y$20,FALSE),"")</f>
        <v/>
      </c>
      <c r="Z238" s="86" t="str">
        <f ca="1">IFERROR(IF(AND(J238&lt;&gt;"eigene Stoffe",VLOOKUP($E238,'SD Abgabe'!$A$32:$N$610,'SD Abgabe'!$G$28,FALSE)=0),"",IF($L238&lt;&gt;0,"",IFERROR(IF(AND(P238&gt;0,O238&lt;&gt;"",Q238&lt;&gt;"t TM"),VLOOKUP($E238,'SD Abgabe'!$A$32:$N$610,'SD Abgabe'!$G$28,FALSE)/O238*P238,VLOOKUP($E238,'SD Abgabe'!$A$32:$N$610,'SD Abgabe'!$G$28,FALSE)),""))),"")</f>
        <v/>
      </c>
      <c r="AA238" s="87"/>
      <c r="AB238" s="86" t="str">
        <f ca="1">IFERROR(IF(AND(J238&lt;&gt;"eigene Stoffe",VLOOKUP($E238,'SD Abgabe'!$A$32:$N$610,'SD Abgabe'!$H$28,FALSE)=0),"",IF($L238&lt;&gt;0,"",IFERROR(IF(AND(P238&gt;0,O238&lt;&gt;"",Q238&lt;&gt;"t TM"),VLOOKUP($E238,'SD Abgabe'!$A$32:$N$610,'SD Abgabe'!$H$28,FALSE)/O238*P238,VLOOKUP($E238,'SD Abgabe'!$A$32:$N$610,'SD Abgabe'!$H$28,FALSE)),""))),"")</f>
        <v/>
      </c>
      <c r="AC238" s="87"/>
      <c r="AD238" s="424" t="s">
        <v>667</v>
      </c>
      <c r="AE238" s="26" t="str">
        <f>IF($M238=0,"",IFERROR(VLOOKUP($E238,'SD Abgabe'!$A$32:$N$556,AE$20,FALSE),""))</f>
        <v/>
      </c>
      <c r="AF238" s="15">
        <f t="shared" ca="1" si="79"/>
        <v>0</v>
      </c>
      <c r="AG238">
        <f t="shared" ca="1" si="67"/>
        <v>0</v>
      </c>
      <c r="AH238">
        <f t="shared" ca="1" si="68"/>
        <v>0</v>
      </c>
      <c r="AI238">
        <f t="shared" ca="1" si="69"/>
        <v>0</v>
      </c>
      <c r="AJ238">
        <f t="shared" ca="1" si="70"/>
        <v>0</v>
      </c>
      <c r="AK238">
        <f t="shared" si="80"/>
        <v>0</v>
      </c>
      <c r="AL238" s="28" t="e">
        <f ca="1">COUNTIF(OFFSET('SD Abgabe'!$C$32,VLOOKUP(J238,Art_Abgabe,3,FALSE),0,VLOOKUP(J238,Art_Abgabe,4,FALSE)-VLOOKUP(J238,Art_Abgabe,3,FALSE)+1,1),K238)</f>
        <v>#N/A</v>
      </c>
      <c r="AM238" s="14">
        <f ca="1">COUNTIF(OFFSET('SD Abgabe'!$M$32,VLOOKUP(E238,'SD Abgabe'!$A$33:$X$485,'SD Abgabe'!$X$28,FALSE),0,1,VLOOKUP(E238,'SD Abgabe'!$A$33:$Y$485,'SD Abgabe'!$Y$28,FALSE)),M238)</f>
        <v>0</v>
      </c>
      <c r="AN238" s="91">
        <f t="shared" ca="1" si="71"/>
        <v>0</v>
      </c>
      <c r="AO238" s="98">
        <f t="shared" si="81"/>
        <v>3</v>
      </c>
      <c r="AP238" s="98">
        <f t="shared" si="72"/>
        <v>0</v>
      </c>
      <c r="AQ238" s="17" t="str">
        <f t="shared" si="73"/>
        <v>1900-1-Abgabe</v>
      </c>
    </row>
    <row r="239" spans="1:43">
      <c r="A239" s="98">
        <f t="shared" si="62"/>
        <v>0</v>
      </c>
      <c r="B239" s="98" t="str">
        <f>IF(C239=1,SUM($C$23:C239),"")</f>
        <v/>
      </c>
      <c r="C239" s="98">
        <f t="shared" si="63"/>
        <v>0</v>
      </c>
      <c r="D239" t="str">
        <f t="shared" si="75"/>
        <v>1900-1-Abgabe-</v>
      </c>
      <c r="E239" s="7" t="str">
        <f t="shared" ca="1" si="64"/>
        <v>-</v>
      </c>
      <c r="F239" s="7">
        <f t="shared" si="76"/>
        <v>1900</v>
      </c>
      <c r="G239" s="7">
        <f t="shared" si="77"/>
        <v>1</v>
      </c>
      <c r="H239" s="162">
        <f t="shared" si="74"/>
        <v>217</v>
      </c>
      <c r="I239" s="77"/>
      <c r="J239" s="78"/>
      <c r="K239" s="79"/>
      <c r="L239" s="80"/>
      <c r="M239" s="177"/>
      <c r="N239" s="309" t="str">
        <f t="shared" ca="1" si="65"/>
        <v/>
      </c>
      <c r="O239" s="310" t="str">
        <f ca="1">IFERROR(IF(VLOOKUP($E239,'SD Abgabe'!$A$32:$N$610,'SD Abgabe'!$D$28,FALSE)=0,"",VLOOKUP($E239,'SD Abgabe'!$A$32:$N$610,'SD Abgabe'!$D$28,FALSE)),"")</f>
        <v/>
      </c>
      <c r="P239" s="313"/>
      <c r="Q239" s="317" t="str">
        <f>IF(OR($M239=0,L239&lt;&gt;0),"",IFERROR(VLOOKUP($E239,'SD Abgabe'!$A$32:$N$610,'SD Abgabe'!$E$28,FALSE),""))</f>
        <v/>
      </c>
      <c r="R239" s="87"/>
      <c r="S239" s="81" t="str">
        <f t="shared" si="66"/>
        <v/>
      </c>
      <c r="T239" s="82">
        <f>IF(M239="Tierische Erzeugnisse",IF(OR($M239=0,L239&lt;&gt;0,U239&gt;0),"",IFERROR(VLOOKUP($E239,'SD Abgabe'!$A$32:$N$4326,'SD Abgabe'!$J$28,FALSE),0)),)</f>
        <v>0</v>
      </c>
      <c r="U239" s="83"/>
      <c r="V239" s="81" t="str">
        <f t="shared" si="78"/>
        <v/>
      </c>
      <c r="W239" s="82">
        <f>IF(M239="organische Düngemittel",IF(OR($M239=0,L239&lt;&gt;0,X239&gt;0),"",IFERROR(VLOOKUP($E239,'SD Abgabe'!$A$32:$N$4326,'SD Abgabe'!$J$28,FALSE),)),)</f>
        <v>0</v>
      </c>
      <c r="X239" s="84"/>
      <c r="Y239" s="85" t="str">
        <f ca="1">IFERROR(VLOOKUP($E239,'SD Abgabe'!$A$32:$N$610,Y$20,FALSE),"")</f>
        <v/>
      </c>
      <c r="Z239" s="86" t="str">
        <f ca="1">IFERROR(IF(AND(J239&lt;&gt;"eigene Stoffe",VLOOKUP($E239,'SD Abgabe'!$A$32:$N$610,'SD Abgabe'!$G$28,FALSE)=0),"",IF($L239&lt;&gt;0,"",IFERROR(IF(AND(P239&gt;0,O239&lt;&gt;"",Q239&lt;&gt;"t TM"),VLOOKUP($E239,'SD Abgabe'!$A$32:$N$610,'SD Abgabe'!$G$28,FALSE)/O239*P239,VLOOKUP($E239,'SD Abgabe'!$A$32:$N$610,'SD Abgabe'!$G$28,FALSE)),""))),"")</f>
        <v/>
      </c>
      <c r="AA239" s="87"/>
      <c r="AB239" s="86" t="str">
        <f ca="1">IFERROR(IF(AND(J239&lt;&gt;"eigene Stoffe",VLOOKUP($E239,'SD Abgabe'!$A$32:$N$610,'SD Abgabe'!$H$28,FALSE)=0),"",IF($L239&lt;&gt;0,"",IFERROR(IF(AND(P239&gt;0,O239&lt;&gt;"",Q239&lt;&gt;"t TM"),VLOOKUP($E239,'SD Abgabe'!$A$32:$N$610,'SD Abgabe'!$H$28,FALSE)/O239*P239,VLOOKUP($E239,'SD Abgabe'!$A$32:$N$610,'SD Abgabe'!$H$28,FALSE)),""))),"")</f>
        <v/>
      </c>
      <c r="AC239" s="87"/>
      <c r="AD239" s="424" t="s">
        <v>667</v>
      </c>
      <c r="AE239" s="26" t="str">
        <f>IF($M239=0,"",IFERROR(VLOOKUP($E239,'SD Abgabe'!$A$32:$N$556,AE$20,FALSE),""))</f>
        <v/>
      </c>
      <c r="AF239" s="15">
        <f t="shared" ca="1" si="79"/>
        <v>0</v>
      </c>
      <c r="AG239">
        <f t="shared" ca="1" si="67"/>
        <v>0</v>
      </c>
      <c r="AH239">
        <f t="shared" ca="1" si="68"/>
        <v>0</v>
      </c>
      <c r="AI239">
        <f t="shared" ca="1" si="69"/>
        <v>0</v>
      </c>
      <c r="AJ239">
        <f t="shared" ca="1" si="70"/>
        <v>0</v>
      </c>
      <c r="AK239">
        <f t="shared" si="80"/>
        <v>0</v>
      </c>
      <c r="AL239" s="28" t="e">
        <f ca="1">COUNTIF(OFFSET('SD Abgabe'!$C$32,VLOOKUP(J239,Art_Abgabe,3,FALSE),0,VLOOKUP(J239,Art_Abgabe,4,FALSE)-VLOOKUP(J239,Art_Abgabe,3,FALSE)+1,1),K239)</f>
        <v>#N/A</v>
      </c>
      <c r="AM239" s="14">
        <f ca="1">COUNTIF(OFFSET('SD Abgabe'!$M$32,VLOOKUP(E239,'SD Abgabe'!$A$33:$X$485,'SD Abgabe'!$X$28,FALSE),0,1,VLOOKUP(E239,'SD Abgabe'!$A$33:$Y$485,'SD Abgabe'!$Y$28,FALSE)),M239)</f>
        <v>0</v>
      </c>
      <c r="AN239" s="91">
        <f t="shared" ca="1" si="71"/>
        <v>0</v>
      </c>
      <c r="AO239" s="98">
        <f t="shared" si="81"/>
        <v>3</v>
      </c>
      <c r="AP239" s="98">
        <f t="shared" si="72"/>
        <v>0</v>
      </c>
      <c r="AQ239" s="17" t="str">
        <f t="shared" si="73"/>
        <v>1900-1-Abgabe</v>
      </c>
    </row>
    <row r="240" spans="1:43">
      <c r="A240" s="98">
        <f t="shared" si="62"/>
        <v>0</v>
      </c>
      <c r="B240" s="98" t="str">
        <f>IF(C240=1,SUM($C$23:C240),"")</f>
        <v/>
      </c>
      <c r="C240" s="98">
        <f t="shared" si="63"/>
        <v>0</v>
      </c>
      <c r="D240" t="str">
        <f t="shared" si="75"/>
        <v>1900-1-Abgabe-</v>
      </c>
      <c r="E240" s="7" t="str">
        <f t="shared" ca="1" si="64"/>
        <v>-</v>
      </c>
      <c r="F240" s="7">
        <f t="shared" si="76"/>
        <v>1900</v>
      </c>
      <c r="G240" s="7">
        <f t="shared" si="77"/>
        <v>1</v>
      </c>
      <c r="H240" s="162">
        <f t="shared" si="74"/>
        <v>218</v>
      </c>
      <c r="I240" s="77"/>
      <c r="J240" s="78"/>
      <c r="K240" s="79"/>
      <c r="L240" s="80"/>
      <c r="M240" s="177"/>
      <c r="N240" s="309" t="str">
        <f t="shared" ca="1" si="65"/>
        <v/>
      </c>
      <c r="O240" s="310" t="str">
        <f ca="1">IFERROR(IF(VLOOKUP($E240,'SD Abgabe'!$A$32:$N$610,'SD Abgabe'!$D$28,FALSE)=0,"",VLOOKUP($E240,'SD Abgabe'!$A$32:$N$610,'SD Abgabe'!$D$28,FALSE)),"")</f>
        <v/>
      </c>
      <c r="P240" s="313"/>
      <c r="Q240" s="317" t="str">
        <f>IF(OR($M240=0,L240&lt;&gt;0),"",IFERROR(VLOOKUP($E240,'SD Abgabe'!$A$32:$N$610,'SD Abgabe'!$E$28,FALSE),""))</f>
        <v/>
      </c>
      <c r="R240" s="87"/>
      <c r="S240" s="81" t="str">
        <f t="shared" si="66"/>
        <v/>
      </c>
      <c r="T240" s="82">
        <f>IF(M240="Tierische Erzeugnisse",IF(OR($M240=0,L240&lt;&gt;0,U240&gt;0),"",IFERROR(VLOOKUP($E240,'SD Abgabe'!$A$32:$N$4326,'SD Abgabe'!$J$28,FALSE),0)),)</f>
        <v>0</v>
      </c>
      <c r="U240" s="83"/>
      <c r="V240" s="81" t="str">
        <f t="shared" si="78"/>
        <v/>
      </c>
      <c r="W240" s="82">
        <f>IF(M240="organische Düngemittel",IF(OR($M240=0,L240&lt;&gt;0,X240&gt;0),"",IFERROR(VLOOKUP($E240,'SD Abgabe'!$A$32:$N$4326,'SD Abgabe'!$J$28,FALSE),)),)</f>
        <v>0</v>
      </c>
      <c r="X240" s="84"/>
      <c r="Y240" s="85" t="str">
        <f ca="1">IFERROR(VLOOKUP($E240,'SD Abgabe'!$A$32:$N$610,Y$20,FALSE),"")</f>
        <v/>
      </c>
      <c r="Z240" s="86" t="str">
        <f ca="1">IFERROR(IF(AND(J240&lt;&gt;"eigene Stoffe",VLOOKUP($E240,'SD Abgabe'!$A$32:$N$610,'SD Abgabe'!$G$28,FALSE)=0),"",IF($L240&lt;&gt;0,"",IFERROR(IF(AND(P240&gt;0,O240&lt;&gt;"",Q240&lt;&gt;"t TM"),VLOOKUP($E240,'SD Abgabe'!$A$32:$N$610,'SD Abgabe'!$G$28,FALSE)/O240*P240,VLOOKUP($E240,'SD Abgabe'!$A$32:$N$610,'SD Abgabe'!$G$28,FALSE)),""))),"")</f>
        <v/>
      </c>
      <c r="AA240" s="87"/>
      <c r="AB240" s="86" t="str">
        <f ca="1">IFERROR(IF(AND(J240&lt;&gt;"eigene Stoffe",VLOOKUP($E240,'SD Abgabe'!$A$32:$N$610,'SD Abgabe'!$H$28,FALSE)=0),"",IF($L240&lt;&gt;0,"",IFERROR(IF(AND(P240&gt;0,O240&lt;&gt;"",Q240&lt;&gt;"t TM"),VLOOKUP($E240,'SD Abgabe'!$A$32:$N$610,'SD Abgabe'!$H$28,FALSE)/O240*P240,VLOOKUP($E240,'SD Abgabe'!$A$32:$N$610,'SD Abgabe'!$H$28,FALSE)),""))),"")</f>
        <v/>
      </c>
      <c r="AC240" s="87"/>
      <c r="AD240" s="424" t="s">
        <v>667</v>
      </c>
      <c r="AE240" s="26" t="str">
        <f>IF($M240=0,"",IFERROR(VLOOKUP($E240,'SD Abgabe'!$A$32:$N$556,AE$20,FALSE),""))</f>
        <v/>
      </c>
      <c r="AF240" s="15">
        <f t="shared" ca="1" si="79"/>
        <v>0</v>
      </c>
      <c r="AG240">
        <f t="shared" ca="1" si="67"/>
        <v>0</v>
      </c>
      <c r="AH240">
        <f t="shared" ca="1" si="68"/>
        <v>0</v>
      </c>
      <c r="AI240">
        <f t="shared" ca="1" si="69"/>
        <v>0</v>
      </c>
      <c r="AJ240">
        <f t="shared" ca="1" si="70"/>
        <v>0</v>
      </c>
      <c r="AK240">
        <f t="shared" si="80"/>
        <v>0</v>
      </c>
      <c r="AL240" s="28" t="e">
        <f ca="1">COUNTIF(OFFSET('SD Abgabe'!$C$32,VLOOKUP(J240,Art_Abgabe,3,FALSE),0,VLOOKUP(J240,Art_Abgabe,4,FALSE)-VLOOKUP(J240,Art_Abgabe,3,FALSE)+1,1),K240)</f>
        <v>#N/A</v>
      </c>
      <c r="AM240" s="14">
        <f ca="1">COUNTIF(OFFSET('SD Abgabe'!$M$32,VLOOKUP(E240,'SD Abgabe'!$A$33:$X$485,'SD Abgabe'!$X$28,FALSE),0,1,VLOOKUP(E240,'SD Abgabe'!$A$33:$Y$485,'SD Abgabe'!$Y$28,FALSE)),M240)</f>
        <v>0</v>
      </c>
      <c r="AN240" s="91">
        <f t="shared" ca="1" si="71"/>
        <v>0</v>
      </c>
      <c r="AO240" s="98">
        <f t="shared" si="81"/>
        <v>3</v>
      </c>
      <c r="AP240" s="98">
        <f t="shared" si="72"/>
        <v>0</v>
      </c>
      <c r="AQ240" s="17" t="str">
        <f t="shared" si="73"/>
        <v>1900-1-Abgabe</v>
      </c>
    </row>
    <row r="241" spans="1:43">
      <c r="A241" s="98">
        <f t="shared" si="62"/>
        <v>0</v>
      </c>
      <c r="B241" s="98" t="str">
        <f>IF(C241=1,SUM($C$23:C241),"")</f>
        <v/>
      </c>
      <c r="C241" s="98">
        <f t="shared" si="63"/>
        <v>0</v>
      </c>
      <c r="D241" t="str">
        <f t="shared" si="75"/>
        <v>1900-1-Abgabe-</v>
      </c>
      <c r="E241" s="7" t="str">
        <f t="shared" ca="1" si="64"/>
        <v>-</v>
      </c>
      <c r="F241" s="7">
        <f t="shared" si="76"/>
        <v>1900</v>
      </c>
      <c r="G241" s="7">
        <f t="shared" si="77"/>
        <v>1</v>
      </c>
      <c r="H241" s="162">
        <f t="shared" si="74"/>
        <v>219</v>
      </c>
      <c r="I241" s="77"/>
      <c r="J241" s="78"/>
      <c r="K241" s="79"/>
      <c r="L241" s="80"/>
      <c r="M241" s="177"/>
      <c r="N241" s="309" t="str">
        <f t="shared" ca="1" si="65"/>
        <v/>
      </c>
      <c r="O241" s="310" t="str">
        <f ca="1">IFERROR(IF(VLOOKUP($E241,'SD Abgabe'!$A$32:$N$610,'SD Abgabe'!$D$28,FALSE)=0,"",VLOOKUP($E241,'SD Abgabe'!$A$32:$N$610,'SD Abgabe'!$D$28,FALSE)),"")</f>
        <v/>
      </c>
      <c r="P241" s="313"/>
      <c r="Q241" s="317" t="str">
        <f>IF(OR($M241=0,L241&lt;&gt;0),"",IFERROR(VLOOKUP($E241,'SD Abgabe'!$A$32:$N$610,'SD Abgabe'!$E$28,FALSE),""))</f>
        <v/>
      </c>
      <c r="R241" s="87"/>
      <c r="S241" s="81" t="str">
        <f t="shared" si="66"/>
        <v/>
      </c>
      <c r="T241" s="82">
        <f>IF(M241="Tierische Erzeugnisse",IF(OR($M241=0,L241&lt;&gt;0,U241&gt;0),"",IFERROR(VLOOKUP($E241,'SD Abgabe'!$A$32:$N$4326,'SD Abgabe'!$J$28,FALSE),0)),)</f>
        <v>0</v>
      </c>
      <c r="U241" s="83"/>
      <c r="V241" s="81" t="str">
        <f t="shared" si="78"/>
        <v/>
      </c>
      <c r="W241" s="82">
        <f>IF(M241="organische Düngemittel",IF(OR($M241=0,L241&lt;&gt;0,X241&gt;0),"",IFERROR(VLOOKUP($E241,'SD Abgabe'!$A$32:$N$4326,'SD Abgabe'!$J$28,FALSE),)),)</f>
        <v>0</v>
      </c>
      <c r="X241" s="84"/>
      <c r="Y241" s="85" t="str">
        <f ca="1">IFERROR(VLOOKUP($E241,'SD Abgabe'!$A$32:$N$610,Y$20,FALSE),"")</f>
        <v/>
      </c>
      <c r="Z241" s="86" t="str">
        <f ca="1">IFERROR(IF(AND(J241&lt;&gt;"eigene Stoffe",VLOOKUP($E241,'SD Abgabe'!$A$32:$N$610,'SD Abgabe'!$G$28,FALSE)=0),"",IF($L241&lt;&gt;0,"",IFERROR(IF(AND(P241&gt;0,O241&lt;&gt;"",Q241&lt;&gt;"t TM"),VLOOKUP($E241,'SD Abgabe'!$A$32:$N$610,'SD Abgabe'!$G$28,FALSE)/O241*P241,VLOOKUP($E241,'SD Abgabe'!$A$32:$N$610,'SD Abgabe'!$G$28,FALSE)),""))),"")</f>
        <v/>
      </c>
      <c r="AA241" s="87"/>
      <c r="AB241" s="86" t="str">
        <f ca="1">IFERROR(IF(AND(J241&lt;&gt;"eigene Stoffe",VLOOKUP($E241,'SD Abgabe'!$A$32:$N$610,'SD Abgabe'!$H$28,FALSE)=0),"",IF($L241&lt;&gt;0,"",IFERROR(IF(AND(P241&gt;0,O241&lt;&gt;"",Q241&lt;&gt;"t TM"),VLOOKUP($E241,'SD Abgabe'!$A$32:$N$610,'SD Abgabe'!$H$28,FALSE)/O241*P241,VLOOKUP($E241,'SD Abgabe'!$A$32:$N$610,'SD Abgabe'!$H$28,FALSE)),""))),"")</f>
        <v/>
      </c>
      <c r="AC241" s="87"/>
      <c r="AD241" s="424" t="s">
        <v>667</v>
      </c>
      <c r="AE241" s="26" t="str">
        <f>IF($M241=0,"",IFERROR(VLOOKUP($E241,'SD Abgabe'!$A$32:$N$556,AE$20,FALSE),""))</f>
        <v/>
      </c>
      <c r="AF241" s="15">
        <f t="shared" ca="1" si="79"/>
        <v>0</v>
      </c>
      <c r="AG241">
        <f t="shared" ca="1" si="67"/>
        <v>0</v>
      </c>
      <c r="AH241">
        <f t="shared" ca="1" si="68"/>
        <v>0</v>
      </c>
      <c r="AI241">
        <f t="shared" ca="1" si="69"/>
        <v>0</v>
      </c>
      <c r="AJ241">
        <f t="shared" ca="1" si="70"/>
        <v>0</v>
      </c>
      <c r="AK241">
        <f t="shared" si="80"/>
        <v>0</v>
      </c>
      <c r="AL241" s="28" t="e">
        <f ca="1">COUNTIF(OFFSET('SD Abgabe'!$C$32,VLOOKUP(J241,Art_Abgabe,3,FALSE),0,VLOOKUP(J241,Art_Abgabe,4,FALSE)-VLOOKUP(J241,Art_Abgabe,3,FALSE)+1,1),K241)</f>
        <v>#N/A</v>
      </c>
      <c r="AM241" s="14">
        <f ca="1">COUNTIF(OFFSET('SD Abgabe'!$M$32,VLOOKUP(E241,'SD Abgabe'!$A$33:$X$485,'SD Abgabe'!$X$28,FALSE),0,1,VLOOKUP(E241,'SD Abgabe'!$A$33:$Y$485,'SD Abgabe'!$Y$28,FALSE)),M241)</f>
        <v>0</v>
      </c>
      <c r="AN241" s="91">
        <f t="shared" ca="1" si="71"/>
        <v>0</v>
      </c>
      <c r="AO241" s="98">
        <f t="shared" si="81"/>
        <v>3</v>
      </c>
      <c r="AP241" s="98">
        <f t="shared" si="72"/>
        <v>0</v>
      </c>
      <c r="AQ241" s="17" t="str">
        <f t="shared" si="73"/>
        <v>1900-1-Abgabe</v>
      </c>
    </row>
    <row r="242" spans="1:43">
      <c r="A242" s="98">
        <f t="shared" si="62"/>
        <v>0</v>
      </c>
      <c r="B242" s="98" t="str">
        <f>IF(C242=1,SUM($C$23:C242),"")</f>
        <v/>
      </c>
      <c r="C242" s="98">
        <f t="shared" si="63"/>
        <v>0</v>
      </c>
      <c r="D242" t="str">
        <f t="shared" si="75"/>
        <v>1900-1-Abgabe-</v>
      </c>
      <c r="E242" s="7" t="str">
        <f t="shared" ca="1" si="64"/>
        <v>-</v>
      </c>
      <c r="F242" s="7">
        <f t="shared" si="76"/>
        <v>1900</v>
      </c>
      <c r="G242" s="7">
        <f t="shared" si="77"/>
        <v>1</v>
      </c>
      <c r="H242" s="162">
        <f t="shared" si="74"/>
        <v>220</v>
      </c>
      <c r="I242" s="77"/>
      <c r="J242" s="78"/>
      <c r="K242" s="79"/>
      <c r="L242" s="80"/>
      <c r="M242" s="177"/>
      <c r="N242" s="309" t="str">
        <f t="shared" ca="1" si="65"/>
        <v/>
      </c>
      <c r="O242" s="310" t="str">
        <f ca="1">IFERROR(IF(VLOOKUP($E242,'SD Abgabe'!$A$32:$N$610,'SD Abgabe'!$D$28,FALSE)=0,"",VLOOKUP($E242,'SD Abgabe'!$A$32:$N$610,'SD Abgabe'!$D$28,FALSE)),"")</f>
        <v/>
      </c>
      <c r="P242" s="313"/>
      <c r="Q242" s="317" t="str">
        <f>IF(OR($M242=0,L242&lt;&gt;0),"",IFERROR(VLOOKUP($E242,'SD Abgabe'!$A$32:$N$610,'SD Abgabe'!$E$28,FALSE),""))</f>
        <v/>
      </c>
      <c r="R242" s="87"/>
      <c r="S242" s="81" t="str">
        <f t="shared" si="66"/>
        <v/>
      </c>
      <c r="T242" s="82">
        <f>IF(M242="Tierische Erzeugnisse",IF(OR($M242=0,L242&lt;&gt;0,U242&gt;0),"",IFERROR(VLOOKUP($E242,'SD Abgabe'!$A$32:$N$4326,'SD Abgabe'!$J$28,FALSE),0)),)</f>
        <v>0</v>
      </c>
      <c r="U242" s="83"/>
      <c r="V242" s="81" t="str">
        <f t="shared" si="78"/>
        <v/>
      </c>
      <c r="W242" s="82">
        <f>IF(M242="organische Düngemittel",IF(OR($M242=0,L242&lt;&gt;0,X242&gt;0),"",IFERROR(VLOOKUP($E242,'SD Abgabe'!$A$32:$N$4326,'SD Abgabe'!$J$28,FALSE),)),)</f>
        <v>0</v>
      </c>
      <c r="X242" s="84"/>
      <c r="Y242" s="85" t="str">
        <f ca="1">IFERROR(VLOOKUP($E242,'SD Abgabe'!$A$32:$N$610,Y$20,FALSE),"")</f>
        <v/>
      </c>
      <c r="Z242" s="86" t="str">
        <f ca="1">IFERROR(IF(AND(J242&lt;&gt;"eigene Stoffe",VLOOKUP($E242,'SD Abgabe'!$A$32:$N$610,'SD Abgabe'!$G$28,FALSE)=0),"",IF($L242&lt;&gt;0,"",IFERROR(IF(AND(P242&gt;0,O242&lt;&gt;"",Q242&lt;&gt;"t TM"),VLOOKUP($E242,'SD Abgabe'!$A$32:$N$610,'SD Abgabe'!$G$28,FALSE)/O242*P242,VLOOKUP($E242,'SD Abgabe'!$A$32:$N$610,'SD Abgabe'!$G$28,FALSE)),""))),"")</f>
        <v/>
      </c>
      <c r="AA242" s="87"/>
      <c r="AB242" s="86" t="str">
        <f ca="1">IFERROR(IF(AND(J242&lt;&gt;"eigene Stoffe",VLOOKUP($E242,'SD Abgabe'!$A$32:$N$610,'SD Abgabe'!$H$28,FALSE)=0),"",IF($L242&lt;&gt;0,"",IFERROR(IF(AND(P242&gt;0,O242&lt;&gt;"",Q242&lt;&gt;"t TM"),VLOOKUP($E242,'SD Abgabe'!$A$32:$N$610,'SD Abgabe'!$H$28,FALSE)/O242*P242,VLOOKUP($E242,'SD Abgabe'!$A$32:$N$610,'SD Abgabe'!$H$28,FALSE)),""))),"")</f>
        <v/>
      </c>
      <c r="AC242" s="87"/>
      <c r="AD242" s="424" t="s">
        <v>667</v>
      </c>
      <c r="AE242" s="26" t="str">
        <f>IF($M242=0,"",IFERROR(VLOOKUP($E242,'SD Abgabe'!$A$32:$N$556,AE$20,FALSE),""))</f>
        <v/>
      </c>
      <c r="AF242" s="15">
        <f t="shared" ca="1" si="79"/>
        <v>0</v>
      </c>
      <c r="AG242">
        <f t="shared" ca="1" si="67"/>
        <v>0</v>
      </c>
      <c r="AH242">
        <f t="shared" ca="1" si="68"/>
        <v>0</v>
      </c>
      <c r="AI242">
        <f t="shared" ca="1" si="69"/>
        <v>0</v>
      </c>
      <c r="AJ242">
        <f t="shared" ca="1" si="70"/>
        <v>0</v>
      </c>
      <c r="AK242">
        <f t="shared" si="80"/>
        <v>0</v>
      </c>
      <c r="AL242" s="28" t="e">
        <f ca="1">COUNTIF(OFFSET('SD Abgabe'!$C$32,VLOOKUP(J242,Art_Abgabe,3,FALSE),0,VLOOKUP(J242,Art_Abgabe,4,FALSE)-VLOOKUP(J242,Art_Abgabe,3,FALSE)+1,1),K242)</f>
        <v>#N/A</v>
      </c>
      <c r="AM242" s="14">
        <f ca="1">COUNTIF(OFFSET('SD Abgabe'!$M$32,VLOOKUP(E242,'SD Abgabe'!$A$33:$X$485,'SD Abgabe'!$X$28,FALSE),0,1,VLOOKUP(E242,'SD Abgabe'!$A$33:$Y$485,'SD Abgabe'!$Y$28,FALSE)),M242)</f>
        <v>0</v>
      </c>
      <c r="AN242" s="91">
        <f t="shared" ca="1" si="71"/>
        <v>0</v>
      </c>
      <c r="AO242" s="98">
        <f t="shared" si="81"/>
        <v>3</v>
      </c>
      <c r="AP242" s="98">
        <f t="shared" si="72"/>
        <v>0</v>
      </c>
      <c r="AQ242" s="17" t="str">
        <f t="shared" si="73"/>
        <v>1900-1-Abgabe</v>
      </c>
    </row>
    <row r="243" spans="1:43">
      <c r="A243" s="98">
        <f t="shared" si="62"/>
        <v>0</v>
      </c>
      <c r="B243" s="98" t="str">
        <f>IF(C243=1,SUM($C$23:C243),"")</f>
        <v/>
      </c>
      <c r="C243" s="98">
        <f t="shared" si="63"/>
        <v>0</v>
      </c>
      <c r="D243" t="str">
        <f t="shared" si="75"/>
        <v>1900-1-Abgabe-</v>
      </c>
      <c r="E243" s="7" t="str">
        <f t="shared" ca="1" si="64"/>
        <v>-</v>
      </c>
      <c r="F243" s="7">
        <f t="shared" si="76"/>
        <v>1900</v>
      </c>
      <c r="G243" s="7">
        <f t="shared" si="77"/>
        <v>1</v>
      </c>
      <c r="H243" s="162">
        <f t="shared" si="74"/>
        <v>221</v>
      </c>
      <c r="I243" s="77"/>
      <c r="J243" s="78"/>
      <c r="K243" s="79"/>
      <c r="L243" s="80"/>
      <c r="M243" s="177"/>
      <c r="N243" s="309" t="str">
        <f t="shared" ca="1" si="65"/>
        <v/>
      </c>
      <c r="O243" s="310" t="str">
        <f ca="1">IFERROR(IF(VLOOKUP($E243,'SD Abgabe'!$A$32:$N$610,'SD Abgabe'!$D$28,FALSE)=0,"",VLOOKUP($E243,'SD Abgabe'!$A$32:$N$610,'SD Abgabe'!$D$28,FALSE)),"")</f>
        <v/>
      </c>
      <c r="P243" s="313"/>
      <c r="Q243" s="317" t="str">
        <f>IF(OR($M243=0,L243&lt;&gt;0),"",IFERROR(VLOOKUP($E243,'SD Abgabe'!$A$32:$N$610,'SD Abgabe'!$E$28,FALSE),""))</f>
        <v/>
      </c>
      <c r="R243" s="87"/>
      <c r="S243" s="81" t="str">
        <f t="shared" si="66"/>
        <v/>
      </c>
      <c r="T243" s="82">
        <f>IF(M243="Tierische Erzeugnisse",IF(OR($M243=0,L243&lt;&gt;0,U243&gt;0),"",IFERROR(VLOOKUP($E243,'SD Abgabe'!$A$32:$N$4326,'SD Abgabe'!$J$28,FALSE),0)),)</f>
        <v>0</v>
      </c>
      <c r="U243" s="83"/>
      <c r="V243" s="81" t="str">
        <f t="shared" si="78"/>
        <v/>
      </c>
      <c r="W243" s="82">
        <f>IF(M243="organische Düngemittel",IF(OR($M243=0,L243&lt;&gt;0,X243&gt;0),"",IFERROR(VLOOKUP($E243,'SD Abgabe'!$A$32:$N$4326,'SD Abgabe'!$J$28,FALSE),)),)</f>
        <v>0</v>
      </c>
      <c r="X243" s="84"/>
      <c r="Y243" s="85" t="str">
        <f ca="1">IFERROR(VLOOKUP($E243,'SD Abgabe'!$A$32:$N$610,Y$20,FALSE),"")</f>
        <v/>
      </c>
      <c r="Z243" s="86" t="str">
        <f ca="1">IFERROR(IF(AND(J243&lt;&gt;"eigene Stoffe",VLOOKUP($E243,'SD Abgabe'!$A$32:$N$610,'SD Abgabe'!$G$28,FALSE)=0),"",IF($L243&lt;&gt;0,"",IFERROR(IF(AND(P243&gt;0,O243&lt;&gt;"",Q243&lt;&gt;"t TM"),VLOOKUP($E243,'SD Abgabe'!$A$32:$N$610,'SD Abgabe'!$G$28,FALSE)/O243*P243,VLOOKUP($E243,'SD Abgabe'!$A$32:$N$610,'SD Abgabe'!$G$28,FALSE)),""))),"")</f>
        <v/>
      </c>
      <c r="AA243" s="87"/>
      <c r="AB243" s="86" t="str">
        <f ca="1">IFERROR(IF(AND(J243&lt;&gt;"eigene Stoffe",VLOOKUP($E243,'SD Abgabe'!$A$32:$N$610,'SD Abgabe'!$H$28,FALSE)=0),"",IF($L243&lt;&gt;0,"",IFERROR(IF(AND(P243&gt;0,O243&lt;&gt;"",Q243&lt;&gt;"t TM"),VLOOKUP($E243,'SD Abgabe'!$A$32:$N$610,'SD Abgabe'!$H$28,FALSE)/O243*P243,VLOOKUP($E243,'SD Abgabe'!$A$32:$N$610,'SD Abgabe'!$H$28,FALSE)),""))),"")</f>
        <v/>
      </c>
      <c r="AC243" s="87"/>
      <c r="AD243" s="424" t="s">
        <v>667</v>
      </c>
      <c r="AE243" s="26" t="str">
        <f>IF($M243=0,"",IFERROR(VLOOKUP($E243,'SD Abgabe'!$A$32:$N$556,AE$20,FALSE),""))</f>
        <v/>
      </c>
      <c r="AF243" s="15">
        <f t="shared" ca="1" si="79"/>
        <v>0</v>
      </c>
      <c r="AG243">
        <f t="shared" ca="1" si="67"/>
        <v>0</v>
      </c>
      <c r="AH243">
        <f t="shared" ca="1" si="68"/>
        <v>0</v>
      </c>
      <c r="AI243">
        <f t="shared" ca="1" si="69"/>
        <v>0</v>
      </c>
      <c r="AJ243">
        <f t="shared" ca="1" si="70"/>
        <v>0</v>
      </c>
      <c r="AK243">
        <f t="shared" si="80"/>
        <v>0</v>
      </c>
      <c r="AL243" s="28" t="e">
        <f ca="1">COUNTIF(OFFSET('SD Abgabe'!$C$32,VLOOKUP(J243,Art_Abgabe,3,FALSE),0,VLOOKUP(J243,Art_Abgabe,4,FALSE)-VLOOKUP(J243,Art_Abgabe,3,FALSE)+1,1),K243)</f>
        <v>#N/A</v>
      </c>
      <c r="AM243" s="14">
        <f ca="1">COUNTIF(OFFSET('SD Abgabe'!$M$32,VLOOKUP(E243,'SD Abgabe'!$A$33:$X$485,'SD Abgabe'!$X$28,FALSE),0,1,VLOOKUP(E243,'SD Abgabe'!$A$33:$Y$485,'SD Abgabe'!$Y$28,FALSE)),M243)</f>
        <v>0</v>
      </c>
      <c r="AN243" s="91">
        <f t="shared" ca="1" si="71"/>
        <v>0</v>
      </c>
      <c r="AO243" s="98">
        <f t="shared" si="81"/>
        <v>3</v>
      </c>
      <c r="AP243" s="98">
        <f t="shared" si="72"/>
        <v>0</v>
      </c>
      <c r="AQ243" s="17" t="str">
        <f t="shared" si="73"/>
        <v>1900-1-Abgabe</v>
      </c>
    </row>
    <row r="244" spans="1:43">
      <c r="A244" s="98">
        <f t="shared" si="62"/>
        <v>0</v>
      </c>
      <c r="B244" s="98" t="str">
        <f>IF(C244=1,SUM($C$23:C244),"")</f>
        <v/>
      </c>
      <c r="C244" s="98">
        <f t="shared" si="63"/>
        <v>0</v>
      </c>
      <c r="D244" t="str">
        <f t="shared" si="75"/>
        <v>1900-1-Abgabe-</v>
      </c>
      <c r="E244" s="7" t="str">
        <f t="shared" ca="1" si="64"/>
        <v>-</v>
      </c>
      <c r="F244" s="7">
        <f t="shared" si="76"/>
        <v>1900</v>
      </c>
      <c r="G244" s="7">
        <f t="shared" si="77"/>
        <v>1</v>
      </c>
      <c r="H244" s="162">
        <f t="shared" si="74"/>
        <v>222</v>
      </c>
      <c r="I244" s="77"/>
      <c r="J244" s="78"/>
      <c r="K244" s="79"/>
      <c r="L244" s="80"/>
      <c r="M244" s="177"/>
      <c r="N244" s="309" t="str">
        <f t="shared" ca="1" si="65"/>
        <v/>
      </c>
      <c r="O244" s="310" t="str">
        <f ca="1">IFERROR(IF(VLOOKUP($E244,'SD Abgabe'!$A$32:$N$610,'SD Abgabe'!$D$28,FALSE)=0,"",VLOOKUP($E244,'SD Abgabe'!$A$32:$N$610,'SD Abgabe'!$D$28,FALSE)),"")</f>
        <v/>
      </c>
      <c r="P244" s="313"/>
      <c r="Q244" s="317" t="str">
        <f>IF(OR($M244=0,L244&lt;&gt;0),"",IFERROR(VLOOKUP($E244,'SD Abgabe'!$A$32:$N$610,'SD Abgabe'!$E$28,FALSE),""))</f>
        <v/>
      </c>
      <c r="R244" s="87"/>
      <c r="S244" s="81" t="str">
        <f t="shared" si="66"/>
        <v/>
      </c>
      <c r="T244" s="82">
        <f>IF(M244="Tierische Erzeugnisse",IF(OR($M244=0,L244&lt;&gt;0,U244&gt;0),"",IFERROR(VLOOKUP($E244,'SD Abgabe'!$A$32:$N$4326,'SD Abgabe'!$J$28,FALSE),0)),)</f>
        <v>0</v>
      </c>
      <c r="U244" s="83"/>
      <c r="V244" s="81" t="str">
        <f t="shared" si="78"/>
        <v/>
      </c>
      <c r="W244" s="82">
        <f>IF(M244="organische Düngemittel",IF(OR($M244=0,L244&lt;&gt;0,X244&gt;0),"",IFERROR(VLOOKUP($E244,'SD Abgabe'!$A$32:$N$4326,'SD Abgabe'!$J$28,FALSE),)),)</f>
        <v>0</v>
      </c>
      <c r="X244" s="84"/>
      <c r="Y244" s="85" t="str">
        <f ca="1">IFERROR(VLOOKUP($E244,'SD Abgabe'!$A$32:$N$610,Y$20,FALSE),"")</f>
        <v/>
      </c>
      <c r="Z244" s="86" t="str">
        <f ca="1">IFERROR(IF(AND(J244&lt;&gt;"eigene Stoffe",VLOOKUP($E244,'SD Abgabe'!$A$32:$N$610,'SD Abgabe'!$G$28,FALSE)=0),"",IF($L244&lt;&gt;0,"",IFERROR(IF(AND(P244&gt;0,O244&lt;&gt;"",Q244&lt;&gt;"t TM"),VLOOKUP($E244,'SD Abgabe'!$A$32:$N$610,'SD Abgabe'!$G$28,FALSE)/O244*P244,VLOOKUP($E244,'SD Abgabe'!$A$32:$N$610,'SD Abgabe'!$G$28,FALSE)),""))),"")</f>
        <v/>
      </c>
      <c r="AA244" s="87"/>
      <c r="AB244" s="86" t="str">
        <f ca="1">IFERROR(IF(AND(J244&lt;&gt;"eigene Stoffe",VLOOKUP($E244,'SD Abgabe'!$A$32:$N$610,'SD Abgabe'!$H$28,FALSE)=0),"",IF($L244&lt;&gt;0,"",IFERROR(IF(AND(P244&gt;0,O244&lt;&gt;"",Q244&lt;&gt;"t TM"),VLOOKUP($E244,'SD Abgabe'!$A$32:$N$610,'SD Abgabe'!$H$28,FALSE)/O244*P244,VLOOKUP($E244,'SD Abgabe'!$A$32:$N$610,'SD Abgabe'!$H$28,FALSE)),""))),"")</f>
        <v/>
      </c>
      <c r="AC244" s="87"/>
      <c r="AD244" s="424" t="s">
        <v>667</v>
      </c>
      <c r="AE244" s="26" t="str">
        <f>IF($M244=0,"",IFERROR(VLOOKUP($E244,'SD Abgabe'!$A$32:$N$556,AE$20,FALSE),""))</f>
        <v/>
      </c>
      <c r="AF244" s="15">
        <f t="shared" ca="1" si="79"/>
        <v>0</v>
      </c>
      <c r="AG244">
        <f t="shared" ca="1" si="67"/>
        <v>0</v>
      </c>
      <c r="AH244">
        <f t="shared" ca="1" si="68"/>
        <v>0</v>
      </c>
      <c r="AI244">
        <f t="shared" ca="1" si="69"/>
        <v>0</v>
      </c>
      <c r="AJ244">
        <f t="shared" ca="1" si="70"/>
        <v>0</v>
      </c>
      <c r="AK244">
        <f t="shared" si="80"/>
        <v>0</v>
      </c>
      <c r="AL244" s="28" t="e">
        <f ca="1">COUNTIF(OFFSET('SD Abgabe'!$C$32,VLOOKUP(J244,Art_Abgabe,3,FALSE),0,VLOOKUP(J244,Art_Abgabe,4,FALSE)-VLOOKUP(J244,Art_Abgabe,3,FALSE)+1,1),K244)</f>
        <v>#N/A</v>
      </c>
      <c r="AM244" s="14">
        <f ca="1">COUNTIF(OFFSET('SD Abgabe'!$M$32,VLOOKUP(E244,'SD Abgabe'!$A$33:$X$485,'SD Abgabe'!$X$28,FALSE),0,1,VLOOKUP(E244,'SD Abgabe'!$A$33:$Y$485,'SD Abgabe'!$Y$28,FALSE)),M244)</f>
        <v>0</v>
      </c>
      <c r="AN244" s="91">
        <f t="shared" ca="1" si="71"/>
        <v>0</v>
      </c>
      <c r="AO244" s="98">
        <f t="shared" si="81"/>
        <v>3</v>
      </c>
      <c r="AP244" s="98">
        <f t="shared" si="72"/>
        <v>0</v>
      </c>
      <c r="AQ244" s="17" t="str">
        <f t="shared" si="73"/>
        <v>1900-1-Abgabe</v>
      </c>
    </row>
    <row r="245" spans="1:43">
      <c r="A245" s="98">
        <f t="shared" si="62"/>
        <v>0</v>
      </c>
      <c r="B245" s="98" t="str">
        <f>IF(C245=1,SUM($C$23:C245),"")</f>
        <v/>
      </c>
      <c r="C245" s="98">
        <f t="shared" si="63"/>
        <v>0</v>
      </c>
      <c r="D245" t="str">
        <f t="shared" si="75"/>
        <v>1900-1-Abgabe-</v>
      </c>
      <c r="E245" s="7" t="str">
        <f t="shared" ca="1" si="64"/>
        <v>-</v>
      </c>
      <c r="F245" s="7">
        <f t="shared" si="76"/>
        <v>1900</v>
      </c>
      <c r="G245" s="7">
        <f t="shared" si="77"/>
        <v>1</v>
      </c>
      <c r="H245" s="162">
        <f t="shared" si="74"/>
        <v>223</v>
      </c>
      <c r="I245" s="77"/>
      <c r="J245" s="78"/>
      <c r="K245" s="79"/>
      <c r="L245" s="80"/>
      <c r="M245" s="177"/>
      <c r="N245" s="309" t="str">
        <f t="shared" ca="1" si="65"/>
        <v/>
      </c>
      <c r="O245" s="310" t="str">
        <f ca="1">IFERROR(IF(VLOOKUP($E245,'SD Abgabe'!$A$32:$N$610,'SD Abgabe'!$D$28,FALSE)=0,"",VLOOKUP($E245,'SD Abgabe'!$A$32:$N$610,'SD Abgabe'!$D$28,FALSE)),"")</f>
        <v/>
      </c>
      <c r="P245" s="313"/>
      <c r="Q245" s="317" t="str">
        <f>IF(OR($M245=0,L245&lt;&gt;0),"",IFERROR(VLOOKUP($E245,'SD Abgabe'!$A$32:$N$610,'SD Abgabe'!$E$28,FALSE),""))</f>
        <v/>
      </c>
      <c r="R245" s="87"/>
      <c r="S245" s="81" t="str">
        <f t="shared" si="66"/>
        <v/>
      </c>
      <c r="T245" s="82">
        <f>IF(M245="Tierische Erzeugnisse",IF(OR($M245=0,L245&lt;&gt;0,U245&gt;0),"",IFERROR(VLOOKUP($E245,'SD Abgabe'!$A$32:$N$4326,'SD Abgabe'!$J$28,FALSE),0)),)</f>
        <v>0</v>
      </c>
      <c r="U245" s="83"/>
      <c r="V245" s="81" t="str">
        <f t="shared" si="78"/>
        <v/>
      </c>
      <c r="W245" s="82">
        <f>IF(M245="organische Düngemittel",IF(OR($M245=0,L245&lt;&gt;0,X245&gt;0),"",IFERROR(VLOOKUP($E245,'SD Abgabe'!$A$32:$N$4326,'SD Abgabe'!$J$28,FALSE),)),)</f>
        <v>0</v>
      </c>
      <c r="X245" s="84"/>
      <c r="Y245" s="85" t="str">
        <f ca="1">IFERROR(VLOOKUP($E245,'SD Abgabe'!$A$32:$N$610,Y$20,FALSE),"")</f>
        <v/>
      </c>
      <c r="Z245" s="86" t="str">
        <f ca="1">IFERROR(IF(AND(J245&lt;&gt;"eigene Stoffe",VLOOKUP($E245,'SD Abgabe'!$A$32:$N$610,'SD Abgabe'!$G$28,FALSE)=0),"",IF($L245&lt;&gt;0,"",IFERROR(IF(AND(P245&gt;0,O245&lt;&gt;"",Q245&lt;&gt;"t TM"),VLOOKUP($E245,'SD Abgabe'!$A$32:$N$610,'SD Abgabe'!$G$28,FALSE)/O245*P245,VLOOKUP($E245,'SD Abgabe'!$A$32:$N$610,'SD Abgabe'!$G$28,FALSE)),""))),"")</f>
        <v/>
      </c>
      <c r="AA245" s="87"/>
      <c r="AB245" s="86" t="str">
        <f ca="1">IFERROR(IF(AND(J245&lt;&gt;"eigene Stoffe",VLOOKUP($E245,'SD Abgabe'!$A$32:$N$610,'SD Abgabe'!$H$28,FALSE)=0),"",IF($L245&lt;&gt;0,"",IFERROR(IF(AND(P245&gt;0,O245&lt;&gt;"",Q245&lt;&gt;"t TM"),VLOOKUP($E245,'SD Abgabe'!$A$32:$N$610,'SD Abgabe'!$H$28,FALSE)/O245*P245,VLOOKUP($E245,'SD Abgabe'!$A$32:$N$610,'SD Abgabe'!$H$28,FALSE)),""))),"")</f>
        <v/>
      </c>
      <c r="AC245" s="87"/>
      <c r="AD245" s="424" t="s">
        <v>667</v>
      </c>
      <c r="AE245" s="26" t="str">
        <f>IF($M245=0,"",IFERROR(VLOOKUP($E245,'SD Abgabe'!$A$32:$N$556,AE$20,FALSE),""))</f>
        <v/>
      </c>
      <c r="AF245" s="15">
        <f t="shared" ca="1" si="79"/>
        <v>0</v>
      </c>
      <c r="AG245">
        <f t="shared" ca="1" si="67"/>
        <v>0</v>
      </c>
      <c r="AH245">
        <f t="shared" ca="1" si="68"/>
        <v>0</v>
      </c>
      <c r="AI245">
        <f t="shared" ca="1" si="69"/>
        <v>0</v>
      </c>
      <c r="AJ245">
        <f t="shared" ca="1" si="70"/>
        <v>0</v>
      </c>
      <c r="AK245">
        <f t="shared" si="80"/>
        <v>0</v>
      </c>
      <c r="AL245" s="28" t="e">
        <f ca="1">COUNTIF(OFFSET('SD Abgabe'!$C$32,VLOOKUP(J245,Art_Abgabe,3,FALSE),0,VLOOKUP(J245,Art_Abgabe,4,FALSE)-VLOOKUP(J245,Art_Abgabe,3,FALSE)+1,1),K245)</f>
        <v>#N/A</v>
      </c>
      <c r="AM245" s="14">
        <f ca="1">COUNTIF(OFFSET('SD Abgabe'!$M$32,VLOOKUP(E245,'SD Abgabe'!$A$33:$X$485,'SD Abgabe'!$X$28,FALSE),0,1,VLOOKUP(E245,'SD Abgabe'!$A$33:$Y$485,'SD Abgabe'!$Y$28,FALSE)),M245)</f>
        <v>0</v>
      </c>
      <c r="AN245" s="91">
        <f t="shared" ca="1" si="71"/>
        <v>0</v>
      </c>
      <c r="AO245" s="98">
        <f t="shared" si="81"/>
        <v>3</v>
      </c>
      <c r="AP245" s="98">
        <f t="shared" si="72"/>
        <v>0</v>
      </c>
      <c r="AQ245" s="17" t="str">
        <f t="shared" si="73"/>
        <v>1900-1-Abgabe</v>
      </c>
    </row>
    <row r="246" spans="1:43">
      <c r="A246" s="98">
        <f t="shared" si="62"/>
        <v>0</v>
      </c>
      <c r="B246" s="98" t="str">
        <f>IF(C246=1,SUM($C$23:C246),"")</f>
        <v/>
      </c>
      <c r="C246" s="98">
        <f t="shared" si="63"/>
        <v>0</v>
      </c>
      <c r="D246" t="str">
        <f t="shared" si="75"/>
        <v>1900-1-Abgabe-</v>
      </c>
      <c r="E246" s="7" t="str">
        <f t="shared" ca="1" si="64"/>
        <v>-</v>
      </c>
      <c r="F246" s="7">
        <f t="shared" si="76"/>
        <v>1900</v>
      </c>
      <c r="G246" s="7">
        <f t="shared" si="77"/>
        <v>1</v>
      </c>
      <c r="H246" s="162">
        <f t="shared" si="74"/>
        <v>224</v>
      </c>
      <c r="I246" s="77"/>
      <c r="J246" s="78"/>
      <c r="K246" s="79"/>
      <c r="L246" s="80"/>
      <c r="M246" s="177"/>
      <c r="N246" s="309" t="str">
        <f t="shared" ca="1" si="65"/>
        <v/>
      </c>
      <c r="O246" s="310" t="str">
        <f ca="1">IFERROR(IF(VLOOKUP($E246,'SD Abgabe'!$A$32:$N$610,'SD Abgabe'!$D$28,FALSE)=0,"",VLOOKUP($E246,'SD Abgabe'!$A$32:$N$610,'SD Abgabe'!$D$28,FALSE)),"")</f>
        <v/>
      </c>
      <c r="P246" s="313"/>
      <c r="Q246" s="317" t="str">
        <f>IF(OR($M246=0,L246&lt;&gt;0),"",IFERROR(VLOOKUP($E246,'SD Abgabe'!$A$32:$N$610,'SD Abgabe'!$E$28,FALSE),""))</f>
        <v/>
      </c>
      <c r="R246" s="87"/>
      <c r="S246" s="81" t="str">
        <f t="shared" si="66"/>
        <v/>
      </c>
      <c r="T246" s="82">
        <f>IF(M246="Tierische Erzeugnisse",IF(OR($M246=0,L246&lt;&gt;0,U246&gt;0),"",IFERROR(VLOOKUP($E246,'SD Abgabe'!$A$32:$N$4326,'SD Abgabe'!$J$28,FALSE),0)),)</f>
        <v>0</v>
      </c>
      <c r="U246" s="83"/>
      <c r="V246" s="81" t="str">
        <f t="shared" si="78"/>
        <v/>
      </c>
      <c r="W246" s="82">
        <f>IF(M246="organische Düngemittel",IF(OR($M246=0,L246&lt;&gt;0,X246&gt;0),"",IFERROR(VLOOKUP($E246,'SD Abgabe'!$A$32:$N$4326,'SD Abgabe'!$J$28,FALSE),)),)</f>
        <v>0</v>
      </c>
      <c r="X246" s="84"/>
      <c r="Y246" s="85" t="str">
        <f ca="1">IFERROR(VLOOKUP($E246,'SD Abgabe'!$A$32:$N$610,Y$20,FALSE),"")</f>
        <v/>
      </c>
      <c r="Z246" s="86" t="str">
        <f ca="1">IFERROR(IF(AND(J246&lt;&gt;"eigene Stoffe",VLOOKUP($E246,'SD Abgabe'!$A$32:$N$610,'SD Abgabe'!$G$28,FALSE)=0),"",IF($L246&lt;&gt;0,"",IFERROR(IF(AND(P246&gt;0,O246&lt;&gt;"",Q246&lt;&gt;"t TM"),VLOOKUP($E246,'SD Abgabe'!$A$32:$N$610,'SD Abgabe'!$G$28,FALSE)/O246*P246,VLOOKUP($E246,'SD Abgabe'!$A$32:$N$610,'SD Abgabe'!$G$28,FALSE)),""))),"")</f>
        <v/>
      </c>
      <c r="AA246" s="87"/>
      <c r="AB246" s="86" t="str">
        <f ca="1">IFERROR(IF(AND(J246&lt;&gt;"eigene Stoffe",VLOOKUP($E246,'SD Abgabe'!$A$32:$N$610,'SD Abgabe'!$H$28,FALSE)=0),"",IF($L246&lt;&gt;0,"",IFERROR(IF(AND(P246&gt;0,O246&lt;&gt;"",Q246&lt;&gt;"t TM"),VLOOKUP($E246,'SD Abgabe'!$A$32:$N$610,'SD Abgabe'!$H$28,FALSE)/O246*P246,VLOOKUP($E246,'SD Abgabe'!$A$32:$N$610,'SD Abgabe'!$H$28,FALSE)),""))),"")</f>
        <v/>
      </c>
      <c r="AC246" s="87"/>
      <c r="AD246" s="424" t="s">
        <v>667</v>
      </c>
      <c r="AE246" s="26" t="str">
        <f>IF($M246=0,"",IFERROR(VLOOKUP($E246,'SD Abgabe'!$A$32:$N$556,AE$20,FALSE),""))</f>
        <v/>
      </c>
      <c r="AF246" s="15">
        <f t="shared" ca="1" si="79"/>
        <v>0</v>
      </c>
      <c r="AG246">
        <f t="shared" ca="1" si="67"/>
        <v>0</v>
      </c>
      <c r="AH246">
        <f t="shared" ca="1" si="68"/>
        <v>0</v>
      </c>
      <c r="AI246">
        <f t="shared" ca="1" si="69"/>
        <v>0</v>
      </c>
      <c r="AJ246">
        <f t="shared" ca="1" si="70"/>
        <v>0</v>
      </c>
      <c r="AK246">
        <f t="shared" si="80"/>
        <v>0</v>
      </c>
      <c r="AL246" s="28" t="e">
        <f ca="1">COUNTIF(OFFSET('SD Abgabe'!$C$32,VLOOKUP(J246,Art_Abgabe,3,FALSE),0,VLOOKUP(J246,Art_Abgabe,4,FALSE)-VLOOKUP(J246,Art_Abgabe,3,FALSE)+1,1),K246)</f>
        <v>#N/A</v>
      </c>
      <c r="AM246" s="14">
        <f ca="1">COUNTIF(OFFSET('SD Abgabe'!$M$32,VLOOKUP(E246,'SD Abgabe'!$A$33:$X$485,'SD Abgabe'!$X$28,FALSE),0,1,VLOOKUP(E246,'SD Abgabe'!$A$33:$Y$485,'SD Abgabe'!$Y$28,FALSE)),M246)</f>
        <v>0</v>
      </c>
      <c r="AN246" s="91">
        <f t="shared" ca="1" si="71"/>
        <v>0</v>
      </c>
      <c r="AO246" s="98">
        <f t="shared" si="81"/>
        <v>3</v>
      </c>
      <c r="AP246" s="98">
        <f t="shared" si="72"/>
        <v>0</v>
      </c>
      <c r="AQ246" s="17" t="str">
        <f t="shared" si="73"/>
        <v>1900-1-Abgabe</v>
      </c>
    </row>
    <row r="247" spans="1:43">
      <c r="A247" s="98">
        <f t="shared" si="62"/>
        <v>0</v>
      </c>
      <c r="B247" s="98" t="str">
        <f>IF(C247=1,SUM($C$23:C247),"")</f>
        <v/>
      </c>
      <c r="C247" s="98">
        <f t="shared" si="63"/>
        <v>0</v>
      </c>
      <c r="D247" t="str">
        <f t="shared" si="75"/>
        <v>1900-1-Abgabe-</v>
      </c>
      <c r="E247" s="7" t="str">
        <f t="shared" ca="1" si="64"/>
        <v>-</v>
      </c>
      <c r="F247" s="7">
        <f t="shared" si="76"/>
        <v>1900</v>
      </c>
      <c r="G247" s="7">
        <f t="shared" si="77"/>
        <v>1</v>
      </c>
      <c r="H247" s="162">
        <f t="shared" si="74"/>
        <v>225</v>
      </c>
      <c r="I247" s="77"/>
      <c r="J247" s="78"/>
      <c r="K247" s="79"/>
      <c r="L247" s="80"/>
      <c r="M247" s="177"/>
      <c r="N247" s="309" t="str">
        <f t="shared" ca="1" si="65"/>
        <v/>
      </c>
      <c r="O247" s="310" t="str">
        <f ca="1">IFERROR(IF(VLOOKUP($E247,'SD Abgabe'!$A$32:$N$610,'SD Abgabe'!$D$28,FALSE)=0,"",VLOOKUP($E247,'SD Abgabe'!$A$32:$N$610,'SD Abgabe'!$D$28,FALSE)),"")</f>
        <v/>
      </c>
      <c r="P247" s="313"/>
      <c r="Q247" s="317" t="str">
        <f>IF(OR($M247=0,L247&lt;&gt;0),"",IFERROR(VLOOKUP($E247,'SD Abgabe'!$A$32:$N$610,'SD Abgabe'!$E$28,FALSE),""))</f>
        <v/>
      </c>
      <c r="R247" s="87"/>
      <c r="S247" s="81" t="str">
        <f t="shared" si="66"/>
        <v/>
      </c>
      <c r="T247" s="82">
        <f>IF(M247="Tierische Erzeugnisse",IF(OR($M247=0,L247&lt;&gt;0,U247&gt;0),"",IFERROR(VLOOKUP($E247,'SD Abgabe'!$A$32:$N$4326,'SD Abgabe'!$J$28,FALSE),0)),)</f>
        <v>0</v>
      </c>
      <c r="U247" s="83"/>
      <c r="V247" s="81" t="str">
        <f t="shared" si="78"/>
        <v/>
      </c>
      <c r="W247" s="82">
        <f>IF(M247="organische Düngemittel",IF(OR($M247=0,L247&lt;&gt;0,X247&gt;0),"",IFERROR(VLOOKUP($E247,'SD Abgabe'!$A$32:$N$4326,'SD Abgabe'!$J$28,FALSE),)),)</f>
        <v>0</v>
      </c>
      <c r="X247" s="84"/>
      <c r="Y247" s="85" t="str">
        <f ca="1">IFERROR(VLOOKUP($E247,'SD Abgabe'!$A$32:$N$610,Y$20,FALSE),"")</f>
        <v/>
      </c>
      <c r="Z247" s="86" t="str">
        <f ca="1">IFERROR(IF(AND(J247&lt;&gt;"eigene Stoffe",VLOOKUP($E247,'SD Abgabe'!$A$32:$N$610,'SD Abgabe'!$G$28,FALSE)=0),"",IF($L247&lt;&gt;0,"",IFERROR(IF(AND(P247&gt;0,O247&lt;&gt;"",Q247&lt;&gt;"t TM"),VLOOKUP($E247,'SD Abgabe'!$A$32:$N$610,'SD Abgabe'!$G$28,FALSE)/O247*P247,VLOOKUP($E247,'SD Abgabe'!$A$32:$N$610,'SD Abgabe'!$G$28,FALSE)),""))),"")</f>
        <v/>
      </c>
      <c r="AA247" s="87"/>
      <c r="AB247" s="86" t="str">
        <f ca="1">IFERROR(IF(AND(J247&lt;&gt;"eigene Stoffe",VLOOKUP($E247,'SD Abgabe'!$A$32:$N$610,'SD Abgabe'!$H$28,FALSE)=0),"",IF($L247&lt;&gt;0,"",IFERROR(IF(AND(P247&gt;0,O247&lt;&gt;"",Q247&lt;&gt;"t TM"),VLOOKUP($E247,'SD Abgabe'!$A$32:$N$610,'SD Abgabe'!$H$28,FALSE)/O247*P247,VLOOKUP($E247,'SD Abgabe'!$A$32:$N$610,'SD Abgabe'!$H$28,FALSE)),""))),"")</f>
        <v/>
      </c>
      <c r="AC247" s="87"/>
      <c r="AD247" s="424" t="s">
        <v>667</v>
      </c>
      <c r="AE247" s="26" t="str">
        <f>IF($M247=0,"",IFERROR(VLOOKUP($E247,'SD Abgabe'!$A$32:$N$556,AE$20,FALSE),""))</f>
        <v/>
      </c>
      <c r="AF247" s="15">
        <f t="shared" ca="1" si="79"/>
        <v>0</v>
      </c>
      <c r="AG247">
        <f t="shared" ca="1" si="67"/>
        <v>0</v>
      </c>
      <c r="AH247">
        <f t="shared" ca="1" si="68"/>
        <v>0</v>
      </c>
      <c r="AI247">
        <f t="shared" ca="1" si="69"/>
        <v>0</v>
      </c>
      <c r="AJ247">
        <f t="shared" ca="1" si="70"/>
        <v>0</v>
      </c>
      <c r="AK247">
        <f t="shared" si="80"/>
        <v>0</v>
      </c>
      <c r="AL247" s="28" t="e">
        <f ca="1">COUNTIF(OFFSET('SD Abgabe'!$C$32,VLOOKUP(J247,Art_Abgabe,3,FALSE),0,VLOOKUP(J247,Art_Abgabe,4,FALSE)-VLOOKUP(J247,Art_Abgabe,3,FALSE)+1,1),K247)</f>
        <v>#N/A</v>
      </c>
      <c r="AM247" s="14">
        <f ca="1">COUNTIF(OFFSET('SD Abgabe'!$M$32,VLOOKUP(E247,'SD Abgabe'!$A$33:$X$485,'SD Abgabe'!$X$28,FALSE),0,1,VLOOKUP(E247,'SD Abgabe'!$A$33:$Y$485,'SD Abgabe'!$Y$28,FALSE)),M247)</f>
        <v>0</v>
      </c>
      <c r="AN247" s="91">
        <f t="shared" ca="1" si="71"/>
        <v>0</v>
      </c>
      <c r="AO247" s="98">
        <f t="shared" si="81"/>
        <v>3</v>
      </c>
      <c r="AP247" s="98">
        <f t="shared" si="72"/>
        <v>0</v>
      </c>
      <c r="AQ247" s="17" t="str">
        <f t="shared" si="73"/>
        <v>1900-1-Abgabe</v>
      </c>
    </row>
    <row r="248" spans="1:43">
      <c r="A248" s="98">
        <f t="shared" si="62"/>
        <v>0</v>
      </c>
      <c r="B248" s="98" t="str">
        <f>IF(C248=1,SUM($C$23:C248),"")</f>
        <v/>
      </c>
      <c r="C248" s="98">
        <f t="shared" si="63"/>
        <v>0</v>
      </c>
      <c r="D248" t="str">
        <f t="shared" si="75"/>
        <v>1900-1-Abgabe-</v>
      </c>
      <c r="E248" s="7" t="str">
        <f t="shared" ca="1" si="64"/>
        <v>-</v>
      </c>
      <c r="F248" s="7">
        <f t="shared" si="76"/>
        <v>1900</v>
      </c>
      <c r="G248" s="7">
        <f t="shared" si="77"/>
        <v>1</v>
      </c>
      <c r="H248" s="162">
        <f t="shared" si="74"/>
        <v>226</v>
      </c>
      <c r="I248" s="77"/>
      <c r="J248" s="78"/>
      <c r="K248" s="79"/>
      <c r="L248" s="80"/>
      <c r="M248" s="177"/>
      <c r="N248" s="309" t="str">
        <f t="shared" ca="1" si="65"/>
        <v/>
      </c>
      <c r="O248" s="310" t="str">
        <f ca="1">IFERROR(IF(VLOOKUP($E248,'SD Abgabe'!$A$32:$N$610,'SD Abgabe'!$D$28,FALSE)=0,"",VLOOKUP($E248,'SD Abgabe'!$A$32:$N$610,'SD Abgabe'!$D$28,FALSE)),"")</f>
        <v/>
      </c>
      <c r="P248" s="313"/>
      <c r="Q248" s="317" t="str">
        <f>IF(OR($M248=0,L248&lt;&gt;0),"",IFERROR(VLOOKUP($E248,'SD Abgabe'!$A$32:$N$610,'SD Abgabe'!$E$28,FALSE),""))</f>
        <v/>
      </c>
      <c r="R248" s="87"/>
      <c r="S248" s="81" t="str">
        <f t="shared" si="66"/>
        <v/>
      </c>
      <c r="T248" s="82">
        <f>IF(M248="Tierische Erzeugnisse",IF(OR($M248=0,L248&lt;&gt;0,U248&gt;0),"",IFERROR(VLOOKUP($E248,'SD Abgabe'!$A$32:$N$4326,'SD Abgabe'!$J$28,FALSE),0)),)</f>
        <v>0</v>
      </c>
      <c r="U248" s="83"/>
      <c r="V248" s="81" t="str">
        <f t="shared" si="78"/>
        <v/>
      </c>
      <c r="W248" s="82">
        <f>IF(M248="organische Düngemittel",IF(OR($M248=0,L248&lt;&gt;0,X248&gt;0),"",IFERROR(VLOOKUP($E248,'SD Abgabe'!$A$32:$N$4326,'SD Abgabe'!$J$28,FALSE),)),)</f>
        <v>0</v>
      </c>
      <c r="X248" s="84"/>
      <c r="Y248" s="85" t="str">
        <f ca="1">IFERROR(VLOOKUP($E248,'SD Abgabe'!$A$32:$N$610,Y$20,FALSE),"")</f>
        <v/>
      </c>
      <c r="Z248" s="86" t="str">
        <f ca="1">IFERROR(IF(AND(J248&lt;&gt;"eigene Stoffe",VLOOKUP($E248,'SD Abgabe'!$A$32:$N$610,'SD Abgabe'!$G$28,FALSE)=0),"",IF($L248&lt;&gt;0,"",IFERROR(IF(AND(P248&gt;0,O248&lt;&gt;"",Q248&lt;&gt;"t TM"),VLOOKUP($E248,'SD Abgabe'!$A$32:$N$610,'SD Abgabe'!$G$28,FALSE)/O248*P248,VLOOKUP($E248,'SD Abgabe'!$A$32:$N$610,'SD Abgabe'!$G$28,FALSE)),""))),"")</f>
        <v/>
      </c>
      <c r="AA248" s="87"/>
      <c r="AB248" s="86" t="str">
        <f ca="1">IFERROR(IF(AND(J248&lt;&gt;"eigene Stoffe",VLOOKUP($E248,'SD Abgabe'!$A$32:$N$610,'SD Abgabe'!$H$28,FALSE)=0),"",IF($L248&lt;&gt;0,"",IFERROR(IF(AND(P248&gt;0,O248&lt;&gt;"",Q248&lt;&gt;"t TM"),VLOOKUP($E248,'SD Abgabe'!$A$32:$N$610,'SD Abgabe'!$H$28,FALSE)/O248*P248,VLOOKUP($E248,'SD Abgabe'!$A$32:$N$610,'SD Abgabe'!$H$28,FALSE)),""))),"")</f>
        <v/>
      </c>
      <c r="AC248" s="87"/>
      <c r="AD248" s="424" t="s">
        <v>667</v>
      </c>
      <c r="AE248" s="26" t="str">
        <f>IF($M248=0,"",IFERROR(VLOOKUP($E248,'SD Abgabe'!$A$32:$N$556,AE$20,FALSE),""))</f>
        <v/>
      </c>
      <c r="AF248" s="15">
        <f t="shared" ca="1" si="79"/>
        <v>0</v>
      </c>
      <c r="AG248">
        <f t="shared" ca="1" si="67"/>
        <v>0</v>
      </c>
      <c r="AH248">
        <f t="shared" ca="1" si="68"/>
        <v>0</v>
      </c>
      <c r="AI248">
        <f t="shared" ca="1" si="69"/>
        <v>0</v>
      </c>
      <c r="AJ248">
        <f t="shared" ca="1" si="70"/>
        <v>0</v>
      </c>
      <c r="AK248">
        <f t="shared" si="80"/>
        <v>0</v>
      </c>
      <c r="AL248" s="28" t="e">
        <f ca="1">COUNTIF(OFFSET('SD Abgabe'!$C$32,VLOOKUP(J248,Art_Abgabe,3,FALSE),0,VLOOKUP(J248,Art_Abgabe,4,FALSE)-VLOOKUP(J248,Art_Abgabe,3,FALSE)+1,1),K248)</f>
        <v>#N/A</v>
      </c>
      <c r="AM248" s="14">
        <f ca="1">COUNTIF(OFFSET('SD Abgabe'!$M$32,VLOOKUP(E248,'SD Abgabe'!$A$33:$X$485,'SD Abgabe'!$X$28,FALSE),0,1,VLOOKUP(E248,'SD Abgabe'!$A$33:$Y$485,'SD Abgabe'!$Y$28,FALSE)),M248)</f>
        <v>0</v>
      </c>
      <c r="AN248" s="91">
        <f t="shared" ca="1" si="71"/>
        <v>0</v>
      </c>
      <c r="AO248" s="98">
        <f t="shared" si="81"/>
        <v>3</v>
      </c>
      <c r="AP248" s="98">
        <f t="shared" si="72"/>
        <v>0</v>
      </c>
      <c r="AQ248" s="17" t="str">
        <f t="shared" si="73"/>
        <v>1900-1-Abgabe</v>
      </c>
    </row>
    <row r="249" spans="1:43">
      <c r="A249" s="98">
        <f t="shared" si="62"/>
        <v>0</v>
      </c>
      <c r="B249" s="98" t="str">
        <f>IF(C249=1,SUM($C$23:C249),"")</f>
        <v/>
      </c>
      <c r="C249" s="98">
        <f t="shared" si="63"/>
        <v>0</v>
      </c>
      <c r="D249" t="str">
        <f t="shared" si="75"/>
        <v>1900-1-Abgabe-</v>
      </c>
      <c r="E249" s="7" t="str">
        <f t="shared" ca="1" si="64"/>
        <v>-</v>
      </c>
      <c r="F249" s="7">
        <f t="shared" si="76"/>
        <v>1900</v>
      </c>
      <c r="G249" s="7">
        <f t="shared" si="77"/>
        <v>1</v>
      </c>
      <c r="H249" s="162">
        <f t="shared" si="74"/>
        <v>227</v>
      </c>
      <c r="I249" s="77"/>
      <c r="J249" s="78"/>
      <c r="K249" s="79"/>
      <c r="L249" s="80"/>
      <c r="M249" s="177"/>
      <c r="N249" s="309" t="str">
        <f t="shared" ca="1" si="65"/>
        <v/>
      </c>
      <c r="O249" s="310" t="str">
        <f ca="1">IFERROR(IF(VLOOKUP($E249,'SD Abgabe'!$A$32:$N$610,'SD Abgabe'!$D$28,FALSE)=0,"",VLOOKUP($E249,'SD Abgabe'!$A$32:$N$610,'SD Abgabe'!$D$28,FALSE)),"")</f>
        <v/>
      </c>
      <c r="P249" s="313"/>
      <c r="Q249" s="317" t="str">
        <f>IF(OR($M249=0,L249&lt;&gt;0),"",IFERROR(VLOOKUP($E249,'SD Abgabe'!$A$32:$N$610,'SD Abgabe'!$E$28,FALSE),""))</f>
        <v/>
      </c>
      <c r="R249" s="87"/>
      <c r="S249" s="81" t="str">
        <f t="shared" si="66"/>
        <v/>
      </c>
      <c r="T249" s="82">
        <f>IF(M249="Tierische Erzeugnisse",IF(OR($M249=0,L249&lt;&gt;0,U249&gt;0),"",IFERROR(VLOOKUP($E249,'SD Abgabe'!$A$32:$N$4326,'SD Abgabe'!$J$28,FALSE),0)),)</f>
        <v>0</v>
      </c>
      <c r="U249" s="83"/>
      <c r="V249" s="81" t="str">
        <f t="shared" si="78"/>
        <v/>
      </c>
      <c r="W249" s="82">
        <f>IF(M249="organische Düngemittel",IF(OR($M249=0,L249&lt;&gt;0,X249&gt;0),"",IFERROR(VLOOKUP($E249,'SD Abgabe'!$A$32:$N$4326,'SD Abgabe'!$J$28,FALSE),)),)</f>
        <v>0</v>
      </c>
      <c r="X249" s="84"/>
      <c r="Y249" s="85" t="str">
        <f ca="1">IFERROR(VLOOKUP($E249,'SD Abgabe'!$A$32:$N$610,Y$20,FALSE),"")</f>
        <v/>
      </c>
      <c r="Z249" s="86" t="str">
        <f ca="1">IFERROR(IF(AND(J249&lt;&gt;"eigene Stoffe",VLOOKUP($E249,'SD Abgabe'!$A$32:$N$610,'SD Abgabe'!$G$28,FALSE)=0),"",IF($L249&lt;&gt;0,"",IFERROR(IF(AND(P249&gt;0,O249&lt;&gt;"",Q249&lt;&gt;"t TM"),VLOOKUP($E249,'SD Abgabe'!$A$32:$N$610,'SD Abgabe'!$G$28,FALSE)/O249*P249,VLOOKUP($E249,'SD Abgabe'!$A$32:$N$610,'SD Abgabe'!$G$28,FALSE)),""))),"")</f>
        <v/>
      </c>
      <c r="AA249" s="87"/>
      <c r="AB249" s="86" t="str">
        <f ca="1">IFERROR(IF(AND(J249&lt;&gt;"eigene Stoffe",VLOOKUP($E249,'SD Abgabe'!$A$32:$N$610,'SD Abgabe'!$H$28,FALSE)=0),"",IF($L249&lt;&gt;0,"",IFERROR(IF(AND(P249&gt;0,O249&lt;&gt;"",Q249&lt;&gt;"t TM"),VLOOKUP($E249,'SD Abgabe'!$A$32:$N$610,'SD Abgabe'!$H$28,FALSE)/O249*P249,VLOOKUP($E249,'SD Abgabe'!$A$32:$N$610,'SD Abgabe'!$H$28,FALSE)),""))),"")</f>
        <v/>
      </c>
      <c r="AC249" s="87"/>
      <c r="AD249" s="424" t="s">
        <v>667</v>
      </c>
      <c r="AE249" s="26" t="str">
        <f>IF($M249=0,"",IFERROR(VLOOKUP($E249,'SD Abgabe'!$A$32:$N$556,AE$20,FALSE),""))</f>
        <v/>
      </c>
      <c r="AF249" s="15">
        <f t="shared" ca="1" si="79"/>
        <v>0</v>
      </c>
      <c r="AG249">
        <f t="shared" ca="1" si="67"/>
        <v>0</v>
      </c>
      <c r="AH249">
        <f t="shared" ca="1" si="68"/>
        <v>0</v>
      </c>
      <c r="AI249">
        <f t="shared" ca="1" si="69"/>
        <v>0</v>
      </c>
      <c r="AJ249">
        <f t="shared" ca="1" si="70"/>
        <v>0</v>
      </c>
      <c r="AK249">
        <f t="shared" si="80"/>
        <v>0</v>
      </c>
      <c r="AL249" s="28" t="e">
        <f ca="1">COUNTIF(OFFSET('SD Abgabe'!$C$32,VLOOKUP(J249,Art_Abgabe,3,FALSE),0,VLOOKUP(J249,Art_Abgabe,4,FALSE)-VLOOKUP(J249,Art_Abgabe,3,FALSE)+1,1),K249)</f>
        <v>#N/A</v>
      </c>
      <c r="AM249" s="14">
        <f ca="1">COUNTIF(OFFSET('SD Abgabe'!$M$32,VLOOKUP(E249,'SD Abgabe'!$A$33:$X$485,'SD Abgabe'!$X$28,FALSE),0,1,VLOOKUP(E249,'SD Abgabe'!$A$33:$Y$485,'SD Abgabe'!$Y$28,FALSE)),M249)</f>
        <v>0</v>
      </c>
      <c r="AN249" s="91">
        <f t="shared" ca="1" si="71"/>
        <v>0</v>
      </c>
      <c r="AO249" s="98">
        <f t="shared" si="81"/>
        <v>3</v>
      </c>
      <c r="AP249" s="98">
        <f t="shared" si="72"/>
        <v>0</v>
      </c>
      <c r="AQ249" s="17" t="str">
        <f t="shared" si="73"/>
        <v>1900-1-Abgabe</v>
      </c>
    </row>
    <row r="250" spans="1:43">
      <c r="A250" s="98">
        <f t="shared" si="62"/>
        <v>0</v>
      </c>
      <c r="B250" s="98" t="str">
        <f>IF(C250=1,SUM($C$23:C250),"")</f>
        <v/>
      </c>
      <c r="C250" s="98">
        <f t="shared" si="63"/>
        <v>0</v>
      </c>
      <c r="D250" t="str">
        <f t="shared" si="75"/>
        <v>1900-1-Abgabe-</v>
      </c>
      <c r="E250" s="7" t="str">
        <f t="shared" ca="1" si="64"/>
        <v>-</v>
      </c>
      <c r="F250" s="7">
        <f t="shared" si="76"/>
        <v>1900</v>
      </c>
      <c r="G250" s="7">
        <f t="shared" si="77"/>
        <v>1</v>
      </c>
      <c r="H250" s="162">
        <f t="shared" si="74"/>
        <v>228</v>
      </c>
      <c r="I250" s="77"/>
      <c r="J250" s="78"/>
      <c r="K250" s="79"/>
      <c r="L250" s="80"/>
      <c r="M250" s="177"/>
      <c r="N250" s="309" t="str">
        <f t="shared" ca="1" si="65"/>
        <v/>
      </c>
      <c r="O250" s="310" t="str">
        <f ca="1">IFERROR(IF(VLOOKUP($E250,'SD Abgabe'!$A$32:$N$610,'SD Abgabe'!$D$28,FALSE)=0,"",VLOOKUP($E250,'SD Abgabe'!$A$32:$N$610,'SD Abgabe'!$D$28,FALSE)),"")</f>
        <v/>
      </c>
      <c r="P250" s="313"/>
      <c r="Q250" s="317" t="str">
        <f>IF(OR($M250=0,L250&lt;&gt;0),"",IFERROR(VLOOKUP($E250,'SD Abgabe'!$A$32:$N$610,'SD Abgabe'!$E$28,FALSE),""))</f>
        <v/>
      </c>
      <c r="R250" s="87"/>
      <c r="S250" s="81" t="str">
        <f t="shared" si="66"/>
        <v/>
      </c>
      <c r="T250" s="82">
        <f>IF(M250="Tierische Erzeugnisse",IF(OR($M250=0,L250&lt;&gt;0,U250&gt;0),"",IFERROR(VLOOKUP($E250,'SD Abgabe'!$A$32:$N$4326,'SD Abgabe'!$J$28,FALSE),0)),)</f>
        <v>0</v>
      </c>
      <c r="U250" s="83"/>
      <c r="V250" s="81" t="str">
        <f t="shared" si="78"/>
        <v/>
      </c>
      <c r="W250" s="82">
        <f>IF(M250="organische Düngemittel",IF(OR($M250=0,L250&lt;&gt;0,X250&gt;0),"",IFERROR(VLOOKUP($E250,'SD Abgabe'!$A$32:$N$4326,'SD Abgabe'!$J$28,FALSE),)),)</f>
        <v>0</v>
      </c>
      <c r="X250" s="84"/>
      <c r="Y250" s="85" t="str">
        <f ca="1">IFERROR(VLOOKUP($E250,'SD Abgabe'!$A$32:$N$610,Y$20,FALSE),"")</f>
        <v/>
      </c>
      <c r="Z250" s="86" t="str">
        <f ca="1">IFERROR(IF(AND(J250&lt;&gt;"eigene Stoffe",VLOOKUP($E250,'SD Abgabe'!$A$32:$N$610,'SD Abgabe'!$G$28,FALSE)=0),"",IF($L250&lt;&gt;0,"",IFERROR(IF(AND(P250&gt;0,O250&lt;&gt;"",Q250&lt;&gt;"t TM"),VLOOKUP($E250,'SD Abgabe'!$A$32:$N$610,'SD Abgabe'!$G$28,FALSE)/O250*P250,VLOOKUP($E250,'SD Abgabe'!$A$32:$N$610,'SD Abgabe'!$G$28,FALSE)),""))),"")</f>
        <v/>
      </c>
      <c r="AA250" s="87"/>
      <c r="AB250" s="86" t="str">
        <f ca="1">IFERROR(IF(AND(J250&lt;&gt;"eigene Stoffe",VLOOKUP($E250,'SD Abgabe'!$A$32:$N$610,'SD Abgabe'!$H$28,FALSE)=0),"",IF($L250&lt;&gt;0,"",IFERROR(IF(AND(P250&gt;0,O250&lt;&gt;"",Q250&lt;&gt;"t TM"),VLOOKUP($E250,'SD Abgabe'!$A$32:$N$610,'SD Abgabe'!$H$28,FALSE)/O250*P250,VLOOKUP($E250,'SD Abgabe'!$A$32:$N$610,'SD Abgabe'!$H$28,FALSE)),""))),"")</f>
        <v/>
      </c>
      <c r="AC250" s="87"/>
      <c r="AD250" s="424" t="s">
        <v>667</v>
      </c>
      <c r="AE250" s="26" t="str">
        <f>IF($M250=0,"",IFERROR(VLOOKUP($E250,'SD Abgabe'!$A$32:$N$556,AE$20,FALSE),""))</f>
        <v/>
      </c>
      <c r="AF250" s="15">
        <f t="shared" ca="1" si="79"/>
        <v>0</v>
      </c>
      <c r="AG250">
        <f t="shared" ca="1" si="67"/>
        <v>0</v>
      </c>
      <c r="AH250">
        <f t="shared" ca="1" si="68"/>
        <v>0</v>
      </c>
      <c r="AI250">
        <f t="shared" ca="1" si="69"/>
        <v>0</v>
      </c>
      <c r="AJ250">
        <f t="shared" ca="1" si="70"/>
        <v>0</v>
      </c>
      <c r="AK250">
        <f t="shared" si="80"/>
        <v>0</v>
      </c>
      <c r="AL250" s="28" t="e">
        <f ca="1">COUNTIF(OFFSET('SD Abgabe'!$C$32,VLOOKUP(J250,Art_Abgabe,3,FALSE),0,VLOOKUP(J250,Art_Abgabe,4,FALSE)-VLOOKUP(J250,Art_Abgabe,3,FALSE)+1,1),K250)</f>
        <v>#N/A</v>
      </c>
      <c r="AM250" s="14">
        <f ca="1">COUNTIF(OFFSET('SD Abgabe'!$M$32,VLOOKUP(E250,'SD Abgabe'!$A$33:$X$485,'SD Abgabe'!$X$28,FALSE),0,1,VLOOKUP(E250,'SD Abgabe'!$A$33:$Y$485,'SD Abgabe'!$Y$28,FALSE)),M250)</f>
        <v>0</v>
      </c>
      <c r="AN250" s="91">
        <f t="shared" ca="1" si="71"/>
        <v>0</v>
      </c>
      <c r="AO250" s="98">
        <f t="shared" si="81"/>
        <v>3</v>
      </c>
      <c r="AP250" s="98">
        <f t="shared" si="72"/>
        <v>0</v>
      </c>
      <c r="AQ250" s="17" t="str">
        <f t="shared" si="73"/>
        <v>1900-1-Abgabe</v>
      </c>
    </row>
    <row r="251" spans="1:43">
      <c r="A251" s="98">
        <f t="shared" si="62"/>
        <v>0</v>
      </c>
      <c r="B251" s="98" t="str">
        <f>IF(C251=1,SUM($C$23:C251),"")</f>
        <v/>
      </c>
      <c r="C251" s="98">
        <f t="shared" si="63"/>
        <v>0</v>
      </c>
      <c r="D251" t="str">
        <f t="shared" si="75"/>
        <v>1900-1-Abgabe-</v>
      </c>
      <c r="E251" s="7" t="str">
        <f t="shared" ca="1" si="64"/>
        <v>-</v>
      </c>
      <c r="F251" s="7">
        <f t="shared" si="76"/>
        <v>1900</v>
      </c>
      <c r="G251" s="7">
        <f t="shared" si="77"/>
        <v>1</v>
      </c>
      <c r="H251" s="162">
        <f t="shared" si="74"/>
        <v>229</v>
      </c>
      <c r="I251" s="77"/>
      <c r="J251" s="78"/>
      <c r="K251" s="79"/>
      <c r="L251" s="80"/>
      <c r="M251" s="177"/>
      <c r="N251" s="309" t="str">
        <f t="shared" ca="1" si="65"/>
        <v/>
      </c>
      <c r="O251" s="310" t="str">
        <f ca="1">IFERROR(IF(VLOOKUP($E251,'SD Abgabe'!$A$32:$N$610,'SD Abgabe'!$D$28,FALSE)=0,"",VLOOKUP($E251,'SD Abgabe'!$A$32:$N$610,'SD Abgabe'!$D$28,FALSE)),"")</f>
        <v/>
      </c>
      <c r="P251" s="313"/>
      <c r="Q251" s="317" t="str">
        <f>IF(OR($M251=0,L251&lt;&gt;0),"",IFERROR(VLOOKUP($E251,'SD Abgabe'!$A$32:$N$610,'SD Abgabe'!$E$28,FALSE),""))</f>
        <v/>
      </c>
      <c r="R251" s="87"/>
      <c r="S251" s="81" t="str">
        <f t="shared" si="66"/>
        <v/>
      </c>
      <c r="T251" s="82">
        <f>IF(M251="Tierische Erzeugnisse",IF(OR($M251=0,L251&lt;&gt;0,U251&gt;0),"",IFERROR(VLOOKUP($E251,'SD Abgabe'!$A$32:$N$4326,'SD Abgabe'!$J$28,FALSE),0)),)</f>
        <v>0</v>
      </c>
      <c r="U251" s="83"/>
      <c r="V251" s="81" t="str">
        <f t="shared" si="78"/>
        <v/>
      </c>
      <c r="W251" s="82">
        <f>IF(M251="organische Düngemittel",IF(OR($M251=0,L251&lt;&gt;0,X251&gt;0),"",IFERROR(VLOOKUP($E251,'SD Abgabe'!$A$32:$N$4326,'SD Abgabe'!$J$28,FALSE),)),)</f>
        <v>0</v>
      </c>
      <c r="X251" s="84"/>
      <c r="Y251" s="85" t="str">
        <f ca="1">IFERROR(VLOOKUP($E251,'SD Abgabe'!$A$32:$N$610,Y$20,FALSE),"")</f>
        <v/>
      </c>
      <c r="Z251" s="86" t="str">
        <f ca="1">IFERROR(IF(AND(J251&lt;&gt;"eigene Stoffe",VLOOKUP($E251,'SD Abgabe'!$A$32:$N$610,'SD Abgabe'!$G$28,FALSE)=0),"",IF($L251&lt;&gt;0,"",IFERROR(IF(AND(P251&gt;0,O251&lt;&gt;"",Q251&lt;&gt;"t TM"),VLOOKUP($E251,'SD Abgabe'!$A$32:$N$610,'SD Abgabe'!$G$28,FALSE)/O251*P251,VLOOKUP($E251,'SD Abgabe'!$A$32:$N$610,'SD Abgabe'!$G$28,FALSE)),""))),"")</f>
        <v/>
      </c>
      <c r="AA251" s="87"/>
      <c r="AB251" s="86" t="str">
        <f ca="1">IFERROR(IF(AND(J251&lt;&gt;"eigene Stoffe",VLOOKUP($E251,'SD Abgabe'!$A$32:$N$610,'SD Abgabe'!$H$28,FALSE)=0),"",IF($L251&lt;&gt;0,"",IFERROR(IF(AND(P251&gt;0,O251&lt;&gt;"",Q251&lt;&gt;"t TM"),VLOOKUP($E251,'SD Abgabe'!$A$32:$N$610,'SD Abgabe'!$H$28,FALSE)/O251*P251,VLOOKUP($E251,'SD Abgabe'!$A$32:$N$610,'SD Abgabe'!$H$28,FALSE)),""))),"")</f>
        <v/>
      </c>
      <c r="AC251" s="87"/>
      <c r="AD251" s="424" t="s">
        <v>667</v>
      </c>
      <c r="AE251" s="26" t="str">
        <f>IF($M251=0,"",IFERROR(VLOOKUP($E251,'SD Abgabe'!$A$32:$N$556,AE$20,FALSE),""))</f>
        <v/>
      </c>
      <c r="AF251" s="15">
        <f t="shared" ca="1" si="79"/>
        <v>0</v>
      </c>
      <c r="AG251">
        <f t="shared" ca="1" si="67"/>
        <v>0</v>
      </c>
      <c r="AH251">
        <f t="shared" ca="1" si="68"/>
        <v>0</v>
      </c>
      <c r="AI251">
        <f t="shared" ca="1" si="69"/>
        <v>0</v>
      </c>
      <c r="AJ251">
        <f t="shared" ca="1" si="70"/>
        <v>0</v>
      </c>
      <c r="AK251">
        <f t="shared" si="80"/>
        <v>0</v>
      </c>
      <c r="AL251" s="28" t="e">
        <f ca="1">COUNTIF(OFFSET('SD Abgabe'!$C$32,VLOOKUP(J251,Art_Abgabe,3,FALSE),0,VLOOKUP(J251,Art_Abgabe,4,FALSE)-VLOOKUP(J251,Art_Abgabe,3,FALSE)+1,1),K251)</f>
        <v>#N/A</v>
      </c>
      <c r="AM251" s="14">
        <f ca="1">COUNTIF(OFFSET('SD Abgabe'!$M$32,VLOOKUP(E251,'SD Abgabe'!$A$33:$X$485,'SD Abgabe'!$X$28,FALSE),0,1,VLOOKUP(E251,'SD Abgabe'!$A$33:$Y$485,'SD Abgabe'!$Y$28,FALSE)),M251)</f>
        <v>0</v>
      </c>
      <c r="AN251" s="91">
        <f t="shared" ca="1" si="71"/>
        <v>0</v>
      </c>
      <c r="AO251" s="98">
        <f t="shared" si="81"/>
        <v>3</v>
      </c>
      <c r="AP251" s="98">
        <f t="shared" si="72"/>
        <v>0</v>
      </c>
      <c r="AQ251" s="17" t="str">
        <f t="shared" si="73"/>
        <v>1900-1-Abgabe</v>
      </c>
    </row>
    <row r="252" spans="1:43">
      <c r="A252" s="98">
        <f t="shared" si="62"/>
        <v>0</v>
      </c>
      <c r="B252" s="98" t="str">
        <f>IF(C252=1,SUM($C$23:C252),"")</f>
        <v/>
      </c>
      <c r="C252" s="98">
        <f t="shared" si="63"/>
        <v>0</v>
      </c>
      <c r="D252" t="str">
        <f t="shared" si="75"/>
        <v>1900-1-Abgabe-</v>
      </c>
      <c r="E252" s="7" t="str">
        <f t="shared" ca="1" si="64"/>
        <v>-</v>
      </c>
      <c r="F252" s="7">
        <f t="shared" si="76"/>
        <v>1900</v>
      </c>
      <c r="G252" s="7">
        <f t="shared" si="77"/>
        <v>1</v>
      </c>
      <c r="H252" s="162">
        <f t="shared" si="74"/>
        <v>230</v>
      </c>
      <c r="I252" s="77"/>
      <c r="J252" s="78"/>
      <c r="K252" s="79"/>
      <c r="L252" s="80"/>
      <c r="M252" s="177"/>
      <c r="N252" s="309" t="str">
        <f t="shared" ca="1" si="65"/>
        <v/>
      </c>
      <c r="O252" s="310" t="str">
        <f ca="1">IFERROR(IF(VLOOKUP($E252,'SD Abgabe'!$A$32:$N$610,'SD Abgabe'!$D$28,FALSE)=0,"",VLOOKUP($E252,'SD Abgabe'!$A$32:$N$610,'SD Abgabe'!$D$28,FALSE)),"")</f>
        <v/>
      </c>
      <c r="P252" s="313"/>
      <c r="Q252" s="317" t="str">
        <f>IF(OR($M252=0,L252&lt;&gt;0),"",IFERROR(VLOOKUP($E252,'SD Abgabe'!$A$32:$N$610,'SD Abgabe'!$E$28,FALSE),""))</f>
        <v/>
      </c>
      <c r="R252" s="87"/>
      <c r="S252" s="81" t="str">
        <f t="shared" si="66"/>
        <v/>
      </c>
      <c r="T252" s="82">
        <f>IF(M252="Tierische Erzeugnisse",IF(OR($M252=0,L252&lt;&gt;0,U252&gt;0),"",IFERROR(VLOOKUP($E252,'SD Abgabe'!$A$32:$N$4326,'SD Abgabe'!$J$28,FALSE),0)),)</f>
        <v>0</v>
      </c>
      <c r="U252" s="83"/>
      <c r="V252" s="81" t="str">
        <f t="shared" si="78"/>
        <v/>
      </c>
      <c r="W252" s="82">
        <f>IF(M252="organische Düngemittel",IF(OR($M252=0,L252&lt;&gt;0,X252&gt;0),"",IFERROR(VLOOKUP($E252,'SD Abgabe'!$A$32:$N$4326,'SD Abgabe'!$J$28,FALSE),)),)</f>
        <v>0</v>
      </c>
      <c r="X252" s="84"/>
      <c r="Y252" s="85" t="str">
        <f ca="1">IFERROR(VLOOKUP($E252,'SD Abgabe'!$A$32:$N$610,Y$20,FALSE),"")</f>
        <v/>
      </c>
      <c r="Z252" s="86" t="str">
        <f ca="1">IFERROR(IF(AND(J252&lt;&gt;"eigene Stoffe",VLOOKUP($E252,'SD Abgabe'!$A$32:$N$610,'SD Abgabe'!$G$28,FALSE)=0),"",IF($L252&lt;&gt;0,"",IFERROR(IF(AND(P252&gt;0,O252&lt;&gt;"",Q252&lt;&gt;"t TM"),VLOOKUP($E252,'SD Abgabe'!$A$32:$N$610,'SD Abgabe'!$G$28,FALSE)/O252*P252,VLOOKUP($E252,'SD Abgabe'!$A$32:$N$610,'SD Abgabe'!$G$28,FALSE)),""))),"")</f>
        <v/>
      </c>
      <c r="AA252" s="87"/>
      <c r="AB252" s="86" t="str">
        <f ca="1">IFERROR(IF(AND(J252&lt;&gt;"eigene Stoffe",VLOOKUP($E252,'SD Abgabe'!$A$32:$N$610,'SD Abgabe'!$H$28,FALSE)=0),"",IF($L252&lt;&gt;0,"",IFERROR(IF(AND(P252&gt;0,O252&lt;&gt;"",Q252&lt;&gt;"t TM"),VLOOKUP($E252,'SD Abgabe'!$A$32:$N$610,'SD Abgabe'!$H$28,FALSE)/O252*P252,VLOOKUP($E252,'SD Abgabe'!$A$32:$N$610,'SD Abgabe'!$H$28,FALSE)),""))),"")</f>
        <v/>
      </c>
      <c r="AC252" s="87"/>
      <c r="AD252" s="424" t="s">
        <v>667</v>
      </c>
      <c r="AE252" s="26" t="str">
        <f>IF($M252=0,"",IFERROR(VLOOKUP($E252,'SD Abgabe'!$A$32:$N$556,AE$20,FALSE),""))</f>
        <v/>
      </c>
      <c r="AF252" s="15">
        <f t="shared" ca="1" si="79"/>
        <v>0</v>
      </c>
      <c r="AG252">
        <f t="shared" ca="1" si="67"/>
        <v>0</v>
      </c>
      <c r="AH252">
        <f t="shared" ca="1" si="68"/>
        <v>0</v>
      </c>
      <c r="AI252">
        <f t="shared" ca="1" si="69"/>
        <v>0</v>
      </c>
      <c r="AJ252">
        <f t="shared" ca="1" si="70"/>
        <v>0</v>
      </c>
      <c r="AK252">
        <f t="shared" si="80"/>
        <v>0</v>
      </c>
      <c r="AL252" s="28" t="e">
        <f ca="1">COUNTIF(OFFSET('SD Abgabe'!$C$32,VLOOKUP(J252,Art_Abgabe,3,FALSE),0,VLOOKUP(J252,Art_Abgabe,4,FALSE)-VLOOKUP(J252,Art_Abgabe,3,FALSE)+1,1),K252)</f>
        <v>#N/A</v>
      </c>
      <c r="AM252" s="14">
        <f ca="1">COUNTIF(OFFSET('SD Abgabe'!$M$32,VLOOKUP(E252,'SD Abgabe'!$A$33:$X$485,'SD Abgabe'!$X$28,FALSE),0,1,VLOOKUP(E252,'SD Abgabe'!$A$33:$Y$485,'SD Abgabe'!$Y$28,FALSE)),M252)</f>
        <v>0</v>
      </c>
      <c r="AN252" s="91">
        <f t="shared" ca="1" si="71"/>
        <v>0</v>
      </c>
      <c r="AO252" s="98">
        <f t="shared" si="81"/>
        <v>3</v>
      </c>
      <c r="AP252" s="98">
        <f t="shared" si="72"/>
        <v>0</v>
      </c>
      <c r="AQ252" s="17" t="str">
        <f t="shared" si="73"/>
        <v>1900-1-Abgabe</v>
      </c>
    </row>
    <row r="253" spans="1:43">
      <c r="A253" s="98">
        <f t="shared" si="62"/>
        <v>0</v>
      </c>
      <c r="B253" s="98" t="str">
        <f>IF(C253=1,SUM($C$23:C253),"")</f>
        <v/>
      </c>
      <c r="C253" s="98">
        <f t="shared" si="63"/>
        <v>0</v>
      </c>
      <c r="D253" t="str">
        <f t="shared" si="75"/>
        <v>1900-1-Abgabe-</v>
      </c>
      <c r="E253" s="7" t="str">
        <f t="shared" ca="1" si="64"/>
        <v>-</v>
      </c>
      <c r="F253" s="7">
        <f t="shared" si="76"/>
        <v>1900</v>
      </c>
      <c r="G253" s="7">
        <f t="shared" si="77"/>
        <v>1</v>
      </c>
      <c r="H253" s="162">
        <f t="shared" si="74"/>
        <v>231</v>
      </c>
      <c r="I253" s="77"/>
      <c r="J253" s="78"/>
      <c r="K253" s="79"/>
      <c r="L253" s="80"/>
      <c r="M253" s="177"/>
      <c r="N253" s="309" t="str">
        <f t="shared" ca="1" si="65"/>
        <v/>
      </c>
      <c r="O253" s="310" t="str">
        <f ca="1">IFERROR(IF(VLOOKUP($E253,'SD Abgabe'!$A$32:$N$610,'SD Abgabe'!$D$28,FALSE)=0,"",VLOOKUP($E253,'SD Abgabe'!$A$32:$N$610,'SD Abgabe'!$D$28,FALSE)),"")</f>
        <v/>
      </c>
      <c r="P253" s="313"/>
      <c r="Q253" s="317" t="str">
        <f>IF(OR($M253=0,L253&lt;&gt;0),"",IFERROR(VLOOKUP($E253,'SD Abgabe'!$A$32:$N$610,'SD Abgabe'!$E$28,FALSE),""))</f>
        <v/>
      </c>
      <c r="R253" s="87"/>
      <c r="S253" s="81" t="str">
        <f t="shared" si="66"/>
        <v/>
      </c>
      <c r="T253" s="82">
        <f>IF(M253="Tierische Erzeugnisse",IF(OR($M253=0,L253&lt;&gt;0,U253&gt;0),"",IFERROR(VLOOKUP($E253,'SD Abgabe'!$A$32:$N$4326,'SD Abgabe'!$J$28,FALSE),0)),)</f>
        <v>0</v>
      </c>
      <c r="U253" s="83"/>
      <c r="V253" s="81" t="str">
        <f t="shared" si="78"/>
        <v/>
      </c>
      <c r="W253" s="82">
        <f>IF(M253="organische Düngemittel",IF(OR($M253=0,L253&lt;&gt;0,X253&gt;0),"",IFERROR(VLOOKUP($E253,'SD Abgabe'!$A$32:$N$4326,'SD Abgabe'!$J$28,FALSE),)),)</f>
        <v>0</v>
      </c>
      <c r="X253" s="84"/>
      <c r="Y253" s="85" t="str">
        <f ca="1">IFERROR(VLOOKUP($E253,'SD Abgabe'!$A$32:$N$610,Y$20,FALSE),"")</f>
        <v/>
      </c>
      <c r="Z253" s="86" t="str">
        <f ca="1">IFERROR(IF(AND(J253&lt;&gt;"eigene Stoffe",VLOOKUP($E253,'SD Abgabe'!$A$32:$N$610,'SD Abgabe'!$G$28,FALSE)=0),"",IF($L253&lt;&gt;0,"",IFERROR(IF(AND(P253&gt;0,O253&lt;&gt;"",Q253&lt;&gt;"t TM"),VLOOKUP($E253,'SD Abgabe'!$A$32:$N$610,'SD Abgabe'!$G$28,FALSE)/O253*P253,VLOOKUP($E253,'SD Abgabe'!$A$32:$N$610,'SD Abgabe'!$G$28,FALSE)),""))),"")</f>
        <v/>
      </c>
      <c r="AA253" s="87"/>
      <c r="AB253" s="86" t="str">
        <f ca="1">IFERROR(IF(AND(J253&lt;&gt;"eigene Stoffe",VLOOKUP($E253,'SD Abgabe'!$A$32:$N$610,'SD Abgabe'!$H$28,FALSE)=0),"",IF($L253&lt;&gt;0,"",IFERROR(IF(AND(P253&gt;0,O253&lt;&gt;"",Q253&lt;&gt;"t TM"),VLOOKUP($E253,'SD Abgabe'!$A$32:$N$610,'SD Abgabe'!$H$28,FALSE)/O253*P253,VLOOKUP($E253,'SD Abgabe'!$A$32:$N$610,'SD Abgabe'!$H$28,FALSE)),""))),"")</f>
        <v/>
      </c>
      <c r="AC253" s="87"/>
      <c r="AD253" s="424" t="s">
        <v>667</v>
      </c>
      <c r="AE253" s="26" t="str">
        <f>IF($M253=0,"",IFERROR(VLOOKUP($E253,'SD Abgabe'!$A$32:$N$556,AE$20,FALSE),""))</f>
        <v/>
      </c>
      <c r="AF253" s="15">
        <f t="shared" ca="1" si="79"/>
        <v>0</v>
      </c>
      <c r="AG253">
        <f t="shared" ca="1" si="67"/>
        <v>0</v>
      </c>
      <c r="AH253">
        <f t="shared" ca="1" si="68"/>
        <v>0</v>
      </c>
      <c r="AI253">
        <f t="shared" ca="1" si="69"/>
        <v>0</v>
      </c>
      <c r="AJ253">
        <f t="shared" ca="1" si="70"/>
        <v>0</v>
      </c>
      <c r="AK253">
        <f t="shared" si="80"/>
        <v>0</v>
      </c>
      <c r="AL253" s="28" t="e">
        <f ca="1">COUNTIF(OFFSET('SD Abgabe'!$C$32,VLOOKUP(J253,Art_Abgabe,3,FALSE),0,VLOOKUP(J253,Art_Abgabe,4,FALSE)-VLOOKUP(J253,Art_Abgabe,3,FALSE)+1,1),K253)</f>
        <v>#N/A</v>
      </c>
      <c r="AM253" s="14">
        <f ca="1">COUNTIF(OFFSET('SD Abgabe'!$M$32,VLOOKUP(E253,'SD Abgabe'!$A$33:$X$485,'SD Abgabe'!$X$28,FALSE),0,1,VLOOKUP(E253,'SD Abgabe'!$A$33:$Y$485,'SD Abgabe'!$Y$28,FALSE)),M253)</f>
        <v>0</v>
      </c>
      <c r="AN253" s="91">
        <f t="shared" ca="1" si="71"/>
        <v>0</v>
      </c>
      <c r="AO253" s="98">
        <f t="shared" si="81"/>
        <v>3</v>
      </c>
      <c r="AP253" s="98">
        <f t="shared" si="72"/>
        <v>0</v>
      </c>
      <c r="AQ253" s="17" t="str">
        <f t="shared" si="73"/>
        <v>1900-1-Abgabe</v>
      </c>
    </row>
    <row r="254" spans="1:43">
      <c r="A254" s="98">
        <f t="shared" si="62"/>
        <v>0</v>
      </c>
      <c r="B254" s="98" t="str">
        <f>IF(C254=1,SUM($C$23:C254),"")</f>
        <v/>
      </c>
      <c r="C254" s="98">
        <f t="shared" si="63"/>
        <v>0</v>
      </c>
      <c r="D254" t="str">
        <f t="shared" si="75"/>
        <v>1900-1-Abgabe-</v>
      </c>
      <c r="E254" s="7" t="str">
        <f t="shared" ca="1" si="64"/>
        <v>-</v>
      </c>
      <c r="F254" s="7">
        <f t="shared" si="76"/>
        <v>1900</v>
      </c>
      <c r="G254" s="7">
        <f t="shared" si="77"/>
        <v>1</v>
      </c>
      <c r="H254" s="162">
        <f t="shared" si="74"/>
        <v>232</v>
      </c>
      <c r="I254" s="77"/>
      <c r="J254" s="78"/>
      <c r="K254" s="79"/>
      <c r="L254" s="80"/>
      <c r="M254" s="177"/>
      <c r="N254" s="309" t="str">
        <f t="shared" ca="1" si="65"/>
        <v/>
      </c>
      <c r="O254" s="310" t="str">
        <f ca="1">IFERROR(IF(VLOOKUP($E254,'SD Abgabe'!$A$32:$N$610,'SD Abgabe'!$D$28,FALSE)=0,"",VLOOKUP($E254,'SD Abgabe'!$A$32:$N$610,'SD Abgabe'!$D$28,FALSE)),"")</f>
        <v/>
      </c>
      <c r="P254" s="313"/>
      <c r="Q254" s="317" t="str">
        <f>IF(OR($M254=0,L254&lt;&gt;0),"",IFERROR(VLOOKUP($E254,'SD Abgabe'!$A$32:$N$610,'SD Abgabe'!$E$28,FALSE),""))</f>
        <v/>
      </c>
      <c r="R254" s="87"/>
      <c r="S254" s="81" t="str">
        <f t="shared" si="66"/>
        <v/>
      </c>
      <c r="T254" s="82">
        <f>IF(M254="Tierische Erzeugnisse",IF(OR($M254=0,L254&lt;&gt;0,U254&gt;0),"",IFERROR(VLOOKUP($E254,'SD Abgabe'!$A$32:$N$4326,'SD Abgabe'!$J$28,FALSE),0)),)</f>
        <v>0</v>
      </c>
      <c r="U254" s="83"/>
      <c r="V254" s="81" t="str">
        <f t="shared" si="78"/>
        <v/>
      </c>
      <c r="W254" s="82">
        <f>IF(M254="organische Düngemittel",IF(OR($M254=0,L254&lt;&gt;0,X254&gt;0),"",IFERROR(VLOOKUP($E254,'SD Abgabe'!$A$32:$N$4326,'SD Abgabe'!$J$28,FALSE),)),)</f>
        <v>0</v>
      </c>
      <c r="X254" s="84"/>
      <c r="Y254" s="85" t="str">
        <f ca="1">IFERROR(VLOOKUP($E254,'SD Abgabe'!$A$32:$N$610,Y$20,FALSE),"")</f>
        <v/>
      </c>
      <c r="Z254" s="86" t="str">
        <f ca="1">IFERROR(IF(AND(J254&lt;&gt;"eigene Stoffe",VLOOKUP($E254,'SD Abgabe'!$A$32:$N$610,'SD Abgabe'!$G$28,FALSE)=0),"",IF($L254&lt;&gt;0,"",IFERROR(IF(AND(P254&gt;0,O254&lt;&gt;"",Q254&lt;&gt;"t TM"),VLOOKUP($E254,'SD Abgabe'!$A$32:$N$610,'SD Abgabe'!$G$28,FALSE)/O254*P254,VLOOKUP($E254,'SD Abgabe'!$A$32:$N$610,'SD Abgabe'!$G$28,FALSE)),""))),"")</f>
        <v/>
      </c>
      <c r="AA254" s="87"/>
      <c r="AB254" s="86" t="str">
        <f ca="1">IFERROR(IF(AND(J254&lt;&gt;"eigene Stoffe",VLOOKUP($E254,'SD Abgabe'!$A$32:$N$610,'SD Abgabe'!$H$28,FALSE)=0),"",IF($L254&lt;&gt;0,"",IFERROR(IF(AND(P254&gt;0,O254&lt;&gt;"",Q254&lt;&gt;"t TM"),VLOOKUP($E254,'SD Abgabe'!$A$32:$N$610,'SD Abgabe'!$H$28,FALSE)/O254*P254,VLOOKUP($E254,'SD Abgabe'!$A$32:$N$610,'SD Abgabe'!$H$28,FALSE)),""))),"")</f>
        <v/>
      </c>
      <c r="AC254" s="87"/>
      <c r="AD254" s="424" t="s">
        <v>667</v>
      </c>
      <c r="AE254" s="26" t="str">
        <f>IF($M254=0,"",IFERROR(VLOOKUP($E254,'SD Abgabe'!$A$32:$N$556,AE$20,FALSE),""))</f>
        <v/>
      </c>
      <c r="AF254" s="15">
        <f t="shared" ca="1" si="79"/>
        <v>0</v>
      </c>
      <c r="AG254">
        <f t="shared" ca="1" si="67"/>
        <v>0</v>
      </c>
      <c r="AH254">
        <f t="shared" ca="1" si="68"/>
        <v>0</v>
      </c>
      <c r="AI254">
        <f t="shared" ca="1" si="69"/>
        <v>0</v>
      </c>
      <c r="AJ254">
        <f t="shared" ca="1" si="70"/>
        <v>0</v>
      </c>
      <c r="AK254">
        <f t="shared" si="80"/>
        <v>0</v>
      </c>
      <c r="AL254" s="28" t="e">
        <f ca="1">COUNTIF(OFFSET('SD Abgabe'!$C$32,VLOOKUP(J254,Art_Abgabe,3,FALSE),0,VLOOKUP(J254,Art_Abgabe,4,FALSE)-VLOOKUP(J254,Art_Abgabe,3,FALSE)+1,1),K254)</f>
        <v>#N/A</v>
      </c>
      <c r="AM254" s="14">
        <f ca="1">COUNTIF(OFFSET('SD Abgabe'!$M$32,VLOOKUP(E254,'SD Abgabe'!$A$33:$X$485,'SD Abgabe'!$X$28,FALSE),0,1,VLOOKUP(E254,'SD Abgabe'!$A$33:$Y$485,'SD Abgabe'!$Y$28,FALSE)),M254)</f>
        <v>0</v>
      </c>
      <c r="AN254" s="91">
        <f t="shared" ca="1" si="71"/>
        <v>0</v>
      </c>
      <c r="AO254" s="98">
        <f t="shared" si="81"/>
        <v>3</v>
      </c>
      <c r="AP254" s="98">
        <f t="shared" si="72"/>
        <v>0</v>
      </c>
      <c r="AQ254" s="17" t="str">
        <f t="shared" si="73"/>
        <v>1900-1-Abgabe</v>
      </c>
    </row>
    <row r="255" spans="1:43">
      <c r="A255" s="98">
        <f t="shared" si="62"/>
        <v>0</v>
      </c>
      <c r="B255" s="98" t="str">
        <f>IF(C255=1,SUM($C$23:C255),"")</f>
        <v/>
      </c>
      <c r="C255" s="98">
        <f t="shared" si="63"/>
        <v>0</v>
      </c>
      <c r="D255" t="str">
        <f t="shared" si="75"/>
        <v>1900-1-Abgabe-</v>
      </c>
      <c r="E255" s="7" t="str">
        <f t="shared" ca="1" si="64"/>
        <v>-</v>
      </c>
      <c r="F255" s="7">
        <f t="shared" si="76"/>
        <v>1900</v>
      </c>
      <c r="G255" s="7">
        <f t="shared" si="77"/>
        <v>1</v>
      </c>
      <c r="H255" s="162">
        <f t="shared" si="74"/>
        <v>233</v>
      </c>
      <c r="I255" s="77"/>
      <c r="J255" s="78"/>
      <c r="K255" s="79"/>
      <c r="L255" s="80"/>
      <c r="M255" s="177"/>
      <c r="N255" s="309" t="str">
        <f t="shared" ca="1" si="65"/>
        <v/>
      </c>
      <c r="O255" s="310" t="str">
        <f ca="1">IFERROR(IF(VLOOKUP($E255,'SD Abgabe'!$A$32:$N$610,'SD Abgabe'!$D$28,FALSE)=0,"",VLOOKUP($E255,'SD Abgabe'!$A$32:$N$610,'SD Abgabe'!$D$28,FALSE)),"")</f>
        <v/>
      </c>
      <c r="P255" s="313"/>
      <c r="Q255" s="317" t="str">
        <f>IF(OR($M255=0,L255&lt;&gt;0),"",IFERROR(VLOOKUP($E255,'SD Abgabe'!$A$32:$N$610,'SD Abgabe'!$E$28,FALSE),""))</f>
        <v/>
      </c>
      <c r="R255" s="87"/>
      <c r="S255" s="81" t="str">
        <f t="shared" si="66"/>
        <v/>
      </c>
      <c r="T255" s="82">
        <f>IF(M255="Tierische Erzeugnisse",IF(OR($M255=0,L255&lt;&gt;0,U255&gt;0),"",IFERROR(VLOOKUP($E255,'SD Abgabe'!$A$32:$N$4326,'SD Abgabe'!$J$28,FALSE),0)),)</f>
        <v>0</v>
      </c>
      <c r="U255" s="83"/>
      <c r="V255" s="81" t="str">
        <f t="shared" si="78"/>
        <v/>
      </c>
      <c r="W255" s="82">
        <f>IF(M255="organische Düngemittel",IF(OR($M255=0,L255&lt;&gt;0,X255&gt;0),"",IFERROR(VLOOKUP($E255,'SD Abgabe'!$A$32:$N$4326,'SD Abgabe'!$J$28,FALSE),)),)</f>
        <v>0</v>
      </c>
      <c r="X255" s="84"/>
      <c r="Y255" s="85" t="str">
        <f ca="1">IFERROR(VLOOKUP($E255,'SD Abgabe'!$A$32:$N$610,Y$20,FALSE),"")</f>
        <v/>
      </c>
      <c r="Z255" s="86" t="str">
        <f ca="1">IFERROR(IF(AND(J255&lt;&gt;"eigene Stoffe",VLOOKUP($E255,'SD Abgabe'!$A$32:$N$610,'SD Abgabe'!$G$28,FALSE)=0),"",IF($L255&lt;&gt;0,"",IFERROR(IF(AND(P255&gt;0,O255&lt;&gt;"",Q255&lt;&gt;"t TM"),VLOOKUP($E255,'SD Abgabe'!$A$32:$N$610,'SD Abgabe'!$G$28,FALSE)/O255*P255,VLOOKUP($E255,'SD Abgabe'!$A$32:$N$610,'SD Abgabe'!$G$28,FALSE)),""))),"")</f>
        <v/>
      </c>
      <c r="AA255" s="87"/>
      <c r="AB255" s="86" t="str">
        <f ca="1">IFERROR(IF(AND(J255&lt;&gt;"eigene Stoffe",VLOOKUP($E255,'SD Abgabe'!$A$32:$N$610,'SD Abgabe'!$H$28,FALSE)=0),"",IF($L255&lt;&gt;0,"",IFERROR(IF(AND(P255&gt;0,O255&lt;&gt;"",Q255&lt;&gt;"t TM"),VLOOKUP($E255,'SD Abgabe'!$A$32:$N$610,'SD Abgabe'!$H$28,FALSE)/O255*P255,VLOOKUP($E255,'SD Abgabe'!$A$32:$N$610,'SD Abgabe'!$H$28,FALSE)),""))),"")</f>
        <v/>
      </c>
      <c r="AC255" s="87"/>
      <c r="AD255" s="424" t="s">
        <v>667</v>
      </c>
      <c r="AE255" s="26" t="str">
        <f>IF($M255=0,"",IFERROR(VLOOKUP($E255,'SD Abgabe'!$A$32:$N$556,AE$20,FALSE),""))</f>
        <v/>
      </c>
      <c r="AF255" s="15">
        <f t="shared" ca="1" si="79"/>
        <v>0</v>
      </c>
      <c r="AG255">
        <f t="shared" ca="1" si="67"/>
        <v>0</v>
      </c>
      <c r="AH255">
        <f t="shared" ca="1" si="68"/>
        <v>0</v>
      </c>
      <c r="AI255">
        <f t="shared" ca="1" si="69"/>
        <v>0</v>
      </c>
      <c r="AJ255">
        <f t="shared" ca="1" si="70"/>
        <v>0</v>
      </c>
      <c r="AK255">
        <f t="shared" si="80"/>
        <v>0</v>
      </c>
      <c r="AL255" s="28" t="e">
        <f ca="1">COUNTIF(OFFSET('SD Abgabe'!$C$32,VLOOKUP(J255,Art_Abgabe,3,FALSE),0,VLOOKUP(J255,Art_Abgabe,4,FALSE)-VLOOKUP(J255,Art_Abgabe,3,FALSE)+1,1),K255)</f>
        <v>#N/A</v>
      </c>
      <c r="AM255" s="14">
        <f ca="1">COUNTIF(OFFSET('SD Abgabe'!$M$32,VLOOKUP(E255,'SD Abgabe'!$A$33:$X$485,'SD Abgabe'!$X$28,FALSE),0,1,VLOOKUP(E255,'SD Abgabe'!$A$33:$Y$485,'SD Abgabe'!$Y$28,FALSE)),M255)</f>
        <v>0</v>
      </c>
      <c r="AN255" s="91">
        <f t="shared" ca="1" si="71"/>
        <v>0</v>
      </c>
      <c r="AO255" s="98">
        <f t="shared" si="81"/>
        <v>3</v>
      </c>
      <c r="AP255" s="98">
        <f t="shared" si="72"/>
        <v>0</v>
      </c>
      <c r="AQ255" s="17" t="str">
        <f t="shared" si="73"/>
        <v>1900-1-Abgabe</v>
      </c>
    </row>
    <row r="256" spans="1:43">
      <c r="A256" s="98">
        <f t="shared" si="62"/>
        <v>0</v>
      </c>
      <c r="B256" s="98" t="str">
        <f>IF(C256=1,SUM($C$23:C256),"")</f>
        <v/>
      </c>
      <c r="C256" s="98">
        <f t="shared" si="63"/>
        <v>0</v>
      </c>
      <c r="D256" t="str">
        <f t="shared" si="75"/>
        <v>1900-1-Abgabe-</v>
      </c>
      <c r="E256" s="7" t="str">
        <f t="shared" ca="1" si="64"/>
        <v>-</v>
      </c>
      <c r="F256" s="7">
        <f t="shared" si="76"/>
        <v>1900</v>
      </c>
      <c r="G256" s="7">
        <f t="shared" si="77"/>
        <v>1</v>
      </c>
      <c r="H256" s="162">
        <f t="shared" si="74"/>
        <v>234</v>
      </c>
      <c r="I256" s="77"/>
      <c r="J256" s="78"/>
      <c r="K256" s="79"/>
      <c r="L256" s="80"/>
      <c r="M256" s="177"/>
      <c r="N256" s="309" t="str">
        <f t="shared" ca="1" si="65"/>
        <v/>
      </c>
      <c r="O256" s="310" t="str">
        <f ca="1">IFERROR(IF(VLOOKUP($E256,'SD Abgabe'!$A$32:$N$610,'SD Abgabe'!$D$28,FALSE)=0,"",VLOOKUP($E256,'SD Abgabe'!$A$32:$N$610,'SD Abgabe'!$D$28,FALSE)),"")</f>
        <v/>
      </c>
      <c r="P256" s="313"/>
      <c r="Q256" s="317" t="str">
        <f>IF(OR($M256=0,L256&lt;&gt;0),"",IFERROR(VLOOKUP($E256,'SD Abgabe'!$A$32:$N$610,'SD Abgabe'!$E$28,FALSE),""))</f>
        <v/>
      </c>
      <c r="R256" s="87"/>
      <c r="S256" s="81" t="str">
        <f t="shared" si="66"/>
        <v/>
      </c>
      <c r="T256" s="82">
        <f>IF(M256="Tierische Erzeugnisse",IF(OR($M256=0,L256&lt;&gt;0,U256&gt;0),"",IFERROR(VLOOKUP($E256,'SD Abgabe'!$A$32:$N$4326,'SD Abgabe'!$J$28,FALSE),0)),)</f>
        <v>0</v>
      </c>
      <c r="U256" s="83"/>
      <c r="V256" s="81" t="str">
        <f t="shared" si="78"/>
        <v/>
      </c>
      <c r="W256" s="82">
        <f>IF(M256="organische Düngemittel",IF(OR($M256=0,L256&lt;&gt;0,X256&gt;0),"",IFERROR(VLOOKUP($E256,'SD Abgabe'!$A$32:$N$4326,'SD Abgabe'!$J$28,FALSE),)),)</f>
        <v>0</v>
      </c>
      <c r="X256" s="84"/>
      <c r="Y256" s="85" t="str">
        <f ca="1">IFERROR(VLOOKUP($E256,'SD Abgabe'!$A$32:$N$610,Y$20,FALSE),"")</f>
        <v/>
      </c>
      <c r="Z256" s="86" t="str">
        <f ca="1">IFERROR(IF(AND(J256&lt;&gt;"eigene Stoffe",VLOOKUP($E256,'SD Abgabe'!$A$32:$N$610,'SD Abgabe'!$G$28,FALSE)=0),"",IF($L256&lt;&gt;0,"",IFERROR(IF(AND(P256&gt;0,O256&lt;&gt;"",Q256&lt;&gt;"t TM"),VLOOKUP($E256,'SD Abgabe'!$A$32:$N$610,'SD Abgabe'!$G$28,FALSE)/O256*P256,VLOOKUP($E256,'SD Abgabe'!$A$32:$N$610,'SD Abgabe'!$G$28,FALSE)),""))),"")</f>
        <v/>
      </c>
      <c r="AA256" s="87"/>
      <c r="AB256" s="86" t="str">
        <f ca="1">IFERROR(IF(AND(J256&lt;&gt;"eigene Stoffe",VLOOKUP($E256,'SD Abgabe'!$A$32:$N$610,'SD Abgabe'!$H$28,FALSE)=0),"",IF($L256&lt;&gt;0,"",IFERROR(IF(AND(P256&gt;0,O256&lt;&gt;"",Q256&lt;&gt;"t TM"),VLOOKUP($E256,'SD Abgabe'!$A$32:$N$610,'SD Abgabe'!$H$28,FALSE)/O256*P256,VLOOKUP($E256,'SD Abgabe'!$A$32:$N$610,'SD Abgabe'!$H$28,FALSE)),""))),"")</f>
        <v/>
      </c>
      <c r="AC256" s="87"/>
      <c r="AD256" s="424" t="s">
        <v>667</v>
      </c>
      <c r="AE256" s="26" t="str">
        <f>IF($M256=0,"",IFERROR(VLOOKUP($E256,'SD Abgabe'!$A$32:$N$556,AE$20,FALSE),""))</f>
        <v/>
      </c>
      <c r="AF256" s="15">
        <f t="shared" ca="1" si="79"/>
        <v>0</v>
      </c>
      <c r="AG256">
        <f t="shared" ca="1" si="67"/>
        <v>0</v>
      </c>
      <c r="AH256">
        <f t="shared" ca="1" si="68"/>
        <v>0</v>
      </c>
      <c r="AI256">
        <f t="shared" ca="1" si="69"/>
        <v>0</v>
      </c>
      <c r="AJ256">
        <f t="shared" ca="1" si="70"/>
        <v>0</v>
      </c>
      <c r="AK256">
        <f t="shared" si="80"/>
        <v>0</v>
      </c>
      <c r="AL256" s="28" t="e">
        <f ca="1">COUNTIF(OFFSET('SD Abgabe'!$C$32,VLOOKUP(J256,Art_Abgabe,3,FALSE),0,VLOOKUP(J256,Art_Abgabe,4,FALSE)-VLOOKUP(J256,Art_Abgabe,3,FALSE)+1,1),K256)</f>
        <v>#N/A</v>
      </c>
      <c r="AM256" s="14">
        <f ca="1">COUNTIF(OFFSET('SD Abgabe'!$M$32,VLOOKUP(E256,'SD Abgabe'!$A$33:$X$485,'SD Abgabe'!$X$28,FALSE),0,1,VLOOKUP(E256,'SD Abgabe'!$A$33:$Y$485,'SD Abgabe'!$Y$28,FALSE)),M256)</f>
        <v>0</v>
      </c>
      <c r="AN256" s="91">
        <f t="shared" ca="1" si="71"/>
        <v>0</v>
      </c>
      <c r="AO256" s="98">
        <f t="shared" si="81"/>
        <v>3</v>
      </c>
      <c r="AP256" s="98">
        <f t="shared" si="72"/>
        <v>0</v>
      </c>
      <c r="AQ256" s="17" t="str">
        <f t="shared" si="73"/>
        <v>1900-1-Abgabe</v>
      </c>
    </row>
    <row r="257" spans="1:43">
      <c r="A257" s="98">
        <f t="shared" si="62"/>
        <v>0</v>
      </c>
      <c r="B257" s="98" t="str">
        <f>IF(C257=1,SUM($C$23:C257),"")</f>
        <v/>
      </c>
      <c r="C257" s="98">
        <f t="shared" si="63"/>
        <v>0</v>
      </c>
      <c r="D257" t="str">
        <f t="shared" si="75"/>
        <v>1900-1-Abgabe-</v>
      </c>
      <c r="E257" s="7" t="str">
        <f t="shared" ca="1" si="64"/>
        <v>-</v>
      </c>
      <c r="F257" s="7">
        <f t="shared" si="76"/>
        <v>1900</v>
      </c>
      <c r="G257" s="7">
        <f t="shared" si="77"/>
        <v>1</v>
      </c>
      <c r="H257" s="162">
        <f t="shared" si="74"/>
        <v>235</v>
      </c>
      <c r="I257" s="77"/>
      <c r="J257" s="78"/>
      <c r="K257" s="79"/>
      <c r="L257" s="80"/>
      <c r="M257" s="177"/>
      <c r="N257" s="309" t="str">
        <f t="shared" ca="1" si="65"/>
        <v/>
      </c>
      <c r="O257" s="310" t="str">
        <f ca="1">IFERROR(IF(VLOOKUP($E257,'SD Abgabe'!$A$32:$N$610,'SD Abgabe'!$D$28,FALSE)=0,"",VLOOKUP($E257,'SD Abgabe'!$A$32:$N$610,'SD Abgabe'!$D$28,FALSE)),"")</f>
        <v/>
      </c>
      <c r="P257" s="313"/>
      <c r="Q257" s="317" t="str">
        <f>IF(OR($M257=0,L257&lt;&gt;0),"",IFERROR(VLOOKUP($E257,'SD Abgabe'!$A$32:$N$610,'SD Abgabe'!$E$28,FALSE),""))</f>
        <v/>
      </c>
      <c r="R257" s="87"/>
      <c r="S257" s="81" t="str">
        <f t="shared" si="66"/>
        <v/>
      </c>
      <c r="T257" s="82">
        <f>IF(M257="Tierische Erzeugnisse",IF(OR($M257=0,L257&lt;&gt;0,U257&gt;0),"",IFERROR(VLOOKUP($E257,'SD Abgabe'!$A$32:$N$4326,'SD Abgabe'!$J$28,FALSE),0)),)</f>
        <v>0</v>
      </c>
      <c r="U257" s="83"/>
      <c r="V257" s="81" t="str">
        <f t="shared" si="78"/>
        <v/>
      </c>
      <c r="W257" s="82">
        <f>IF(M257="organische Düngemittel",IF(OR($M257=0,L257&lt;&gt;0,X257&gt;0),"",IFERROR(VLOOKUP($E257,'SD Abgabe'!$A$32:$N$4326,'SD Abgabe'!$J$28,FALSE),)),)</f>
        <v>0</v>
      </c>
      <c r="X257" s="84"/>
      <c r="Y257" s="85" t="str">
        <f ca="1">IFERROR(VLOOKUP($E257,'SD Abgabe'!$A$32:$N$610,Y$20,FALSE),"")</f>
        <v/>
      </c>
      <c r="Z257" s="86" t="str">
        <f ca="1">IFERROR(IF(AND(J257&lt;&gt;"eigene Stoffe",VLOOKUP($E257,'SD Abgabe'!$A$32:$N$610,'SD Abgabe'!$G$28,FALSE)=0),"",IF($L257&lt;&gt;0,"",IFERROR(IF(AND(P257&gt;0,O257&lt;&gt;"",Q257&lt;&gt;"t TM"),VLOOKUP($E257,'SD Abgabe'!$A$32:$N$610,'SD Abgabe'!$G$28,FALSE)/O257*P257,VLOOKUP($E257,'SD Abgabe'!$A$32:$N$610,'SD Abgabe'!$G$28,FALSE)),""))),"")</f>
        <v/>
      </c>
      <c r="AA257" s="87"/>
      <c r="AB257" s="86" t="str">
        <f ca="1">IFERROR(IF(AND(J257&lt;&gt;"eigene Stoffe",VLOOKUP($E257,'SD Abgabe'!$A$32:$N$610,'SD Abgabe'!$H$28,FALSE)=0),"",IF($L257&lt;&gt;0,"",IFERROR(IF(AND(P257&gt;0,O257&lt;&gt;"",Q257&lt;&gt;"t TM"),VLOOKUP($E257,'SD Abgabe'!$A$32:$N$610,'SD Abgabe'!$H$28,FALSE)/O257*P257,VLOOKUP($E257,'SD Abgabe'!$A$32:$N$610,'SD Abgabe'!$H$28,FALSE)),""))),"")</f>
        <v/>
      </c>
      <c r="AC257" s="87"/>
      <c r="AD257" s="424" t="s">
        <v>667</v>
      </c>
      <c r="AE257" s="26" t="str">
        <f>IF($M257=0,"",IFERROR(VLOOKUP($E257,'SD Abgabe'!$A$32:$N$556,AE$20,FALSE),""))</f>
        <v/>
      </c>
      <c r="AF257" s="15">
        <f t="shared" ca="1" si="79"/>
        <v>0</v>
      </c>
      <c r="AG257">
        <f t="shared" ca="1" si="67"/>
        <v>0</v>
      </c>
      <c r="AH257">
        <f t="shared" ca="1" si="68"/>
        <v>0</v>
      </c>
      <c r="AI257">
        <f t="shared" ca="1" si="69"/>
        <v>0</v>
      </c>
      <c r="AJ257">
        <f t="shared" ca="1" si="70"/>
        <v>0</v>
      </c>
      <c r="AK257">
        <f t="shared" si="80"/>
        <v>0</v>
      </c>
      <c r="AL257" s="28" t="e">
        <f ca="1">COUNTIF(OFFSET('SD Abgabe'!$C$32,VLOOKUP(J257,Art_Abgabe,3,FALSE),0,VLOOKUP(J257,Art_Abgabe,4,FALSE)-VLOOKUP(J257,Art_Abgabe,3,FALSE)+1,1),K257)</f>
        <v>#N/A</v>
      </c>
      <c r="AM257" s="14">
        <f ca="1">COUNTIF(OFFSET('SD Abgabe'!$M$32,VLOOKUP(E257,'SD Abgabe'!$A$33:$X$485,'SD Abgabe'!$X$28,FALSE),0,1,VLOOKUP(E257,'SD Abgabe'!$A$33:$Y$485,'SD Abgabe'!$Y$28,FALSE)),M257)</f>
        <v>0</v>
      </c>
      <c r="AN257" s="91">
        <f t="shared" ca="1" si="71"/>
        <v>0</v>
      </c>
      <c r="AO257" s="98">
        <f t="shared" si="81"/>
        <v>3</v>
      </c>
      <c r="AP257" s="98">
        <f t="shared" si="72"/>
        <v>0</v>
      </c>
      <c r="AQ257" s="17" t="str">
        <f t="shared" si="73"/>
        <v>1900-1-Abgabe</v>
      </c>
    </row>
    <row r="258" spans="1:43">
      <c r="A258" s="98">
        <f t="shared" si="62"/>
        <v>0</v>
      </c>
      <c r="B258" s="98" t="str">
        <f>IF(C258=1,SUM($C$23:C258),"")</f>
        <v/>
      </c>
      <c r="C258" s="98">
        <f t="shared" si="63"/>
        <v>0</v>
      </c>
      <c r="D258" t="str">
        <f t="shared" si="75"/>
        <v>1900-1-Abgabe-</v>
      </c>
      <c r="E258" s="7" t="str">
        <f t="shared" ca="1" si="64"/>
        <v>-</v>
      </c>
      <c r="F258" s="7">
        <f t="shared" si="76"/>
        <v>1900</v>
      </c>
      <c r="G258" s="7">
        <f t="shared" si="77"/>
        <v>1</v>
      </c>
      <c r="H258" s="162">
        <f t="shared" si="74"/>
        <v>236</v>
      </c>
      <c r="I258" s="77"/>
      <c r="J258" s="78"/>
      <c r="K258" s="79"/>
      <c r="L258" s="80"/>
      <c r="M258" s="177"/>
      <c r="N258" s="309" t="str">
        <f t="shared" ca="1" si="65"/>
        <v/>
      </c>
      <c r="O258" s="310" t="str">
        <f ca="1">IFERROR(IF(VLOOKUP($E258,'SD Abgabe'!$A$32:$N$610,'SD Abgabe'!$D$28,FALSE)=0,"",VLOOKUP($E258,'SD Abgabe'!$A$32:$N$610,'SD Abgabe'!$D$28,FALSE)),"")</f>
        <v/>
      </c>
      <c r="P258" s="313"/>
      <c r="Q258" s="317" t="str">
        <f>IF(OR($M258=0,L258&lt;&gt;0),"",IFERROR(VLOOKUP($E258,'SD Abgabe'!$A$32:$N$610,'SD Abgabe'!$E$28,FALSE),""))</f>
        <v/>
      </c>
      <c r="R258" s="87"/>
      <c r="S258" s="81" t="str">
        <f t="shared" si="66"/>
        <v/>
      </c>
      <c r="T258" s="82">
        <f>IF(M258="Tierische Erzeugnisse",IF(OR($M258=0,L258&lt;&gt;0,U258&gt;0),"",IFERROR(VLOOKUP($E258,'SD Abgabe'!$A$32:$N$4326,'SD Abgabe'!$J$28,FALSE),0)),)</f>
        <v>0</v>
      </c>
      <c r="U258" s="83"/>
      <c r="V258" s="81" t="str">
        <f t="shared" si="78"/>
        <v/>
      </c>
      <c r="W258" s="82">
        <f>IF(M258="organische Düngemittel",IF(OR($M258=0,L258&lt;&gt;0,X258&gt;0),"",IFERROR(VLOOKUP($E258,'SD Abgabe'!$A$32:$N$4326,'SD Abgabe'!$J$28,FALSE),)),)</f>
        <v>0</v>
      </c>
      <c r="X258" s="84"/>
      <c r="Y258" s="85" t="str">
        <f ca="1">IFERROR(VLOOKUP($E258,'SD Abgabe'!$A$32:$N$610,Y$20,FALSE),"")</f>
        <v/>
      </c>
      <c r="Z258" s="86" t="str">
        <f ca="1">IFERROR(IF(AND(J258&lt;&gt;"eigene Stoffe",VLOOKUP($E258,'SD Abgabe'!$A$32:$N$610,'SD Abgabe'!$G$28,FALSE)=0),"",IF($L258&lt;&gt;0,"",IFERROR(IF(AND(P258&gt;0,O258&lt;&gt;"",Q258&lt;&gt;"t TM"),VLOOKUP($E258,'SD Abgabe'!$A$32:$N$610,'SD Abgabe'!$G$28,FALSE)/O258*P258,VLOOKUP($E258,'SD Abgabe'!$A$32:$N$610,'SD Abgabe'!$G$28,FALSE)),""))),"")</f>
        <v/>
      </c>
      <c r="AA258" s="87"/>
      <c r="AB258" s="86" t="str">
        <f ca="1">IFERROR(IF(AND(J258&lt;&gt;"eigene Stoffe",VLOOKUP($E258,'SD Abgabe'!$A$32:$N$610,'SD Abgabe'!$H$28,FALSE)=0),"",IF($L258&lt;&gt;0,"",IFERROR(IF(AND(P258&gt;0,O258&lt;&gt;"",Q258&lt;&gt;"t TM"),VLOOKUP($E258,'SD Abgabe'!$A$32:$N$610,'SD Abgabe'!$H$28,FALSE)/O258*P258,VLOOKUP($E258,'SD Abgabe'!$A$32:$N$610,'SD Abgabe'!$H$28,FALSE)),""))),"")</f>
        <v/>
      </c>
      <c r="AC258" s="87"/>
      <c r="AD258" s="424" t="s">
        <v>667</v>
      </c>
      <c r="AE258" s="26" t="str">
        <f>IF($M258=0,"",IFERROR(VLOOKUP($E258,'SD Abgabe'!$A$32:$N$556,AE$20,FALSE),""))</f>
        <v/>
      </c>
      <c r="AF258" s="15">
        <f t="shared" ca="1" si="79"/>
        <v>0</v>
      </c>
      <c r="AG258">
        <f t="shared" ca="1" si="67"/>
        <v>0</v>
      </c>
      <c r="AH258">
        <f t="shared" ca="1" si="68"/>
        <v>0</v>
      </c>
      <c r="AI258">
        <f t="shared" ca="1" si="69"/>
        <v>0</v>
      </c>
      <c r="AJ258">
        <f t="shared" ca="1" si="70"/>
        <v>0</v>
      </c>
      <c r="AK258">
        <f t="shared" si="80"/>
        <v>0</v>
      </c>
      <c r="AL258" s="28" t="e">
        <f ca="1">COUNTIF(OFFSET('SD Abgabe'!$C$32,VLOOKUP(J258,Art_Abgabe,3,FALSE),0,VLOOKUP(J258,Art_Abgabe,4,FALSE)-VLOOKUP(J258,Art_Abgabe,3,FALSE)+1,1),K258)</f>
        <v>#N/A</v>
      </c>
      <c r="AM258" s="14">
        <f ca="1">COUNTIF(OFFSET('SD Abgabe'!$M$32,VLOOKUP(E258,'SD Abgabe'!$A$33:$X$485,'SD Abgabe'!$X$28,FALSE),0,1,VLOOKUP(E258,'SD Abgabe'!$A$33:$Y$485,'SD Abgabe'!$Y$28,FALSE)),M258)</f>
        <v>0</v>
      </c>
      <c r="AN258" s="91">
        <f t="shared" ca="1" si="71"/>
        <v>0</v>
      </c>
      <c r="AO258" s="98">
        <f t="shared" si="81"/>
        <v>3</v>
      </c>
      <c r="AP258" s="98">
        <f t="shared" si="72"/>
        <v>0</v>
      </c>
      <c r="AQ258" s="17" t="str">
        <f t="shared" si="73"/>
        <v>1900-1-Abgabe</v>
      </c>
    </row>
    <row r="259" spans="1:43">
      <c r="A259" s="98">
        <f t="shared" si="62"/>
        <v>0</v>
      </c>
      <c r="B259" s="98" t="str">
        <f>IF(C259=1,SUM($C$23:C259),"")</f>
        <v/>
      </c>
      <c r="C259" s="98">
        <f t="shared" si="63"/>
        <v>0</v>
      </c>
      <c r="D259" t="str">
        <f t="shared" si="75"/>
        <v>1900-1-Abgabe-</v>
      </c>
      <c r="E259" s="7" t="str">
        <f t="shared" ca="1" si="64"/>
        <v>-</v>
      </c>
      <c r="F259" s="7">
        <f t="shared" si="76"/>
        <v>1900</v>
      </c>
      <c r="G259" s="7">
        <f t="shared" si="77"/>
        <v>1</v>
      </c>
      <c r="H259" s="162">
        <f t="shared" si="74"/>
        <v>237</v>
      </c>
      <c r="I259" s="77"/>
      <c r="J259" s="78"/>
      <c r="K259" s="79"/>
      <c r="L259" s="80"/>
      <c r="M259" s="177"/>
      <c r="N259" s="309" t="str">
        <f t="shared" ca="1" si="65"/>
        <v/>
      </c>
      <c r="O259" s="310" t="str">
        <f ca="1">IFERROR(IF(VLOOKUP($E259,'SD Abgabe'!$A$32:$N$610,'SD Abgabe'!$D$28,FALSE)=0,"",VLOOKUP($E259,'SD Abgabe'!$A$32:$N$610,'SD Abgabe'!$D$28,FALSE)),"")</f>
        <v/>
      </c>
      <c r="P259" s="313"/>
      <c r="Q259" s="317" t="str">
        <f>IF(OR($M259=0,L259&lt;&gt;0),"",IFERROR(VLOOKUP($E259,'SD Abgabe'!$A$32:$N$610,'SD Abgabe'!$E$28,FALSE),""))</f>
        <v/>
      </c>
      <c r="R259" s="87"/>
      <c r="S259" s="81" t="str">
        <f t="shared" si="66"/>
        <v/>
      </c>
      <c r="T259" s="82">
        <f>IF(M259="Tierische Erzeugnisse",IF(OR($M259=0,L259&lt;&gt;0,U259&gt;0),"",IFERROR(VLOOKUP($E259,'SD Abgabe'!$A$32:$N$4326,'SD Abgabe'!$J$28,FALSE),0)),)</f>
        <v>0</v>
      </c>
      <c r="U259" s="83"/>
      <c r="V259" s="81" t="str">
        <f t="shared" si="78"/>
        <v/>
      </c>
      <c r="W259" s="82">
        <f>IF(M259="organische Düngemittel",IF(OR($M259=0,L259&lt;&gt;0,X259&gt;0),"",IFERROR(VLOOKUP($E259,'SD Abgabe'!$A$32:$N$4326,'SD Abgabe'!$J$28,FALSE),)),)</f>
        <v>0</v>
      </c>
      <c r="X259" s="84"/>
      <c r="Y259" s="85" t="str">
        <f ca="1">IFERROR(VLOOKUP($E259,'SD Abgabe'!$A$32:$N$610,Y$20,FALSE),"")</f>
        <v/>
      </c>
      <c r="Z259" s="86" t="str">
        <f ca="1">IFERROR(IF(AND(J259&lt;&gt;"eigene Stoffe",VLOOKUP($E259,'SD Abgabe'!$A$32:$N$610,'SD Abgabe'!$G$28,FALSE)=0),"",IF($L259&lt;&gt;0,"",IFERROR(IF(AND(P259&gt;0,O259&lt;&gt;"",Q259&lt;&gt;"t TM"),VLOOKUP($E259,'SD Abgabe'!$A$32:$N$610,'SD Abgabe'!$G$28,FALSE)/O259*P259,VLOOKUP($E259,'SD Abgabe'!$A$32:$N$610,'SD Abgabe'!$G$28,FALSE)),""))),"")</f>
        <v/>
      </c>
      <c r="AA259" s="87"/>
      <c r="AB259" s="86" t="str">
        <f ca="1">IFERROR(IF(AND(J259&lt;&gt;"eigene Stoffe",VLOOKUP($E259,'SD Abgabe'!$A$32:$N$610,'SD Abgabe'!$H$28,FALSE)=0),"",IF($L259&lt;&gt;0,"",IFERROR(IF(AND(P259&gt;0,O259&lt;&gt;"",Q259&lt;&gt;"t TM"),VLOOKUP($E259,'SD Abgabe'!$A$32:$N$610,'SD Abgabe'!$H$28,FALSE)/O259*P259,VLOOKUP($E259,'SD Abgabe'!$A$32:$N$610,'SD Abgabe'!$H$28,FALSE)),""))),"")</f>
        <v/>
      </c>
      <c r="AC259" s="87"/>
      <c r="AD259" s="424" t="s">
        <v>667</v>
      </c>
      <c r="AE259" s="26" t="str">
        <f>IF($M259=0,"",IFERROR(VLOOKUP($E259,'SD Abgabe'!$A$32:$N$556,AE$20,FALSE),""))</f>
        <v/>
      </c>
      <c r="AF259" s="15">
        <f t="shared" ca="1" si="79"/>
        <v>0</v>
      </c>
      <c r="AG259">
        <f t="shared" ca="1" si="67"/>
        <v>0</v>
      </c>
      <c r="AH259">
        <f t="shared" ca="1" si="68"/>
        <v>0</v>
      </c>
      <c r="AI259">
        <f t="shared" ca="1" si="69"/>
        <v>0</v>
      </c>
      <c r="AJ259">
        <f t="shared" ca="1" si="70"/>
        <v>0</v>
      </c>
      <c r="AK259">
        <f t="shared" si="80"/>
        <v>0</v>
      </c>
      <c r="AL259" s="28" t="e">
        <f ca="1">COUNTIF(OFFSET('SD Abgabe'!$C$32,VLOOKUP(J259,Art_Abgabe,3,FALSE),0,VLOOKUP(J259,Art_Abgabe,4,FALSE)-VLOOKUP(J259,Art_Abgabe,3,FALSE)+1,1),K259)</f>
        <v>#N/A</v>
      </c>
      <c r="AM259" s="14">
        <f ca="1">COUNTIF(OFFSET('SD Abgabe'!$M$32,VLOOKUP(E259,'SD Abgabe'!$A$33:$X$485,'SD Abgabe'!$X$28,FALSE),0,1,VLOOKUP(E259,'SD Abgabe'!$A$33:$Y$485,'SD Abgabe'!$Y$28,FALSE)),M259)</f>
        <v>0</v>
      </c>
      <c r="AN259" s="91">
        <f t="shared" ca="1" si="71"/>
        <v>0</v>
      </c>
      <c r="AO259" s="98">
        <f t="shared" si="81"/>
        <v>3</v>
      </c>
      <c r="AP259" s="98">
        <f t="shared" si="72"/>
        <v>0</v>
      </c>
      <c r="AQ259" s="17" t="str">
        <f t="shared" si="73"/>
        <v>1900-1-Abgabe</v>
      </c>
    </row>
    <row r="260" spans="1:43">
      <c r="A260" s="98">
        <f t="shared" si="62"/>
        <v>0</v>
      </c>
      <c r="B260" s="98" t="str">
        <f>IF(C260=1,SUM($C$23:C260),"")</f>
        <v/>
      </c>
      <c r="C260" s="98">
        <f t="shared" si="63"/>
        <v>0</v>
      </c>
      <c r="D260" t="str">
        <f t="shared" si="75"/>
        <v>1900-1-Abgabe-</v>
      </c>
      <c r="E260" s="7" t="str">
        <f t="shared" ca="1" si="64"/>
        <v>-</v>
      </c>
      <c r="F260" s="7">
        <f t="shared" si="76"/>
        <v>1900</v>
      </c>
      <c r="G260" s="7">
        <f t="shared" si="77"/>
        <v>1</v>
      </c>
      <c r="H260" s="162">
        <f t="shared" si="74"/>
        <v>238</v>
      </c>
      <c r="I260" s="77"/>
      <c r="J260" s="78"/>
      <c r="K260" s="79"/>
      <c r="L260" s="80"/>
      <c r="M260" s="177"/>
      <c r="N260" s="309" t="str">
        <f t="shared" ca="1" si="65"/>
        <v/>
      </c>
      <c r="O260" s="310" t="str">
        <f ca="1">IFERROR(IF(VLOOKUP($E260,'SD Abgabe'!$A$32:$N$610,'SD Abgabe'!$D$28,FALSE)=0,"",VLOOKUP($E260,'SD Abgabe'!$A$32:$N$610,'SD Abgabe'!$D$28,FALSE)),"")</f>
        <v/>
      </c>
      <c r="P260" s="313"/>
      <c r="Q260" s="317" t="str">
        <f>IF(OR($M260=0,L260&lt;&gt;0),"",IFERROR(VLOOKUP($E260,'SD Abgabe'!$A$32:$N$610,'SD Abgabe'!$E$28,FALSE),""))</f>
        <v/>
      </c>
      <c r="R260" s="87"/>
      <c r="S260" s="81" t="str">
        <f t="shared" si="66"/>
        <v/>
      </c>
      <c r="T260" s="82">
        <f>IF(M260="Tierische Erzeugnisse",IF(OR($M260=0,L260&lt;&gt;0,U260&gt;0),"",IFERROR(VLOOKUP($E260,'SD Abgabe'!$A$32:$N$4326,'SD Abgabe'!$J$28,FALSE),0)),)</f>
        <v>0</v>
      </c>
      <c r="U260" s="83"/>
      <c r="V260" s="81" t="str">
        <f t="shared" si="78"/>
        <v/>
      </c>
      <c r="W260" s="82">
        <f>IF(M260="organische Düngemittel",IF(OR($M260=0,L260&lt;&gt;0,X260&gt;0),"",IFERROR(VLOOKUP($E260,'SD Abgabe'!$A$32:$N$4326,'SD Abgabe'!$J$28,FALSE),)),)</f>
        <v>0</v>
      </c>
      <c r="X260" s="84"/>
      <c r="Y260" s="85" t="str">
        <f ca="1">IFERROR(VLOOKUP($E260,'SD Abgabe'!$A$32:$N$610,Y$20,FALSE),"")</f>
        <v/>
      </c>
      <c r="Z260" s="86" t="str">
        <f ca="1">IFERROR(IF(AND(J260&lt;&gt;"eigene Stoffe",VLOOKUP($E260,'SD Abgabe'!$A$32:$N$610,'SD Abgabe'!$G$28,FALSE)=0),"",IF($L260&lt;&gt;0,"",IFERROR(IF(AND(P260&gt;0,O260&lt;&gt;"",Q260&lt;&gt;"t TM"),VLOOKUP($E260,'SD Abgabe'!$A$32:$N$610,'SD Abgabe'!$G$28,FALSE)/O260*P260,VLOOKUP($E260,'SD Abgabe'!$A$32:$N$610,'SD Abgabe'!$G$28,FALSE)),""))),"")</f>
        <v/>
      </c>
      <c r="AA260" s="87"/>
      <c r="AB260" s="86" t="str">
        <f ca="1">IFERROR(IF(AND(J260&lt;&gt;"eigene Stoffe",VLOOKUP($E260,'SD Abgabe'!$A$32:$N$610,'SD Abgabe'!$H$28,FALSE)=0),"",IF($L260&lt;&gt;0,"",IFERROR(IF(AND(P260&gt;0,O260&lt;&gt;"",Q260&lt;&gt;"t TM"),VLOOKUP($E260,'SD Abgabe'!$A$32:$N$610,'SD Abgabe'!$H$28,FALSE)/O260*P260,VLOOKUP($E260,'SD Abgabe'!$A$32:$N$610,'SD Abgabe'!$H$28,FALSE)),""))),"")</f>
        <v/>
      </c>
      <c r="AC260" s="87"/>
      <c r="AD260" s="424" t="s">
        <v>667</v>
      </c>
      <c r="AE260" s="26" t="str">
        <f>IF($M260=0,"",IFERROR(VLOOKUP($E260,'SD Abgabe'!$A$32:$N$556,AE$20,FALSE),""))</f>
        <v/>
      </c>
      <c r="AF260" s="15">
        <f t="shared" ca="1" si="79"/>
        <v>0</v>
      </c>
      <c r="AG260">
        <f t="shared" ca="1" si="67"/>
        <v>0</v>
      </c>
      <c r="AH260">
        <f t="shared" ca="1" si="68"/>
        <v>0</v>
      </c>
      <c r="AI260">
        <f t="shared" ca="1" si="69"/>
        <v>0</v>
      </c>
      <c r="AJ260">
        <f t="shared" ca="1" si="70"/>
        <v>0</v>
      </c>
      <c r="AK260">
        <f t="shared" si="80"/>
        <v>0</v>
      </c>
      <c r="AL260" s="28" t="e">
        <f ca="1">COUNTIF(OFFSET('SD Abgabe'!$C$32,VLOOKUP(J260,Art_Abgabe,3,FALSE),0,VLOOKUP(J260,Art_Abgabe,4,FALSE)-VLOOKUP(J260,Art_Abgabe,3,FALSE)+1,1),K260)</f>
        <v>#N/A</v>
      </c>
      <c r="AM260" s="14">
        <f ca="1">COUNTIF(OFFSET('SD Abgabe'!$M$32,VLOOKUP(E260,'SD Abgabe'!$A$33:$X$485,'SD Abgabe'!$X$28,FALSE),0,1,VLOOKUP(E260,'SD Abgabe'!$A$33:$Y$485,'SD Abgabe'!$Y$28,FALSE)),M260)</f>
        <v>0</v>
      </c>
      <c r="AN260" s="91">
        <f t="shared" ca="1" si="71"/>
        <v>0</v>
      </c>
      <c r="AO260" s="98">
        <f t="shared" si="81"/>
        <v>3</v>
      </c>
      <c r="AP260" s="98">
        <f t="shared" si="72"/>
        <v>0</v>
      </c>
      <c r="AQ260" s="17" t="str">
        <f t="shared" si="73"/>
        <v>1900-1-Abgabe</v>
      </c>
    </row>
    <row r="261" spans="1:43">
      <c r="A261" s="98">
        <f t="shared" si="62"/>
        <v>0</v>
      </c>
      <c r="B261" s="98" t="str">
        <f>IF(C261=1,SUM($C$23:C261),"")</f>
        <v/>
      </c>
      <c r="C261" s="98">
        <f t="shared" si="63"/>
        <v>0</v>
      </c>
      <c r="D261" t="str">
        <f t="shared" si="75"/>
        <v>1900-1-Abgabe-</v>
      </c>
      <c r="E261" s="7" t="str">
        <f t="shared" ca="1" si="64"/>
        <v>-</v>
      </c>
      <c r="F261" s="7">
        <f t="shared" si="76"/>
        <v>1900</v>
      </c>
      <c r="G261" s="7">
        <f t="shared" si="77"/>
        <v>1</v>
      </c>
      <c r="H261" s="162">
        <f t="shared" si="74"/>
        <v>239</v>
      </c>
      <c r="I261" s="77"/>
      <c r="J261" s="78"/>
      <c r="K261" s="79"/>
      <c r="L261" s="80"/>
      <c r="M261" s="177"/>
      <c r="N261" s="309" t="str">
        <f t="shared" ca="1" si="65"/>
        <v/>
      </c>
      <c r="O261" s="310" t="str">
        <f ca="1">IFERROR(IF(VLOOKUP($E261,'SD Abgabe'!$A$32:$N$610,'SD Abgabe'!$D$28,FALSE)=0,"",VLOOKUP($E261,'SD Abgabe'!$A$32:$N$610,'SD Abgabe'!$D$28,FALSE)),"")</f>
        <v/>
      </c>
      <c r="P261" s="313"/>
      <c r="Q261" s="317" t="str">
        <f>IF(OR($M261=0,L261&lt;&gt;0),"",IFERROR(VLOOKUP($E261,'SD Abgabe'!$A$32:$N$610,'SD Abgabe'!$E$28,FALSE),""))</f>
        <v/>
      </c>
      <c r="R261" s="87"/>
      <c r="S261" s="81" t="str">
        <f t="shared" si="66"/>
        <v/>
      </c>
      <c r="T261" s="82">
        <f>IF(M261="Tierische Erzeugnisse",IF(OR($M261=0,L261&lt;&gt;0,U261&gt;0),"",IFERROR(VLOOKUP($E261,'SD Abgabe'!$A$32:$N$4326,'SD Abgabe'!$J$28,FALSE),0)),)</f>
        <v>0</v>
      </c>
      <c r="U261" s="83"/>
      <c r="V261" s="81" t="str">
        <f t="shared" si="78"/>
        <v/>
      </c>
      <c r="W261" s="82">
        <f>IF(M261="organische Düngemittel",IF(OR($M261=0,L261&lt;&gt;0,X261&gt;0),"",IFERROR(VLOOKUP($E261,'SD Abgabe'!$A$32:$N$4326,'SD Abgabe'!$J$28,FALSE),)),)</f>
        <v>0</v>
      </c>
      <c r="X261" s="84"/>
      <c r="Y261" s="85" t="str">
        <f ca="1">IFERROR(VLOOKUP($E261,'SD Abgabe'!$A$32:$N$610,Y$20,FALSE),"")</f>
        <v/>
      </c>
      <c r="Z261" s="86" t="str">
        <f ca="1">IFERROR(IF(AND(J261&lt;&gt;"eigene Stoffe",VLOOKUP($E261,'SD Abgabe'!$A$32:$N$610,'SD Abgabe'!$G$28,FALSE)=0),"",IF($L261&lt;&gt;0,"",IFERROR(IF(AND(P261&gt;0,O261&lt;&gt;"",Q261&lt;&gt;"t TM"),VLOOKUP($E261,'SD Abgabe'!$A$32:$N$610,'SD Abgabe'!$G$28,FALSE)/O261*P261,VLOOKUP($E261,'SD Abgabe'!$A$32:$N$610,'SD Abgabe'!$G$28,FALSE)),""))),"")</f>
        <v/>
      </c>
      <c r="AA261" s="87"/>
      <c r="AB261" s="86" t="str">
        <f ca="1">IFERROR(IF(AND(J261&lt;&gt;"eigene Stoffe",VLOOKUP($E261,'SD Abgabe'!$A$32:$N$610,'SD Abgabe'!$H$28,FALSE)=0),"",IF($L261&lt;&gt;0,"",IFERROR(IF(AND(P261&gt;0,O261&lt;&gt;"",Q261&lt;&gt;"t TM"),VLOOKUP($E261,'SD Abgabe'!$A$32:$N$610,'SD Abgabe'!$H$28,FALSE)/O261*P261,VLOOKUP($E261,'SD Abgabe'!$A$32:$N$610,'SD Abgabe'!$H$28,FALSE)),""))),"")</f>
        <v/>
      </c>
      <c r="AC261" s="87"/>
      <c r="AD261" s="424" t="s">
        <v>667</v>
      </c>
      <c r="AE261" s="26" t="str">
        <f>IF($M261=0,"",IFERROR(VLOOKUP($E261,'SD Abgabe'!$A$32:$N$556,AE$20,FALSE),""))</f>
        <v/>
      </c>
      <c r="AF261" s="15">
        <f t="shared" ca="1" si="79"/>
        <v>0</v>
      </c>
      <c r="AG261">
        <f t="shared" ca="1" si="67"/>
        <v>0</v>
      </c>
      <c r="AH261">
        <f t="shared" ca="1" si="68"/>
        <v>0</v>
      </c>
      <c r="AI261">
        <f t="shared" ca="1" si="69"/>
        <v>0</v>
      </c>
      <c r="AJ261">
        <f t="shared" ca="1" si="70"/>
        <v>0</v>
      </c>
      <c r="AK261">
        <f t="shared" si="80"/>
        <v>0</v>
      </c>
      <c r="AL261" s="28" t="e">
        <f ca="1">COUNTIF(OFFSET('SD Abgabe'!$C$32,VLOOKUP(J261,Art_Abgabe,3,FALSE),0,VLOOKUP(J261,Art_Abgabe,4,FALSE)-VLOOKUP(J261,Art_Abgabe,3,FALSE)+1,1),K261)</f>
        <v>#N/A</v>
      </c>
      <c r="AM261" s="14">
        <f ca="1">COUNTIF(OFFSET('SD Abgabe'!$M$32,VLOOKUP(E261,'SD Abgabe'!$A$33:$X$485,'SD Abgabe'!$X$28,FALSE),0,1,VLOOKUP(E261,'SD Abgabe'!$A$33:$Y$485,'SD Abgabe'!$Y$28,FALSE)),M261)</f>
        <v>0</v>
      </c>
      <c r="AN261" s="91">
        <f t="shared" ca="1" si="71"/>
        <v>0</v>
      </c>
      <c r="AO261" s="98">
        <f t="shared" si="81"/>
        <v>3</v>
      </c>
      <c r="AP261" s="98">
        <f t="shared" si="72"/>
        <v>0</v>
      </c>
      <c r="AQ261" s="17" t="str">
        <f t="shared" si="73"/>
        <v>1900-1-Abgabe</v>
      </c>
    </row>
    <row r="262" spans="1:43">
      <c r="A262" s="98">
        <f t="shared" si="62"/>
        <v>0</v>
      </c>
      <c r="B262" s="98" t="str">
        <f>IF(C262=1,SUM($C$23:C262),"")</f>
        <v/>
      </c>
      <c r="C262" s="98">
        <f t="shared" si="63"/>
        <v>0</v>
      </c>
      <c r="D262" t="str">
        <f t="shared" si="75"/>
        <v>1900-1-Abgabe-</v>
      </c>
      <c r="E262" s="7" t="str">
        <f t="shared" ca="1" si="64"/>
        <v>-</v>
      </c>
      <c r="F262" s="7">
        <f t="shared" si="76"/>
        <v>1900</v>
      </c>
      <c r="G262" s="7">
        <f t="shared" si="77"/>
        <v>1</v>
      </c>
      <c r="H262" s="162">
        <f t="shared" si="74"/>
        <v>240</v>
      </c>
      <c r="I262" s="77"/>
      <c r="J262" s="78"/>
      <c r="K262" s="79"/>
      <c r="L262" s="80"/>
      <c r="M262" s="177"/>
      <c r="N262" s="309" t="str">
        <f t="shared" ca="1" si="65"/>
        <v/>
      </c>
      <c r="O262" s="310" t="str">
        <f ca="1">IFERROR(IF(VLOOKUP($E262,'SD Abgabe'!$A$32:$N$610,'SD Abgabe'!$D$28,FALSE)=0,"",VLOOKUP($E262,'SD Abgabe'!$A$32:$N$610,'SD Abgabe'!$D$28,FALSE)),"")</f>
        <v/>
      </c>
      <c r="P262" s="313"/>
      <c r="Q262" s="317" t="str">
        <f>IF(OR($M262=0,L262&lt;&gt;0),"",IFERROR(VLOOKUP($E262,'SD Abgabe'!$A$32:$N$610,'SD Abgabe'!$E$28,FALSE),""))</f>
        <v/>
      </c>
      <c r="R262" s="87"/>
      <c r="S262" s="81" t="str">
        <f t="shared" si="66"/>
        <v/>
      </c>
      <c r="T262" s="82">
        <f>IF(M262="Tierische Erzeugnisse",IF(OR($M262=0,L262&lt;&gt;0,U262&gt;0),"",IFERROR(VLOOKUP($E262,'SD Abgabe'!$A$32:$N$4326,'SD Abgabe'!$J$28,FALSE),0)),)</f>
        <v>0</v>
      </c>
      <c r="U262" s="83"/>
      <c r="V262" s="81" t="str">
        <f t="shared" si="78"/>
        <v/>
      </c>
      <c r="W262" s="82">
        <f>IF(M262="organische Düngemittel",IF(OR($M262=0,L262&lt;&gt;0,X262&gt;0),"",IFERROR(VLOOKUP($E262,'SD Abgabe'!$A$32:$N$4326,'SD Abgabe'!$J$28,FALSE),)),)</f>
        <v>0</v>
      </c>
      <c r="X262" s="84"/>
      <c r="Y262" s="85" t="str">
        <f ca="1">IFERROR(VLOOKUP($E262,'SD Abgabe'!$A$32:$N$610,Y$20,FALSE),"")</f>
        <v/>
      </c>
      <c r="Z262" s="86" t="str">
        <f ca="1">IFERROR(IF(AND(J262&lt;&gt;"eigene Stoffe",VLOOKUP($E262,'SD Abgabe'!$A$32:$N$610,'SD Abgabe'!$G$28,FALSE)=0),"",IF($L262&lt;&gt;0,"",IFERROR(IF(AND(P262&gt;0,O262&lt;&gt;"",Q262&lt;&gt;"t TM"),VLOOKUP($E262,'SD Abgabe'!$A$32:$N$610,'SD Abgabe'!$G$28,FALSE)/O262*P262,VLOOKUP($E262,'SD Abgabe'!$A$32:$N$610,'SD Abgabe'!$G$28,FALSE)),""))),"")</f>
        <v/>
      </c>
      <c r="AA262" s="87"/>
      <c r="AB262" s="86" t="str">
        <f ca="1">IFERROR(IF(AND(J262&lt;&gt;"eigene Stoffe",VLOOKUP($E262,'SD Abgabe'!$A$32:$N$610,'SD Abgabe'!$H$28,FALSE)=0),"",IF($L262&lt;&gt;0,"",IFERROR(IF(AND(P262&gt;0,O262&lt;&gt;"",Q262&lt;&gt;"t TM"),VLOOKUP($E262,'SD Abgabe'!$A$32:$N$610,'SD Abgabe'!$H$28,FALSE)/O262*P262,VLOOKUP($E262,'SD Abgabe'!$A$32:$N$610,'SD Abgabe'!$H$28,FALSE)),""))),"")</f>
        <v/>
      </c>
      <c r="AC262" s="87"/>
      <c r="AD262" s="424" t="s">
        <v>667</v>
      </c>
      <c r="AE262" s="26" t="str">
        <f>IF($M262=0,"",IFERROR(VLOOKUP($E262,'SD Abgabe'!$A$32:$N$556,AE$20,FALSE),""))</f>
        <v/>
      </c>
      <c r="AF262" s="15">
        <f t="shared" ca="1" si="79"/>
        <v>0</v>
      </c>
      <c r="AG262">
        <f t="shared" ca="1" si="67"/>
        <v>0</v>
      </c>
      <c r="AH262">
        <f t="shared" ca="1" si="68"/>
        <v>0</v>
      </c>
      <c r="AI262">
        <f t="shared" ca="1" si="69"/>
        <v>0</v>
      </c>
      <c r="AJ262">
        <f t="shared" ca="1" si="70"/>
        <v>0</v>
      </c>
      <c r="AK262">
        <f t="shared" si="80"/>
        <v>0</v>
      </c>
      <c r="AL262" s="28" t="e">
        <f ca="1">COUNTIF(OFFSET('SD Abgabe'!$C$32,VLOOKUP(J262,Art_Abgabe,3,FALSE),0,VLOOKUP(J262,Art_Abgabe,4,FALSE)-VLOOKUP(J262,Art_Abgabe,3,FALSE)+1,1),K262)</f>
        <v>#N/A</v>
      </c>
      <c r="AM262" s="14">
        <f ca="1">COUNTIF(OFFSET('SD Abgabe'!$M$32,VLOOKUP(E262,'SD Abgabe'!$A$33:$X$485,'SD Abgabe'!$X$28,FALSE),0,1,VLOOKUP(E262,'SD Abgabe'!$A$33:$Y$485,'SD Abgabe'!$Y$28,FALSE)),M262)</f>
        <v>0</v>
      </c>
      <c r="AN262" s="91">
        <f t="shared" ca="1" si="71"/>
        <v>0</v>
      </c>
      <c r="AO262" s="98">
        <f t="shared" si="81"/>
        <v>3</v>
      </c>
      <c r="AP262" s="98">
        <f t="shared" si="72"/>
        <v>0</v>
      </c>
      <c r="AQ262" s="17" t="str">
        <f t="shared" si="73"/>
        <v>1900-1-Abgabe</v>
      </c>
    </row>
    <row r="263" spans="1:43">
      <c r="A263" s="98">
        <f t="shared" si="62"/>
        <v>0</v>
      </c>
      <c r="B263" s="98" t="str">
        <f>IF(C263=1,SUM($C$23:C263),"")</f>
        <v/>
      </c>
      <c r="C263" s="98">
        <f t="shared" si="63"/>
        <v>0</v>
      </c>
      <c r="D263" t="str">
        <f t="shared" si="75"/>
        <v>1900-1-Abgabe-</v>
      </c>
      <c r="E263" s="7" t="str">
        <f t="shared" ca="1" si="64"/>
        <v>-</v>
      </c>
      <c r="F263" s="7">
        <f t="shared" si="76"/>
        <v>1900</v>
      </c>
      <c r="G263" s="7">
        <f t="shared" si="77"/>
        <v>1</v>
      </c>
      <c r="H263" s="162">
        <f t="shared" si="74"/>
        <v>241</v>
      </c>
      <c r="I263" s="77"/>
      <c r="J263" s="78"/>
      <c r="K263" s="79"/>
      <c r="L263" s="80"/>
      <c r="M263" s="177"/>
      <c r="N263" s="309" t="str">
        <f t="shared" ca="1" si="65"/>
        <v/>
      </c>
      <c r="O263" s="310" t="str">
        <f ca="1">IFERROR(IF(VLOOKUP($E263,'SD Abgabe'!$A$32:$N$610,'SD Abgabe'!$D$28,FALSE)=0,"",VLOOKUP($E263,'SD Abgabe'!$A$32:$N$610,'SD Abgabe'!$D$28,FALSE)),"")</f>
        <v/>
      </c>
      <c r="P263" s="313"/>
      <c r="Q263" s="317" t="str">
        <f>IF(OR($M263=0,L263&lt;&gt;0),"",IFERROR(VLOOKUP($E263,'SD Abgabe'!$A$32:$N$610,'SD Abgabe'!$E$28,FALSE),""))</f>
        <v/>
      </c>
      <c r="R263" s="87"/>
      <c r="S263" s="81" t="str">
        <f t="shared" si="66"/>
        <v/>
      </c>
      <c r="T263" s="82">
        <f>IF(M263="Tierische Erzeugnisse",IF(OR($M263=0,L263&lt;&gt;0,U263&gt;0),"",IFERROR(VLOOKUP($E263,'SD Abgabe'!$A$32:$N$4326,'SD Abgabe'!$J$28,FALSE),0)),)</f>
        <v>0</v>
      </c>
      <c r="U263" s="83"/>
      <c r="V263" s="81" t="str">
        <f t="shared" si="78"/>
        <v/>
      </c>
      <c r="W263" s="82">
        <f>IF(M263="organische Düngemittel",IF(OR($M263=0,L263&lt;&gt;0,X263&gt;0),"",IFERROR(VLOOKUP($E263,'SD Abgabe'!$A$32:$N$4326,'SD Abgabe'!$J$28,FALSE),)),)</f>
        <v>0</v>
      </c>
      <c r="X263" s="84"/>
      <c r="Y263" s="85" t="str">
        <f ca="1">IFERROR(VLOOKUP($E263,'SD Abgabe'!$A$32:$N$610,Y$20,FALSE),"")</f>
        <v/>
      </c>
      <c r="Z263" s="86" t="str">
        <f ca="1">IFERROR(IF(AND(J263&lt;&gt;"eigene Stoffe",VLOOKUP($E263,'SD Abgabe'!$A$32:$N$610,'SD Abgabe'!$G$28,FALSE)=0),"",IF($L263&lt;&gt;0,"",IFERROR(IF(AND(P263&gt;0,O263&lt;&gt;"",Q263&lt;&gt;"t TM"),VLOOKUP($E263,'SD Abgabe'!$A$32:$N$610,'SD Abgabe'!$G$28,FALSE)/O263*P263,VLOOKUP($E263,'SD Abgabe'!$A$32:$N$610,'SD Abgabe'!$G$28,FALSE)),""))),"")</f>
        <v/>
      </c>
      <c r="AA263" s="87"/>
      <c r="AB263" s="86" t="str">
        <f ca="1">IFERROR(IF(AND(J263&lt;&gt;"eigene Stoffe",VLOOKUP($E263,'SD Abgabe'!$A$32:$N$610,'SD Abgabe'!$H$28,FALSE)=0),"",IF($L263&lt;&gt;0,"",IFERROR(IF(AND(P263&gt;0,O263&lt;&gt;"",Q263&lt;&gt;"t TM"),VLOOKUP($E263,'SD Abgabe'!$A$32:$N$610,'SD Abgabe'!$H$28,FALSE)/O263*P263,VLOOKUP($E263,'SD Abgabe'!$A$32:$N$610,'SD Abgabe'!$H$28,FALSE)),""))),"")</f>
        <v/>
      </c>
      <c r="AC263" s="87"/>
      <c r="AD263" s="424" t="s">
        <v>667</v>
      </c>
      <c r="AE263" s="26" t="str">
        <f>IF($M263=0,"",IFERROR(VLOOKUP($E263,'SD Abgabe'!$A$32:$N$556,AE$20,FALSE),""))</f>
        <v/>
      </c>
      <c r="AF263" s="15">
        <f t="shared" ca="1" si="79"/>
        <v>0</v>
      </c>
      <c r="AG263">
        <f t="shared" ca="1" si="67"/>
        <v>0</v>
      </c>
      <c r="AH263">
        <f t="shared" ca="1" si="68"/>
        <v>0</v>
      </c>
      <c r="AI263">
        <f t="shared" ca="1" si="69"/>
        <v>0</v>
      </c>
      <c r="AJ263">
        <f t="shared" ca="1" si="70"/>
        <v>0</v>
      </c>
      <c r="AK263">
        <f t="shared" si="80"/>
        <v>0</v>
      </c>
      <c r="AL263" s="28" t="e">
        <f ca="1">COUNTIF(OFFSET('SD Abgabe'!$C$32,VLOOKUP(J263,Art_Abgabe,3,FALSE),0,VLOOKUP(J263,Art_Abgabe,4,FALSE)-VLOOKUP(J263,Art_Abgabe,3,FALSE)+1,1),K263)</f>
        <v>#N/A</v>
      </c>
      <c r="AM263" s="14">
        <f ca="1">COUNTIF(OFFSET('SD Abgabe'!$M$32,VLOOKUP(E263,'SD Abgabe'!$A$33:$X$485,'SD Abgabe'!$X$28,FALSE),0,1,VLOOKUP(E263,'SD Abgabe'!$A$33:$Y$485,'SD Abgabe'!$Y$28,FALSE)),M263)</f>
        <v>0</v>
      </c>
      <c r="AN263" s="91">
        <f t="shared" ca="1" si="71"/>
        <v>0</v>
      </c>
      <c r="AO263" s="98">
        <f t="shared" si="81"/>
        <v>3</v>
      </c>
      <c r="AP263" s="98">
        <f t="shared" si="72"/>
        <v>0</v>
      </c>
      <c r="AQ263" s="17" t="str">
        <f t="shared" si="73"/>
        <v>1900-1-Abgabe</v>
      </c>
    </row>
    <row r="264" spans="1:43">
      <c r="A264" s="98">
        <f t="shared" si="62"/>
        <v>0</v>
      </c>
      <c r="B264" s="98" t="str">
        <f>IF(C264=1,SUM($C$23:C264),"")</f>
        <v/>
      </c>
      <c r="C264" s="98">
        <f t="shared" si="63"/>
        <v>0</v>
      </c>
      <c r="D264" t="str">
        <f t="shared" si="75"/>
        <v>1900-1-Abgabe-</v>
      </c>
      <c r="E264" s="7" t="str">
        <f t="shared" ca="1" si="64"/>
        <v>-</v>
      </c>
      <c r="F264" s="7">
        <f t="shared" si="76"/>
        <v>1900</v>
      </c>
      <c r="G264" s="7">
        <f t="shared" si="77"/>
        <v>1</v>
      </c>
      <c r="H264" s="162">
        <f t="shared" si="74"/>
        <v>242</v>
      </c>
      <c r="I264" s="77"/>
      <c r="J264" s="78"/>
      <c r="K264" s="79"/>
      <c r="L264" s="80"/>
      <c r="M264" s="177"/>
      <c r="N264" s="309" t="str">
        <f t="shared" ca="1" si="65"/>
        <v/>
      </c>
      <c r="O264" s="310" t="str">
        <f ca="1">IFERROR(IF(VLOOKUP($E264,'SD Abgabe'!$A$32:$N$610,'SD Abgabe'!$D$28,FALSE)=0,"",VLOOKUP($E264,'SD Abgabe'!$A$32:$N$610,'SD Abgabe'!$D$28,FALSE)),"")</f>
        <v/>
      </c>
      <c r="P264" s="313"/>
      <c r="Q264" s="317" t="str">
        <f>IF(OR($M264=0,L264&lt;&gt;0),"",IFERROR(VLOOKUP($E264,'SD Abgabe'!$A$32:$N$610,'SD Abgabe'!$E$28,FALSE),""))</f>
        <v/>
      </c>
      <c r="R264" s="87"/>
      <c r="S264" s="81" t="str">
        <f t="shared" si="66"/>
        <v/>
      </c>
      <c r="T264" s="82">
        <f>IF(M264="Tierische Erzeugnisse",IF(OR($M264=0,L264&lt;&gt;0,U264&gt;0),"",IFERROR(VLOOKUP($E264,'SD Abgabe'!$A$32:$N$4326,'SD Abgabe'!$J$28,FALSE),0)),)</f>
        <v>0</v>
      </c>
      <c r="U264" s="83"/>
      <c r="V264" s="81" t="str">
        <f t="shared" si="78"/>
        <v/>
      </c>
      <c r="W264" s="82">
        <f>IF(M264="organische Düngemittel",IF(OR($M264=0,L264&lt;&gt;0,X264&gt;0),"",IFERROR(VLOOKUP($E264,'SD Abgabe'!$A$32:$N$4326,'SD Abgabe'!$J$28,FALSE),)),)</f>
        <v>0</v>
      </c>
      <c r="X264" s="84"/>
      <c r="Y264" s="85" t="str">
        <f ca="1">IFERROR(VLOOKUP($E264,'SD Abgabe'!$A$32:$N$610,Y$20,FALSE),"")</f>
        <v/>
      </c>
      <c r="Z264" s="86" t="str">
        <f ca="1">IFERROR(IF(AND(J264&lt;&gt;"eigene Stoffe",VLOOKUP($E264,'SD Abgabe'!$A$32:$N$610,'SD Abgabe'!$G$28,FALSE)=0),"",IF($L264&lt;&gt;0,"",IFERROR(IF(AND(P264&gt;0,O264&lt;&gt;"",Q264&lt;&gt;"t TM"),VLOOKUP($E264,'SD Abgabe'!$A$32:$N$610,'SD Abgabe'!$G$28,FALSE)/O264*P264,VLOOKUP($E264,'SD Abgabe'!$A$32:$N$610,'SD Abgabe'!$G$28,FALSE)),""))),"")</f>
        <v/>
      </c>
      <c r="AA264" s="87"/>
      <c r="AB264" s="86" t="str">
        <f ca="1">IFERROR(IF(AND(J264&lt;&gt;"eigene Stoffe",VLOOKUP($E264,'SD Abgabe'!$A$32:$N$610,'SD Abgabe'!$H$28,FALSE)=0),"",IF($L264&lt;&gt;0,"",IFERROR(IF(AND(P264&gt;0,O264&lt;&gt;"",Q264&lt;&gt;"t TM"),VLOOKUP($E264,'SD Abgabe'!$A$32:$N$610,'SD Abgabe'!$H$28,FALSE)/O264*P264,VLOOKUP($E264,'SD Abgabe'!$A$32:$N$610,'SD Abgabe'!$H$28,FALSE)),""))),"")</f>
        <v/>
      </c>
      <c r="AC264" s="87"/>
      <c r="AD264" s="424" t="s">
        <v>667</v>
      </c>
      <c r="AE264" s="26" t="str">
        <f>IF($M264=0,"",IFERROR(VLOOKUP($E264,'SD Abgabe'!$A$32:$N$556,AE$20,FALSE),""))</f>
        <v/>
      </c>
      <c r="AF264" s="15">
        <f t="shared" ca="1" si="79"/>
        <v>0</v>
      </c>
      <c r="AG264">
        <f t="shared" ca="1" si="67"/>
        <v>0</v>
      </c>
      <c r="AH264">
        <f t="shared" ca="1" si="68"/>
        <v>0</v>
      </c>
      <c r="AI264">
        <f t="shared" ca="1" si="69"/>
        <v>0</v>
      </c>
      <c r="AJ264">
        <f t="shared" ca="1" si="70"/>
        <v>0</v>
      </c>
      <c r="AK264">
        <f t="shared" si="80"/>
        <v>0</v>
      </c>
      <c r="AL264" s="28" t="e">
        <f ca="1">COUNTIF(OFFSET('SD Abgabe'!$C$32,VLOOKUP(J264,Art_Abgabe,3,FALSE),0,VLOOKUP(J264,Art_Abgabe,4,FALSE)-VLOOKUP(J264,Art_Abgabe,3,FALSE)+1,1),K264)</f>
        <v>#N/A</v>
      </c>
      <c r="AM264" s="14">
        <f ca="1">COUNTIF(OFFSET('SD Abgabe'!$M$32,VLOOKUP(E264,'SD Abgabe'!$A$33:$X$485,'SD Abgabe'!$X$28,FALSE),0,1,VLOOKUP(E264,'SD Abgabe'!$A$33:$Y$485,'SD Abgabe'!$Y$28,FALSE)),M264)</f>
        <v>0</v>
      </c>
      <c r="AN264" s="91">
        <f t="shared" ca="1" si="71"/>
        <v>0</v>
      </c>
      <c r="AO264" s="98">
        <f t="shared" si="81"/>
        <v>3</v>
      </c>
      <c r="AP264" s="98">
        <f t="shared" si="72"/>
        <v>0</v>
      </c>
      <c r="AQ264" s="17" t="str">
        <f t="shared" si="73"/>
        <v>1900-1-Abgabe</v>
      </c>
    </row>
    <row r="265" spans="1:43">
      <c r="A265" s="98">
        <f t="shared" si="62"/>
        <v>0</v>
      </c>
      <c r="B265" s="98" t="str">
        <f>IF(C265=1,SUM($C$23:C265),"")</f>
        <v/>
      </c>
      <c r="C265" s="98">
        <f t="shared" si="63"/>
        <v>0</v>
      </c>
      <c r="D265" t="str">
        <f t="shared" si="75"/>
        <v>1900-1-Abgabe-</v>
      </c>
      <c r="E265" s="7" t="str">
        <f t="shared" ca="1" si="64"/>
        <v>-</v>
      </c>
      <c r="F265" s="7">
        <f t="shared" si="76"/>
        <v>1900</v>
      </c>
      <c r="G265" s="7">
        <f t="shared" si="77"/>
        <v>1</v>
      </c>
      <c r="H265" s="162">
        <f t="shared" si="74"/>
        <v>243</v>
      </c>
      <c r="I265" s="77"/>
      <c r="J265" s="78"/>
      <c r="K265" s="79"/>
      <c r="L265" s="80"/>
      <c r="M265" s="177"/>
      <c r="N265" s="309" t="str">
        <f t="shared" ca="1" si="65"/>
        <v/>
      </c>
      <c r="O265" s="310" t="str">
        <f ca="1">IFERROR(IF(VLOOKUP($E265,'SD Abgabe'!$A$32:$N$610,'SD Abgabe'!$D$28,FALSE)=0,"",VLOOKUP($E265,'SD Abgabe'!$A$32:$N$610,'SD Abgabe'!$D$28,FALSE)),"")</f>
        <v/>
      </c>
      <c r="P265" s="313"/>
      <c r="Q265" s="317" t="str">
        <f>IF(OR($M265=0,L265&lt;&gt;0),"",IFERROR(VLOOKUP($E265,'SD Abgabe'!$A$32:$N$610,'SD Abgabe'!$E$28,FALSE),""))</f>
        <v/>
      </c>
      <c r="R265" s="87"/>
      <c r="S265" s="81" t="str">
        <f t="shared" si="66"/>
        <v/>
      </c>
      <c r="T265" s="82">
        <f>IF(M265="Tierische Erzeugnisse",IF(OR($M265=0,L265&lt;&gt;0,U265&gt;0),"",IFERROR(VLOOKUP($E265,'SD Abgabe'!$A$32:$N$4326,'SD Abgabe'!$J$28,FALSE),0)),)</f>
        <v>0</v>
      </c>
      <c r="U265" s="83"/>
      <c r="V265" s="81" t="str">
        <f t="shared" si="78"/>
        <v/>
      </c>
      <c r="W265" s="82">
        <f>IF(M265="organische Düngemittel",IF(OR($M265=0,L265&lt;&gt;0,X265&gt;0),"",IFERROR(VLOOKUP($E265,'SD Abgabe'!$A$32:$N$4326,'SD Abgabe'!$J$28,FALSE),)),)</f>
        <v>0</v>
      </c>
      <c r="X265" s="84"/>
      <c r="Y265" s="85" t="str">
        <f ca="1">IFERROR(VLOOKUP($E265,'SD Abgabe'!$A$32:$N$610,Y$20,FALSE),"")</f>
        <v/>
      </c>
      <c r="Z265" s="86" t="str">
        <f ca="1">IFERROR(IF(AND(J265&lt;&gt;"eigene Stoffe",VLOOKUP($E265,'SD Abgabe'!$A$32:$N$610,'SD Abgabe'!$G$28,FALSE)=0),"",IF($L265&lt;&gt;0,"",IFERROR(IF(AND(P265&gt;0,O265&lt;&gt;"",Q265&lt;&gt;"t TM"),VLOOKUP($E265,'SD Abgabe'!$A$32:$N$610,'SD Abgabe'!$G$28,FALSE)/O265*P265,VLOOKUP($E265,'SD Abgabe'!$A$32:$N$610,'SD Abgabe'!$G$28,FALSE)),""))),"")</f>
        <v/>
      </c>
      <c r="AA265" s="87"/>
      <c r="AB265" s="86" t="str">
        <f ca="1">IFERROR(IF(AND(J265&lt;&gt;"eigene Stoffe",VLOOKUP($E265,'SD Abgabe'!$A$32:$N$610,'SD Abgabe'!$H$28,FALSE)=0),"",IF($L265&lt;&gt;0,"",IFERROR(IF(AND(P265&gt;0,O265&lt;&gt;"",Q265&lt;&gt;"t TM"),VLOOKUP($E265,'SD Abgabe'!$A$32:$N$610,'SD Abgabe'!$H$28,FALSE)/O265*P265,VLOOKUP($E265,'SD Abgabe'!$A$32:$N$610,'SD Abgabe'!$H$28,FALSE)),""))),"")</f>
        <v/>
      </c>
      <c r="AC265" s="87"/>
      <c r="AD265" s="424" t="s">
        <v>667</v>
      </c>
      <c r="AE265" s="26" t="str">
        <f>IF($M265=0,"",IFERROR(VLOOKUP($E265,'SD Abgabe'!$A$32:$N$556,AE$20,FALSE),""))</f>
        <v/>
      </c>
      <c r="AF265" s="15">
        <f t="shared" ca="1" si="79"/>
        <v>0</v>
      </c>
      <c r="AG265">
        <f t="shared" ca="1" si="67"/>
        <v>0</v>
      </c>
      <c r="AH265">
        <f t="shared" ca="1" si="68"/>
        <v>0</v>
      </c>
      <c r="AI265">
        <f t="shared" ca="1" si="69"/>
        <v>0</v>
      </c>
      <c r="AJ265">
        <f t="shared" ca="1" si="70"/>
        <v>0</v>
      </c>
      <c r="AK265">
        <f t="shared" si="80"/>
        <v>0</v>
      </c>
      <c r="AL265" s="28" t="e">
        <f ca="1">COUNTIF(OFFSET('SD Abgabe'!$C$32,VLOOKUP(J265,Art_Abgabe,3,FALSE),0,VLOOKUP(J265,Art_Abgabe,4,FALSE)-VLOOKUP(J265,Art_Abgabe,3,FALSE)+1,1),K265)</f>
        <v>#N/A</v>
      </c>
      <c r="AM265" s="14">
        <f ca="1">COUNTIF(OFFSET('SD Abgabe'!$M$32,VLOOKUP(E265,'SD Abgabe'!$A$33:$X$485,'SD Abgabe'!$X$28,FALSE),0,1,VLOOKUP(E265,'SD Abgabe'!$A$33:$Y$485,'SD Abgabe'!$Y$28,FALSE)),M265)</f>
        <v>0</v>
      </c>
      <c r="AN265" s="91">
        <f t="shared" ca="1" si="71"/>
        <v>0</v>
      </c>
      <c r="AO265" s="98">
        <f t="shared" si="81"/>
        <v>3</v>
      </c>
      <c r="AP265" s="98">
        <f t="shared" si="72"/>
        <v>0</v>
      </c>
      <c r="AQ265" s="17" t="str">
        <f t="shared" si="73"/>
        <v>1900-1-Abgabe</v>
      </c>
    </row>
    <row r="266" spans="1:43">
      <c r="A266" s="98">
        <f t="shared" si="62"/>
        <v>0</v>
      </c>
      <c r="B266" s="98" t="str">
        <f>IF(C266=1,SUM($C$23:C266),"")</f>
        <v/>
      </c>
      <c r="C266" s="98">
        <f t="shared" si="63"/>
        <v>0</v>
      </c>
      <c r="D266" t="str">
        <f t="shared" si="75"/>
        <v>1900-1-Abgabe-</v>
      </c>
      <c r="E266" s="7" t="str">
        <f t="shared" ca="1" si="64"/>
        <v>-</v>
      </c>
      <c r="F266" s="7">
        <f t="shared" si="76"/>
        <v>1900</v>
      </c>
      <c r="G266" s="7">
        <f t="shared" si="77"/>
        <v>1</v>
      </c>
      <c r="H266" s="162">
        <f t="shared" si="74"/>
        <v>244</v>
      </c>
      <c r="I266" s="77"/>
      <c r="J266" s="78"/>
      <c r="K266" s="79"/>
      <c r="L266" s="80"/>
      <c r="M266" s="177"/>
      <c r="N266" s="309" t="str">
        <f t="shared" ca="1" si="65"/>
        <v/>
      </c>
      <c r="O266" s="310" t="str">
        <f ca="1">IFERROR(IF(VLOOKUP($E266,'SD Abgabe'!$A$32:$N$610,'SD Abgabe'!$D$28,FALSE)=0,"",VLOOKUP($E266,'SD Abgabe'!$A$32:$N$610,'SD Abgabe'!$D$28,FALSE)),"")</f>
        <v/>
      </c>
      <c r="P266" s="313"/>
      <c r="Q266" s="317" t="str">
        <f>IF(OR($M266=0,L266&lt;&gt;0),"",IFERROR(VLOOKUP($E266,'SD Abgabe'!$A$32:$N$610,'SD Abgabe'!$E$28,FALSE),""))</f>
        <v/>
      </c>
      <c r="R266" s="87"/>
      <c r="S266" s="81" t="str">
        <f t="shared" si="66"/>
        <v/>
      </c>
      <c r="T266" s="82">
        <f>IF(M266="Tierische Erzeugnisse",IF(OR($M266=0,L266&lt;&gt;0,U266&gt;0),"",IFERROR(VLOOKUP($E266,'SD Abgabe'!$A$32:$N$4326,'SD Abgabe'!$J$28,FALSE),0)),)</f>
        <v>0</v>
      </c>
      <c r="U266" s="83"/>
      <c r="V266" s="81" t="str">
        <f t="shared" si="78"/>
        <v/>
      </c>
      <c r="W266" s="82">
        <f>IF(M266="organische Düngemittel",IF(OR($M266=0,L266&lt;&gt;0,X266&gt;0),"",IFERROR(VLOOKUP($E266,'SD Abgabe'!$A$32:$N$4326,'SD Abgabe'!$J$28,FALSE),)),)</f>
        <v>0</v>
      </c>
      <c r="X266" s="84"/>
      <c r="Y266" s="85" t="str">
        <f ca="1">IFERROR(VLOOKUP($E266,'SD Abgabe'!$A$32:$N$610,Y$20,FALSE),"")</f>
        <v/>
      </c>
      <c r="Z266" s="86" t="str">
        <f ca="1">IFERROR(IF(AND(J266&lt;&gt;"eigene Stoffe",VLOOKUP($E266,'SD Abgabe'!$A$32:$N$610,'SD Abgabe'!$G$28,FALSE)=0),"",IF($L266&lt;&gt;0,"",IFERROR(IF(AND(P266&gt;0,O266&lt;&gt;"",Q266&lt;&gt;"t TM"),VLOOKUP($E266,'SD Abgabe'!$A$32:$N$610,'SD Abgabe'!$G$28,FALSE)/O266*P266,VLOOKUP($E266,'SD Abgabe'!$A$32:$N$610,'SD Abgabe'!$G$28,FALSE)),""))),"")</f>
        <v/>
      </c>
      <c r="AA266" s="87"/>
      <c r="AB266" s="86" t="str">
        <f ca="1">IFERROR(IF(AND(J266&lt;&gt;"eigene Stoffe",VLOOKUP($E266,'SD Abgabe'!$A$32:$N$610,'SD Abgabe'!$H$28,FALSE)=0),"",IF($L266&lt;&gt;0,"",IFERROR(IF(AND(P266&gt;0,O266&lt;&gt;"",Q266&lt;&gt;"t TM"),VLOOKUP($E266,'SD Abgabe'!$A$32:$N$610,'SD Abgabe'!$H$28,FALSE)/O266*P266,VLOOKUP($E266,'SD Abgabe'!$A$32:$N$610,'SD Abgabe'!$H$28,FALSE)),""))),"")</f>
        <v/>
      </c>
      <c r="AC266" s="87"/>
      <c r="AD266" s="424" t="s">
        <v>667</v>
      </c>
      <c r="AE266" s="26" t="str">
        <f>IF($M266=0,"",IFERROR(VLOOKUP($E266,'SD Abgabe'!$A$32:$N$556,AE$20,FALSE),""))</f>
        <v/>
      </c>
      <c r="AF266" s="15">
        <f t="shared" ca="1" si="79"/>
        <v>0</v>
      </c>
      <c r="AG266">
        <f t="shared" ca="1" si="67"/>
        <v>0</v>
      </c>
      <c r="AH266">
        <f t="shared" ca="1" si="68"/>
        <v>0</v>
      </c>
      <c r="AI266">
        <f t="shared" ca="1" si="69"/>
        <v>0</v>
      </c>
      <c r="AJ266">
        <f t="shared" ca="1" si="70"/>
        <v>0</v>
      </c>
      <c r="AK266">
        <f t="shared" si="80"/>
        <v>0</v>
      </c>
      <c r="AL266" s="28" t="e">
        <f ca="1">COUNTIF(OFFSET('SD Abgabe'!$C$32,VLOOKUP(J266,Art_Abgabe,3,FALSE),0,VLOOKUP(J266,Art_Abgabe,4,FALSE)-VLOOKUP(J266,Art_Abgabe,3,FALSE)+1,1),K266)</f>
        <v>#N/A</v>
      </c>
      <c r="AM266" s="14">
        <f ca="1">COUNTIF(OFFSET('SD Abgabe'!$M$32,VLOOKUP(E266,'SD Abgabe'!$A$33:$X$485,'SD Abgabe'!$X$28,FALSE),0,1,VLOOKUP(E266,'SD Abgabe'!$A$33:$Y$485,'SD Abgabe'!$Y$28,FALSE)),M266)</f>
        <v>0</v>
      </c>
      <c r="AN266" s="91">
        <f t="shared" ca="1" si="71"/>
        <v>0</v>
      </c>
      <c r="AO266" s="98">
        <f t="shared" si="81"/>
        <v>3</v>
      </c>
      <c r="AP266" s="98">
        <f t="shared" si="72"/>
        <v>0</v>
      </c>
      <c r="AQ266" s="17" t="str">
        <f t="shared" si="73"/>
        <v>1900-1-Abgabe</v>
      </c>
    </row>
    <row r="267" spans="1:43">
      <c r="A267" s="98">
        <f t="shared" si="62"/>
        <v>0</v>
      </c>
      <c r="B267" s="98" t="str">
        <f>IF(C267=1,SUM($C$23:C267),"")</f>
        <v/>
      </c>
      <c r="C267" s="98">
        <f t="shared" si="63"/>
        <v>0</v>
      </c>
      <c r="D267" t="str">
        <f t="shared" si="75"/>
        <v>1900-1-Abgabe-</v>
      </c>
      <c r="E267" s="7" t="str">
        <f t="shared" ca="1" si="64"/>
        <v>-</v>
      </c>
      <c r="F267" s="7">
        <f t="shared" si="76"/>
        <v>1900</v>
      </c>
      <c r="G267" s="7">
        <f t="shared" si="77"/>
        <v>1</v>
      </c>
      <c r="H267" s="162">
        <f t="shared" si="74"/>
        <v>245</v>
      </c>
      <c r="I267" s="77"/>
      <c r="J267" s="78"/>
      <c r="K267" s="79"/>
      <c r="L267" s="80"/>
      <c r="M267" s="177"/>
      <c r="N267" s="309" t="str">
        <f t="shared" ca="1" si="65"/>
        <v/>
      </c>
      <c r="O267" s="310" t="str">
        <f ca="1">IFERROR(IF(VLOOKUP($E267,'SD Abgabe'!$A$32:$N$610,'SD Abgabe'!$D$28,FALSE)=0,"",VLOOKUP($E267,'SD Abgabe'!$A$32:$N$610,'SD Abgabe'!$D$28,FALSE)),"")</f>
        <v/>
      </c>
      <c r="P267" s="313"/>
      <c r="Q267" s="317" t="str">
        <f>IF(OR($M267=0,L267&lt;&gt;0),"",IFERROR(VLOOKUP($E267,'SD Abgabe'!$A$32:$N$610,'SD Abgabe'!$E$28,FALSE),""))</f>
        <v/>
      </c>
      <c r="R267" s="87"/>
      <c r="S267" s="81" t="str">
        <f t="shared" si="66"/>
        <v/>
      </c>
      <c r="T267" s="82">
        <f>IF(M267="Tierische Erzeugnisse",IF(OR($M267=0,L267&lt;&gt;0,U267&gt;0),"",IFERROR(VLOOKUP($E267,'SD Abgabe'!$A$32:$N$4326,'SD Abgabe'!$J$28,FALSE),0)),)</f>
        <v>0</v>
      </c>
      <c r="U267" s="83"/>
      <c r="V267" s="81" t="str">
        <f t="shared" si="78"/>
        <v/>
      </c>
      <c r="W267" s="82">
        <f>IF(M267="organische Düngemittel",IF(OR($M267=0,L267&lt;&gt;0,X267&gt;0),"",IFERROR(VLOOKUP($E267,'SD Abgabe'!$A$32:$N$4326,'SD Abgabe'!$J$28,FALSE),)),)</f>
        <v>0</v>
      </c>
      <c r="X267" s="84"/>
      <c r="Y267" s="85" t="str">
        <f ca="1">IFERROR(VLOOKUP($E267,'SD Abgabe'!$A$32:$N$610,Y$20,FALSE),"")</f>
        <v/>
      </c>
      <c r="Z267" s="86" t="str">
        <f ca="1">IFERROR(IF(AND(J267&lt;&gt;"eigene Stoffe",VLOOKUP($E267,'SD Abgabe'!$A$32:$N$610,'SD Abgabe'!$G$28,FALSE)=0),"",IF($L267&lt;&gt;0,"",IFERROR(IF(AND(P267&gt;0,O267&lt;&gt;"",Q267&lt;&gt;"t TM"),VLOOKUP($E267,'SD Abgabe'!$A$32:$N$610,'SD Abgabe'!$G$28,FALSE)/O267*P267,VLOOKUP($E267,'SD Abgabe'!$A$32:$N$610,'SD Abgabe'!$G$28,FALSE)),""))),"")</f>
        <v/>
      </c>
      <c r="AA267" s="87"/>
      <c r="AB267" s="86" t="str">
        <f ca="1">IFERROR(IF(AND(J267&lt;&gt;"eigene Stoffe",VLOOKUP($E267,'SD Abgabe'!$A$32:$N$610,'SD Abgabe'!$H$28,FALSE)=0),"",IF($L267&lt;&gt;0,"",IFERROR(IF(AND(P267&gt;0,O267&lt;&gt;"",Q267&lt;&gt;"t TM"),VLOOKUP($E267,'SD Abgabe'!$A$32:$N$610,'SD Abgabe'!$H$28,FALSE)/O267*P267,VLOOKUP($E267,'SD Abgabe'!$A$32:$N$610,'SD Abgabe'!$H$28,FALSE)),""))),"")</f>
        <v/>
      </c>
      <c r="AC267" s="87"/>
      <c r="AD267" s="424" t="s">
        <v>667</v>
      </c>
      <c r="AE267" s="26" t="str">
        <f>IF($M267=0,"",IFERROR(VLOOKUP($E267,'SD Abgabe'!$A$32:$N$556,AE$20,FALSE),""))</f>
        <v/>
      </c>
      <c r="AF267" s="15">
        <f t="shared" ca="1" si="79"/>
        <v>0</v>
      </c>
      <c r="AG267">
        <f t="shared" ca="1" si="67"/>
        <v>0</v>
      </c>
      <c r="AH267">
        <f t="shared" ca="1" si="68"/>
        <v>0</v>
      </c>
      <c r="AI267">
        <f t="shared" ca="1" si="69"/>
        <v>0</v>
      </c>
      <c r="AJ267">
        <f t="shared" ca="1" si="70"/>
        <v>0</v>
      </c>
      <c r="AK267">
        <f t="shared" si="80"/>
        <v>0</v>
      </c>
      <c r="AL267" s="28" t="e">
        <f ca="1">COUNTIF(OFFSET('SD Abgabe'!$C$32,VLOOKUP(J267,Art_Abgabe,3,FALSE),0,VLOOKUP(J267,Art_Abgabe,4,FALSE)-VLOOKUP(J267,Art_Abgabe,3,FALSE)+1,1),K267)</f>
        <v>#N/A</v>
      </c>
      <c r="AM267" s="14">
        <f ca="1">COUNTIF(OFFSET('SD Abgabe'!$M$32,VLOOKUP(E267,'SD Abgabe'!$A$33:$X$485,'SD Abgabe'!$X$28,FALSE),0,1,VLOOKUP(E267,'SD Abgabe'!$A$33:$Y$485,'SD Abgabe'!$Y$28,FALSE)),M267)</f>
        <v>0</v>
      </c>
      <c r="AN267" s="91">
        <f t="shared" ca="1" si="71"/>
        <v>0</v>
      </c>
      <c r="AO267" s="98">
        <f t="shared" si="81"/>
        <v>3</v>
      </c>
      <c r="AP267" s="98">
        <f t="shared" si="72"/>
        <v>0</v>
      </c>
      <c r="AQ267" s="17" t="str">
        <f t="shared" si="73"/>
        <v>1900-1-Abgabe</v>
      </c>
    </row>
    <row r="268" spans="1:43">
      <c r="A268" s="98">
        <f t="shared" si="62"/>
        <v>0</v>
      </c>
      <c r="B268" s="98" t="str">
        <f>IF(C268=1,SUM($C$23:C268),"")</f>
        <v/>
      </c>
      <c r="C268" s="98">
        <f t="shared" si="63"/>
        <v>0</v>
      </c>
      <c r="D268" t="str">
        <f t="shared" si="75"/>
        <v>1900-1-Abgabe-</v>
      </c>
      <c r="E268" s="7" t="str">
        <f t="shared" ca="1" si="64"/>
        <v>-</v>
      </c>
      <c r="F268" s="7">
        <f t="shared" si="76"/>
        <v>1900</v>
      </c>
      <c r="G268" s="7">
        <f t="shared" si="77"/>
        <v>1</v>
      </c>
      <c r="H268" s="162">
        <f t="shared" si="74"/>
        <v>246</v>
      </c>
      <c r="I268" s="77"/>
      <c r="J268" s="78"/>
      <c r="K268" s="79"/>
      <c r="L268" s="80"/>
      <c r="M268" s="177"/>
      <c r="N268" s="309" t="str">
        <f t="shared" ca="1" si="65"/>
        <v/>
      </c>
      <c r="O268" s="310" t="str">
        <f ca="1">IFERROR(IF(VLOOKUP($E268,'SD Abgabe'!$A$32:$N$610,'SD Abgabe'!$D$28,FALSE)=0,"",VLOOKUP($E268,'SD Abgabe'!$A$32:$N$610,'SD Abgabe'!$D$28,FALSE)),"")</f>
        <v/>
      </c>
      <c r="P268" s="313"/>
      <c r="Q268" s="317" t="str">
        <f>IF(OR($M268=0,L268&lt;&gt;0),"",IFERROR(VLOOKUP($E268,'SD Abgabe'!$A$32:$N$610,'SD Abgabe'!$E$28,FALSE),""))</f>
        <v/>
      </c>
      <c r="R268" s="87"/>
      <c r="S268" s="81" t="str">
        <f t="shared" si="66"/>
        <v/>
      </c>
      <c r="T268" s="82">
        <f>IF(M268="Tierische Erzeugnisse",IF(OR($M268=0,L268&lt;&gt;0,U268&gt;0),"",IFERROR(VLOOKUP($E268,'SD Abgabe'!$A$32:$N$4326,'SD Abgabe'!$J$28,FALSE),0)),)</f>
        <v>0</v>
      </c>
      <c r="U268" s="83"/>
      <c r="V268" s="81" t="str">
        <f t="shared" si="78"/>
        <v/>
      </c>
      <c r="W268" s="82">
        <f>IF(M268="organische Düngemittel",IF(OR($M268=0,L268&lt;&gt;0,X268&gt;0),"",IFERROR(VLOOKUP($E268,'SD Abgabe'!$A$32:$N$4326,'SD Abgabe'!$J$28,FALSE),)),)</f>
        <v>0</v>
      </c>
      <c r="X268" s="84"/>
      <c r="Y268" s="85" t="str">
        <f ca="1">IFERROR(VLOOKUP($E268,'SD Abgabe'!$A$32:$N$610,Y$20,FALSE),"")</f>
        <v/>
      </c>
      <c r="Z268" s="86" t="str">
        <f ca="1">IFERROR(IF(AND(J268&lt;&gt;"eigene Stoffe",VLOOKUP($E268,'SD Abgabe'!$A$32:$N$610,'SD Abgabe'!$G$28,FALSE)=0),"",IF($L268&lt;&gt;0,"",IFERROR(IF(AND(P268&gt;0,O268&lt;&gt;"",Q268&lt;&gt;"t TM"),VLOOKUP($E268,'SD Abgabe'!$A$32:$N$610,'SD Abgabe'!$G$28,FALSE)/O268*P268,VLOOKUP($E268,'SD Abgabe'!$A$32:$N$610,'SD Abgabe'!$G$28,FALSE)),""))),"")</f>
        <v/>
      </c>
      <c r="AA268" s="87"/>
      <c r="AB268" s="86" t="str">
        <f ca="1">IFERROR(IF(AND(J268&lt;&gt;"eigene Stoffe",VLOOKUP($E268,'SD Abgabe'!$A$32:$N$610,'SD Abgabe'!$H$28,FALSE)=0),"",IF($L268&lt;&gt;0,"",IFERROR(IF(AND(P268&gt;0,O268&lt;&gt;"",Q268&lt;&gt;"t TM"),VLOOKUP($E268,'SD Abgabe'!$A$32:$N$610,'SD Abgabe'!$H$28,FALSE)/O268*P268,VLOOKUP($E268,'SD Abgabe'!$A$32:$N$610,'SD Abgabe'!$H$28,FALSE)),""))),"")</f>
        <v/>
      </c>
      <c r="AC268" s="87"/>
      <c r="AD268" s="424" t="s">
        <v>667</v>
      </c>
      <c r="AE268" s="26" t="str">
        <f>IF($M268=0,"",IFERROR(VLOOKUP($E268,'SD Abgabe'!$A$32:$N$556,AE$20,FALSE),""))</f>
        <v/>
      </c>
      <c r="AF268" s="15">
        <f t="shared" ca="1" si="79"/>
        <v>0</v>
      </c>
      <c r="AG268">
        <f t="shared" ca="1" si="67"/>
        <v>0</v>
      </c>
      <c r="AH268">
        <f t="shared" ca="1" si="68"/>
        <v>0</v>
      </c>
      <c r="AI268">
        <f t="shared" ca="1" si="69"/>
        <v>0</v>
      </c>
      <c r="AJ268">
        <f t="shared" ca="1" si="70"/>
        <v>0</v>
      </c>
      <c r="AK268">
        <f t="shared" si="80"/>
        <v>0</v>
      </c>
      <c r="AL268" s="28" t="e">
        <f ca="1">COUNTIF(OFFSET('SD Abgabe'!$C$32,VLOOKUP(J268,Art_Abgabe,3,FALSE),0,VLOOKUP(J268,Art_Abgabe,4,FALSE)-VLOOKUP(J268,Art_Abgabe,3,FALSE)+1,1),K268)</f>
        <v>#N/A</v>
      </c>
      <c r="AM268" s="14">
        <f ca="1">COUNTIF(OFFSET('SD Abgabe'!$M$32,VLOOKUP(E268,'SD Abgabe'!$A$33:$X$485,'SD Abgabe'!$X$28,FALSE),0,1,VLOOKUP(E268,'SD Abgabe'!$A$33:$Y$485,'SD Abgabe'!$Y$28,FALSE)),M268)</f>
        <v>0</v>
      </c>
      <c r="AN268" s="91">
        <f t="shared" ca="1" si="71"/>
        <v>0</v>
      </c>
      <c r="AO268" s="98">
        <f t="shared" si="81"/>
        <v>3</v>
      </c>
      <c r="AP268" s="98">
        <f t="shared" si="72"/>
        <v>0</v>
      </c>
      <c r="AQ268" s="17" t="str">
        <f t="shared" si="73"/>
        <v>1900-1-Abgabe</v>
      </c>
    </row>
    <row r="269" spans="1:43">
      <c r="A269" s="98">
        <f t="shared" si="62"/>
        <v>0</v>
      </c>
      <c r="B269" s="98" t="str">
        <f>IF(C269=1,SUM($C$23:C269),"")</f>
        <v/>
      </c>
      <c r="C269" s="98">
        <f t="shared" si="63"/>
        <v>0</v>
      </c>
      <c r="D269" t="str">
        <f t="shared" si="75"/>
        <v>1900-1-Abgabe-</v>
      </c>
      <c r="E269" s="7" t="str">
        <f t="shared" ca="1" si="64"/>
        <v>-</v>
      </c>
      <c r="F269" s="7">
        <f t="shared" si="76"/>
        <v>1900</v>
      </c>
      <c r="G269" s="7">
        <f t="shared" si="77"/>
        <v>1</v>
      </c>
      <c r="H269" s="162">
        <f t="shared" si="74"/>
        <v>247</v>
      </c>
      <c r="I269" s="77"/>
      <c r="J269" s="78"/>
      <c r="K269" s="79"/>
      <c r="L269" s="80"/>
      <c r="M269" s="177"/>
      <c r="N269" s="309" t="str">
        <f t="shared" ca="1" si="65"/>
        <v/>
      </c>
      <c r="O269" s="310" t="str">
        <f ca="1">IFERROR(IF(VLOOKUP($E269,'SD Abgabe'!$A$32:$N$610,'SD Abgabe'!$D$28,FALSE)=0,"",VLOOKUP($E269,'SD Abgabe'!$A$32:$N$610,'SD Abgabe'!$D$28,FALSE)),"")</f>
        <v/>
      </c>
      <c r="P269" s="313"/>
      <c r="Q269" s="317" t="str">
        <f>IF(OR($M269=0,L269&lt;&gt;0),"",IFERROR(VLOOKUP($E269,'SD Abgabe'!$A$32:$N$610,'SD Abgabe'!$E$28,FALSE),""))</f>
        <v/>
      </c>
      <c r="R269" s="87"/>
      <c r="S269" s="81" t="str">
        <f t="shared" si="66"/>
        <v/>
      </c>
      <c r="T269" s="82">
        <f>IF(M269="Tierische Erzeugnisse",IF(OR($M269=0,L269&lt;&gt;0,U269&gt;0),"",IFERROR(VLOOKUP($E269,'SD Abgabe'!$A$32:$N$4326,'SD Abgabe'!$J$28,FALSE),0)),)</f>
        <v>0</v>
      </c>
      <c r="U269" s="83"/>
      <c r="V269" s="81" t="str">
        <f t="shared" si="78"/>
        <v/>
      </c>
      <c r="W269" s="82">
        <f>IF(M269="organische Düngemittel",IF(OR($M269=0,L269&lt;&gt;0,X269&gt;0),"",IFERROR(VLOOKUP($E269,'SD Abgabe'!$A$32:$N$4326,'SD Abgabe'!$J$28,FALSE),)),)</f>
        <v>0</v>
      </c>
      <c r="X269" s="84"/>
      <c r="Y269" s="85" t="str">
        <f ca="1">IFERROR(VLOOKUP($E269,'SD Abgabe'!$A$32:$N$610,Y$20,FALSE),"")</f>
        <v/>
      </c>
      <c r="Z269" s="86" t="str">
        <f ca="1">IFERROR(IF(AND(J269&lt;&gt;"eigene Stoffe",VLOOKUP($E269,'SD Abgabe'!$A$32:$N$610,'SD Abgabe'!$G$28,FALSE)=0),"",IF($L269&lt;&gt;0,"",IFERROR(IF(AND(P269&gt;0,O269&lt;&gt;"",Q269&lt;&gt;"t TM"),VLOOKUP($E269,'SD Abgabe'!$A$32:$N$610,'SD Abgabe'!$G$28,FALSE)/O269*P269,VLOOKUP($E269,'SD Abgabe'!$A$32:$N$610,'SD Abgabe'!$G$28,FALSE)),""))),"")</f>
        <v/>
      </c>
      <c r="AA269" s="87"/>
      <c r="AB269" s="86" t="str">
        <f ca="1">IFERROR(IF(AND(J269&lt;&gt;"eigene Stoffe",VLOOKUP($E269,'SD Abgabe'!$A$32:$N$610,'SD Abgabe'!$H$28,FALSE)=0),"",IF($L269&lt;&gt;0,"",IFERROR(IF(AND(P269&gt;0,O269&lt;&gt;"",Q269&lt;&gt;"t TM"),VLOOKUP($E269,'SD Abgabe'!$A$32:$N$610,'SD Abgabe'!$H$28,FALSE)/O269*P269,VLOOKUP($E269,'SD Abgabe'!$A$32:$N$610,'SD Abgabe'!$H$28,FALSE)),""))),"")</f>
        <v/>
      </c>
      <c r="AC269" s="87"/>
      <c r="AD269" s="424" t="s">
        <v>667</v>
      </c>
      <c r="AE269" s="26" t="str">
        <f>IF($M269=0,"",IFERROR(VLOOKUP($E269,'SD Abgabe'!$A$32:$N$556,AE$20,FALSE),""))</f>
        <v/>
      </c>
      <c r="AF269" s="15">
        <f t="shared" ca="1" si="79"/>
        <v>0</v>
      </c>
      <c r="AG269">
        <f t="shared" ca="1" si="67"/>
        <v>0</v>
      </c>
      <c r="AH269">
        <f t="shared" ca="1" si="68"/>
        <v>0</v>
      </c>
      <c r="AI269">
        <f t="shared" ca="1" si="69"/>
        <v>0</v>
      </c>
      <c r="AJ269">
        <f t="shared" ca="1" si="70"/>
        <v>0</v>
      </c>
      <c r="AK269">
        <f t="shared" si="80"/>
        <v>0</v>
      </c>
      <c r="AL269" s="28" t="e">
        <f ca="1">COUNTIF(OFFSET('SD Abgabe'!$C$32,VLOOKUP(J269,Art_Abgabe,3,FALSE),0,VLOOKUP(J269,Art_Abgabe,4,FALSE)-VLOOKUP(J269,Art_Abgabe,3,FALSE)+1,1),K269)</f>
        <v>#N/A</v>
      </c>
      <c r="AM269" s="14">
        <f ca="1">COUNTIF(OFFSET('SD Abgabe'!$M$32,VLOOKUP(E269,'SD Abgabe'!$A$33:$X$485,'SD Abgabe'!$X$28,FALSE),0,1,VLOOKUP(E269,'SD Abgabe'!$A$33:$Y$485,'SD Abgabe'!$Y$28,FALSE)),M269)</f>
        <v>0</v>
      </c>
      <c r="AN269" s="91">
        <f t="shared" ca="1" si="71"/>
        <v>0</v>
      </c>
      <c r="AO269" s="98">
        <f t="shared" si="81"/>
        <v>3</v>
      </c>
      <c r="AP269" s="98">
        <f t="shared" si="72"/>
        <v>0</v>
      </c>
      <c r="AQ269" s="17" t="str">
        <f t="shared" si="73"/>
        <v>1900-1-Abgabe</v>
      </c>
    </row>
    <row r="270" spans="1:43">
      <c r="A270" s="98">
        <f t="shared" si="62"/>
        <v>0</v>
      </c>
      <c r="B270" s="98" t="str">
        <f>IF(C270=1,SUM($C$23:C270),"")</f>
        <v/>
      </c>
      <c r="C270" s="98">
        <f t="shared" si="63"/>
        <v>0</v>
      </c>
      <c r="D270" t="str">
        <f t="shared" si="75"/>
        <v>1900-1-Abgabe-</v>
      </c>
      <c r="E270" s="7" t="str">
        <f t="shared" ca="1" si="64"/>
        <v>-</v>
      </c>
      <c r="F270" s="7">
        <f t="shared" si="76"/>
        <v>1900</v>
      </c>
      <c r="G270" s="7">
        <f t="shared" si="77"/>
        <v>1</v>
      </c>
      <c r="H270" s="162">
        <f t="shared" si="74"/>
        <v>248</v>
      </c>
      <c r="I270" s="77"/>
      <c r="J270" s="78"/>
      <c r="K270" s="79"/>
      <c r="L270" s="80"/>
      <c r="M270" s="177"/>
      <c r="N270" s="309" t="str">
        <f t="shared" ca="1" si="65"/>
        <v/>
      </c>
      <c r="O270" s="310" t="str">
        <f ca="1">IFERROR(IF(VLOOKUP($E270,'SD Abgabe'!$A$32:$N$610,'SD Abgabe'!$D$28,FALSE)=0,"",VLOOKUP($E270,'SD Abgabe'!$A$32:$N$610,'SD Abgabe'!$D$28,FALSE)),"")</f>
        <v/>
      </c>
      <c r="P270" s="313"/>
      <c r="Q270" s="317" t="str">
        <f>IF(OR($M270=0,L270&lt;&gt;0),"",IFERROR(VLOOKUP($E270,'SD Abgabe'!$A$32:$N$610,'SD Abgabe'!$E$28,FALSE),""))</f>
        <v/>
      </c>
      <c r="R270" s="87"/>
      <c r="S270" s="81" t="str">
        <f t="shared" si="66"/>
        <v/>
      </c>
      <c r="T270" s="82">
        <f>IF(M270="Tierische Erzeugnisse",IF(OR($M270=0,L270&lt;&gt;0,U270&gt;0),"",IFERROR(VLOOKUP($E270,'SD Abgabe'!$A$32:$N$4326,'SD Abgabe'!$J$28,FALSE),0)),)</f>
        <v>0</v>
      </c>
      <c r="U270" s="83"/>
      <c r="V270" s="81" t="str">
        <f t="shared" si="78"/>
        <v/>
      </c>
      <c r="W270" s="82">
        <f>IF(M270="organische Düngemittel",IF(OR($M270=0,L270&lt;&gt;0,X270&gt;0),"",IFERROR(VLOOKUP($E270,'SD Abgabe'!$A$32:$N$4326,'SD Abgabe'!$J$28,FALSE),)),)</f>
        <v>0</v>
      </c>
      <c r="X270" s="84"/>
      <c r="Y270" s="85" t="str">
        <f ca="1">IFERROR(VLOOKUP($E270,'SD Abgabe'!$A$32:$N$610,Y$20,FALSE),"")</f>
        <v/>
      </c>
      <c r="Z270" s="86" t="str">
        <f ca="1">IFERROR(IF(AND(J270&lt;&gt;"eigene Stoffe",VLOOKUP($E270,'SD Abgabe'!$A$32:$N$610,'SD Abgabe'!$G$28,FALSE)=0),"",IF($L270&lt;&gt;0,"",IFERROR(IF(AND(P270&gt;0,O270&lt;&gt;"",Q270&lt;&gt;"t TM"),VLOOKUP($E270,'SD Abgabe'!$A$32:$N$610,'SD Abgabe'!$G$28,FALSE)/O270*P270,VLOOKUP($E270,'SD Abgabe'!$A$32:$N$610,'SD Abgabe'!$G$28,FALSE)),""))),"")</f>
        <v/>
      </c>
      <c r="AA270" s="87"/>
      <c r="AB270" s="86" t="str">
        <f ca="1">IFERROR(IF(AND(J270&lt;&gt;"eigene Stoffe",VLOOKUP($E270,'SD Abgabe'!$A$32:$N$610,'SD Abgabe'!$H$28,FALSE)=0),"",IF($L270&lt;&gt;0,"",IFERROR(IF(AND(P270&gt;0,O270&lt;&gt;"",Q270&lt;&gt;"t TM"),VLOOKUP($E270,'SD Abgabe'!$A$32:$N$610,'SD Abgabe'!$H$28,FALSE)/O270*P270,VLOOKUP($E270,'SD Abgabe'!$A$32:$N$610,'SD Abgabe'!$H$28,FALSE)),""))),"")</f>
        <v/>
      </c>
      <c r="AC270" s="87"/>
      <c r="AD270" s="424" t="s">
        <v>667</v>
      </c>
      <c r="AE270" s="26" t="str">
        <f>IF($M270=0,"",IFERROR(VLOOKUP($E270,'SD Abgabe'!$A$32:$N$556,AE$20,FALSE),""))</f>
        <v/>
      </c>
      <c r="AF270" s="15">
        <f t="shared" ca="1" si="79"/>
        <v>0</v>
      </c>
      <c r="AG270">
        <f t="shared" ca="1" si="67"/>
        <v>0</v>
      </c>
      <c r="AH270">
        <f t="shared" ca="1" si="68"/>
        <v>0</v>
      </c>
      <c r="AI270">
        <f t="shared" ca="1" si="69"/>
        <v>0</v>
      </c>
      <c r="AJ270">
        <f t="shared" ca="1" si="70"/>
        <v>0</v>
      </c>
      <c r="AK270">
        <f t="shared" si="80"/>
        <v>0</v>
      </c>
      <c r="AL270" s="28" t="e">
        <f ca="1">COUNTIF(OFFSET('SD Abgabe'!$C$32,VLOOKUP(J270,Art_Abgabe,3,FALSE),0,VLOOKUP(J270,Art_Abgabe,4,FALSE)-VLOOKUP(J270,Art_Abgabe,3,FALSE)+1,1),K270)</f>
        <v>#N/A</v>
      </c>
      <c r="AM270" s="14">
        <f ca="1">COUNTIF(OFFSET('SD Abgabe'!$M$32,VLOOKUP(E270,'SD Abgabe'!$A$33:$X$485,'SD Abgabe'!$X$28,FALSE),0,1,VLOOKUP(E270,'SD Abgabe'!$A$33:$Y$485,'SD Abgabe'!$Y$28,FALSE)),M270)</f>
        <v>0</v>
      </c>
      <c r="AN270" s="91">
        <f t="shared" ca="1" si="71"/>
        <v>0</v>
      </c>
      <c r="AO270" s="98">
        <f t="shared" si="81"/>
        <v>3</v>
      </c>
      <c r="AP270" s="98">
        <f t="shared" si="72"/>
        <v>0</v>
      </c>
      <c r="AQ270" s="17" t="str">
        <f t="shared" si="73"/>
        <v>1900-1-Abgabe</v>
      </c>
    </row>
    <row r="271" spans="1:43">
      <c r="A271" s="98">
        <f t="shared" si="62"/>
        <v>0</v>
      </c>
      <c r="B271" s="98" t="str">
        <f>IF(C271=1,SUM($C$23:C271),"")</f>
        <v/>
      </c>
      <c r="C271" s="98">
        <f t="shared" si="63"/>
        <v>0</v>
      </c>
      <c r="D271" t="str">
        <f t="shared" si="75"/>
        <v>1900-1-Abgabe-</v>
      </c>
      <c r="E271" s="7" t="str">
        <f t="shared" ca="1" si="64"/>
        <v>-</v>
      </c>
      <c r="F271" s="7">
        <f t="shared" si="76"/>
        <v>1900</v>
      </c>
      <c r="G271" s="7">
        <f t="shared" si="77"/>
        <v>1</v>
      </c>
      <c r="H271" s="162">
        <f t="shared" si="74"/>
        <v>249</v>
      </c>
      <c r="I271" s="77"/>
      <c r="J271" s="78"/>
      <c r="K271" s="79"/>
      <c r="L271" s="80"/>
      <c r="M271" s="177"/>
      <c r="N271" s="309" t="str">
        <f t="shared" ca="1" si="65"/>
        <v/>
      </c>
      <c r="O271" s="310" t="str">
        <f ca="1">IFERROR(IF(VLOOKUP($E271,'SD Abgabe'!$A$32:$N$610,'SD Abgabe'!$D$28,FALSE)=0,"",VLOOKUP($E271,'SD Abgabe'!$A$32:$N$610,'SD Abgabe'!$D$28,FALSE)),"")</f>
        <v/>
      </c>
      <c r="P271" s="313"/>
      <c r="Q271" s="317" t="str">
        <f>IF(OR($M271=0,L271&lt;&gt;0),"",IFERROR(VLOOKUP($E271,'SD Abgabe'!$A$32:$N$610,'SD Abgabe'!$E$28,FALSE),""))</f>
        <v/>
      </c>
      <c r="R271" s="87"/>
      <c r="S271" s="81" t="str">
        <f t="shared" si="66"/>
        <v/>
      </c>
      <c r="T271" s="82">
        <f>IF(M271="Tierische Erzeugnisse",IF(OR($M271=0,L271&lt;&gt;0,U271&gt;0),"",IFERROR(VLOOKUP($E271,'SD Abgabe'!$A$32:$N$4326,'SD Abgabe'!$J$28,FALSE),0)),)</f>
        <v>0</v>
      </c>
      <c r="U271" s="83"/>
      <c r="V271" s="81" t="str">
        <f t="shared" si="78"/>
        <v/>
      </c>
      <c r="W271" s="82">
        <f>IF(M271="organische Düngemittel",IF(OR($M271=0,L271&lt;&gt;0,X271&gt;0),"",IFERROR(VLOOKUP($E271,'SD Abgabe'!$A$32:$N$4326,'SD Abgabe'!$J$28,FALSE),)),)</f>
        <v>0</v>
      </c>
      <c r="X271" s="84"/>
      <c r="Y271" s="85" t="str">
        <f ca="1">IFERROR(VLOOKUP($E271,'SD Abgabe'!$A$32:$N$610,Y$20,FALSE),"")</f>
        <v/>
      </c>
      <c r="Z271" s="86" t="str">
        <f ca="1">IFERROR(IF(AND(J271&lt;&gt;"eigene Stoffe",VLOOKUP($E271,'SD Abgabe'!$A$32:$N$610,'SD Abgabe'!$G$28,FALSE)=0),"",IF($L271&lt;&gt;0,"",IFERROR(IF(AND(P271&gt;0,O271&lt;&gt;"",Q271&lt;&gt;"t TM"),VLOOKUP($E271,'SD Abgabe'!$A$32:$N$610,'SD Abgabe'!$G$28,FALSE)/O271*P271,VLOOKUP($E271,'SD Abgabe'!$A$32:$N$610,'SD Abgabe'!$G$28,FALSE)),""))),"")</f>
        <v/>
      </c>
      <c r="AA271" s="87"/>
      <c r="AB271" s="86" t="str">
        <f ca="1">IFERROR(IF(AND(J271&lt;&gt;"eigene Stoffe",VLOOKUP($E271,'SD Abgabe'!$A$32:$N$610,'SD Abgabe'!$H$28,FALSE)=0),"",IF($L271&lt;&gt;0,"",IFERROR(IF(AND(P271&gt;0,O271&lt;&gt;"",Q271&lt;&gt;"t TM"),VLOOKUP($E271,'SD Abgabe'!$A$32:$N$610,'SD Abgabe'!$H$28,FALSE)/O271*P271,VLOOKUP($E271,'SD Abgabe'!$A$32:$N$610,'SD Abgabe'!$H$28,FALSE)),""))),"")</f>
        <v/>
      </c>
      <c r="AC271" s="87"/>
      <c r="AD271" s="424" t="s">
        <v>667</v>
      </c>
      <c r="AE271" s="26" t="str">
        <f>IF($M271=0,"",IFERROR(VLOOKUP($E271,'SD Abgabe'!$A$32:$N$556,AE$20,FALSE),""))</f>
        <v/>
      </c>
      <c r="AF271" s="15">
        <f t="shared" ca="1" si="79"/>
        <v>0</v>
      </c>
      <c r="AG271">
        <f t="shared" ca="1" si="67"/>
        <v>0</v>
      </c>
      <c r="AH271">
        <f t="shared" ca="1" si="68"/>
        <v>0</v>
      </c>
      <c r="AI271">
        <f t="shared" ca="1" si="69"/>
        <v>0</v>
      </c>
      <c r="AJ271">
        <f t="shared" ca="1" si="70"/>
        <v>0</v>
      </c>
      <c r="AK271">
        <f t="shared" si="80"/>
        <v>0</v>
      </c>
      <c r="AL271" s="28" t="e">
        <f ca="1">COUNTIF(OFFSET('SD Abgabe'!$C$32,VLOOKUP(J271,Art_Abgabe,3,FALSE),0,VLOOKUP(J271,Art_Abgabe,4,FALSE)-VLOOKUP(J271,Art_Abgabe,3,FALSE)+1,1),K271)</f>
        <v>#N/A</v>
      </c>
      <c r="AM271" s="14">
        <f ca="1">COUNTIF(OFFSET('SD Abgabe'!$M$32,VLOOKUP(E271,'SD Abgabe'!$A$33:$X$485,'SD Abgabe'!$X$28,FALSE),0,1,VLOOKUP(E271,'SD Abgabe'!$A$33:$Y$485,'SD Abgabe'!$Y$28,FALSE)),M271)</f>
        <v>0</v>
      </c>
      <c r="AN271" s="91">
        <f t="shared" ca="1" si="71"/>
        <v>0</v>
      </c>
      <c r="AO271" s="98">
        <f t="shared" si="81"/>
        <v>3</v>
      </c>
      <c r="AP271" s="98">
        <f t="shared" si="72"/>
        <v>0</v>
      </c>
      <c r="AQ271" s="17" t="str">
        <f t="shared" si="73"/>
        <v>1900-1-Abgabe</v>
      </c>
    </row>
    <row r="272" spans="1:43">
      <c r="A272" s="98">
        <f t="shared" si="62"/>
        <v>0</v>
      </c>
      <c r="B272" s="98" t="str">
        <f>IF(C272=1,SUM($C$23:C272),"")</f>
        <v/>
      </c>
      <c r="C272" s="98">
        <f t="shared" si="63"/>
        <v>0</v>
      </c>
      <c r="D272" t="str">
        <f t="shared" si="75"/>
        <v>1900-1-Abgabe-</v>
      </c>
      <c r="E272" s="7" t="str">
        <f t="shared" ca="1" si="64"/>
        <v>-</v>
      </c>
      <c r="F272" s="7">
        <f t="shared" si="76"/>
        <v>1900</v>
      </c>
      <c r="G272" s="7">
        <f t="shared" si="77"/>
        <v>1</v>
      </c>
      <c r="H272" s="162">
        <f t="shared" si="74"/>
        <v>250</v>
      </c>
      <c r="I272" s="77"/>
      <c r="J272" s="78"/>
      <c r="K272" s="79"/>
      <c r="L272" s="80"/>
      <c r="M272" s="177"/>
      <c r="N272" s="309" t="str">
        <f t="shared" ca="1" si="65"/>
        <v/>
      </c>
      <c r="O272" s="310" t="str">
        <f ca="1">IFERROR(IF(VLOOKUP($E272,'SD Abgabe'!$A$32:$N$610,'SD Abgabe'!$D$28,FALSE)=0,"",VLOOKUP($E272,'SD Abgabe'!$A$32:$N$610,'SD Abgabe'!$D$28,FALSE)),"")</f>
        <v/>
      </c>
      <c r="P272" s="313"/>
      <c r="Q272" s="317" t="str">
        <f>IF(OR($M272=0,L272&lt;&gt;0),"",IFERROR(VLOOKUP($E272,'SD Abgabe'!$A$32:$N$610,'SD Abgabe'!$E$28,FALSE),""))</f>
        <v/>
      </c>
      <c r="R272" s="87"/>
      <c r="S272" s="81" t="str">
        <f t="shared" si="66"/>
        <v/>
      </c>
      <c r="T272" s="82">
        <f>IF(M272="Tierische Erzeugnisse",IF(OR($M272=0,L272&lt;&gt;0,U272&gt;0),"",IFERROR(VLOOKUP($E272,'SD Abgabe'!$A$32:$N$4326,'SD Abgabe'!$J$28,FALSE),0)),)</f>
        <v>0</v>
      </c>
      <c r="U272" s="83"/>
      <c r="V272" s="81" t="str">
        <f t="shared" si="78"/>
        <v/>
      </c>
      <c r="W272" s="82">
        <f>IF(M272="organische Düngemittel",IF(OR($M272=0,L272&lt;&gt;0,X272&gt;0),"",IFERROR(VLOOKUP($E272,'SD Abgabe'!$A$32:$N$4326,'SD Abgabe'!$J$28,FALSE),)),)</f>
        <v>0</v>
      </c>
      <c r="X272" s="84"/>
      <c r="Y272" s="85" t="str">
        <f ca="1">IFERROR(VLOOKUP($E272,'SD Abgabe'!$A$32:$N$610,Y$20,FALSE),"")</f>
        <v/>
      </c>
      <c r="Z272" s="86" t="str">
        <f ca="1">IFERROR(IF(AND(J272&lt;&gt;"eigene Stoffe",VLOOKUP($E272,'SD Abgabe'!$A$32:$N$610,'SD Abgabe'!$G$28,FALSE)=0),"",IF($L272&lt;&gt;0,"",IFERROR(IF(AND(P272&gt;0,O272&lt;&gt;"",Q272&lt;&gt;"t TM"),VLOOKUP($E272,'SD Abgabe'!$A$32:$N$610,'SD Abgabe'!$G$28,FALSE)/O272*P272,VLOOKUP($E272,'SD Abgabe'!$A$32:$N$610,'SD Abgabe'!$G$28,FALSE)),""))),"")</f>
        <v/>
      </c>
      <c r="AA272" s="87"/>
      <c r="AB272" s="86" t="str">
        <f ca="1">IFERROR(IF(AND(J272&lt;&gt;"eigene Stoffe",VLOOKUP($E272,'SD Abgabe'!$A$32:$N$610,'SD Abgabe'!$H$28,FALSE)=0),"",IF($L272&lt;&gt;0,"",IFERROR(IF(AND(P272&gt;0,O272&lt;&gt;"",Q272&lt;&gt;"t TM"),VLOOKUP($E272,'SD Abgabe'!$A$32:$N$610,'SD Abgabe'!$H$28,FALSE)/O272*P272,VLOOKUP($E272,'SD Abgabe'!$A$32:$N$610,'SD Abgabe'!$H$28,FALSE)),""))),"")</f>
        <v/>
      </c>
      <c r="AC272" s="87"/>
      <c r="AD272" s="424" t="s">
        <v>667</v>
      </c>
      <c r="AE272" s="26" t="str">
        <f>IF($M272=0,"",IFERROR(VLOOKUP($E272,'SD Abgabe'!$A$32:$N$556,AE$20,FALSE),""))</f>
        <v/>
      </c>
      <c r="AF272" s="15">
        <f t="shared" ca="1" si="79"/>
        <v>0</v>
      </c>
      <c r="AG272">
        <f t="shared" ca="1" si="67"/>
        <v>0</v>
      </c>
      <c r="AH272">
        <f t="shared" ca="1" si="68"/>
        <v>0</v>
      </c>
      <c r="AI272">
        <f t="shared" ca="1" si="69"/>
        <v>0</v>
      </c>
      <c r="AJ272">
        <f t="shared" ca="1" si="70"/>
        <v>0</v>
      </c>
      <c r="AK272">
        <f t="shared" si="80"/>
        <v>0</v>
      </c>
      <c r="AL272" s="28" t="e">
        <f ca="1">COUNTIF(OFFSET('SD Abgabe'!$C$32,VLOOKUP(J272,Art_Abgabe,3,FALSE),0,VLOOKUP(J272,Art_Abgabe,4,FALSE)-VLOOKUP(J272,Art_Abgabe,3,FALSE)+1,1),K272)</f>
        <v>#N/A</v>
      </c>
      <c r="AM272" s="14">
        <f ca="1">COUNTIF(OFFSET('SD Abgabe'!$M$32,VLOOKUP(E272,'SD Abgabe'!$A$33:$X$485,'SD Abgabe'!$X$28,FALSE),0,1,VLOOKUP(E272,'SD Abgabe'!$A$33:$Y$485,'SD Abgabe'!$Y$28,FALSE)),M272)</f>
        <v>0</v>
      </c>
      <c r="AN272" s="91">
        <f t="shared" ca="1" si="71"/>
        <v>0</v>
      </c>
      <c r="AO272" s="98">
        <f t="shared" si="81"/>
        <v>3</v>
      </c>
      <c r="AP272" s="98">
        <f t="shared" si="72"/>
        <v>0</v>
      </c>
      <c r="AQ272" s="17" t="str">
        <f t="shared" si="73"/>
        <v>1900-1-Abgabe</v>
      </c>
    </row>
    <row r="273" spans="1:43">
      <c r="A273" s="98">
        <f t="shared" si="62"/>
        <v>0</v>
      </c>
      <c r="B273" s="98" t="str">
        <f>IF(C273=1,SUM($C$23:C273),"")</f>
        <v/>
      </c>
      <c r="C273" s="98">
        <f t="shared" si="63"/>
        <v>0</v>
      </c>
      <c r="D273" t="str">
        <f t="shared" si="75"/>
        <v>1900-1-Abgabe-</v>
      </c>
      <c r="E273" s="7" t="str">
        <f t="shared" ca="1" si="64"/>
        <v>-</v>
      </c>
      <c r="F273" s="7">
        <f t="shared" si="76"/>
        <v>1900</v>
      </c>
      <c r="G273" s="7">
        <f t="shared" si="77"/>
        <v>1</v>
      </c>
      <c r="H273" s="162">
        <f t="shared" si="74"/>
        <v>251</v>
      </c>
      <c r="I273" s="77"/>
      <c r="J273" s="78"/>
      <c r="K273" s="79"/>
      <c r="L273" s="80"/>
      <c r="M273" s="177"/>
      <c r="N273" s="309" t="str">
        <f t="shared" ca="1" si="65"/>
        <v/>
      </c>
      <c r="O273" s="310" t="str">
        <f ca="1">IFERROR(IF(VLOOKUP($E273,'SD Abgabe'!$A$32:$N$610,'SD Abgabe'!$D$28,FALSE)=0,"",VLOOKUP($E273,'SD Abgabe'!$A$32:$N$610,'SD Abgabe'!$D$28,FALSE)),"")</f>
        <v/>
      </c>
      <c r="P273" s="313"/>
      <c r="Q273" s="317" t="str">
        <f>IF(OR($M273=0,L273&lt;&gt;0),"",IFERROR(VLOOKUP($E273,'SD Abgabe'!$A$32:$N$610,'SD Abgabe'!$E$28,FALSE),""))</f>
        <v/>
      </c>
      <c r="R273" s="87"/>
      <c r="S273" s="81" t="str">
        <f t="shared" si="66"/>
        <v/>
      </c>
      <c r="T273" s="82">
        <f>IF(M273="Tierische Erzeugnisse",IF(OR($M273=0,L273&lt;&gt;0,U273&gt;0),"",IFERROR(VLOOKUP($E273,'SD Abgabe'!$A$32:$N$4326,'SD Abgabe'!$J$28,FALSE),0)),)</f>
        <v>0</v>
      </c>
      <c r="U273" s="83"/>
      <c r="V273" s="81" t="str">
        <f t="shared" si="78"/>
        <v/>
      </c>
      <c r="W273" s="82">
        <f>IF(M273="organische Düngemittel",IF(OR($M273=0,L273&lt;&gt;0,X273&gt;0),"",IFERROR(VLOOKUP($E273,'SD Abgabe'!$A$32:$N$4326,'SD Abgabe'!$J$28,FALSE),)),)</f>
        <v>0</v>
      </c>
      <c r="X273" s="84"/>
      <c r="Y273" s="85" t="str">
        <f ca="1">IFERROR(VLOOKUP($E273,'SD Abgabe'!$A$32:$N$610,Y$20,FALSE),"")</f>
        <v/>
      </c>
      <c r="Z273" s="86" t="str">
        <f ca="1">IFERROR(IF(AND(J273&lt;&gt;"eigene Stoffe",VLOOKUP($E273,'SD Abgabe'!$A$32:$N$610,'SD Abgabe'!$G$28,FALSE)=0),"",IF($L273&lt;&gt;0,"",IFERROR(IF(AND(P273&gt;0,O273&lt;&gt;"",Q273&lt;&gt;"t TM"),VLOOKUP($E273,'SD Abgabe'!$A$32:$N$610,'SD Abgabe'!$G$28,FALSE)/O273*P273,VLOOKUP($E273,'SD Abgabe'!$A$32:$N$610,'SD Abgabe'!$G$28,FALSE)),""))),"")</f>
        <v/>
      </c>
      <c r="AA273" s="87"/>
      <c r="AB273" s="86" t="str">
        <f ca="1">IFERROR(IF(AND(J273&lt;&gt;"eigene Stoffe",VLOOKUP($E273,'SD Abgabe'!$A$32:$N$610,'SD Abgabe'!$H$28,FALSE)=0),"",IF($L273&lt;&gt;0,"",IFERROR(IF(AND(P273&gt;0,O273&lt;&gt;"",Q273&lt;&gt;"t TM"),VLOOKUP($E273,'SD Abgabe'!$A$32:$N$610,'SD Abgabe'!$H$28,FALSE)/O273*P273,VLOOKUP($E273,'SD Abgabe'!$A$32:$N$610,'SD Abgabe'!$H$28,FALSE)),""))),"")</f>
        <v/>
      </c>
      <c r="AC273" s="87"/>
      <c r="AD273" s="424" t="s">
        <v>667</v>
      </c>
      <c r="AE273" s="26" t="str">
        <f>IF($M273=0,"",IFERROR(VLOOKUP($E273,'SD Abgabe'!$A$32:$N$556,AE$20,FALSE),""))</f>
        <v/>
      </c>
      <c r="AF273" s="15">
        <f t="shared" ca="1" si="79"/>
        <v>0</v>
      </c>
      <c r="AG273">
        <f t="shared" ca="1" si="67"/>
        <v>0</v>
      </c>
      <c r="AH273">
        <f t="shared" ca="1" si="68"/>
        <v>0</v>
      </c>
      <c r="AI273">
        <f t="shared" ca="1" si="69"/>
        <v>0</v>
      </c>
      <c r="AJ273">
        <f t="shared" ca="1" si="70"/>
        <v>0</v>
      </c>
      <c r="AK273">
        <f t="shared" si="80"/>
        <v>0</v>
      </c>
      <c r="AL273" s="28" t="e">
        <f ca="1">COUNTIF(OFFSET('SD Abgabe'!$C$32,VLOOKUP(J273,Art_Abgabe,3,FALSE),0,VLOOKUP(J273,Art_Abgabe,4,FALSE)-VLOOKUP(J273,Art_Abgabe,3,FALSE)+1,1),K273)</f>
        <v>#N/A</v>
      </c>
      <c r="AM273" s="14">
        <f ca="1">COUNTIF(OFFSET('SD Abgabe'!$M$32,VLOOKUP(E273,'SD Abgabe'!$A$33:$X$485,'SD Abgabe'!$X$28,FALSE),0,1,VLOOKUP(E273,'SD Abgabe'!$A$33:$Y$485,'SD Abgabe'!$Y$28,FALSE)),M273)</f>
        <v>0</v>
      </c>
      <c r="AN273" s="91">
        <f t="shared" ca="1" si="71"/>
        <v>0</v>
      </c>
      <c r="AO273" s="98">
        <f t="shared" si="81"/>
        <v>3</v>
      </c>
      <c r="AP273" s="98">
        <f t="shared" si="72"/>
        <v>0</v>
      </c>
      <c r="AQ273" s="17" t="str">
        <f t="shared" si="73"/>
        <v>1900-1-Abgabe</v>
      </c>
    </row>
    <row r="274" spans="1:43">
      <c r="A274" s="98">
        <f t="shared" si="62"/>
        <v>0</v>
      </c>
      <c r="B274" s="98" t="str">
        <f>IF(C274=1,SUM($C$23:C274),"")</f>
        <v/>
      </c>
      <c r="C274" s="98">
        <f t="shared" si="63"/>
        <v>0</v>
      </c>
      <c r="D274" t="str">
        <f t="shared" si="75"/>
        <v>1900-1-Abgabe-</v>
      </c>
      <c r="E274" s="7" t="str">
        <f t="shared" ca="1" si="64"/>
        <v>-</v>
      </c>
      <c r="F274" s="7">
        <f t="shared" si="76"/>
        <v>1900</v>
      </c>
      <c r="G274" s="7">
        <f t="shared" si="77"/>
        <v>1</v>
      </c>
      <c r="H274" s="162">
        <f t="shared" si="74"/>
        <v>252</v>
      </c>
      <c r="I274" s="77"/>
      <c r="J274" s="78"/>
      <c r="K274" s="79"/>
      <c r="L274" s="80"/>
      <c r="M274" s="177"/>
      <c r="N274" s="309" t="str">
        <f t="shared" ca="1" si="65"/>
        <v/>
      </c>
      <c r="O274" s="310" t="str">
        <f ca="1">IFERROR(IF(VLOOKUP($E274,'SD Abgabe'!$A$32:$N$610,'SD Abgabe'!$D$28,FALSE)=0,"",VLOOKUP($E274,'SD Abgabe'!$A$32:$N$610,'SD Abgabe'!$D$28,FALSE)),"")</f>
        <v/>
      </c>
      <c r="P274" s="313"/>
      <c r="Q274" s="317" t="str">
        <f>IF(OR($M274=0,L274&lt;&gt;0),"",IFERROR(VLOOKUP($E274,'SD Abgabe'!$A$32:$N$610,'SD Abgabe'!$E$28,FALSE),""))</f>
        <v/>
      </c>
      <c r="R274" s="87"/>
      <c r="S274" s="81" t="str">
        <f t="shared" si="66"/>
        <v/>
      </c>
      <c r="T274" s="82">
        <f>IF(M274="Tierische Erzeugnisse",IF(OR($M274=0,L274&lt;&gt;0,U274&gt;0),"",IFERROR(VLOOKUP($E274,'SD Abgabe'!$A$32:$N$4326,'SD Abgabe'!$J$28,FALSE),0)),)</f>
        <v>0</v>
      </c>
      <c r="U274" s="83"/>
      <c r="V274" s="81" t="str">
        <f t="shared" si="78"/>
        <v/>
      </c>
      <c r="W274" s="82">
        <f>IF(M274="organische Düngemittel",IF(OR($M274=0,L274&lt;&gt;0,X274&gt;0),"",IFERROR(VLOOKUP($E274,'SD Abgabe'!$A$32:$N$4326,'SD Abgabe'!$J$28,FALSE),)),)</f>
        <v>0</v>
      </c>
      <c r="X274" s="84"/>
      <c r="Y274" s="85" t="str">
        <f ca="1">IFERROR(VLOOKUP($E274,'SD Abgabe'!$A$32:$N$610,Y$20,FALSE),"")</f>
        <v/>
      </c>
      <c r="Z274" s="86" t="str">
        <f ca="1">IFERROR(IF(AND(J274&lt;&gt;"eigene Stoffe",VLOOKUP($E274,'SD Abgabe'!$A$32:$N$610,'SD Abgabe'!$G$28,FALSE)=0),"",IF($L274&lt;&gt;0,"",IFERROR(IF(AND(P274&gt;0,O274&lt;&gt;"",Q274&lt;&gt;"t TM"),VLOOKUP($E274,'SD Abgabe'!$A$32:$N$610,'SD Abgabe'!$G$28,FALSE)/O274*P274,VLOOKUP($E274,'SD Abgabe'!$A$32:$N$610,'SD Abgabe'!$G$28,FALSE)),""))),"")</f>
        <v/>
      </c>
      <c r="AA274" s="87"/>
      <c r="AB274" s="86" t="str">
        <f ca="1">IFERROR(IF(AND(J274&lt;&gt;"eigene Stoffe",VLOOKUP($E274,'SD Abgabe'!$A$32:$N$610,'SD Abgabe'!$H$28,FALSE)=0),"",IF($L274&lt;&gt;0,"",IFERROR(IF(AND(P274&gt;0,O274&lt;&gt;"",Q274&lt;&gt;"t TM"),VLOOKUP($E274,'SD Abgabe'!$A$32:$N$610,'SD Abgabe'!$H$28,FALSE)/O274*P274,VLOOKUP($E274,'SD Abgabe'!$A$32:$N$610,'SD Abgabe'!$H$28,FALSE)),""))),"")</f>
        <v/>
      </c>
      <c r="AC274" s="87"/>
      <c r="AD274" s="424" t="s">
        <v>667</v>
      </c>
      <c r="AE274" s="26" t="str">
        <f>IF($M274=0,"",IFERROR(VLOOKUP($E274,'SD Abgabe'!$A$32:$N$556,AE$20,FALSE),""))</f>
        <v/>
      </c>
      <c r="AF274" s="15">
        <f t="shared" ca="1" si="79"/>
        <v>0</v>
      </c>
      <c r="AG274">
        <f t="shared" ca="1" si="67"/>
        <v>0</v>
      </c>
      <c r="AH274">
        <f t="shared" ca="1" si="68"/>
        <v>0</v>
      </c>
      <c r="AI274">
        <f t="shared" ca="1" si="69"/>
        <v>0</v>
      </c>
      <c r="AJ274">
        <f t="shared" ca="1" si="70"/>
        <v>0</v>
      </c>
      <c r="AK274">
        <f t="shared" si="80"/>
        <v>0</v>
      </c>
      <c r="AL274" s="28" t="e">
        <f ca="1">COUNTIF(OFFSET('SD Abgabe'!$C$32,VLOOKUP(J274,Art_Abgabe,3,FALSE),0,VLOOKUP(J274,Art_Abgabe,4,FALSE)-VLOOKUP(J274,Art_Abgabe,3,FALSE)+1,1),K274)</f>
        <v>#N/A</v>
      </c>
      <c r="AM274" s="14">
        <f ca="1">COUNTIF(OFFSET('SD Abgabe'!$M$32,VLOOKUP(E274,'SD Abgabe'!$A$33:$X$485,'SD Abgabe'!$X$28,FALSE),0,1,VLOOKUP(E274,'SD Abgabe'!$A$33:$Y$485,'SD Abgabe'!$Y$28,FALSE)),M274)</f>
        <v>0</v>
      </c>
      <c r="AN274" s="91">
        <f t="shared" ca="1" si="71"/>
        <v>0</v>
      </c>
      <c r="AO274" s="98">
        <f t="shared" si="81"/>
        <v>3</v>
      </c>
      <c r="AP274" s="98">
        <f t="shared" si="72"/>
        <v>0</v>
      </c>
      <c r="AQ274" s="17" t="str">
        <f t="shared" si="73"/>
        <v>1900-1-Abgabe</v>
      </c>
    </row>
    <row r="275" spans="1:43">
      <c r="A275" s="98">
        <f t="shared" si="62"/>
        <v>0</v>
      </c>
      <c r="B275" s="98" t="str">
        <f>IF(C275=1,SUM($C$23:C275),"")</f>
        <v/>
      </c>
      <c r="C275" s="98">
        <f t="shared" si="63"/>
        <v>0</v>
      </c>
      <c r="D275" t="str">
        <f t="shared" si="75"/>
        <v>1900-1-Abgabe-</v>
      </c>
      <c r="E275" s="7" t="str">
        <f t="shared" ca="1" si="64"/>
        <v>-</v>
      </c>
      <c r="F275" s="7">
        <f t="shared" si="76"/>
        <v>1900</v>
      </c>
      <c r="G275" s="7">
        <f t="shared" si="77"/>
        <v>1</v>
      </c>
      <c r="H275" s="162">
        <f t="shared" si="74"/>
        <v>253</v>
      </c>
      <c r="I275" s="77"/>
      <c r="J275" s="78"/>
      <c r="K275" s="79"/>
      <c r="L275" s="80"/>
      <c r="M275" s="177"/>
      <c r="N275" s="309" t="str">
        <f t="shared" ca="1" si="65"/>
        <v/>
      </c>
      <c r="O275" s="310" t="str">
        <f ca="1">IFERROR(IF(VLOOKUP($E275,'SD Abgabe'!$A$32:$N$610,'SD Abgabe'!$D$28,FALSE)=0,"",VLOOKUP($E275,'SD Abgabe'!$A$32:$N$610,'SD Abgabe'!$D$28,FALSE)),"")</f>
        <v/>
      </c>
      <c r="P275" s="313"/>
      <c r="Q275" s="317" t="str">
        <f>IF(OR($M275=0,L275&lt;&gt;0),"",IFERROR(VLOOKUP($E275,'SD Abgabe'!$A$32:$N$610,'SD Abgabe'!$E$28,FALSE),""))</f>
        <v/>
      </c>
      <c r="R275" s="87"/>
      <c r="S275" s="81" t="str">
        <f t="shared" si="66"/>
        <v/>
      </c>
      <c r="T275" s="82">
        <f>IF(M275="Tierische Erzeugnisse",IF(OR($M275=0,L275&lt;&gt;0,U275&gt;0),"",IFERROR(VLOOKUP($E275,'SD Abgabe'!$A$32:$N$4326,'SD Abgabe'!$J$28,FALSE),0)),)</f>
        <v>0</v>
      </c>
      <c r="U275" s="83"/>
      <c r="V275" s="81" t="str">
        <f t="shared" si="78"/>
        <v/>
      </c>
      <c r="W275" s="82">
        <f>IF(M275="organische Düngemittel",IF(OR($M275=0,L275&lt;&gt;0,X275&gt;0),"",IFERROR(VLOOKUP($E275,'SD Abgabe'!$A$32:$N$4326,'SD Abgabe'!$J$28,FALSE),)),)</f>
        <v>0</v>
      </c>
      <c r="X275" s="84"/>
      <c r="Y275" s="85" t="str">
        <f ca="1">IFERROR(VLOOKUP($E275,'SD Abgabe'!$A$32:$N$610,Y$20,FALSE),"")</f>
        <v/>
      </c>
      <c r="Z275" s="86" t="str">
        <f ca="1">IFERROR(IF(AND(J275&lt;&gt;"eigene Stoffe",VLOOKUP($E275,'SD Abgabe'!$A$32:$N$610,'SD Abgabe'!$G$28,FALSE)=0),"",IF($L275&lt;&gt;0,"",IFERROR(IF(AND(P275&gt;0,O275&lt;&gt;"",Q275&lt;&gt;"t TM"),VLOOKUP($E275,'SD Abgabe'!$A$32:$N$610,'SD Abgabe'!$G$28,FALSE)/O275*P275,VLOOKUP($E275,'SD Abgabe'!$A$32:$N$610,'SD Abgabe'!$G$28,FALSE)),""))),"")</f>
        <v/>
      </c>
      <c r="AA275" s="87"/>
      <c r="AB275" s="86" t="str">
        <f ca="1">IFERROR(IF(AND(J275&lt;&gt;"eigene Stoffe",VLOOKUP($E275,'SD Abgabe'!$A$32:$N$610,'SD Abgabe'!$H$28,FALSE)=0),"",IF($L275&lt;&gt;0,"",IFERROR(IF(AND(P275&gt;0,O275&lt;&gt;"",Q275&lt;&gt;"t TM"),VLOOKUP($E275,'SD Abgabe'!$A$32:$N$610,'SD Abgabe'!$H$28,FALSE)/O275*P275,VLOOKUP($E275,'SD Abgabe'!$A$32:$N$610,'SD Abgabe'!$H$28,FALSE)),""))),"")</f>
        <v/>
      </c>
      <c r="AC275" s="87"/>
      <c r="AD275" s="424" t="s">
        <v>667</v>
      </c>
      <c r="AE275" s="26" t="str">
        <f>IF($M275=0,"",IFERROR(VLOOKUP($E275,'SD Abgabe'!$A$32:$N$556,AE$20,FALSE),""))</f>
        <v/>
      </c>
      <c r="AF275" s="15">
        <f t="shared" ca="1" si="79"/>
        <v>0</v>
      </c>
      <c r="AG275">
        <f t="shared" ca="1" si="67"/>
        <v>0</v>
      </c>
      <c r="AH275">
        <f t="shared" ca="1" si="68"/>
        <v>0</v>
      </c>
      <c r="AI275">
        <f t="shared" ca="1" si="69"/>
        <v>0</v>
      </c>
      <c r="AJ275">
        <f t="shared" ca="1" si="70"/>
        <v>0</v>
      </c>
      <c r="AK275">
        <f t="shared" si="80"/>
        <v>0</v>
      </c>
      <c r="AL275" s="28" t="e">
        <f ca="1">COUNTIF(OFFSET('SD Abgabe'!$C$32,VLOOKUP(J275,Art_Abgabe,3,FALSE),0,VLOOKUP(J275,Art_Abgabe,4,FALSE)-VLOOKUP(J275,Art_Abgabe,3,FALSE)+1,1),K275)</f>
        <v>#N/A</v>
      </c>
      <c r="AM275" s="14">
        <f ca="1">COUNTIF(OFFSET('SD Abgabe'!$M$32,VLOOKUP(E275,'SD Abgabe'!$A$33:$X$485,'SD Abgabe'!$X$28,FALSE),0,1,VLOOKUP(E275,'SD Abgabe'!$A$33:$Y$485,'SD Abgabe'!$Y$28,FALSE)),M275)</f>
        <v>0</v>
      </c>
      <c r="AN275" s="91">
        <f t="shared" ca="1" si="71"/>
        <v>0</v>
      </c>
      <c r="AO275" s="98">
        <f t="shared" si="81"/>
        <v>3</v>
      </c>
      <c r="AP275" s="98">
        <f t="shared" si="72"/>
        <v>0</v>
      </c>
      <c r="AQ275" s="17" t="str">
        <f t="shared" si="73"/>
        <v>1900-1-Abgabe</v>
      </c>
    </row>
    <row r="276" spans="1:43">
      <c r="A276" s="98">
        <f t="shared" si="62"/>
        <v>0</v>
      </c>
      <c r="B276" s="98" t="str">
        <f>IF(C276=1,SUM($C$23:C276),"")</f>
        <v/>
      </c>
      <c r="C276" s="98">
        <f t="shared" si="63"/>
        <v>0</v>
      </c>
      <c r="D276" t="str">
        <f t="shared" si="75"/>
        <v>1900-1-Abgabe-</v>
      </c>
      <c r="E276" s="7" t="str">
        <f t="shared" ca="1" si="64"/>
        <v>-</v>
      </c>
      <c r="F276" s="7">
        <f t="shared" si="76"/>
        <v>1900</v>
      </c>
      <c r="G276" s="7">
        <f t="shared" si="77"/>
        <v>1</v>
      </c>
      <c r="H276" s="162">
        <f t="shared" si="74"/>
        <v>254</v>
      </c>
      <c r="I276" s="77"/>
      <c r="J276" s="78"/>
      <c r="K276" s="79"/>
      <c r="L276" s="80"/>
      <c r="M276" s="177"/>
      <c r="N276" s="309" t="str">
        <f t="shared" ca="1" si="65"/>
        <v/>
      </c>
      <c r="O276" s="310" t="str">
        <f ca="1">IFERROR(IF(VLOOKUP($E276,'SD Abgabe'!$A$32:$N$610,'SD Abgabe'!$D$28,FALSE)=0,"",VLOOKUP($E276,'SD Abgabe'!$A$32:$N$610,'SD Abgabe'!$D$28,FALSE)),"")</f>
        <v/>
      </c>
      <c r="P276" s="313"/>
      <c r="Q276" s="317" t="str">
        <f>IF(OR($M276=0,L276&lt;&gt;0),"",IFERROR(VLOOKUP($E276,'SD Abgabe'!$A$32:$N$610,'SD Abgabe'!$E$28,FALSE),""))</f>
        <v/>
      </c>
      <c r="R276" s="87"/>
      <c r="S276" s="81" t="str">
        <f t="shared" si="66"/>
        <v/>
      </c>
      <c r="T276" s="82">
        <f>IF(M276="Tierische Erzeugnisse",IF(OR($M276=0,L276&lt;&gt;0,U276&gt;0),"",IFERROR(VLOOKUP($E276,'SD Abgabe'!$A$32:$N$4326,'SD Abgabe'!$J$28,FALSE),0)),)</f>
        <v>0</v>
      </c>
      <c r="U276" s="83"/>
      <c r="V276" s="81" t="str">
        <f t="shared" si="78"/>
        <v/>
      </c>
      <c r="W276" s="82">
        <f>IF(M276="organische Düngemittel",IF(OR($M276=0,L276&lt;&gt;0,X276&gt;0),"",IFERROR(VLOOKUP($E276,'SD Abgabe'!$A$32:$N$4326,'SD Abgabe'!$J$28,FALSE),)),)</f>
        <v>0</v>
      </c>
      <c r="X276" s="84"/>
      <c r="Y276" s="85" t="str">
        <f ca="1">IFERROR(VLOOKUP($E276,'SD Abgabe'!$A$32:$N$610,Y$20,FALSE),"")</f>
        <v/>
      </c>
      <c r="Z276" s="86" t="str">
        <f ca="1">IFERROR(IF(AND(J276&lt;&gt;"eigene Stoffe",VLOOKUP($E276,'SD Abgabe'!$A$32:$N$610,'SD Abgabe'!$G$28,FALSE)=0),"",IF($L276&lt;&gt;0,"",IFERROR(IF(AND(P276&gt;0,O276&lt;&gt;"",Q276&lt;&gt;"t TM"),VLOOKUP($E276,'SD Abgabe'!$A$32:$N$610,'SD Abgabe'!$G$28,FALSE)/O276*P276,VLOOKUP($E276,'SD Abgabe'!$A$32:$N$610,'SD Abgabe'!$G$28,FALSE)),""))),"")</f>
        <v/>
      </c>
      <c r="AA276" s="87"/>
      <c r="AB276" s="86" t="str">
        <f ca="1">IFERROR(IF(AND(J276&lt;&gt;"eigene Stoffe",VLOOKUP($E276,'SD Abgabe'!$A$32:$N$610,'SD Abgabe'!$H$28,FALSE)=0),"",IF($L276&lt;&gt;0,"",IFERROR(IF(AND(P276&gt;0,O276&lt;&gt;"",Q276&lt;&gt;"t TM"),VLOOKUP($E276,'SD Abgabe'!$A$32:$N$610,'SD Abgabe'!$H$28,FALSE)/O276*P276,VLOOKUP($E276,'SD Abgabe'!$A$32:$N$610,'SD Abgabe'!$H$28,FALSE)),""))),"")</f>
        <v/>
      </c>
      <c r="AC276" s="87"/>
      <c r="AD276" s="424" t="s">
        <v>667</v>
      </c>
      <c r="AE276" s="26" t="str">
        <f>IF($M276=0,"",IFERROR(VLOOKUP($E276,'SD Abgabe'!$A$32:$N$556,AE$20,FALSE),""))</f>
        <v/>
      </c>
      <c r="AF276" s="15">
        <f t="shared" ca="1" si="79"/>
        <v>0</v>
      </c>
      <c r="AG276">
        <f t="shared" ca="1" si="67"/>
        <v>0</v>
      </c>
      <c r="AH276">
        <f t="shared" ca="1" si="68"/>
        <v>0</v>
      </c>
      <c r="AI276">
        <f t="shared" ca="1" si="69"/>
        <v>0</v>
      </c>
      <c r="AJ276">
        <f t="shared" ca="1" si="70"/>
        <v>0</v>
      </c>
      <c r="AK276">
        <f t="shared" si="80"/>
        <v>0</v>
      </c>
      <c r="AL276" s="28" t="e">
        <f ca="1">COUNTIF(OFFSET('SD Abgabe'!$C$32,VLOOKUP(J276,Art_Abgabe,3,FALSE),0,VLOOKUP(J276,Art_Abgabe,4,FALSE)-VLOOKUP(J276,Art_Abgabe,3,FALSE)+1,1),K276)</f>
        <v>#N/A</v>
      </c>
      <c r="AM276" s="14">
        <f ca="1">COUNTIF(OFFSET('SD Abgabe'!$M$32,VLOOKUP(E276,'SD Abgabe'!$A$33:$X$485,'SD Abgabe'!$X$28,FALSE),0,1,VLOOKUP(E276,'SD Abgabe'!$A$33:$Y$485,'SD Abgabe'!$Y$28,FALSE)),M276)</f>
        <v>0</v>
      </c>
      <c r="AN276" s="91">
        <f t="shared" ca="1" si="71"/>
        <v>0</v>
      </c>
      <c r="AO276" s="98">
        <f t="shared" si="81"/>
        <v>3</v>
      </c>
      <c r="AP276" s="98">
        <f t="shared" si="72"/>
        <v>0</v>
      </c>
      <c r="AQ276" s="17" t="str">
        <f t="shared" si="73"/>
        <v>1900-1-Abgabe</v>
      </c>
    </row>
    <row r="277" spans="1:43">
      <c r="A277" s="98">
        <f t="shared" si="62"/>
        <v>0</v>
      </c>
      <c r="B277" s="98" t="str">
        <f>IF(C277=1,SUM($C$23:C277),"")</f>
        <v/>
      </c>
      <c r="C277" s="98">
        <f t="shared" si="63"/>
        <v>0</v>
      </c>
      <c r="D277" t="str">
        <f t="shared" si="75"/>
        <v>1900-1-Abgabe-</v>
      </c>
      <c r="E277" s="7" t="str">
        <f t="shared" ca="1" si="64"/>
        <v>-</v>
      </c>
      <c r="F277" s="7">
        <f t="shared" si="76"/>
        <v>1900</v>
      </c>
      <c r="G277" s="7">
        <f t="shared" si="77"/>
        <v>1</v>
      </c>
      <c r="H277" s="162">
        <f t="shared" si="74"/>
        <v>255</v>
      </c>
      <c r="I277" s="77"/>
      <c r="J277" s="78"/>
      <c r="K277" s="79"/>
      <c r="L277" s="80"/>
      <c r="M277" s="177"/>
      <c r="N277" s="309" t="str">
        <f t="shared" ca="1" si="65"/>
        <v/>
      </c>
      <c r="O277" s="310" t="str">
        <f ca="1">IFERROR(IF(VLOOKUP($E277,'SD Abgabe'!$A$32:$N$610,'SD Abgabe'!$D$28,FALSE)=0,"",VLOOKUP($E277,'SD Abgabe'!$A$32:$N$610,'SD Abgabe'!$D$28,FALSE)),"")</f>
        <v/>
      </c>
      <c r="P277" s="313"/>
      <c r="Q277" s="317" t="str">
        <f>IF(OR($M277=0,L277&lt;&gt;0),"",IFERROR(VLOOKUP($E277,'SD Abgabe'!$A$32:$N$610,'SD Abgabe'!$E$28,FALSE),""))</f>
        <v/>
      </c>
      <c r="R277" s="87"/>
      <c r="S277" s="81" t="str">
        <f t="shared" si="66"/>
        <v/>
      </c>
      <c r="T277" s="82">
        <f>IF(M277="Tierische Erzeugnisse",IF(OR($M277=0,L277&lt;&gt;0,U277&gt;0),"",IFERROR(VLOOKUP($E277,'SD Abgabe'!$A$32:$N$4326,'SD Abgabe'!$J$28,FALSE),0)),)</f>
        <v>0</v>
      </c>
      <c r="U277" s="83"/>
      <c r="V277" s="81" t="str">
        <f t="shared" si="78"/>
        <v/>
      </c>
      <c r="W277" s="82">
        <f>IF(M277="organische Düngemittel",IF(OR($M277=0,L277&lt;&gt;0,X277&gt;0),"",IFERROR(VLOOKUP($E277,'SD Abgabe'!$A$32:$N$4326,'SD Abgabe'!$J$28,FALSE),)),)</f>
        <v>0</v>
      </c>
      <c r="X277" s="84"/>
      <c r="Y277" s="85" t="str">
        <f ca="1">IFERROR(VLOOKUP($E277,'SD Abgabe'!$A$32:$N$610,Y$20,FALSE),"")</f>
        <v/>
      </c>
      <c r="Z277" s="86" t="str">
        <f ca="1">IFERROR(IF(AND(J277&lt;&gt;"eigene Stoffe",VLOOKUP($E277,'SD Abgabe'!$A$32:$N$610,'SD Abgabe'!$G$28,FALSE)=0),"",IF($L277&lt;&gt;0,"",IFERROR(IF(AND(P277&gt;0,O277&lt;&gt;"",Q277&lt;&gt;"t TM"),VLOOKUP($E277,'SD Abgabe'!$A$32:$N$610,'SD Abgabe'!$G$28,FALSE)/O277*P277,VLOOKUP($E277,'SD Abgabe'!$A$32:$N$610,'SD Abgabe'!$G$28,FALSE)),""))),"")</f>
        <v/>
      </c>
      <c r="AA277" s="87"/>
      <c r="AB277" s="86" t="str">
        <f ca="1">IFERROR(IF(AND(J277&lt;&gt;"eigene Stoffe",VLOOKUP($E277,'SD Abgabe'!$A$32:$N$610,'SD Abgabe'!$H$28,FALSE)=0),"",IF($L277&lt;&gt;0,"",IFERROR(IF(AND(P277&gt;0,O277&lt;&gt;"",Q277&lt;&gt;"t TM"),VLOOKUP($E277,'SD Abgabe'!$A$32:$N$610,'SD Abgabe'!$H$28,FALSE)/O277*P277,VLOOKUP($E277,'SD Abgabe'!$A$32:$N$610,'SD Abgabe'!$H$28,FALSE)),""))),"")</f>
        <v/>
      </c>
      <c r="AC277" s="87"/>
      <c r="AD277" s="424" t="s">
        <v>667</v>
      </c>
      <c r="AE277" s="26" t="str">
        <f>IF($M277=0,"",IFERROR(VLOOKUP($E277,'SD Abgabe'!$A$32:$N$556,AE$20,FALSE),""))</f>
        <v/>
      </c>
      <c r="AF277" s="15">
        <f t="shared" ca="1" si="79"/>
        <v>0</v>
      </c>
      <c r="AG277">
        <f t="shared" ca="1" si="67"/>
        <v>0</v>
      </c>
      <c r="AH277">
        <f t="shared" ca="1" si="68"/>
        <v>0</v>
      </c>
      <c r="AI277">
        <f t="shared" ca="1" si="69"/>
        <v>0</v>
      </c>
      <c r="AJ277">
        <f t="shared" ca="1" si="70"/>
        <v>0</v>
      </c>
      <c r="AK277">
        <f t="shared" si="80"/>
        <v>0</v>
      </c>
      <c r="AL277" s="28" t="e">
        <f ca="1">COUNTIF(OFFSET('SD Abgabe'!$C$32,VLOOKUP(J277,Art_Abgabe,3,FALSE),0,VLOOKUP(J277,Art_Abgabe,4,FALSE)-VLOOKUP(J277,Art_Abgabe,3,FALSE)+1,1),K277)</f>
        <v>#N/A</v>
      </c>
      <c r="AM277" s="14">
        <f ca="1">COUNTIF(OFFSET('SD Abgabe'!$M$32,VLOOKUP(E277,'SD Abgabe'!$A$33:$X$485,'SD Abgabe'!$X$28,FALSE),0,1,VLOOKUP(E277,'SD Abgabe'!$A$33:$Y$485,'SD Abgabe'!$Y$28,FALSE)),M277)</f>
        <v>0</v>
      </c>
      <c r="AN277" s="91">
        <f t="shared" ca="1" si="71"/>
        <v>0</v>
      </c>
      <c r="AO277" s="98">
        <f t="shared" si="81"/>
        <v>3</v>
      </c>
      <c r="AP277" s="98">
        <f t="shared" si="72"/>
        <v>0</v>
      </c>
      <c r="AQ277" s="17" t="str">
        <f t="shared" si="73"/>
        <v>1900-1-Abgabe</v>
      </c>
    </row>
    <row r="278" spans="1:43">
      <c r="A278" s="98">
        <f t="shared" si="62"/>
        <v>0</v>
      </c>
      <c r="B278" s="98" t="str">
        <f>IF(C278=1,SUM($C$23:C278),"")</f>
        <v/>
      </c>
      <c r="C278" s="98">
        <f t="shared" si="63"/>
        <v>0</v>
      </c>
      <c r="D278" t="str">
        <f t="shared" si="75"/>
        <v>1900-1-Abgabe-</v>
      </c>
      <c r="E278" s="7" t="str">
        <f t="shared" ca="1" si="64"/>
        <v>-</v>
      </c>
      <c r="F278" s="7">
        <f t="shared" si="76"/>
        <v>1900</v>
      </c>
      <c r="G278" s="7">
        <f t="shared" si="77"/>
        <v>1</v>
      </c>
      <c r="H278" s="162">
        <f t="shared" si="74"/>
        <v>256</v>
      </c>
      <c r="I278" s="77"/>
      <c r="J278" s="78"/>
      <c r="K278" s="79"/>
      <c r="L278" s="80"/>
      <c r="M278" s="177"/>
      <c r="N278" s="309" t="str">
        <f t="shared" ca="1" si="65"/>
        <v/>
      </c>
      <c r="O278" s="310" t="str">
        <f ca="1">IFERROR(IF(VLOOKUP($E278,'SD Abgabe'!$A$32:$N$610,'SD Abgabe'!$D$28,FALSE)=0,"",VLOOKUP($E278,'SD Abgabe'!$A$32:$N$610,'SD Abgabe'!$D$28,FALSE)),"")</f>
        <v/>
      </c>
      <c r="P278" s="313"/>
      <c r="Q278" s="317" t="str">
        <f>IF(OR($M278=0,L278&lt;&gt;0),"",IFERROR(VLOOKUP($E278,'SD Abgabe'!$A$32:$N$610,'SD Abgabe'!$E$28,FALSE),""))</f>
        <v/>
      </c>
      <c r="R278" s="87"/>
      <c r="S278" s="81" t="str">
        <f t="shared" si="66"/>
        <v/>
      </c>
      <c r="T278" s="82">
        <f>IF(M278="Tierische Erzeugnisse",IF(OR($M278=0,L278&lt;&gt;0,U278&gt;0),"",IFERROR(VLOOKUP($E278,'SD Abgabe'!$A$32:$N$4326,'SD Abgabe'!$J$28,FALSE),0)),)</f>
        <v>0</v>
      </c>
      <c r="U278" s="83"/>
      <c r="V278" s="81" t="str">
        <f t="shared" si="78"/>
        <v/>
      </c>
      <c r="W278" s="82">
        <f>IF(M278="organische Düngemittel",IF(OR($M278=0,L278&lt;&gt;0,X278&gt;0),"",IFERROR(VLOOKUP($E278,'SD Abgabe'!$A$32:$N$4326,'SD Abgabe'!$J$28,FALSE),)),)</f>
        <v>0</v>
      </c>
      <c r="X278" s="84"/>
      <c r="Y278" s="85" t="str">
        <f ca="1">IFERROR(VLOOKUP($E278,'SD Abgabe'!$A$32:$N$610,Y$20,FALSE),"")</f>
        <v/>
      </c>
      <c r="Z278" s="86" t="str">
        <f ca="1">IFERROR(IF(AND(J278&lt;&gt;"eigene Stoffe",VLOOKUP($E278,'SD Abgabe'!$A$32:$N$610,'SD Abgabe'!$G$28,FALSE)=0),"",IF($L278&lt;&gt;0,"",IFERROR(IF(AND(P278&gt;0,O278&lt;&gt;"",Q278&lt;&gt;"t TM"),VLOOKUP($E278,'SD Abgabe'!$A$32:$N$610,'SD Abgabe'!$G$28,FALSE)/O278*P278,VLOOKUP($E278,'SD Abgabe'!$A$32:$N$610,'SD Abgabe'!$G$28,FALSE)),""))),"")</f>
        <v/>
      </c>
      <c r="AA278" s="87"/>
      <c r="AB278" s="86" t="str">
        <f ca="1">IFERROR(IF(AND(J278&lt;&gt;"eigene Stoffe",VLOOKUP($E278,'SD Abgabe'!$A$32:$N$610,'SD Abgabe'!$H$28,FALSE)=0),"",IF($L278&lt;&gt;0,"",IFERROR(IF(AND(P278&gt;0,O278&lt;&gt;"",Q278&lt;&gt;"t TM"),VLOOKUP($E278,'SD Abgabe'!$A$32:$N$610,'SD Abgabe'!$H$28,FALSE)/O278*P278,VLOOKUP($E278,'SD Abgabe'!$A$32:$N$610,'SD Abgabe'!$H$28,FALSE)),""))),"")</f>
        <v/>
      </c>
      <c r="AC278" s="87"/>
      <c r="AD278" s="424" t="s">
        <v>667</v>
      </c>
      <c r="AE278" s="26" t="str">
        <f>IF($M278=0,"",IFERROR(VLOOKUP($E278,'SD Abgabe'!$A$32:$N$556,AE$20,FALSE),""))</f>
        <v/>
      </c>
      <c r="AF278" s="15">
        <f t="shared" ca="1" si="79"/>
        <v>0</v>
      </c>
      <c r="AG278">
        <f t="shared" ca="1" si="67"/>
        <v>0</v>
      </c>
      <c r="AH278">
        <f t="shared" ca="1" si="68"/>
        <v>0</v>
      </c>
      <c r="AI278">
        <f t="shared" ca="1" si="69"/>
        <v>0</v>
      </c>
      <c r="AJ278">
        <f t="shared" ca="1" si="70"/>
        <v>0</v>
      </c>
      <c r="AK278">
        <f t="shared" si="80"/>
        <v>0</v>
      </c>
      <c r="AL278" s="28" t="e">
        <f ca="1">COUNTIF(OFFSET('SD Abgabe'!$C$32,VLOOKUP(J278,Art_Abgabe,3,FALSE),0,VLOOKUP(J278,Art_Abgabe,4,FALSE)-VLOOKUP(J278,Art_Abgabe,3,FALSE)+1,1),K278)</f>
        <v>#N/A</v>
      </c>
      <c r="AM278" s="14">
        <f ca="1">COUNTIF(OFFSET('SD Abgabe'!$M$32,VLOOKUP(E278,'SD Abgabe'!$A$33:$X$485,'SD Abgabe'!$X$28,FALSE),0,1,VLOOKUP(E278,'SD Abgabe'!$A$33:$Y$485,'SD Abgabe'!$Y$28,FALSE)),M278)</f>
        <v>0</v>
      </c>
      <c r="AN278" s="91">
        <f t="shared" ca="1" si="71"/>
        <v>0</v>
      </c>
      <c r="AO278" s="98">
        <f t="shared" si="81"/>
        <v>3</v>
      </c>
      <c r="AP278" s="98">
        <f t="shared" si="72"/>
        <v>0</v>
      </c>
      <c r="AQ278" s="17" t="str">
        <f t="shared" si="73"/>
        <v>1900-1-Abgabe</v>
      </c>
    </row>
    <row r="279" spans="1:43">
      <c r="A279" s="98">
        <f t="shared" ref="A279:A342" si="82">COUNTIF($K$23:$K$1995,L279)</f>
        <v>0</v>
      </c>
      <c r="B279" s="98" t="str">
        <f>IF(C279=1,SUM($C$23:C279),"")</f>
        <v/>
      </c>
      <c r="C279" s="98">
        <f t="shared" si="63"/>
        <v>0</v>
      </c>
      <c r="D279" t="str">
        <f t="shared" si="75"/>
        <v>1900-1-Abgabe-</v>
      </c>
      <c r="E279" s="7" t="str">
        <f t="shared" ca="1" si="64"/>
        <v>-</v>
      </c>
      <c r="F279" s="7">
        <f t="shared" si="76"/>
        <v>1900</v>
      </c>
      <c r="G279" s="7">
        <f t="shared" si="77"/>
        <v>1</v>
      </c>
      <c r="H279" s="162">
        <f t="shared" si="74"/>
        <v>257</v>
      </c>
      <c r="I279" s="77"/>
      <c r="J279" s="78"/>
      <c r="K279" s="79"/>
      <c r="L279" s="80"/>
      <c r="M279" s="177"/>
      <c r="N279" s="309" t="str">
        <f t="shared" ca="1" si="65"/>
        <v/>
      </c>
      <c r="O279" s="310" t="str">
        <f ca="1">IFERROR(IF(VLOOKUP($E279,'SD Abgabe'!$A$32:$N$610,'SD Abgabe'!$D$28,FALSE)=0,"",VLOOKUP($E279,'SD Abgabe'!$A$32:$N$610,'SD Abgabe'!$D$28,FALSE)),"")</f>
        <v/>
      </c>
      <c r="P279" s="313"/>
      <c r="Q279" s="317" t="str">
        <f>IF(OR($M279=0,L279&lt;&gt;0),"",IFERROR(VLOOKUP($E279,'SD Abgabe'!$A$32:$N$610,'SD Abgabe'!$E$28,FALSE),""))</f>
        <v/>
      </c>
      <c r="R279" s="87"/>
      <c r="S279" s="81" t="str">
        <f t="shared" si="66"/>
        <v/>
      </c>
      <c r="T279" s="82">
        <f>IF(M279="Tierische Erzeugnisse",IF(OR($M279=0,L279&lt;&gt;0,U279&gt;0),"",IFERROR(VLOOKUP($E279,'SD Abgabe'!$A$32:$N$4326,'SD Abgabe'!$J$28,FALSE),0)),)</f>
        <v>0</v>
      </c>
      <c r="U279" s="83"/>
      <c r="V279" s="81" t="str">
        <f t="shared" si="78"/>
        <v/>
      </c>
      <c r="W279" s="82">
        <f>IF(M279="organische Düngemittel",IF(OR($M279=0,L279&lt;&gt;0,X279&gt;0),"",IFERROR(VLOOKUP($E279,'SD Abgabe'!$A$32:$N$4326,'SD Abgabe'!$J$28,FALSE),)),)</f>
        <v>0</v>
      </c>
      <c r="X279" s="84"/>
      <c r="Y279" s="85" t="str">
        <f ca="1">IFERROR(VLOOKUP($E279,'SD Abgabe'!$A$32:$N$610,Y$20,FALSE),"")</f>
        <v/>
      </c>
      <c r="Z279" s="86" t="str">
        <f ca="1">IFERROR(IF(AND(J279&lt;&gt;"eigene Stoffe",VLOOKUP($E279,'SD Abgabe'!$A$32:$N$610,'SD Abgabe'!$G$28,FALSE)=0),"",IF($L279&lt;&gt;0,"",IFERROR(IF(AND(P279&gt;0,O279&lt;&gt;"",Q279&lt;&gt;"t TM"),VLOOKUP($E279,'SD Abgabe'!$A$32:$N$610,'SD Abgabe'!$G$28,FALSE)/O279*P279,VLOOKUP($E279,'SD Abgabe'!$A$32:$N$610,'SD Abgabe'!$G$28,FALSE)),""))),"")</f>
        <v/>
      </c>
      <c r="AA279" s="87"/>
      <c r="AB279" s="86" t="str">
        <f ca="1">IFERROR(IF(AND(J279&lt;&gt;"eigene Stoffe",VLOOKUP($E279,'SD Abgabe'!$A$32:$N$610,'SD Abgabe'!$H$28,FALSE)=0),"",IF($L279&lt;&gt;0,"",IFERROR(IF(AND(P279&gt;0,O279&lt;&gt;"",Q279&lt;&gt;"t TM"),VLOOKUP($E279,'SD Abgabe'!$A$32:$N$610,'SD Abgabe'!$H$28,FALSE)/O279*P279,VLOOKUP($E279,'SD Abgabe'!$A$32:$N$610,'SD Abgabe'!$H$28,FALSE)),""))),"")</f>
        <v/>
      </c>
      <c r="AC279" s="87"/>
      <c r="AD279" s="424" t="s">
        <v>667</v>
      </c>
      <c r="AE279" s="26" t="str">
        <f>IF($M279=0,"",IFERROR(VLOOKUP($E279,'SD Abgabe'!$A$32:$N$556,AE$20,FALSE),""))</f>
        <v/>
      </c>
      <c r="AF279" s="15">
        <f t="shared" ca="1" si="79"/>
        <v>0</v>
      </c>
      <c r="AG279">
        <f t="shared" ca="1" si="67"/>
        <v>0</v>
      </c>
      <c r="AH279">
        <f t="shared" ca="1" si="68"/>
        <v>0</v>
      </c>
      <c r="AI279">
        <f t="shared" ca="1" si="69"/>
        <v>0</v>
      </c>
      <c r="AJ279">
        <f t="shared" ca="1" si="70"/>
        <v>0</v>
      </c>
      <c r="AK279">
        <f t="shared" si="80"/>
        <v>0</v>
      </c>
      <c r="AL279" s="28" t="e">
        <f ca="1">COUNTIF(OFFSET('SD Abgabe'!$C$32,VLOOKUP(J279,Art_Abgabe,3,FALSE),0,VLOOKUP(J279,Art_Abgabe,4,FALSE)-VLOOKUP(J279,Art_Abgabe,3,FALSE)+1,1),K279)</f>
        <v>#N/A</v>
      </c>
      <c r="AM279" s="14">
        <f ca="1">COUNTIF(OFFSET('SD Abgabe'!$M$32,VLOOKUP(E279,'SD Abgabe'!$A$33:$X$485,'SD Abgabe'!$X$28,FALSE),0,1,VLOOKUP(E279,'SD Abgabe'!$A$33:$Y$485,'SD Abgabe'!$Y$28,FALSE)),M279)</f>
        <v>0</v>
      </c>
      <c r="AN279" s="91">
        <f t="shared" ca="1" si="71"/>
        <v>0</v>
      </c>
      <c r="AO279" s="98">
        <f t="shared" si="81"/>
        <v>3</v>
      </c>
      <c r="AP279" s="98">
        <f t="shared" si="72"/>
        <v>0</v>
      </c>
      <c r="AQ279" s="17" t="str">
        <f t="shared" si="73"/>
        <v>1900-1-Abgabe</v>
      </c>
    </row>
    <row r="280" spans="1:43">
      <c r="A280" s="98">
        <f t="shared" si="82"/>
        <v>0</v>
      </c>
      <c r="B280" s="98" t="str">
        <f>IF(C280=1,SUM($C$23:C280),"")</f>
        <v/>
      </c>
      <c r="C280" s="98">
        <f t="shared" ref="C280:C343" si="83">IF(AND(L280&gt;0,AA280&gt;0,AC280&gt;0),1,0)</f>
        <v>0</v>
      </c>
      <c r="D280" t="str">
        <f t="shared" si="75"/>
        <v>1900-1-Abgabe-</v>
      </c>
      <c r="E280" s="7" t="str">
        <f t="shared" ref="E280:E343" ca="1" si="84">IFERROR(IF(OR(AL280=0,ISNA(AL280)),"-",CONCATENATE(J280&amp;"-"&amp;K280)),"-")</f>
        <v>-</v>
      </c>
      <c r="F280" s="7">
        <f t="shared" si="76"/>
        <v>1900</v>
      </c>
      <c r="G280" s="7">
        <f t="shared" si="77"/>
        <v>1</v>
      </c>
      <c r="H280" s="162">
        <f t="shared" si="74"/>
        <v>258</v>
      </c>
      <c r="I280" s="77"/>
      <c r="J280" s="78"/>
      <c r="K280" s="79"/>
      <c r="L280" s="80"/>
      <c r="M280" s="177"/>
      <c r="N280" s="309" t="str">
        <f t="shared" ref="N280:N343" ca="1" si="85">IF(SUM(O280:P280)=0,"","%")</f>
        <v/>
      </c>
      <c r="O280" s="310" t="str">
        <f ca="1">IFERROR(IF(VLOOKUP($E280,'SD Abgabe'!$A$32:$N$610,'SD Abgabe'!$D$28,FALSE)=0,"",VLOOKUP($E280,'SD Abgabe'!$A$32:$N$610,'SD Abgabe'!$D$28,FALSE)),"")</f>
        <v/>
      </c>
      <c r="P280" s="313"/>
      <c r="Q280" s="317" t="str">
        <f>IF(OR($M280=0,L280&lt;&gt;0),"",IFERROR(VLOOKUP($E280,'SD Abgabe'!$A$32:$N$610,'SD Abgabe'!$E$28,FALSE),""))</f>
        <v/>
      </c>
      <c r="R280" s="87"/>
      <c r="S280" s="81" t="str">
        <f t="shared" ref="S280:S343" si="86">IF(RIGHT(K280,15)="Schlachtgewicht","%","")</f>
        <v/>
      </c>
      <c r="T280" s="82">
        <f>IF(M280="Tierische Erzeugnisse",IF(OR($M280=0,L280&lt;&gt;0,U280&gt;0),"",IFERROR(VLOOKUP($E280,'SD Abgabe'!$A$32:$N$4326,'SD Abgabe'!$J$28,FALSE),0)),)</f>
        <v>0</v>
      </c>
      <c r="U280" s="83"/>
      <c r="V280" s="81" t="str">
        <f t="shared" si="78"/>
        <v/>
      </c>
      <c r="W280" s="82">
        <f>IF(M280="organische Düngemittel",IF(OR($M280=0,L280&lt;&gt;0,X280&gt;0),"",IFERROR(VLOOKUP($E280,'SD Abgabe'!$A$32:$N$4326,'SD Abgabe'!$J$28,FALSE),)),)</f>
        <v>0</v>
      </c>
      <c r="X280" s="84"/>
      <c r="Y280" s="85" t="str">
        <f ca="1">IFERROR(VLOOKUP($E280,'SD Abgabe'!$A$32:$N$610,Y$20,FALSE),"")</f>
        <v/>
      </c>
      <c r="Z280" s="86" t="str">
        <f ca="1">IFERROR(IF(AND(J280&lt;&gt;"eigene Stoffe",VLOOKUP($E280,'SD Abgabe'!$A$32:$N$610,'SD Abgabe'!$G$28,FALSE)=0),"",IF($L280&lt;&gt;0,"",IFERROR(IF(AND(P280&gt;0,O280&lt;&gt;"",Q280&lt;&gt;"t TM"),VLOOKUP($E280,'SD Abgabe'!$A$32:$N$610,'SD Abgabe'!$G$28,FALSE)/O280*P280,VLOOKUP($E280,'SD Abgabe'!$A$32:$N$610,'SD Abgabe'!$G$28,FALSE)),""))),"")</f>
        <v/>
      </c>
      <c r="AA280" s="87"/>
      <c r="AB280" s="86" t="str">
        <f ca="1">IFERROR(IF(AND(J280&lt;&gt;"eigene Stoffe",VLOOKUP($E280,'SD Abgabe'!$A$32:$N$610,'SD Abgabe'!$H$28,FALSE)=0),"",IF($L280&lt;&gt;0,"",IFERROR(IF(AND(P280&gt;0,O280&lt;&gt;"",Q280&lt;&gt;"t TM"),VLOOKUP($E280,'SD Abgabe'!$A$32:$N$610,'SD Abgabe'!$H$28,FALSE)/O280*P280,VLOOKUP($E280,'SD Abgabe'!$A$32:$N$610,'SD Abgabe'!$H$28,FALSE)),""))),"")</f>
        <v/>
      </c>
      <c r="AC280" s="87"/>
      <c r="AD280" s="424" t="s">
        <v>667</v>
      </c>
      <c r="AE280" s="26" t="str">
        <f>IF($M280=0,"",IFERROR(VLOOKUP($E280,'SD Abgabe'!$A$32:$N$556,AE$20,FALSE),""))</f>
        <v/>
      </c>
      <c r="AF280" s="15">
        <f t="shared" ca="1" si="79"/>
        <v>0</v>
      </c>
      <c r="AG280">
        <f t="shared" ref="AG280:AG343" ca="1" si="87">IF(AN280=1,IF(RIGHT(K280,15)="Schlachtgewicht",IFERROR(IF(L280&gt;0,R280*AA280,IF(AA280&gt;0,AA280*R280*100/IF(U280&gt;0,U280,T280),Z280*R280*100/IF(U280&gt;0,U280,T280))),0),IFERROR(IF(L280&gt;0,R280*AA280,IF(AA280&gt;0,AA280*R280,Z280*R280)),0)),0)</f>
        <v>0</v>
      </c>
      <c r="AH280">
        <f t="shared" ref="AH280:AH343" ca="1" si="88">IF(AN280=1,AG280/100*IF(X280&gt;0,X280,W280),0)</f>
        <v>0</v>
      </c>
      <c r="AI280">
        <f t="shared" ref="AI280:AI343" ca="1" si="89">IF(AN280=1,IF(RIGHT(K280,15)="Schlachtgewicht",IFERROR(IF(L280&gt;0,R280*AC280*100/IF(U280&gt;0,U280,T280),IF(AC280&gt;0,AC280*R280*100/IF(U280&gt;0,U280,T280),AB280*R280*100/IF(U280&gt;0,U280,T280))),0),IFERROR(IF(L280&gt;0,R280*AC280,IF(AC280&gt;0,AC280*R280,AB280*R280)),0)),0)</f>
        <v>0</v>
      </c>
      <c r="AJ280">
        <f t="shared" ref="AJ280:AJ343" ca="1" si="90">IF(AN280=1,AI280/100*IF(X280&gt;0,X280,W280),0)</f>
        <v>0</v>
      </c>
      <c r="AK280">
        <f t="shared" si="80"/>
        <v>0</v>
      </c>
      <c r="AL280" s="28" t="e">
        <f ca="1">COUNTIF(OFFSET('SD Abgabe'!$C$32,VLOOKUP(J280,Art_Abgabe,3,FALSE),0,VLOOKUP(J280,Art_Abgabe,4,FALSE)-VLOOKUP(J280,Art_Abgabe,3,FALSE)+1,1),K280)</f>
        <v>#N/A</v>
      </c>
      <c r="AM280" s="14">
        <f ca="1">COUNTIF(OFFSET('SD Abgabe'!$M$32,VLOOKUP(E280,'SD Abgabe'!$A$33:$X$485,'SD Abgabe'!$X$28,FALSE),0,1,VLOOKUP(E280,'SD Abgabe'!$A$33:$Y$485,'SD Abgabe'!$Y$28,FALSE)),M280)</f>
        <v>0</v>
      </c>
      <c r="AN280" s="91">
        <f t="shared" ref="AN280:AN343" ca="1" si="91">IF(AND(I280&gt;0,K280&gt;0,M280&gt;0,R280&gt;0,OR(AND(AD280="Richtwerte ",AA280="",AC280=0),AND(OR(AD280="Richtwerte",AND(J280="eigene Stoffe",AD280&gt;0)),OR( Z280&gt;0,AA280&gt;0),OR(AB280&gt;0,AC280&gt;0)),AND(OR(AA280&gt;0,AC280&gt;0),OR(AD280="Richtwerte",AD280="Kennzeichnung",AD280="Analyse")))),1,0)</f>
        <v>0</v>
      </c>
      <c r="AO280" s="98">
        <f t="shared" si="81"/>
        <v>3</v>
      </c>
      <c r="AP280" s="98">
        <f t="shared" ref="AP280:AP343" si="92">IF(I280&gt;0,ROW(),0)</f>
        <v>0</v>
      </c>
      <c r="AQ280" s="17" t="str">
        <f t="shared" ref="AQ280:AQ343" si="93">CONCATENATE(F280&amp;"-"&amp;G280&amp;"-"&amp;$D$1)</f>
        <v>1900-1-Abgabe</v>
      </c>
    </row>
    <row r="281" spans="1:43">
      <c r="A281" s="98">
        <f t="shared" si="82"/>
        <v>0</v>
      </c>
      <c r="B281" s="98" t="str">
        <f>IF(C281=1,SUM($C$23:C281),"")</f>
        <v/>
      </c>
      <c r="C281" s="98">
        <f t="shared" si="83"/>
        <v>0</v>
      </c>
      <c r="D281" t="str">
        <f t="shared" si="75"/>
        <v>1900-1-Abgabe-</v>
      </c>
      <c r="E281" s="7" t="str">
        <f t="shared" ca="1" si="84"/>
        <v>-</v>
      </c>
      <c r="F281" s="7">
        <f t="shared" si="76"/>
        <v>1900</v>
      </c>
      <c r="G281" s="7">
        <f t="shared" si="77"/>
        <v>1</v>
      </c>
      <c r="H281" s="162">
        <f t="shared" ref="H281:H344" si="94">H280+1</f>
        <v>259</v>
      </c>
      <c r="I281" s="77"/>
      <c r="J281" s="78"/>
      <c r="K281" s="79"/>
      <c r="L281" s="80"/>
      <c r="M281" s="177"/>
      <c r="N281" s="309" t="str">
        <f t="shared" ca="1" si="85"/>
        <v/>
      </c>
      <c r="O281" s="310" t="str">
        <f ca="1">IFERROR(IF(VLOOKUP($E281,'SD Abgabe'!$A$32:$N$610,'SD Abgabe'!$D$28,FALSE)=0,"",VLOOKUP($E281,'SD Abgabe'!$A$32:$N$610,'SD Abgabe'!$D$28,FALSE)),"")</f>
        <v/>
      </c>
      <c r="P281" s="313"/>
      <c r="Q281" s="317" t="str">
        <f>IF(OR($M281=0,L281&lt;&gt;0),"",IFERROR(VLOOKUP($E281,'SD Abgabe'!$A$32:$N$610,'SD Abgabe'!$E$28,FALSE),""))</f>
        <v/>
      </c>
      <c r="R281" s="87"/>
      <c r="S281" s="81" t="str">
        <f t="shared" si="86"/>
        <v/>
      </c>
      <c r="T281" s="82">
        <f>IF(M281="Tierische Erzeugnisse",IF(OR($M281=0,L281&lt;&gt;0,U281&gt;0),"",IFERROR(VLOOKUP($E281,'SD Abgabe'!$A$32:$N$4326,'SD Abgabe'!$J$28,FALSE),0)),)</f>
        <v>0</v>
      </c>
      <c r="U281" s="83"/>
      <c r="V281" s="81" t="str">
        <f t="shared" si="78"/>
        <v/>
      </c>
      <c r="W281" s="82">
        <f>IF(M281="organische Düngemittel",IF(OR($M281=0,L281&lt;&gt;0,X281&gt;0),"",IFERROR(VLOOKUP($E281,'SD Abgabe'!$A$32:$N$4326,'SD Abgabe'!$J$28,FALSE),)),)</f>
        <v>0</v>
      </c>
      <c r="X281" s="84"/>
      <c r="Y281" s="85" t="str">
        <f ca="1">IFERROR(VLOOKUP($E281,'SD Abgabe'!$A$32:$N$610,Y$20,FALSE),"")</f>
        <v/>
      </c>
      <c r="Z281" s="86" t="str">
        <f ca="1">IFERROR(IF(AND(J281&lt;&gt;"eigene Stoffe",VLOOKUP($E281,'SD Abgabe'!$A$32:$N$610,'SD Abgabe'!$G$28,FALSE)=0),"",IF($L281&lt;&gt;0,"",IFERROR(IF(AND(P281&gt;0,O281&lt;&gt;"",Q281&lt;&gt;"t TM"),VLOOKUP($E281,'SD Abgabe'!$A$32:$N$610,'SD Abgabe'!$G$28,FALSE)/O281*P281,VLOOKUP($E281,'SD Abgabe'!$A$32:$N$610,'SD Abgabe'!$G$28,FALSE)),""))),"")</f>
        <v/>
      </c>
      <c r="AA281" s="87"/>
      <c r="AB281" s="86" t="str">
        <f ca="1">IFERROR(IF(AND(J281&lt;&gt;"eigene Stoffe",VLOOKUP($E281,'SD Abgabe'!$A$32:$N$610,'SD Abgabe'!$H$28,FALSE)=0),"",IF($L281&lt;&gt;0,"",IFERROR(IF(AND(P281&gt;0,O281&lt;&gt;"",Q281&lt;&gt;"t TM"),VLOOKUP($E281,'SD Abgabe'!$A$32:$N$610,'SD Abgabe'!$H$28,FALSE)/O281*P281,VLOOKUP($E281,'SD Abgabe'!$A$32:$N$610,'SD Abgabe'!$H$28,FALSE)),""))),"")</f>
        <v/>
      </c>
      <c r="AC281" s="87"/>
      <c r="AD281" s="424" t="s">
        <v>667</v>
      </c>
      <c r="AE281" s="26" t="str">
        <f>IF($M281=0,"",IFERROR(VLOOKUP($E281,'SD Abgabe'!$A$32:$N$556,AE$20,FALSE),""))</f>
        <v/>
      </c>
      <c r="AF281" s="15">
        <f t="shared" ca="1" si="79"/>
        <v>0</v>
      </c>
      <c r="AG281">
        <f t="shared" ca="1" si="87"/>
        <v>0</v>
      </c>
      <c r="AH281">
        <f t="shared" ca="1" si="88"/>
        <v>0</v>
      </c>
      <c r="AI281">
        <f t="shared" ca="1" si="89"/>
        <v>0</v>
      </c>
      <c r="AJ281">
        <f t="shared" ca="1" si="90"/>
        <v>0</v>
      </c>
      <c r="AK281">
        <f t="shared" si="80"/>
        <v>0</v>
      </c>
      <c r="AL281" s="28" t="e">
        <f ca="1">COUNTIF(OFFSET('SD Abgabe'!$C$32,VLOOKUP(J281,Art_Abgabe,3,FALSE),0,VLOOKUP(J281,Art_Abgabe,4,FALSE)-VLOOKUP(J281,Art_Abgabe,3,FALSE)+1,1),K281)</f>
        <v>#N/A</v>
      </c>
      <c r="AM281" s="14">
        <f ca="1">COUNTIF(OFFSET('SD Abgabe'!$M$32,VLOOKUP(E281,'SD Abgabe'!$A$33:$X$485,'SD Abgabe'!$X$28,FALSE),0,1,VLOOKUP(E281,'SD Abgabe'!$A$33:$Y$485,'SD Abgabe'!$Y$28,FALSE)),M281)</f>
        <v>0</v>
      </c>
      <c r="AN281" s="91">
        <f t="shared" ca="1" si="91"/>
        <v>0</v>
      </c>
      <c r="AO281" s="98">
        <f t="shared" si="81"/>
        <v>3</v>
      </c>
      <c r="AP281" s="98">
        <f t="shared" si="92"/>
        <v>0</v>
      </c>
      <c r="AQ281" s="17" t="str">
        <f t="shared" si="93"/>
        <v>1900-1-Abgabe</v>
      </c>
    </row>
    <row r="282" spans="1:43">
      <c r="A282" s="98">
        <f t="shared" si="82"/>
        <v>0</v>
      </c>
      <c r="B282" s="98" t="str">
        <f>IF(C282=1,SUM($C$23:C282),"")</f>
        <v/>
      </c>
      <c r="C282" s="98">
        <f t="shared" si="83"/>
        <v>0</v>
      </c>
      <c r="D282" t="str">
        <f t="shared" si="75"/>
        <v>1900-1-Abgabe-</v>
      </c>
      <c r="E282" s="7" t="str">
        <f t="shared" ca="1" si="84"/>
        <v>-</v>
      </c>
      <c r="F282" s="7">
        <f t="shared" si="76"/>
        <v>1900</v>
      </c>
      <c r="G282" s="7">
        <f t="shared" si="77"/>
        <v>1</v>
      </c>
      <c r="H282" s="162">
        <f t="shared" si="94"/>
        <v>260</v>
      </c>
      <c r="I282" s="77"/>
      <c r="J282" s="78"/>
      <c r="K282" s="79"/>
      <c r="L282" s="80"/>
      <c r="M282" s="177"/>
      <c r="N282" s="309" t="str">
        <f t="shared" ca="1" si="85"/>
        <v/>
      </c>
      <c r="O282" s="310" t="str">
        <f ca="1">IFERROR(IF(VLOOKUP($E282,'SD Abgabe'!$A$32:$N$610,'SD Abgabe'!$D$28,FALSE)=0,"",VLOOKUP($E282,'SD Abgabe'!$A$32:$N$610,'SD Abgabe'!$D$28,FALSE)),"")</f>
        <v/>
      </c>
      <c r="P282" s="313"/>
      <c r="Q282" s="317" t="str">
        <f>IF(OR($M282=0,L282&lt;&gt;0),"",IFERROR(VLOOKUP($E282,'SD Abgabe'!$A$32:$N$610,'SD Abgabe'!$E$28,FALSE),""))</f>
        <v/>
      </c>
      <c r="R282" s="87"/>
      <c r="S282" s="81" t="str">
        <f t="shared" si="86"/>
        <v/>
      </c>
      <c r="T282" s="82">
        <f>IF(M282="Tierische Erzeugnisse",IF(OR($M282=0,L282&lt;&gt;0,U282&gt;0),"",IFERROR(VLOOKUP($E282,'SD Abgabe'!$A$32:$N$4326,'SD Abgabe'!$J$28,FALSE),0)),)</f>
        <v>0</v>
      </c>
      <c r="U282" s="83"/>
      <c r="V282" s="81" t="str">
        <f t="shared" si="78"/>
        <v/>
      </c>
      <c r="W282" s="82">
        <f>IF(M282="organische Düngemittel",IF(OR($M282=0,L282&lt;&gt;0,X282&gt;0),"",IFERROR(VLOOKUP($E282,'SD Abgabe'!$A$32:$N$4326,'SD Abgabe'!$J$28,FALSE),)),)</f>
        <v>0</v>
      </c>
      <c r="X282" s="84"/>
      <c r="Y282" s="85" t="str">
        <f ca="1">IFERROR(VLOOKUP($E282,'SD Abgabe'!$A$32:$N$610,Y$20,FALSE),"")</f>
        <v/>
      </c>
      <c r="Z282" s="86" t="str">
        <f ca="1">IFERROR(IF(AND(J282&lt;&gt;"eigene Stoffe",VLOOKUP($E282,'SD Abgabe'!$A$32:$N$610,'SD Abgabe'!$G$28,FALSE)=0),"",IF($L282&lt;&gt;0,"",IFERROR(IF(AND(P282&gt;0,O282&lt;&gt;"",Q282&lt;&gt;"t TM"),VLOOKUP($E282,'SD Abgabe'!$A$32:$N$610,'SD Abgabe'!$G$28,FALSE)/O282*P282,VLOOKUP($E282,'SD Abgabe'!$A$32:$N$610,'SD Abgabe'!$G$28,FALSE)),""))),"")</f>
        <v/>
      </c>
      <c r="AA282" s="87"/>
      <c r="AB282" s="86" t="str">
        <f ca="1">IFERROR(IF(AND(J282&lt;&gt;"eigene Stoffe",VLOOKUP($E282,'SD Abgabe'!$A$32:$N$610,'SD Abgabe'!$H$28,FALSE)=0),"",IF($L282&lt;&gt;0,"",IFERROR(IF(AND(P282&gt;0,O282&lt;&gt;"",Q282&lt;&gt;"t TM"),VLOOKUP($E282,'SD Abgabe'!$A$32:$N$610,'SD Abgabe'!$H$28,FALSE)/O282*P282,VLOOKUP($E282,'SD Abgabe'!$A$32:$N$610,'SD Abgabe'!$H$28,FALSE)),""))),"")</f>
        <v/>
      </c>
      <c r="AC282" s="87"/>
      <c r="AD282" s="424" t="s">
        <v>667</v>
      </c>
      <c r="AE282" s="26" t="str">
        <f>IF($M282=0,"",IFERROR(VLOOKUP($E282,'SD Abgabe'!$A$32:$N$556,AE$20,FALSE),""))</f>
        <v/>
      </c>
      <c r="AF282" s="15">
        <f t="shared" ca="1" si="79"/>
        <v>0</v>
      </c>
      <c r="AG282">
        <f t="shared" ca="1" si="87"/>
        <v>0</v>
      </c>
      <c r="AH282">
        <f t="shared" ca="1" si="88"/>
        <v>0</v>
      </c>
      <c r="AI282">
        <f t="shared" ca="1" si="89"/>
        <v>0</v>
      </c>
      <c r="AJ282">
        <f t="shared" ca="1" si="90"/>
        <v>0</v>
      </c>
      <c r="AK282">
        <f t="shared" si="80"/>
        <v>0</v>
      </c>
      <c r="AL282" s="28" t="e">
        <f ca="1">COUNTIF(OFFSET('SD Abgabe'!$C$32,VLOOKUP(J282,Art_Abgabe,3,FALSE),0,VLOOKUP(J282,Art_Abgabe,4,FALSE)-VLOOKUP(J282,Art_Abgabe,3,FALSE)+1,1),K282)</f>
        <v>#N/A</v>
      </c>
      <c r="AM282" s="14">
        <f ca="1">COUNTIF(OFFSET('SD Abgabe'!$M$32,VLOOKUP(E282,'SD Abgabe'!$A$33:$X$485,'SD Abgabe'!$X$28,FALSE),0,1,VLOOKUP(E282,'SD Abgabe'!$A$33:$Y$485,'SD Abgabe'!$Y$28,FALSE)),M282)</f>
        <v>0</v>
      </c>
      <c r="AN282" s="91">
        <f t="shared" ca="1" si="91"/>
        <v>0</v>
      </c>
      <c r="AO282" s="98">
        <f t="shared" si="81"/>
        <v>3</v>
      </c>
      <c r="AP282" s="98">
        <f t="shared" si="92"/>
        <v>0</v>
      </c>
      <c r="AQ282" s="17" t="str">
        <f t="shared" si="93"/>
        <v>1900-1-Abgabe</v>
      </c>
    </row>
    <row r="283" spans="1:43">
      <c r="A283" s="98">
        <f t="shared" si="82"/>
        <v>0</v>
      </c>
      <c r="B283" s="98" t="str">
        <f>IF(C283=1,SUM($C$23:C283),"")</f>
        <v/>
      </c>
      <c r="C283" s="98">
        <f t="shared" si="83"/>
        <v>0</v>
      </c>
      <c r="D283" t="str">
        <f t="shared" ref="D283:D346" si="95">CONCATENATE(F283&amp;"-"&amp;G283&amp;"-"&amp;$D$1&amp;"-"&amp;M283)</f>
        <v>1900-1-Abgabe-</v>
      </c>
      <c r="E283" s="7" t="str">
        <f t="shared" ca="1" si="84"/>
        <v>-</v>
      </c>
      <c r="F283" s="7">
        <f t="shared" ref="F283:F346" si="96">YEAR(I283)</f>
        <v>1900</v>
      </c>
      <c r="G283" s="7">
        <f t="shared" ref="G283:G346" si="97">IF(MONTH(I283)&lt;7,1,2)</f>
        <v>1</v>
      </c>
      <c r="H283" s="162">
        <f t="shared" si="94"/>
        <v>261</v>
      </c>
      <c r="I283" s="77"/>
      <c r="J283" s="78"/>
      <c r="K283" s="79"/>
      <c r="L283" s="80"/>
      <c r="M283" s="177"/>
      <c r="N283" s="309" t="str">
        <f t="shared" ca="1" si="85"/>
        <v/>
      </c>
      <c r="O283" s="310" t="str">
        <f ca="1">IFERROR(IF(VLOOKUP($E283,'SD Abgabe'!$A$32:$N$610,'SD Abgabe'!$D$28,FALSE)=0,"",VLOOKUP($E283,'SD Abgabe'!$A$32:$N$610,'SD Abgabe'!$D$28,FALSE)),"")</f>
        <v/>
      </c>
      <c r="P283" s="313"/>
      <c r="Q283" s="317" t="str">
        <f>IF(OR($M283=0,L283&lt;&gt;0),"",IFERROR(VLOOKUP($E283,'SD Abgabe'!$A$32:$N$610,'SD Abgabe'!$E$28,FALSE),""))</f>
        <v/>
      </c>
      <c r="R283" s="87"/>
      <c r="S283" s="81" t="str">
        <f t="shared" si="86"/>
        <v/>
      </c>
      <c r="T283" s="82">
        <f>IF(M283="Tierische Erzeugnisse",IF(OR($M283=0,L283&lt;&gt;0,U283&gt;0),"",IFERROR(VLOOKUP($E283,'SD Abgabe'!$A$32:$N$4326,'SD Abgabe'!$J$28,FALSE),0)),)</f>
        <v>0</v>
      </c>
      <c r="U283" s="83"/>
      <c r="V283" s="81" t="str">
        <f t="shared" ref="V283:V346" si="98">IF(M283="organische Düngemittel","%","")</f>
        <v/>
      </c>
      <c r="W283" s="82">
        <f>IF(M283="organische Düngemittel",IF(OR($M283=0,L283&lt;&gt;0,X283&gt;0),"",IFERROR(VLOOKUP($E283,'SD Abgabe'!$A$32:$N$4326,'SD Abgabe'!$J$28,FALSE),)),)</f>
        <v>0</v>
      </c>
      <c r="X283" s="84"/>
      <c r="Y283" s="85" t="str">
        <f ca="1">IFERROR(VLOOKUP($E283,'SD Abgabe'!$A$32:$N$610,Y$20,FALSE),"")</f>
        <v/>
      </c>
      <c r="Z283" s="86" t="str">
        <f ca="1">IFERROR(IF(AND(J283&lt;&gt;"eigene Stoffe",VLOOKUP($E283,'SD Abgabe'!$A$32:$N$610,'SD Abgabe'!$G$28,FALSE)=0),"",IF($L283&lt;&gt;0,"",IFERROR(IF(AND(P283&gt;0,O283&lt;&gt;"",Q283&lt;&gt;"t TM"),VLOOKUP($E283,'SD Abgabe'!$A$32:$N$610,'SD Abgabe'!$G$28,FALSE)/O283*P283,VLOOKUP($E283,'SD Abgabe'!$A$32:$N$610,'SD Abgabe'!$G$28,FALSE)),""))),"")</f>
        <v/>
      </c>
      <c r="AA283" s="87"/>
      <c r="AB283" s="86" t="str">
        <f ca="1">IFERROR(IF(AND(J283&lt;&gt;"eigene Stoffe",VLOOKUP($E283,'SD Abgabe'!$A$32:$N$610,'SD Abgabe'!$H$28,FALSE)=0),"",IF($L283&lt;&gt;0,"",IFERROR(IF(AND(P283&gt;0,O283&lt;&gt;"",Q283&lt;&gt;"t TM"),VLOOKUP($E283,'SD Abgabe'!$A$32:$N$610,'SD Abgabe'!$H$28,FALSE)/O283*P283,VLOOKUP($E283,'SD Abgabe'!$A$32:$N$610,'SD Abgabe'!$H$28,FALSE)),""))),"")</f>
        <v/>
      </c>
      <c r="AC283" s="87"/>
      <c r="AD283" s="424" t="s">
        <v>667</v>
      </c>
      <c r="AE283" s="26" t="str">
        <f>IF($M283=0,"",IFERROR(VLOOKUP($E283,'SD Abgabe'!$A$32:$N$556,AE$20,FALSE),""))</f>
        <v/>
      </c>
      <c r="AF283" s="15">
        <f t="shared" ref="AF283:AF346" ca="1" si="99">IFERROR(N283*R283/100,0)</f>
        <v>0</v>
      </c>
      <c r="AG283">
        <f t="shared" ca="1" si="87"/>
        <v>0</v>
      </c>
      <c r="AH283">
        <f t="shared" ca="1" si="88"/>
        <v>0</v>
      </c>
      <c r="AI283">
        <f t="shared" ca="1" si="89"/>
        <v>0</v>
      </c>
      <c r="AJ283">
        <f t="shared" ca="1" si="90"/>
        <v>0</v>
      </c>
      <c r="AK283">
        <f t="shared" ref="AK283:AK346" si="100">IFERROR(AE283*$R283,0)</f>
        <v>0</v>
      </c>
      <c r="AL283" s="28" t="e">
        <f ca="1">COUNTIF(OFFSET('SD Abgabe'!$C$32,VLOOKUP(J283,Art_Abgabe,3,FALSE),0,VLOOKUP(J283,Art_Abgabe,4,FALSE)-VLOOKUP(J283,Art_Abgabe,3,FALSE)+1,1),K283)</f>
        <v>#N/A</v>
      </c>
      <c r="AM283" s="14">
        <f ca="1">COUNTIF(OFFSET('SD Abgabe'!$M$32,VLOOKUP(E283,'SD Abgabe'!$A$33:$X$485,'SD Abgabe'!$X$28,FALSE),0,1,VLOOKUP(E283,'SD Abgabe'!$A$33:$Y$485,'SD Abgabe'!$Y$28,FALSE)),M283)</f>
        <v>0</v>
      </c>
      <c r="AN283" s="91">
        <f t="shared" ca="1" si="91"/>
        <v>0</v>
      </c>
      <c r="AO283" s="98">
        <f t="shared" ref="AO283:AO346" si="101">IF(OR(AA283&gt;0,AC283&gt;0),2,3)</f>
        <v>3</v>
      </c>
      <c r="AP283" s="98">
        <f t="shared" si="92"/>
        <v>0</v>
      </c>
      <c r="AQ283" s="17" t="str">
        <f t="shared" si="93"/>
        <v>1900-1-Abgabe</v>
      </c>
    </row>
    <row r="284" spans="1:43">
      <c r="A284" s="98">
        <f t="shared" si="82"/>
        <v>0</v>
      </c>
      <c r="B284" s="98" t="str">
        <f>IF(C284=1,SUM($C$23:C284),"")</f>
        <v/>
      </c>
      <c r="C284" s="98">
        <f t="shared" si="83"/>
        <v>0</v>
      </c>
      <c r="D284" t="str">
        <f t="shared" si="95"/>
        <v>1900-1-Abgabe-</v>
      </c>
      <c r="E284" s="7" t="str">
        <f t="shared" ca="1" si="84"/>
        <v>-</v>
      </c>
      <c r="F284" s="7">
        <f t="shared" si="96"/>
        <v>1900</v>
      </c>
      <c r="G284" s="7">
        <f t="shared" si="97"/>
        <v>1</v>
      </c>
      <c r="H284" s="162">
        <f t="shared" si="94"/>
        <v>262</v>
      </c>
      <c r="I284" s="77"/>
      <c r="J284" s="78"/>
      <c r="K284" s="79"/>
      <c r="L284" s="80"/>
      <c r="M284" s="177"/>
      <c r="N284" s="309" t="str">
        <f t="shared" ca="1" si="85"/>
        <v/>
      </c>
      <c r="O284" s="310" t="str">
        <f ca="1">IFERROR(IF(VLOOKUP($E284,'SD Abgabe'!$A$32:$N$610,'SD Abgabe'!$D$28,FALSE)=0,"",VLOOKUP($E284,'SD Abgabe'!$A$32:$N$610,'SD Abgabe'!$D$28,FALSE)),"")</f>
        <v/>
      </c>
      <c r="P284" s="313"/>
      <c r="Q284" s="317" t="str">
        <f>IF(OR($M284=0,L284&lt;&gt;0),"",IFERROR(VLOOKUP($E284,'SD Abgabe'!$A$32:$N$610,'SD Abgabe'!$E$28,FALSE),""))</f>
        <v/>
      </c>
      <c r="R284" s="87"/>
      <c r="S284" s="81" t="str">
        <f t="shared" si="86"/>
        <v/>
      </c>
      <c r="T284" s="82">
        <f>IF(M284="Tierische Erzeugnisse",IF(OR($M284=0,L284&lt;&gt;0,U284&gt;0),"",IFERROR(VLOOKUP($E284,'SD Abgabe'!$A$32:$N$4326,'SD Abgabe'!$J$28,FALSE),0)),)</f>
        <v>0</v>
      </c>
      <c r="U284" s="83"/>
      <c r="V284" s="81" t="str">
        <f t="shared" si="98"/>
        <v/>
      </c>
      <c r="W284" s="82">
        <f>IF(M284="organische Düngemittel",IF(OR($M284=0,L284&lt;&gt;0,X284&gt;0),"",IFERROR(VLOOKUP($E284,'SD Abgabe'!$A$32:$N$4326,'SD Abgabe'!$J$28,FALSE),)),)</f>
        <v>0</v>
      </c>
      <c r="X284" s="84"/>
      <c r="Y284" s="85" t="str">
        <f ca="1">IFERROR(VLOOKUP($E284,'SD Abgabe'!$A$32:$N$610,Y$20,FALSE),"")</f>
        <v/>
      </c>
      <c r="Z284" s="86" t="str">
        <f ca="1">IFERROR(IF(AND(J284&lt;&gt;"eigene Stoffe",VLOOKUP($E284,'SD Abgabe'!$A$32:$N$610,'SD Abgabe'!$G$28,FALSE)=0),"",IF($L284&lt;&gt;0,"",IFERROR(IF(AND(P284&gt;0,O284&lt;&gt;"",Q284&lt;&gt;"t TM"),VLOOKUP($E284,'SD Abgabe'!$A$32:$N$610,'SD Abgabe'!$G$28,FALSE)/O284*P284,VLOOKUP($E284,'SD Abgabe'!$A$32:$N$610,'SD Abgabe'!$G$28,FALSE)),""))),"")</f>
        <v/>
      </c>
      <c r="AA284" s="87"/>
      <c r="AB284" s="86" t="str">
        <f ca="1">IFERROR(IF(AND(J284&lt;&gt;"eigene Stoffe",VLOOKUP($E284,'SD Abgabe'!$A$32:$N$610,'SD Abgabe'!$H$28,FALSE)=0),"",IF($L284&lt;&gt;0,"",IFERROR(IF(AND(P284&gt;0,O284&lt;&gt;"",Q284&lt;&gt;"t TM"),VLOOKUP($E284,'SD Abgabe'!$A$32:$N$610,'SD Abgabe'!$H$28,FALSE)/O284*P284,VLOOKUP($E284,'SD Abgabe'!$A$32:$N$610,'SD Abgabe'!$H$28,FALSE)),""))),"")</f>
        <v/>
      </c>
      <c r="AC284" s="87"/>
      <c r="AD284" s="424" t="s">
        <v>667</v>
      </c>
      <c r="AE284" s="26" t="str">
        <f>IF($M284=0,"",IFERROR(VLOOKUP($E284,'SD Abgabe'!$A$32:$N$556,AE$20,FALSE),""))</f>
        <v/>
      </c>
      <c r="AF284" s="15">
        <f t="shared" ca="1" si="99"/>
        <v>0</v>
      </c>
      <c r="AG284">
        <f t="shared" ca="1" si="87"/>
        <v>0</v>
      </c>
      <c r="AH284">
        <f t="shared" ca="1" si="88"/>
        <v>0</v>
      </c>
      <c r="AI284">
        <f t="shared" ca="1" si="89"/>
        <v>0</v>
      </c>
      <c r="AJ284">
        <f t="shared" ca="1" si="90"/>
        <v>0</v>
      </c>
      <c r="AK284">
        <f t="shared" si="100"/>
        <v>0</v>
      </c>
      <c r="AL284" s="28" t="e">
        <f ca="1">COUNTIF(OFFSET('SD Abgabe'!$C$32,VLOOKUP(J284,Art_Abgabe,3,FALSE),0,VLOOKUP(J284,Art_Abgabe,4,FALSE)-VLOOKUP(J284,Art_Abgabe,3,FALSE)+1,1),K284)</f>
        <v>#N/A</v>
      </c>
      <c r="AM284" s="14">
        <f ca="1">COUNTIF(OFFSET('SD Abgabe'!$M$32,VLOOKUP(E284,'SD Abgabe'!$A$33:$X$485,'SD Abgabe'!$X$28,FALSE),0,1,VLOOKUP(E284,'SD Abgabe'!$A$33:$Y$485,'SD Abgabe'!$Y$28,FALSE)),M284)</f>
        <v>0</v>
      </c>
      <c r="AN284" s="91">
        <f t="shared" ca="1" si="91"/>
        <v>0</v>
      </c>
      <c r="AO284" s="98">
        <f t="shared" si="101"/>
        <v>3</v>
      </c>
      <c r="AP284" s="98">
        <f t="shared" si="92"/>
        <v>0</v>
      </c>
      <c r="AQ284" s="17" t="str">
        <f t="shared" si="93"/>
        <v>1900-1-Abgabe</v>
      </c>
    </row>
    <row r="285" spans="1:43">
      <c r="A285" s="98">
        <f t="shared" si="82"/>
        <v>0</v>
      </c>
      <c r="B285" s="98" t="str">
        <f>IF(C285=1,SUM($C$23:C285),"")</f>
        <v/>
      </c>
      <c r="C285" s="98">
        <f t="shared" si="83"/>
        <v>0</v>
      </c>
      <c r="D285" t="str">
        <f t="shared" si="95"/>
        <v>1900-1-Abgabe-</v>
      </c>
      <c r="E285" s="7" t="str">
        <f t="shared" ca="1" si="84"/>
        <v>-</v>
      </c>
      <c r="F285" s="7">
        <f t="shared" si="96"/>
        <v>1900</v>
      </c>
      <c r="G285" s="7">
        <f t="shared" si="97"/>
        <v>1</v>
      </c>
      <c r="H285" s="162">
        <f t="shared" si="94"/>
        <v>263</v>
      </c>
      <c r="I285" s="77"/>
      <c r="J285" s="78"/>
      <c r="K285" s="79"/>
      <c r="L285" s="80"/>
      <c r="M285" s="177"/>
      <c r="N285" s="309" t="str">
        <f t="shared" ca="1" si="85"/>
        <v/>
      </c>
      <c r="O285" s="310" t="str">
        <f ca="1">IFERROR(IF(VLOOKUP($E285,'SD Abgabe'!$A$32:$N$610,'SD Abgabe'!$D$28,FALSE)=0,"",VLOOKUP($E285,'SD Abgabe'!$A$32:$N$610,'SD Abgabe'!$D$28,FALSE)),"")</f>
        <v/>
      </c>
      <c r="P285" s="313"/>
      <c r="Q285" s="317" t="str">
        <f>IF(OR($M285=0,L285&lt;&gt;0),"",IFERROR(VLOOKUP($E285,'SD Abgabe'!$A$32:$N$610,'SD Abgabe'!$E$28,FALSE),""))</f>
        <v/>
      </c>
      <c r="R285" s="87"/>
      <c r="S285" s="81" t="str">
        <f t="shared" si="86"/>
        <v/>
      </c>
      <c r="T285" s="82">
        <f>IF(M285="Tierische Erzeugnisse",IF(OR($M285=0,L285&lt;&gt;0,U285&gt;0),"",IFERROR(VLOOKUP($E285,'SD Abgabe'!$A$32:$N$4326,'SD Abgabe'!$J$28,FALSE),0)),)</f>
        <v>0</v>
      </c>
      <c r="U285" s="83"/>
      <c r="V285" s="81" t="str">
        <f t="shared" si="98"/>
        <v/>
      </c>
      <c r="W285" s="82">
        <f>IF(M285="organische Düngemittel",IF(OR($M285=0,L285&lt;&gt;0,X285&gt;0),"",IFERROR(VLOOKUP($E285,'SD Abgabe'!$A$32:$N$4326,'SD Abgabe'!$J$28,FALSE),)),)</f>
        <v>0</v>
      </c>
      <c r="X285" s="84"/>
      <c r="Y285" s="85" t="str">
        <f ca="1">IFERROR(VLOOKUP($E285,'SD Abgabe'!$A$32:$N$610,Y$20,FALSE),"")</f>
        <v/>
      </c>
      <c r="Z285" s="86" t="str">
        <f ca="1">IFERROR(IF(AND(J285&lt;&gt;"eigene Stoffe",VLOOKUP($E285,'SD Abgabe'!$A$32:$N$610,'SD Abgabe'!$G$28,FALSE)=0),"",IF($L285&lt;&gt;0,"",IFERROR(IF(AND(P285&gt;0,O285&lt;&gt;"",Q285&lt;&gt;"t TM"),VLOOKUP($E285,'SD Abgabe'!$A$32:$N$610,'SD Abgabe'!$G$28,FALSE)/O285*P285,VLOOKUP($E285,'SD Abgabe'!$A$32:$N$610,'SD Abgabe'!$G$28,FALSE)),""))),"")</f>
        <v/>
      </c>
      <c r="AA285" s="87"/>
      <c r="AB285" s="86" t="str">
        <f ca="1">IFERROR(IF(AND(J285&lt;&gt;"eigene Stoffe",VLOOKUP($E285,'SD Abgabe'!$A$32:$N$610,'SD Abgabe'!$H$28,FALSE)=0),"",IF($L285&lt;&gt;0,"",IFERROR(IF(AND(P285&gt;0,O285&lt;&gt;"",Q285&lt;&gt;"t TM"),VLOOKUP($E285,'SD Abgabe'!$A$32:$N$610,'SD Abgabe'!$H$28,FALSE)/O285*P285,VLOOKUP($E285,'SD Abgabe'!$A$32:$N$610,'SD Abgabe'!$H$28,FALSE)),""))),"")</f>
        <v/>
      </c>
      <c r="AC285" s="87"/>
      <c r="AD285" s="424" t="s">
        <v>667</v>
      </c>
      <c r="AE285" s="26" t="str">
        <f>IF($M285=0,"",IFERROR(VLOOKUP($E285,'SD Abgabe'!$A$32:$N$556,AE$20,FALSE),""))</f>
        <v/>
      </c>
      <c r="AF285" s="15">
        <f t="shared" ca="1" si="99"/>
        <v>0</v>
      </c>
      <c r="AG285">
        <f t="shared" ca="1" si="87"/>
        <v>0</v>
      </c>
      <c r="AH285">
        <f t="shared" ca="1" si="88"/>
        <v>0</v>
      </c>
      <c r="AI285">
        <f t="shared" ca="1" si="89"/>
        <v>0</v>
      </c>
      <c r="AJ285">
        <f t="shared" ca="1" si="90"/>
        <v>0</v>
      </c>
      <c r="AK285">
        <f t="shared" si="100"/>
        <v>0</v>
      </c>
      <c r="AL285" s="28" t="e">
        <f ca="1">COUNTIF(OFFSET('SD Abgabe'!$C$32,VLOOKUP(J285,Art_Abgabe,3,FALSE),0,VLOOKUP(J285,Art_Abgabe,4,FALSE)-VLOOKUP(J285,Art_Abgabe,3,FALSE)+1,1),K285)</f>
        <v>#N/A</v>
      </c>
      <c r="AM285" s="14">
        <f ca="1">COUNTIF(OFFSET('SD Abgabe'!$M$32,VLOOKUP(E285,'SD Abgabe'!$A$33:$X$485,'SD Abgabe'!$X$28,FALSE),0,1,VLOOKUP(E285,'SD Abgabe'!$A$33:$Y$485,'SD Abgabe'!$Y$28,FALSE)),M285)</f>
        <v>0</v>
      </c>
      <c r="AN285" s="91">
        <f t="shared" ca="1" si="91"/>
        <v>0</v>
      </c>
      <c r="AO285" s="98">
        <f t="shared" si="101"/>
        <v>3</v>
      </c>
      <c r="AP285" s="98">
        <f t="shared" si="92"/>
        <v>0</v>
      </c>
      <c r="AQ285" s="17" t="str">
        <f t="shared" si="93"/>
        <v>1900-1-Abgabe</v>
      </c>
    </row>
    <row r="286" spans="1:43">
      <c r="A286" s="98">
        <f t="shared" si="82"/>
        <v>0</v>
      </c>
      <c r="B286" s="98" t="str">
        <f>IF(C286=1,SUM($C$23:C286),"")</f>
        <v/>
      </c>
      <c r="C286" s="98">
        <f t="shared" si="83"/>
        <v>0</v>
      </c>
      <c r="D286" t="str">
        <f t="shared" si="95"/>
        <v>1900-1-Abgabe-</v>
      </c>
      <c r="E286" s="7" t="str">
        <f t="shared" ca="1" si="84"/>
        <v>-</v>
      </c>
      <c r="F286" s="7">
        <f t="shared" si="96"/>
        <v>1900</v>
      </c>
      <c r="G286" s="7">
        <f t="shared" si="97"/>
        <v>1</v>
      </c>
      <c r="H286" s="162">
        <f t="shared" si="94"/>
        <v>264</v>
      </c>
      <c r="I286" s="77"/>
      <c r="J286" s="78"/>
      <c r="K286" s="79"/>
      <c r="L286" s="80"/>
      <c r="M286" s="177"/>
      <c r="N286" s="309" t="str">
        <f t="shared" ca="1" si="85"/>
        <v/>
      </c>
      <c r="O286" s="310" t="str">
        <f ca="1">IFERROR(IF(VLOOKUP($E286,'SD Abgabe'!$A$32:$N$610,'SD Abgabe'!$D$28,FALSE)=0,"",VLOOKUP($E286,'SD Abgabe'!$A$32:$N$610,'SD Abgabe'!$D$28,FALSE)),"")</f>
        <v/>
      </c>
      <c r="P286" s="313"/>
      <c r="Q286" s="317" t="str">
        <f>IF(OR($M286=0,L286&lt;&gt;0),"",IFERROR(VLOOKUP($E286,'SD Abgabe'!$A$32:$N$610,'SD Abgabe'!$E$28,FALSE),""))</f>
        <v/>
      </c>
      <c r="R286" s="87"/>
      <c r="S286" s="81" t="str">
        <f t="shared" si="86"/>
        <v/>
      </c>
      <c r="T286" s="82">
        <f>IF(M286="Tierische Erzeugnisse",IF(OR($M286=0,L286&lt;&gt;0,U286&gt;0),"",IFERROR(VLOOKUP($E286,'SD Abgabe'!$A$32:$N$4326,'SD Abgabe'!$J$28,FALSE),0)),)</f>
        <v>0</v>
      </c>
      <c r="U286" s="83"/>
      <c r="V286" s="81" t="str">
        <f t="shared" si="98"/>
        <v/>
      </c>
      <c r="W286" s="82">
        <f>IF(M286="organische Düngemittel",IF(OR($M286=0,L286&lt;&gt;0,X286&gt;0),"",IFERROR(VLOOKUP($E286,'SD Abgabe'!$A$32:$N$4326,'SD Abgabe'!$J$28,FALSE),)),)</f>
        <v>0</v>
      </c>
      <c r="X286" s="84"/>
      <c r="Y286" s="85" t="str">
        <f ca="1">IFERROR(VLOOKUP($E286,'SD Abgabe'!$A$32:$N$610,Y$20,FALSE),"")</f>
        <v/>
      </c>
      <c r="Z286" s="86" t="str">
        <f ca="1">IFERROR(IF(AND(J286&lt;&gt;"eigene Stoffe",VLOOKUP($E286,'SD Abgabe'!$A$32:$N$610,'SD Abgabe'!$G$28,FALSE)=0),"",IF($L286&lt;&gt;0,"",IFERROR(IF(AND(P286&gt;0,O286&lt;&gt;"",Q286&lt;&gt;"t TM"),VLOOKUP($E286,'SD Abgabe'!$A$32:$N$610,'SD Abgabe'!$G$28,FALSE)/O286*P286,VLOOKUP($E286,'SD Abgabe'!$A$32:$N$610,'SD Abgabe'!$G$28,FALSE)),""))),"")</f>
        <v/>
      </c>
      <c r="AA286" s="87"/>
      <c r="AB286" s="86" t="str">
        <f ca="1">IFERROR(IF(AND(J286&lt;&gt;"eigene Stoffe",VLOOKUP($E286,'SD Abgabe'!$A$32:$N$610,'SD Abgabe'!$H$28,FALSE)=0),"",IF($L286&lt;&gt;0,"",IFERROR(IF(AND(P286&gt;0,O286&lt;&gt;"",Q286&lt;&gt;"t TM"),VLOOKUP($E286,'SD Abgabe'!$A$32:$N$610,'SD Abgabe'!$H$28,FALSE)/O286*P286,VLOOKUP($E286,'SD Abgabe'!$A$32:$N$610,'SD Abgabe'!$H$28,FALSE)),""))),"")</f>
        <v/>
      </c>
      <c r="AC286" s="87"/>
      <c r="AD286" s="424" t="s">
        <v>667</v>
      </c>
      <c r="AE286" s="26" t="str">
        <f>IF($M286=0,"",IFERROR(VLOOKUP($E286,'SD Abgabe'!$A$32:$N$556,AE$20,FALSE),""))</f>
        <v/>
      </c>
      <c r="AF286" s="15">
        <f t="shared" ca="1" si="99"/>
        <v>0</v>
      </c>
      <c r="AG286">
        <f t="shared" ca="1" si="87"/>
        <v>0</v>
      </c>
      <c r="AH286">
        <f t="shared" ca="1" si="88"/>
        <v>0</v>
      </c>
      <c r="AI286">
        <f t="shared" ca="1" si="89"/>
        <v>0</v>
      </c>
      <c r="AJ286">
        <f t="shared" ca="1" si="90"/>
        <v>0</v>
      </c>
      <c r="AK286">
        <f t="shared" si="100"/>
        <v>0</v>
      </c>
      <c r="AL286" s="28" t="e">
        <f ca="1">COUNTIF(OFFSET('SD Abgabe'!$C$32,VLOOKUP(J286,Art_Abgabe,3,FALSE),0,VLOOKUP(J286,Art_Abgabe,4,FALSE)-VLOOKUP(J286,Art_Abgabe,3,FALSE)+1,1),K286)</f>
        <v>#N/A</v>
      </c>
      <c r="AM286" s="14">
        <f ca="1">COUNTIF(OFFSET('SD Abgabe'!$M$32,VLOOKUP(E286,'SD Abgabe'!$A$33:$X$485,'SD Abgabe'!$X$28,FALSE),0,1,VLOOKUP(E286,'SD Abgabe'!$A$33:$Y$485,'SD Abgabe'!$Y$28,FALSE)),M286)</f>
        <v>0</v>
      </c>
      <c r="AN286" s="91">
        <f t="shared" ca="1" si="91"/>
        <v>0</v>
      </c>
      <c r="AO286" s="98">
        <f t="shared" si="101"/>
        <v>3</v>
      </c>
      <c r="AP286" s="98">
        <f t="shared" si="92"/>
        <v>0</v>
      </c>
      <c r="AQ286" s="17" t="str">
        <f t="shared" si="93"/>
        <v>1900-1-Abgabe</v>
      </c>
    </row>
    <row r="287" spans="1:43">
      <c r="A287" s="98">
        <f t="shared" si="82"/>
        <v>0</v>
      </c>
      <c r="B287" s="98" t="str">
        <f>IF(C287=1,SUM($C$23:C287),"")</f>
        <v/>
      </c>
      <c r="C287" s="98">
        <f t="shared" si="83"/>
        <v>0</v>
      </c>
      <c r="D287" t="str">
        <f t="shared" si="95"/>
        <v>1900-1-Abgabe-</v>
      </c>
      <c r="E287" s="7" t="str">
        <f t="shared" ca="1" si="84"/>
        <v>-</v>
      </c>
      <c r="F287" s="7">
        <f t="shared" si="96"/>
        <v>1900</v>
      </c>
      <c r="G287" s="7">
        <f t="shared" si="97"/>
        <v>1</v>
      </c>
      <c r="H287" s="162">
        <f t="shared" si="94"/>
        <v>265</v>
      </c>
      <c r="I287" s="77"/>
      <c r="J287" s="78"/>
      <c r="K287" s="79"/>
      <c r="L287" s="80"/>
      <c r="M287" s="177"/>
      <c r="N287" s="309" t="str">
        <f t="shared" ca="1" si="85"/>
        <v/>
      </c>
      <c r="O287" s="310" t="str">
        <f ca="1">IFERROR(IF(VLOOKUP($E287,'SD Abgabe'!$A$32:$N$610,'SD Abgabe'!$D$28,FALSE)=0,"",VLOOKUP($E287,'SD Abgabe'!$A$32:$N$610,'SD Abgabe'!$D$28,FALSE)),"")</f>
        <v/>
      </c>
      <c r="P287" s="313"/>
      <c r="Q287" s="317" t="str">
        <f>IF(OR($M287=0,L287&lt;&gt;0),"",IFERROR(VLOOKUP($E287,'SD Abgabe'!$A$32:$N$610,'SD Abgabe'!$E$28,FALSE),""))</f>
        <v/>
      </c>
      <c r="R287" s="87"/>
      <c r="S287" s="81" t="str">
        <f t="shared" si="86"/>
        <v/>
      </c>
      <c r="T287" s="82">
        <f>IF(M287="Tierische Erzeugnisse",IF(OR($M287=0,L287&lt;&gt;0,U287&gt;0),"",IFERROR(VLOOKUP($E287,'SD Abgabe'!$A$32:$N$4326,'SD Abgabe'!$J$28,FALSE),0)),)</f>
        <v>0</v>
      </c>
      <c r="U287" s="83"/>
      <c r="V287" s="81" t="str">
        <f t="shared" si="98"/>
        <v/>
      </c>
      <c r="W287" s="82">
        <f>IF(M287="organische Düngemittel",IF(OR($M287=0,L287&lt;&gt;0,X287&gt;0),"",IFERROR(VLOOKUP($E287,'SD Abgabe'!$A$32:$N$4326,'SD Abgabe'!$J$28,FALSE),)),)</f>
        <v>0</v>
      </c>
      <c r="X287" s="84"/>
      <c r="Y287" s="85" t="str">
        <f ca="1">IFERROR(VLOOKUP($E287,'SD Abgabe'!$A$32:$N$610,Y$20,FALSE),"")</f>
        <v/>
      </c>
      <c r="Z287" s="86" t="str">
        <f ca="1">IFERROR(IF(AND(J287&lt;&gt;"eigene Stoffe",VLOOKUP($E287,'SD Abgabe'!$A$32:$N$610,'SD Abgabe'!$G$28,FALSE)=0),"",IF($L287&lt;&gt;0,"",IFERROR(IF(AND(P287&gt;0,O287&lt;&gt;"",Q287&lt;&gt;"t TM"),VLOOKUP($E287,'SD Abgabe'!$A$32:$N$610,'SD Abgabe'!$G$28,FALSE)/O287*P287,VLOOKUP($E287,'SD Abgabe'!$A$32:$N$610,'SD Abgabe'!$G$28,FALSE)),""))),"")</f>
        <v/>
      </c>
      <c r="AA287" s="87"/>
      <c r="AB287" s="86" t="str">
        <f ca="1">IFERROR(IF(AND(J287&lt;&gt;"eigene Stoffe",VLOOKUP($E287,'SD Abgabe'!$A$32:$N$610,'SD Abgabe'!$H$28,FALSE)=0),"",IF($L287&lt;&gt;0,"",IFERROR(IF(AND(P287&gt;0,O287&lt;&gt;"",Q287&lt;&gt;"t TM"),VLOOKUP($E287,'SD Abgabe'!$A$32:$N$610,'SD Abgabe'!$H$28,FALSE)/O287*P287,VLOOKUP($E287,'SD Abgabe'!$A$32:$N$610,'SD Abgabe'!$H$28,FALSE)),""))),"")</f>
        <v/>
      </c>
      <c r="AC287" s="87"/>
      <c r="AD287" s="424" t="s">
        <v>667</v>
      </c>
      <c r="AE287" s="26" t="str">
        <f>IF($M287=0,"",IFERROR(VLOOKUP($E287,'SD Abgabe'!$A$32:$N$556,AE$20,FALSE),""))</f>
        <v/>
      </c>
      <c r="AF287" s="15">
        <f t="shared" ca="1" si="99"/>
        <v>0</v>
      </c>
      <c r="AG287">
        <f t="shared" ca="1" si="87"/>
        <v>0</v>
      </c>
      <c r="AH287">
        <f t="shared" ca="1" si="88"/>
        <v>0</v>
      </c>
      <c r="AI287">
        <f t="shared" ca="1" si="89"/>
        <v>0</v>
      </c>
      <c r="AJ287">
        <f t="shared" ca="1" si="90"/>
        <v>0</v>
      </c>
      <c r="AK287">
        <f t="shared" si="100"/>
        <v>0</v>
      </c>
      <c r="AL287" s="28" t="e">
        <f ca="1">COUNTIF(OFFSET('SD Abgabe'!$C$32,VLOOKUP(J287,Art_Abgabe,3,FALSE),0,VLOOKUP(J287,Art_Abgabe,4,FALSE)-VLOOKUP(J287,Art_Abgabe,3,FALSE)+1,1),K287)</f>
        <v>#N/A</v>
      </c>
      <c r="AM287" s="14">
        <f ca="1">COUNTIF(OFFSET('SD Abgabe'!$M$32,VLOOKUP(E287,'SD Abgabe'!$A$33:$X$485,'SD Abgabe'!$X$28,FALSE),0,1,VLOOKUP(E287,'SD Abgabe'!$A$33:$Y$485,'SD Abgabe'!$Y$28,FALSE)),M287)</f>
        <v>0</v>
      </c>
      <c r="AN287" s="91">
        <f t="shared" ca="1" si="91"/>
        <v>0</v>
      </c>
      <c r="AO287" s="98">
        <f t="shared" si="101"/>
        <v>3</v>
      </c>
      <c r="AP287" s="98">
        <f t="shared" si="92"/>
        <v>0</v>
      </c>
      <c r="AQ287" s="17" t="str">
        <f t="shared" si="93"/>
        <v>1900-1-Abgabe</v>
      </c>
    </row>
    <row r="288" spans="1:43">
      <c r="A288" s="98">
        <f t="shared" si="82"/>
        <v>0</v>
      </c>
      <c r="B288" s="98" t="str">
        <f>IF(C288=1,SUM($C$23:C288),"")</f>
        <v/>
      </c>
      <c r="C288" s="98">
        <f t="shared" si="83"/>
        <v>0</v>
      </c>
      <c r="D288" t="str">
        <f t="shared" si="95"/>
        <v>1900-1-Abgabe-</v>
      </c>
      <c r="E288" s="7" t="str">
        <f t="shared" ca="1" si="84"/>
        <v>-</v>
      </c>
      <c r="F288" s="7">
        <f t="shared" si="96"/>
        <v>1900</v>
      </c>
      <c r="G288" s="7">
        <f t="shared" si="97"/>
        <v>1</v>
      </c>
      <c r="H288" s="162">
        <f t="shared" si="94"/>
        <v>266</v>
      </c>
      <c r="I288" s="77"/>
      <c r="J288" s="78"/>
      <c r="K288" s="79"/>
      <c r="L288" s="80"/>
      <c r="M288" s="177"/>
      <c r="N288" s="309" t="str">
        <f t="shared" ca="1" si="85"/>
        <v/>
      </c>
      <c r="O288" s="310" t="str">
        <f ca="1">IFERROR(IF(VLOOKUP($E288,'SD Abgabe'!$A$32:$N$610,'SD Abgabe'!$D$28,FALSE)=0,"",VLOOKUP($E288,'SD Abgabe'!$A$32:$N$610,'SD Abgabe'!$D$28,FALSE)),"")</f>
        <v/>
      </c>
      <c r="P288" s="313"/>
      <c r="Q288" s="317" t="str">
        <f>IF(OR($M288=0,L288&lt;&gt;0),"",IFERROR(VLOOKUP($E288,'SD Abgabe'!$A$32:$N$610,'SD Abgabe'!$E$28,FALSE),""))</f>
        <v/>
      </c>
      <c r="R288" s="87"/>
      <c r="S288" s="81" t="str">
        <f t="shared" si="86"/>
        <v/>
      </c>
      <c r="T288" s="82">
        <f>IF(M288="Tierische Erzeugnisse",IF(OR($M288=0,L288&lt;&gt;0,U288&gt;0),"",IFERROR(VLOOKUP($E288,'SD Abgabe'!$A$32:$N$4326,'SD Abgabe'!$J$28,FALSE),0)),)</f>
        <v>0</v>
      </c>
      <c r="U288" s="83"/>
      <c r="V288" s="81" t="str">
        <f t="shared" si="98"/>
        <v/>
      </c>
      <c r="W288" s="82">
        <f>IF(M288="organische Düngemittel",IF(OR($M288=0,L288&lt;&gt;0,X288&gt;0),"",IFERROR(VLOOKUP($E288,'SD Abgabe'!$A$32:$N$4326,'SD Abgabe'!$J$28,FALSE),)),)</f>
        <v>0</v>
      </c>
      <c r="X288" s="84"/>
      <c r="Y288" s="85" t="str">
        <f ca="1">IFERROR(VLOOKUP($E288,'SD Abgabe'!$A$32:$N$610,Y$20,FALSE),"")</f>
        <v/>
      </c>
      <c r="Z288" s="86" t="str">
        <f ca="1">IFERROR(IF(AND(J288&lt;&gt;"eigene Stoffe",VLOOKUP($E288,'SD Abgabe'!$A$32:$N$610,'SD Abgabe'!$G$28,FALSE)=0),"",IF($L288&lt;&gt;0,"",IFERROR(IF(AND(P288&gt;0,O288&lt;&gt;"",Q288&lt;&gt;"t TM"),VLOOKUP($E288,'SD Abgabe'!$A$32:$N$610,'SD Abgabe'!$G$28,FALSE)/O288*P288,VLOOKUP($E288,'SD Abgabe'!$A$32:$N$610,'SD Abgabe'!$G$28,FALSE)),""))),"")</f>
        <v/>
      </c>
      <c r="AA288" s="87"/>
      <c r="AB288" s="86" t="str">
        <f ca="1">IFERROR(IF(AND(J288&lt;&gt;"eigene Stoffe",VLOOKUP($E288,'SD Abgabe'!$A$32:$N$610,'SD Abgabe'!$H$28,FALSE)=0),"",IF($L288&lt;&gt;0,"",IFERROR(IF(AND(P288&gt;0,O288&lt;&gt;"",Q288&lt;&gt;"t TM"),VLOOKUP($E288,'SD Abgabe'!$A$32:$N$610,'SD Abgabe'!$H$28,FALSE)/O288*P288,VLOOKUP($E288,'SD Abgabe'!$A$32:$N$610,'SD Abgabe'!$H$28,FALSE)),""))),"")</f>
        <v/>
      </c>
      <c r="AC288" s="87"/>
      <c r="AD288" s="424" t="s">
        <v>667</v>
      </c>
      <c r="AE288" s="26" t="str">
        <f>IF($M288=0,"",IFERROR(VLOOKUP($E288,'SD Abgabe'!$A$32:$N$556,AE$20,FALSE),""))</f>
        <v/>
      </c>
      <c r="AF288" s="15">
        <f t="shared" ca="1" si="99"/>
        <v>0</v>
      </c>
      <c r="AG288">
        <f t="shared" ca="1" si="87"/>
        <v>0</v>
      </c>
      <c r="AH288">
        <f t="shared" ca="1" si="88"/>
        <v>0</v>
      </c>
      <c r="AI288">
        <f t="shared" ca="1" si="89"/>
        <v>0</v>
      </c>
      <c r="AJ288">
        <f t="shared" ca="1" si="90"/>
        <v>0</v>
      </c>
      <c r="AK288">
        <f t="shared" si="100"/>
        <v>0</v>
      </c>
      <c r="AL288" s="28" t="e">
        <f ca="1">COUNTIF(OFFSET('SD Abgabe'!$C$32,VLOOKUP(J288,Art_Abgabe,3,FALSE),0,VLOOKUP(J288,Art_Abgabe,4,FALSE)-VLOOKUP(J288,Art_Abgabe,3,FALSE)+1,1),K288)</f>
        <v>#N/A</v>
      </c>
      <c r="AM288" s="14">
        <f ca="1">COUNTIF(OFFSET('SD Abgabe'!$M$32,VLOOKUP(E288,'SD Abgabe'!$A$33:$X$485,'SD Abgabe'!$X$28,FALSE),0,1,VLOOKUP(E288,'SD Abgabe'!$A$33:$Y$485,'SD Abgabe'!$Y$28,FALSE)),M288)</f>
        <v>0</v>
      </c>
      <c r="AN288" s="91">
        <f t="shared" ca="1" si="91"/>
        <v>0</v>
      </c>
      <c r="AO288" s="98">
        <f t="shared" si="101"/>
        <v>3</v>
      </c>
      <c r="AP288" s="98">
        <f t="shared" si="92"/>
        <v>0</v>
      </c>
      <c r="AQ288" s="17" t="str">
        <f t="shared" si="93"/>
        <v>1900-1-Abgabe</v>
      </c>
    </row>
    <row r="289" spans="1:43">
      <c r="A289" s="98">
        <f t="shared" si="82"/>
        <v>0</v>
      </c>
      <c r="B289" s="98" t="str">
        <f>IF(C289=1,SUM($C$23:C289),"")</f>
        <v/>
      </c>
      <c r="C289" s="98">
        <f t="shared" si="83"/>
        <v>0</v>
      </c>
      <c r="D289" t="str">
        <f t="shared" si="95"/>
        <v>1900-1-Abgabe-</v>
      </c>
      <c r="E289" s="7" t="str">
        <f t="shared" ca="1" si="84"/>
        <v>-</v>
      </c>
      <c r="F289" s="7">
        <f t="shared" si="96"/>
        <v>1900</v>
      </c>
      <c r="G289" s="7">
        <f t="shared" si="97"/>
        <v>1</v>
      </c>
      <c r="H289" s="162">
        <f t="shared" si="94"/>
        <v>267</v>
      </c>
      <c r="I289" s="77"/>
      <c r="J289" s="78"/>
      <c r="K289" s="79"/>
      <c r="L289" s="80"/>
      <c r="M289" s="177"/>
      <c r="N289" s="309" t="str">
        <f t="shared" ca="1" si="85"/>
        <v/>
      </c>
      <c r="O289" s="310" t="str">
        <f ca="1">IFERROR(IF(VLOOKUP($E289,'SD Abgabe'!$A$32:$N$610,'SD Abgabe'!$D$28,FALSE)=0,"",VLOOKUP($E289,'SD Abgabe'!$A$32:$N$610,'SD Abgabe'!$D$28,FALSE)),"")</f>
        <v/>
      </c>
      <c r="P289" s="313"/>
      <c r="Q289" s="317" t="str">
        <f>IF(OR($M289=0,L289&lt;&gt;0),"",IFERROR(VLOOKUP($E289,'SD Abgabe'!$A$32:$N$610,'SD Abgabe'!$E$28,FALSE),""))</f>
        <v/>
      </c>
      <c r="R289" s="87"/>
      <c r="S289" s="81" t="str">
        <f t="shared" si="86"/>
        <v/>
      </c>
      <c r="T289" s="82">
        <f>IF(M289="Tierische Erzeugnisse",IF(OR($M289=0,L289&lt;&gt;0,U289&gt;0),"",IFERROR(VLOOKUP($E289,'SD Abgabe'!$A$32:$N$4326,'SD Abgabe'!$J$28,FALSE),0)),)</f>
        <v>0</v>
      </c>
      <c r="U289" s="83"/>
      <c r="V289" s="81" t="str">
        <f t="shared" si="98"/>
        <v/>
      </c>
      <c r="W289" s="82">
        <f>IF(M289="organische Düngemittel",IF(OR($M289=0,L289&lt;&gt;0,X289&gt;0),"",IFERROR(VLOOKUP($E289,'SD Abgabe'!$A$32:$N$4326,'SD Abgabe'!$J$28,FALSE),)),)</f>
        <v>0</v>
      </c>
      <c r="X289" s="84"/>
      <c r="Y289" s="85" t="str">
        <f ca="1">IFERROR(VLOOKUP($E289,'SD Abgabe'!$A$32:$N$610,Y$20,FALSE),"")</f>
        <v/>
      </c>
      <c r="Z289" s="86" t="str">
        <f ca="1">IFERROR(IF(AND(J289&lt;&gt;"eigene Stoffe",VLOOKUP($E289,'SD Abgabe'!$A$32:$N$610,'SD Abgabe'!$G$28,FALSE)=0),"",IF($L289&lt;&gt;0,"",IFERROR(IF(AND(P289&gt;0,O289&lt;&gt;"",Q289&lt;&gt;"t TM"),VLOOKUP($E289,'SD Abgabe'!$A$32:$N$610,'SD Abgabe'!$G$28,FALSE)/O289*P289,VLOOKUP($E289,'SD Abgabe'!$A$32:$N$610,'SD Abgabe'!$G$28,FALSE)),""))),"")</f>
        <v/>
      </c>
      <c r="AA289" s="87"/>
      <c r="AB289" s="86" t="str">
        <f ca="1">IFERROR(IF(AND(J289&lt;&gt;"eigene Stoffe",VLOOKUP($E289,'SD Abgabe'!$A$32:$N$610,'SD Abgabe'!$H$28,FALSE)=0),"",IF($L289&lt;&gt;0,"",IFERROR(IF(AND(P289&gt;0,O289&lt;&gt;"",Q289&lt;&gt;"t TM"),VLOOKUP($E289,'SD Abgabe'!$A$32:$N$610,'SD Abgabe'!$H$28,FALSE)/O289*P289,VLOOKUP($E289,'SD Abgabe'!$A$32:$N$610,'SD Abgabe'!$H$28,FALSE)),""))),"")</f>
        <v/>
      </c>
      <c r="AC289" s="87"/>
      <c r="AD289" s="424" t="s">
        <v>667</v>
      </c>
      <c r="AE289" s="26" t="str">
        <f>IF($M289=0,"",IFERROR(VLOOKUP($E289,'SD Abgabe'!$A$32:$N$556,AE$20,FALSE),""))</f>
        <v/>
      </c>
      <c r="AF289" s="15">
        <f t="shared" ca="1" si="99"/>
        <v>0</v>
      </c>
      <c r="AG289">
        <f t="shared" ca="1" si="87"/>
        <v>0</v>
      </c>
      <c r="AH289">
        <f t="shared" ca="1" si="88"/>
        <v>0</v>
      </c>
      <c r="AI289">
        <f t="shared" ca="1" si="89"/>
        <v>0</v>
      </c>
      <c r="AJ289">
        <f t="shared" ca="1" si="90"/>
        <v>0</v>
      </c>
      <c r="AK289">
        <f t="shared" si="100"/>
        <v>0</v>
      </c>
      <c r="AL289" s="28" t="e">
        <f ca="1">COUNTIF(OFFSET('SD Abgabe'!$C$32,VLOOKUP(J289,Art_Abgabe,3,FALSE),0,VLOOKUP(J289,Art_Abgabe,4,FALSE)-VLOOKUP(J289,Art_Abgabe,3,FALSE)+1,1),K289)</f>
        <v>#N/A</v>
      </c>
      <c r="AM289" s="14">
        <f ca="1">COUNTIF(OFFSET('SD Abgabe'!$M$32,VLOOKUP(E289,'SD Abgabe'!$A$33:$X$485,'SD Abgabe'!$X$28,FALSE),0,1,VLOOKUP(E289,'SD Abgabe'!$A$33:$Y$485,'SD Abgabe'!$Y$28,FALSE)),M289)</f>
        <v>0</v>
      </c>
      <c r="AN289" s="91">
        <f t="shared" ca="1" si="91"/>
        <v>0</v>
      </c>
      <c r="AO289" s="98">
        <f t="shared" si="101"/>
        <v>3</v>
      </c>
      <c r="AP289" s="98">
        <f t="shared" si="92"/>
        <v>0</v>
      </c>
      <c r="AQ289" s="17" t="str">
        <f t="shared" si="93"/>
        <v>1900-1-Abgabe</v>
      </c>
    </row>
    <row r="290" spans="1:43">
      <c r="A290" s="98">
        <f t="shared" si="82"/>
        <v>0</v>
      </c>
      <c r="B290" s="98" t="str">
        <f>IF(C290=1,SUM($C$23:C290),"")</f>
        <v/>
      </c>
      <c r="C290" s="98">
        <f t="shared" si="83"/>
        <v>0</v>
      </c>
      <c r="D290" t="str">
        <f t="shared" si="95"/>
        <v>1900-1-Abgabe-</v>
      </c>
      <c r="E290" s="7" t="str">
        <f t="shared" ca="1" si="84"/>
        <v>-</v>
      </c>
      <c r="F290" s="7">
        <f t="shared" si="96"/>
        <v>1900</v>
      </c>
      <c r="G290" s="7">
        <f t="shared" si="97"/>
        <v>1</v>
      </c>
      <c r="H290" s="162">
        <f t="shared" si="94"/>
        <v>268</v>
      </c>
      <c r="I290" s="77"/>
      <c r="J290" s="78"/>
      <c r="K290" s="79"/>
      <c r="L290" s="80"/>
      <c r="M290" s="177"/>
      <c r="N290" s="309" t="str">
        <f t="shared" ca="1" si="85"/>
        <v/>
      </c>
      <c r="O290" s="310" t="str">
        <f ca="1">IFERROR(IF(VLOOKUP($E290,'SD Abgabe'!$A$32:$N$610,'SD Abgabe'!$D$28,FALSE)=0,"",VLOOKUP($E290,'SD Abgabe'!$A$32:$N$610,'SD Abgabe'!$D$28,FALSE)),"")</f>
        <v/>
      </c>
      <c r="P290" s="313"/>
      <c r="Q290" s="317" t="str">
        <f>IF(OR($M290=0,L290&lt;&gt;0),"",IFERROR(VLOOKUP($E290,'SD Abgabe'!$A$32:$N$610,'SD Abgabe'!$E$28,FALSE),""))</f>
        <v/>
      </c>
      <c r="R290" s="87"/>
      <c r="S290" s="81" t="str">
        <f t="shared" si="86"/>
        <v/>
      </c>
      <c r="T290" s="82">
        <f>IF(M290="Tierische Erzeugnisse",IF(OR($M290=0,L290&lt;&gt;0,U290&gt;0),"",IFERROR(VLOOKUP($E290,'SD Abgabe'!$A$32:$N$4326,'SD Abgabe'!$J$28,FALSE),0)),)</f>
        <v>0</v>
      </c>
      <c r="U290" s="83"/>
      <c r="V290" s="81" t="str">
        <f t="shared" si="98"/>
        <v/>
      </c>
      <c r="W290" s="82">
        <f>IF(M290="organische Düngemittel",IF(OR($M290=0,L290&lt;&gt;0,X290&gt;0),"",IFERROR(VLOOKUP($E290,'SD Abgabe'!$A$32:$N$4326,'SD Abgabe'!$J$28,FALSE),)),)</f>
        <v>0</v>
      </c>
      <c r="X290" s="84"/>
      <c r="Y290" s="85" t="str">
        <f ca="1">IFERROR(VLOOKUP($E290,'SD Abgabe'!$A$32:$N$610,Y$20,FALSE),"")</f>
        <v/>
      </c>
      <c r="Z290" s="86" t="str">
        <f ca="1">IFERROR(IF(AND(J290&lt;&gt;"eigene Stoffe",VLOOKUP($E290,'SD Abgabe'!$A$32:$N$610,'SD Abgabe'!$G$28,FALSE)=0),"",IF($L290&lt;&gt;0,"",IFERROR(IF(AND(P290&gt;0,O290&lt;&gt;"",Q290&lt;&gt;"t TM"),VLOOKUP($E290,'SD Abgabe'!$A$32:$N$610,'SD Abgabe'!$G$28,FALSE)/O290*P290,VLOOKUP($E290,'SD Abgabe'!$A$32:$N$610,'SD Abgabe'!$G$28,FALSE)),""))),"")</f>
        <v/>
      </c>
      <c r="AA290" s="87"/>
      <c r="AB290" s="86" t="str">
        <f ca="1">IFERROR(IF(AND(J290&lt;&gt;"eigene Stoffe",VLOOKUP($E290,'SD Abgabe'!$A$32:$N$610,'SD Abgabe'!$H$28,FALSE)=0),"",IF($L290&lt;&gt;0,"",IFERROR(IF(AND(P290&gt;0,O290&lt;&gt;"",Q290&lt;&gt;"t TM"),VLOOKUP($E290,'SD Abgabe'!$A$32:$N$610,'SD Abgabe'!$H$28,FALSE)/O290*P290,VLOOKUP($E290,'SD Abgabe'!$A$32:$N$610,'SD Abgabe'!$H$28,FALSE)),""))),"")</f>
        <v/>
      </c>
      <c r="AC290" s="87"/>
      <c r="AD290" s="424" t="s">
        <v>667</v>
      </c>
      <c r="AE290" s="26" t="str">
        <f>IF($M290=0,"",IFERROR(VLOOKUP($E290,'SD Abgabe'!$A$32:$N$556,AE$20,FALSE),""))</f>
        <v/>
      </c>
      <c r="AF290" s="15">
        <f t="shared" ca="1" si="99"/>
        <v>0</v>
      </c>
      <c r="AG290">
        <f t="shared" ca="1" si="87"/>
        <v>0</v>
      </c>
      <c r="AH290">
        <f t="shared" ca="1" si="88"/>
        <v>0</v>
      </c>
      <c r="AI290">
        <f t="shared" ca="1" si="89"/>
        <v>0</v>
      </c>
      <c r="AJ290">
        <f t="shared" ca="1" si="90"/>
        <v>0</v>
      </c>
      <c r="AK290">
        <f t="shared" si="100"/>
        <v>0</v>
      </c>
      <c r="AL290" s="28" t="e">
        <f ca="1">COUNTIF(OFFSET('SD Abgabe'!$C$32,VLOOKUP(J290,Art_Abgabe,3,FALSE),0,VLOOKUP(J290,Art_Abgabe,4,FALSE)-VLOOKUP(J290,Art_Abgabe,3,FALSE)+1,1),K290)</f>
        <v>#N/A</v>
      </c>
      <c r="AM290" s="14">
        <f ca="1">COUNTIF(OFFSET('SD Abgabe'!$M$32,VLOOKUP(E290,'SD Abgabe'!$A$33:$X$485,'SD Abgabe'!$X$28,FALSE),0,1,VLOOKUP(E290,'SD Abgabe'!$A$33:$Y$485,'SD Abgabe'!$Y$28,FALSE)),M290)</f>
        <v>0</v>
      </c>
      <c r="AN290" s="91">
        <f t="shared" ca="1" si="91"/>
        <v>0</v>
      </c>
      <c r="AO290" s="98">
        <f t="shared" si="101"/>
        <v>3</v>
      </c>
      <c r="AP290" s="98">
        <f t="shared" si="92"/>
        <v>0</v>
      </c>
      <c r="AQ290" s="17" t="str">
        <f t="shared" si="93"/>
        <v>1900-1-Abgabe</v>
      </c>
    </row>
    <row r="291" spans="1:43">
      <c r="A291" s="98">
        <f t="shared" si="82"/>
        <v>0</v>
      </c>
      <c r="B291" s="98" t="str">
        <f>IF(C291=1,SUM($C$23:C291),"")</f>
        <v/>
      </c>
      <c r="C291" s="98">
        <f t="shared" si="83"/>
        <v>0</v>
      </c>
      <c r="D291" t="str">
        <f t="shared" si="95"/>
        <v>1900-1-Abgabe-</v>
      </c>
      <c r="E291" s="7" t="str">
        <f t="shared" ca="1" si="84"/>
        <v>-</v>
      </c>
      <c r="F291" s="7">
        <f t="shared" si="96"/>
        <v>1900</v>
      </c>
      <c r="G291" s="7">
        <f t="shared" si="97"/>
        <v>1</v>
      </c>
      <c r="H291" s="162">
        <f t="shared" si="94"/>
        <v>269</v>
      </c>
      <c r="I291" s="77"/>
      <c r="J291" s="78"/>
      <c r="K291" s="79"/>
      <c r="L291" s="80"/>
      <c r="M291" s="177"/>
      <c r="N291" s="309" t="str">
        <f t="shared" ca="1" si="85"/>
        <v/>
      </c>
      <c r="O291" s="310" t="str">
        <f ca="1">IFERROR(IF(VLOOKUP($E291,'SD Abgabe'!$A$32:$N$610,'SD Abgabe'!$D$28,FALSE)=0,"",VLOOKUP($E291,'SD Abgabe'!$A$32:$N$610,'SD Abgabe'!$D$28,FALSE)),"")</f>
        <v/>
      </c>
      <c r="P291" s="313"/>
      <c r="Q291" s="317" t="str">
        <f>IF(OR($M291=0,L291&lt;&gt;0),"",IFERROR(VLOOKUP($E291,'SD Abgabe'!$A$32:$N$610,'SD Abgabe'!$E$28,FALSE),""))</f>
        <v/>
      </c>
      <c r="R291" s="87"/>
      <c r="S291" s="81" t="str">
        <f t="shared" si="86"/>
        <v/>
      </c>
      <c r="T291" s="82">
        <f>IF(M291="Tierische Erzeugnisse",IF(OR($M291=0,L291&lt;&gt;0,U291&gt;0),"",IFERROR(VLOOKUP($E291,'SD Abgabe'!$A$32:$N$4326,'SD Abgabe'!$J$28,FALSE),0)),)</f>
        <v>0</v>
      </c>
      <c r="U291" s="83"/>
      <c r="V291" s="81" t="str">
        <f t="shared" si="98"/>
        <v/>
      </c>
      <c r="W291" s="82">
        <f>IF(M291="organische Düngemittel",IF(OR($M291=0,L291&lt;&gt;0,X291&gt;0),"",IFERROR(VLOOKUP($E291,'SD Abgabe'!$A$32:$N$4326,'SD Abgabe'!$J$28,FALSE),)),)</f>
        <v>0</v>
      </c>
      <c r="X291" s="84"/>
      <c r="Y291" s="85" t="str">
        <f ca="1">IFERROR(VLOOKUP($E291,'SD Abgabe'!$A$32:$N$610,Y$20,FALSE),"")</f>
        <v/>
      </c>
      <c r="Z291" s="86" t="str">
        <f ca="1">IFERROR(IF(AND(J291&lt;&gt;"eigene Stoffe",VLOOKUP($E291,'SD Abgabe'!$A$32:$N$610,'SD Abgabe'!$G$28,FALSE)=0),"",IF($L291&lt;&gt;0,"",IFERROR(IF(AND(P291&gt;0,O291&lt;&gt;"",Q291&lt;&gt;"t TM"),VLOOKUP($E291,'SD Abgabe'!$A$32:$N$610,'SD Abgabe'!$G$28,FALSE)/O291*P291,VLOOKUP($E291,'SD Abgabe'!$A$32:$N$610,'SD Abgabe'!$G$28,FALSE)),""))),"")</f>
        <v/>
      </c>
      <c r="AA291" s="87"/>
      <c r="AB291" s="86" t="str">
        <f ca="1">IFERROR(IF(AND(J291&lt;&gt;"eigene Stoffe",VLOOKUP($E291,'SD Abgabe'!$A$32:$N$610,'SD Abgabe'!$H$28,FALSE)=0),"",IF($L291&lt;&gt;0,"",IFERROR(IF(AND(P291&gt;0,O291&lt;&gt;"",Q291&lt;&gt;"t TM"),VLOOKUP($E291,'SD Abgabe'!$A$32:$N$610,'SD Abgabe'!$H$28,FALSE)/O291*P291,VLOOKUP($E291,'SD Abgabe'!$A$32:$N$610,'SD Abgabe'!$H$28,FALSE)),""))),"")</f>
        <v/>
      </c>
      <c r="AC291" s="87"/>
      <c r="AD291" s="424" t="s">
        <v>667</v>
      </c>
      <c r="AE291" s="26" t="str">
        <f>IF($M291=0,"",IFERROR(VLOOKUP($E291,'SD Abgabe'!$A$32:$N$556,AE$20,FALSE),""))</f>
        <v/>
      </c>
      <c r="AF291" s="15">
        <f t="shared" ca="1" si="99"/>
        <v>0</v>
      </c>
      <c r="AG291">
        <f t="shared" ca="1" si="87"/>
        <v>0</v>
      </c>
      <c r="AH291">
        <f t="shared" ca="1" si="88"/>
        <v>0</v>
      </c>
      <c r="AI291">
        <f t="shared" ca="1" si="89"/>
        <v>0</v>
      </c>
      <c r="AJ291">
        <f t="shared" ca="1" si="90"/>
        <v>0</v>
      </c>
      <c r="AK291">
        <f t="shared" si="100"/>
        <v>0</v>
      </c>
      <c r="AL291" s="28" t="e">
        <f ca="1">COUNTIF(OFFSET('SD Abgabe'!$C$32,VLOOKUP(J291,Art_Abgabe,3,FALSE),0,VLOOKUP(J291,Art_Abgabe,4,FALSE)-VLOOKUP(J291,Art_Abgabe,3,FALSE)+1,1),K291)</f>
        <v>#N/A</v>
      </c>
      <c r="AM291" s="14">
        <f ca="1">COUNTIF(OFFSET('SD Abgabe'!$M$32,VLOOKUP(E291,'SD Abgabe'!$A$33:$X$485,'SD Abgabe'!$X$28,FALSE),0,1,VLOOKUP(E291,'SD Abgabe'!$A$33:$Y$485,'SD Abgabe'!$Y$28,FALSE)),M291)</f>
        <v>0</v>
      </c>
      <c r="AN291" s="91">
        <f t="shared" ca="1" si="91"/>
        <v>0</v>
      </c>
      <c r="AO291" s="98">
        <f t="shared" si="101"/>
        <v>3</v>
      </c>
      <c r="AP291" s="98">
        <f t="shared" si="92"/>
        <v>0</v>
      </c>
      <c r="AQ291" s="17" t="str">
        <f t="shared" si="93"/>
        <v>1900-1-Abgabe</v>
      </c>
    </row>
    <row r="292" spans="1:43">
      <c r="A292" s="98">
        <f t="shared" si="82"/>
        <v>0</v>
      </c>
      <c r="B292" s="98" t="str">
        <f>IF(C292=1,SUM($C$23:C292),"")</f>
        <v/>
      </c>
      <c r="C292" s="98">
        <f t="shared" si="83"/>
        <v>0</v>
      </c>
      <c r="D292" t="str">
        <f t="shared" si="95"/>
        <v>1900-1-Abgabe-</v>
      </c>
      <c r="E292" s="7" t="str">
        <f t="shared" ca="1" si="84"/>
        <v>-</v>
      </c>
      <c r="F292" s="7">
        <f t="shared" si="96"/>
        <v>1900</v>
      </c>
      <c r="G292" s="7">
        <f t="shared" si="97"/>
        <v>1</v>
      </c>
      <c r="H292" s="162">
        <f t="shared" si="94"/>
        <v>270</v>
      </c>
      <c r="I292" s="77"/>
      <c r="J292" s="78"/>
      <c r="K292" s="79"/>
      <c r="L292" s="80"/>
      <c r="M292" s="177"/>
      <c r="N292" s="309" t="str">
        <f t="shared" ca="1" si="85"/>
        <v/>
      </c>
      <c r="O292" s="310" t="str">
        <f ca="1">IFERROR(IF(VLOOKUP($E292,'SD Abgabe'!$A$32:$N$610,'SD Abgabe'!$D$28,FALSE)=0,"",VLOOKUP($E292,'SD Abgabe'!$A$32:$N$610,'SD Abgabe'!$D$28,FALSE)),"")</f>
        <v/>
      </c>
      <c r="P292" s="313"/>
      <c r="Q292" s="317" t="str">
        <f>IF(OR($M292=0,L292&lt;&gt;0),"",IFERROR(VLOOKUP($E292,'SD Abgabe'!$A$32:$N$610,'SD Abgabe'!$E$28,FALSE),""))</f>
        <v/>
      </c>
      <c r="R292" s="87"/>
      <c r="S292" s="81" t="str">
        <f t="shared" si="86"/>
        <v/>
      </c>
      <c r="T292" s="82">
        <f>IF(M292="Tierische Erzeugnisse",IF(OR($M292=0,L292&lt;&gt;0,U292&gt;0),"",IFERROR(VLOOKUP($E292,'SD Abgabe'!$A$32:$N$4326,'SD Abgabe'!$J$28,FALSE),0)),)</f>
        <v>0</v>
      </c>
      <c r="U292" s="83"/>
      <c r="V292" s="81" t="str">
        <f t="shared" si="98"/>
        <v/>
      </c>
      <c r="W292" s="82">
        <f>IF(M292="organische Düngemittel",IF(OR($M292=0,L292&lt;&gt;0,X292&gt;0),"",IFERROR(VLOOKUP($E292,'SD Abgabe'!$A$32:$N$4326,'SD Abgabe'!$J$28,FALSE),)),)</f>
        <v>0</v>
      </c>
      <c r="X292" s="84"/>
      <c r="Y292" s="85" t="str">
        <f ca="1">IFERROR(VLOOKUP($E292,'SD Abgabe'!$A$32:$N$610,Y$20,FALSE),"")</f>
        <v/>
      </c>
      <c r="Z292" s="86" t="str">
        <f ca="1">IFERROR(IF(AND(J292&lt;&gt;"eigene Stoffe",VLOOKUP($E292,'SD Abgabe'!$A$32:$N$610,'SD Abgabe'!$G$28,FALSE)=0),"",IF($L292&lt;&gt;0,"",IFERROR(IF(AND(P292&gt;0,O292&lt;&gt;"",Q292&lt;&gt;"t TM"),VLOOKUP($E292,'SD Abgabe'!$A$32:$N$610,'SD Abgabe'!$G$28,FALSE)/O292*P292,VLOOKUP($E292,'SD Abgabe'!$A$32:$N$610,'SD Abgabe'!$G$28,FALSE)),""))),"")</f>
        <v/>
      </c>
      <c r="AA292" s="87"/>
      <c r="AB292" s="86" t="str">
        <f ca="1">IFERROR(IF(AND(J292&lt;&gt;"eigene Stoffe",VLOOKUP($E292,'SD Abgabe'!$A$32:$N$610,'SD Abgabe'!$H$28,FALSE)=0),"",IF($L292&lt;&gt;0,"",IFERROR(IF(AND(P292&gt;0,O292&lt;&gt;"",Q292&lt;&gt;"t TM"),VLOOKUP($E292,'SD Abgabe'!$A$32:$N$610,'SD Abgabe'!$H$28,FALSE)/O292*P292,VLOOKUP($E292,'SD Abgabe'!$A$32:$N$610,'SD Abgabe'!$H$28,FALSE)),""))),"")</f>
        <v/>
      </c>
      <c r="AC292" s="87"/>
      <c r="AD292" s="424" t="s">
        <v>667</v>
      </c>
      <c r="AE292" s="26" t="str">
        <f>IF($M292=0,"",IFERROR(VLOOKUP($E292,'SD Abgabe'!$A$32:$N$556,AE$20,FALSE),""))</f>
        <v/>
      </c>
      <c r="AF292" s="15">
        <f t="shared" ca="1" si="99"/>
        <v>0</v>
      </c>
      <c r="AG292">
        <f t="shared" ca="1" si="87"/>
        <v>0</v>
      </c>
      <c r="AH292">
        <f t="shared" ca="1" si="88"/>
        <v>0</v>
      </c>
      <c r="AI292">
        <f t="shared" ca="1" si="89"/>
        <v>0</v>
      </c>
      <c r="AJ292">
        <f t="shared" ca="1" si="90"/>
        <v>0</v>
      </c>
      <c r="AK292">
        <f t="shared" si="100"/>
        <v>0</v>
      </c>
      <c r="AL292" s="28" t="e">
        <f ca="1">COUNTIF(OFFSET('SD Abgabe'!$C$32,VLOOKUP(J292,Art_Abgabe,3,FALSE),0,VLOOKUP(J292,Art_Abgabe,4,FALSE)-VLOOKUP(J292,Art_Abgabe,3,FALSE)+1,1),K292)</f>
        <v>#N/A</v>
      </c>
      <c r="AM292" s="14">
        <f ca="1">COUNTIF(OFFSET('SD Abgabe'!$M$32,VLOOKUP(E292,'SD Abgabe'!$A$33:$X$485,'SD Abgabe'!$X$28,FALSE),0,1,VLOOKUP(E292,'SD Abgabe'!$A$33:$Y$485,'SD Abgabe'!$Y$28,FALSE)),M292)</f>
        <v>0</v>
      </c>
      <c r="AN292" s="91">
        <f t="shared" ca="1" si="91"/>
        <v>0</v>
      </c>
      <c r="AO292" s="98">
        <f t="shared" si="101"/>
        <v>3</v>
      </c>
      <c r="AP292" s="98">
        <f t="shared" si="92"/>
        <v>0</v>
      </c>
      <c r="AQ292" s="17" t="str">
        <f t="shared" si="93"/>
        <v>1900-1-Abgabe</v>
      </c>
    </row>
    <row r="293" spans="1:43">
      <c r="A293" s="98">
        <f t="shared" si="82"/>
        <v>0</v>
      </c>
      <c r="B293" s="98" t="str">
        <f>IF(C293=1,SUM($C$23:C293),"")</f>
        <v/>
      </c>
      <c r="C293" s="98">
        <f t="shared" si="83"/>
        <v>0</v>
      </c>
      <c r="D293" t="str">
        <f t="shared" si="95"/>
        <v>1900-1-Abgabe-</v>
      </c>
      <c r="E293" s="7" t="str">
        <f t="shared" ca="1" si="84"/>
        <v>-</v>
      </c>
      <c r="F293" s="7">
        <f t="shared" si="96"/>
        <v>1900</v>
      </c>
      <c r="G293" s="7">
        <f t="shared" si="97"/>
        <v>1</v>
      </c>
      <c r="H293" s="162">
        <f t="shared" si="94"/>
        <v>271</v>
      </c>
      <c r="I293" s="77"/>
      <c r="J293" s="78"/>
      <c r="K293" s="79"/>
      <c r="L293" s="80"/>
      <c r="M293" s="177"/>
      <c r="N293" s="309" t="str">
        <f t="shared" ca="1" si="85"/>
        <v/>
      </c>
      <c r="O293" s="310" t="str">
        <f ca="1">IFERROR(IF(VLOOKUP($E293,'SD Abgabe'!$A$32:$N$610,'SD Abgabe'!$D$28,FALSE)=0,"",VLOOKUP($E293,'SD Abgabe'!$A$32:$N$610,'SD Abgabe'!$D$28,FALSE)),"")</f>
        <v/>
      </c>
      <c r="P293" s="313"/>
      <c r="Q293" s="317" t="str">
        <f>IF(OR($M293=0,L293&lt;&gt;0),"",IFERROR(VLOOKUP($E293,'SD Abgabe'!$A$32:$N$610,'SD Abgabe'!$E$28,FALSE),""))</f>
        <v/>
      </c>
      <c r="R293" s="87"/>
      <c r="S293" s="81" t="str">
        <f t="shared" si="86"/>
        <v/>
      </c>
      <c r="T293" s="82">
        <f>IF(M293="Tierische Erzeugnisse",IF(OR($M293=0,L293&lt;&gt;0,U293&gt;0),"",IFERROR(VLOOKUP($E293,'SD Abgabe'!$A$32:$N$4326,'SD Abgabe'!$J$28,FALSE),0)),)</f>
        <v>0</v>
      </c>
      <c r="U293" s="83"/>
      <c r="V293" s="81" t="str">
        <f t="shared" si="98"/>
        <v/>
      </c>
      <c r="W293" s="82">
        <f>IF(M293="organische Düngemittel",IF(OR($M293=0,L293&lt;&gt;0,X293&gt;0),"",IFERROR(VLOOKUP($E293,'SD Abgabe'!$A$32:$N$4326,'SD Abgabe'!$J$28,FALSE),)),)</f>
        <v>0</v>
      </c>
      <c r="X293" s="84"/>
      <c r="Y293" s="85" t="str">
        <f ca="1">IFERROR(VLOOKUP($E293,'SD Abgabe'!$A$32:$N$610,Y$20,FALSE),"")</f>
        <v/>
      </c>
      <c r="Z293" s="86" t="str">
        <f ca="1">IFERROR(IF(AND(J293&lt;&gt;"eigene Stoffe",VLOOKUP($E293,'SD Abgabe'!$A$32:$N$610,'SD Abgabe'!$G$28,FALSE)=0),"",IF($L293&lt;&gt;0,"",IFERROR(IF(AND(P293&gt;0,O293&lt;&gt;"",Q293&lt;&gt;"t TM"),VLOOKUP($E293,'SD Abgabe'!$A$32:$N$610,'SD Abgabe'!$G$28,FALSE)/O293*P293,VLOOKUP($E293,'SD Abgabe'!$A$32:$N$610,'SD Abgabe'!$G$28,FALSE)),""))),"")</f>
        <v/>
      </c>
      <c r="AA293" s="87"/>
      <c r="AB293" s="86" t="str">
        <f ca="1">IFERROR(IF(AND(J293&lt;&gt;"eigene Stoffe",VLOOKUP($E293,'SD Abgabe'!$A$32:$N$610,'SD Abgabe'!$H$28,FALSE)=0),"",IF($L293&lt;&gt;0,"",IFERROR(IF(AND(P293&gt;0,O293&lt;&gt;"",Q293&lt;&gt;"t TM"),VLOOKUP($E293,'SD Abgabe'!$A$32:$N$610,'SD Abgabe'!$H$28,FALSE)/O293*P293,VLOOKUP($E293,'SD Abgabe'!$A$32:$N$610,'SD Abgabe'!$H$28,FALSE)),""))),"")</f>
        <v/>
      </c>
      <c r="AC293" s="87"/>
      <c r="AD293" s="424" t="s">
        <v>667</v>
      </c>
      <c r="AE293" s="26" t="str">
        <f>IF($M293=0,"",IFERROR(VLOOKUP($E293,'SD Abgabe'!$A$32:$N$556,AE$20,FALSE),""))</f>
        <v/>
      </c>
      <c r="AF293" s="15">
        <f t="shared" ca="1" si="99"/>
        <v>0</v>
      </c>
      <c r="AG293">
        <f t="shared" ca="1" si="87"/>
        <v>0</v>
      </c>
      <c r="AH293">
        <f t="shared" ca="1" si="88"/>
        <v>0</v>
      </c>
      <c r="AI293">
        <f t="shared" ca="1" si="89"/>
        <v>0</v>
      </c>
      <c r="AJ293">
        <f t="shared" ca="1" si="90"/>
        <v>0</v>
      </c>
      <c r="AK293">
        <f t="shared" si="100"/>
        <v>0</v>
      </c>
      <c r="AL293" s="28" t="e">
        <f ca="1">COUNTIF(OFFSET('SD Abgabe'!$C$32,VLOOKUP(J293,Art_Abgabe,3,FALSE),0,VLOOKUP(J293,Art_Abgabe,4,FALSE)-VLOOKUP(J293,Art_Abgabe,3,FALSE)+1,1),K293)</f>
        <v>#N/A</v>
      </c>
      <c r="AM293" s="14">
        <f ca="1">COUNTIF(OFFSET('SD Abgabe'!$M$32,VLOOKUP(E293,'SD Abgabe'!$A$33:$X$485,'SD Abgabe'!$X$28,FALSE),0,1,VLOOKUP(E293,'SD Abgabe'!$A$33:$Y$485,'SD Abgabe'!$Y$28,FALSE)),M293)</f>
        <v>0</v>
      </c>
      <c r="AN293" s="91">
        <f t="shared" ca="1" si="91"/>
        <v>0</v>
      </c>
      <c r="AO293" s="98">
        <f t="shared" si="101"/>
        <v>3</v>
      </c>
      <c r="AP293" s="98">
        <f t="shared" si="92"/>
        <v>0</v>
      </c>
      <c r="AQ293" s="17" t="str">
        <f t="shared" si="93"/>
        <v>1900-1-Abgabe</v>
      </c>
    </row>
    <row r="294" spans="1:43">
      <c r="A294" s="98">
        <f t="shared" si="82"/>
        <v>0</v>
      </c>
      <c r="B294" s="98" t="str">
        <f>IF(C294=1,SUM($C$23:C294),"")</f>
        <v/>
      </c>
      <c r="C294" s="98">
        <f t="shared" si="83"/>
        <v>0</v>
      </c>
      <c r="D294" t="str">
        <f t="shared" si="95"/>
        <v>1900-1-Abgabe-</v>
      </c>
      <c r="E294" s="7" t="str">
        <f t="shared" ca="1" si="84"/>
        <v>-</v>
      </c>
      <c r="F294" s="7">
        <f t="shared" si="96"/>
        <v>1900</v>
      </c>
      <c r="G294" s="7">
        <f t="shared" si="97"/>
        <v>1</v>
      </c>
      <c r="H294" s="162">
        <f t="shared" si="94"/>
        <v>272</v>
      </c>
      <c r="I294" s="77"/>
      <c r="J294" s="78"/>
      <c r="K294" s="79"/>
      <c r="L294" s="80"/>
      <c r="M294" s="177"/>
      <c r="N294" s="309" t="str">
        <f t="shared" ca="1" si="85"/>
        <v/>
      </c>
      <c r="O294" s="310" t="str">
        <f ca="1">IFERROR(IF(VLOOKUP($E294,'SD Abgabe'!$A$32:$N$610,'SD Abgabe'!$D$28,FALSE)=0,"",VLOOKUP($E294,'SD Abgabe'!$A$32:$N$610,'SD Abgabe'!$D$28,FALSE)),"")</f>
        <v/>
      </c>
      <c r="P294" s="313"/>
      <c r="Q294" s="317" t="str">
        <f>IF(OR($M294=0,L294&lt;&gt;0),"",IFERROR(VLOOKUP($E294,'SD Abgabe'!$A$32:$N$610,'SD Abgabe'!$E$28,FALSE),""))</f>
        <v/>
      </c>
      <c r="R294" s="87"/>
      <c r="S294" s="81" t="str">
        <f t="shared" si="86"/>
        <v/>
      </c>
      <c r="T294" s="82">
        <f>IF(M294="Tierische Erzeugnisse",IF(OR($M294=0,L294&lt;&gt;0,U294&gt;0),"",IFERROR(VLOOKUP($E294,'SD Abgabe'!$A$32:$N$4326,'SD Abgabe'!$J$28,FALSE),0)),)</f>
        <v>0</v>
      </c>
      <c r="U294" s="83"/>
      <c r="V294" s="81" t="str">
        <f t="shared" si="98"/>
        <v/>
      </c>
      <c r="W294" s="82">
        <f>IF(M294="organische Düngemittel",IF(OR($M294=0,L294&lt;&gt;0,X294&gt;0),"",IFERROR(VLOOKUP($E294,'SD Abgabe'!$A$32:$N$4326,'SD Abgabe'!$J$28,FALSE),)),)</f>
        <v>0</v>
      </c>
      <c r="X294" s="84"/>
      <c r="Y294" s="85" t="str">
        <f ca="1">IFERROR(VLOOKUP($E294,'SD Abgabe'!$A$32:$N$610,Y$20,FALSE),"")</f>
        <v/>
      </c>
      <c r="Z294" s="86" t="str">
        <f ca="1">IFERROR(IF(AND(J294&lt;&gt;"eigene Stoffe",VLOOKUP($E294,'SD Abgabe'!$A$32:$N$610,'SD Abgabe'!$G$28,FALSE)=0),"",IF($L294&lt;&gt;0,"",IFERROR(IF(AND(P294&gt;0,O294&lt;&gt;"",Q294&lt;&gt;"t TM"),VLOOKUP($E294,'SD Abgabe'!$A$32:$N$610,'SD Abgabe'!$G$28,FALSE)/O294*P294,VLOOKUP($E294,'SD Abgabe'!$A$32:$N$610,'SD Abgabe'!$G$28,FALSE)),""))),"")</f>
        <v/>
      </c>
      <c r="AA294" s="87"/>
      <c r="AB294" s="86" t="str">
        <f ca="1">IFERROR(IF(AND(J294&lt;&gt;"eigene Stoffe",VLOOKUP($E294,'SD Abgabe'!$A$32:$N$610,'SD Abgabe'!$H$28,FALSE)=0),"",IF($L294&lt;&gt;0,"",IFERROR(IF(AND(P294&gt;0,O294&lt;&gt;"",Q294&lt;&gt;"t TM"),VLOOKUP($E294,'SD Abgabe'!$A$32:$N$610,'SD Abgabe'!$H$28,FALSE)/O294*P294,VLOOKUP($E294,'SD Abgabe'!$A$32:$N$610,'SD Abgabe'!$H$28,FALSE)),""))),"")</f>
        <v/>
      </c>
      <c r="AC294" s="87"/>
      <c r="AD294" s="424" t="s">
        <v>667</v>
      </c>
      <c r="AE294" s="26" t="str">
        <f>IF($M294=0,"",IFERROR(VLOOKUP($E294,'SD Abgabe'!$A$32:$N$556,AE$20,FALSE),""))</f>
        <v/>
      </c>
      <c r="AF294" s="15">
        <f t="shared" ca="1" si="99"/>
        <v>0</v>
      </c>
      <c r="AG294">
        <f t="shared" ca="1" si="87"/>
        <v>0</v>
      </c>
      <c r="AH294">
        <f t="shared" ca="1" si="88"/>
        <v>0</v>
      </c>
      <c r="AI294">
        <f t="shared" ca="1" si="89"/>
        <v>0</v>
      </c>
      <c r="AJ294">
        <f t="shared" ca="1" si="90"/>
        <v>0</v>
      </c>
      <c r="AK294">
        <f t="shared" si="100"/>
        <v>0</v>
      </c>
      <c r="AL294" s="28" t="e">
        <f ca="1">COUNTIF(OFFSET('SD Abgabe'!$C$32,VLOOKUP(J294,Art_Abgabe,3,FALSE),0,VLOOKUP(J294,Art_Abgabe,4,FALSE)-VLOOKUP(J294,Art_Abgabe,3,FALSE)+1,1),K294)</f>
        <v>#N/A</v>
      </c>
      <c r="AM294" s="14">
        <f ca="1">COUNTIF(OFFSET('SD Abgabe'!$M$32,VLOOKUP(E294,'SD Abgabe'!$A$33:$X$485,'SD Abgabe'!$X$28,FALSE),0,1,VLOOKUP(E294,'SD Abgabe'!$A$33:$Y$485,'SD Abgabe'!$Y$28,FALSE)),M294)</f>
        <v>0</v>
      </c>
      <c r="AN294" s="91">
        <f t="shared" ca="1" si="91"/>
        <v>0</v>
      </c>
      <c r="AO294" s="98">
        <f t="shared" si="101"/>
        <v>3</v>
      </c>
      <c r="AP294" s="98">
        <f t="shared" si="92"/>
        <v>0</v>
      </c>
      <c r="AQ294" s="17" t="str">
        <f t="shared" si="93"/>
        <v>1900-1-Abgabe</v>
      </c>
    </row>
    <row r="295" spans="1:43">
      <c r="A295" s="98">
        <f t="shared" si="82"/>
        <v>0</v>
      </c>
      <c r="B295" s="98" t="str">
        <f>IF(C295=1,SUM($C$23:C295),"")</f>
        <v/>
      </c>
      <c r="C295" s="98">
        <f t="shared" si="83"/>
        <v>0</v>
      </c>
      <c r="D295" t="str">
        <f t="shared" si="95"/>
        <v>1900-1-Abgabe-</v>
      </c>
      <c r="E295" s="7" t="str">
        <f t="shared" ca="1" si="84"/>
        <v>-</v>
      </c>
      <c r="F295" s="7">
        <f t="shared" si="96"/>
        <v>1900</v>
      </c>
      <c r="G295" s="7">
        <f t="shared" si="97"/>
        <v>1</v>
      </c>
      <c r="H295" s="162">
        <f t="shared" si="94"/>
        <v>273</v>
      </c>
      <c r="I295" s="77"/>
      <c r="J295" s="78"/>
      <c r="K295" s="79"/>
      <c r="L295" s="80"/>
      <c r="M295" s="177"/>
      <c r="N295" s="309" t="str">
        <f t="shared" ca="1" si="85"/>
        <v/>
      </c>
      <c r="O295" s="310" t="str">
        <f ca="1">IFERROR(IF(VLOOKUP($E295,'SD Abgabe'!$A$32:$N$610,'SD Abgabe'!$D$28,FALSE)=0,"",VLOOKUP($E295,'SD Abgabe'!$A$32:$N$610,'SD Abgabe'!$D$28,FALSE)),"")</f>
        <v/>
      </c>
      <c r="P295" s="313"/>
      <c r="Q295" s="317" t="str">
        <f>IF(OR($M295=0,L295&lt;&gt;0),"",IFERROR(VLOOKUP($E295,'SD Abgabe'!$A$32:$N$610,'SD Abgabe'!$E$28,FALSE),""))</f>
        <v/>
      </c>
      <c r="R295" s="87"/>
      <c r="S295" s="81" t="str">
        <f t="shared" si="86"/>
        <v/>
      </c>
      <c r="T295" s="82">
        <f>IF(M295="Tierische Erzeugnisse",IF(OR($M295=0,L295&lt;&gt;0,U295&gt;0),"",IFERROR(VLOOKUP($E295,'SD Abgabe'!$A$32:$N$4326,'SD Abgabe'!$J$28,FALSE),0)),)</f>
        <v>0</v>
      </c>
      <c r="U295" s="83"/>
      <c r="V295" s="81" t="str">
        <f t="shared" si="98"/>
        <v/>
      </c>
      <c r="W295" s="82">
        <f>IF(M295="organische Düngemittel",IF(OR($M295=0,L295&lt;&gt;0,X295&gt;0),"",IFERROR(VLOOKUP($E295,'SD Abgabe'!$A$32:$N$4326,'SD Abgabe'!$J$28,FALSE),)),)</f>
        <v>0</v>
      </c>
      <c r="X295" s="84"/>
      <c r="Y295" s="85" t="str">
        <f ca="1">IFERROR(VLOOKUP($E295,'SD Abgabe'!$A$32:$N$610,Y$20,FALSE),"")</f>
        <v/>
      </c>
      <c r="Z295" s="86" t="str">
        <f ca="1">IFERROR(IF(AND(J295&lt;&gt;"eigene Stoffe",VLOOKUP($E295,'SD Abgabe'!$A$32:$N$610,'SD Abgabe'!$G$28,FALSE)=0),"",IF($L295&lt;&gt;0,"",IFERROR(IF(AND(P295&gt;0,O295&lt;&gt;"",Q295&lt;&gt;"t TM"),VLOOKUP($E295,'SD Abgabe'!$A$32:$N$610,'SD Abgabe'!$G$28,FALSE)/O295*P295,VLOOKUP($E295,'SD Abgabe'!$A$32:$N$610,'SD Abgabe'!$G$28,FALSE)),""))),"")</f>
        <v/>
      </c>
      <c r="AA295" s="87"/>
      <c r="AB295" s="86" t="str">
        <f ca="1">IFERROR(IF(AND(J295&lt;&gt;"eigene Stoffe",VLOOKUP($E295,'SD Abgabe'!$A$32:$N$610,'SD Abgabe'!$H$28,FALSE)=0),"",IF($L295&lt;&gt;0,"",IFERROR(IF(AND(P295&gt;0,O295&lt;&gt;"",Q295&lt;&gt;"t TM"),VLOOKUP($E295,'SD Abgabe'!$A$32:$N$610,'SD Abgabe'!$H$28,FALSE)/O295*P295,VLOOKUP($E295,'SD Abgabe'!$A$32:$N$610,'SD Abgabe'!$H$28,FALSE)),""))),"")</f>
        <v/>
      </c>
      <c r="AC295" s="87"/>
      <c r="AD295" s="424" t="s">
        <v>667</v>
      </c>
      <c r="AE295" s="26" t="str">
        <f>IF($M295=0,"",IFERROR(VLOOKUP($E295,'SD Abgabe'!$A$32:$N$556,AE$20,FALSE),""))</f>
        <v/>
      </c>
      <c r="AF295" s="15">
        <f t="shared" ca="1" si="99"/>
        <v>0</v>
      </c>
      <c r="AG295">
        <f t="shared" ca="1" si="87"/>
        <v>0</v>
      </c>
      <c r="AH295">
        <f t="shared" ca="1" si="88"/>
        <v>0</v>
      </c>
      <c r="AI295">
        <f t="shared" ca="1" si="89"/>
        <v>0</v>
      </c>
      <c r="AJ295">
        <f t="shared" ca="1" si="90"/>
        <v>0</v>
      </c>
      <c r="AK295">
        <f t="shared" si="100"/>
        <v>0</v>
      </c>
      <c r="AL295" s="28" t="e">
        <f ca="1">COUNTIF(OFFSET('SD Abgabe'!$C$32,VLOOKUP(J295,Art_Abgabe,3,FALSE),0,VLOOKUP(J295,Art_Abgabe,4,FALSE)-VLOOKUP(J295,Art_Abgabe,3,FALSE)+1,1),K295)</f>
        <v>#N/A</v>
      </c>
      <c r="AM295" s="14">
        <f ca="1">COUNTIF(OFFSET('SD Abgabe'!$M$32,VLOOKUP(E295,'SD Abgabe'!$A$33:$X$485,'SD Abgabe'!$X$28,FALSE),0,1,VLOOKUP(E295,'SD Abgabe'!$A$33:$Y$485,'SD Abgabe'!$Y$28,FALSE)),M295)</f>
        <v>0</v>
      </c>
      <c r="AN295" s="91">
        <f t="shared" ca="1" si="91"/>
        <v>0</v>
      </c>
      <c r="AO295" s="98">
        <f t="shared" si="101"/>
        <v>3</v>
      </c>
      <c r="AP295" s="98">
        <f t="shared" si="92"/>
        <v>0</v>
      </c>
      <c r="AQ295" s="17" t="str">
        <f t="shared" si="93"/>
        <v>1900-1-Abgabe</v>
      </c>
    </row>
    <row r="296" spans="1:43">
      <c r="A296" s="98">
        <f t="shared" si="82"/>
        <v>0</v>
      </c>
      <c r="B296" s="98" t="str">
        <f>IF(C296=1,SUM($C$23:C296),"")</f>
        <v/>
      </c>
      <c r="C296" s="98">
        <f t="shared" si="83"/>
        <v>0</v>
      </c>
      <c r="D296" t="str">
        <f t="shared" si="95"/>
        <v>1900-1-Abgabe-</v>
      </c>
      <c r="E296" s="7" t="str">
        <f t="shared" ca="1" si="84"/>
        <v>-</v>
      </c>
      <c r="F296" s="7">
        <f t="shared" si="96"/>
        <v>1900</v>
      </c>
      <c r="G296" s="7">
        <f t="shared" si="97"/>
        <v>1</v>
      </c>
      <c r="H296" s="162">
        <f t="shared" si="94"/>
        <v>274</v>
      </c>
      <c r="I296" s="77"/>
      <c r="J296" s="78"/>
      <c r="K296" s="79"/>
      <c r="L296" s="80"/>
      <c r="M296" s="177"/>
      <c r="N296" s="309" t="str">
        <f t="shared" ca="1" si="85"/>
        <v/>
      </c>
      <c r="O296" s="310" t="str">
        <f ca="1">IFERROR(IF(VLOOKUP($E296,'SD Abgabe'!$A$32:$N$610,'SD Abgabe'!$D$28,FALSE)=0,"",VLOOKUP($E296,'SD Abgabe'!$A$32:$N$610,'SD Abgabe'!$D$28,FALSE)),"")</f>
        <v/>
      </c>
      <c r="P296" s="313"/>
      <c r="Q296" s="317" t="str">
        <f>IF(OR($M296=0,L296&lt;&gt;0),"",IFERROR(VLOOKUP($E296,'SD Abgabe'!$A$32:$N$610,'SD Abgabe'!$E$28,FALSE),""))</f>
        <v/>
      </c>
      <c r="R296" s="87"/>
      <c r="S296" s="81" t="str">
        <f t="shared" si="86"/>
        <v/>
      </c>
      <c r="T296" s="82">
        <f>IF(M296="Tierische Erzeugnisse",IF(OR($M296=0,L296&lt;&gt;0,U296&gt;0),"",IFERROR(VLOOKUP($E296,'SD Abgabe'!$A$32:$N$4326,'SD Abgabe'!$J$28,FALSE),0)),)</f>
        <v>0</v>
      </c>
      <c r="U296" s="83"/>
      <c r="V296" s="81" t="str">
        <f t="shared" si="98"/>
        <v/>
      </c>
      <c r="W296" s="82">
        <f>IF(M296="organische Düngemittel",IF(OR($M296=0,L296&lt;&gt;0,X296&gt;0),"",IFERROR(VLOOKUP($E296,'SD Abgabe'!$A$32:$N$4326,'SD Abgabe'!$J$28,FALSE),)),)</f>
        <v>0</v>
      </c>
      <c r="X296" s="84"/>
      <c r="Y296" s="85" t="str">
        <f ca="1">IFERROR(VLOOKUP($E296,'SD Abgabe'!$A$32:$N$610,Y$20,FALSE),"")</f>
        <v/>
      </c>
      <c r="Z296" s="86" t="str">
        <f ca="1">IFERROR(IF(AND(J296&lt;&gt;"eigene Stoffe",VLOOKUP($E296,'SD Abgabe'!$A$32:$N$610,'SD Abgabe'!$G$28,FALSE)=0),"",IF($L296&lt;&gt;0,"",IFERROR(IF(AND(P296&gt;0,O296&lt;&gt;"",Q296&lt;&gt;"t TM"),VLOOKUP($E296,'SD Abgabe'!$A$32:$N$610,'SD Abgabe'!$G$28,FALSE)/O296*P296,VLOOKUP($E296,'SD Abgabe'!$A$32:$N$610,'SD Abgabe'!$G$28,FALSE)),""))),"")</f>
        <v/>
      </c>
      <c r="AA296" s="87"/>
      <c r="AB296" s="86" t="str">
        <f ca="1">IFERROR(IF(AND(J296&lt;&gt;"eigene Stoffe",VLOOKUP($E296,'SD Abgabe'!$A$32:$N$610,'SD Abgabe'!$H$28,FALSE)=0),"",IF($L296&lt;&gt;0,"",IFERROR(IF(AND(P296&gt;0,O296&lt;&gt;"",Q296&lt;&gt;"t TM"),VLOOKUP($E296,'SD Abgabe'!$A$32:$N$610,'SD Abgabe'!$H$28,FALSE)/O296*P296,VLOOKUP($E296,'SD Abgabe'!$A$32:$N$610,'SD Abgabe'!$H$28,FALSE)),""))),"")</f>
        <v/>
      </c>
      <c r="AC296" s="87"/>
      <c r="AD296" s="424" t="s">
        <v>667</v>
      </c>
      <c r="AE296" s="26" t="str">
        <f>IF($M296=0,"",IFERROR(VLOOKUP($E296,'SD Abgabe'!$A$32:$N$556,AE$20,FALSE),""))</f>
        <v/>
      </c>
      <c r="AF296" s="15">
        <f t="shared" ca="1" si="99"/>
        <v>0</v>
      </c>
      <c r="AG296">
        <f t="shared" ca="1" si="87"/>
        <v>0</v>
      </c>
      <c r="AH296">
        <f t="shared" ca="1" si="88"/>
        <v>0</v>
      </c>
      <c r="AI296">
        <f t="shared" ca="1" si="89"/>
        <v>0</v>
      </c>
      <c r="AJ296">
        <f t="shared" ca="1" si="90"/>
        <v>0</v>
      </c>
      <c r="AK296">
        <f t="shared" si="100"/>
        <v>0</v>
      </c>
      <c r="AL296" s="28" t="e">
        <f ca="1">COUNTIF(OFFSET('SD Abgabe'!$C$32,VLOOKUP(J296,Art_Abgabe,3,FALSE),0,VLOOKUP(J296,Art_Abgabe,4,FALSE)-VLOOKUP(J296,Art_Abgabe,3,FALSE)+1,1),K296)</f>
        <v>#N/A</v>
      </c>
      <c r="AM296" s="14">
        <f ca="1">COUNTIF(OFFSET('SD Abgabe'!$M$32,VLOOKUP(E296,'SD Abgabe'!$A$33:$X$485,'SD Abgabe'!$X$28,FALSE),0,1,VLOOKUP(E296,'SD Abgabe'!$A$33:$Y$485,'SD Abgabe'!$Y$28,FALSE)),M296)</f>
        <v>0</v>
      </c>
      <c r="AN296" s="91">
        <f t="shared" ca="1" si="91"/>
        <v>0</v>
      </c>
      <c r="AO296" s="98">
        <f t="shared" si="101"/>
        <v>3</v>
      </c>
      <c r="AP296" s="98">
        <f t="shared" si="92"/>
        <v>0</v>
      </c>
      <c r="AQ296" s="17" t="str">
        <f t="shared" si="93"/>
        <v>1900-1-Abgabe</v>
      </c>
    </row>
    <row r="297" spans="1:43">
      <c r="A297" s="98">
        <f t="shared" si="82"/>
        <v>0</v>
      </c>
      <c r="B297" s="98" t="str">
        <f>IF(C297=1,SUM($C$23:C297),"")</f>
        <v/>
      </c>
      <c r="C297" s="98">
        <f t="shared" si="83"/>
        <v>0</v>
      </c>
      <c r="D297" t="str">
        <f t="shared" si="95"/>
        <v>1900-1-Abgabe-</v>
      </c>
      <c r="E297" s="7" t="str">
        <f t="shared" ca="1" si="84"/>
        <v>-</v>
      </c>
      <c r="F297" s="7">
        <f t="shared" si="96"/>
        <v>1900</v>
      </c>
      <c r="G297" s="7">
        <f t="shared" si="97"/>
        <v>1</v>
      </c>
      <c r="H297" s="162">
        <f t="shared" si="94"/>
        <v>275</v>
      </c>
      <c r="I297" s="77"/>
      <c r="J297" s="78"/>
      <c r="K297" s="79"/>
      <c r="L297" s="80"/>
      <c r="M297" s="177"/>
      <c r="N297" s="309" t="str">
        <f t="shared" ca="1" si="85"/>
        <v/>
      </c>
      <c r="O297" s="310" t="str">
        <f ca="1">IFERROR(IF(VLOOKUP($E297,'SD Abgabe'!$A$32:$N$610,'SD Abgabe'!$D$28,FALSE)=0,"",VLOOKUP($E297,'SD Abgabe'!$A$32:$N$610,'SD Abgabe'!$D$28,FALSE)),"")</f>
        <v/>
      </c>
      <c r="P297" s="313"/>
      <c r="Q297" s="317" t="str">
        <f>IF(OR($M297=0,L297&lt;&gt;0),"",IFERROR(VLOOKUP($E297,'SD Abgabe'!$A$32:$N$610,'SD Abgabe'!$E$28,FALSE),""))</f>
        <v/>
      </c>
      <c r="R297" s="87"/>
      <c r="S297" s="81" t="str">
        <f t="shared" si="86"/>
        <v/>
      </c>
      <c r="T297" s="82">
        <f>IF(M297="Tierische Erzeugnisse",IF(OR($M297=0,L297&lt;&gt;0,U297&gt;0),"",IFERROR(VLOOKUP($E297,'SD Abgabe'!$A$32:$N$4326,'SD Abgabe'!$J$28,FALSE),0)),)</f>
        <v>0</v>
      </c>
      <c r="U297" s="83"/>
      <c r="V297" s="81" t="str">
        <f t="shared" si="98"/>
        <v/>
      </c>
      <c r="W297" s="82">
        <f>IF(M297="organische Düngemittel",IF(OR($M297=0,L297&lt;&gt;0,X297&gt;0),"",IFERROR(VLOOKUP($E297,'SD Abgabe'!$A$32:$N$4326,'SD Abgabe'!$J$28,FALSE),)),)</f>
        <v>0</v>
      </c>
      <c r="X297" s="84"/>
      <c r="Y297" s="85" t="str">
        <f ca="1">IFERROR(VLOOKUP($E297,'SD Abgabe'!$A$32:$N$610,Y$20,FALSE),"")</f>
        <v/>
      </c>
      <c r="Z297" s="86" t="str">
        <f ca="1">IFERROR(IF(AND(J297&lt;&gt;"eigene Stoffe",VLOOKUP($E297,'SD Abgabe'!$A$32:$N$610,'SD Abgabe'!$G$28,FALSE)=0),"",IF($L297&lt;&gt;0,"",IFERROR(IF(AND(P297&gt;0,O297&lt;&gt;"",Q297&lt;&gt;"t TM"),VLOOKUP($E297,'SD Abgabe'!$A$32:$N$610,'SD Abgabe'!$G$28,FALSE)/O297*P297,VLOOKUP($E297,'SD Abgabe'!$A$32:$N$610,'SD Abgabe'!$G$28,FALSE)),""))),"")</f>
        <v/>
      </c>
      <c r="AA297" s="87"/>
      <c r="AB297" s="86" t="str">
        <f ca="1">IFERROR(IF(AND(J297&lt;&gt;"eigene Stoffe",VLOOKUP($E297,'SD Abgabe'!$A$32:$N$610,'SD Abgabe'!$H$28,FALSE)=0),"",IF($L297&lt;&gt;0,"",IFERROR(IF(AND(P297&gt;0,O297&lt;&gt;"",Q297&lt;&gt;"t TM"),VLOOKUP($E297,'SD Abgabe'!$A$32:$N$610,'SD Abgabe'!$H$28,FALSE)/O297*P297,VLOOKUP($E297,'SD Abgabe'!$A$32:$N$610,'SD Abgabe'!$H$28,FALSE)),""))),"")</f>
        <v/>
      </c>
      <c r="AC297" s="87"/>
      <c r="AD297" s="424" t="s">
        <v>667</v>
      </c>
      <c r="AE297" s="26" t="str">
        <f>IF($M297=0,"",IFERROR(VLOOKUP($E297,'SD Abgabe'!$A$32:$N$556,AE$20,FALSE),""))</f>
        <v/>
      </c>
      <c r="AF297" s="15">
        <f t="shared" ca="1" si="99"/>
        <v>0</v>
      </c>
      <c r="AG297">
        <f t="shared" ca="1" si="87"/>
        <v>0</v>
      </c>
      <c r="AH297">
        <f t="shared" ca="1" si="88"/>
        <v>0</v>
      </c>
      <c r="AI297">
        <f t="shared" ca="1" si="89"/>
        <v>0</v>
      </c>
      <c r="AJ297">
        <f t="shared" ca="1" si="90"/>
        <v>0</v>
      </c>
      <c r="AK297">
        <f t="shared" si="100"/>
        <v>0</v>
      </c>
      <c r="AL297" s="28" t="e">
        <f ca="1">COUNTIF(OFFSET('SD Abgabe'!$C$32,VLOOKUP(J297,Art_Abgabe,3,FALSE),0,VLOOKUP(J297,Art_Abgabe,4,FALSE)-VLOOKUP(J297,Art_Abgabe,3,FALSE)+1,1),K297)</f>
        <v>#N/A</v>
      </c>
      <c r="AM297" s="14">
        <f ca="1">COUNTIF(OFFSET('SD Abgabe'!$M$32,VLOOKUP(E297,'SD Abgabe'!$A$33:$X$485,'SD Abgabe'!$X$28,FALSE),0,1,VLOOKUP(E297,'SD Abgabe'!$A$33:$Y$485,'SD Abgabe'!$Y$28,FALSE)),M297)</f>
        <v>0</v>
      </c>
      <c r="AN297" s="91">
        <f t="shared" ca="1" si="91"/>
        <v>0</v>
      </c>
      <c r="AO297" s="98">
        <f t="shared" si="101"/>
        <v>3</v>
      </c>
      <c r="AP297" s="98">
        <f t="shared" si="92"/>
        <v>0</v>
      </c>
      <c r="AQ297" s="17" t="str">
        <f t="shared" si="93"/>
        <v>1900-1-Abgabe</v>
      </c>
    </row>
    <row r="298" spans="1:43">
      <c r="A298" s="98">
        <f t="shared" si="82"/>
        <v>0</v>
      </c>
      <c r="B298" s="98" t="str">
        <f>IF(C298=1,SUM($C$23:C298),"")</f>
        <v/>
      </c>
      <c r="C298" s="98">
        <f t="shared" si="83"/>
        <v>0</v>
      </c>
      <c r="D298" t="str">
        <f t="shared" si="95"/>
        <v>1900-1-Abgabe-</v>
      </c>
      <c r="E298" s="7" t="str">
        <f t="shared" ca="1" si="84"/>
        <v>-</v>
      </c>
      <c r="F298" s="7">
        <f t="shared" si="96"/>
        <v>1900</v>
      </c>
      <c r="G298" s="7">
        <f t="shared" si="97"/>
        <v>1</v>
      </c>
      <c r="H298" s="162">
        <f t="shared" si="94"/>
        <v>276</v>
      </c>
      <c r="I298" s="77"/>
      <c r="J298" s="78"/>
      <c r="K298" s="79"/>
      <c r="L298" s="80"/>
      <c r="M298" s="177"/>
      <c r="N298" s="309" t="str">
        <f t="shared" ca="1" si="85"/>
        <v/>
      </c>
      <c r="O298" s="310" t="str">
        <f ca="1">IFERROR(IF(VLOOKUP($E298,'SD Abgabe'!$A$32:$N$610,'SD Abgabe'!$D$28,FALSE)=0,"",VLOOKUP($E298,'SD Abgabe'!$A$32:$N$610,'SD Abgabe'!$D$28,FALSE)),"")</f>
        <v/>
      </c>
      <c r="P298" s="313"/>
      <c r="Q298" s="317" t="str">
        <f>IF(OR($M298=0,L298&lt;&gt;0),"",IFERROR(VLOOKUP($E298,'SD Abgabe'!$A$32:$N$610,'SD Abgabe'!$E$28,FALSE),""))</f>
        <v/>
      </c>
      <c r="R298" s="87"/>
      <c r="S298" s="81" t="str">
        <f t="shared" si="86"/>
        <v/>
      </c>
      <c r="T298" s="82">
        <f>IF(M298="Tierische Erzeugnisse",IF(OR($M298=0,L298&lt;&gt;0,U298&gt;0),"",IFERROR(VLOOKUP($E298,'SD Abgabe'!$A$32:$N$4326,'SD Abgabe'!$J$28,FALSE),0)),)</f>
        <v>0</v>
      </c>
      <c r="U298" s="83"/>
      <c r="V298" s="81" t="str">
        <f t="shared" si="98"/>
        <v/>
      </c>
      <c r="W298" s="82">
        <f>IF(M298="organische Düngemittel",IF(OR($M298=0,L298&lt;&gt;0,X298&gt;0),"",IFERROR(VLOOKUP($E298,'SD Abgabe'!$A$32:$N$4326,'SD Abgabe'!$J$28,FALSE),)),)</f>
        <v>0</v>
      </c>
      <c r="X298" s="84"/>
      <c r="Y298" s="85" t="str">
        <f ca="1">IFERROR(VLOOKUP($E298,'SD Abgabe'!$A$32:$N$610,Y$20,FALSE),"")</f>
        <v/>
      </c>
      <c r="Z298" s="86" t="str">
        <f ca="1">IFERROR(IF(AND(J298&lt;&gt;"eigene Stoffe",VLOOKUP($E298,'SD Abgabe'!$A$32:$N$610,'SD Abgabe'!$G$28,FALSE)=0),"",IF($L298&lt;&gt;0,"",IFERROR(IF(AND(P298&gt;0,O298&lt;&gt;"",Q298&lt;&gt;"t TM"),VLOOKUP($E298,'SD Abgabe'!$A$32:$N$610,'SD Abgabe'!$G$28,FALSE)/O298*P298,VLOOKUP($E298,'SD Abgabe'!$A$32:$N$610,'SD Abgabe'!$G$28,FALSE)),""))),"")</f>
        <v/>
      </c>
      <c r="AA298" s="87"/>
      <c r="AB298" s="86" t="str">
        <f ca="1">IFERROR(IF(AND(J298&lt;&gt;"eigene Stoffe",VLOOKUP($E298,'SD Abgabe'!$A$32:$N$610,'SD Abgabe'!$H$28,FALSE)=0),"",IF($L298&lt;&gt;0,"",IFERROR(IF(AND(P298&gt;0,O298&lt;&gt;"",Q298&lt;&gt;"t TM"),VLOOKUP($E298,'SD Abgabe'!$A$32:$N$610,'SD Abgabe'!$H$28,FALSE)/O298*P298,VLOOKUP($E298,'SD Abgabe'!$A$32:$N$610,'SD Abgabe'!$H$28,FALSE)),""))),"")</f>
        <v/>
      </c>
      <c r="AC298" s="87"/>
      <c r="AD298" s="424" t="s">
        <v>667</v>
      </c>
      <c r="AE298" s="26" t="str">
        <f>IF($M298=0,"",IFERROR(VLOOKUP($E298,'SD Abgabe'!$A$32:$N$556,AE$20,FALSE),""))</f>
        <v/>
      </c>
      <c r="AF298" s="15">
        <f t="shared" ca="1" si="99"/>
        <v>0</v>
      </c>
      <c r="AG298">
        <f t="shared" ca="1" si="87"/>
        <v>0</v>
      </c>
      <c r="AH298">
        <f t="shared" ca="1" si="88"/>
        <v>0</v>
      </c>
      <c r="AI298">
        <f t="shared" ca="1" si="89"/>
        <v>0</v>
      </c>
      <c r="AJ298">
        <f t="shared" ca="1" si="90"/>
        <v>0</v>
      </c>
      <c r="AK298">
        <f t="shared" si="100"/>
        <v>0</v>
      </c>
      <c r="AL298" s="28" t="e">
        <f ca="1">COUNTIF(OFFSET('SD Abgabe'!$C$32,VLOOKUP(J298,Art_Abgabe,3,FALSE),0,VLOOKUP(J298,Art_Abgabe,4,FALSE)-VLOOKUP(J298,Art_Abgabe,3,FALSE)+1,1),K298)</f>
        <v>#N/A</v>
      </c>
      <c r="AM298" s="14">
        <f ca="1">COUNTIF(OFFSET('SD Abgabe'!$M$32,VLOOKUP(E298,'SD Abgabe'!$A$33:$X$485,'SD Abgabe'!$X$28,FALSE),0,1,VLOOKUP(E298,'SD Abgabe'!$A$33:$Y$485,'SD Abgabe'!$Y$28,FALSE)),M298)</f>
        <v>0</v>
      </c>
      <c r="AN298" s="91">
        <f t="shared" ca="1" si="91"/>
        <v>0</v>
      </c>
      <c r="AO298" s="98">
        <f t="shared" si="101"/>
        <v>3</v>
      </c>
      <c r="AP298" s="98">
        <f t="shared" si="92"/>
        <v>0</v>
      </c>
      <c r="AQ298" s="17" t="str">
        <f t="shared" si="93"/>
        <v>1900-1-Abgabe</v>
      </c>
    </row>
    <row r="299" spans="1:43">
      <c r="A299" s="98">
        <f t="shared" si="82"/>
        <v>0</v>
      </c>
      <c r="B299" s="98" t="str">
        <f>IF(C299=1,SUM($C$23:C299),"")</f>
        <v/>
      </c>
      <c r="C299" s="98">
        <f t="shared" si="83"/>
        <v>0</v>
      </c>
      <c r="D299" t="str">
        <f t="shared" si="95"/>
        <v>1900-1-Abgabe-</v>
      </c>
      <c r="E299" s="7" t="str">
        <f t="shared" ca="1" si="84"/>
        <v>-</v>
      </c>
      <c r="F299" s="7">
        <f t="shared" si="96"/>
        <v>1900</v>
      </c>
      <c r="G299" s="7">
        <f t="shared" si="97"/>
        <v>1</v>
      </c>
      <c r="H299" s="162">
        <f t="shared" si="94"/>
        <v>277</v>
      </c>
      <c r="I299" s="77"/>
      <c r="J299" s="78"/>
      <c r="K299" s="79"/>
      <c r="L299" s="80"/>
      <c r="M299" s="177"/>
      <c r="N299" s="309" t="str">
        <f t="shared" ca="1" si="85"/>
        <v/>
      </c>
      <c r="O299" s="310" t="str">
        <f ca="1">IFERROR(IF(VLOOKUP($E299,'SD Abgabe'!$A$32:$N$610,'SD Abgabe'!$D$28,FALSE)=0,"",VLOOKUP($E299,'SD Abgabe'!$A$32:$N$610,'SD Abgabe'!$D$28,FALSE)),"")</f>
        <v/>
      </c>
      <c r="P299" s="313"/>
      <c r="Q299" s="317" t="str">
        <f>IF(OR($M299=0,L299&lt;&gt;0),"",IFERROR(VLOOKUP($E299,'SD Abgabe'!$A$32:$N$610,'SD Abgabe'!$E$28,FALSE),""))</f>
        <v/>
      </c>
      <c r="R299" s="87"/>
      <c r="S299" s="81" t="str">
        <f t="shared" si="86"/>
        <v/>
      </c>
      <c r="T299" s="82">
        <f>IF(M299="Tierische Erzeugnisse",IF(OR($M299=0,L299&lt;&gt;0,U299&gt;0),"",IFERROR(VLOOKUP($E299,'SD Abgabe'!$A$32:$N$4326,'SD Abgabe'!$J$28,FALSE),0)),)</f>
        <v>0</v>
      </c>
      <c r="U299" s="83"/>
      <c r="V299" s="81" t="str">
        <f t="shared" si="98"/>
        <v/>
      </c>
      <c r="W299" s="82">
        <f>IF(M299="organische Düngemittel",IF(OR($M299=0,L299&lt;&gt;0,X299&gt;0),"",IFERROR(VLOOKUP($E299,'SD Abgabe'!$A$32:$N$4326,'SD Abgabe'!$J$28,FALSE),)),)</f>
        <v>0</v>
      </c>
      <c r="X299" s="84"/>
      <c r="Y299" s="85" t="str">
        <f ca="1">IFERROR(VLOOKUP($E299,'SD Abgabe'!$A$32:$N$610,Y$20,FALSE),"")</f>
        <v/>
      </c>
      <c r="Z299" s="86" t="str">
        <f ca="1">IFERROR(IF(AND(J299&lt;&gt;"eigene Stoffe",VLOOKUP($E299,'SD Abgabe'!$A$32:$N$610,'SD Abgabe'!$G$28,FALSE)=0),"",IF($L299&lt;&gt;0,"",IFERROR(IF(AND(P299&gt;0,O299&lt;&gt;"",Q299&lt;&gt;"t TM"),VLOOKUP($E299,'SD Abgabe'!$A$32:$N$610,'SD Abgabe'!$G$28,FALSE)/O299*P299,VLOOKUP($E299,'SD Abgabe'!$A$32:$N$610,'SD Abgabe'!$G$28,FALSE)),""))),"")</f>
        <v/>
      </c>
      <c r="AA299" s="87"/>
      <c r="AB299" s="86" t="str">
        <f ca="1">IFERROR(IF(AND(J299&lt;&gt;"eigene Stoffe",VLOOKUP($E299,'SD Abgabe'!$A$32:$N$610,'SD Abgabe'!$H$28,FALSE)=0),"",IF($L299&lt;&gt;0,"",IFERROR(IF(AND(P299&gt;0,O299&lt;&gt;"",Q299&lt;&gt;"t TM"),VLOOKUP($E299,'SD Abgabe'!$A$32:$N$610,'SD Abgabe'!$H$28,FALSE)/O299*P299,VLOOKUP($E299,'SD Abgabe'!$A$32:$N$610,'SD Abgabe'!$H$28,FALSE)),""))),"")</f>
        <v/>
      </c>
      <c r="AC299" s="87"/>
      <c r="AD299" s="424" t="s">
        <v>667</v>
      </c>
      <c r="AE299" s="26" t="str">
        <f>IF($M299=0,"",IFERROR(VLOOKUP($E299,'SD Abgabe'!$A$32:$N$556,AE$20,FALSE),""))</f>
        <v/>
      </c>
      <c r="AF299" s="15">
        <f t="shared" ca="1" si="99"/>
        <v>0</v>
      </c>
      <c r="AG299">
        <f t="shared" ca="1" si="87"/>
        <v>0</v>
      </c>
      <c r="AH299">
        <f t="shared" ca="1" si="88"/>
        <v>0</v>
      </c>
      <c r="AI299">
        <f t="shared" ca="1" si="89"/>
        <v>0</v>
      </c>
      <c r="AJ299">
        <f t="shared" ca="1" si="90"/>
        <v>0</v>
      </c>
      <c r="AK299">
        <f t="shared" si="100"/>
        <v>0</v>
      </c>
      <c r="AL299" s="28" t="e">
        <f ca="1">COUNTIF(OFFSET('SD Abgabe'!$C$32,VLOOKUP(J299,Art_Abgabe,3,FALSE),0,VLOOKUP(J299,Art_Abgabe,4,FALSE)-VLOOKUP(J299,Art_Abgabe,3,FALSE)+1,1),K299)</f>
        <v>#N/A</v>
      </c>
      <c r="AM299" s="14">
        <f ca="1">COUNTIF(OFFSET('SD Abgabe'!$M$32,VLOOKUP(E299,'SD Abgabe'!$A$33:$X$485,'SD Abgabe'!$X$28,FALSE),0,1,VLOOKUP(E299,'SD Abgabe'!$A$33:$Y$485,'SD Abgabe'!$Y$28,FALSE)),M299)</f>
        <v>0</v>
      </c>
      <c r="AN299" s="91">
        <f t="shared" ca="1" si="91"/>
        <v>0</v>
      </c>
      <c r="AO299" s="98">
        <f t="shared" si="101"/>
        <v>3</v>
      </c>
      <c r="AP299" s="98">
        <f t="shared" si="92"/>
        <v>0</v>
      </c>
      <c r="AQ299" s="17" t="str">
        <f t="shared" si="93"/>
        <v>1900-1-Abgabe</v>
      </c>
    </row>
    <row r="300" spans="1:43">
      <c r="A300" s="98">
        <f t="shared" si="82"/>
        <v>0</v>
      </c>
      <c r="B300" s="98" t="str">
        <f>IF(C300=1,SUM($C$23:C300),"")</f>
        <v/>
      </c>
      <c r="C300" s="98">
        <f t="shared" si="83"/>
        <v>0</v>
      </c>
      <c r="D300" t="str">
        <f t="shared" si="95"/>
        <v>1900-1-Abgabe-</v>
      </c>
      <c r="E300" s="7" t="str">
        <f t="shared" ca="1" si="84"/>
        <v>-</v>
      </c>
      <c r="F300" s="7">
        <f t="shared" si="96"/>
        <v>1900</v>
      </c>
      <c r="G300" s="7">
        <f t="shared" si="97"/>
        <v>1</v>
      </c>
      <c r="H300" s="162">
        <f t="shared" si="94"/>
        <v>278</v>
      </c>
      <c r="I300" s="77"/>
      <c r="J300" s="78"/>
      <c r="K300" s="79"/>
      <c r="L300" s="80"/>
      <c r="M300" s="177"/>
      <c r="N300" s="309" t="str">
        <f t="shared" ca="1" si="85"/>
        <v/>
      </c>
      <c r="O300" s="310" t="str">
        <f ca="1">IFERROR(IF(VLOOKUP($E300,'SD Abgabe'!$A$32:$N$610,'SD Abgabe'!$D$28,FALSE)=0,"",VLOOKUP($E300,'SD Abgabe'!$A$32:$N$610,'SD Abgabe'!$D$28,FALSE)),"")</f>
        <v/>
      </c>
      <c r="P300" s="313"/>
      <c r="Q300" s="317" t="str">
        <f>IF(OR($M300=0,L300&lt;&gt;0),"",IFERROR(VLOOKUP($E300,'SD Abgabe'!$A$32:$N$610,'SD Abgabe'!$E$28,FALSE),""))</f>
        <v/>
      </c>
      <c r="R300" s="87"/>
      <c r="S300" s="81" t="str">
        <f t="shared" si="86"/>
        <v/>
      </c>
      <c r="T300" s="82">
        <f>IF(M300="Tierische Erzeugnisse",IF(OR($M300=0,L300&lt;&gt;0,U300&gt;0),"",IFERROR(VLOOKUP($E300,'SD Abgabe'!$A$32:$N$4326,'SD Abgabe'!$J$28,FALSE),0)),)</f>
        <v>0</v>
      </c>
      <c r="U300" s="83"/>
      <c r="V300" s="81" t="str">
        <f t="shared" si="98"/>
        <v/>
      </c>
      <c r="W300" s="82">
        <f>IF(M300="organische Düngemittel",IF(OR($M300=0,L300&lt;&gt;0,X300&gt;0),"",IFERROR(VLOOKUP($E300,'SD Abgabe'!$A$32:$N$4326,'SD Abgabe'!$J$28,FALSE),)),)</f>
        <v>0</v>
      </c>
      <c r="X300" s="84"/>
      <c r="Y300" s="85" t="str">
        <f ca="1">IFERROR(VLOOKUP($E300,'SD Abgabe'!$A$32:$N$610,Y$20,FALSE),"")</f>
        <v/>
      </c>
      <c r="Z300" s="86" t="str">
        <f ca="1">IFERROR(IF(AND(J300&lt;&gt;"eigene Stoffe",VLOOKUP($E300,'SD Abgabe'!$A$32:$N$610,'SD Abgabe'!$G$28,FALSE)=0),"",IF($L300&lt;&gt;0,"",IFERROR(IF(AND(P300&gt;0,O300&lt;&gt;"",Q300&lt;&gt;"t TM"),VLOOKUP($E300,'SD Abgabe'!$A$32:$N$610,'SD Abgabe'!$G$28,FALSE)/O300*P300,VLOOKUP($E300,'SD Abgabe'!$A$32:$N$610,'SD Abgabe'!$G$28,FALSE)),""))),"")</f>
        <v/>
      </c>
      <c r="AA300" s="87"/>
      <c r="AB300" s="86" t="str">
        <f ca="1">IFERROR(IF(AND(J300&lt;&gt;"eigene Stoffe",VLOOKUP($E300,'SD Abgabe'!$A$32:$N$610,'SD Abgabe'!$H$28,FALSE)=0),"",IF($L300&lt;&gt;0,"",IFERROR(IF(AND(P300&gt;0,O300&lt;&gt;"",Q300&lt;&gt;"t TM"),VLOOKUP($E300,'SD Abgabe'!$A$32:$N$610,'SD Abgabe'!$H$28,FALSE)/O300*P300,VLOOKUP($E300,'SD Abgabe'!$A$32:$N$610,'SD Abgabe'!$H$28,FALSE)),""))),"")</f>
        <v/>
      </c>
      <c r="AC300" s="87"/>
      <c r="AD300" s="424" t="s">
        <v>667</v>
      </c>
      <c r="AE300" s="26" t="str">
        <f>IF($M300=0,"",IFERROR(VLOOKUP($E300,'SD Abgabe'!$A$32:$N$556,AE$20,FALSE),""))</f>
        <v/>
      </c>
      <c r="AF300" s="15">
        <f t="shared" ca="1" si="99"/>
        <v>0</v>
      </c>
      <c r="AG300">
        <f t="shared" ca="1" si="87"/>
        <v>0</v>
      </c>
      <c r="AH300">
        <f t="shared" ca="1" si="88"/>
        <v>0</v>
      </c>
      <c r="AI300">
        <f t="shared" ca="1" si="89"/>
        <v>0</v>
      </c>
      <c r="AJ300">
        <f t="shared" ca="1" si="90"/>
        <v>0</v>
      </c>
      <c r="AK300">
        <f t="shared" si="100"/>
        <v>0</v>
      </c>
      <c r="AL300" s="28" t="e">
        <f ca="1">COUNTIF(OFFSET('SD Abgabe'!$C$32,VLOOKUP(J300,Art_Abgabe,3,FALSE),0,VLOOKUP(J300,Art_Abgabe,4,FALSE)-VLOOKUP(J300,Art_Abgabe,3,FALSE)+1,1),K300)</f>
        <v>#N/A</v>
      </c>
      <c r="AM300" s="14">
        <f ca="1">COUNTIF(OFFSET('SD Abgabe'!$M$32,VLOOKUP(E300,'SD Abgabe'!$A$33:$X$485,'SD Abgabe'!$X$28,FALSE),0,1,VLOOKUP(E300,'SD Abgabe'!$A$33:$Y$485,'SD Abgabe'!$Y$28,FALSE)),M300)</f>
        <v>0</v>
      </c>
      <c r="AN300" s="91">
        <f t="shared" ca="1" si="91"/>
        <v>0</v>
      </c>
      <c r="AO300" s="98">
        <f t="shared" si="101"/>
        <v>3</v>
      </c>
      <c r="AP300" s="98">
        <f t="shared" si="92"/>
        <v>0</v>
      </c>
      <c r="AQ300" s="17" t="str">
        <f t="shared" si="93"/>
        <v>1900-1-Abgabe</v>
      </c>
    </row>
    <row r="301" spans="1:43">
      <c r="A301" s="98">
        <f t="shared" si="82"/>
        <v>0</v>
      </c>
      <c r="B301" s="98" t="str">
        <f>IF(C301=1,SUM($C$23:C301),"")</f>
        <v/>
      </c>
      <c r="C301" s="98">
        <f t="shared" si="83"/>
        <v>0</v>
      </c>
      <c r="D301" t="str">
        <f t="shared" si="95"/>
        <v>1900-1-Abgabe-</v>
      </c>
      <c r="E301" s="7" t="str">
        <f t="shared" ca="1" si="84"/>
        <v>-</v>
      </c>
      <c r="F301" s="7">
        <f t="shared" si="96"/>
        <v>1900</v>
      </c>
      <c r="G301" s="7">
        <f t="shared" si="97"/>
        <v>1</v>
      </c>
      <c r="H301" s="162">
        <f t="shared" si="94"/>
        <v>279</v>
      </c>
      <c r="I301" s="77"/>
      <c r="J301" s="78"/>
      <c r="K301" s="79"/>
      <c r="L301" s="80"/>
      <c r="M301" s="177"/>
      <c r="N301" s="309" t="str">
        <f t="shared" ca="1" si="85"/>
        <v/>
      </c>
      <c r="O301" s="310" t="str">
        <f ca="1">IFERROR(IF(VLOOKUP($E301,'SD Abgabe'!$A$32:$N$610,'SD Abgabe'!$D$28,FALSE)=0,"",VLOOKUP($E301,'SD Abgabe'!$A$32:$N$610,'SD Abgabe'!$D$28,FALSE)),"")</f>
        <v/>
      </c>
      <c r="P301" s="313"/>
      <c r="Q301" s="317" t="str">
        <f>IF(OR($M301=0,L301&lt;&gt;0),"",IFERROR(VLOOKUP($E301,'SD Abgabe'!$A$32:$N$610,'SD Abgabe'!$E$28,FALSE),""))</f>
        <v/>
      </c>
      <c r="R301" s="87"/>
      <c r="S301" s="81" t="str">
        <f t="shared" si="86"/>
        <v/>
      </c>
      <c r="T301" s="82">
        <f>IF(M301="Tierische Erzeugnisse",IF(OR($M301=0,L301&lt;&gt;0,U301&gt;0),"",IFERROR(VLOOKUP($E301,'SD Abgabe'!$A$32:$N$4326,'SD Abgabe'!$J$28,FALSE),0)),)</f>
        <v>0</v>
      </c>
      <c r="U301" s="83"/>
      <c r="V301" s="81" t="str">
        <f t="shared" si="98"/>
        <v/>
      </c>
      <c r="W301" s="82">
        <f>IF(M301="organische Düngemittel",IF(OR($M301=0,L301&lt;&gt;0,X301&gt;0),"",IFERROR(VLOOKUP($E301,'SD Abgabe'!$A$32:$N$4326,'SD Abgabe'!$J$28,FALSE),)),)</f>
        <v>0</v>
      </c>
      <c r="X301" s="84"/>
      <c r="Y301" s="85" t="str">
        <f ca="1">IFERROR(VLOOKUP($E301,'SD Abgabe'!$A$32:$N$610,Y$20,FALSE),"")</f>
        <v/>
      </c>
      <c r="Z301" s="86" t="str">
        <f ca="1">IFERROR(IF(AND(J301&lt;&gt;"eigene Stoffe",VLOOKUP($E301,'SD Abgabe'!$A$32:$N$610,'SD Abgabe'!$G$28,FALSE)=0),"",IF($L301&lt;&gt;0,"",IFERROR(IF(AND(P301&gt;0,O301&lt;&gt;"",Q301&lt;&gt;"t TM"),VLOOKUP($E301,'SD Abgabe'!$A$32:$N$610,'SD Abgabe'!$G$28,FALSE)/O301*P301,VLOOKUP($E301,'SD Abgabe'!$A$32:$N$610,'SD Abgabe'!$G$28,FALSE)),""))),"")</f>
        <v/>
      </c>
      <c r="AA301" s="87"/>
      <c r="AB301" s="86" t="str">
        <f ca="1">IFERROR(IF(AND(J301&lt;&gt;"eigene Stoffe",VLOOKUP($E301,'SD Abgabe'!$A$32:$N$610,'SD Abgabe'!$H$28,FALSE)=0),"",IF($L301&lt;&gt;0,"",IFERROR(IF(AND(P301&gt;0,O301&lt;&gt;"",Q301&lt;&gt;"t TM"),VLOOKUP($E301,'SD Abgabe'!$A$32:$N$610,'SD Abgabe'!$H$28,FALSE)/O301*P301,VLOOKUP($E301,'SD Abgabe'!$A$32:$N$610,'SD Abgabe'!$H$28,FALSE)),""))),"")</f>
        <v/>
      </c>
      <c r="AC301" s="87"/>
      <c r="AD301" s="424" t="s">
        <v>667</v>
      </c>
      <c r="AE301" s="26" t="str">
        <f>IF($M301=0,"",IFERROR(VLOOKUP($E301,'SD Abgabe'!$A$32:$N$556,AE$20,FALSE),""))</f>
        <v/>
      </c>
      <c r="AF301" s="15">
        <f t="shared" ca="1" si="99"/>
        <v>0</v>
      </c>
      <c r="AG301">
        <f t="shared" ca="1" si="87"/>
        <v>0</v>
      </c>
      <c r="AH301">
        <f t="shared" ca="1" si="88"/>
        <v>0</v>
      </c>
      <c r="AI301">
        <f t="shared" ca="1" si="89"/>
        <v>0</v>
      </c>
      <c r="AJ301">
        <f t="shared" ca="1" si="90"/>
        <v>0</v>
      </c>
      <c r="AK301">
        <f t="shared" si="100"/>
        <v>0</v>
      </c>
      <c r="AL301" s="28" t="e">
        <f ca="1">COUNTIF(OFFSET('SD Abgabe'!$C$32,VLOOKUP(J301,Art_Abgabe,3,FALSE),0,VLOOKUP(J301,Art_Abgabe,4,FALSE)-VLOOKUP(J301,Art_Abgabe,3,FALSE)+1,1),K301)</f>
        <v>#N/A</v>
      </c>
      <c r="AM301" s="14">
        <f ca="1">COUNTIF(OFFSET('SD Abgabe'!$M$32,VLOOKUP(E301,'SD Abgabe'!$A$33:$X$485,'SD Abgabe'!$X$28,FALSE),0,1,VLOOKUP(E301,'SD Abgabe'!$A$33:$Y$485,'SD Abgabe'!$Y$28,FALSE)),M301)</f>
        <v>0</v>
      </c>
      <c r="AN301" s="91">
        <f t="shared" ca="1" si="91"/>
        <v>0</v>
      </c>
      <c r="AO301" s="98">
        <f t="shared" si="101"/>
        <v>3</v>
      </c>
      <c r="AP301" s="98">
        <f t="shared" si="92"/>
        <v>0</v>
      </c>
      <c r="AQ301" s="17" t="str">
        <f t="shared" si="93"/>
        <v>1900-1-Abgabe</v>
      </c>
    </row>
    <row r="302" spans="1:43">
      <c r="A302" s="98">
        <f t="shared" si="82"/>
        <v>0</v>
      </c>
      <c r="B302" s="98" t="str">
        <f>IF(C302=1,SUM($C$23:C302),"")</f>
        <v/>
      </c>
      <c r="C302" s="98">
        <f t="shared" si="83"/>
        <v>0</v>
      </c>
      <c r="D302" t="str">
        <f t="shared" si="95"/>
        <v>1900-1-Abgabe-</v>
      </c>
      <c r="E302" s="7" t="str">
        <f t="shared" ca="1" si="84"/>
        <v>-</v>
      </c>
      <c r="F302" s="7">
        <f t="shared" si="96"/>
        <v>1900</v>
      </c>
      <c r="G302" s="7">
        <f t="shared" si="97"/>
        <v>1</v>
      </c>
      <c r="H302" s="162">
        <f t="shared" si="94"/>
        <v>280</v>
      </c>
      <c r="I302" s="77"/>
      <c r="J302" s="78"/>
      <c r="K302" s="79"/>
      <c r="L302" s="80"/>
      <c r="M302" s="177"/>
      <c r="N302" s="309" t="str">
        <f t="shared" ca="1" si="85"/>
        <v/>
      </c>
      <c r="O302" s="310" t="str">
        <f ca="1">IFERROR(IF(VLOOKUP($E302,'SD Abgabe'!$A$32:$N$610,'SD Abgabe'!$D$28,FALSE)=0,"",VLOOKUP($E302,'SD Abgabe'!$A$32:$N$610,'SD Abgabe'!$D$28,FALSE)),"")</f>
        <v/>
      </c>
      <c r="P302" s="313"/>
      <c r="Q302" s="317" t="str">
        <f>IF(OR($M302=0,L302&lt;&gt;0),"",IFERROR(VLOOKUP($E302,'SD Abgabe'!$A$32:$N$610,'SD Abgabe'!$E$28,FALSE),""))</f>
        <v/>
      </c>
      <c r="R302" s="87"/>
      <c r="S302" s="81" t="str">
        <f t="shared" si="86"/>
        <v/>
      </c>
      <c r="T302" s="82">
        <f>IF(M302="Tierische Erzeugnisse",IF(OR($M302=0,L302&lt;&gt;0,U302&gt;0),"",IFERROR(VLOOKUP($E302,'SD Abgabe'!$A$32:$N$4326,'SD Abgabe'!$J$28,FALSE),0)),)</f>
        <v>0</v>
      </c>
      <c r="U302" s="83"/>
      <c r="V302" s="81" t="str">
        <f t="shared" si="98"/>
        <v/>
      </c>
      <c r="W302" s="82">
        <f>IF(M302="organische Düngemittel",IF(OR($M302=0,L302&lt;&gt;0,X302&gt;0),"",IFERROR(VLOOKUP($E302,'SD Abgabe'!$A$32:$N$4326,'SD Abgabe'!$J$28,FALSE),)),)</f>
        <v>0</v>
      </c>
      <c r="X302" s="84"/>
      <c r="Y302" s="85" t="str">
        <f ca="1">IFERROR(VLOOKUP($E302,'SD Abgabe'!$A$32:$N$610,Y$20,FALSE),"")</f>
        <v/>
      </c>
      <c r="Z302" s="86" t="str">
        <f ca="1">IFERROR(IF(AND(J302&lt;&gt;"eigene Stoffe",VLOOKUP($E302,'SD Abgabe'!$A$32:$N$610,'SD Abgabe'!$G$28,FALSE)=0),"",IF($L302&lt;&gt;0,"",IFERROR(IF(AND(P302&gt;0,O302&lt;&gt;"",Q302&lt;&gt;"t TM"),VLOOKUP($E302,'SD Abgabe'!$A$32:$N$610,'SD Abgabe'!$G$28,FALSE)/O302*P302,VLOOKUP($E302,'SD Abgabe'!$A$32:$N$610,'SD Abgabe'!$G$28,FALSE)),""))),"")</f>
        <v/>
      </c>
      <c r="AA302" s="87"/>
      <c r="AB302" s="86" t="str">
        <f ca="1">IFERROR(IF(AND(J302&lt;&gt;"eigene Stoffe",VLOOKUP($E302,'SD Abgabe'!$A$32:$N$610,'SD Abgabe'!$H$28,FALSE)=0),"",IF($L302&lt;&gt;0,"",IFERROR(IF(AND(P302&gt;0,O302&lt;&gt;"",Q302&lt;&gt;"t TM"),VLOOKUP($E302,'SD Abgabe'!$A$32:$N$610,'SD Abgabe'!$H$28,FALSE)/O302*P302,VLOOKUP($E302,'SD Abgabe'!$A$32:$N$610,'SD Abgabe'!$H$28,FALSE)),""))),"")</f>
        <v/>
      </c>
      <c r="AC302" s="87"/>
      <c r="AD302" s="424" t="s">
        <v>667</v>
      </c>
      <c r="AE302" s="26" t="str">
        <f>IF($M302=0,"",IFERROR(VLOOKUP($E302,'SD Abgabe'!$A$32:$N$556,AE$20,FALSE),""))</f>
        <v/>
      </c>
      <c r="AF302" s="15">
        <f t="shared" ca="1" si="99"/>
        <v>0</v>
      </c>
      <c r="AG302">
        <f t="shared" ca="1" si="87"/>
        <v>0</v>
      </c>
      <c r="AH302">
        <f t="shared" ca="1" si="88"/>
        <v>0</v>
      </c>
      <c r="AI302">
        <f t="shared" ca="1" si="89"/>
        <v>0</v>
      </c>
      <c r="AJ302">
        <f t="shared" ca="1" si="90"/>
        <v>0</v>
      </c>
      <c r="AK302">
        <f t="shared" si="100"/>
        <v>0</v>
      </c>
      <c r="AL302" s="28" t="e">
        <f ca="1">COUNTIF(OFFSET('SD Abgabe'!$C$32,VLOOKUP(J302,Art_Abgabe,3,FALSE),0,VLOOKUP(J302,Art_Abgabe,4,FALSE)-VLOOKUP(J302,Art_Abgabe,3,FALSE)+1,1),K302)</f>
        <v>#N/A</v>
      </c>
      <c r="AM302" s="14">
        <f ca="1">COUNTIF(OFFSET('SD Abgabe'!$M$32,VLOOKUP(E302,'SD Abgabe'!$A$33:$X$485,'SD Abgabe'!$X$28,FALSE),0,1,VLOOKUP(E302,'SD Abgabe'!$A$33:$Y$485,'SD Abgabe'!$Y$28,FALSE)),M302)</f>
        <v>0</v>
      </c>
      <c r="AN302" s="91">
        <f t="shared" ca="1" si="91"/>
        <v>0</v>
      </c>
      <c r="AO302" s="98">
        <f t="shared" si="101"/>
        <v>3</v>
      </c>
      <c r="AP302" s="98">
        <f t="shared" si="92"/>
        <v>0</v>
      </c>
      <c r="AQ302" s="17" t="str">
        <f t="shared" si="93"/>
        <v>1900-1-Abgabe</v>
      </c>
    </row>
    <row r="303" spans="1:43">
      <c r="A303" s="98">
        <f t="shared" si="82"/>
        <v>0</v>
      </c>
      <c r="B303" s="98" t="str">
        <f>IF(C303=1,SUM($C$23:C303),"")</f>
        <v/>
      </c>
      <c r="C303" s="98">
        <f t="shared" si="83"/>
        <v>0</v>
      </c>
      <c r="D303" t="str">
        <f t="shared" si="95"/>
        <v>1900-1-Abgabe-</v>
      </c>
      <c r="E303" s="7" t="str">
        <f t="shared" ca="1" si="84"/>
        <v>-</v>
      </c>
      <c r="F303" s="7">
        <f t="shared" si="96"/>
        <v>1900</v>
      </c>
      <c r="G303" s="7">
        <f t="shared" si="97"/>
        <v>1</v>
      </c>
      <c r="H303" s="162">
        <f t="shared" si="94"/>
        <v>281</v>
      </c>
      <c r="I303" s="77"/>
      <c r="J303" s="78"/>
      <c r="K303" s="79"/>
      <c r="L303" s="80"/>
      <c r="M303" s="177"/>
      <c r="N303" s="309" t="str">
        <f t="shared" ca="1" si="85"/>
        <v/>
      </c>
      <c r="O303" s="310" t="str">
        <f ca="1">IFERROR(IF(VLOOKUP($E303,'SD Abgabe'!$A$32:$N$610,'SD Abgabe'!$D$28,FALSE)=0,"",VLOOKUP($E303,'SD Abgabe'!$A$32:$N$610,'SD Abgabe'!$D$28,FALSE)),"")</f>
        <v/>
      </c>
      <c r="P303" s="313"/>
      <c r="Q303" s="317" t="str">
        <f>IF(OR($M303=0,L303&lt;&gt;0),"",IFERROR(VLOOKUP($E303,'SD Abgabe'!$A$32:$N$610,'SD Abgabe'!$E$28,FALSE),""))</f>
        <v/>
      </c>
      <c r="R303" s="87"/>
      <c r="S303" s="81" t="str">
        <f t="shared" si="86"/>
        <v/>
      </c>
      <c r="T303" s="82">
        <f>IF(M303="Tierische Erzeugnisse",IF(OR($M303=0,L303&lt;&gt;0,U303&gt;0),"",IFERROR(VLOOKUP($E303,'SD Abgabe'!$A$32:$N$4326,'SD Abgabe'!$J$28,FALSE),0)),)</f>
        <v>0</v>
      </c>
      <c r="U303" s="83"/>
      <c r="V303" s="81" t="str">
        <f t="shared" si="98"/>
        <v/>
      </c>
      <c r="W303" s="82">
        <f>IF(M303="organische Düngemittel",IF(OR($M303=0,L303&lt;&gt;0,X303&gt;0),"",IFERROR(VLOOKUP($E303,'SD Abgabe'!$A$32:$N$4326,'SD Abgabe'!$J$28,FALSE),)),)</f>
        <v>0</v>
      </c>
      <c r="X303" s="84"/>
      <c r="Y303" s="85" t="str">
        <f ca="1">IFERROR(VLOOKUP($E303,'SD Abgabe'!$A$32:$N$610,Y$20,FALSE),"")</f>
        <v/>
      </c>
      <c r="Z303" s="86" t="str">
        <f ca="1">IFERROR(IF(AND(J303&lt;&gt;"eigene Stoffe",VLOOKUP($E303,'SD Abgabe'!$A$32:$N$610,'SD Abgabe'!$G$28,FALSE)=0),"",IF($L303&lt;&gt;0,"",IFERROR(IF(AND(P303&gt;0,O303&lt;&gt;"",Q303&lt;&gt;"t TM"),VLOOKUP($E303,'SD Abgabe'!$A$32:$N$610,'SD Abgabe'!$G$28,FALSE)/O303*P303,VLOOKUP($E303,'SD Abgabe'!$A$32:$N$610,'SD Abgabe'!$G$28,FALSE)),""))),"")</f>
        <v/>
      </c>
      <c r="AA303" s="87"/>
      <c r="AB303" s="86" t="str">
        <f ca="1">IFERROR(IF(AND(J303&lt;&gt;"eigene Stoffe",VLOOKUP($E303,'SD Abgabe'!$A$32:$N$610,'SD Abgabe'!$H$28,FALSE)=0),"",IF($L303&lt;&gt;0,"",IFERROR(IF(AND(P303&gt;0,O303&lt;&gt;"",Q303&lt;&gt;"t TM"),VLOOKUP($E303,'SD Abgabe'!$A$32:$N$610,'SD Abgabe'!$H$28,FALSE)/O303*P303,VLOOKUP($E303,'SD Abgabe'!$A$32:$N$610,'SD Abgabe'!$H$28,FALSE)),""))),"")</f>
        <v/>
      </c>
      <c r="AC303" s="87"/>
      <c r="AD303" s="424" t="s">
        <v>667</v>
      </c>
      <c r="AE303" s="26" t="str">
        <f>IF($M303=0,"",IFERROR(VLOOKUP($E303,'SD Abgabe'!$A$32:$N$556,AE$20,FALSE),""))</f>
        <v/>
      </c>
      <c r="AF303" s="15">
        <f t="shared" ca="1" si="99"/>
        <v>0</v>
      </c>
      <c r="AG303">
        <f t="shared" ca="1" si="87"/>
        <v>0</v>
      </c>
      <c r="AH303">
        <f t="shared" ca="1" si="88"/>
        <v>0</v>
      </c>
      <c r="AI303">
        <f t="shared" ca="1" si="89"/>
        <v>0</v>
      </c>
      <c r="AJ303">
        <f t="shared" ca="1" si="90"/>
        <v>0</v>
      </c>
      <c r="AK303">
        <f t="shared" si="100"/>
        <v>0</v>
      </c>
      <c r="AL303" s="28" t="e">
        <f ca="1">COUNTIF(OFFSET('SD Abgabe'!$C$32,VLOOKUP(J303,Art_Abgabe,3,FALSE),0,VLOOKUP(J303,Art_Abgabe,4,FALSE)-VLOOKUP(J303,Art_Abgabe,3,FALSE)+1,1),K303)</f>
        <v>#N/A</v>
      </c>
      <c r="AM303" s="14">
        <f ca="1">COUNTIF(OFFSET('SD Abgabe'!$M$32,VLOOKUP(E303,'SD Abgabe'!$A$33:$X$485,'SD Abgabe'!$X$28,FALSE),0,1,VLOOKUP(E303,'SD Abgabe'!$A$33:$Y$485,'SD Abgabe'!$Y$28,FALSE)),M303)</f>
        <v>0</v>
      </c>
      <c r="AN303" s="91">
        <f t="shared" ca="1" si="91"/>
        <v>0</v>
      </c>
      <c r="AO303" s="98">
        <f t="shared" si="101"/>
        <v>3</v>
      </c>
      <c r="AP303" s="98">
        <f t="shared" si="92"/>
        <v>0</v>
      </c>
      <c r="AQ303" s="17" t="str">
        <f t="shared" si="93"/>
        <v>1900-1-Abgabe</v>
      </c>
    </row>
    <row r="304" spans="1:43">
      <c r="A304" s="98">
        <f t="shared" si="82"/>
        <v>0</v>
      </c>
      <c r="B304" s="98" t="str">
        <f>IF(C304=1,SUM($C$23:C304),"")</f>
        <v/>
      </c>
      <c r="C304" s="98">
        <f t="shared" si="83"/>
        <v>0</v>
      </c>
      <c r="D304" t="str">
        <f t="shared" si="95"/>
        <v>1900-1-Abgabe-</v>
      </c>
      <c r="E304" s="7" t="str">
        <f t="shared" ca="1" si="84"/>
        <v>-</v>
      </c>
      <c r="F304" s="7">
        <f t="shared" si="96"/>
        <v>1900</v>
      </c>
      <c r="G304" s="7">
        <f t="shared" si="97"/>
        <v>1</v>
      </c>
      <c r="H304" s="162">
        <f t="shared" si="94"/>
        <v>282</v>
      </c>
      <c r="I304" s="77"/>
      <c r="J304" s="78"/>
      <c r="K304" s="79"/>
      <c r="L304" s="80"/>
      <c r="M304" s="177"/>
      <c r="N304" s="309" t="str">
        <f t="shared" ca="1" si="85"/>
        <v/>
      </c>
      <c r="O304" s="310" t="str">
        <f ca="1">IFERROR(IF(VLOOKUP($E304,'SD Abgabe'!$A$32:$N$610,'SD Abgabe'!$D$28,FALSE)=0,"",VLOOKUP($E304,'SD Abgabe'!$A$32:$N$610,'SD Abgabe'!$D$28,FALSE)),"")</f>
        <v/>
      </c>
      <c r="P304" s="313"/>
      <c r="Q304" s="317" t="str">
        <f>IF(OR($M304=0,L304&lt;&gt;0),"",IFERROR(VLOOKUP($E304,'SD Abgabe'!$A$32:$N$610,'SD Abgabe'!$E$28,FALSE),""))</f>
        <v/>
      </c>
      <c r="R304" s="87"/>
      <c r="S304" s="81" t="str">
        <f t="shared" si="86"/>
        <v/>
      </c>
      <c r="T304" s="82">
        <f>IF(M304="Tierische Erzeugnisse",IF(OR($M304=0,L304&lt;&gt;0,U304&gt;0),"",IFERROR(VLOOKUP($E304,'SD Abgabe'!$A$32:$N$4326,'SD Abgabe'!$J$28,FALSE),0)),)</f>
        <v>0</v>
      </c>
      <c r="U304" s="83"/>
      <c r="V304" s="81" t="str">
        <f t="shared" si="98"/>
        <v/>
      </c>
      <c r="W304" s="82">
        <f>IF(M304="organische Düngemittel",IF(OR($M304=0,L304&lt;&gt;0,X304&gt;0),"",IFERROR(VLOOKUP($E304,'SD Abgabe'!$A$32:$N$4326,'SD Abgabe'!$J$28,FALSE),)),)</f>
        <v>0</v>
      </c>
      <c r="X304" s="84"/>
      <c r="Y304" s="85" t="str">
        <f ca="1">IFERROR(VLOOKUP($E304,'SD Abgabe'!$A$32:$N$610,Y$20,FALSE),"")</f>
        <v/>
      </c>
      <c r="Z304" s="86" t="str">
        <f ca="1">IFERROR(IF(AND(J304&lt;&gt;"eigene Stoffe",VLOOKUP($E304,'SD Abgabe'!$A$32:$N$610,'SD Abgabe'!$G$28,FALSE)=0),"",IF($L304&lt;&gt;0,"",IFERROR(IF(AND(P304&gt;0,O304&lt;&gt;"",Q304&lt;&gt;"t TM"),VLOOKUP($E304,'SD Abgabe'!$A$32:$N$610,'SD Abgabe'!$G$28,FALSE)/O304*P304,VLOOKUP($E304,'SD Abgabe'!$A$32:$N$610,'SD Abgabe'!$G$28,FALSE)),""))),"")</f>
        <v/>
      </c>
      <c r="AA304" s="87"/>
      <c r="AB304" s="86" t="str">
        <f ca="1">IFERROR(IF(AND(J304&lt;&gt;"eigene Stoffe",VLOOKUP($E304,'SD Abgabe'!$A$32:$N$610,'SD Abgabe'!$H$28,FALSE)=0),"",IF($L304&lt;&gt;0,"",IFERROR(IF(AND(P304&gt;0,O304&lt;&gt;"",Q304&lt;&gt;"t TM"),VLOOKUP($E304,'SD Abgabe'!$A$32:$N$610,'SD Abgabe'!$H$28,FALSE)/O304*P304,VLOOKUP($E304,'SD Abgabe'!$A$32:$N$610,'SD Abgabe'!$H$28,FALSE)),""))),"")</f>
        <v/>
      </c>
      <c r="AC304" s="87"/>
      <c r="AD304" s="424" t="s">
        <v>667</v>
      </c>
      <c r="AE304" s="26" t="str">
        <f>IF($M304=0,"",IFERROR(VLOOKUP($E304,'SD Abgabe'!$A$32:$N$556,AE$20,FALSE),""))</f>
        <v/>
      </c>
      <c r="AF304" s="15">
        <f t="shared" ca="1" si="99"/>
        <v>0</v>
      </c>
      <c r="AG304">
        <f t="shared" ca="1" si="87"/>
        <v>0</v>
      </c>
      <c r="AH304">
        <f t="shared" ca="1" si="88"/>
        <v>0</v>
      </c>
      <c r="AI304">
        <f t="shared" ca="1" si="89"/>
        <v>0</v>
      </c>
      <c r="AJ304">
        <f t="shared" ca="1" si="90"/>
        <v>0</v>
      </c>
      <c r="AK304">
        <f t="shared" si="100"/>
        <v>0</v>
      </c>
      <c r="AL304" s="28" t="e">
        <f ca="1">COUNTIF(OFFSET('SD Abgabe'!$C$32,VLOOKUP(J304,Art_Abgabe,3,FALSE),0,VLOOKUP(J304,Art_Abgabe,4,FALSE)-VLOOKUP(J304,Art_Abgabe,3,FALSE)+1,1),K304)</f>
        <v>#N/A</v>
      </c>
      <c r="AM304" s="14">
        <f ca="1">COUNTIF(OFFSET('SD Abgabe'!$M$32,VLOOKUP(E304,'SD Abgabe'!$A$33:$X$485,'SD Abgabe'!$X$28,FALSE),0,1,VLOOKUP(E304,'SD Abgabe'!$A$33:$Y$485,'SD Abgabe'!$Y$28,FALSE)),M304)</f>
        <v>0</v>
      </c>
      <c r="AN304" s="91">
        <f t="shared" ca="1" si="91"/>
        <v>0</v>
      </c>
      <c r="AO304" s="98">
        <f t="shared" si="101"/>
        <v>3</v>
      </c>
      <c r="AP304" s="98">
        <f t="shared" si="92"/>
        <v>0</v>
      </c>
      <c r="AQ304" s="17" t="str">
        <f t="shared" si="93"/>
        <v>1900-1-Abgabe</v>
      </c>
    </row>
    <row r="305" spans="1:43">
      <c r="A305" s="98">
        <f t="shared" si="82"/>
        <v>0</v>
      </c>
      <c r="B305" s="98" t="str">
        <f>IF(C305=1,SUM($C$23:C305),"")</f>
        <v/>
      </c>
      <c r="C305" s="98">
        <f t="shared" si="83"/>
        <v>0</v>
      </c>
      <c r="D305" t="str">
        <f t="shared" si="95"/>
        <v>1900-1-Abgabe-</v>
      </c>
      <c r="E305" s="7" t="str">
        <f t="shared" ca="1" si="84"/>
        <v>-</v>
      </c>
      <c r="F305" s="7">
        <f t="shared" si="96"/>
        <v>1900</v>
      </c>
      <c r="G305" s="7">
        <f t="shared" si="97"/>
        <v>1</v>
      </c>
      <c r="H305" s="162">
        <f t="shared" si="94"/>
        <v>283</v>
      </c>
      <c r="I305" s="77"/>
      <c r="J305" s="78"/>
      <c r="K305" s="79"/>
      <c r="L305" s="80"/>
      <c r="M305" s="177"/>
      <c r="N305" s="309" t="str">
        <f t="shared" ca="1" si="85"/>
        <v/>
      </c>
      <c r="O305" s="310" t="str">
        <f ca="1">IFERROR(IF(VLOOKUP($E305,'SD Abgabe'!$A$32:$N$610,'SD Abgabe'!$D$28,FALSE)=0,"",VLOOKUP($E305,'SD Abgabe'!$A$32:$N$610,'SD Abgabe'!$D$28,FALSE)),"")</f>
        <v/>
      </c>
      <c r="P305" s="313"/>
      <c r="Q305" s="317" t="str">
        <f>IF(OR($M305=0,L305&lt;&gt;0),"",IFERROR(VLOOKUP($E305,'SD Abgabe'!$A$32:$N$610,'SD Abgabe'!$E$28,FALSE),""))</f>
        <v/>
      </c>
      <c r="R305" s="87"/>
      <c r="S305" s="81" t="str">
        <f t="shared" si="86"/>
        <v/>
      </c>
      <c r="T305" s="82">
        <f>IF(M305="Tierische Erzeugnisse",IF(OR($M305=0,L305&lt;&gt;0,U305&gt;0),"",IFERROR(VLOOKUP($E305,'SD Abgabe'!$A$32:$N$4326,'SD Abgabe'!$J$28,FALSE),0)),)</f>
        <v>0</v>
      </c>
      <c r="U305" s="83"/>
      <c r="V305" s="81" t="str">
        <f t="shared" si="98"/>
        <v/>
      </c>
      <c r="W305" s="82">
        <f>IF(M305="organische Düngemittel",IF(OR($M305=0,L305&lt;&gt;0,X305&gt;0),"",IFERROR(VLOOKUP($E305,'SD Abgabe'!$A$32:$N$4326,'SD Abgabe'!$J$28,FALSE),)),)</f>
        <v>0</v>
      </c>
      <c r="X305" s="84"/>
      <c r="Y305" s="85" t="str">
        <f ca="1">IFERROR(VLOOKUP($E305,'SD Abgabe'!$A$32:$N$610,Y$20,FALSE),"")</f>
        <v/>
      </c>
      <c r="Z305" s="86" t="str">
        <f ca="1">IFERROR(IF(AND(J305&lt;&gt;"eigene Stoffe",VLOOKUP($E305,'SD Abgabe'!$A$32:$N$610,'SD Abgabe'!$G$28,FALSE)=0),"",IF($L305&lt;&gt;0,"",IFERROR(IF(AND(P305&gt;0,O305&lt;&gt;"",Q305&lt;&gt;"t TM"),VLOOKUP($E305,'SD Abgabe'!$A$32:$N$610,'SD Abgabe'!$G$28,FALSE)/O305*P305,VLOOKUP($E305,'SD Abgabe'!$A$32:$N$610,'SD Abgabe'!$G$28,FALSE)),""))),"")</f>
        <v/>
      </c>
      <c r="AA305" s="87"/>
      <c r="AB305" s="86" t="str">
        <f ca="1">IFERROR(IF(AND(J305&lt;&gt;"eigene Stoffe",VLOOKUP($E305,'SD Abgabe'!$A$32:$N$610,'SD Abgabe'!$H$28,FALSE)=0),"",IF($L305&lt;&gt;0,"",IFERROR(IF(AND(P305&gt;0,O305&lt;&gt;"",Q305&lt;&gt;"t TM"),VLOOKUP($E305,'SD Abgabe'!$A$32:$N$610,'SD Abgabe'!$H$28,FALSE)/O305*P305,VLOOKUP($E305,'SD Abgabe'!$A$32:$N$610,'SD Abgabe'!$H$28,FALSE)),""))),"")</f>
        <v/>
      </c>
      <c r="AC305" s="87"/>
      <c r="AD305" s="424" t="s">
        <v>667</v>
      </c>
      <c r="AE305" s="26" t="str">
        <f>IF($M305=0,"",IFERROR(VLOOKUP($E305,'SD Abgabe'!$A$32:$N$556,AE$20,FALSE),""))</f>
        <v/>
      </c>
      <c r="AF305" s="15">
        <f t="shared" ca="1" si="99"/>
        <v>0</v>
      </c>
      <c r="AG305">
        <f t="shared" ca="1" si="87"/>
        <v>0</v>
      </c>
      <c r="AH305">
        <f t="shared" ca="1" si="88"/>
        <v>0</v>
      </c>
      <c r="AI305">
        <f t="shared" ca="1" si="89"/>
        <v>0</v>
      </c>
      <c r="AJ305">
        <f t="shared" ca="1" si="90"/>
        <v>0</v>
      </c>
      <c r="AK305">
        <f t="shared" si="100"/>
        <v>0</v>
      </c>
      <c r="AL305" s="28" t="e">
        <f ca="1">COUNTIF(OFFSET('SD Abgabe'!$C$32,VLOOKUP(J305,Art_Abgabe,3,FALSE),0,VLOOKUP(J305,Art_Abgabe,4,FALSE)-VLOOKUP(J305,Art_Abgabe,3,FALSE)+1,1),K305)</f>
        <v>#N/A</v>
      </c>
      <c r="AM305" s="14">
        <f ca="1">COUNTIF(OFFSET('SD Abgabe'!$M$32,VLOOKUP(E305,'SD Abgabe'!$A$33:$X$485,'SD Abgabe'!$X$28,FALSE),0,1,VLOOKUP(E305,'SD Abgabe'!$A$33:$Y$485,'SD Abgabe'!$Y$28,FALSE)),M305)</f>
        <v>0</v>
      </c>
      <c r="AN305" s="91">
        <f t="shared" ca="1" si="91"/>
        <v>0</v>
      </c>
      <c r="AO305" s="98">
        <f t="shared" si="101"/>
        <v>3</v>
      </c>
      <c r="AP305" s="98">
        <f t="shared" si="92"/>
        <v>0</v>
      </c>
      <c r="AQ305" s="17" t="str">
        <f t="shared" si="93"/>
        <v>1900-1-Abgabe</v>
      </c>
    </row>
    <row r="306" spans="1:43">
      <c r="A306" s="98">
        <f t="shared" si="82"/>
        <v>0</v>
      </c>
      <c r="B306" s="98" t="str">
        <f>IF(C306=1,SUM($C$23:C306),"")</f>
        <v/>
      </c>
      <c r="C306" s="98">
        <f t="shared" si="83"/>
        <v>0</v>
      </c>
      <c r="D306" t="str">
        <f t="shared" si="95"/>
        <v>1900-1-Abgabe-</v>
      </c>
      <c r="E306" s="7" t="str">
        <f t="shared" ca="1" si="84"/>
        <v>-</v>
      </c>
      <c r="F306" s="7">
        <f t="shared" si="96"/>
        <v>1900</v>
      </c>
      <c r="G306" s="7">
        <f t="shared" si="97"/>
        <v>1</v>
      </c>
      <c r="H306" s="162">
        <f t="shared" si="94"/>
        <v>284</v>
      </c>
      <c r="I306" s="77"/>
      <c r="J306" s="78"/>
      <c r="K306" s="79"/>
      <c r="L306" s="80"/>
      <c r="M306" s="177"/>
      <c r="N306" s="309" t="str">
        <f t="shared" ca="1" si="85"/>
        <v/>
      </c>
      <c r="O306" s="310" t="str">
        <f ca="1">IFERROR(IF(VLOOKUP($E306,'SD Abgabe'!$A$32:$N$610,'SD Abgabe'!$D$28,FALSE)=0,"",VLOOKUP($E306,'SD Abgabe'!$A$32:$N$610,'SD Abgabe'!$D$28,FALSE)),"")</f>
        <v/>
      </c>
      <c r="P306" s="313"/>
      <c r="Q306" s="317" t="str">
        <f>IF(OR($M306=0,L306&lt;&gt;0),"",IFERROR(VLOOKUP($E306,'SD Abgabe'!$A$32:$N$610,'SD Abgabe'!$E$28,FALSE),""))</f>
        <v/>
      </c>
      <c r="R306" s="87"/>
      <c r="S306" s="81" t="str">
        <f t="shared" si="86"/>
        <v/>
      </c>
      <c r="T306" s="82">
        <f>IF(M306="Tierische Erzeugnisse",IF(OR($M306=0,L306&lt;&gt;0,U306&gt;0),"",IFERROR(VLOOKUP($E306,'SD Abgabe'!$A$32:$N$4326,'SD Abgabe'!$J$28,FALSE),0)),)</f>
        <v>0</v>
      </c>
      <c r="U306" s="83"/>
      <c r="V306" s="81" t="str">
        <f t="shared" si="98"/>
        <v/>
      </c>
      <c r="W306" s="82">
        <f>IF(M306="organische Düngemittel",IF(OR($M306=0,L306&lt;&gt;0,X306&gt;0),"",IFERROR(VLOOKUP($E306,'SD Abgabe'!$A$32:$N$4326,'SD Abgabe'!$J$28,FALSE),)),)</f>
        <v>0</v>
      </c>
      <c r="X306" s="84"/>
      <c r="Y306" s="85" t="str">
        <f ca="1">IFERROR(VLOOKUP($E306,'SD Abgabe'!$A$32:$N$610,Y$20,FALSE),"")</f>
        <v/>
      </c>
      <c r="Z306" s="86" t="str">
        <f ca="1">IFERROR(IF(AND(J306&lt;&gt;"eigene Stoffe",VLOOKUP($E306,'SD Abgabe'!$A$32:$N$610,'SD Abgabe'!$G$28,FALSE)=0),"",IF($L306&lt;&gt;0,"",IFERROR(IF(AND(P306&gt;0,O306&lt;&gt;"",Q306&lt;&gt;"t TM"),VLOOKUP($E306,'SD Abgabe'!$A$32:$N$610,'SD Abgabe'!$G$28,FALSE)/O306*P306,VLOOKUP($E306,'SD Abgabe'!$A$32:$N$610,'SD Abgabe'!$G$28,FALSE)),""))),"")</f>
        <v/>
      </c>
      <c r="AA306" s="87"/>
      <c r="AB306" s="86" t="str">
        <f ca="1">IFERROR(IF(AND(J306&lt;&gt;"eigene Stoffe",VLOOKUP($E306,'SD Abgabe'!$A$32:$N$610,'SD Abgabe'!$H$28,FALSE)=0),"",IF($L306&lt;&gt;0,"",IFERROR(IF(AND(P306&gt;0,O306&lt;&gt;"",Q306&lt;&gt;"t TM"),VLOOKUP($E306,'SD Abgabe'!$A$32:$N$610,'SD Abgabe'!$H$28,FALSE)/O306*P306,VLOOKUP($E306,'SD Abgabe'!$A$32:$N$610,'SD Abgabe'!$H$28,FALSE)),""))),"")</f>
        <v/>
      </c>
      <c r="AC306" s="87"/>
      <c r="AD306" s="424" t="s">
        <v>667</v>
      </c>
      <c r="AE306" s="26" t="str">
        <f>IF($M306=0,"",IFERROR(VLOOKUP($E306,'SD Abgabe'!$A$32:$N$556,AE$20,FALSE),""))</f>
        <v/>
      </c>
      <c r="AF306" s="15">
        <f t="shared" ca="1" si="99"/>
        <v>0</v>
      </c>
      <c r="AG306">
        <f t="shared" ca="1" si="87"/>
        <v>0</v>
      </c>
      <c r="AH306">
        <f t="shared" ca="1" si="88"/>
        <v>0</v>
      </c>
      <c r="AI306">
        <f t="shared" ca="1" si="89"/>
        <v>0</v>
      </c>
      <c r="AJ306">
        <f t="shared" ca="1" si="90"/>
        <v>0</v>
      </c>
      <c r="AK306">
        <f t="shared" si="100"/>
        <v>0</v>
      </c>
      <c r="AL306" s="28" t="e">
        <f ca="1">COUNTIF(OFFSET('SD Abgabe'!$C$32,VLOOKUP(J306,Art_Abgabe,3,FALSE),0,VLOOKUP(J306,Art_Abgabe,4,FALSE)-VLOOKUP(J306,Art_Abgabe,3,FALSE)+1,1),K306)</f>
        <v>#N/A</v>
      </c>
      <c r="AM306" s="14">
        <f ca="1">COUNTIF(OFFSET('SD Abgabe'!$M$32,VLOOKUP(E306,'SD Abgabe'!$A$33:$X$485,'SD Abgabe'!$X$28,FALSE),0,1,VLOOKUP(E306,'SD Abgabe'!$A$33:$Y$485,'SD Abgabe'!$Y$28,FALSE)),M306)</f>
        <v>0</v>
      </c>
      <c r="AN306" s="91">
        <f t="shared" ca="1" si="91"/>
        <v>0</v>
      </c>
      <c r="AO306" s="98">
        <f t="shared" si="101"/>
        <v>3</v>
      </c>
      <c r="AP306" s="98">
        <f t="shared" si="92"/>
        <v>0</v>
      </c>
      <c r="AQ306" s="17" t="str">
        <f t="shared" si="93"/>
        <v>1900-1-Abgabe</v>
      </c>
    </row>
    <row r="307" spans="1:43">
      <c r="A307" s="98">
        <f t="shared" si="82"/>
        <v>0</v>
      </c>
      <c r="B307" s="98" t="str">
        <f>IF(C307=1,SUM($C$23:C307),"")</f>
        <v/>
      </c>
      <c r="C307" s="98">
        <f t="shared" si="83"/>
        <v>0</v>
      </c>
      <c r="D307" t="str">
        <f t="shared" si="95"/>
        <v>1900-1-Abgabe-</v>
      </c>
      <c r="E307" s="7" t="str">
        <f t="shared" ca="1" si="84"/>
        <v>-</v>
      </c>
      <c r="F307" s="7">
        <f t="shared" si="96"/>
        <v>1900</v>
      </c>
      <c r="G307" s="7">
        <f t="shared" si="97"/>
        <v>1</v>
      </c>
      <c r="H307" s="162">
        <f t="shared" si="94"/>
        <v>285</v>
      </c>
      <c r="I307" s="77"/>
      <c r="J307" s="78"/>
      <c r="K307" s="79"/>
      <c r="L307" s="80"/>
      <c r="M307" s="177"/>
      <c r="N307" s="309" t="str">
        <f t="shared" ca="1" si="85"/>
        <v/>
      </c>
      <c r="O307" s="310" t="str">
        <f ca="1">IFERROR(IF(VLOOKUP($E307,'SD Abgabe'!$A$32:$N$610,'SD Abgabe'!$D$28,FALSE)=0,"",VLOOKUP($E307,'SD Abgabe'!$A$32:$N$610,'SD Abgabe'!$D$28,FALSE)),"")</f>
        <v/>
      </c>
      <c r="P307" s="313"/>
      <c r="Q307" s="317" t="str">
        <f>IF(OR($M307=0,L307&lt;&gt;0),"",IFERROR(VLOOKUP($E307,'SD Abgabe'!$A$32:$N$610,'SD Abgabe'!$E$28,FALSE),""))</f>
        <v/>
      </c>
      <c r="R307" s="87"/>
      <c r="S307" s="81" t="str">
        <f t="shared" si="86"/>
        <v/>
      </c>
      <c r="T307" s="82">
        <f>IF(M307="Tierische Erzeugnisse",IF(OR($M307=0,L307&lt;&gt;0,U307&gt;0),"",IFERROR(VLOOKUP($E307,'SD Abgabe'!$A$32:$N$4326,'SD Abgabe'!$J$28,FALSE),0)),)</f>
        <v>0</v>
      </c>
      <c r="U307" s="83"/>
      <c r="V307" s="81" t="str">
        <f t="shared" si="98"/>
        <v/>
      </c>
      <c r="W307" s="82">
        <f>IF(M307="organische Düngemittel",IF(OR($M307=0,L307&lt;&gt;0,X307&gt;0),"",IFERROR(VLOOKUP($E307,'SD Abgabe'!$A$32:$N$4326,'SD Abgabe'!$J$28,FALSE),)),)</f>
        <v>0</v>
      </c>
      <c r="X307" s="84"/>
      <c r="Y307" s="85" t="str">
        <f ca="1">IFERROR(VLOOKUP($E307,'SD Abgabe'!$A$32:$N$610,Y$20,FALSE),"")</f>
        <v/>
      </c>
      <c r="Z307" s="86" t="str">
        <f ca="1">IFERROR(IF(AND(J307&lt;&gt;"eigene Stoffe",VLOOKUP($E307,'SD Abgabe'!$A$32:$N$610,'SD Abgabe'!$G$28,FALSE)=0),"",IF($L307&lt;&gt;0,"",IFERROR(IF(AND(P307&gt;0,O307&lt;&gt;"",Q307&lt;&gt;"t TM"),VLOOKUP($E307,'SD Abgabe'!$A$32:$N$610,'SD Abgabe'!$G$28,FALSE)/O307*P307,VLOOKUP($E307,'SD Abgabe'!$A$32:$N$610,'SD Abgabe'!$G$28,FALSE)),""))),"")</f>
        <v/>
      </c>
      <c r="AA307" s="87"/>
      <c r="AB307" s="86" t="str">
        <f ca="1">IFERROR(IF(AND(J307&lt;&gt;"eigene Stoffe",VLOOKUP($E307,'SD Abgabe'!$A$32:$N$610,'SD Abgabe'!$H$28,FALSE)=0),"",IF($L307&lt;&gt;0,"",IFERROR(IF(AND(P307&gt;0,O307&lt;&gt;"",Q307&lt;&gt;"t TM"),VLOOKUP($E307,'SD Abgabe'!$A$32:$N$610,'SD Abgabe'!$H$28,FALSE)/O307*P307,VLOOKUP($E307,'SD Abgabe'!$A$32:$N$610,'SD Abgabe'!$H$28,FALSE)),""))),"")</f>
        <v/>
      </c>
      <c r="AC307" s="87"/>
      <c r="AD307" s="424" t="s">
        <v>667</v>
      </c>
      <c r="AE307" s="26" t="str">
        <f>IF($M307=0,"",IFERROR(VLOOKUP($E307,'SD Abgabe'!$A$32:$N$556,AE$20,FALSE),""))</f>
        <v/>
      </c>
      <c r="AF307" s="15">
        <f t="shared" ca="1" si="99"/>
        <v>0</v>
      </c>
      <c r="AG307">
        <f t="shared" ca="1" si="87"/>
        <v>0</v>
      </c>
      <c r="AH307">
        <f t="shared" ca="1" si="88"/>
        <v>0</v>
      </c>
      <c r="AI307">
        <f t="shared" ca="1" si="89"/>
        <v>0</v>
      </c>
      <c r="AJ307">
        <f t="shared" ca="1" si="90"/>
        <v>0</v>
      </c>
      <c r="AK307">
        <f t="shared" si="100"/>
        <v>0</v>
      </c>
      <c r="AL307" s="28" t="e">
        <f ca="1">COUNTIF(OFFSET('SD Abgabe'!$C$32,VLOOKUP(J307,Art_Abgabe,3,FALSE),0,VLOOKUP(J307,Art_Abgabe,4,FALSE)-VLOOKUP(J307,Art_Abgabe,3,FALSE)+1,1),K307)</f>
        <v>#N/A</v>
      </c>
      <c r="AM307" s="14">
        <f ca="1">COUNTIF(OFFSET('SD Abgabe'!$M$32,VLOOKUP(E307,'SD Abgabe'!$A$33:$X$485,'SD Abgabe'!$X$28,FALSE),0,1,VLOOKUP(E307,'SD Abgabe'!$A$33:$Y$485,'SD Abgabe'!$Y$28,FALSE)),M307)</f>
        <v>0</v>
      </c>
      <c r="AN307" s="91">
        <f t="shared" ca="1" si="91"/>
        <v>0</v>
      </c>
      <c r="AO307" s="98">
        <f t="shared" si="101"/>
        <v>3</v>
      </c>
      <c r="AP307" s="98">
        <f t="shared" si="92"/>
        <v>0</v>
      </c>
      <c r="AQ307" s="17" t="str">
        <f t="shared" si="93"/>
        <v>1900-1-Abgabe</v>
      </c>
    </row>
    <row r="308" spans="1:43">
      <c r="A308" s="98">
        <f t="shared" si="82"/>
        <v>0</v>
      </c>
      <c r="B308" s="98" t="str">
        <f>IF(C308=1,SUM($C$23:C308),"")</f>
        <v/>
      </c>
      <c r="C308" s="98">
        <f t="shared" si="83"/>
        <v>0</v>
      </c>
      <c r="D308" t="str">
        <f t="shared" si="95"/>
        <v>1900-1-Abgabe-</v>
      </c>
      <c r="E308" s="7" t="str">
        <f t="shared" ca="1" si="84"/>
        <v>-</v>
      </c>
      <c r="F308" s="7">
        <f t="shared" si="96"/>
        <v>1900</v>
      </c>
      <c r="G308" s="7">
        <f t="shared" si="97"/>
        <v>1</v>
      </c>
      <c r="H308" s="162">
        <f t="shared" si="94"/>
        <v>286</v>
      </c>
      <c r="I308" s="77"/>
      <c r="J308" s="78"/>
      <c r="K308" s="79"/>
      <c r="L308" s="80"/>
      <c r="M308" s="177"/>
      <c r="N308" s="309" t="str">
        <f t="shared" ca="1" si="85"/>
        <v/>
      </c>
      <c r="O308" s="310" t="str">
        <f ca="1">IFERROR(IF(VLOOKUP($E308,'SD Abgabe'!$A$32:$N$610,'SD Abgabe'!$D$28,FALSE)=0,"",VLOOKUP($E308,'SD Abgabe'!$A$32:$N$610,'SD Abgabe'!$D$28,FALSE)),"")</f>
        <v/>
      </c>
      <c r="P308" s="313"/>
      <c r="Q308" s="317" t="str">
        <f>IF(OR($M308=0,L308&lt;&gt;0),"",IFERROR(VLOOKUP($E308,'SD Abgabe'!$A$32:$N$610,'SD Abgabe'!$E$28,FALSE),""))</f>
        <v/>
      </c>
      <c r="R308" s="87"/>
      <c r="S308" s="81" t="str">
        <f t="shared" si="86"/>
        <v/>
      </c>
      <c r="T308" s="82">
        <f>IF(M308="Tierische Erzeugnisse",IF(OR($M308=0,L308&lt;&gt;0,U308&gt;0),"",IFERROR(VLOOKUP($E308,'SD Abgabe'!$A$32:$N$4326,'SD Abgabe'!$J$28,FALSE),0)),)</f>
        <v>0</v>
      </c>
      <c r="U308" s="83"/>
      <c r="V308" s="81" t="str">
        <f t="shared" si="98"/>
        <v/>
      </c>
      <c r="W308" s="82">
        <f>IF(M308="organische Düngemittel",IF(OR($M308=0,L308&lt;&gt;0,X308&gt;0),"",IFERROR(VLOOKUP($E308,'SD Abgabe'!$A$32:$N$4326,'SD Abgabe'!$J$28,FALSE),)),)</f>
        <v>0</v>
      </c>
      <c r="X308" s="84"/>
      <c r="Y308" s="85" t="str">
        <f ca="1">IFERROR(VLOOKUP($E308,'SD Abgabe'!$A$32:$N$610,Y$20,FALSE),"")</f>
        <v/>
      </c>
      <c r="Z308" s="86" t="str">
        <f ca="1">IFERROR(IF(AND(J308&lt;&gt;"eigene Stoffe",VLOOKUP($E308,'SD Abgabe'!$A$32:$N$610,'SD Abgabe'!$G$28,FALSE)=0),"",IF($L308&lt;&gt;0,"",IFERROR(IF(AND(P308&gt;0,O308&lt;&gt;"",Q308&lt;&gt;"t TM"),VLOOKUP($E308,'SD Abgabe'!$A$32:$N$610,'SD Abgabe'!$G$28,FALSE)/O308*P308,VLOOKUP($E308,'SD Abgabe'!$A$32:$N$610,'SD Abgabe'!$G$28,FALSE)),""))),"")</f>
        <v/>
      </c>
      <c r="AA308" s="87"/>
      <c r="AB308" s="86" t="str">
        <f ca="1">IFERROR(IF(AND(J308&lt;&gt;"eigene Stoffe",VLOOKUP($E308,'SD Abgabe'!$A$32:$N$610,'SD Abgabe'!$H$28,FALSE)=0),"",IF($L308&lt;&gt;0,"",IFERROR(IF(AND(P308&gt;0,O308&lt;&gt;"",Q308&lt;&gt;"t TM"),VLOOKUP($E308,'SD Abgabe'!$A$32:$N$610,'SD Abgabe'!$H$28,FALSE)/O308*P308,VLOOKUP($E308,'SD Abgabe'!$A$32:$N$610,'SD Abgabe'!$H$28,FALSE)),""))),"")</f>
        <v/>
      </c>
      <c r="AC308" s="87"/>
      <c r="AD308" s="424" t="s">
        <v>667</v>
      </c>
      <c r="AE308" s="26" t="str">
        <f>IF($M308=0,"",IFERROR(VLOOKUP($E308,'SD Abgabe'!$A$32:$N$556,AE$20,FALSE),""))</f>
        <v/>
      </c>
      <c r="AF308" s="15">
        <f t="shared" ca="1" si="99"/>
        <v>0</v>
      </c>
      <c r="AG308">
        <f t="shared" ca="1" si="87"/>
        <v>0</v>
      </c>
      <c r="AH308">
        <f t="shared" ca="1" si="88"/>
        <v>0</v>
      </c>
      <c r="AI308">
        <f t="shared" ca="1" si="89"/>
        <v>0</v>
      </c>
      <c r="AJ308">
        <f t="shared" ca="1" si="90"/>
        <v>0</v>
      </c>
      <c r="AK308">
        <f t="shared" si="100"/>
        <v>0</v>
      </c>
      <c r="AL308" s="28" t="e">
        <f ca="1">COUNTIF(OFFSET('SD Abgabe'!$C$32,VLOOKUP(J308,Art_Abgabe,3,FALSE),0,VLOOKUP(J308,Art_Abgabe,4,FALSE)-VLOOKUP(J308,Art_Abgabe,3,FALSE)+1,1),K308)</f>
        <v>#N/A</v>
      </c>
      <c r="AM308" s="14">
        <f ca="1">COUNTIF(OFFSET('SD Abgabe'!$M$32,VLOOKUP(E308,'SD Abgabe'!$A$33:$X$485,'SD Abgabe'!$X$28,FALSE),0,1,VLOOKUP(E308,'SD Abgabe'!$A$33:$Y$485,'SD Abgabe'!$Y$28,FALSE)),M308)</f>
        <v>0</v>
      </c>
      <c r="AN308" s="91">
        <f t="shared" ca="1" si="91"/>
        <v>0</v>
      </c>
      <c r="AO308" s="98">
        <f t="shared" si="101"/>
        <v>3</v>
      </c>
      <c r="AP308" s="98">
        <f t="shared" si="92"/>
        <v>0</v>
      </c>
      <c r="AQ308" s="17" t="str">
        <f t="shared" si="93"/>
        <v>1900-1-Abgabe</v>
      </c>
    </row>
    <row r="309" spans="1:43">
      <c r="A309" s="98">
        <f t="shared" si="82"/>
        <v>0</v>
      </c>
      <c r="B309" s="98" t="str">
        <f>IF(C309=1,SUM($C$23:C309),"")</f>
        <v/>
      </c>
      <c r="C309" s="98">
        <f t="shared" si="83"/>
        <v>0</v>
      </c>
      <c r="D309" t="str">
        <f t="shared" si="95"/>
        <v>1900-1-Abgabe-</v>
      </c>
      <c r="E309" s="7" t="str">
        <f t="shared" ca="1" si="84"/>
        <v>-</v>
      </c>
      <c r="F309" s="7">
        <f t="shared" si="96"/>
        <v>1900</v>
      </c>
      <c r="G309" s="7">
        <f t="shared" si="97"/>
        <v>1</v>
      </c>
      <c r="H309" s="162">
        <f t="shared" si="94"/>
        <v>287</v>
      </c>
      <c r="I309" s="77"/>
      <c r="J309" s="78"/>
      <c r="K309" s="79"/>
      <c r="L309" s="80"/>
      <c r="M309" s="177"/>
      <c r="N309" s="309" t="str">
        <f t="shared" ca="1" si="85"/>
        <v/>
      </c>
      <c r="O309" s="310" t="str">
        <f ca="1">IFERROR(IF(VLOOKUP($E309,'SD Abgabe'!$A$32:$N$610,'SD Abgabe'!$D$28,FALSE)=0,"",VLOOKUP($E309,'SD Abgabe'!$A$32:$N$610,'SD Abgabe'!$D$28,FALSE)),"")</f>
        <v/>
      </c>
      <c r="P309" s="313"/>
      <c r="Q309" s="317" t="str">
        <f>IF(OR($M309=0,L309&lt;&gt;0),"",IFERROR(VLOOKUP($E309,'SD Abgabe'!$A$32:$N$610,'SD Abgabe'!$E$28,FALSE),""))</f>
        <v/>
      </c>
      <c r="R309" s="87"/>
      <c r="S309" s="81" t="str">
        <f t="shared" si="86"/>
        <v/>
      </c>
      <c r="T309" s="82">
        <f>IF(M309="Tierische Erzeugnisse",IF(OR($M309=0,L309&lt;&gt;0,U309&gt;0),"",IFERROR(VLOOKUP($E309,'SD Abgabe'!$A$32:$N$4326,'SD Abgabe'!$J$28,FALSE),0)),)</f>
        <v>0</v>
      </c>
      <c r="U309" s="83"/>
      <c r="V309" s="81" t="str">
        <f t="shared" si="98"/>
        <v/>
      </c>
      <c r="W309" s="82">
        <f>IF(M309="organische Düngemittel",IF(OR($M309=0,L309&lt;&gt;0,X309&gt;0),"",IFERROR(VLOOKUP($E309,'SD Abgabe'!$A$32:$N$4326,'SD Abgabe'!$J$28,FALSE),)),)</f>
        <v>0</v>
      </c>
      <c r="X309" s="84"/>
      <c r="Y309" s="85" t="str">
        <f ca="1">IFERROR(VLOOKUP($E309,'SD Abgabe'!$A$32:$N$610,Y$20,FALSE),"")</f>
        <v/>
      </c>
      <c r="Z309" s="86" t="str">
        <f ca="1">IFERROR(IF(AND(J309&lt;&gt;"eigene Stoffe",VLOOKUP($E309,'SD Abgabe'!$A$32:$N$610,'SD Abgabe'!$G$28,FALSE)=0),"",IF($L309&lt;&gt;0,"",IFERROR(IF(AND(P309&gt;0,O309&lt;&gt;"",Q309&lt;&gt;"t TM"),VLOOKUP($E309,'SD Abgabe'!$A$32:$N$610,'SD Abgabe'!$G$28,FALSE)/O309*P309,VLOOKUP($E309,'SD Abgabe'!$A$32:$N$610,'SD Abgabe'!$G$28,FALSE)),""))),"")</f>
        <v/>
      </c>
      <c r="AA309" s="87"/>
      <c r="AB309" s="86" t="str">
        <f ca="1">IFERROR(IF(AND(J309&lt;&gt;"eigene Stoffe",VLOOKUP($E309,'SD Abgabe'!$A$32:$N$610,'SD Abgabe'!$H$28,FALSE)=0),"",IF($L309&lt;&gt;0,"",IFERROR(IF(AND(P309&gt;0,O309&lt;&gt;"",Q309&lt;&gt;"t TM"),VLOOKUP($E309,'SD Abgabe'!$A$32:$N$610,'SD Abgabe'!$H$28,FALSE)/O309*P309,VLOOKUP($E309,'SD Abgabe'!$A$32:$N$610,'SD Abgabe'!$H$28,FALSE)),""))),"")</f>
        <v/>
      </c>
      <c r="AC309" s="87"/>
      <c r="AD309" s="424" t="s">
        <v>667</v>
      </c>
      <c r="AE309" s="26" t="str">
        <f>IF($M309=0,"",IFERROR(VLOOKUP($E309,'SD Abgabe'!$A$32:$N$556,AE$20,FALSE),""))</f>
        <v/>
      </c>
      <c r="AF309" s="15">
        <f t="shared" ca="1" si="99"/>
        <v>0</v>
      </c>
      <c r="AG309">
        <f t="shared" ca="1" si="87"/>
        <v>0</v>
      </c>
      <c r="AH309">
        <f t="shared" ca="1" si="88"/>
        <v>0</v>
      </c>
      <c r="AI309">
        <f t="shared" ca="1" si="89"/>
        <v>0</v>
      </c>
      <c r="AJ309">
        <f t="shared" ca="1" si="90"/>
        <v>0</v>
      </c>
      <c r="AK309">
        <f t="shared" si="100"/>
        <v>0</v>
      </c>
      <c r="AL309" s="28" t="e">
        <f ca="1">COUNTIF(OFFSET('SD Abgabe'!$C$32,VLOOKUP(J309,Art_Abgabe,3,FALSE),0,VLOOKUP(J309,Art_Abgabe,4,FALSE)-VLOOKUP(J309,Art_Abgabe,3,FALSE)+1,1),K309)</f>
        <v>#N/A</v>
      </c>
      <c r="AM309" s="14">
        <f ca="1">COUNTIF(OFFSET('SD Abgabe'!$M$32,VLOOKUP(E309,'SD Abgabe'!$A$33:$X$485,'SD Abgabe'!$X$28,FALSE),0,1,VLOOKUP(E309,'SD Abgabe'!$A$33:$Y$485,'SD Abgabe'!$Y$28,FALSE)),M309)</f>
        <v>0</v>
      </c>
      <c r="AN309" s="91">
        <f t="shared" ca="1" si="91"/>
        <v>0</v>
      </c>
      <c r="AO309" s="98">
        <f t="shared" si="101"/>
        <v>3</v>
      </c>
      <c r="AP309" s="98">
        <f t="shared" si="92"/>
        <v>0</v>
      </c>
      <c r="AQ309" s="17" t="str">
        <f t="shared" si="93"/>
        <v>1900-1-Abgabe</v>
      </c>
    </row>
    <row r="310" spans="1:43">
      <c r="A310" s="98">
        <f t="shared" si="82"/>
        <v>0</v>
      </c>
      <c r="B310" s="98" t="str">
        <f>IF(C310=1,SUM($C$23:C310),"")</f>
        <v/>
      </c>
      <c r="C310" s="98">
        <f t="shared" si="83"/>
        <v>0</v>
      </c>
      <c r="D310" t="str">
        <f t="shared" si="95"/>
        <v>1900-1-Abgabe-</v>
      </c>
      <c r="E310" s="7" t="str">
        <f t="shared" ca="1" si="84"/>
        <v>-</v>
      </c>
      <c r="F310" s="7">
        <f t="shared" si="96"/>
        <v>1900</v>
      </c>
      <c r="G310" s="7">
        <f t="shared" si="97"/>
        <v>1</v>
      </c>
      <c r="H310" s="162">
        <f t="shared" si="94"/>
        <v>288</v>
      </c>
      <c r="I310" s="77"/>
      <c r="J310" s="78"/>
      <c r="K310" s="79"/>
      <c r="L310" s="80"/>
      <c r="M310" s="177"/>
      <c r="N310" s="309" t="str">
        <f t="shared" ca="1" si="85"/>
        <v/>
      </c>
      <c r="O310" s="310" t="str">
        <f ca="1">IFERROR(IF(VLOOKUP($E310,'SD Abgabe'!$A$32:$N$610,'SD Abgabe'!$D$28,FALSE)=0,"",VLOOKUP($E310,'SD Abgabe'!$A$32:$N$610,'SD Abgabe'!$D$28,FALSE)),"")</f>
        <v/>
      </c>
      <c r="P310" s="313"/>
      <c r="Q310" s="317" t="str">
        <f>IF(OR($M310=0,L310&lt;&gt;0),"",IFERROR(VLOOKUP($E310,'SD Abgabe'!$A$32:$N$610,'SD Abgabe'!$E$28,FALSE),""))</f>
        <v/>
      </c>
      <c r="R310" s="87"/>
      <c r="S310" s="81" t="str">
        <f t="shared" si="86"/>
        <v/>
      </c>
      <c r="T310" s="82">
        <f>IF(M310="Tierische Erzeugnisse",IF(OR($M310=0,L310&lt;&gt;0,U310&gt;0),"",IFERROR(VLOOKUP($E310,'SD Abgabe'!$A$32:$N$4326,'SD Abgabe'!$J$28,FALSE),0)),)</f>
        <v>0</v>
      </c>
      <c r="U310" s="83"/>
      <c r="V310" s="81" t="str">
        <f t="shared" si="98"/>
        <v/>
      </c>
      <c r="W310" s="82">
        <f>IF(M310="organische Düngemittel",IF(OR($M310=0,L310&lt;&gt;0,X310&gt;0),"",IFERROR(VLOOKUP($E310,'SD Abgabe'!$A$32:$N$4326,'SD Abgabe'!$J$28,FALSE),)),)</f>
        <v>0</v>
      </c>
      <c r="X310" s="84"/>
      <c r="Y310" s="85" t="str">
        <f ca="1">IFERROR(VLOOKUP($E310,'SD Abgabe'!$A$32:$N$610,Y$20,FALSE),"")</f>
        <v/>
      </c>
      <c r="Z310" s="86" t="str">
        <f ca="1">IFERROR(IF(AND(J310&lt;&gt;"eigene Stoffe",VLOOKUP($E310,'SD Abgabe'!$A$32:$N$610,'SD Abgabe'!$G$28,FALSE)=0),"",IF($L310&lt;&gt;0,"",IFERROR(IF(AND(P310&gt;0,O310&lt;&gt;"",Q310&lt;&gt;"t TM"),VLOOKUP($E310,'SD Abgabe'!$A$32:$N$610,'SD Abgabe'!$G$28,FALSE)/O310*P310,VLOOKUP($E310,'SD Abgabe'!$A$32:$N$610,'SD Abgabe'!$G$28,FALSE)),""))),"")</f>
        <v/>
      </c>
      <c r="AA310" s="87"/>
      <c r="AB310" s="86" t="str">
        <f ca="1">IFERROR(IF(AND(J310&lt;&gt;"eigene Stoffe",VLOOKUP($E310,'SD Abgabe'!$A$32:$N$610,'SD Abgabe'!$H$28,FALSE)=0),"",IF($L310&lt;&gt;0,"",IFERROR(IF(AND(P310&gt;0,O310&lt;&gt;"",Q310&lt;&gt;"t TM"),VLOOKUP($E310,'SD Abgabe'!$A$32:$N$610,'SD Abgabe'!$H$28,FALSE)/O310*P310,VLOOKUP($E310,'SD Abgabe'!$A$32:$N$610,'SD Abgabe'!$H$28,FALSE)),""))),"")</f>
        <v/>
      </c>
      <c r="AC310" s="87"/>
      <c r="AD310" s="424" t="s">
        <v>667</v>
      </c>
      <c r="AE310" s="26" t="str">
        <f>IF($M310=0,"",IFERROR(VLOOKUP($E310,'SD Abgabe'!$A$32:$N$556,AE$20,FALSE),""))</f>
        <v/>
      </c>
      <c r="AF310" s="15">
        <f t="shared" ca="1" si="99"/>
        <v>0</v>
      </c>
      <c r="AG310">
        <f t="shared" ca="1" si="87"/>
        <v>0</v>
      </c>
      <c r="AH310">
        <f t="shared" ca="1" si="88"/>
        <v>0</v>
      </c>
      <c r="AI310">
        <f t="shared" ca="1" si="89"/>
        <v>0</v>
      </c>
      <c r="AJ310">
        <f t="shared" ca="1" si="90"/>
        <v>0</v>
      </c>
      <c r="AK310">
        <f t="shared" si="100"/>
        <v>0</v>
      </c>
      <c r="AL310" s="28" t="e">
        <f ca="1">COUNTIF(OFFSET('SD Abgabe'!$C$32,VLOOKUP(J310,Art_Abgabe,3,FALSE),0,VLOOKUP(J310,Art_Abgabe,4,FALSE)-VLOOKUP(J310,Art_Abgabe,3,FALSE)+1,1),K310)</f>
        <v>#N/A</v>
      </c>
      <c r="AM310" s="14">
        <f ca="1">COUNTIF(OFFSET('SD Abgabe'!$M$32,VLOOKUP(E310,'SD Abgabe'!$A$33:$X$485,'SD Abgabe'!$X$28,FALSE),0,1,VLOOKUP(E310,'SD Abgabe'!$A$33:$Y$485,'SD Abgabe'!$Y$28,FALSE)),M310)</f>
        <v>0</v>
      </c>
      <c r="AN310" s="91">
        <f t="shared" ca="1" si="91"/>
        <v>0</v>
      </c>
      <c r="AO310" s="98">
        <f t="shared" si="101"/>
        <v>3</v>
      </c>
      <c r="AP310" s="98">
        <f t="shared" si="92"/>
        <v>0</v>
      </c>
      <c r="AQ310" s="17" t="str">
        <f t="shared" si="93"/>
        <v>1900-1-Abgabe</v>
      </c>
    </row>
    <row r="311" spans="1:43">
      <c r="A311" s="98">
        <f t="shared" si="82"/>
        <v>0</v>
      </c>
      <c r="B311" s="98" t="str">
        <f>IF(C311=1,SUM($C$23:C311),"")</f>
        <v/>
      </c>
      <c r="C311" s="98">
        <f t="shared" si="83"/>
        <v>0</v>
      </c>
      <c r="D311" t="str">
        <f t="shared" si="95"/>
        <v>1900-1-Abgabe-</v>
      </c>
      <c r="E311" s="7" t="str">
        <f t="shared" ca="1" si="84"/>
        <v>-</v>
      </c>
      <c r="F311" s="7">
        <f t="shared" si="96"/>
        <v>1900</v>
      </c>
      <c r="G311" s="7">
        <f t="shared" si="97"/>
        <v>1</v>
      </c>
      <c r="H311" s="162">
        <f t="shared" si="94"/>
        <v>289</v>
      </c>
      <c r="I311" s="77"/>
      <c r="J311" s="78"/>
      <c r="K311" s="79"/>
      <c r="L311" s="80"/>
      <c r="M311" s="177"/>
      <c r="N311" s="309" t="str">
        <f t="shared" ca="1" si="85"/>
        <v/>
      </c>
      <c r="O311" s="310" t="str">
        <f ca="1">IFERROR(IF(VLOOKUP($E311,'SD Abgabe'!$A$32:$N$610,'SD Abgabe'!$D$28,FALSE)=0,"",VLOOKUP($E311,'SD Abgabe'!$A$32:$N$610,'SD Abgabe'!$D$28,FALSE)),"")</f>
        <v/>
      </c>
      <c r="P311" s="313"/>
      <c r="Q311" s="317" t="str">
        <f>IF(OR($M311=0,L311&lt;&gt;0),"",IFERROR(VLOOKUP($E311,'SD Abgabe'!$A$32:$N$610,'SD Abgabe'!$E$28,FALSE),""))</f>
        <v/>
      </c>
      <c r="R311" s="87"/>
      <c r="S311" s="81" t="str">
        <f t="shared" si="86"/>
        <v/>
      </c>
      <c r="T311" s="82">
        <f>IF(M311="Tierische Erzeugnisse",IF(OR($M311=0,L311&lt;&gt;0,U311&gt;0),"",IFERROR(VLOOKUP($E311,'SD Abgabe'!$A$32:$N$4326,'SD Abgabe'!$J$28,FALSE),0)),)</f>
        <v>0</v>
      </c>
      <c r="U311" s="83"/>
      <c r="V311" s="81" t="str">
        <f t="shared" si="98"/>
        <v/>
      </c>
      <c r="W311" s="82">
        <f>IF(M311="organische Düngemittel",IF(OR($M311=0,L311&lt;&gt;0,X311&gt;0),"",IFERROR(VLOOKUP($E311,'SD Abgabe'!$A$32:$N$4326,'SD Abgabe'!$J$28,FALSE),)),)</f>
        <v>0</v>
      </c>
      <c r="X311" s="84"/>
      <c r="Y311" s="85" t="str">
        <f ca="1">IFERROR(VLOOKUP($E311,'SD Abgabe'!$A$32:$N$610,Y$20,FALSE),"")</f>
        <v/>
      </c>
      <c r="Z311" s="86" t="str">
        <f ca="1">IFERROR(IF(AND(J311&lt;&gt;"eigene Stoffe",VLOOKUP($E311,'SD Abgabe'!$A$32:$N$610,'SD Abgabe'!$G$28,FALSE)=0),"",IF($L311&lt;&gt;0,"",IFERROR(IF(AND(P311&gt;0,O311&lt;&gt;"",Q311&lt;&gt;"t TM"),VLOOKUP($E311,'SD Abgabe'!$A$32:$N$610,'SD Abgabe'!$G$28,FALSE)/O311*P311,VLOOKUP($E311,'SD Abgabe'!$A$32:$N$610,'SD Abgabe'!$G$28,FALSE)),""))),"")</f>
        <v/>
      </c>
      <c r="AA311" s="87"/>
      <c r="AB311" s="86" t="str">
        <f ca="1">IFERROR(IF(AND(J311&lt;&gt;"eigene Stoffe",VLOOKUP($E311,'SD Abgabe'!$A$32:$N$610,'SD Abgabe'!$H$28,FALSE)=0),"",IF($L311&lt;&gt;0,"",IFERROR(IF(AND(P311&gt;0,O311&lt;&gt;"",Q311&lt;&gt;"t TM"),VLOOKUP($E311,'SD Abgabe'!$A$32:$N$610,'SD Abgabe'!$H$28,FALSE)/O311*P311,VLOOKUP($E311,'SD Abgabe'!$A$32:$N$610,'SD Abgabe'!$H$28,FALSE)),""))),"")</f>
        <v/>
      </c>
      <c r="AC311" s="87"/>
      <c r="AD311" s="424" t="s">
        <v>667</v>
      </c>
      <c r="AE311" s="26" t="str">
        <f>IF($M311=0,"",IFERROR(VLOOKUP($E311,'SD Abgabe'!$A$32:$N$556,AE$20,FALSE),""))</f>
        <v/>
      </c>
      <c r="AF311" s="15">
        <f t="shared" ca="1" si="99"/>
        <v>0</v>
      </c>
      <c r="AG311">
        <f t="shared" ca="1" si="87"/>
        <v>0</v>
      </c>
      <c r="AH311">
        <f t="shared" ca="1" si="88"/>
        <v>0</v>
      </c>
      <c r="AI311">
        <f t="shared" ca="1" si="89"/>
        <v>0</v>
      </c>
      <c r="AJ311">
        <f t="shared" ca="1" si="90"/>
        <v>0</v>
      </c>
      <c r="AK311">
        <f t="shared" si="100"/>
        <v>0</v>
      </c>
      <c r="AL311" s="28" t="e">
        <f ca="1">COUNTIF(OFFSET('SD Abgabe'!$C$32,VLOOKUP(J311,Art_Abgabe,3,FALSE),0,VLOOKUP(J311,Art_Abgabe,4,FALSE)-VLOOKUP(J311,Art_Abgabe,3,FALSE)+1,1),K311)</f>
        <v>#N/A</v>
      </c>
      <c r="AM311" s="14">
        <f ca="1">COUNTIF(OFFSET('SD Abgabe'!$M$32,VLOOKUP(E311,'SD Abgabe'!$A$33:$X$485,'SD Abgabe'!$X$28,FALSE),0,1,VLOOKUP(E311,'SD Abgabe'!$A$33:$Y$485,'SD Abgabe'!$Y$28,FALSE)),M311)</f>
        <v>0</v>
      </c>
      <c r="AN311" s="91">
        <f t="shared" ca="1" si="91"/>
        <v>0</v>
      </c>
      <c r="AO311" s="98">
        <f t="shared" si="101"/>
        <v>3</v>
      </c>
      <c r="AP311" s="98">
        <f t="shared" si="92"/>
        <v>0</v>
      </c>
      <c r="AQ311" s="17" t="str">
        <f t="shared" si="93"/>
        <v>1900-1-Abgabe</v>
      </c>
    </row>
    <row r="312" spans="1:43">
      <c r="A312" s="98">
        <f t="shared" si="82"/>
        <v>0</v>
      </c>
      <c r="B312" s="98" t="str">
        <f>IF(C312=1,SUM($C$23:C312),"")</f>
        <v/>
      </c>
      <c r="C312" s="98">
        <f t="shared" si="83"/>
        <v>0</v>
      </c>
      <c r="D312" t="str">
        <f t="shared" si="95"/>
        <v>1900-1-Abgabe-</v>
      </c>
      <c r="E312" s="7" t="str">
        <f t="shared" ca="1" si="84"/>
        <v>-</v>
      </c>
      <c r="F312" s="7">
        <f t="shared" si="96"/>
        <v>1900</v>
      </c>
      <c r="G312" s="7">
        <f t="shared" si="97"/>
        <v>1</v>
      </c>
      <c r="H312" s="162">
        <f t="shared" si="94"/>
        <v>290</v>
      </c>
      <c r="I312" s="77"/>
      <c r="J312" s="78"/>
      <c r="K312" s="79"/>
      <c r="L312" s="80"/>
      <c r="M312" s="177"/>
      <c r="N312" s="309" t="str">
        <f t="shared" ca="1" si="85"/>
        <v/>
      </c>
      <c r="O312" s="310" t="str">
        <f ca="1">IFERROR(IF(VLOOKUP($E312,'SD Abgabe'!$A$32:$N$610,'SD Abgabe'!$D$28,FALSE)=0,"",VLOOKUP($E312,'SD Abgabe'!$A$32:$N$610,'SD Abgabe'!$D$28,FALSE)),"")</f>
        <v/>
      </c>
      <c r="P312" s="313"/>
      <c r="Q312" s="317" t="str">
        <f>IF(OR($M312=0,L312&lt;&gt;0),"",IFERROR(VLOOKUP($E312,'SD Abgabe'!$A$32:$N$610,'SD Abgabe'!$E$28,FALSE),""))</f>
        <v/>
      </c>
      <c r="R312" s="87"/>
      <c r="S312" s="81" t="str">
        <f t="shared" si="86"/>
        <v/>
      </c>
      <c r="T312" s="82">
        <f>IF(M312="Tierische Erzeugnisse",IF(OR($M312=0,L312&lt;&gt;0,U312&gt;0),"",IFERROR(VLOOKUP($E312,'SD Abgabe'!$A$32:$N$4326,'SD Abgabe'!$J$28,FALSE),0)),)</f>
        <v>0</v>
      </c>
      <c r="U312" s="83"/>
      <c r="V312" s="81" t="str">
        <f t="shared" si="98"/>
        <v/>
      </c>
      <c r="W312" s="82">
        <f>IF(M312="organische Düngemittel",IF(OR($M312=0,L312&lt;&gt;0,X312&gt;0),"",IFERROR(VLOOKUP($E312,'SD Abgabe'!$A$32:$N$4326,'SD Abgabe'!$J$28,FALSE),)),)</f>
        <v>0</v>
      </c>
      <c r="X312" s="84"/>
      <c r="Y312" s="85" t="str">
        <f ca="1">IFERROR(VLOOKUP($E312,'SD Abgabe'!$A$32:$N$610,Y$20,FALSE),"")</f>
        <v/>
      </c>
      <c r="Z312" s="86" t="str">
        <f ca="1">IFERROR(IF(AND(J312&lt;&gt;"eigene Stoffe",VLOOKUP($E312,'SD Abgabe'!$A$32:$N$610,'SD Abgabe'!$G$28,FALSE)=0),"",IF($L312&lt;&gt;0,"",IFERROR(IF(AND(P312&gt;0,O312&lt;&gt;"",Q312&lt;&gt;"t TM"),VLOOKUP($E312,'SD Abgabe'!$A$32:$N$610,'SD Abgabe'!$G$28,FALSE)/O312*P312,VLOOKUP($E312,'SD Abgabe'!$A$32:$N$610,'SD Abgabe'!$G$28,FALSE)),""))),"")</f>
        <v/>
      </c>
      <c r="AA312" s="87"/>
      <c r="AB312" s="86" t="str">
        <f ca="1">IFERROR(IF(AND(J312&lt;&gt;"eigene Stoffe",VLOOKUP($E312,'SD Abgabe'!$A$32:$N$610,'SD Abgabe'!$H$28,FALSE)=0),"",IF($L312&lt;&gt;0,"",IFERROR(IF(AND(P312&gt;0,O312&lt;&gt;"",Q312&lt;&gt;"t TM"),VLOOKUP($E312,'SD Abgabe'!$A$32:$N$610,'SD Abgabe'!$H$28,FALSE)/O312*P312,VLOOKUP($E312,'SD Abgabe'!$A$32:$N$610,'SD Abgabe'!$H$28,FALSE)),""))),"")</f>
        <v/>
      </c>
      <c r="AC312" s="87"/>
      <c r="AD312" s="424" t="s">
        <v>667</v>
      </c>
      <c r="AE312" s="26" t="str">
        <f>IF($M312=0,"",IFERROR(VLOOKUP($E312,'SD Abgabe'!$A$32:$N$556,AE$20,FALSE),""))</f>
        <v/>
      </c>
      <c r="AF312" s="15">
        <f t="shared" ca="1" si="99"/>
        <v>0</v>
      </c>
      <c r="AG312">
        <f t="shared" ca="1" si="87"/>
        <v>0</v>
      </c>
      <c r="AH312">
        <f t="shared" ca="1" si="88"/>
        <v>0</v>
      </c>
      <c r="AI312">
        <f t="shared" ca="1" si="89"/>
        <v>0</v>
      </c>
      <c r="AJ312">
        <f t="shared" ca="1" si="90"/>
        <v>0</v>
      </c>
      <c r="AK312">
        <f t="shared" si="100"/>
        <v>0</v>
      </c>
      <c r="AL312" s="28" t="e">
        <f ca="1">COUNTIF(OFFSET('SD Abgabe'!$C$32,VLOOKUP(J312,Art_Abgabe,3,FALSE),0,VLOOKUP(J312,Art_Abgabe,4,FALSE)-VLOOKUP(J312,Art_Abgabe,3,FALSE)+1,1),K312)</f>
        <v>#N/A</v>
      </c>
      <c r="AM312" s="14">
        <f ca="1">COUNTIF(OFFSET('SD Abgabe'!$M$32,VLOOKUP(E312,'SD Abgabe'!$A$33:$X$485,'SD Abgabe'!$X$28,FALSE),0,1,VLOOKUP(E312,'SD Abgabe'!$A$33:$Y$485,'SD Abgabe'!$Y$28,FALSE)),M312)</f>
        <v>0</v>
      </c>
      <c r="AN312" s="91">
        <f t="shared" ca="1" si="91"/>
        <v>0</v>
      </c>
      <c r="AO312" s="98">
        <f t="shared" si="101"/>
        <v>3</v>
      </c>
      <c r="AP312" s="98">
        <f t="shared" si="92"/>
        <v>0</v>
      </c>
      <c r="AQ312" s="17" t="str">
        <f t="shared" si="93"/>
        <v>1900-1-Abgabe</v>
      </c>
    </row>
    <row r="313" spans="1:43">
      <c r="A313" s="98">
        <f t="shared" si="82"/>
        <v>0</v>
      </c>
      <c r="B313" s="98" t="str">
        <f>IF(C313=1,SUM($C$23:C313),"")</f>
        <v/>
      </c>
      <c r="C313" s="98">
        <f t="shared" si="83"/>
        <v>0</v>
      </c>
      <c r="D313" t="str">
        <f t="shared" si="95"/>
        <v>1900-1-Abgabe-</v>
      </c>
      <c r="E313" s="7" t="str">
        <f t="shared" ca="1" si="84"/>
        <v>-</v>
      </c>
      <c r="F313" s="7">
        <f t="shared" si="96"/>
        <v>1900</v>
      </c>
      <c r="G313" s="7">
        <f t="shared" si="97"/>
        <v>1</v>
      </c>
      <c r="H313" s="162">
        <f t="shared" si="94"/>
        <v>291</v>
      </c>
      <c r="I313" s="77"/>
      <c r="J313" s="78"/>
      <c r="K313" s="79"/>
      <c r="L313" s="80"/>
      <c r="M313" s="177"/>
      <c r="N313" s="309" t="str">
        <f t="shared" ca="1" si="85"/>
        <v/>
      </c>
      <c r="O313" s="310" t="str">
        <f ca="1">IFERROR(IF(VLOOKUP($E313,'SD Abgabe'!$A$32:$N$610,'SD Abgabe'!$D$28,FALSE)=0,"",VLOOKUP($E313,'SD Abgabe'!$A$32:$N$610,'SD Abgabe'!$D$28,FALSE)),"")</f>
        <v/>
      </c>
      <c r="P313" s="313"/>
      <c r="Q313" s="317" t="str">
        <f>IF(OR($M313=0,L313&lt;&gt;0),"",IFERROR(VLOOKUP($E313,'SD Abgabe'!$A$32:$N$610,'SD Abgabe'!$E$28,FALSE),""))</f>
        <v/>
      </c>
      <c r="R313" s="87"/>
      <c r="S313" s="81" t="str">
        <f t="shared" si="86"/>
        <v/>
      </c>
      <c r="T313" s="82">
        <f>IF(M313="Tierische Erzeugnisse",IF(OR($M313=0,L313&lt;&gt;0,U313&gt;0),"",IFERROR(VLOOKUP($E313,'SD Abgabe'!$A$32:$N$4326,'SD Abgabe'!$J$28,FALSE),0)),)</f>
        <v>0</v>
      </c>
      <c r="U313" s="83"/>
      <c r="V313" s="81" t="str">
        <f t="shared" si="98"/>
        <v/>
      </c>
      <c r="W313" s="82">
        <f>IF(M313="organische Düngemittel",IF(OR($M313=0,L313&lt;&gt;0,X313&gt;0),"",IFERROR(VLOOKUP($E313,'SD Abgabe'!$A$32:$N$4326,'SD Abgabe'!$J$28,FALSE),)),)</f>
        <v>0</v>
      </c>
      <c r="X313" s="84"/>
      <c r="Y313" s="85" t="str">
        <f ca="1">IFERROR(VLOOKUP($E313,'SD Abgabe'!$A$32:$N$610,Y$20,FALSE),"")</f>
        <v/>
      </c>
      <c r="Z313" s="86" t="str">
        <f ca="1">IFERROR(IF(AND(J313&lt;&gt;"eigene Stoffe",VLOOKUP($E313,'SD Abgabe'!$A$32:$N$610,'SD Abgabe'!$G$28,FALSE)=0),"",IF($L313&lt;&gt;0,"",IFERROR(IF(AND(P313&gt;0,O313&lt;&gt;"",Q313&lt;&gt;"t TM"),VLOOKUP($E313,'SD Abgabe'!$A$32:$N$610,'SD Abgabe'!$G$28,FALSE)/O313*P313,VLOOKUP($E313,'SD Abgabe'!$A$32:$N$610,'SD Abgabe'!$G$28,FALSE)),""))),"")</f>
        <v/>
      </c>
      <c r="AA313" s="87"/>
      <c r="AB313" s="86" t="str">
        <f ca="1">IFERROR(IF(AND(J313&lt;&gt;"eigene Stoffe",VLOOKUP($E313,'SD Abgabe'!$A$32:$N$610,'SD Abgabe'!$H$28,FALSE)=0),"",IF($L313&lt;&gt;0,"",IFERROR(IF(AND(P313&gt;0,O313&lt;&gt;"",Q313&lt;&gt;"t TM"),VLOOKUP($E313,'SD Abgabe'!$A$32:$N$610,'SD Abgabe'!$H$28,FALSE)/O313*P313,VLOOKUP($E313,'SD Abgabe'!$A$32:$N$610,'SD Abgabe'!$H$28,FALSE)),""))),"")</f>
        <v/>
      </c>
      <c r="AC313" s="87"/>
      <c r="AD313" s="424" t="s">
        <v>667</v>
      </c>
      <c r="AE313" s="26" t="str">
        <f>IF($M313=0,"",IFERROR(VLOOKUP($E313,'SD Abgabe'!$A$32:$N$556,AE$20,FALSE),""))</f>
        <v/>
      </c>
      <c r="AF313" s="15">
        <f t="shared" ca="1" si="99"/>
        <v>0</v>
      </c>
      <c r="AG313">
        <f t="shared" ca="1" si="87"/>
        <v>0</v>
      </c>
      <c r="AH313">
        <f t="shared" ca="1" si="88"/>
        <v>0</v>
      </c>
      <c r="AI313">
        <f t="shared" ca="1" si="89"/>
        <v>0</v>
      </c>
      <c r="AJ313">
        <f t="shared" ca="1" si="90"/>
        <v>0</v>
      </c>
      <c r="AK313">
        <f t="shared" si="100"/>
        <v>0</v>
      </c>
      <c r="AL313" s="28" t="e">
        <f ca="1">COUNTIF(OFFSET('SD Abgabe'!$C$32,VLOOKUP(J313,Art_Abgabe,3,FALSE),0,VLOOKUP(J313,Art_Abgabe,4,FALSE)-VLOOKUP(J313,Art_Abgabe,3,FALSE)+1,1),K313)</f>
        <v>#N/A</v>
      </c>
      <c r="AM313" s="14">
        <f ca="1">COUNTIF(OFFSET('SD Abgabe'!$M$32,VLOOKUP(E313,'SD Abgabe'!$A$33:$X$485,'SD Abgabe'!$X$28,FALSE),0,1,VLOOKUP(E313,'SD Abgabe'!$A$33:$Y$485,'SD Abgabe'!$Y$28,FALSE)),M313)</f>
        <v>0</v>
      </c>
      <c r="AN313" s="91">
        <f t="shared" ca="1" si="91"/>
        <v>0</v>
      </c>
      <c r="AO313" s="98">
        <f t="shared" si="101"/>
        <v>3</v>
      </c>
      <c r="AP313" s="98">
        <f t="shared" si="92"/>
        <v>0</v>
      </c>
      <c r="AQ313" s="17" t="str">
        <f t="shared" si="93"/>
        <v>1900-1-Abgabe</v>
      </c>
    </row>
    <row r="314" spans="1:43">
      <c r="A314" s="98">
        <f t="shared" si="82"/>
        <v>0</v>
      </c>
      <c r="B314" s="98" t="str">
        <f>IF(C314=1,SUM($C$23:C314),"")</f>
        <v/>
      </c>
      <c r="C314" s="98">
        <f t="shared" si="83"/>
        <v>0</v>
      </c>
      <c r="D314" t="str">
        <f t="shared" si="95"/>
        <v>1900-1-Abgabe-</v>
      </c>
      <c r="E314" s="7" t="str">
        <f t="shared" ca="1" si="84"/>
        <v>-</v>
      </c>
      <c r="F314" s="7">
        <f t="shared" si="96"/>
        <v>1900</v>
      </c>
      <c r="G314" s="7">
        <f t="shared" si="97"/>
        <v>1</v>
      </c>
      <c r="H314" s="162">
        <f t="shared" si="94"/>
        <v>292</v>
      </c>
      <c r="I314" s="77"/>
      <c r="J314" s="78"/>
      <c r="K314" s="79"/>
      <c r="L314" s="80"/>
      <c r="M314" s="177"/>
      <c r="N314" s="309" t="str">
        <f t="shared" ca="1" si="85"/>
        <v/>
      </c>
      <c r="O314" s="310" t="str">
        <f ca="1">IFERROR(IF(VLOOKUP($E314,'SD Abgabe'!$A$32:$N$610,'SD Abgabe'!$D$28,FALSE)=0,"",VLOOKUP($E314,'SD Abgabe'!$A$32:$N$610,'SD Abgabe'!$D$28,FALSE)),"")</f>
        <v/>
      </c>
      <c r="P314" s="313"/>
      <c r="Q314" s="317" t="str">
        <f>IF(OR($M314=0,L314&lt;&gt;0),"",IFERROR(VLOOKUP($E314,'SD Abgabe'!$A$32:$N$610,'SD Abgabe'!$E$28,FALSE),""))</f>
        <v/>
      </c>
      <c r="R314" s="87"/>
      <c r="S314" s="81" t="str">
        <f t="shared" si="86"/>
        <v/>
      </c>
      <c r="T314" s="82">
        <f>IF(M314="Tierische Erzeugnisse",IF(OR($M314=0,L314&lt;&gt;0,U314&gt;0),"",IFERROR(VLOOKUP($E314,'SD Abgabe'!$A$32:$N$4326,'SD Abgabe'!$J$28,FALSE),0)),)</f>
        <v>0</v>
      </c>
      <c r="U314" s="83"/>
      <c r="V314" s="81" t="str">
        <f t="shared" si="98"/>
        <v/>
      </c>
      <c r="W314" s="82">
        <f>IF(M314="organische Düngemittel",IF(OR($M314=0,L314&lt;&gt;0,X314&gt;0),"",IFERROR(VLOOKUP($E314,'SD Abgabe'!$A$32:$N$4326,'SD Abgabe'!$J$28,FALSE),)),)</f>
        <v>0</v>
      </c>
      <c r="X314" s="84"/>
      <c r="Y314" s="85" t="str">
        <f ca="1">IFERROR(VLOOKUP($E314,'SD Abgabe'!$A$32:$N$610,Y$20,FALSE),"")</f>
        <v/>
      </c>
      <c r="Z314" s="86" t="str">
        <f ca="1">IFERROR(IF(AND(J314&lt;&gt;"eigene Stoffe",VLOOKUP($E314,'SD Abgabe'!$A$32:$N$610,'SD Abgabe'!$G$28,FALSE)=0),"",IF($L314&lt;&gt;0,"",IFERROR(IF(AND(P314&gt;0,O314&lt;&gt;"",Q314&lt;&gt;"t TM"),VLOOKUP($E314,'SD Abgabe'!$A$32:$N$610,'SD Abgabe'!$G$28,FALSE)/O314*P314,VLOOKUP($E314,'SD Abgabe'!$A$32:$N$610,'SD Abgabe'!$G$28,FALSE)),""))),"")</f>
        <v/>
      </c>
      <c r="AA314" s="87"/>
      <c r="AB314" s="86" t="str">
        <f ca="1">IFERROR(IF(AND(J314&lt;&gt;"eigene Stoffe",VLOOKUP($E314,'SD Abgabe'!$A$32:$N$610,'SD Abgabe'!$H$28,FALSE)=0),"",IF($L314&lt;&gt;0,"",IFERROR(IF(AND(P314&gt;0,O314&lt;&gt;"",Q314&lt;&gt;"t TM"),VLOOKUP($E314,'SD Abgabe'!$A$32:$N$610,'SD Abgabe'!$H$28,FALSE)/O314*P314,VLOOKUP($E314,'SD Abgabe'!$A$32:$N$610,'SD Abgabe'!$H$28,FALSE)),""))),"")</f>
        <v/>
      </c>
      <c r="AC314" s="87"/>
      <c r="AD314" s="424" t="s">
        <v>667</v>
      </c>
      <c r="AE314" s="26" t="str">
        <f>IF($M314=0,"",IFERROR(VLOOKUP($E314,'SD Abgabe'!$A$32:$N$556,AE$20,FALSE),""))</f>
        <v/>
      </c>
      <c r="AF314" s="15">
        <f t="shared" ca="1" si="99"/>
        <v>0</v>
      </c>
      <c r="AG314">
        <f t="shared" ca="1" si="87"/>
        <v>0</v>
      </c>
      <c r="AH314">
        <f t="shared" ca="1" si="88"/>
        <v>0</v>
      </c>
      <c r="AI314">
        <f t="shared" ca="1" si="89"/>
        <v>0</v>
      </c>
      <c r="AJ314">
        <f t="shared" ca="1" si="90"/>
        <v>0</v>
      </c>
      <c r="AK314">
        <f t="shared" si="100"/>
        <v>0</v>
      </c>
      <c r="AL314" s="28" t="e">
        <f ca="1">COUNTIF(OFFSET('SD Abgabe'!$C$32,VLOOKUP(J314,Art_Abgabe,3,FALSE),0,VLOOKUP(J314,Art_Abgabe,4,FALSE)-VLOOKUP(J314,Art_Abgabe,3,FALSE)+1,1),K314)</f>
        <v>#N/A</v>
      </c>
      <c r="AM314" s="14">
        <f ca="1">COUNTIF(OFFSET('SD Abgabe'!$M$32,VLOOKUP(E314,'SD Abgabe'!$A$33:$X$485,'SD Abgabe'!$X$28,FALSE),0,1,VLOOKUP(E314,'SD Abgabe'!$A$33:$Y$485,'SD Abgabe'!$Y$28,FALSE)),M314)</f>
        <v>0</v>
      </c>
      <c r="AN314" s="91">
        <f t="shared" ca="1" si="91"/>
        <v>0</v>
      </c>
      <c r="AO314" s="98">
        <f t="shared" si="101"/>
        <v>3</v>
      </c>
      <c r="AP314" s="98">
        <f t="shared" si="92"/>
        <v>0</v>
      </c>
      <c r="AQ314" s="17" t="str">
        <f t="shared" si="93"/>
        <v>1900-1-Abgabe</v>
      </c>
    </row>
    <row r="315" spans="1:43">
      <c r="A315" s="98">
        <f t="shared" si="82"/>
        <v>0</v>
      </c>
      <c r="B315" s="98" t="str">
        <f>IF(C315=1,SUM($C$23:C315),"")</f>
        <v/>
      </c>
      <c r="C315" s="98">
        <f t="shared" si="83"/>
        <v>0</v>
      </c>
      <c r="D315" t="str">
        <f t="shared" si="95"/>
        <v>1900-1-Abgabe-</v>
      </c>
      <c r="E315" s="7" t="str">
        <f t="shared" ca="1" si="84"/>
        <v>-</v>
      </c>
      <c r="F315" s="7">
        <f t="shared" si="96"/>
        <v>1900</v>
      </c>
      <c r="G315" s="7">
        <f t="shared" si="97"/>
        <v>1</v>
      </c>
      <c r="H315" s="162">
        <f t="shared" si="94"/>
        <v>293</v>
      </c>
      <c r="I315" s="77"/>
      <c r="J315" s="78"/>
      <c r="K315" s="79"/>
      <c r="L315" s="80"/>
      <c r="M315" s="177"/>
      <c r="N315" s="309" t="str">
        <f t="shared" ca="1" si="85"/>
        <v/>
      </c>
      <c r="O315" s="310" t="str">
        <f ca="1">IFERROR(IF(VLOOKUP($E315,'SD Abgabe'!$A$32:$N$610,'SD Abgabe'!$D$28,FALSE)=0,"",VLOOKUP($E315,'SD Abgabe'!$A$32:$N$610,'SD Abgabe'!$D$28,FALSE)),"")</f>
        <v/>
      </c>
      <c r="P315" s="313"/>
      <c r="Q315" s="317" t="str">
        <f>IF(OR($M315=0,L315&lt;&gt;0),"",IFERROR(VLOOKUP($E315,'SD Abgabe'!$A$32:$N$610,'SD Abgabe'!$E$28,FALSE),""))</f>
        <v/>
      </c>
      <c r="R315" s="87"/>
      <c r="S315" s="81" t="str">
        <f t="shared" si="86"/>
        <v/>
      </c>
      <c r="T315" s="82">
        <f>IF(M315="Tierische Erzeugnisse",IF(OR($M315=0,L315&lt;&gt;0,U315&gt;0),"",IFERROR(VLOOKUP($E315,'SD Abgabe'!$A$32:$N$4326,'SD Abgabe'!$J$28,FALSE),0)),)</f>
        <v>0</v>
      </c>
      <c r="U315" s="83"/>
      <c r="V315" s="81" t="str">
        <f t="shared" si="98"/>
        <v/>
      </c>
      <c r="W315" s="82">
        <f>IF(M315="organische Düngemittel",IF(OR($M315=0,L315&lt;&gt;0,X315&gt;0),"",IFERROR(VLOOKUP($E315,'SD Abgabe'!$A$32:$N$4326,'SD Abgabe'!$J$28,FALSE),)),)</f>
        <v>0</v>
      </c>
      <c r="X315" s="84"/>
      <c r="Y315" s="85" t="str">
        <f ca="1">IFERROR(VLOOKUP($E315,'SD Abgabe'!$A$32:$N$610,Y$20,FALSE),"")</f>
        <v/>
      </c>
      <c r="Z315" s="86" t="str">
        <f ca="1">IFERROR(IF(AND(J315&lt;&gt;"eigene Stoffe",VLOOKUP($E315,'SD Abgabe'!$A$32:$N$610,'SD Abgabe'!$G$28,FALSE)=0),"",IF($L315&lt;&gt;0,"",IFERROR(IF(AND(P315&gt;0,O315&lt;&gt;"",Q315&lt;&gt;"t TM"),VLOOKUP($E315,'SD Abgabe'!$A$32:$N$610,'SD Abgabe'!$G$28,FALSE)/O315*P315,VLOOKUP($E315,'SD Abgabe'!$A$32:$N$610,'SD Abgabe'!$G$28,FALSE)),""))),"")</f>
        <v/>
      </c>
      <c r="AA315" s="87"/>
      <c r="AB315" s="86" t="str">
        <f ca="1">IFERROR(IF(AND(J315&lt;&gt;"eigene Stoffe",VLOOKUP($E315,'SD Abgabe'!$A$32:$N$610,'SD Abgabe'!$H$28,FALSE)=0),"",IF($L315&lt;&gt;0,"",IFERROR(IF(AND(P315&gt;0,O315&lt;&gt;"",Q315&lt;&gt;"t TM"),VLOOKUP($E315,'SD Abgabe'!$A$32:$N$610,'SD Abgabe'!$H$28,FALSE)/O315*P315,VLOOKUP($E315,'SD Abgabe'!$A$32:$N$610,'SD Abgabe'!$H$28,FALSE)),""))),"")</f>
        <v/>
      </c>
      <c r="AC315" s="87"/>
      <c r="AD315" s="424" t="s">
        <v>667</v>
      </c>
      <c r="AE315" s="26" t="str">
        <f>IF($M315=0,"",IFERROR(VLOOKUP($E315,'SD Abgabe'!$A$32:$N$556,AE$20,FALSE),""))</f>
        <v/>
      </c>
      <c r="AF315" s="15">
        <f t="shared" ca="1" si="99"/>
        <v>0</v>
      </c>
      <c r="AG315">
        <f t="shared" ca="1" si="87"/>
        <v>0</v>
      </c>
      <c r="AH315">
        <f t="shared" ca="1" si="88"/>
        <v>0</v>
      </c>
      <c r="AI315">
        <f t="shared" ca="1" si="89"/>
        <v>0</v>
      </c>
      <c r="AJ315">
        <f t="shared" ca="1" si="90"/>
        <v>0</v>
      </c>
      <c r="AK315">
        <f t="shared" si="100"/>
        <v>0</v>
      </c>
      <c r="AL315" s="28" t="e">
        <f ca="1">COUNTIF(OFFSET('SD Abgabe'!$C$32,VLOOKUP(J315,Art_Abgabe,3,FALSE),0,VLOOKUP(J315,Art_Abgabe,4,FALSE)-VLOOKUP(J315,Art_Abgabe,3,FALSE)+1,1),K315)</f>
        <v>#N/A</v>
      </c>
      <c r="AM315" s="14">
        <f ca="1">COUNTIF(OFFSET('SD Abgabe'!$M$32,VLOOKUP(E315,'SD Abgabe'!$A$33:$X$485,'SD Abgabe'!$X$28,FALSE),0,1,VLOOKUP(E315,'SD Abgabe'!$A$33:$Y$485,'SD Abgabe'!$Y$28,FALSE)),M315)</f>
        <v>0</v>
      </c>
      <c r="AN315" s="91">
        <f t="shared" ca="1" si="91"/>
        <v>0</v>
      </c>
      <c r="AO315" s="98">
        <f t="shared" si="101"/>
        <v>3</v>
      </c>
      <c r="AP315" s="98">
        <f t="shared" si="92"/>
        <v>0</v>
      </c>
      <c r="AQ315" s="17" t="str">
        <f t="shared" si="93"/>
        <v>1900-1-Abgabe</v>
      </c>
    </row>
    <row r="316" spans="1:43">
      <c r="A316" s="98">
        <f t="shared" si="82"/>
        <v>0</v>
      </c>
      <c r="B316" s="98" t="str">
        <f>IF(C316=1,SUM($C$23:C316),"")</f>
        <v/>
      </c>
      <c r="C316" s="98">
        <f t="shared" si="83"/>
        <v>0</v>
      </c>
      <c r="D316" t="str">
        <f t="shared" si="95"/>
        <v>1900-1-Abgabe-</v>
      </c>
      <c r="E316" s="7" t="str">
        <f t="shared" ca="1" si="84"/>
        <v>-</v>
      </c>
      <c r="F316" s="7">
        <f t="shared" si="96"/>
        <v>1900</v>
      </c>
      <c r="G316" s="7">
        <f t="shared" si="97"/>
        <v>1</v>
      </c>
      <c r="H316" s="162">
        <f t="shared" si="94"/>
        <v>294</v>
      </c>
      <c r="I316" s="77"/>
      <c r="J316" s="78"/>
      <c r="K316" s="79"/>
      <c r="L316" s="80"/>
      <c r="M316" s="177"/>
      <c r="N316" s="309" t="str">
        <f t="shared" ca="1" si="85"/>
        <v/>
      </c>
      <c r="O316" s="310" t="str">
        <f ca="1">IFERROR(IF(VLOOKUP($E316,'SD Abgabe'!$A$32:$N$610,'SD Abgabe'!$D$28,FALSE)=0,"",VLOOKUP($E316,'SD Abgabe'!$A$32:$N$610,'SD Abgabe'!$D$28,FALSE)),"")</f>
        <v/>
      </c>
      <c r="P316" s="313"/>
      <c r="Q316" s="317" t="str">
        <f>IF(OR($M316=0,L316&lt;&gt;0),"",IFERROR(VLOOKUP($E316,'SD Abgabe'!$A$32:$N$610,'SD Abgabe'!$E$28,FALSE),""))</f>
        <v/>
      </c>
      <c r="R316" s="87"/>
      <c r="S316" s="81" t="str">
        <f t="shared" si="86"/>
        <v/>
      </c>
      <c r="T316" s="82">
        <f>IF(M316="Tierische Erzeugnisse",IF(OR($M316=0,L316&lt;&gt;0,U316&gt;0),"",IFERROR(VLOOKUP($E316,'SD Abgabe'!$A$32:$N$4326,'SD Abgabe'!$J$28,FALSE),0)),)</f>
        <v>0</v>
      </c>
      <c r="U316" s="83"/>
      <c r="V316" s="81" t="str">
        <f t="shared" si="98"/>
        <v/>
      </c>
      <c r="W316" s="82">
        <f>IF(M316="organische Düngemittel",IF(OR($M316=0,L316&lt;&gt;0,X316&gt;0),"",IFERROR(VLOOKUP($E316,'SD Abgabe'!$A$32:$N$4326,'SD Abgabe'!$J$28,FALSE),)),)</f>
        <v>0</v>
      </c>
      <c r="X316" s="84"/>
      <c r="Y316" s="85" t="str">
        <f ca="1">IFERROR(VLOOKUP($E316,'SD Abgabe'!$A$32:$N$610,Y$20,FALSE),"")</f>
        <v/>
      </c>
      <c r="Z316" s="86" t="str">
        <f ca="1">IFERROR(IF(AND(J316&lt;&gt;"eigene Stoffe",VLOOKUP($E316,'SD Abgabe'!$A$32:$N$610,'SD Abgabe'!$G$28,FALSE)=0),"",IF($L316&lt;&gt;0,"",IFERROR(IF(AND(P316&gt;0,O316&lt;&gt;"",Q316&lt;&gt;"t TM"),VLOOKUP($E316,'SD Abgabe'!$A$32:$N$610,'SD Abgabe'!$G$28,FALSE)/O316*P316,VLOOKUP($E316,'SD Abgabe'!$A$32:$N$610,'SD Abgabe'!$G$28,FALSE)),""))),"")</f>
        <v/>
      </c>
      <c r="AA316" s="87"/>
      <c r="AB316" s="86" t="str">
        <f ca="1">IFERROR(IF(AND(J316&lt;&gt;"eigene Stoffe",VLOOKUP($E316,'SD Abgabe'!$A$32:$N$610,'SD Abgabe'!$H$28,FALSE)=0),"",IF($L316&lt;&gt;0,"",IFERROR(IF(AND(P316&gt;0,O316&lt;&gt;"",Q316&lt;&gt;"t TM"),VLOOKUP($E316,'SD Abgabe'!$A$32:$N$610,'SD Abgabe'!$H$28,FALSE)/O316*P316,VLOOKUP($E316,'SD Abgabe'!$A$32:$N$610,'SD Abgabe'!$H$28,FALSE)),""))),"")</f>
        <v/>
      </c>
      <c r="AC316" s="87"/>
      <c r="AD316" s="424" t="s">
        <v>667</v>
      </c>
      <c r="AE316" s="26" t="str">
        <f>IF($M316=0,"",IFERROR(VLOOKUP($E316,'SD Abgabe'!$A$32:$N$556,AE$20,FALSE),""))</f>
        <v/>
      </c>
      <c r="AF316" s="15">
        <f t="shared" ca="1" si="99"/>
        <v>0</v>
      </c>
      <c r="AG316">
        <f t="shared" ca="1" si="87"/>
        <v>0</v>
      </c>
      <c r="AH316">
        <f t="shared" ca="1" si="88"/>
        <v>0</v>
      </c>
      <c r="AI316">
        <f t="shared" ca="1" si="89"/>
        <v>0</v>
      </c>
      <c r="AJ316">
        <f t="shared" ca="1" si="90"/>
        <v>0</v>
      </c>
      <c r="AK316">
        <f t="shared" si="100"/>
        <v>0</v>
      </c>
      <c r="AL316" s="28" t="e">
        <f ca="1">COUNTIF(OFFSET('SD Abgabe'!$C$32,VLOOKUP(J316,Art_Abgabe,3,FALSE),0,VLOOKUP(J316,Art_Abgabe,4,FALSE)-VLOOKUP(J316,Art_Abgabe,3,FALSE)+1,1),K316)</f>
        <v>#N/A</v>
      </c>
      <c r="AM316" s="14">
        <f ca="1">COUNTIF(OFFSET('SD Abgabe'!$M$32,VLOOKUP(E316,'SD Abgabe'!$A$33:$X$485,'SD Abgabe'!$X$28,FALSE),0,1,VLOOKUP(E316,'SD Abgabe'!$A$33:$Y$485,'SD Abgabe'!$Y$28,FALSE)),M316)</f>
        <v>0</v>
      </c>
      <c r="AN316" s="91">
        <f t="shared" ca="1" si="91"/>
        <v>0</v>
      </c>
      <c r="AO316" s="98">
        <f t="shared" si="101"/>
        <v>3</v>
      </c>
      <c r="AP316" s="98">
        <f t="shared" si="92"/>
        <v>0</v>
      </c>
      <c r="AQ316" s="17" t="str">
        <f t="shared" si="93"/>
        <v>1900-1-Abgabe</v>
      </c>
    </row>
    <row r="317" spans="1:43">
      <c r="A317" s="98">
        <f t="shared" si="82"/>
        <v>0</v>
      </c>
      <c r="B317" s="98" t="str">
        <f>IF(C317=1,SUM($C$23:C317),"")</f>
        <v/>
      </c>
      <c r="C317" s="98">
        <f t="shared" si="83"/>
        <v>0</v>
      </c>
      <c r="D317" t="str">
        <f t="shared" si="95"/>
        <v>1900-1-Abgabe-</v>
      </c>
      <c r="E317" s="7" t="str">
        <f t="shared" ca="1" si="84"/>
        <v>-</v>
      </c>
      <c r="F317" s="7">
        <f t="shared" si="96"/>
        <v>1900</v>
      </c>
      <c r="G317" s="7">
        <f t="shared" si="97"/>
        <v>1</v>
      </c>
      <c r="H317" s="162">
        <f t="shared" si="94"/>
        <v>295</v>
      </c>
      <c r="I317" s="77"/>
      <c r="J317" s="78"/>
      <c r="K317" s="79"/>
      <c r="L317" s="80"/>
      <c r="M317" s="177"/>
      <c r="N317" s="309" t="str">
        <f t="shared" ca="1" si="85"/>
        <v/>
      </c>
      <c r="O317" s="310" t="str">
        <f ca="1">IFERROR(IF(VLOOKUP($E317,'SD Abgabe'!$A$32:$N$610,'SD Abgabe'!$D$28,FALSE)=0,"",VLOOKUP($E317,'SD Abgabe'!$A$32:$N$610,'SD Abgabe'!$D$28,FALSE)),"")</f>
        <v/>
      </c>
      <c r="P317" s="313"/>
      <c r="Q317" s="317" t="str">
        <f>IF(OR($M317=0,L317&lt;&gt;0),"",IFERROR(VLOOKUP($E317,'SD Abgabe'!$A$32:$N$610,'SD Abgabe'!$E$28,FALSE),""))</f>
        <v/>
      </c>
      <c r="R317" s="87"/>
      <c r="S317" s="81" t="str">
        <f t="shared" si="86"/>
        <v/>
      </c>
      <c r="T317" s="82">
        <f>IF(M317="Tierische Erzeugnisse",IF(OR($M317=0,L317&lt;&gt;0,U317&gt;0),"",IFERROR(VLOOKUP($E317,'SD Abgabe'!$A$32:$N$4326,'SD Abgabe'!$J$28,FALSE),0)),)</f>
        <v>0</v>
      </c>
      <c r="U317" s="83"/>
      <c r="V317" s="81" t="str">
        <f t="shared" si="98"/>
        <v/>
      </c>
      <c r="W317" s="82">
        <f>IF(M317="organische Düngemittel",IF(OR($M317=0,L317&lt;&gt;0,X317&gt;0),"",IFERROR(VLOOKUP($E317,'SD Abgabe'!$A$32:$N$4326,'SD Abgabe'!$J$28,FALSE),)),)</f>
        <v>0</v>
      </c>
      <c r="X317" s="84"/>
      <c r="Y317" s="85" t="str">
        <f ca="1">IFERROR(VLOOKUP($E317,'SD Abgabe'!$A$32:$N$610,Y$20,FALSE),"")</f>
        <v/>
      </c>
      <c r="Z317" s="86" t="str">
        <f ca="1">IFERROR(IF(AND(J317&lt;&gt;"eigene Stoffe",VLOOKUP($E317,'SD Abgabe'!$A$32:$N$610,'SD Abgabe'!$G$28,FALSE)=0),"",IF($L317&lt;&gt;0,"",IFERROR(IF(AND(P317&gt;0,O317&lt;&gt;"",Q317&lt;&gt;"t TM"),VLOOKUP($E317,'SD Abgabe'!$A$32:$N$610,'SD Abgabe'!$G$28,FALSE)/O317*P317,VLOOKUP($E317,'SD Abgabe'!$A$32:$N$610,'SD Abgabe'!$G$28,FALSE)),""))),"")</f>
        <v/>
      </c>
      <c r="AA317" s="87"/>
      <c r="AB317" s="86" t="str">
        <f ca="1">IFERROR(IF(AND(J317&lt;&gt;"eigene Stoffe",VLOOKUP($E317,'SD Abgabe'!$A$32:$N$610,'SD Abgabe'!$H$28,FALSE)=0),"",IF($L317&lt;&gt;0,"",IFERROR(IF(AND(P317&gt;0,O317&lt;&gt;"",Q317&lt;&gt;"t TM"),VLOOKUP($E317,'SD Abgabe'!$A$32:$N$610,'SD Abgabe'!$H$28,FALSE)/O317*P317,VLOOKUP($E317,'SD Abgabe'!$A$32:$N$610,'SD Abgabe'!$H$28,FALSE)),""))),"")</f>
        <v/>
      </c>
      <c r="AC317" s="87"/>
      <c r="AD317" s="424" t="s">
        <v>667</v>
      </c>
      <c r="AE317" s="26" t="str">
        <f>IF($M317=0,"",IFERROR(VLOOKUP($E317,'SD Abgabe'!$A$32:$N$556,AE$20,FALSE),""))</f>
        <v/>
      </c>
      <c r="AF317" s="15">
        <f t="shared" ca="1" si="99"/>
        <v>0</v>
      </c>
      <c r="AG317">
        <f t="shared" ca="1" si="87"/>
        <v>0</v>
      </c>
      <c r="AH317">
        <f t="shared" ca="1" si="88"/>
        <v>0</v>
      </c>
      <c r="AI317">
        <f t="shared" ca="1" si="89"/>
        <v>0</v>
      </c>
      <c r="AJ317">
        <f t="shared" ca="1" si="90"/>
        <v>0</v>
      </c>
      <c r="AK317">
        <f t="shared" si="100"/>
        <v>0</v>
      </c>
      <c r="AL317" s="28" t="e">
        <f ca="1">COUNTIF(OFFSET('SD Abgabe'!$C$32,VLOOKUP(J317,Art_Abgabe,3,FALSE),0,VLOOKUP(J317,Art_Abgabe,4,FALSE)-VLOOKUP(J317,Art_Abgabe,3,FALSE)+1,1),K317)</f>
        <v>#N/A</v>
      </c>
      <c r="AM317" s="14">
        <f ca="1">COUNTIF(OFFSET('SD Abgabe'!$M$32,VLOOKUP(E317,'SD Abgabe'!$A$33:$X$485,'SD Abgabe'!$X$28,FALSE),0,1,VLOOKUP(E317,'SD Abgabe'!$A$33:$Y$485,'SD Abgabe'!$Y$28,FALSE)),M317)</f>
        <v>0</v>
      </c>
      <c r="AN317" s="91">
        <f t="shared" ca="1" si="91"/>
        <v>0</v>
      </c>
      <c r="AO317" s="98">
        <f t="shared" si="101"/>
        <v>3</v>
      </c>
      <c r="AP317" s="98">
        <f t="shared" si="92"/>
        <v>0</v>
      </c>
      <c r="AQ317" s="17" t="str">
        <f t="shared" si="93"/>
        <v>1900-1-Abgabe</v>
      </c>
    </row>
    <row r="318" spans="1:43">
      <c r="A318" s="98">
        <f t="shared" si="82"/>
        <v>0</v>
      </c>
      <c r="B318" s="98" t="str">
        <f>IF(C318=1,SUM($C$23:C318),"")</f>
        <v/>
      </c>
      <c r="C318" s="98">
        <f t="shared" si="83"/>
        <v>0</v>
      </c>
      <c r="D318" t="str">
        <f t="shared" si="95"/>
        <v>1900-1-Abgabe-</v>
      </c>
      <c r="E318" s="7" t="str">
        <f t="shared" ca="1" si="84"/>
        <v>-</v>
      </c>
      <c r="F318" s="7">
        <f t="shared" si="96"/>
        <v>1900</v>
      </c>
      <c r="G318" s="7">
        <f t="shared" si="97"/>
        <v>1</v>
      </c>
      <c r="H318" s="162">
        <f t="shared" si="94"/>
        <v>296</v>
      </c>
      <c r="I318" s="77"/>
      <c r="J318" s="78"/>
      <c r="K318" s="79"/>
      <c r="L318" s="80"/>
      <c r="M318" s="177"/>
      <c r="N318" s="309" t="str">
        <f t="shared" ca="1" si="85"/>
        <v/>
      </c>
      <c r="O318" s="310" t="str">
        <f ca="1">IFERROR(IF(VLOOKUP($E318,'SD Abgabe'!$A$32:$N$610,'SD Abgabe'!$D$28,FALSE)=0,"",VLOOKUP($E318,'SD Abgabe'!$A$32:$N$610,'SD Abgabe'!$D$28,FALSE)),"")</f>
        <v/>
      </c>
      <c r="P318" s="313"/>
      <c r="Q318" s="317" t="str">
        <f>IF(OR($M318=0,L318&lt;&gt;0),"",IFERROR(VLOOKUP($E318,'SD Abgabe'!$A$32:$N$610,'SD Abgabe'!$E$28,FALSE),""))</f>
        <v/>
      </c>
      <c r="R318" s="87"/>
      <c r="S318" s="81" t="str">
        <f t="shared" si="86"/>
        <v/>
      </c>
      <c r="T318" s="82">
        <f>IF(M318="Tierische Erzeugnisse",IF(OR($M318=0,L318&lt;&gt;0,U318&gt;0),"",IFERROR(VLOOKUP($E318,'SD Abgabe'!$A$32:$N$4326,'SD Abgabe'!$J$28,FALSE),0)),)</f>
        <v>0</v>
      </c>
      <c r="U318" s="83"/>
      <c r="V318" s="81" t="str">
        <f t="shared" si="98"/>
        <v/>
      </c>
      <c r="W318" s="82">
        <f>IF(M318="organische Düngemittel",IF(OR($M318=0,L318&lt;&gt;0,X318&gt;0),"",IFERROR(VLOOKUP($E318,'SD Abgabe'!$A$32:$N$4326,'SD Abgabe'!$J$28,FALSE),)),)</f>
        <v>0</v>
      </c>
      <c r="X318" s="84"/>
      <c r="Y318" s="85" t="str">
        <f ca="1">IFERROR(VLOOKUP($E318,'SD Abgabe'!$A$32:$N$610,Y$20,FALSE),"")</f>
        <v/>
      </c>
      <c r="Z318" s="86" t="str">
        <f ca="1">IFERROR(IF(AND(J318&lt;&gt;"eigene Stoffe",VLOOKUP($E318,'SD Abgabe'!$A$32:$N$610,'SD Abgabe'!$G$28,FALSE)=0),"",IF($L318&lt;&gt;0,"",IFERROR(IF(AND(P318&gt;0,O318&lt;&gt;"",Q318&lt;&gt;"t TM"),VLOOKUP($E318,'SD Abgabe'!$A$32:$N$610,'SD Abgabe'!$G$28,FALSE)/O318*P318,VLOOKUP($E318,'SD Abgabe'!$A$32:$N$610,'SD Abgabe'!$G$28,FALSE)),""))),"")</f>
        <v/>
      </c>
      <c r="AA318" s="87"/>
      <c r="AB318" s="86" t="str">
        <f ca="1">IFERROR(IF(AND(J318&lt;&gt;"eigene Stoffe",VLOOKUP($E318,'SD Abgabe'!$A$32:$N$610,'SD Abgabe'!$H$28,FALSE)=0),"",IF($L318&lt;&gt;0,"",IFERROR(IF(AND(P318&gt;0,O318&lt;&gt;"",Q318&lt;&gt;"t TM"),VLOOKUP($E318,'SD Abgabe'!$A$32:$N$610,'SD Abgabe'!$H$28,FALSE)/O318*P318,VLOOKUP($E318,'SD Abgabe'!$A$32:$N$610,'SD Abgabe'!$H$28,FALSE)),""))),"")</f>
        <v/>
      </c>
      <c r="AC318" s="87"/>
      <c r="AD318" s="424" t="s">
        <v>667</v>
      </c>
      <c r="AE318" s="26" t="str">
        <f>IF($M318=0,"",IFERROR(VLOOKUP($E318,'SD Abgabe'!$A$32:$N$556,AE$20,FALSE),""))</f>
        <v/>
      </c>
      <c r="AF318" s="15">
        <f t="shared" ca="1" si="99"/>
        <v>0</v>
      </c>
      <c r="AG318">
        <f t="shared" ca="1" si="87"/>
        <v>0</v>
      </c>
      <c r="AH318">
        <f t="shared" ca="1" si="88"/>
        <v>0</v>
      </c>
      <c r="AI318">
        <f t="shared" ca="1" si="89"/>
        <v>0</v>
      </c>
      <c r="AJ318">
        <f t="shared" ca="1" si="90"/>
        <v>0</v>
      </c>
      <c r="AK318">
        <f t="shared" si="100"/>
        <v>0</v>
      </c>
      <c r="AL318" s="28" t="e">
        <f ca="1">COUNTIF(OFFSET('SD Abgabe'!$C$32,VLOOKUP(J318,Art_Abgabe,3,FALSE),0,VLOOKUP(J318,Art_Abgabe,4,FALSE)-VLOOKUP(J318,Art_Abgabe,3,FALSE)+1,1),K318)</f>
        <v>#N/A</v>
      </c>
      <c r="AM318" s="14">
        <f ca="1">COUNTIF(OFFSET('SD Abgabe'!$M$32,VLOOKUP(E318,'SD Abgabe'!$A$33:$X$485,'SD Abgabe'!$X$28,FALSE),0,1,VLOOKUP(E318,'SD Abgabe'!$A$33:$Y$485,'SD Abgabe'!$Y$28,FALSE)),M318)</f>
        <v>0</v>
      </c>
      <c r="AN318" s="91">
        <f t="shared" ca="1" si="91"/>
        <v>0</v>
      </c>
      <c r="AO318" s="98">
        <f t="shared" si="101"/>
        <v>3</v>
      </c>
      <c r="AP318" s="98">
        <f t="shared" si="92"/>
        <v>0</v>
      </c>
      <c r="AQ318" s="17" t="str">
        <f t="shared" si="93"/>
        <v>1900-1-Abgabe</v>
      </c>
    </row>
    <row r="319" spans="1:43">
      <c r="A319" s="98">
        <f t="shared" si="82"/>
        <v>0</v>
      </c>
      <c r="B319" s="98" t="str">
        <f>IF(C319=1,SUM($C$23:C319),"")</f>
        <v/>
      </c>
      <c r="C319" s="98">
        <f t="shared" si="83"/>
        <v>0</v>
      </c>
      <c r="D319" t="str">
        <f t="shared" si="95"/>
        <v>1900-1-Abgabe-</v>
      </c>
      <c r="E319" s="7" t="str">
        <f t="shared" ca="1" si="84"/>
        <v>-</v>
      </c>
      <c r="F319" s="7">
        <f t="shared" si="96"/>
        <v>1900</v>
      </c>
      <c r="G319" s="7">
        <f t="shared" si="97"/>
        <v>1</v>
      </c>
      <c r="H319" s="162">
        <f t="shared" si="94"/>
        <v>297</v>
      </c>
      <c r="I319" s="77"/>
      <c r="J319" s="78"/>
      <c r="K319" s="79"/>
      <c r="L319" s="80"/>
      <c r="M319" s="177"/>
      <c r="N319" s="309" t="str">
        <f t="shared" ca="1" si="85"/>
        <v/>
      </c>
      <c r="O319" s="310" t="str">
        <f ca="1">IFERROR(IF(VLOOKUP($E319,'SD Abgabe'!$A$32:$N$610,'SD Abgabe'!$D$28,FALSE)=0,"",VLOOKUP($E319,'SD Abgabe'!$A$32:$N$610,'SD Abgabe'!$D$28,FALSE)),"")</f>
        <v/>
      </c>
      <c r="P319" s="313"/>
      <c r="Q319" s="317" t="str">
        <f>IF(OR($M319=0,L319&lt;&gt;0),"",IFERROR(VLOOKUP($E319,'SD Abgabe'!$A$32:$N$610,'SD Abgabe'!$E$28,FALSE),""))</f>
        <v/>
      </c>
      <c r="R319" s="87"/>
      <c r="S319" s="81" t="str">
        <f t="shared" si="86"/>
        <v/>
      </c>
      <c r="T319" s="82">
        <f>IF(M319="Tierische Erzeugnisse",IF(OR($M319=0,L319&lt;&gt;0,U319&gt;0),"",IFERROR(VLOOKUP($E319,'SD Abgabe'!$A$32:$N$4326,'SD Abgabe'!$J$28,FALSE),0)),)</f>
        <v>0</v>
      </c>
      <c r="U319" s="83"/>
      <c r="V319" s="81" t="str">
        <f t="shared" si="98"/>
        <v/>
      </c>
      <c r="W319" s="82">
        <f>IF(M319="organische Düngemittel",IF(OR($M319=0,L319&lt;&gt;0,X319&gt;0),"",IFERROR(VLOOKUP($E319,'SD Abgabe'!$A$32:$N$4326,'SD Abgabe'!$J$28,FALSE),)),)</f>
        <v>0</v>
      </c>
      <c r="X319" s="84"/>
      <c r="Y319" s="85" t="str">
        <f ca="1">IFERROR(VLOOKUP($E319,'SD Abgabe'!$A$32:$N$610,Y$20,FALSE),"")</f>
        <v/>
      </c>
      <c r="Z319" s="86" t="str">
        <f ca="1">IFERROR(IF(AND(J319&lt;&gt;"eigene Stoffe",VLOOKUP($E319,'SD Abgabe'!$A$32:$N$610,'SD Abgabe'!$G$28,FALSE)=0),"",IF($L319&lt;&gt;0,"",IFERROR(IF(AND(P319&gt;0,O319&lt;&gt;"",Q319&lt;&gt;"t TM"),VLOOKUP($E319,'SD Abgabe'!$A$32:$N$610,'SD Abgabe'!$G$28,FALSE)/O319*P319,VLOOKUP($E319,'SD Abgabe'!$A$32:$N$610,'SD Abgabe'!$G$28,FALSE)),""))),"")</f>
        <v/>
      </c>
      <c r="AA319" s="87"/>
      <c r="AB319" s="86" t="str">
        <f ca="1">IFERROR(IF(AND(J319&lt;&gt;"eigene Stoffe",VLOOKUP($E319,'SD Abgabe'!$A$32:$N$610,'SD Abgabe'!$H$28,FALSE)=0),"",IF($L319&lt;&gt;0,"",IFERROR(IF(AND(P319&gt;0,O319&lt;&gt;"",Q319&lt;&gt;"t TM"),VLOOKUP($E319,'SD Abgabe'!$A$32:$N$610,'SD Abgabe'!$H$28,FALSE)/O319*P319,VLOOKUP($E319,'SD Abgabe'!$A$32:$N$610,'SD Abgabe'!$H$28,FALSE)),""))),"")</f>
        <v/>
      </c>
      <c r="AC319" s="87"/>
      <c r="AD319" s="424" t="s">
        <v>667</v>
      </c>
      <c r="AE319" s="26" t="str">
        <f>IF($M319=0,"",IFERROR(VLOOKUP($E319,'SD Abgabe'!$A$32:$N$556,AE$20,FALSE),""))</f>
        <v/>
      </c>
      <c r="AF319" s="15">
        <f t="shared" ca="1" si="99"/>
        <v>0</v>
      </c>
      <c r="AG319">
        <f t="shared" ca="1" si="87"/>
        <v>0</v>
      </c>
      <c r="AH319">
        <f t="shared" ca="1" si="88"/>
        <v>0</v>
      </c>
      <c r="AI319">
        <f t="shared" ca="1" si="89"/>
        <v>0</v>
      </c>
      <c r="AJ319">
        <f t="shared" ca="1" si="90"/>
        <v>0</v>
      </c>
      <c r="AK319">
        <f t="shared" si="100"/>
        <v>0</v>
      </c>
      <c r="AL319" s="28" t="e">
        <f ca="1">COUNTIF(OFFSET('SD Abgabe'!$C$32,VLOOKUP(J319,Art_Abgabe,3,FALSE),0,VLOOKUP(J319,Art_Abgabe,4,FALSE)-VLOOKUP(J319,Art_Abgabe,3,FALSE)+1,1),K319)</f>
        <v>#N/A</v>
      </c>
      <c r="AM319" s="14">
        <f ca="1">COUNTIF(OFFSET('SD Abgabe'!$M$32,VLOOKUP(E319,'SD Abgabe'!$A$33:$X$485,'SD Abgabe'!$X$28,FALSE),0,1,VLOOKUP(E319,'SD Abgabe'!$A$33:$Y$485,'SD Abgabe'!$Y$28,FALSE)),M319)</f>
        <v>0</v>
      </c>
      <c r="AN319" s="91">
        <f t="shared" ca="1" si="91"/>
        <v>0</v>
      </c>
      <c r="AO319" s="98">
        <f t="shared" si="101"/>
        <v>3</v>
      </c>
      <c r="AP319" s="98">
        <f t="shared" si="92"/>
        <v>0</v>
      </c>
      <c r="AQ319" s="17" t="str">
        <f t="shared" si="93"/>
        <v>1900-1-Abgabe</v>
      </c>
    </row>
    <row r="320" spans="1:43">
      <c r="A320" s="98">
        <f t="shared" si="82"/>
        <v>0</v>
      </c>
      <c r="B320" s="98" t="str">
        <f>IF(C320=1,SUM($C$23:C320),"")</f>
        <v/>
      </c>
      <c r="C320" s="98">
        <f t="shared" si="83"/>
        <v>0</v>
      </c>
      <c r="D320" t="str">
        <f t="shared" si="95"/>
        <v>1900-1-Abgabe-</v>
      </c>
      <c r="E320" s="7" t="str">
        <f t="shared" ca="1" si="84"/>
        <v>-</v>
      </c>
      <c r="F320" s="7">
        <f t="shared" si="96"/>
        <v>1900</v>
      </c>
      <c r="G320" s="7">
        <f t="shared" si="97"/>
        <v>1</v>
      </c>
      <c r="H320" s="162">
        <f t="shared" si="94"/>
        <v>298</v>
      </c>
      <c r="I320" s="77"/>
      <c r="J320" s="78"/>
      <c r="K320" s="79"/>
      <c r="L320" s="80"/>
      <c r="M320" s="177"/>
      <c r="N320" s="309" t="str">
        <f t="shared" ca="1" si="85"/>
        <v/>
      </c>
      <c r="O320" s="310" t="str">
        <f ca="1">IFERROR(IF(VLOOKUP($E320,'SD Abgabe'!$A$32:$N$610,'SD Abgabe'!$D$28,FALSE)=0,"",VLOOKUP($E320,'SD Abgabe'!$A$32:$N$610,'SD Abgabe'!$D$28,FALSE)),"")</f>
        <v/>
      </c>
      <c r="P320" s="313"/>
      <c r="Q320" s="317" t="str">
        <f>IF(OR($M320=0,L320&lt;&gt;0),"",IFERROR(VLOOKUP($E320,'SD Abgabe'!$A$32:$N$610,'SD Abgabe'!$E$28,FALSE),""))</f>
        <v/>
      </c>
      <c r="R320" s="87"/>
      <c r="S320" s="81" t="str">
        <f t="shared" si="86"/>
        <v/>
      </c>
      <c r="T320" s="82">
        <f>IF(M320="Tierische Erzeugnisse",IF(OR($M320=0,L320&lt;&gt;0,U320&gt;0),"",IFERROR(VLOOKUP($E320,'SD Abgabe'!$A$32:$N$4326,'SD Abgabe'!$J$28,FALSE),0)),)</f>
        <v>0</v>
      </c>
      <c r="U320" s="83"/>
      <c r="V320" s="81" t="str">
        <f t="shared" si="98"/>
        <v/>
      </c>
      <c r="W320" s="82">
        <f>IF(M320="organische Düngemittel",IF(OR($M320=0,L320&lt;&gt;0,X320&gt;0),"",IFERROR(VLOOKUP($E320,'SD Abgabe'!$A$32:$N$4326,'SD Abgabe'!$J$28,FALSE),)),)</f>
        <v>0</v>
      </c>
      <c r="X320" s="84"/>
      <c r="Y320" s="85" t="str">
        <f ca="1">IFERROR(VLOOKUP($E320,'SD Abgabe'!$A$32:$N$610,Y$20,FALSE),"")</f>
        <v/>
      </c>
      <c r="Z320" s="86" t="str">
        <f ca="1">IFERROR(IF(AND(J320&lt;&gt;"eigene Stoffe",VLOOKUP($E320,'SD Abgabe'!$A$32:$N$610,'SD Abgabe'!$G$28,FALSE)=0),"",IF($L320&lt;&gt;0,"",IFERROR(IF(AND(P320&gt;0,O320&lt;&gt;"",Q320&lt;&gt;"t TM"),VLOOKUP($E320,'SD Abgabe'!$A$32:$N$610,'SD Abgabe'!$G$28,FALSE)/O320*P320,VLOOKUP($E320,'SD Abgabe'!$A$32:$N$610,'SD Abgabe'!$G$28,FALSE)),""))),"")</f>
        <v/>
      </c>
      <c r="AA320" s="87"/>
      <c r="AB320" s="86" t="str">
        <f ca="1">IFERROR(IF(AND(J320&lt;&gt;"eigene Stoffe",VLOOKUP($E320,'SD Abgabe'!$A$32:$N$610,'SD Abgabe'!$H$28,FALSE)=0),"",IF($L320&lt;&gt;0,"",IFERROR(IF(AND(P320&gt;0,O320&lt;&gt;"",Q320&lt;&gt;"t TM"),VLOOKUP($E320,'SD Abgabe'!$A$32:$N$610,'SD Abgabe'!$H$28,FALSE)/O320*P320,VLOOKUP($E320,'SD Abgabe'!$A$32:$N$610,'SD Abgabe'!$H$28,FALSE)),""))),"")</f>
        <v/>
      </c>
      <c r="AC320" s="87"/>
      <c r="AD320" s="424" t="s">
        <v>667</v>
      </c>
      <c r="AE320" s="26" t="str">
        <f>IF($M320=0,"",IFERROR(VLOOKUP($E320,'SD Abgabe'!$A$32:$N$556,AE$20,FALSE),""))</f>
        <v/>
      </c>
      <c r="AF320" s="15">
        <f t="shared" ca="1" si="99"/>
        <v>0</v>
      </c>
      <c r="AG320">
        <f t="shared" ca="1" si="87"/>
        <v>0</v>
      </c>
      <c r="AH320">
        <f t="shared" ca="1" si="88"/>
        <v>0</v>
      </c>
      <c r="AI320">
        <f t="shared" ca="1" si="89"/>
        <v>0</v>
      </c>
      <c r="AJ320">
        <f t="shared" ca="1" si="90"/>
        <v>0</v>
      </c>
      <c r="AK320">
        <f t="shared" si="100"/>
        <v>0</v>
      </c>
      <c r="AL320" s="28" t="e">
        <f ca="1">COUNTIF(OFFSET('SD Abgabe'!$C$32,VLOOKUP(J320,Art_Abgabe,3,FALSE),0,VLOOKUP(J320,Art_Abgabe,4,FALSE)-VLOOKUP(J320,Art_Abgabe,3,FALSE)+1,1),K320)</f>
        <v>#N/A</v>
      </c>
      <c r="AM320" s="14">
        <f ca="1">COUNTIF(OFFSET('SD Abgabe'!$M$32,VLOOKUP(E320,'SD Abgabe'!$A$33:$X$485,'SD Abgabe'!$X$28,FALSE),0,1,VLOOKUP(E320,'SD Abgabe'!$A$33:$Y$485,'SD Abgabe'!$Y$28,FALSE)),M320)</f>
        <v>0</v>
      </c>
      <c r="AN320" s="91">
        <f t="shared" ca="1" si="91"/>
        <v>0</v>
      </c>
      <c r="AO320" s="98">
        <f t="shared" si="101"/>
        <v>3</v>
      </c>
      <c r="AP320" s="98">
        <f t="shared" si="92"/>
        <v>0</v>
      </c>
      <c r="AQ320" s="17" t="str">
        <f t="shared" si="93"/>
        <v>1900-1-Abgabe</v>
      </c>
    </row>
    <row r="321" spans="1:43">
      <c r="A321" s="98">
        <f t="shared" si="82"/>
        <v>0</v>
      </c>
      <c r="B321" s="98" t="str">
        <f>IF(C321=1,SUM($C$23:C321),"")</f>
        <v/>
      </c>
      <c r="C321" s="98">
        <f t="shared" si="83"/>
        <v>0</v>
      </c>
      <c r="D321" t="str">
        <f t="shared" si="95"/>
        <v>1900-1-Abgabe-</v>
      </c>
      <c r="E321" s="7" t="str">
        <f t="shared" ca="1" si="84"/>
        <v>-</v>
      </c>
      <c r="F321" s="7">
        <f t="shared" si="96"/>
        <v>1900</v>
      </c>
      <c r="G321" s="7">
        <f t="shared" si="97"/>
        <v>1</v>
      </c>
      <c r="H321" s="162">
        <f t="shared" si="94"/>
        <v>299</v>
      </c>
      <c r="I321" s="77"/>
      <c r="J321" s="78"/>
      <c r="K321" s="79"/>
      <c r="L321" s="80"/>
      <c r="M321" s="177"/>
      <c r="N321" s="309" t="str">
        <f t="shared" ca="1" si="85"/>
        <v/>
      </c>
      <c r="O321" s="310" t="str">
        <f ca="1">IFERROR(IF(VLOOKUP($E321,'SD Abgabe'!$A$32:$N$610,'SD Abgabe'!$D$28,FALSE)=0,"",VLOOKUP($E321,'SD Abgabe'!$A$32:$N$610,'SD Abgabe'!$D$28,FALSE)),"")</f>
        <v/>
      </c>
      <c r="P321" s="313"/>
      <c r="Q321" s="317" t="str">
        <f>IF(OR($M321=0,L321&lt;&gt;0),"",IFERROR(VLOOKUP($E321,'SD Abgabe'!$A$32:$N$610,'SD Abgabe'!$E$28,FALSE),""))</f>
        <v/>
      </c>
      <c r="R321" s="87"/>
      <c r="S321" s="81" t="str">
        <f t="shared" si="86"/>
        <v/>
      </c>
      <c r="T321" s="82">
        <f>IF(M321="Tierische Erzeugnisse",IF(OR($M321=0,L321&lt;&gt;0,U321&gt;0),"",IFERROR(VLOOKUP($E321,'SD Abgabe'!$A$32:$N$4326,'SD Abgabe'!$J$28,FALSE),0)),)</f>
        <v>0</v>
      </c>
      <c r="U321" s="83"/>
      <c r="V321" s="81" t="str">
        <f t="shared" si="98"/>
        <v/>
      </c>
      <c r="W321" s="82">
        <f>IF(M321="organische Düngemittel",IF(OR($M321=0,L321&lt;&gt;0,X321&gt;0),"",IFERROR(VLOOKUP($E321,'SD Abgabe'!$A$32:$N$4326,'SD Abgabe'!$J$28,FALSE),)),)</f>
        <v>0</v>
      </c>
      <c r="X321" s="84"/>
      <c r="Y321" s="85" t="str">
        <f ca="1">IFERROR(VLOOKUP($E321,'SD Abgabe'!$A$32:$N$610,Y$20,FALSE),"")</f>
        <v/>
      </c>
      <c r="Z321" s="86" t="str">
        <f ca="1">IFERROR(IF(AND(J321&lt;&gt;"eigene Stoffe",VLOOKUP($E321,'SD Abgabe'!$A$32:$N$610,'SD Abgabe'!$G$28,FALSE)=0),"",IF($L321&lt;&gt;0,"",IFERROR(IF(AND(P321&gt;0,O321&lt;&gt;"",Q321&lt;&gt;"t TM"),VLOOKUP($E321,'SD Abgabe'!$A$32:$N$610,'SD Abgabe'!$G$28,FALSE)/O321*P321,VLOOKUP($E321,'SD Abgabe'!$A$32:$N$610,'SD Abgabe'!$G$28,FALSE)),""))),"")</f>
        <v/>
      </c>
      <c r="AA321" s="87"/>
      <c r="AB321" s="86" t="str">
        <f ca="1">IFERROR(IF(AND(J321&lt;&gt;"eigene Stoffe",VLOOKUP($E321,'SD Abgabe'!$A$32:$N$610,'SD Abgabe'!$H$28,FALSE)=0),"",IF($L321&lt;&gt;0,"",IFERROR(IF(AND(P321&gt;0,O321&lt;&gt;"",Q321&lt;&gt;"t TM"),VLOOKUP($E321,'SD Abgabe'!$A$32:$N$610,'SD Abgabe'!$H$28,FALSE)/O321*P321,VLOOKUP($E321,'SD Abgabe'!$A$32:$N$610,'SD Abgabe'!$H$28,FALSE)),""))),"")</f>
        <v/>
      </c>
      <c r="AC321" s="87"/>
      <c r="AD321" s="424" t="s">
        <v>667</v>
      </c>
      <c r="AE321" s="26" t="str">
        <f>IF($M321=0,"",IFERROR(VLOOKUP($E321,'SD Abgabe'!$A$32:$N$556,AE$20,FALSE),""))</f>
        <v/>
      </c>
      <c r="AF321" s="15">
        <f t="shared" ca="1" si="99"/>
        <v>0</v>
      </c>
      <c r="AG321">
        <f t="shared" ca="1" si="87"/>
        <v>0</v>
      </c>
      <c r="AH321">
        <f t="shared" ca="1" si="88"/>
        <v>0</v>
      </c>
      <c r="AI321">
        <f t="shared" ca="1" si="89"/>
        <v>0</v>
      </c>
      <c r="AJ321">
        <f t="shared" ca="1" si="90"/>
        <v>0</v>
      </c>
      <c r="AK321">
        <f t="shared" si="100"/>
        <v>0</v>
      </c>
      <c r="AL321" s="28" t="e">
        <f ca="1">COUNTIF(OFFSET('SD Abgabe'!$C$32,VLOOKUP(J321,Art_Abgabe,3,FALSE),0,VLOOKUP(J321,Art_Abgabe,4,FALSE)-VLOOKUP(J321,Art_Abgabe,3,FALSE)+1,1),K321)</f>
        <v>#N/A</v>
      </c>
      <c r="AM321" s="14">
        <f ca="1">COUNTIF(OFFSET('SD Abgabe'!$M$32,VLOOKUP(E321,'SD Abgabe'!$A$33:$X$485,'SD Abgabe'!$X$28,FALSE),0,1,VLOOKUP(E321,'SD Abgabe'!$A$33:$Y$485,'SD Abgabe'!$Y$28,FALSE)),M321)</f>
        <v>0</v>
      </c>
      <c r="AN321" s="91">
        <f t="shared" ca="1" si="91"/>
        <v>0</v>
      </c>
      <c r="AO321" s="98">
        <f t="shared" si="101"/>
        <v>3</v>
      </c>
      <c r="AP321" s="98">
        <f t="shared" si="92"/>
        <v>0</v>
      </c>
      <c r="AQ321" s="17" t="str">
        <f t="shared" si="93"/>
        <v>1900-1-Abgabe</v>
      </c>
    </row>
    <row r="322" spans="1:43">
      <c r="A322" s="98">
        <f t="shared" si="82"/>
        <v>0</v>
      </c>
      <c r="B322" s="98" t="str">
        <f>IF(C322=1,SUM($C$23:C322),"")</f>
        <v/>
      </c>
      <c r="C322" s="98">
        <f t="shared" si="83"/>
        <v>0</v>
      </c>
      <c r="D322" t="str">
        <f t="shared" si="95"/>
        <v>1900-1-Abgabe-</v>
      </c>
      <c r="E322" s="7" t="str">
        <f t="shared" ca="1" si="84"/>
        <v>-</v>
      </c>
      <c r="F322" s="7">
        <f t="shared" si="96"/>
        <v>1900</v>
      </c>
      <c r="G322" s="7">
        <f t="shared" si="97"/>
        <v>1</v>
      </c>
      <c r="H322" s="162">
        <f t="shared" si="94"/>
        <v>300</v>
      </c>
      <c r="I322" s="77"/>
      <c r="J322" s="78"/>
      <c r="K322" s="79"/>
      <c r="L322" s="80"/>
      <c r="M322" s="177"/>
      <c r="N322" s="309" t="str">
        <f t="shared" ca="1" si="85"/>
        <v/>
      </c>
      <c r="O322" s="310" t="str">
        <f ca="1">IFERROR(IF(VLOOKUP($E322,'SD Abgabe'!$A$32:$N$610,'SD Abgabe'!$D$28,FALSE)=0,"",VLOOKUP($E322,'SD Abgabe'!$A$32:$N$610,'SD Abgabe'!$D$28,FALSE)),"")</f>
        <v/>
      </c>
      <c r="P322" s="313"/>
      <c r="Q322" s="317" t="str">
        <f>IF(OR($M322=0,L322&lt;&gt;0),"",IFERROR(VLOOKUP($E322,'SD Abgabe'!$A$32:$N$610,'SD Abgabe'!$E$28,FALSE),""))</f>
        <v/>
      </c>
      <c r="R322" s="87"/>
      <c r="S322" s="81" t="str">
        <f t="shared" si="86"/>
        <v/>
      </c>
      <c r="T322" s="82">
        <f>IF(M322="Tierische Erzeugnisse",IF(OR($M322=0,L322&lt;&gt;0,U322&gt;0),"",IFERROR(VLOOKUP($E322,'SD Abgabe'!$A$32:$N$4326,'SD Abgabe'!$J$28,FALSE),0)),)</f>
        <v>0</v>
      </c>
      <c r="U322" s="83"/>
      <c r="V322" s="81" t="str">
        <f t="shared" si="98"/>
        <v/>
      </c>
      <c r="W322" s="82">
        <f>IF(M322="organische Düngemittel",IF(OR($M322=0,L322&lt;&gt;0,X322&gt;0),"",IFERROR(VLOOKUP($E322,'SD Abgabe'!$A$32:$N$4326,'SD Abgabe'!$J$28,FALSE),)),)</f>
        <v>0</v>
      </c>
      <c r="X322" s="84"/>
      <c r="Y322" s="85" t="str">
        <f ca="1">IFERROR(VLOOKUP($E322,'SD Abgabe'!$A$32:$N$610,Y$20,FALSE),"")</f>
        <v/>
      </c>
      <c r="Z322" s="86" t="str">
        <f ca="1">IFERROR(IF(AND(J322&lt;&gt;"eigene Stoffe",VLOOKUP($E322,'SD Abgabe'!$A$32:$N$610,'SD Abgabe'!$G$28,FALSE)=0),"",IF($L322&lt;&gt;0,"",IFERROR(IF(AND(P322&gt;0,O322&lt;&gt;"",Q322&lt;&gt;"t TM"),VLOOKUP($E322,'SD Abgabe'!$A$32:$N$610,'SD Abgabe'!$G$28,FALSE)/O322*P322,VLOOKUP($E322,'SD Abgabe'!$A$32:$N$610,'SD Abgabe'!$G$28,FALSE)),""))),"")</f>
        <v/>
      </c>
      <c r="AA322" s="87"/>
      <c r="AB322" s="86" t="str">
        <f ca="1">IFERROR(IF(AND(J322&lt;&gt;"eigene Stoffe",VLOOKUP($E322,'SD Abgabe'!$A$32:$N$610,'SD Abgabe'!$H$28,FALSE)=0),"",IF($L322&lt;&gt;0,"",IFERROR(IF(AND(P322&gt;0,O322&lt;&gt;"",Q322&lt;&gt;"t TM"),VLOOKUP($E322,'SD Abgabe'!$A$32:$N$610,'SD Abgabe'!$H$28,FALSE)/O322*P322,VLOOKUP($E322,'SD Abgabe'!$A$32:$N$610,'SD Abgabe'!$H$28,FALSE)),""))),"")</f>
        <v/>
      </c>
      <c r="AC322" s="87"/>
      <c r="AD322" s="424" t="s">
        <v>667</v>
      </c>
      <c r="AE322" s="26" t="str">
        <f>IF($M322=0,"",IFERROR(VLOOKUP($E322,'SD Abgabe'!$A$32:$N$556,AE$20,FALSE),""))</f>
        <v/>
      </c>
      <c r="AF322" s="15">
        <f t="shared" ca="1" si="99"/>
        <v>0</v>
      </c>
      <c r="AG322">
        <f t="shared" ca="1" si="87"/>
        <v>0</v>
      </c>
      <c r="AH322">
        <f t="shared" ca="1" si="88"/>
        <v>0</v>
      </c>
      <c r="AI322">
        <f t="shared" ca="1" si="89"/>
        <v>0</v>
      </c>
      <c r="AJ322">
        <f t="shared" ca="1" si="90"/>
        <v>0</v>
      </c>
      <c r="AK322">
        <f t="shared" si="100"/>
        <v>0</v>
      </c>
      <c r="AL322" s="28" t="e">
        <f ca="1">COUNTIF(OFFSET('SD Abgabe'!$C$32,VLOOKUP(J322,Art_Abgabe,3,FALSE),0,VLOOKUP(J322,Art_Abgabe,4,FALSE)-VLOOKUP(J322,Art_Abgabe,3,FALSE)+1,1),K322)</f>
        <v>#N/A</v>
      </c>
      <c r="AM322" s="14">
        <f ca="1">COUNTIF(OFFSET('SD Abgabe'!$M$32,VLOOKUP(E322,'SD Abgabe'!$A$33:$X$485,'SD Abgabe'!$X$28,FALSE),0,1,VLOOKUP(E322,'SD Abgabe'!$A$33:$Y$485,'SD Abgabe'!$Y$28,FALSE)),M322)</f>
        <v>0</v>
      </c>
      <c r="AN322" s="91">
        <f t="shared" ca="1" si="91"/>
        <v>0</v>
      </c>
      <c r="AO322" s="98">
        <f t="shared" si="101"/>
        <v>3</v>
      </c>
      <c r="AP322" s="98">
        <f t="shared" si="92"/>
        <v>0</v>
      </c>
      <c r="AQ322" s="17" t="str">
        <f t="shared" si="93"/>
        <v>1900-1-Abgabe</v>
      </c>
    </row>
    <row r="323" spans="1:43">
      <c r="A323" s="98">
        <f t="shared" si="82"/>
        <v>0</v>
      </c>
      <c r="B323" s="98" t="str">
        <f>IF(C323=1,SUM($C$23:C323),"")</f>
        <v/>
      </c>
      <c r="C323" s="98">
        <f t="shared" si="83"/>
        <v>0</v>
      </c>
      <c r="D323" t="str">
        <f t="shared" si="95"/>
        <v>1900-1-Abgabe-</v>
      </c>
      <c r="E323" s="7" t="str">
        <f t="shared" ca="1" si="84"/>
        <v>-</v>
      </c>
      <c r="F323" s="7">
        <f t="shared" si="96"/>
        <v>1900</v>
      </c>
      <c r="G323" s="7">
        <f t="shared" si="97"/>
        <v>1</v>
      </c>
      <c r="H323" s="162">
        <f t="shared" si="94"/>
        <v>301</v>
      </c>
      <c r="I323" s="77"/>
      <c r="J323" s="78"/>
      <c r="K323" s="79"/>
      <c r="L323" s="80"/>
      <c r="M323" s="177"/>
      <c r="N323" s="309" t="str">
        <f t="shared" ca="1" si="85"/>
        <v/>
      </c>
      <c r="O323" s="310" t="str">
        <f ca="1">IFERROR(IF(VLOOKUP($E323,'SD Abgabe'!$A$32:$N$610,'SD Abgabe'!$D$28,FALSE)=0,"",VLOOKUP($E323,'SD Abgabe'!$A$32:$N$610,'SD Abgabe'!$D$28,FALSE)),"")</f>
        <v/>
      </c>
      <c r="P323" s="313"/>
      <c r="Q323" s="317" t="str">
        <f>IF(OR($M323=0,L323&lt;&gt;0),"",IFERROR(VLOOKUP($E323,'SD Abgabe'!$A$32:$N$610,'SD Abgabe'!$E$28,FALSE),""))</f>
        <v/>
      </c>
      <c r="R323" s="87"/>
      <c r="S323" s="81" t="str">
        <f t="shared" si="86"/>
        <v/>
      </c>
      <c r="T323" s="82">
        <f>IF(M323="Tierische Erzeugnisse",IF(OR($M323=0,L323&lt;&gt;0,U323&gt;0),"",IFERROR(VLOOKUP($E323,'SD Abgabe'!$A$32:$N$4326,'SD Abgabe'!$J$28,FALSE),0)),)</f>
        <v>0</v>
      </c>
      <c r="U323" s="83"/>
      <c r="V323" s="81" t="str">
        <f t="shared" si="98"/>
        <v/>
      </c>
      <c r="W323" s="82">
        <f>IF(M323="organische Düngemittel",IF(OR($M323=0,L323&lt;&gt;0,X323&gt;0),"",IFERROR(VLOOKUP($E323,'SD Abgabe'!$A$32:$N$4326,'SD Abgabe'!$J$28,FALSE),)),)</f>
        <v>0</v>
      </c>
      <c r="X323" s="84"/>
      <c r="Y323" s="85" t="str">
        <f ca="1">IFERROR(VLOOKUP($E323,'SD Abgabe'!$A$32:$N$610,Y$20,FALSE),"")</f>
        <v/>
      </c>
      <c r="Z323" s="86" t="str">
        <f ca="1">IFERROR(IF(AND(J323&lt;&gt;"eigene Stoffe",VLOOKUP($E323,'SD Abgabe'!$A$32:$N$610,'SD Abgabe'!$G$28,FALSE)=0),"",IF($L323&lt;&gt;0,"",IFERROR(IF(AND(P323&gt;0,O323&lt;&gt;"",Q323&lt;&gt;"t TM"),VLOOKUP($E323,'SD Abgabe'!$A$32:$N$610,'SD Abgabe'!$G$28,FALSE)/O323*P323,VLOOKUP($E323,'SD Abgabe'!$A$32:$N$610,'SD Abgabe'!$G$28,FALSE)),""))),"")</f>
        <v/>
      </c>
      <c r="AA323" s="87"/>
      <c r="AB323" s="86" t="str">
        <f ca="1">IFERROR(IF(AND(J323&lt;&gt;"eigene Stoffe",VLOOKUP($E323,'SD Abgabe'!$A$32:$N$610,'SD Abgabe'!$H$28,FALSE)=0),"",IF($L323&lt;&gt;0,"",IFERROR(IF(AND(P323&gt;0,O323&lt;&gt;"",Q323&lt;&gt;"t TM"),VLOOKUP($E323,'SD Abgabe'!$A$32:$N$610,'SD Abgabe'!$H$28,FALSE)/O323*P323,VLOOKUP($E323,'SD Abgabe'!$A$32:$N$610,'SD Abgabe'!$H$28,FALSE)),""))),"")</f>
        <v/>
      </c>
      <c r="AC323" s="87"/>
      <c r="AD323" s="424" t="s">
        <v>667</v>
      </c>
      <c r="AE323" s="26" t="str">
        <f>IF($M323=0,"",IFERROR(VLOOKUP($E323,'SD Abgabe'!$A$32:$N$556,AE$20,FALSE),""))</f>
        <v/>
      </c>
      <c r="AF323" s="15">
        <f t="shared" ca="1" si="99"/>
        <v>0</v>
      </c>
      <c r="AG323">
        <f t="shared" ca="1" si="87"/>
        <v>0</v>
      </c>
      <c r="AH323">
        <f t="shared" ca="1" si="88"/>
        <v>0</v>
      </c>
      <c r="AI323">
        <f t="shared" ca="1" si="89"/>
        <v>0</v>
      </c>
      <c r="AJ323">
        <f t="shared" ca="1" si="90"/>
        <v>0</v>
      </c>
      <c r="AK323">
        <f t="shared" si="100"/>
        <v>0</v>
      </c>
      <c r="AL323" s="28" t="e">
        <f ca="1">COUNTIF(OFFSET('SD Abgabe'!$C$32,VLOOKUP(J323,Art_Abgabe,3,FALSE),0,VLOOKUP(J323,Art_Abgabe,4,FALSE)-VLOOKUP(J323,Art_Abgabe,3,FALSE)+1,1),K323)</f>
        <v>#N/A</v>
      </c>
      <c r="AM323" s="14">
        <f ca="1">COUNTIF(OFFSET('SD Abgabe'!$M$32,VLOOKUP(E323,'SD Abgabe'!$A$33:$X$485,'SD Abgabe'!$X$28,FALSE),0,1,VLOOKUP(E323,'SD Abgabe'!$A$33:$Y$485,'SD Abgabe'!$Y$28,FALSE)),M323)</f>
        <v>0</v>
      </c>
      <c r="AN323" s="91">
        <f t="shared" ca="1" si="91"/>
        <v>0</v>
      </c>
      <c r="AO323" s="98">
        <f t="shared" si="101"/>
        <v>3</v>
      </c>
      <c r="AP323" s="98">
        <f t="shared" si="92"/>
        <v>0</v>
      </c>
      <c r="AQ323" s="17" t="str">
        <f t="shared" si="93"/>
        <v>1900-1-Abgabe</v>
      </c>
    </row>
    <row r="324" spans="1:43">
      <c r="A324" s="98">
        <f t="shared" si="82"/>
        <v>0</v>
      </c>
      <c r="B324" s="98" t="str">
        <f>IF(C324=1,SUM($C$23:C324),"")</f>
        <v/>
      </c>
      <c r="C324" s="98">
        <f t="shared" si="83"/>
        <v>0</v>
      </c>
      <c r="D324" t="str">
        <f t="shared" si="95"/>
        <v>1900-1-Abgabe-</v>
      </c>
      <c r="E324" s="7" t="str">
        <f t="shared" ca="1" si="84"/>
        <v>-</v>
      </c>
      <c r="F324" s="7">
        <f t="shared" si="96"/>
        <v>1900</v>
      </c>
      <c r="G324" s="7">
        <f t="shared" si="97"/>
        <v>1</v>
      </c>
      <c r="H324" s="162">
        <f t="shared" si="94"/>
        <v>302</v>
      </c>
      <c r="I324" s="77"/>
      <c r="J324" s="78"/>
      <c r="K324" s="79"/>
      <c r="L324" s="80"/>
      <c r="M324" s="177"/>
      <c r="N324" s="309" t="str">
        <f t="shared" ca="1" si="85"/>
        <v/>
      </c>
      <c r="O324" s="310" t="str">
        <f ca="1">IFERROR(IF(VLOOKUP($E324,'SD Abgabe'!$A$32:$N$610,'SD Abgabe'!$D$28,FALSE)=0,"",VLOOKUP($E324,'SD Abgabe'!$A$32:$N$610,'SD Abgabe'!$D$28,FALSE)),"")</f>
        <v/>
      </c>
      <c r="P324" s="313"/>
      <c r="Q324" s="317" t="str">
        <f>IF(OR($M324=0,L324&lt;&gt;0),"",IFERROR(VLOOKUP($E324,'SD Abgabe'!$A$32:$N$610,'SD Abgabe'!$E$28,FALSE),""))</f>
        <v/>
      </c>
      <c r="R324" s="87"/>
      <c r="S324" s="81" t="str">
        <f t="shared" si="86"/>
        <v/>
      </c>
      <c r="T324" s="82">
        <f>IF(M324="Tierische Erzeugnisse",IF(OR($M324=0,L324&lt;&gt;0,U324&gt;0),"",IFERROR(VLOOKUP($E324,'SD Abgabe'!$A$32:$N$4326,'SD Abgabe'!$J$28,FALSE),0)),)</f>
        <v>0</v>
      </c>
      <c r="U324" s="83"/>
      <c r="V324" s="81" t="str">
        <f t="shared" si="98"/>
        <v/>
      </c>
      <c r="W324" s="82">
        <f>IF(M324="organische Düngemittel",IF(OR($M324=0,L324&lt;&gt;0,X324&gt;0),"",IFERROR(VLOOKUP($E324,'SD Abgabe'!$A$32:$N$4326,'SD Abgabe'!$J$28,FALSE),)),)</f>
        <v>0</v>
      </c>
      <c r="X324" s="84"/>
      <c r="Y324" s="85" t="str">
        <f ca="1">IFERROR(VLOOKUP($E324,'SD Abgabe'!$A$32:$N$610,Y$20,FALSE),"")</f>
        <v/>
      </c>
      <c r="Z324" s="86" t="str">
        <f ca="1">IFERROR(IF(AND(J324&lt;&gt;"eigene Stoffe",VLOOKUP($E324,'SD Abgabe'!$A$32:$N$610,'SD Abgabe'!$G$28,FALSE)=0),"",IF($L324&lt;&gt;0,"",IFERROR(IF(AND(P324&gt;0,O324&lt;&gt;"",Q324&lt;&gt;"t TM"),VLOOKUP($E324,'SD Abgabe'!$A$32:$N$610,'SD Abgabe'!$G$28,FALSE)/O324*P324,VLOOKUP($E324,'SD Abgabe'!$A$32:$N$610,'SD Abgabe'!$G$28,FALSE)),""))),"")</f>
        <v/>
      </c>
      <c r="AA324" s="87"/>
      <c r="AB324" s="86" t="str">
        <f ca="1">IFERROR(IF(AND(J324&lt;&gt;"eigene Stoffe",VLOOKUP($E324,'SD Abgabe'!$A$32:$N$610,'SD Abgabe'!$H$28,FALSE)=0),"",IF($L324&lt;&gt;0,"",IFERROR(IF(AND(P324&gt;0,O324&lt;&gt;"",Q324&lt;&gt;"t TM"),VLOOKUP($E324,'SD Abgabe'!$A$32:$N$610,'SD Abgabe'!$H$28,FALSE)/O324*P324,VLOOKUP($E324,'SD Abgabe'!$A$32:$N$610,'SD Abgabe'!$H$28,FALSE)),""))),"")</f>
        <v/>
      </c>
      <c r="AC324" s="87"/>
      <c r="AD324" s="424" t="s">
        <v>667</v>
      </c>
      <c r="AE324" s="26" t="str">
        <f>IF($M324=0,"",IFERROR(VLOOKUP($E324,'SD Abgabe'!$A$32:$N$556,AE$20,FALSE),""))</f>
        <v/>
      </c>
      <c r="AF324" s="15">
        <f t="shared" ca="1" si="99"/>
        <v>0</v>
      </c>
      <c r="AG324">
        <f t="shared" ca="1" si="87"/>
        <v>0</v>
      </c>
      <c r="AH324">
        <f t="shared" ca="1" si="88"/>
        <v>0</v>
      </c>
      <c r="AI324">
        <f t="shared" ca="1" si="89"/>
        <v>0</v>
      </c>
      <c r="AJ324">
        <f t="shared" ca="1" si="90"/>
        <v>0</v>
      </c>
      <c r="AK324">
        <f t="shared" si="100"/>
        <v>0</v>
      </c>
      <c r="AL324" s="28" t="e">
        <f ca="1">COUNTIF(OFFSET('SD Abgabe'!$C$32,VLOOKUP(J324,Art_Abgabe,3,FALSE),0,VLOOKUP(J324,Art_Abgabe,4,FALSE)-VLOOKUP(J324,Art_Abgabe,3,FALSE)+1,1),K324)</f>
        <v>#N/A</v>
      </c>
      <c r="AM324" s="14">
        <f ca="1">COUNTIF(OFFSET('SD Abgabe'!$M$32,VLOOKUP(E324,'SD Abgabe'!$A$33:$X$485,'SD Abgabe'!$X$28,FALSE),0,1,VLOOKUP(E324,'SD Abgabe'!$A$33:$Y$485,'SD Abgabe'!$Y$28,FALSE)),M324)</f>
        <v>0</v>
      </c>
      <c r="AN324" s="91">
        <f t="shared" ca="1" si="91"/>
        <v>0</v>
      </c>
      <c r="AO324" s="98">
        <f t="shared" si="101"/>
        <v>3</v>
      </c>
      <c r="AP324" s="98">
        <f t="shared" si="92"/>
        <v>0</v>
      </c>
      <c r="AQ324" s="17" t="str">
        <f t="shared" si="93"/>
        <v>1900-1-Abgabe</v>
      </c>
    </row>
    <row r="325" spans="1:43">
      <c r="A325" s="98">
        <f t="shared" si="82"/>
        <v>0</v>
      </c>
      <c r="B325" s="98" t="str">
        <f>IF(C325=1,SUM($C$23:C325),"")</f>
        <v/>
      </c>
      <c r="C325" s="98">
        <f t="shared" si="83"/>
        <v>0</v>
      </c>
      <c r="D325" t="str">
        <f t="shared" si="95"/>
        <v>1900-1-Abgabe-</v>
      </c>
      <c r="E325" s="7" t="str">
        <f t="shared" ca="1" si="84"/>
        <v>-</v>
      </c>
      <c r="F325" s="7">
        <f t="shared" si="96"/>
        <v>1900</v>
      </c>
      <c r="G325" s="7">
        <f t="shared" si="97"/>
        <v>1</v>
      </c>
      <c r="H325" s="162">
        <f t="shared" si="94"/>
        <v>303</v>
      </c>
      <c r="I325" s="77"/>
      <c r="J325" s="78"/>
      <c r="K325" s="79"/>
      <c r="L325" s="80"/>
      <c r="M325" s="177"/>
      <c r="N325" s="309" t="str">
        <f t="shared" ca="1" si="85"/>
        <v/>
      </c>
      <c r="O325" s="310" t="str">
        <f ca="1">IFERROR(IF(VLOOKUP($E325,'SD Abgabe'!$A$32:$N$610,'SD Abgabe'!$D$28,FALSE)=0,"",VLOOKUP($E325,'SD Abgabe'!$A$32:$N$610,'SD Abgabe'!$D$28,FALSE)),"")</f>
        <v/>
      </c>
      <c r="P325" s="313"/>
      <c r="Q325" s="317" t="str">
        <f>IF(OR($M325=0,L325&lt;&gt;0),"",IFERROR(VLOOKUP($E325,'SD Abgabe'!$A$32:$N$610,'SD Abgabe'!$E$28,FALSE),""))</f>
        <v/>
      </c>
      <c r="R325" s="87"/>
      <c r="S325" s="81" t="str">
        <f t="shared" si="86"/>
        <v/>
      </c>
      <c r="T325" s="82">
        <f>IF(M325="Tierische Erzeugnisse",IF(OR($M325=0,L325&lt;&gt;0,U325&gt;0),"",IFERROR(VLOOKUP($E325,'SD Abgabe'!$A$32:$N$4326,'SD Abgabe'!$J$28,FALSE),0)),)</f>
        <v>0</v>
      </c>
      <c r="U325" s="83"/>
      <c r="V325" s="81" t="str">
        <f t="shared" si="98"/>
        <v/>
      </c>
      <c r="W325" s="82">
        <f>IF(M325="organische Düngemittel",IF(OR($M325=0,L325&lt;&gt;0,X325&gt;0),"",IFERROR(VLOOKUP($E325,'SD Abgabe'!$A$32:$N$4326,'SD Abgabe'!$J$28,FALSE),)),)</f>
        <v>0</v>
      </c>
      <c r="X325" s="84"/>
      <c r="Y325" s="85" t="str">
        <f ca="1">IFERROR(VLOOKUP($E325,'SD Abgabe'!$A$32:$N$610,Y$20,FALSE),"")</f>
        <v/>
      </c>
      <c r="Z325" s="86" t="str">
        <f ca="1">IFERROR(IF(AND(J325&lt;&gt;"eigene Stoffe",VLOOKUP($E325,'SD Abgabe'!$A$32:$N$610,'SD Abgabe'!$G$28,FALSE)=0),"",IF($L325&lt;&gt;0,"",IFERROR(IF(AND(P325&gt;0,O325&lt;&gt;"",Q325&lt;&gt;"t TM"),VLOOKUP($E325,'SD Abgabe'!$A$32:$N$610,'SD Abgabe'!$G$28,FALSE)/O325*P325,VLOOKUP($E325,'SD Abgabe'!$A$32:$N$610,'SD Abgabe'!$G$28,FALSE)),""))),"")</f>
        <v/>
      </c>
      <c r="AA325" s="87"/>
      <c r="AB325" s="86" t="str">
        <f ca="1">IFERROR(IF(AND(J325&lt;&gt;"eigene Stoffe",VLOOKUP($E325,'SD Abgabe'!$A$32:$N$610,'SD Abgabe'!$H$28,FALSE)=0),"",IF($L325&lt;&gt;0,"",IFERROR(IF(AND(P325&gt;0,O325&lt;&gt;"",Q325&lt;&gt;"t TM"),VLOOKUP($E325,'SD Abgabe'!$A$32:$N$610,'SD Abgabe'!$H$28,FALSE)/O325*P325,VLOOKUP($E325,'SD Abgabe'!$A$32:$N$610,'SD Abgabe'!$H$28,FALSE)),""))),"")</f>
        <v/>
      </c>
      <c r="AC325" s="87"/>
      <c r="AD325" s="424" t="s">
        <v>667</v>
      </c>
      <c r="AE325" s="26" t="str">
        <f>IF($M325=0,"",IFERROR(VLOOKUP($E325,'SD Abgabe'!$A$32:$N$556,AE$20,FALSE),""))</f>
        <v/>
      </c>
      <c r="AF325" s="15">
        <f t="shared" ca="1" si="99"/>
        <v>0</v>
      </c>
      <c r="AG325">
        <f t="shared" ca="1" si="87"/>
        <v>0</v>
      </c>
      <c r="AH325">
        <f t="shared" ca="1" si="88"/>
        <v>0</v>
      </c>
      <c r="AI325">
        <f t="shared" ca="1" si="89"/>
        <v>0</v>
      </c>
      <c r="AJ325">
        <f t="shared" ca="1" si="90"/>
        <v>0</v>
      </c>
      <c r="AK325">
        <f t="shared" si="100"/>
        <v>0</v>
      </c>
      <c r="AL325" s="28" t="e">
        <f ca="1">COUNTIF(OFFSET('SD Abgabe'!$C$32,VLOOKUP(J325,Art_Abgabe,3,FALSE),0,VLOOKUP(J325,Art_Abgabe,4,FALSE)-VLOOKUP(J325,Art_Abgabe,3,FALSE)+1,1),K325)</f>
        <v>#N/A</v>
      </c>
      <c r="AM325" s="14">
        <f ca="1">COUNTIF(OFFSET('SD Abgabe'!$M$32,VLOOKUP(E325,'SD Abgabe'!$A$33:$X$485,'SD Abgabe'!$X$28,FALSE),0,1,VLOOKUP(E325,'SD Abgabe'!$A$33:$Y$485,'SD Abgabe'!$Y$28,FALSE)),M325)</f>
        <v>0</v>
      </c>
      <c r="AN325" s="91">
        <f t="shared" ca="1" si="91"/>
        <v>0</v>
      </c>
      <c r="AO325" s="98">
        <f t="shared" si="101"/>
        <v>3</v>
      </c>
      <c r="AP325" s="98">
        <f t="shared" si="92"/>
        <v>0</v>
      </c>
      <c r="AQ325" s="17" t="str">
        <f t="shared" si="93"/>
        <v>1900-1-Abgabe</v>
      </c>
    </row>
    <row r="326" spans="1:43">
      <c r="A326" s="98">
        <f t="shared" si="82"/>
        <v>0</v>
      </c>
      <c r="B326" s="98" t="str">
        <f>IF(C326=1,SUM($C$23:C326),"")</f>
        <v/>
      </c>
      <c r="C326" s="98">
        <f t="shared" si="83"/>
        <v>0</v>
      </c>
      <c r="D326" t="str">
        <f t="shared" si="95"/>
        <v>1900-1-Abgabe-</v>
      </c>
      <c r="E326" s="7" t="str">
        <f t="shared" ca="1" si="84"/>
        <v>-</v>
      </c>
      <c r="F326" s="7">
        <f t="shared" si="96"/>
        <v>1900</v>
      </c>
      <c r="G326" s="7">
        <f t="shared" si="97"/>
        <v>1</v>
      </c>
      <c r="H326" s="162">
        <f t="shared" si="94"/>
        <v>304</v>
      </c>
      <c r="I326" s="77"/>
      <c r="J326" s="78"/>
      <c r="K326" s="79"/>
      <c r="L326" s="80"/>
      <c r="M326" s="177"/>
      <c r="N326" s="309" t="str">
        <f t="shared" ca="1" si="85"/>
        <v/>
      </c>
      <c r="O326" s="310" t="str">
        <f ca="1">IFERROR(IF(VLOOKUP($E326,'SD Abgabe'!$A$32:$N$610,'SD Abgabe'!$D$28,FALSE)=0,"",VLOOKUP($E326,'SD Abgabe'!$A$32:$N$610,'SD Abgabe'!$D$28,FALSE)),"")</f>
        <v/>
      </c>
      <c r="P326" s="313"/>
      <c r="Q326" s="317" t="str">
        <f>IF(OR($M326=0,L326&lt;&gt;0),"",IFERROR(VLOOKUP($E326,'SD Abgabe'!$A$32:$N$610,'SD Abgabe'!$E$28,FALSE),""))</f>
        <v/>
      </c>
      <c r="R326" s="87"/>
      <c r="S326" s="81" t="str">
        <f t="shared" si="86"/>
        <v/>
      </c>
      <c r="T326" s="82">
        <f>IF(M326="Tierische Erzeugnisse",IF(OR($M326=0,L326&lt;&gt;0,U326&gt;0),"",IFERROR(VLOOKUP($E326,'SD Abgabe'!$A$32:$N$4326,'SD Abgabe'!$J$28,FALSE),0)),)</f>
        <v>0</v>
      </c>
      <c r="U326" s="83"/>
      <c r="V326" s="81" t="str">
        <f t="shared" si="98"/>
        <v/>
      </c>
      <c r="W326" s="82">
        <f>IF(M326="organische Düngemittel",IF(OR($M326=0,L326&lt;&gt;0,X326&gt;0),"",IFERROR(VLOOKUP($E326,'SD Abgabe'!$A$32:$N$4326,'SD Abgabe'!$J$28,FALSE),)),)</f>
        <v>0</v>
      </c>
      <c r="X326" s="84"/>
      <c r="Y326" s="85" t="str">
        <f ca="1">IFERROR(VLOOKUP($E326,'SD Abgabe'!$A$32:$N$610,Y$20,FALSE),"")</f>
        <v/>
      </c>
      <c r="Z326" s="86" t="str">
        <f ca="1">IFERROR(IF(AND(J326&lt;&gt;"eigene Stoffe",VLOOKUP($E326,'SD Abgabe'!$A$32:$N$610,'SD Abgabe'!$G$28,FALSE)=0),"",IF($L326&lt;&gt;0,"",IFERROR(IF(AND(P326&gt;0,O326&lt;&gt;"",Q326&lt;&gt;"t TM"),VLOOKUP($E326,'SD Abgabe'!$A$32:$N$610,'SD Abgabe'!$G$28,FALSE)/O326*P326,VLOOKUP($E326,'SD Abgabe'!$A$32:$N$610,'SD Abgabe'!$G$28,FALSE)),""))),"")</f>
        <v/>
      </c>
      <c r="AA326" s="87"/>
      <c r="AB326" s="86" t="str">
        <f ca="1">IFERROR(IF(AND(J326&lt;&gt;"eigene Stoffe",VLOOKUP($E326,'SD Abgabe'!$A$32:$N$610,'SD Abgabe'!$H$28,FALSE)=0),"",IF($L326&lt;&gt;0,"",IFERROR(IF(AND(P326&gt;0,O326&lt;&gt;"",Q326&lt;&gt;"t TM"),VLOOKUP($E326,'SD Abgabe'!$A$32:$N$610,'SD Abgabe'!$H$28,FALSE)/O326*P326,VLOOKUP($E326,'SD Abgabe'!$A$32:$N$610,'SD Abgabe'!$H$28,FALSE)),""))),"")</f>
        <v/>
      </c>
      <c r="AC326" s="87"/>
      <c r="AD326" s="424" t="s">
        <v>667</v>
      </c>
      <c r="AE326" s="26" t="str">
        <f>IF($M326=0,"",IFERROR(VLOOKUP($E326,'SD Abgabe'!$A$32:$N$556,AE$20,FALSE),""))</f>
        <v/>
      </c>
      <c r="AF326" s="15">
        <f t="shared" ca="1" si="99"/>
        <v>0</v>
      </c>
      <c r="AG326">
        <f t="shared" ca="1" si="87"/>
        <v>0</v>
      </c>
      <c r="AH326">
        <f t="shared" ca="1" si="88"/>
        <v>0</v>
      </c>
      <c r="AI326">
        <f t="shared" ca="1" si="89"/>
        <v>0</v>
      </c>
      <c r="AJ326">
        <f t="shared" ca="1" si="90"/>
        <v>0</v>
      </c>
      <c r="AK326">
        <f t="shared" si="100"/>
        <v>0</v>
      </c>
      <c r="AL326" s="28" t="e">
        <f ca="1">COUNTIF(OFFSET('SD Abgabe'!$C$32,VLOOKUP(J326,Art_Abgabe,3,FALSE),0,VLOOKUP(J326,Art_Abgabe,4,FALSE)-VLOOKUP(J326,Art_Abgabe,3,FALSE)+1,1),K326)</f>
        <v>#N/A</v>
      </c>
      <c r="AM326" s="14">
        <f ca="1">COUNTIF(OFFSET('SD Abgabe'!$M$32,VLOOKUP(E326,'SD Abgabe'!$A$33:$X$485,'SD Abgabe'!$X$28,FALSE),0,1,VLOOKUP(E326,'SD Abgabe'!$A$33:$Y$485,'SD Abgabe'!$Y$28,FALSE)),M326)</f>
        <v>0</v>
      </c>
      <c r="AN326" s="91">
        <f t="shared" ca="1" si="91"/>
        <v>0</v>
      </c>
      <c r="AO326" s="98">
        <f t="shared" si="101"/>
        <v>3</v>
      </c>
      <c r="AP326" s="98">
        <f t="shared" si="92"/>
        <v>0</v>
      </c>
      <c r="AQ326" s="17" t="str">
        <f t="shared" si="93"/>
        <v>1900-1-Abgabe</v>
      </c>
    </row>
    <row r="327" spans="1:43">
      <c r="A327" s="98">
        <f t="shared" si="82"/>
        <v>0</v>
      </c>
      <c r="B327" s="98" t="str">
        <f>IF(C327=1,SUM($C$23:C327),"")</f>
        <v/>
      </c>
      <c r="C327" s="98">
        <f t="shared" si="83"/>
        <v>0</v>
      </c>
      <c r="D327" t="str">
        <f t="shared" si="95"/>
        <v>1900-1-Abgabe-</v>
      </c>
      <c r="E327" s="7" t="str">
        <f t="shared" ca="1" si="84"/>
        <v>-</v>
      </c>
      <c r="F327" s="7">
        <f t="shared" si="96"/>
        <v>1900</v>
      </c>
      <c r="G327" s="7">
        <f t="shared" si="97"/>
        <v>1</v>
      </c>
      <c r="H327" s="162">
        <f t="shared" si="94"/>
        <v>305</v>
      </c>
      <c r="I327" s="77"/>
      <c r="J327" s="78"/>
      <c r="K327" s="79"/>
      <c r="L327" s="80"/>
      <c r="M327" s="177"/>
      <c r="N327" s="309" t="str">
        <f t="shared" ca="1" si="85"/>
        <v/>
      </c>
      <c r="O327" s="310" t="str">
        <f ca="1">IFERROR(IF(VLOOKUP($E327,'SD Abgabe'!$A$32:$N$610,'SD Abgabe'!$D$28,FALSE)=0,"",VLOOKUP($E327,'SD Abgabe'!$A$32:$N$610,'SD Abgabe'!$D$28,FALSE)),"")</f>
        <v/>
      </c>
      <c r="P327" s="313"/>
      <c r="Q327" s="317" t="str">
        <f>IF(OR($M327=0,L327&lt;&gt;0),"",IFERROR(VLOOKUP($E327,'SD Abgabe'!$A$32:$N$610,'SD Abgabe'!$E$28,FALSE),""))</f>
        <v/>
      </c>
      <c r="R327" s="87"/>
      <c r="S327" s="81" t="str">
        <f t="shared" si="86"/>
        <v/>
      </c>
      <c r="T327" s="82">
        <f>IF(M327="Tierische Erzeugnisse",IF(OR($M327=0,L327&lt;&gt;0,U327&gt;0),"",IFERROR(VLOOKUP($E327,'SD Abgabe'!$A$32:$N$4326,'SD Abgabe'!$J$28,FALSE),0)),)</f>
        <v>0</v>
      </c>
      <c r="U327" s="83"/>
      <c r="V327" s="81" t="str">
        <f t="shared" si="98"/>
        <v/>
      </c>
      <c r="W327" s="82">
        <f>IF(M327="organische Düngemittel",IF(OR($M327=0,L327&lt;&gt;0,X327&gt;0),"",IFERROR(VLOOKUP($E327,'SD Abgabe'!$A$32:$N$4326,'SD Abgabe'!$J$28,FALSE),)),)</f>
        <v>0</v>
      </c>
      <c r="X327" s="84"/>
      <c r="Y327" s="85" t="str">
        <f ca="1">IFERROR(VLOOKUP($E327,'SD Abgabe'!$A$32:$N$610,Y$20,FALSE),"")</f>
        <v/>
      </c>
      <c r="Z327" s="86" t="str">
        <f ca="1">IFERROR(IF(AND(J327&lt;&gt;"eigene Stoffe",VLOOKUP($E327,'SD Abgabe'!$A$32:$N$610,'SD Abgabe'!$G$28,FALSE)=0),"",IF($L327&lt;&gt;0,"",IFERROR(IF(AND(P327&gt;0,O327&lt;&gt;"",Q327&lt;&gt;"t TM"),VLOOKUP($E327,'SD Abgabe'!$A$32:$N$610,'SD Abgabe'!$G$28,FALSE)/O327*P327,VLOOKUP($E327,'SD Abgabe'!$A$32:$N$610,'SD Abgabe'!$G$28,FALSE)),""))),"")</f>
        <v/>
      </c>
      <c r="AA327" s="87"/>
      <c r="AB327" s="86" t="str">
        <f ca="1">IFERROR(IF(AND(J327&lt;&gt;"eigene Stoffe",VLOOKUP($E327,'SD Abgabe'!$A$32:$N$610,'SD Abgabe'!$H$28,FALSE)=0),"",IF($L327&lt;&gt;0,"",IFERROR(IF(AND(P327&gt;0,O327&lt;&gt;"",Q327&lt;&gt;"t TM"),VLOOKUP($E327,'SD Abgabe'!$A$32:$N$610,'SD Abgabe'!$H$28,FALSE)/O327*P327,VLOOKUP($E327,'SD Abgabe'!$A$32:$N$610,'SD Abgabe'!$H$28,FALSE)),""))),"")</f>
        <v/>
      </c>
      <c r="AC327" s="87"/>
      <c r="AD327" s="424" t="s">
        <v>667</v>
      </c>
      <c r="AE327" s="26" t="str">
        <f>IF($M327=0,"",IFERROR(VLOOKUP($E327,'SD Abgabe'!$A$32:$N$556,AE$20,FALSE),""))</f>
        <v/>
      </c>
      <c r="AF327" s="15">
        <f t="shared" ca="1" si="99"/>
        <v>0</v>
      </c>
      <c r="AG327">
        <f t="shared" ca="1" si="87"/>
        <v>0</v>
      </c>
      <c r="AH327">
        <f t="shared" ca="1" si="88"/>
        <v>0</v>
      </c>
      <c r="AI327">
        <f t="shared" ca="1" si="89"/>
        <v>0</v>
      </c>
      <c r="AJ327">
        <f t="shared" ca="1" si="90"/>
        <v>0</v>
      </c>
      <c r="AK327">
        <f t="shared" si="100"/>
        <v>0</v>
      </c>
      <c r="AL327" s="28" t="e">
        <f ca="1">COUNTIF(OFFSET('SD Abgabe'!$C$32,VLOOKUP(J327,Art_Abgabe,3,FALSE),0,VLOOKUP(J327,Art_Abgabe,4,FALSE)-VLOOKUP(J327,Art_Abgabe,3,FALSE)+1,1),K327)</f>
        <v>#N/A</v>
      </c>
      <c r="AM327" s="14">
        <f ca="1">COUNTIF(OFFSET('SD Abgabe'!$M$32,VLOOKUP(E327,'SD Abgabe'!$A$33:$X$485,'SD Abgabe'!$X$28,FALSE),0,1,VLOOKUP(E327,'SD Abgabe'!$A$33:$Y$485,'SD Abgabe'!$Y$28,FALSE)),M327)</f>
        <v>0</v>
      </c>
      <c r="AN327" s="91">
        <f t="shared" ca="1" si="91"/>
        <v>0</v>
      </c>
      <c r="AO327" s="98">
        <f t="shared" si="101"/>
        <v>3</v>
      </c>
      <c r="AP327" s="98">
        <f t="shared" si="92"/>
        <v>0</v>
      </c>
      <c r="AQ327" s="17" t="str">
        <f t="shared" si="93"/>
        <v>1900-1-Abgabe</v>
      </c>
    </row>
    <row r="328" spans="1:43">
      <c r="A328" s="98">
        <f t="shared" si="82"/>
        <v>0</v>
      </c>
      <c r="B328" s="98" t="str">
        <f>IF(C328=1,SUM($C$23:C328),"")</f>
        <v/>
      </c>
      <c r="C328" s="98">
        <f t="shared" si="83"/>
        <v>0</v>
      </c>
      <c r="D328" t="str">
        <f t="shared" si="95"/>
        <v>1900-1-Abgabe-</v>
      </c>
      <c r="E328" s="7" t="str">
        <f t="shared" ca="1" si="84"/>
        <v>-</v>
      </c>
      <c r="F328" s="7">
        <f t="shared" si="96"/>
        <v>1900</v>
      </c>
      <c r="G328" s="7">
        <f t="shared" si="97"/>
        <v>1</v>
      </c>
      <c r="H328" s="162">
        <f t="shared" si="94"/>
        <v>306</v>
      </c>
      <c r="I328" s="77"/>
      <c r="J328" s="78"/>
      <c r="K328" s="79"/>
      <c r="L328" s="80"/>
      <c r="M328" s="177"/>
      <c r="N328" s="309" t="str">
        <f t="shared" ca="1" si="85"/>
        <v/>
      </c>
      <c r="O328" s="310" t="str">
        <f ca="1">IFERROR(IF(VLOOKUP($E328,'SD Abgabe'!$A$32:$N$610,'SD Abgabe'!$D$28,FALSE)=0,"",VLOOKUP($E328,'SD Abgabe'!$A$32:$N$610,'SD Abgabe'!$D$28,FALSE)),"")</f>
        <v/>
      </c>
      <c r="P328" s="313"/>
      <c r="Q328" s="317" t="str">
        <f>IF(OR($M328=0,L328&lt;&gt;0),"",IFERROR(VLOOKUP($E328,'SD Abgabe'!$A$32:$N$610,'SD Abgabe'!$E$28,FALSE),""))</f>
        <v/>
      </c>
      <c r="R328" s="87"/>
      <c r="S328" s="81" t="str">
        <f t="shared" si="86"/>
        <v/>
      </c>
      <c r="T328" s="82">
        <f>IF(M328="Tierische Erzeugnisse",IF(OR($M328=0,L328&lt;&gt;0,U328&gt;0),"",IFERROR(VLOOKUP($E328,'SD Abgabe'!$A$32:$N$4326,'SD Abgabe'!$J$28,FALSE),0)),)</f>
        <v>0</v>
      </c>
      <c r="U328" s="83"/>
      <c r="V328" s="81" t="str">
        <f t="shared" si="98"/>
        <v/>
      </c>
      <c r="W328" s="82">
        <f>IF(M328="organische Düngemittel",IF(OR($M328=0,L328&lt;&gt;0,X328&gt;0),"",IFERROR(VLOOKUP($E328,'SD Abgabe'!$A$32:$N$4326,'SD Abgabe'!$J$28,FALSE),)),)</f>
        <v>0</v>
      </c>
      <c r="X328" s="84"/>
      <c r="Y328" s="85" t="str">
        <f ca="1">IFERROR(VLOOKUP($E328,'SD Abgabe'!$A$32:$N$610,Y$20,FALSE),"")</f>
        <v/>
      </c>
      <c r="Z328" s="86" t="str">
        <f ca="1">IFERROR(IF(AND(J328&lt;&gt;"eigene Stoffe",VLOOKUP($E328,'SD Abgabe'!$A$32:$N$610,'SD Abgabe'!$G$28,FALSE)=0),"",IF($L328&lt;&gt;0,"",IFERROR(IF(AND(P328&gt;0,O328&lt;&gt;"",Q328&lt;&gt;"t TM"),VLOOKUP($E328,'SD Abgabe'!$A$32:$N$610,'SD Abgabe'!$G$28,FALSE)/O328*P328,VLOOKUP($E328,'SD Abgabe'!$A$32:$N$610,'SD Abgabe'!$G$28,FALSE)),""))),"")</f>
        <v/>
      </c>
      <c r="AA328" s="87"/>
      <c r="AB328" s="86" t="str">
        <f ca="1">IFERROR(IF(AND(J328&lt;&gt;"eigene Stoffe",VLOOKUP($E328,'SD Abgabe'!$A$32:$N$610,'SD Abgabe'!$H$28,FALSE)=0),"",IF($L328&lt;&gt;0,"",IFERROR(IF(AND(P328&gt;0,O328&lt;&gt;"",Q328&lt;&gt;"t TM"),VLOOKUP($E328,'SD Abgabe'!$A$32:$N$610,'SD Abgabe'!$H$28,FALSE)/O328*P328,VLOOKUP($E328,'SD Abgabe'!$A$32:$N$610,'SD Abgabe'!$H$28,FALSE)),""))),"")</f>
        <v/>
      </c>
      <c r="AC328" s="87"/>
      <c r="AD328" s="424" t="s">
        <v>667</v>
      </c>
      <c r="AE328" s="26" t="str">
        <f>IF($M328=0,"",IFERROR(VLOOKUP($E328,'SD Abgabe'!$A$32:$N$556,AE$20,FALSE),""))</f>
        <v/>
      </c>
      <c r="AF328" s="15">
        <f t="shared" ca="1" si="99"/>
        <v>0</v>
      </c>
      <c r="AG328">
        <f t="shared" ca="1" si="87"/>
        <v>0</v>
      </c>
      <c r="AH328">
        <f t="shared" ca="1" si="88"/>
        <v>0</v>
      </c>
      <c r="AI328">
        <f t="shared" ca="1" si="89"/>
        <v>0</v>
      </c>
      <c r="AJ328">
        <f t="shared" ca="1" si="90"/>
        <v>0</v>
      </c>
      <c r="AK328">
        <f t="shared" si="100"/>
        <v>0</v>
      </c>
      <c r="AL328" s="28" t="e">
        <f ca="1">COUNTIF(OFFSET('SD Abgabe'!$C$32,VLOOKUP(J328,Art_Abgabe,3,FALSE),0,VLOOKUP(J328,Art_Abgabe,4,FALSE)-VLOOKUP(J328,Art_Abgabe,3,FALSE)+1,1),K328)</f>
        <v>#N/A</v>
      </c>
      <c r="AM328" s="14">
        <f ca="1">COUNTIF(OFFSET('SD Abgabe'!$M$32,VLOOKUP(E328,'SD Abgabe'!$A$33:$X$485,'SD Abgabe'!$X$28,FALSE),0,1,VLOOKUP(E328,'SD Abgabe'!$A$33:$Y$485,'SD Abgabe'!$Y$28,FALSE)),M328)</f>
        <v>0</v>
      </c>
      <c r="AN328" s="91">
        <f t="shared" ca="1" si="91"/>
        <v>0</v>
      </c>
      <c r="AO328" s="98">
        <f t="shared" si="101"/>
        <v>3</v>
      </c>
      <c r="AP328" s="98">
        <f t="shared" si="92"/>
        <v>0</v>
      </c>
      <c r="AQ328" s="17" t="str">
        <f t="shared" si="93"/>
        <v>1900-1-Abgabe</v>
      </c>
    </row>
    <row r="329" spans="1:43">
      <c r="A329" s="98">
        <f t="shared" si="82"/>
        <v>0</v>
      </c>
      <c r="B329" s="98" t="str">
        <f>IF(C329=1,SUM($C$23:C329),"")</f>
        <v/>
      </c>
      <c r="C329" s="98">
        <f t="shared" si="83"/>
        <v>0</v>
      </c>
      <c r="D329" t="str">
        <f t="shared" si="95"/>
        <v>1900-1-Abgabe-</v>
      </c>
      <c r="E329" s="7" t="str">
        <f t="shared" ca="1" si="84"/>
        <v>-</v>
      </c>
      <c r="F329" s="7">
        <f t="shared" si="96"/>
        <v>1900</v>
      </c>
      <c r="G329" s="7">
        <f t="shared" si="97"/>
        <v>1</v>
      </c>
      <c r="H329" s="162">
        <f t="shared" si="94"/>
        <v>307</v>
      </c>
      <c r="I329" s="77"/>
      <c r="J329" s="78"/>
      <c r="K329" s="79"/>
      <c r="L329" s="80"/>
      <c r="M329" s="177"/>
      <c r="N329" s="309" t="str">
        <f t="shared" ca="1" si="85"/>
        <v/>
      </c>
      <c r="O329" s="310" t="str">
        <f ca="1">IFERROR(IF(VLOOKUP($E329,'SD Abgabe'!$A$32:$N$610,'SD Abgabe'!$D$28,FALSE)=0,"",VLOOKUP($E329,'SD Abgabe'!$A$32:$N$610,'SD Abgabe'!$D$28,FALSE)),"")</f>
        <v/>
      </c>
      <c r="P329" s="313"/>
      <c r="Q329" s="317" t="str">
        <f>IF(OR($M329=0,L329&lt;&gt;0),"",IFERROR(VLOOKUP($E329,'SD Abgabe'!$A$32:$N$610,'SD Abgabe'!$E$28,FALSE),""))</f>
        <v/>
      </c>
      <c r="R329" s="87"/>
      <c r="S329" s="81" t="str">
        <f t="shared" si="86"/>
        <v/>
      </c>
      <c r="T329" s="82">
        <f>IF(M329="Tierische Erzeugnisse",IF(OR($M329=0,L329&lt;&gt;0,U329&gt;0),"",IFERROR(VLOOKUP($E329,'SD Abgabe'!$A$32:$N$4326,'SD Abgabe'!$J$28,FALSE),0)),)</f>
        <v>0</v>
      </c>
      <c r="U329" s="83"/>
      <c r="V329" s="81" t="str">
        <f t="shared" si="98"/>
        <v/>
      </c>
      <c r="W329" s="82">
        <f>IF(M329="organische Düngemittel",IF(OR($M329=0,L329&lt;&gt;0,X329&gt;0),"",IFERROR(VLOOKUP($E329,'SD Abgabe'!$A$32:$N$4326,'SD Abgabe'!$J$28,FALSE),)),)</f>
        <v>0</v>
      </c>
      <c r="X329" s="84"/>
      <c r="Y329" s="85" t="str">
        <f ca="1">IFERROR(VLOOKUP($E329,'SD Abgabe'!$A$32:$N$610,Y$20,FALSE),"")</f>
        <v/>
      </c>
      <c r="Z329" s="86" t="str">
        <f ca="1">IFERROR(IF(AND(J329&lt;&gt;"eigene Stoffe",VLOOKUP($E329,'SD Abgabe'!$A$32:$N$610,'SD Abgabe'!$G$28,FALSE)=0),"",IF($L329&lt;&gt;0,"",IFERROR(IF(AND(P329&gt;0,O329&lt;&gt;"",Q329&lt;&gt;"t TM"),VLOOKUP($E329,'SD Abgabe'!$A$32:$N$610,'SD Abgabe'!$G$28,FALSE)/O329*P329,VLOOKUP($E329,'SD Abgabe'!$A$32:$N$610,'SD Abgabe'!$G$28,FALSE)),""))),"")</f>
        <v/>
      </c>
      <c r="AA329" s="87"/>
      <c r="AB329" s="86" t="str">
        <f ca="1">IFERROR(IF(AND(J329&lt;&gt;"eigene Stoffe",VLOOKUP($E329,'SD Abgabe'!$A$32:$N$610,'SD Abgabe'!$H$28,FALSE)=0),"",IF($L329&lt;&gt;0,"",IFERROR(IF(AND(P329&gt;0,O329&lt;&gt;"",Q329&lt;&gt;"t TM"),VLOOKUP($E329,'SD Abgabe'!$A$32:$N$610,'SD Abgabe'!$H$28,FALSE)/O329*P329,VLOOKUP($E329,'SD Abgabe'!$A$32:$N$610,'SD Abgabe'!$H$28,FALSE)),""))),"")</f>
        <v/>
      </c>
      <c r="AC329" s="87"/>
      <c r="AD329" s="424" t="s">
        <v>667</v>
      </c>
      <c r="AE329" s="26" t="str">
        <f>IF($M329=0,"",IFERROR(VLOOKUP($E329,'SD Abgabe'!$A$32:$N$556,AE$20,FALSE),""))</f>
        <v/>
      </c>
      <c r="AF329" s="15">
        <f t="shared" ca="1" si="99"/>
        <v>0</v>
      </c>
      <c r="AG329">
        <f t="shared" ca="1" si="87"/>
        <v>0</v>
      </c>
      <c r="AH329">
        <f t="shared" ca="1" si="88"/>
        <v>0</v>
      </c>
      <c r="AI329">
        <f t="shared" ca="1" si="89"/>
        <v>0</v>
      </c>
      <c r="AJ329">
        <f t="shared" ca="1" si="90"/>
        <v>0</v>
      </c>
      <c r="AK329">
        <f t="shared" si="100"/>
        <v>0</v>
      </c>
      <c r="AL329" s="28" t="e">
        <f ca="1">COUNTIF(OFFSET('SD Abgabe'!$C$32,VLOOKUP(J329,Art_Abgabe,3,FALSE),0,VLOOKUP(J329,Art_Abgabe,4,FALSE)-VLOOKUP(J329,Art_Abgabe,3,FALSE)+1,1),K329)</f>
        <v>#N/A</v>
      </c>
      <c r="AM329" s="14">
        <f ca="1">COUNTIF(OFFSET('SD Abgabe'!$M$32,VLOOKUP(E329,'SD Abgabe'!$A$33:$X$485,'SD Abgabe'!$X$28,FALSE),0,1,VLOOKUP(E329,'SD Abgabe'!$A$33:$Y$485,'SD Abgabe'!$Y$28,FALSE)),M329)</f>
        <v>0</v>
      </c>
      <c r="AN329" s="91">
        <f t="shared" ca="1" si="91"/>
        <v>0</v>
      </c>
      <c r="AO329" s="98">
        <f t="shared" si="101"/>
        <v>3</v>
      </c>
      <c r="AP329" s="98">
        <f t="shared" si="92"/>
        <v>0</v>
      </c>
      <c r="AQ329" s="17" t="str">
        <f t="shared" si="93"/>
        <v>1900-1-Abgabe</v>
      </c>
    </row>
    <row r="330" spans="1:43">
      <c r="A330" s="98">
        <f t="shared" si="82"/>
        <v>0</v>
      </c>
      <c r="B330" s="98" t="str">
        <f>IF(C330=1,SUM($C$23:C330),"")</f>
        <v/>
      </c>
      <c r="C330" s="98">
        <f t="shared" si="83"/>
        <v>0</v>
      </c>
      <c r="D330" t="str">
        <f t="shared" si="95"/>
        <v>1900-1-Abgabe-</v>
      </c>
      <c r="E330" s="7" t="str">
        <f t="shared" ca="1" si="84"/>
        <v>-</v>
      </c>
      <c r="F330" s="7">
        <f t="shared" si="96"/>
        <v>1900</v>
      </c>
      <c r="G330" s="7">
        <f t="shared" si="97"/>
        <v>1</v>
      </c>
      <c r="H330" s="162">
        <f t="shared" si="94"/>
        <v>308</v>
      </c>
      <c r="I330" s="77"/>
      <c r="J330" s="78"/>
      <c r="K330" s="79"/>
      <c r="L330" s="80"/>
      <c r="M330" s="177"/>
      <c r="N330" s="309" t="str">
        <f t="shared" ca="1" si="85"/>
        <v/>
      </c>
      <c r="O330" s="310" t="str">
        <f ca="1">IFERROR(IF(VLOOKUP($E330,'SD Abgabe'!$A$32:$N$610,'SD Abgabe'!$D$28,FALSE)=0,"",VLOOKUP($E330,'SD Abgabe'!$A$32:$N$610,'SD Abgabe'!$D$28,FALSE)),"")</f>
        <v/>
      </c>
      <c r="P330" s="313"/>
      <c r="Q330" s="317" t="str">
        <f>IF(OR($M330=0,L330&lt;&gt;0),"",IFERROR(VLOOKUP($E330,'SD Abgabe'!$A$32:$N$610,'SD Abgabe'!$E$28,FALSE),""))</f>
        <v/>
      </c>
      <c r="R330" s="87"/>
      <c r="S330" s="81" t="str">
        <f t="shared" si="86"/>
        <v/>
      </c>
      <c r="T330" s="82">
        <f>IF(M330="Tierische Erzeugnisse",IF(OR($M330=0,L330&lt;&gt;0,U330&gt;0),"",IFERROR(VLOOKUP($E330,'SD Abgabe'!$A$32:$N$4326,'SD Abgabe'!$J$28,FALSE),0)),)</f>
        <v>0</v>
      </c>
      <c r="U330" s="83"/>
      <c r="V330" s="81" t="str">
        <f t="shared" si="98"/>
        <v/>
      </c>
      <c r="W330" s="82">
        <f>IF(M330="organische Düngemittel",IF(OR($M330=0,L330&lt;&gt;0,X330&gt;0),"",IFERROR(VLOOKUP($E330,'SD Abgabe'!$A$32:$N$4326,'SD Abgabe'!$J$28,FALSE),)),)</f>
        <v>0</v>
      </c>
      <c r="X330" s="84"/>
      <c r="Y330" s="85" t="str">
        <f ca="1">IFERROR(VLOOKUP($E330,'SD Abgabe'!$A$32:$N$610,Y$20,FALSE),"")</f>
        <v/>
      </c>
      <c r="Z330" s="86" t="str">
        <f ca="1">IFERROR(IF(AND(J330&lt;&gt;"eigene Stoffe",VLOOKUP($E330,'SD Abgabe'!$A$32:$N$610,'SD Abgabe'!$G$28,FALSE)=0),"",IF($L330&lt;&gt;0,"",IFERROR(IF(AND(P330&gt;0,O330&lt;&gt;"",Q330&lt;&gt;"t TM"),VLOOKUP($E330,'SD Abgabe'!$A$32:$N$610,'SD Abgabe'!$G$28,FALSE)/O330*P330,VLOOKUP($E330,'SD Abgabe'!$A$32:$N$610,'SD Abgabe'!$G$28,FALSE)),""))),"")</f>
        <v/>
      </c>
      <c r="AA330" s="87"/>
      <c r="AB330" s="86" t="str">
        <f ca="1">IFERROR(IF(AND(J330&lt;&gt;"eigene Stoffe",VLOOKUP($E330,'SD Abgabe'!$A$32:$N$610,'SD Abgabe'!$H$28,FALSE)=0),"",IF($L330&lt;&gt;0,"",IFERROR(IF(AND(P330&gt;0,O330&lt;&gt;"",Q330&lt;&gt;"t TM"),VLOOKUP($E330,'SD Abgabe'!$A$32:$N$610,'SD Abgabe'!$H$28,FALSE)/O330*P330,VLOOKUP($E330,'SD Abgabe'!$A$32:$N$610,'SD Abgabe'!$H$28,FALSE)),""))),"")</f>
        <v/>
      </c>
      <c r="AC330" s="87"/>
      <c r="AD330" s="424" t="s">
        <v>667</v>
      </c>
      <c r="AE330" s="26" t="str">
        <f>IF($M330=0,"",IFERROR(VLOOKUP($E330,'SD Abgabe'!$A$32:$N$556,AE$20,FALSE),""))</f>
        <v/>
      </c>
      <c r="AF330" s="15">
        <f t="shared" ca="1" si="99"/>
        <v>0</v>
      </c>
      <c r="AG330">
        <f t="shared" ca="1" si="87"/>
        <v>0</v>
      </c>
      <c r="AH330">
        <f t="shared" ca="1" si="88"/>
        <v>0</v>
      </c>
      <c r="AI330">
        <f t="shared" ca="1" si="89"/>
        <v>0</v>
      </c>
      <c r="AJ330">
        <f t="shared" ca="1" si="90"/>
        <v>0</v>
      </c>
      <c r="AK330">
        <f t="shared" si="100"/>
        <v>0</v>
      </c>
      <c r="AL330" s="28" t="e">
        <f ca="1">COUNTIF(OFFSET('SD Abgabe'!$C$32,VLOOKUP(J330,Art_Abgabe,3,FALSE),0,VLOOKUP(J330,Art_Abgabe,4,FALSE)-VLOOKUP(J330,Art_Abgabe,3,FALSE)+1,1),K330)</f>
        <v>#N/A</v>
      </c>
      <c r="AM330" s="14">
        <f ca="1">COUNTIF(OFFSET('SD Abgabe'!$M$32,VLOOKUP(E330,'SD Abgabe'!$A$33:$X$485,'SD Abgabe'!$X$28,FALSE),0,1,VLOOKUP(E330,'SD Abgabe'!$A$33:$Y$485,'SD Abgabe'!$Y$28,FALSE)),M330)</f>
        <v>0</v>
      </c>
      <c r="AN330" s="91">
        <f t="shared" ca="1" si="91"/>
        <v>0</v>
      </c>
      <c r="AO330" s="98">
        <f t="shared" si="101"/>
        <v>3</v>
      </c>
      <c r="AP330" s="98">
        <f t="shared" si="92"/>
        <v>0</v>
      </c>
      <c r="AQ330" s="17" t="str">
        <f t="shared" si="93"/>
        <v>1900-1-Abgabe</v>
      </c>
    </row>
    <row r="331" spans="1:43">
      <c r="A331" s="98">
        <f t="shared" si="82"/>
        <v>0</v>
      </c>
      <c r="B331" s="98" t="str">
        <f>IF(C331=1,SUM($C$23:C331),"")</f>
        <v/>
      </c>
      <c r="C331" s="98">
        <f t="shared" si="83"/>
        <v>0</v>
      </c>
      <c r="D331" t="str">
        <f t="shared" si="95"/>
        <v>1900-1-Abgabe-</v>
      </c>
      <c r="E331" s="7" t="str">
        <f t="shared" ca="1" si="84"/>
        <v>-</v>
      </c>
      <c r="F331" s="7">
        <f t="shared" si="96"/>
        <v>1900</v>
      </c>
      <c r="G331" s="7">
        <f t="shared" si="97"/>
        <v>1</v>
      </c>
      <c r="H331" s="162">
        <f t="shared" si="94"/>
        <v>309</v>
      </c>
      <c r="I331" s="77"/>
      <c r="J331" s="78"/>
      <c r="K331" s="79"/>
      <c r="L331" s="80"/>
      <c r="M331" s="177"/>
      <c r="N331" s="309" t="str">
        <f t="shared" ca="1" si="85"/>
        <v/>
      </c>
      <c r="O331" s="310" t="str">
        <f ca="1">IFERROR(IF(VLOOKUP($E331,'SD Abgabe'!$A$32:$N$610,'SD Abgabe'!$D$28,FALSE)=0,"",VLOOKUP($E331,'SD Abgabe'!$A$32:$N$610,'SD Abgabe'!$D$28,FALSE)),"")</f>
        <v/>
      </c>
      <c r="P331" s="313"/>
      <c r="Q331" s="317" t="str">
        <f>IF(OR($M331=0,L331&lt;&gt;0),"",IFERROR(VLOOKUP($E331,'SD Abgabe'!$A$32:$N$610,'SD Abgabe'!$E$28,FALSE),""))</f>
        <v/>
      </c>
      <c r="R331" s="87"/>
      <c r="S331" s="81" t="str">
        <f t="shared" si="86"/>
        <v/>
      </c>
      <c r="T331" s="82">
        <f>IF(M331="Tierische Erzeugnisse",IF(OR($M331=0,L331&lt;&gt;0,U331&gt;0),"",IFERROR(VLOOKUP($E331,'SD Abgabe'!$A$32:$N$4326,'SD Abgabe'!$J$28,FALSE),0)),)</f>
        <v>0</v>
      </c>
      <c r="U331" s="83"/>
      <c r="V331" s="81" t="str">
        <f t="shared" si="98"/>
        <v/>
      </c>
      <c r="W331" s="82">
        <f>IF(M331="organische Düngemittel",IF(OR($M331=0,L331&lt;&gt;0,X331&gt;0),"",IFERROR(VLOOKUP($E331,'SD Abgabe'!$A$32:$N$4326,'SD Abgabe'!$J$28,FALSE),)),)</f>
        <v>0</v>
      </c>
      <c r="X331" s="84"/>
      <c r="Y331" s="85" t="str">
        <f ca="1">IFERROR(VLOOKUP($E331,'SD Abgabe'!$A$32:$N$610,Y$20,FALSE),"")</f>
        <v/>
      </c>
      <c r="Z331" s="86" t="str">
        <f ca="1">IFERROR(IF(AND(J331&lt;&gt;"eigene Stoffe",VLOOKUP($E331,'SD Abgabe'!$A$32:$N$610,'SD Abgabe'!$G$28,FALSE)=0),"",IF($L331&lt;&gt;0,"",IFERROR(IF(AND(P331&gt;0,O331&lt;&gt;"",Q331&lt;&gt;"t TM"),VLOOKUP($E331,'SD Abgabe'!$A$32:$N$610,'SD Abgabe'!$G$28,FALSE)/O331*P331,VLOOKUP($E331,'SD Abgabe'!$A$32:$N$610,'SD Abgabe'!$G$28,FALSE)),""))),"")</f>
        <v/>
      </c>
      <c r="AA331" s="87"/>
      <c r="AB331" s="86" t="str">
        <f ca="1">IFERROR(IF(AND(J331&lt;&gt;"eigene Stoffe",VLOOKUP($E331,'SD Abgabe'!$A$32:$N$610,'SD Abgabe'!$H$28,FALSE)=0),"",IF($L331&lt;&gt;0,"",IFERROR(IF(AND(P331&gt;0,O331&lt;&gt;"",Q331&lt;&gt;"t TM"),VLOOKUP($E331,'SD Abgabe'!$A$32:$N$610,'SD Abgabe'!$H$28,FALSE)/O331*P331,VLOOKUP($E331,'SD Abgabe'!$A$32:$N$610,'SD Abgabe'!$H$28,FALSE)),""))),"")</f>
        <v/>
      </c>
      <c r="AC331" s="87"/>
      <c r="AD331" s="424" t="s">
        <v>667</v>
      </c>
      <c r="AE331" s="26" t="str">
        <f>IF($M331=0,"",IFERROR(VLOOKUP($E331,'SD Abgabe'!$A$32:$N$556,AE$20,FALSE),""))</f>
        <v/>
      </c>
      <c r="AF331" s="15">
        <f t="shared" ca="1" si="99"/>
        <v>0</v>
      </c>
      <c r="AG331">
        <f t="shared" ca="1" si="87"/>
        <v>0</v>
      </c>
      <c r="AH331">
        <f t="shared" ca="1" si="88"/>
        <v>0</v>
      </c>
      <c r="AI331">
        <f t="shared" ca="1" si="89"/>
        <v>0</v>
      </c>
      <c r="AJ331">
        <f t="shared" ca="1" si="90"/>
        <v>0</v>
      </c>
      <c r="AK331">
        <f t="shared" si="100"/>
        <v>0</v>
      </c>
      <c r="AL331" s="28" t="e">
        <f ca="1">COUNTIF(OFFSET('SD Abgabe'!$C$32,VLOOKUP(J331,Art_Abgabe,3,FALSE),0,VLOOKUP(J331,Art_Abgabe,4,FALSE)-VLOOKUP(J331,Art_Abgabe,3,FALSE)+1,1),K331)</f>
        <v>#N/A</v>
      </c>
      <c r="AM331" s="14">
        <f ca="1">COUNTIF(OFFSET('SD Abgabe'!$M$32,VLOOKUP(E331,'SD Abgabe'!$A$33:$X$485,'SD Abgabe'!$X$28,FALSE),0,1,VLOOKUP(E331,'SD Abgabe'!$A$33:$Y$485,'SD Abgabe'!$Y$28,FALSE)),M331)</f>
        <v>0</v>
      </c>
      <c r="AN331" s="91">
        <f t="shared" ca="1" si="91"/>
        <v>0</v>
      </c>
      <c r="AO331" s="98">
        <f t="shared" si="101"/>
        <v>3</v>
      </c>
      <c r="AP331" s="98">
        <f t="shared" si="92"/>
        <v>0</v>
      </c>
      <c r="AQ331" s="17" t="str">
        <f t="shared" si="93"/>
        <v>1900-1-Abgabe</v>
      </c>
    </row>
    <row r="332" spans="1:43">
      <c r="A332" s="98">
        <f t="shared" si="82"/>
        <v>0</v>
      </c>
      <c r="B332" s="98" t="str">
        <f>IF(C332=1,SUM($C$23:C332),"")</f>
        <v/>
      </c>
      <c r="C332" s="98">
        <f t="shared" si="83"/>
        <v>0</v>
      </c>
      <c r="D332" t="str">
        <f t="shared" si="95"/>
        <v>1900-1-Abgabe-</v>
      </c>
      <c r="E332" s="7" t="str">
        <f t="shared" ca="1" si="84"/>
        <v>-</v>
      </c>
      <c r="F332" s="7">
        <f t="shared" si="96"/>
        <v>1900</v>
      </c>
      <c r="G332" s="7">
        <f t="shared" si="97"/>
        <v>1</v>
      </c>
      <c r="H332" s="162">
        <f t="shared" si="94"/>
        <v>310</v>
      </c>
      <c r="I332" s="77"/>
      <c r="J332" s="78"/>
      <c r="K332" s="79"/>
      <c r="L332" s="80"/>
      <c r="M332" s="177"/>
      <c r="N332" s="309" t="str">
        <f t="shared" ca="1" si="85"/>
        <v/>
      </c>
      <c r="O332" s="310" t="str">
        <f ca="1">IFERROR(IF(VLOOKUP($E332,'SD Abgabe'!$A$32:$N$610,'SD Abgabe'!$D$28,FALSE)=0,"",VLOOKUP($E332,'SD Abgabe'!$A$32:$N$610,'SD Abgabe'!$D$28,FALSE)),"")</f>
        <v/>
      </c>
      <c r="P332" s="313"/>
      <c r="Q332" s="317" t="str">
        <f>IF(OR($M332=0,L332&lt;&gt;0),"",IFERROR(VLOOKUP($E332,'SD Abgabe'!$A$32:$N$610,'SD Abgabe'!$E$28,FALSE),""))</f>
        <v/>
      </c>
      <c r="R332" s="87"/>
      <c r="S332" s="81" t="str">
        <f t="shared" si="86"/>
        <v/>
      </c>
      <c r="T332" s="82">
        <f>IF(M332="Tierische Erzeugnisse",IF(OR($M332=0,L332&lt;&gt;0,U332&gt;0),"",IFERROR(VLOOKUP($E332,'SD Abgabe'!$A$32:$N$4326,'SD Abgabe'!$J$28,FALSE),0)),)</f>
        <v>0</v>
      </c>
      <c r="U332" s="83"/>
      <c r="V332" s="81" t="str">
        <f t="shared" si="98"/>
        <v/>
      </c>
      <c r="W332" s="82">
        <f>IF(M332="organische Düngemittel",IF(OR($M332=0,L332&lt;&gt;0,X332&gt;0),"",IFERROR(VLOOKUP($E332,'SD Abgabe'!$A$32:$N$4326,'SD Abgabe'!$J$28,FALSE),)),)</f>
        <v>0</v>
      </c>
      <c r="X332" s="84"/>
      <c r="Y332" s="85" t="str">
        <f ca="1">IFERROR(VLOOKUP($E332,'SD Abgabe'!$A$32:$N$610,Y$20,FALSE),"")</f>
        <v/>
      </c>
      <c r="Z332" s="86" t="str">
        <f ca="1">IFERROR(IF(AND(J332&lt;&gt;"eigene Stoffe",VLOOKUP($E332,'SD Abgabe'!$A$32:$N$610,'SD Abgabe'!$G$28,FALSE)=0),"",IF($L332&lt;&gt;0,"",IFERROR(IF(AND(P332&gt;0,O332&lt;&gt;"",Q332&lt;&gt;"t TM"),VLOOKUP($E332,'SD Abgabe'!$A$32:$N$610,'SD Abgabe'!$G$28,FALSE)/O332*P332,VLOOKUP($E332,'SD Abgabe'!$A$32:$N$610,'SD Abgabe'!$G$28,FALSE)),""))),"")</f>
        <v/>
      </c>
      <c r="AA332" s="87"/>
      <c r="AB332" s="86" t="str">
        <f ca="1">IFERROR(IF(AND(J332&lt;&gt;"eigene Stoffe",VLOOKUP($E332,'SD Abgabe'!$A$32:$N$610,'SD Abgabe'!$H$28,FALSE)=0),"",IF($L332&lt;&gt;0,"",IFERROR(IF(AND(P332&gt;0,O332&lt;&gt;"",Q332&lt;&gt;"t TM"),VLOOKUP($E332,'SD Abgabe'!$A$32:$N$610,'SD Abgabe'!$H$28,FALSE)/O332*P332,VLOOKUP($E332,'SD Abgabe'!$A$32:$N$610,'SD Abgabe'!$H$28,FALSE)),""))),"")</f>
        <v/>
      </c>
      <c r="AC332" s="87"/>
      <c r="AD332" s="424" t="s">
        <v>667</v>
      </c>
      <c r="AE332" s="26" t="str">
        <f>IF($M332=0,"",IFERROR(VLOOKUP($E332,'SD Abgabe'!$A$32:$N$556,AE$20,FALSE),""))</f>
        <v/>
      </c>
      <c r="AF332" s="15">
        <f t="shared" ca="1" si="99"/>
        <v>0</v>
      </c>
      <c r="AG332">
        <f t="shared" ca="1" si="87"/>
        <v>0</v>
      </c>
      <c r="AH332">
        <f t="shared" ca="1" si="88"/>
        <v>0</v>
      </c>
      <c r="AI332">
        <f t="shared" ca="1" si="89"/>
        <v>0</v>
      </c>
      <c r="AJ332">
        <f t="shared" ca="1" si="90"/>
        <v>0</v>
      </c>
      <c r="AK332">
        <f t="shared" si="100"/>
        <v>0</v>
      </c>
      <c r="AL332" s="28" t="e">
        <f ca="1">COUNTIF(OFFSET('SD Abgabe'!$C$32,VLOOKUP(J332,Art_Abgabe,3,FALSE),0,VLOOKUP(J332,Art_Abgabe,4,FALSE)-VLOOKUP(J332,Art_Abgabe,3,FALSE)+1,1),K332)</f>
        <v>#N/A</v>
      </c>
      <c r="AM332" s="14">
        <f ca="1">COUNTIF(OFFSET('SD Abgabe'!$M$32,VLOOKUP(E332,'SD Abgabe'!$A$33:$X$485,'SD Abgabe'!$X$28,FALSE),0,1,VLOOKUP(E332,'SD Abgabe'!$A$33:$Y$485,'SD Abgabe'!$Y$28,FALSE)),M332)</f>
        <v>0</v>
      </c>
      <c r="AN332" s="91">
        <f t="shared" ca="1" si="91"/>
        <v>0</v>
      </c>
      <c r="AO332" s="98">
        <f t="shared" si="101"/>
        <v>3</v>
      </c>
      <c r="AP332" s="98">
        <f t="shared" si="92"/>
        <v>0</v>
      </c>
      <c r="AQ332" s="17" t="str">
        <f t="shared" si="93"/>
        <v>1900-1-Abgabe</v>
      </c>
    </row>
    <row r="333" spans="1:43">
      <c r="A333" s="98">
        <f t="shared" si="82"/>
        <v>0</v>
      </c>
      <c r="B333" s="98" t="str">
        <f>IF(C333=1,SUM($C$23:C333),"")</f>
        <v/>
      </c>
      <c r="C333" s="98">
        <f t="shared" si="83"/>
        <v>0</v>
      </c>
      <c r="D333" t="str">
        <f t="shared" si="95"/>
        <v>1900-1-Abgabe-</v>
      </c>
      <c r="E333" s="7" t="str">
        <f t="shared" ca="1" si="84"/>
        <v>-</v>
      </c>
      <c r="F333" s="7">
        <f t="shared" si="96"/>
        <v>1900</v>
      </c>
      <c r="G333" s="7">
        <f t="shared" si="97"/>
        <v>1</v>
      </c>
      <c r="H333" s="162">
        <f t="shared" si="94"/>
        <v>311</v>
      </c>
      <c r="I333" s="77"/>
      <c r="J333" s="78"/>
      <c r="K333" s="79"/>
      <c r="L333" s="80"/>
      <c r="M333" s="177"/>
      <c r="N333" s="309" t="str">
        <f t="shared" ca="1" si="85"/>
        <v/>
      </c>
      <c r="O333" s="310" t="str">
        <f ca="1">IFERROR(IF(VLOOKUP($E333,'SD Abgabe'!$A$32:$N$610,'SD Abgabe'!$D$28,FALSE)=0,"",VLOOKUP($E333,'SD Abgabe'!$A$32:$N$610,'SD Abgabe'!$D$28,FALSE)),"")</f>
        <v/>
      </c>
      <c r="P333" s="313"/>
      <c r="Q333" s="317" t="str">
        <f>IF(OR($M333=0,L333&lt;&gt;0),"",IFERROR(VLOOKUP($E333,'SD Abgabe'!$A$32:$N$610,'SD Abgabe'!$E$28,FALSE),""))</f>
        <v/>
      </c>
      <c r="R333" s="87"/>
      <c r="S333" s="81" t="str">
        <f t="shared" si="86"/>
        <v/>
      </c>
      <c r="T333" s="82">
        <f>IF(M333="Tierische Erzeugnisse",IF(OR($M333=0,L333&lt;&gt;0,U333&gt;0),"",IFERROR(VLOOKUP($E333,'SD Abgabe'!$A$32:$N$4326,'SD Abgabe'!$J$28,FALSE),0)),)</f>
        <v>0</v>
      </c>
      <c r="U333" s="83"/>
      <c r="V333" s="81" t="str">
        <f t="shared" si="98"/>
        <v/>
      </c>
      <c r="W333" s="82">
        <f>IF(M333="organische Düngemittel",IF(OR($M333=0,L333&lt;&gt;0,X333&gt;0),"",IFERROR(VLOOKUP($E333,'SD Abgabe'!$A$32:$N$4326,'SD Abgabe'!$J$28,FALSE),)),)</f>
        <v>0</v>
      </c>
      <c r="X333" s="84"/>
      <c r="Y333" s="85" t="str">
        <f ca="1">IFERROR(VLOOKUP($E333,'SD Abgabe'!$A$32:$N$610,Y$20,FALSE),"")</f>
        <v/>
      </c>
      <c r="Z333" s="86" t="str">
        <f ca="1">IFERROR(IF(AND(J333&lt;&gt;"eigene Stoffe",VLOOKUP($E333,'SD Abgabe'!$A$32:$N$610,'SD Abgabe'!$G$28,FALSE)=0),"",IF($L333&lt;&gt;0,"",IFERROR(IF(AND(P333&gt;0,O333&lt;&gt;"",Q333&lt;&gt;"t TM"),VLOOKUP($E333,'SD Abgabe'!$A$32:$N$610,'SD Abgabe'!$G$28,FALSE)/O333*P333,VLOOKUP($E333,'SD Abgabe'!$A$32:$N$610,'SD Abgabe'!$G$28,FALSE)),""))),"")</f>
        <v/>
      </c>
      <c r="AA333" s="87"/>
      <c r="AB333" s="86" t="str">
        <f ca="1">IFERROR(IF(AND(J333&lt;&gt;"eigene Stoffe",VLOOKUP($E333,'SD Abgabe'!$A$32:$N$610,'SD Abgabe'!$H$28,FALSE)=0),"",IF($L333&lt;&gt;0,"",IFERROR(IF(AND(P333&gt;0,O333&lt;&gt;"",Q333&lt;&gt;"t TM"),VLOOKUP($E333,'SD Abgabe'!$A$32:$N$610,'SD Abgabe'!$H$28,FALSE)/O333*P333,VLOOKUP($E333,'SD Abgabe'!$A$32:$N$610,'SD Abgabe'!$H$28,FALSE)),""))),"")</f>
        <v/>
      </c>
      <c r="AC333" s="87"/>
      <c r="AD333" s="424" t="s">
        <v>667</v>
      </c>
      <c r="AE333" s="26" t="str">
        <f>IF($M333=0,"",IFERROR(VLOOKUP($E333,'SD Abgabe'!$A$32:$N$556,AE$20,FALSE),""))</f>
        <v/>
      </c>
      <c r="AF333" s="15">
        <f t="shared" ca="1" si="99"/>
        <v>0</v>
      </c>
      <c r="AG333">
        <f t="shared" ca="1" si="87"/>
        <v>0</v>
      </c>
      <c r="AH333">
        <f t="shared" ca="1" si="88"/>
        <v>0</v>
      </c>
      <c r="AI333">
        <f t="shared" ca="1" si="89"/>
        <v>0</v>
      </c>
      <c r="AJ333">
        <f t="shared" ca="1" si="90"/>
        <v>0</v>
      </c>
      <c r="AK333">
        <f t="shared" si="100"/>
        <v>0</v>
      </c>
      <c r="AL333" s="28" t="e">
        <f ca="1">COUNTIF(OFFSET('SD Abgabe'!$C$32,VLOOKUP(J333,Art_Abgabe,3,FALSE),0,VLOOKUP(J333,Art_Abgabe,4,FALSE)-VLOOKUP(J333,Art_Abgabe,3,FALSE)+1,1),K333)</f>
        <v>#N/A</v>
      </c>
      <c r="AM333" s="14">
        <f ca="1">COUNTIF(OFFSET('SD Abgabe'!$M$32,VLOOKUP(E333,'SD Abgabe'!$A$33:$X$485,'SD Abgabe'!$X$28,FALSE),0,1,VLOOKUP(E333,'SD Abgabe'!$A$33:$Y$485,'SD Abgabe'!$Y$28,FALSE)),M333)</f>
        <v>0</v>
      </c>
      <c r="AN333" s="91">
        <f t="shared" ca="1" si="91"/>
        <v>0</v>
      </c>
      <c r="AO333" s="98">
        <f t="shared" si="101"/>
        <v>3</v>
      </c>
      <c r="AP333" s="98">
        <f t="shared" si="92"/>
        <v>0</v>
      </c>
      <c r="AQ333" s="17" t="str">
        <f t="shared" si="93"/>
        <v>1900-1-Abgabe</v>
      </c>
    </row>
    <row r="334" spans="1:43">
      <c r="A334" s="98">
        <f t="shared" si="82"/>
        <v>0</v>
      </c>
      <c r="B334" s="98" t="str">
        <f>IF(C334=1,SUM($C$23:C334),"")</f>
        <v/>
      </c>
      <c r="C334" s="98">
        <f t="shared" si="83"/>
        <v>0</v>
      </c>
      <c r="D334" t="str">
        <f t="shared" si="95"/>
        <v>1900-1-Abgabe-</v>
      </c>
      <c r="E334" s="7" t="str">
        <f t="shared" ca="1" si="84"/>
        <v>-</v>
      </c>
      <c r="F334" s="7">
        <f t="shared" si="96"/>
        <v>1900</v>
      </c>
      <c r="G334" s="7">
        <f t="shared" si="97"/>
        <v>1</v>
      </c>
      <c r="H334" s="162">
        <f t="shared" si="94"/>
        <v>312</v>
      </c>
      <c r="I334" s="77"/>
      <c r="J334" s="78"/>
      <c r="K334" s="79"/>
      <c r="L334" s="80"/>
      <c r="M334" s="177"/>
      <c r="N334" s="309" t="str">
        <f t="shared" ca="1" si="85"/>
        <v/>
      </c>
      <c r="O334" s="310" t="str">
        <f ca="1">IFERROR(IF(VLOOKUP($E334,'SD Abgabe'!$A$32:$N$610,'SD Abgabe'!$D$28,FALSE)=0,"",VLOOKUP($E334,'SD Abgabe'!$A$32:$N$610,'SD Abgabe'!$D$28,FALSE)),"")</f>
        <v/>
      </c>
      <c r="P334" s="313"/>
      <c r="Q334" s="317" t="str">
        <f>IF(OR($M334=0,L334&lt;&gt;0),"",IFERROR(VLOOKUP($E334,'SD Abgabe'!$A$32:$N$610,'SD Abgabe'!$E$28,FALSE),""))</f>
        <v/>
      </c>
      <c r="R334" s="87"/>
      <c r="S334" s="81" t="str">
        <f t="shared" si="86"/>
        <v/>
      </c>
      <c r="T334" s="82">
        <f>IF(M334="Tierische Erzeugnisse",IF(OR($M334=0,L334&lt;&gt;0,U334&gt;0),"",IFERROR(VLOOKUP($E334,'SD Abgabe'!$A$32:$N$4326,'SD Abgabe'!$J$28,FALSE),0)),)</f>
        <v>0</v>
      </c>
      <c r="U334" s="83"/>
      <c r="V334" s="81" t="str">
        <f t="shared" si="98"/>
        <v/>
      </c>
      <c r="W334" s="82">
        <f>IF(M334="organische Düngemittel",IF(OR($M334=0,L334&lt;&gt;0,X334&gt;0),"",IFERROR(VLOOKUP($E334,'SD Abgabe'!$A$32:$N$4326,'SD Abgabe'!$J$28,FALSE),)),)</f>
        <v>0</v>
      </c>
      <c r="X334" s="84"/>
      <c r="Y334" s="85" t="str">
        <f ca="1">IFERROR(VLOOKUP($E334,'SD Abgabe'!$A$32:$N$610,Y$20,FALSE),"")</f>
        <v/>
      </c>
      <c r="Z334" s="86" t="str">
        <f ca="1">IFERROR(IF(AND(J334&lt;&gt;"eigene Stoffe",VLOOKUP($E334,'SD Abgabe'!$A$32:$N$610,'SD Abgabe'!$G$28,FALSE)=0),"",IF($L334&lt;&gt;0,"",IFERROR(IF(AND(P334&gt;0,O334&lt;&gt;"",Q334&lt;&gt;"t TM"),VLOOKUP($E334,'SD Abgabe'!$A$32:$N$610,'SD Abgabe'!$G$28,FALSE)/O334*P334,VLOOKUP($E334,'SD Abgabe'!$A$32:$N$610,'SD Abgabe'!$G$28,FALSE)),""))),"")</f>
        <v/>
      </c>
      <c r="AA334" s="87"/>
      <c r="AB334" s="86" t="str">
        <f ca="1">IFERROR(IF(AND(J334&lt;&gt;"eigene Stoffe",VLOOKUP($E334,'SD Abgabe'!$A$32:$N$610,'SD Abgabe'!$H$28,FALSE)=0),"",IF($L334&lt;&gt;0,"",IFERROR(IF(AND(P334&gt;0,O334&lt;&gt;"",Q334&lt;&gt;"t TM"),VLOOKUP($E334,'SD Abgabe'!$A$32:$N$610,'SD Abgabe'!$H$28,FALSE)/O334*P334,VLOOKUP($E334,'SD Abgabe'!$A$32:$N$610,'SD Abgabe'!$H$28,FALSE)),""))),"")</f>
        <v/>
      </c>
      <c r="AC334" s="87"/>
      <c r="AD334" s="424" t="s">
        <v>667</v>
      </c>
      <c r="AE334" s="26" t="str">
        <f>IF($M334=0,"",IFERROR(VLOOKUP($E334,'SD Abgabe'!$A$32:$N$556,AE$20,FALSE),""))</f>
        <v/>
      </c>
      <c r="AF334" s="15">
        <f t="shared" ca="1" si="99"/>
        <v>0</v>
      </c>
      <c r="AG334">
        <f t="shared" ca="1" si="87"/>
        <v>0</v>
      </c>
      <c r="AH334">
        <f t="shared" ca="1" si="88"/>
        <v>0</v>
      </c>
      <c r="AI334">
        <f t="shared" ca="1" si="89"/>
        <v>0</v>
      </c>
      <c r="AJ334">
        <f t="shared" ca="1" si="90"/>
        <v>0</v>
      </c>
      <c r="AK334">
        <f t="shared" si="100"/>
        <v>0</v>
      </c>
      <c r="AL334" s="28" t="e">
        <f ca="1">COUNTIF(OFFSET('SD Abgabe'!$C$32,VLOOKUP(J334,Art_Abgabe,3,FALSE),0,VLOOKUP(J334,Art_Abgabe,4,FALSE)-VLOOKUP(J334,Art_Abgabe,3,FALSE)+1,1),K334)</f>
        <v>#N/A</v>
      </c>
      <c r="AM334" s="14">
        <f ca="1">COUNTIF(OFFSET('SD Abgabe'!$M$32,VLOOKUP(E334,'SD Abgabe'!$A$33:$X$485,'SD Abgabe'!$X$28,FALSE),0,1,VLOOKUP(E334,'SD Abgabe'!$A$33:$Y$485,'SD Abgabe'!$Y$28,FALSE)),M334)</f>
        <v>0</v>
      </c>
      <c r="AN334" s="91">
        <f t="shared" ca="1" si="91"/>
        <v>0</v>
      </c>
      <c r="AO334" s="98">
        <f t="shared" si="101"/>
        <v>3</v>
      </c>
      <c r="AP334" s="98">
        <f t="shared" si="92"/>
        <v>0</v>
      </c>
      <c r="AQ334" s="17" t="str">
        <f t="shared" si="93"/>
        <v>1900-1-Abgabe</v>
      </c>
    </row>
    <row r="335" spans="1:43">
      <c r="A335" s="98">
        <f t="shared" si="82"/>
        <v>0</v>
      </c>
      <c r="B335" s="98" t="str">
        <f>IF(C335=1,SUM($C$23:C335),"")</f>
        <v/>
      </c>
      <c r="C335" s="98">
        <f t="shared" si="83"/>
        <v>0</v>
      </c>
      <c r="D335" t="str">
        <f t="shared" si="95"/>
        <v>1900-1-Abgabe-</v>
      </c>
      <c r="E335" s="7" t="str">
        <f t="shared" ca="1" si="84"/>
        <v>-</v>
      </c>
      <c r="F335" s="7">
        <f t="shared" si="96"/>
        <v>1900</v>
      </c>
      <c r="G335" s="7">
        <f t="shared" si="97"/>
        <v>1</v>
      </c>
      <c r="H335" s="162">
        <f t="shared" si="94"/>
        <v>313</v>
      </c>
      <c r="I335" s="77"/>
      <c r="J335" s="78"/>
      <c r="K335" s="79"/>
      <c r="L335" s="80"/>
      <c r="M335" s="177"/>
      <c r="N335" s="309" t="str">
        <f t="shared" ca="1" si="85"/>
        <v/>
      </c>
      <c r="O335" s="310" t="str">
        <f ca="1">IFERROR(IF(VLOOKUP($E335,'SD Abgabe'!$A$32:$N$610,'SD Abgabe'!$D$28,FALSE)=0,"",VLOOKUP($E335,'SD Abgabe'!$A$32:$N$610,'SD Abgabe'!$D$28,FALSE)),"")</f>
        <v/>
      </c>
      <c r="P335" s="313"/>
      <c r="Q335" s="317" t="str">
        <f>IF(OR($M335=0,L335&lt;&gt;0),"",IFERROR(VLOOKUP($E335,'SD Abgabe'!$A$32:$N$610,'SD Abgabe'!$E$28,FALSE),""))</f>
        <v/>
      </c>
      <c r="R335" s="87"/>
      <c r="S335" s="81" t="str">
        <f t="shared" si="86"/>
        <v/>
      </c>
      <c r="T335" s="82">
        <f>IF(M335="Tierische Erzeugnisse",IF(OR($M335=0,L335&lt;&gt;0,U335&gt;0),"",IFERROR(VLOOKUP($E335,'SD Abgabe'!$A$32:$N$4326,'SD Abgabe'!$J$28,FALSE),0)),)</f>
        <v>0</v>
      </c>
      <c r="U335" s="83"/>
      <c r="V335" s="81" t="str">
        <f t="shared" si="98"/>
        <v/>
      </c>
      <c r="W335" s="82">
        <f>IF(M335="organische Düngemittel",IF(OR($M335=0,L335&lt;&gt;0,X335&gt;0),"",IFERROR(VLOOKUP($E335,'SD Abgabe'!$A$32:$N$4326,'SD Abgabe'!$J$28,FALSE),)),)</f>
        <v>0</v>
      </c>
      <c r="X335" s="84"/>
      <c r="Y335" s="85" t="str">
        <f ca="1">IFERROR(VLOOKUP($E335,'SD Abgabe'!$A$32:$N$610,Y$20,FALSE),"")</f>
        <v/>
      </c>
      <c r="Z335" s="86" t="str">
        <f ca="1">IFERROR(IF(AND(J335&lt;&gt;"eigene Stoffe",VLOOKUP($E335,'SD Abgabe'!$A$32:$N$610,'SD Abgabe'!$G$28,FALSE)=0),"",IF($L335&lt;&gt;0,"",IFERROR(IF(AND(P335&gt;0,O335&lt;&gt;"",Q335&lt;&gt;"t TM"),VLOOKUP($E335,'SD Abgabe'!$A$32:$N$610,'SD Abgabe'!$G$28,FALSE)/O335*P335,VLOOKUP($E335,'SD Abgabe'!$A$32:$N$610,'SD Abgabe'!$G$28,FALSE)),""))),"")</f>
        <v/>
      </c>
      <c r="AA335" s="87"/>
      <c r="AB335" s="86" t="str">
        <f ca="1">IFERROR(IF(AND(J335&lt;&gt;"eigene Stoffe",VLOOKUP($E335,'SD Abgabe'!$A$32:$N$610,'SD Abgabe'!$H$28,FALSE)=0),"",IF($L335&lt;&gt;0,"",IFERROR(IF(AND(P335&gt;0,O335&lt;&gt;"",Q335&lt;&gt;"t TM"),VLOOKUP($E335,'SD Abgabe'!$A$32:$N$610,'SD Abgabe'!$H$28,FALSE)/O335*P335,VLOOKUP($E335,'SD Abgabe'!$A$32:$N$610,'SD Abgabe'!$H$28,FALSE)),""))),"")</f>
        <v/>
      </c>
      <c r="AC335" s="87"/>
      <c r="AD335" s="424" t="s">
        <v>667</v>
      </c>
      <c r="AE335" s="26" t="str">
        <f>IF($M335=0,"",IFERROR(VLOOKUP($E335,'SD Abgabe'!$A$32:$N$556,AE$20,FALSE),""))</f>
        <v/>
      </c>
      <c r="AF335" s="15">
        <f t="shared" ca="1" si="99"/>
        <v>0</v>
      </c>
      <c r="AG335">
        <f t="shared" ca="1" si="87"/>
        <v>0</v>
      </c>
      <c r="AH335">
        <f t="shared" ca="1" si="88"/>
        <v>0</v>
      </c>
      <c r="AI335">
        <f t="shared" ca="1" si="89"/>
        <v>0</v>
      </c>
      <c r="AJ335">
        <f t="shared" ca="1" si="90"/>
        <v>0</v>
      </c>
      <c r="AK335">
        <f t="shared" si="100"/>
        <v>0</v>
      </c>
      <c r="AL335" s="28" t="e">
        <f ca="1">COUNTIF(OFFSET('SD Abgabe'!$C$32,VLOOKUP(J335,Art_Abgabe,3,FALSE),0,VLOOKUP(J335,Art_Abgabe,4,FALSE)-VLOOKUP(J335,Art_Abgabe,3,FALSE)+1,1),K335)</f>
        <v>#N/A</v>
      </c>
      <c r="AM335" s="14">
        <f ca="1">COUNTIF(OFFSET('SD Abgabe'!$M$32,VLOOKUP(E335,'SD Abgabe'!$A$33:$X$485,'SD Abgabe'!$X$28,FALSE),0,1,VLOOKUP(E335,'SD Abgabe'!$A$33:$Y$485,'SD Abgabe'!$Y$28,FALSE)),M335)</f>
        <v>0</v>
      </c>
      <c r="AN335" s="91">
        <f t="shared" ca="1" si="91"/>
        <v>0</v>
      </c>
      <c r="AO335" s="98">
        <f t="shared" si="101"/>
        <v>3</v>
      </c>
      <c r="AP335" s="98">
        <f t="shared" si="92"/>
        <v>0</v>
      </c>
      <c r="AQ335" s="17" t="str">
        <f t="shared" si="93"/>
        <v>1900-1-Abgabe</v>
      </c>
    </row>
    <row r="336" spans="1:43">
      <c r="A336" s="98">
        <f t="shared" si="82"/>
        <v>0</v>
      </c>
      <c r="B336" s="98" t="str">
        <f>IF(C336=1,SUM($C$23:C336),"")</f>
        <v/>
      </c>
      <c r="C336" s="98">
        <f t="shared" si="83"/>
        <v>0</v>
      </c>
      <c r="D336" t="str">
        <f t="shared" si="95"/>
        <v>1900-1-Abgabe-</v>
      </c>
      <c r="E336" s="7" t="str">
        <f t="shared" ca="1" si="84"/>
        <v>-</v>
      </c>
      <c r="F336" s="7">
        <f t="shared" si="96"/>
        <v>1900</v>
      </c>
      <c r="G336" s="7">
        <f t="shared" si="97"/>
        <v>1</v>
      </c>
      <c r="H336" s="162">
        <f t="shared" si="94"/>
        <v>314</v>
      </c>
      <c r="I336" s="77"/>
      <c r="J336" s="78"/>
      <c r="K336" s="79"/>
      <c r="L336" s="80"/>
      <c r="M336" s="177"/>
      <c r="N336" s="309" t="str">
        <f t="shared" ca="1" si="85"/>
        <v/>
      </c>
      <c r="O336" s="310" t="str">
        <f ca="1">IFERROR(IF(VLOOKUP($E336,'SD Abgabe'!$A$32:$N$610,'SD Abgabe'!$D$28,FALSE)=0,"",VLOOKUP($E336,'SD Abgabe'!$A$32:$N$610,'SD Abgabe'!$D$28,FALSE)),"")</f>
        <v/>
      </c>
      <c r="P336" s="313"/>
      <c r="Q336" s="317" t="str">
        <f>IF(OR($M336=0,L336&lt;&gt;0),"",IFERROR(VLOOKUP($E336,'SD Abgabe'!$A$32:$N$610,'SD Abgabe'!$E$28,FALSE),""))</f>
        <v/>
      </c>
      <c r="R336" s="87"/>
      <c r="S336" s="81" t="str">
        <f t="shared" si="86"/>
        <v/>
      </c>
      <c r="T336" s="82">
        <f>IF(M336="Tierische Erzeugnisse",IF(OR($M336=0,L336&lt;&gt;0,U336&gt;0),"",IFERROR(VLOOKUP($E336,'SD Abgabe'!$A$32:$N$4326,'SD Abgabe'!$J$28,FALSE),0)),)</f>
        <v>0</v>
      </c>
      <c r="U336" s="83"/>
      <c r="V336" s="81" t="str">
        <f t="shared" si="98"/>
        <v/>
      </c>
      <c r="W336" s="82">
        <f>IF(M336="organische Düngemittel",IF(OR($M336=0,L336&lt;&gt;0,X336&gt;0),"",IFERROR(VLOOKUP($E336,'SD Abgabe'!$A$32:$N$4326,'SD Abgabe'!$J$28,FALSE),)),)</f>
        <v>0</v>
      </c>
      <c r="X336" s="84"/>
      <c r="Y336" s="85" t="str">
        <f ca="1">IFERROR(VLOOKUP($E336,'SD Abgabe'!$A$32:$N$610,Y$20,FALSE),"")</f>
        <v/>
      </c>
      <c r="Z336" s="86" t="str">
        <f ca="1">IFERROR(IF(AND(J336&lt;&gt;"eigene Stoffe",VLOOKUP($E336,'SD Abgabe'!$A$32:$N$610,'SD Abgabe'!$G$28,FALSE)=0),"",IF($L336&lt;&gt;0,"",IFERROR(IF(AND(P336&gt;0,O336&lt;&gt;"",Q336&lt;&gt;"t TM"),VLOOKUP($E336,'SD Abgabe'!$A$32:$N$610,'SD Abgabe'!$G$28,FALSE)/O336*P336,VLOOKUP($E336,'SD Abgabe'!$A$32:$N$610,'SD Abgabe'!$G$28,FALSE)),""))),"")</f>
        <v/>
      </c>
      <c r="AA336" s="87"/>
      <c r="AB336" s="86" t="str">
        <f ca="1">IFERROR(IF(AND(J336&lt;&gt;"eigene Stoffe",VLOOKUP($E336,'SD Abgabe'!$A$32:$N$610,'SD Abgabe'!$H$28,FALSE)=0),"",IF($L336&lt;&gt;0,"",IFERROR(IF(AND(P336&gt;0,O336&lt;&gt;"",Q336&lt;&gt;"t TM"),VLOOKUP($E336,'SD Abgabe'!$A$32:$N$610,'SD Abgabe'!$H$28,FALSE)/O336*P336,VLOOKUP($E336,'SD Abgabe'!$A$32:$N$610,'SD Abgabe'!$H$28,FALSE)),""))),"")</f>
        <v/>
      </c>
      <c r="AC336" s="87"/>
      <c r="AD336" s="424" t="s">
        <v>667</v>
      </c>
      <c r="AE336" s="26" t="str">
        <f>IF($M336=0,"",IFERROR(VLOOKUP($E336,'SD Abgabe'!$A$32:$N$556,AE$20,FALSE),""))</f>
        <v/>
      </c>
      <c r="AF336" s="15">
        <f t="shared" ca="1" si="99"/>
        <v>0</v>
      </c>
      <c r="AG336">
        <f t="shared" ca="1" si="87"/>
        <v>0</v>
      </c>
      <c r="AH336">
        <f t="shared" ca="1" si="88"/>
        <v>0</v>
      </c>
      <c r="AI336">
        <f t="shared" ca="1" si="89"/>
        <v>0</v>
      </c>
      <c r="AJ336">
        <f t="shared" ca="1" si="90"/>
        <v>0</v>
      </c>
      <c r="AK336">
        <f t="shared" si="100"/>
        <v>0</v>
      </c>
      <c r="AL336" s="28" t="e">
        <f ca="1">COUNTIF(OFFSET('SD Abgabe'!$C$32,VLOOKUP(J336,Art_Abgabe,3,FALSE),0,VLOOKUP(J336,Art_Abgabe,4,FALSE)-VLOOKUP(J336,Art_Abgabe,3,FALSE)+1,1),K336)</f>
        <v>#N/A</v>
      </c>
      <c r="AM336" s="14">
        <f ca="1">COUNTIF(OFFSET('SD Abgabe'!$M$32,VLOOKUP(E336,'SD Abgabe'!$A$33:$X$485,'SD Abgabe'!$X$28,FALSE),0,1,VLOOKUP(E336,'SD Abgabe'!$A$33:$Y$485,'SD Abgabe'!$Y$28,FALSE)),M336)</f>
        <v>0</v>
      </c>
      <c r="AN336" s="91">
        <f t="shared" ca="1" si="91"/>
        <v>0</v>
      </c>
      <c r="AO336" s="98">
        <f t="shared" si="101"/>
        <v>3</v>
      </c>
      <c r="AP336" s="98">
        <f t="shared" si="92"/>
        <v>0</v>
      </c>
      <c r="AQ336" s="17" t="str">
        <f t="shared" si="93"/>
        <v>1900-1-Abgabe</v>
      </c>
    </row>
    <row r="337" spans="1:43">
      <c r="A337" s="98">
        <f t="shared" si="82"/>
        <v>0</v>
      </c>
      <c r="B337" s="98" t="str">
        <f>IF(C337=1,SUM($C$23:C337),"")</f>
        <v/>
      </c>
      <c r="C337" s="98">
        <f t="shared" si="83"/>
        <v>0</v>
      </c>
      <c r="D337" t="str">
        <f t="shared" si="95"/>
        <v>1900-1-Abgabe-</v>
      </c>
      <c r="E337" s="7" t="str">
        <f t="shared" ca="1" si="84"/>
        <v>-</v>
      </c>
      <c r="F337" s="7">
        <f t="shared" si="96"/>
        <v>1900</v>
      </c>
      <c r="G337" s="7">
        <f t="shared" si="97"/>
        <v>1</v>
      </c>
      <c r="H337" s="162">
        <f t="shared" si="94"/>
        <v>315</v>
      </c>
      <c r="I337" s="77"/>
      <c r="J337" s="78"/>
      <c r="K337" s="79"/>
      <c r="L337" s="80"/>
      <c r="M337" s="177"/>
      <c r="N337" s="309" t="str">
        <f t="shared" ca="1" si="85"/>
        <v/>
      </c>
      <c r="O337" s="310" t="str">
        <f ca="1">IFERROR(IF(VLOOKUP($E337,'SD Abgabe'!$A$32:$N$610,'SD Abgabe'!$D$28,FALSE)=0,"",VLOOKUP($E337,'SD Abgabe'!$A$32:$N$610,'SD Abgabe'!$D$28,FALSE)),"")</f>
        <v/>
      </c>
      <c r="P337" s="313"/>
      <c r="Q337" s="317" t="str">
        <f>IF(OR($M337=0,L337&lt;&gt;0),"",IFERROR(VLOOKUP($E337,'SD Abgabe'!$A$32:$N$610,'SD Abgabe'!$E$28,FALSE),""))</f>
        <v/>
      </c>
      <c r="R337" s="87"/>
      <c r="S337" s="81" t="str">
        <f t="shared" si="86"/>
        <v/>
      </c>
      <c r="T337" s="82">
        <f>IF(M337="Tierische Erzeugnisse",IF(OR($M337=0,L337&lt;&gt;0,U337&gt;0),"",IFERROR(VLOOKUP($E337,'SD Abgabe'!$A$32:$N$4326,'SD Abgabe'!$J$28,FALSE),0)),)</f>
        <v>0</v>
      </c>
      <c r="U337" s="83"/>
      <c r="V337" s="81" t="str">
        <f t="shared" si="98"/>
        <v/>
      </c>
      <c r="W337" s="82">
        <f>IF(M337="organische Düngemittel",IF(OR($M337=0,L337&lt;&gt;0,X337&gt;0),"",IFERROR(VLOOKUP($E337,'SD Abgabe'!$A$32:$N$4326,'SD Abgabe'!$J$28,FALSE),)),)</f>
        <v>0</v>
      </c>
      <c r="X337" s="84"/>
      <c r="Y337" s="85" t="str">
        <f ca="1">IFERROR(VLOOKUP($E337,'SD Abgabe'!$A$32:$N$610,Y$20,FALSE),"")</f>
        <v/>
      </c>
      <c r="Z337" s="86" t="str">
        <f ca="1">IFERROR(IF(AND(J337&lt;&gt;"eigene Stoffe",VLOOKUP($E337,'SD Abgabe'!$A$32:$N$610,'SD Abgabe'!$G$28,FALSE)=0),"",IF($L337&lt;&gt;0,"",IFERROR(IF(AND(P337&gt;0,O337&lt;&gt;"",Q337&lt;&gt;"t TM"),VLOOKUP($E337,'SD Abgabe'!$A$32:$N$610,'SD Abgabe'!$G$28,FALSE)/O337*P337,VLOOKUP($E337,'SD Abgabe'!$A$32:$N$610,'SD Abgabe'!$G$28,FALSE)),""))),"")</f>
        <v/>
      </c>
      <c r="AA337" s="87"/>
      <c r="AB337" s="86" t="str">
        <f ca="1">IFERROR(IF(AND(J337&lt;&gt;"eigene Stoffe",VLOOKUP($E337,'SD Abgabe'!$A$32:$N$610,'SD Abgabe'!$H$28,FALSE)=0),"",IF($L337&lt;&gt;0,"",IFERROR(IF(AND(P337&gt;0,O337&lt;&gt;"",Q337&lt;&gt;"t TM"),VLOOKUP($E337,'SD Abgabe'!$A$32:$N$610,'SD Abgabe'!$H$28,FALSE)/O337*P337,VLOOKUP($E337,'SD Abgabe'!$A$32:$N$610,'SD Abgabe'!$H$28,FALSE)),""))),"")</f>
        <v/>
      </c>
      <c r="AC337" s="87"/>
      <c r="AD337" s="424" t="s">
        <v>667</v>
      </c>
      <c r="AE337" s="26" t="str">
        <f>IF($M337=0,"",IFERROR(VLOOKUP($E337,'SD Abgabe'!$A$32:$N$556,AE$20,FALSE),""))</f>
        <v/>
      </c>
      <c r="AF337" s="15">
        <f t="shared" ca="1" si="99"/>
        <v>0</v>
      </c>
      <c r="AG337">
        <f t="shared" ca="1" si="87"/>
        <v>0</v>
      </c>
      <c r="AH337">
        <f t="shared" ca="1" si="88"/>
        <v>0</v>
      </c>
      <c r="AI337">
        <f t="shared" ca="1" si="89"/>
        <v>0</v>
      </c>
      <c r="AJ337">
        <f t="shared" ca="1" si="90"/>
        <v>0</v>
      </c>
      <c r="AK337">
        <f t="shared" si="100"/>
        <v>0</v>
      </c>
      <c r="AL337" s="28" t="e">
        <f ca="1">COUNTIF(OFFSET('SD Abgabe'!$C$32,VLOOKUP(J337,Art_Abgabe,3,FALSE),0,VLOOKUP(J337,Art_Abgabe,4,FALSE)-VLOOKUP(J337,Art_Abgabe,3,FALSE)+1,1),K337)</f>
        <v>#N/A</v>
      </c>
      <c r="AM337" s="14">
        <f ca="1">COUNTIF(OFFSET('SD Abgabe'!$M$32,VLOOKUP(E337,'SD Abgabe'!$A$33:$X$485,'SD Abgabe'!$X$28,FALSE),0,1,VLOOKUP(E337,'SD Abgabe'!$A$33:$Y$485,'SD Abgabe'!$Y$28,FALSE)),M337)</f>
        <v>0</v>
      </c>
      <c r="AN337" s="91">
        <f t="shared" ca="1" si="91"/>
        <v>0</v>
      </c>
      <c r="AO337" s="98">
        <f t="shared" si="101"/>
        <v>3</v>
      </c>
      <c r="AP337" s="98">
        <f t="shared" si="92"/>
        <v>0</v>
      </c>
      <c r="AQ337" s="17" t="str">
        <f t="shared" si="93"/>
        <v>1900-1-Abgabe</v>
      </c>
    </row>
    <row r="338" spans="1:43">
      <c r="A338" s="98">
        <f t="shared" si="82"/>
        <v>0</v>
      </c>
      <c r="B338" s="98" t="str">
        <f>IF(C338=1,SUM($C$23:C338),"")</f>
        <v/>
      </c>
      <c r="C338" s="98">
        <f t="shared" si="83"/>
        <v>0</v>
      </c>
      <c r="D338" t="str">
        <f t="shared" si="95"/>
        <v>1900-1-Abgabe-</v>
      </c>
      <c r="E338" s="7" t="str">
        <f t="shared" ca="1" si="84"/>
        <v>-</v>
      </c>
      <c r="F338" s="7">
        <f t="shared" si="96"/>
        <v>1900</v>
      </c>
      <c r="G338" s="7">
        <f t="shared" si="97"/>
        <v>1</v>
      </c>
      <c r="H338" s="162">
        <f t="shared" si="94"/>
        <v>316</v>
      </c>
      <c r="I338" s="77"/>
      <c r="J338" s="78"/>
      <c r="K338" s="79"/>
      <c r="L338" s="80"/>
      <c r="M338" s="177"/>
      <c r="N338" s="309" t="str">
        <f t="shared" ca="1" si="85"/>
        <v/>
      </c>
      <c r="O338" s="310" t="str">
        <f ca="1">IFERROR(IF(VLOOKUP($E338,'SD Abgabe'!$A$32:$N$610,'SD Abgabe'!$D$28,FALSE)=0,"",VLOOKUP($E338,'SD Abgabe'!$A$32:$N$610,'SD Abgabe'!$D$28,FALSE)),"")</f>
        <v/>
      </c>
      <c r="P338" s="313"/>
      <c r="Q338" s="317" t="str">
        <f>IF(OR($M338=0,L338&lt;&gt;0),"",IFERROR(VLOOKUP($E338,'SD Abgabe'!$A$32:$N$610,'SD Abgabe'!$E$28,FALSE),""))</f>
        <v/>
      </c>
      <c r="R338" s="87"/>
      <c r="S338" s="81" t="str">
        <f t="shared" si="86"/>
        <v/>
      </c>
      <c r="T338" s="82">
        <f>IF(M338="Tierische Erzeugnisse",IF(OR($M338=0,L338&lt;&gt;0,U338&gt;0),"",IFERROR(VLOOKUP($E338,'SD Abgabe'!$A$32:$N$4326,'SD Abgabe'!$J$28,FALSE),0)),)</f>
        <v>0</v>
      </c>
      <c r="U338" s="83"/>
      <c r="V338" s="81" t="str">
        <f t="shared" si="98"/>
        <v/>
      </c>
      <c r="W338" s="82">
        <f>IF(M338="organische Düngemittel",IF(OR($M338=0,L338&lt;&gt;0,X338&gt;0),"",IFERROR(VLOOKUP($E338,'SD Abgabe'!$A$32:$N$4326,'SD Abgabe'!$J$28,FALSE),)),)</f>
        <v>0</v>
      </c>
      <c r="X338" s="84"/>
      <c r="Y338" s="85" t="str">
        <f ca="1">IFERROR(VLOOKUP($E338,'SD Abgabe'!$A$32:$N$610,Y$20,FALSE),"")</f>
        <v/>
      </c>
      <c r="Z338" s="86" t="str">
        <f ca="1">IFERROR(IF(AND(J338&lt;&gt;"eigene Stoffe",VLOOKUP($E338,'SD Abgabe'!$A$32:$N$610,'SD Abgabe'!$G$28,FALSE)=0),"",IF($L338&lt;&gt;0,"",IFERROR(IF(AND(P338&gt;0,O338&lt;&gt;"",Q338&lt;&gt;"t TM"),VLOOKUP($E338,'SD Abgabe'!$A$32:$N$610,'SD Abgabe'!$G$28,FALSE)/O338*P338,VLOOKUP($E338,'SD Abgabe'!$A$32:$N$610,'SD Abgabe'!$G$28,FALSE)),""))),"")</f>
        <v/>
      </c>
      <c r="AA338" s="87"/>
      <c r="AB338" s="86" t="str">
        <f ca="1">IFERROR(IF(AND(J338&lt;&gt;"eigene Stoffe",VLOOKUP($E338,'SD Abgabe'!$A$32:$N$610,'SD Abgabe'!$H$28,FALSE)=0),"",IF($L338&lt;&gt;0,"",IFERROR(IF(AND(P338&gt;0,O338&lt;&gt;"",Q338&lt;&gt;"t TM"),VLOOKUP($E338,'SD Abgabe'!$A$32:$N$610,'SD Abgabe'!$H$28,FALSE)/O338*P338,VLOOKUP($E338,'SD Abgabe'!$A$32:$N$610,'SD Abgabe'!$H$28,FALSE)),""))),"")</f>
        <v/>
      </c>
      <c r="AC338" s="87"/>
      <c r="AD338" s="424" t="s">
        <v>667</v>
      </c>
      <c r="AE338" s="26" t="str">
        <f>IF($M338=0,"",IFERROR(VLOOKUP($E338,'SD Abgabe'!$A$32:$N$556,AE$20,FALSE),""))</f>
        <v/>
      </c>
      <c r="AF338" s="15">
        <f t="shared" ca="1" si="99"/>
        <v>0</v>
      </c>
      <c r="AG338">
        <f t="shared" ca="1" si="87"/>
        <v>0</v>
      </c>
      <c r="AH338">
        <f t="shared" ca="1" si="88"/>
        <v>0</v>
      </c>
      <c r="AI338">
        <f t="shared" ca="1" si="89"/>
        <v>0</v>
      </c>
      <c r="AJ338">
        <f t="shared" ca="1" si="90"/>
        <v>0</v>
      </c>
      <c r="AK338">
        <f t="shared" si="100"/>
        <v>0</v>
      </c>
      <c r="AL338" s="28" t="e">
        <f ca="1">COUNTIF(OFFSET('SD Abgabe'!$C$32,VLOOKUP(J338,Art_Abgabe,3,FALSE),0,VLOOKUP(J338,Art_Abgabe,4,FALSE)-VLOOKUP(J338,Art_Abgabe,3,FALSE)+1,1),K338)</f>
        <v>#N/A</v>
      </c>
      <c r="AM338" s="14">
        <f ca="1">COUNTIF(OFFSET('SD Abgabe'!$M$32,VLOOKUP(E338,'SD Abgabe'!$A$33:$X$485,'SD Abgabe'!$X$28,FALSE),0,1,VLOOKUP(E338,'SD Abgabe'!$A$33:$Y$485,'SD Abgabe'!$Y$28,FALSE)),M338)</f>
        <v>0</v>
      </c>
      <c r="AN338" s="91">
        <f t="shared" ca="1" si="91"/>
        <v>0</v>
      </c>
      <c r="AO338" s="98">
        <f t="shared" si="101"/>
        <v>3</v>
      </c>
      <c r="AP338" s="98">
        <f t="shared" si="92"/>
        <v>0</v>
      </c>
      <c r="AQ338" s="17" t="str">
        <f t="shared" si="93"/>
        <v>1900-1-Abgabe</v>
      </c>
    </row>
    <row r="339" spans="1:43">
      <c r="A339" s="98">
        <f t="shared" si="82"/>
        <v>0</v>
      </c>
      <c r="B339" s="98" t="str">
        <f>IF(C339=1,SUM($C$23:C339),"")</f>
        <v/>
      </c>
      <c r="C339" s="98">
        <f t="shared" si="83"/>
        <v>0</v>
      </c>
      <c r="D339" t="str">
        <f t="shared" si="95"/>
        <v>1900-1-Abgabe-</v>
      </c>
      <c r="E339" s="7" t="str">
        <f t="shared" ca="1" si="84"/>
        <v>-</v>
      </c>
      <c r="F339" s="7">
        <f t="shared" si="96"/>
        <v>1900</v>
      </c>
      <c r="G339" s="7">
        <f t="shared" si="97"/>
        <v>1</v>
      </c>
      <c r="H339" s="162">
        <f t="shared" si="94"/>
        <v>317</v>
      </c>
      <c r="I339" s="77"/>
      <c r="J339" s="78"/>
      <c r="K339" s="79"/>
      <c r="L339" s="80"/>
      <c r="M339" s="177"/>
      <c r="N339" s="309" t="str">
        <f t="shared" ca="1" si="85"/>
        <v/>
      </c>
      <c r="O339" s="310" t="str">
        <f ca="1">IFERROR(IF(VLOOKUP($E339,'SD Abgabe'!$A$32:$N$610,'SD Abgabe'!$D$28,FALSE)=0,"",VLOOKUP($E339,'SD Abgabe'!$A$32:$N$610,'SD Abgabe'!$D$28,FALSE)),"")</f>
        <v/>
      </c>
      <c r="P339" s="313"/>
      <c r="Q339" s="317" t="str">
        <f>IF(OR($M339=0,L339&lt;&gt;0),"",IFERROR(VLOOKUP($E339,'SD Abgabe'!$A$32:$N$610,'SD Abgabe'!$E$28,FALSE),""))</f>
        <v/>
      </c>
      <c r="R339" s="87"/>
      <c r="S339" s="81" t="str">
        <f t="shared" si="86"/>
        <v/>
      </c>
      <c r="T339" s="82">
        <f>IF(M339="Tierische Erzeugnisse",IF(OR($M339=0,L339&lt;&gt;0,U339&gt;0),"",IFERROR(VLOOKUP($E339,'SD Abgabe'!$A$32:$N$4326,'SD Abgabe'!$J$28,FALSE),0)),)</f>
        <v>0</v>
      </c>
      <c r="U339" s="83"/>
      <c r="V339" s="81" t="str">
        <f t="shared" si="98"/>
        <v/>
      </c>
      <c r="W339" s="82">
        <f>IF(M339="organische Düngemittel",IF(OR($M339=0,L339&lt;&gt;0,X339&gt;0),"",IFERROR(VLOOKUP($E339,'SD Abgabe'!$A$32:$N$4326,'SD Abgabe'!$J$28,FALSE),)),)</f>
        <v>0</v>
      </c>
      <c r="X339" s="84"/>
      <c r="Y339" s="85" t="str">
        <f ca="1">IFERROR(VLOOKUP($E339,'SD Abgabe'!$A$32:$N$610,Y$20,FALSE),"")</f>
        <v/>
      </c>
      <c r="Z339" s="86" t="str">
        <f ca="1">IFERROR(IF(AND(J339&lt;&gt;"eigene Stoffe",VLOOKUP($E339,'SD Abgabe'!$A$32:$N$610,'SD Abgabe'!$G$28,FALSE)=0),"",IF($L339&lt;&gt;0,"",IFERROR(IF(AND(P339&gt;0,O339&lt;&gt;"",Q339&lt;&gt;"t TM"),VLOOKUP($E339,'SD Abgabe'!$A$32:$N$610,'SD Abgabe'!$G$28,FALSE)/O339*P339,VLOOKUP($E339,'SD Abgabe'!$A$32:$N$610,'SD Abgabe'!$G$28,FALSE)),""))),"")</f>
        <v/>
      </c>
      <c r="AA339" s="87"/>
      <c r="AB339" s="86" t="str">
        <f ca="1">IFERROR(IF(AND(J339&lt;&gt;"eigene Stoffe",VLOOKUP($E339,'SD Abgabe'!$A$32:$N$610,'SD Abgabe'!$H$28,FALSE)=0),"",IF($L339&lt;&gt;0,"",IFERROR(IF(AND(P339&gt;0,O339&lt;&gt;"",Q339&lt;&gt;"t TM"),VLOOKUP($E339,'SD Abgabe'!$A$32:$N$610,'SD Abgabe'!$H$28,FALSE)/O339*P339,VLOOKUP($E339,'SD Abgabe'!$A$32:$N$610,'SD Abgabe'!$H$28,FALSE)),""))),"")</f>
        <v/>
      </c>
      <c r="AC339" s="87"/>
      <c r="AD339" s="424" t="s">
        <v>667</v>
      </c>
      <c r="AE339" s="26" t="str">
        <f>IF($M339=0,"",IFERROR(VLOOKUP($E339,'SD Abgabe'!$A$32:$N$556,AE$20,FALSE),""))</f>
        <v/>
      </c>
      <c r="AF339" s="15">
        <f t="shared" ca="1" si="99"/>
        <v>0</v>
      </c>
      <c r="AG339">
        <f t="shared" ca="1" si="87"/>
        <v>0</v>
      </c>
      <c r="AH339">
        <f t="shared" ca="1" si="88"/>
        <v>0</v>
      </c>
      <c r="AI339">
        <f t="shared" ca="1" si="89"/>
        <v>0</v>
      </c>
      <c r="AJ339">
        <f t="shared" ca="1" si="90"/>
        <v>0</v>
      </c>
      <c r="AK339">
        <f t="shared" si="100"/>
        <v>0</v>
      </c>
      <c r="AL339" s="28" t="e">
        <f ca="1">COUNTIF(OFFSET('SD Abgabe'!$C$32,VLOOKUP(J339,Art_Abgabe,3,FALSE),0,VLOOKUP(J339,Art_Abgabe,4,FALSE)-VLOOKUP(J339,Art_Abgabe,3,FALSE)+1,1),K339)</f>
        <v>#N/A</v>
      </c>
      <c r="AM339" s="14">
        <f ca="1">COUNTIF(OFFSET('SD Abgabe'!$M$32,VLOOKUP(E339,'SD Abgabe'!$A$33:$X$485,'SD Abgabe'!$X$28,FALSE),0,1,VLOOKUP(E339,'SD Abgabe'!$A$33:$Y$485,'SD Abgabe'!$Y$28,FALSE)),M339)</f>
        <v>0</v>
      </c>
      <c r="AN339" s="91">
        <f t="shared" ca="1" si="91"/>
        <v>0</v>
      </c>
      <c r="AO339" s="98">
        <f t="shared" si="101"/>
        <v>3</v>
      </c>
      <c r="AP339" s="98">
        <f t="shared" si="92"/>
        <v>0</v>
      </c>
      <c r="AQ339" s="17" t="str">
        <f t="shared" si="93"/>
        <v>1900-1-Abgabe</v>
      </c>
    </row>
    <row r="340" spans="1:43">
      <c r="A340" s="98">
        <f t="shared" si="82"/>
        <v>0</v>
      </c>
      <c r="B340" s="98" t="str">
        <f>IF(C340=1,SUM($C$23:C340),"")</f>
        <v/>
      </c>
      <c r="C340" s="98">
        <f t="shared" si="83"/>
        <v>0</v>
      </c>
      <c r="D340" t="str">
        <f t="shared" si="95"/>
        <v>1900-1-Abgabe-</v>
      </c>
      <c r="E340" s="7" t="str">
        <f t="shared" ca="1" si="84"/>
        <v>-</v>
      </c>
      <c r="F340" s="7">
        <f t="shared" si="96"/>
        <v>1900</v>
      </c>
      <c r="G340" s="7">
        <f t="shared" si="97"/>
        <v>1</v>
      </c>
      <c r="H340" s="162">
        <f t="shared" si="94"/>
        <v>318</v>
      </c>
      <c r="I340" s="77"/>
      <c r="J340" s="78"/>
      <c r="K340" s="79"/>
      <c r="L340" s="80"/>
      <c r="M340" s="177"/>
      <c r="N340" s="309" t="str">
        <f t="shared" ca="1" si="85"/>
        <v/>
      </c>
      <c r="O340" s="310" t="str">
        <f ca="1">IFERROR(IF(VLOOKUP($E340,'SD Abgabe'!$A$32:$N$610,'SD Abgabe'!$D$28,FALSE)=0,"",VLOOKUP($E340,'SD Abgabe'!$A$32:$N$610,'SD Abgabe'!$D$28,FALSE)),"")</f>
        <v/>
      </c>
      <c r="P340" s="313"/>
      <c r="Q340" s="317" t="str">
        <f>IF(OR($M340=0,L340&lt;&gt;0),"",IFERROR(VLOOKUP($E340,'SD Abgabe'!$A$32:$N$610,'SD Abgabe'!$E$28,FALSE),""))</f>
        <v/>
      </c>
      <c r="R340" s="87"/>
      <c r="S340" s="81" t="str">
        <f t="shared" si="86"/>
        <v/>
      </c>
      <c r="T340" s="82">
        <f>IF(M340="Tierische Erzeugnisse",IF(OR($M340=0,L340&lt;&gt;0,U340&gt;0),"",IFERROR(VLOOKUP($E340,'SD Abgabe'!$A$32:$N$4326,'SD Abgabe'!$J$28,FALSE),0)),)</f>
        <v>0</v>
      </c>
      <c r="U340" s="83"/>
      <c r="V340" s="81" t="str">
        <f t="shared" si="98"/>
        <v/>
      </c>
      <c r="W340" s="82">
        <f>IF(M340="organische Düngemittel",IF(OR($M340=0,L340&lt;&gt;0,X340&gt;0),"",IFERROR(VLOOKUP($E340,'SD Abgabe'!$A$32:$N$4326,'SD Abgabe'!$J$28,FALSE),)),)</f>
        <v>0</v>
      </c>
      <c r="X340" s="84"/>
      <c r="Y340" s="85" t="str">
        <f ca="1">IFERROR(VLOOKUP($E340,'SD Abgabe'!$A$32:$N$610,Y$20,FALSE),"")</f>
        <v/>
      </c>
      <c r="Z340" s="86" t="str">
        <f ca="1">IFERROR(IF(AND(J340&lt;&gt;"eigene Stoffe",VLOOKUP($E340,'SD Abgabe'!$A$32:$N$610,'SD Abgabe'!$G$28,FALSE)=0),"",IF($L340&lt;&gt;0,"",IFERROR(IF(AND(P340&gt;0,O340&lt;&gt;"",Q340&lt;&gt;"t TM"),VLOOKUP($E340,'SD Abgabe'!$A$32:$N$610,'SD Abgabe'!$G$28,FALSE)/O340*P340,VLOOKUP($E340,'SD Abgabe'!$A$32:$N$610,'SD Abgabe'!$G$28,FALSE)),""))),"")</f>
        <v/>
      </c>
      <c r="AA340" s="87"/>
      <c r="AB340" s="86" t="str">
        <f ca="1">IFERROR(IF(AND(J340&lt;&gt;"eigene Stoffe",VLOOKUP($E340,'SD Abgabe'!$A$32:$N$610,'SD Abgabe'!$H$28,FALSE)=0),"",IF($L340&lt;&gt;0,"",IFERROR(IF(AND(P340&gt;0,O340&lt;&gt;"",Q340&lt;&gt;"t TM"),VLOOKUP($E340,'SD Abgabe'!$A$32:$N$610,'SD Abgabe'!$H$28,FALSE)/O340*P340,VLOOKUP($E340,'SD Abgabe'!$A$32:$N$610,'SD Abgabe'!$H$28,FALSE)),""))),"")</f>
        <v/>
      </c>
      <c r="AC340" s="87"/>
      <c r="AD340" s="424" t="s">
        <v>667</v>
      </c>
      <c r="AE340" s="26" t="str">
        <f>IF($M340=0,"",IFERROR(VLOOKUP($E340,'SD Abgabe'!$A$32:$N$556,AE$20,FALSE),""))</f>
        <v/>
      </c>
      <c r="AF340" s="15">
        <f t="shared" ca="1" si="99"/>
        <v>0</v>
      </c>
      <c r="AG340">
        <f t="shared" ca="1" si="87"/>
        <v>0</v>
      </c>
      <c r="AH340">
        <f t="shared" ca="1" si="88"/>
        <v>0</v>
      </c>
      <c r="AI340">
        <f t="shared" ca="1" si="89"/>
        <v>0</v>
      </c>
      <c r="AJ340">
        <f t="shared" ca="1" si="90"/>
        <v>0</v>
      </c>
      <c r="AK340">
        <f t="shared" si="100"/>
        <v>0</v>
      </c>
      <c r="AL340" s="28" t="e">
        <f ca="1">COUNTIF(OFFSET('SD Abgabe'!$C$32,VLOOKUP(J340,Art_Abgabe,3,FALSE),0,VLOOKUP(J340,Art_Abgabe,4,FALSE)-VLOOKUP(J340,Art_Abgabe,3,FALSE)+1,1),K340)</f>
        <v>#N/A</v>
      </c>
      <c r="AM340" s="14">
        <f ca="1">COUNTIF(OFFSET('SD Abgabe'!$M$32,VLOOKUP(E340,'SD Abgabe'!$A$33:$X$485,'SD Abgabe'!$X$28,FALSE),0,1,VLOOKUP(E340,'SD Abgabe'!$A$33:$Y$485,'SD Abgabe'!$Y$28,FALSE)),M340)</f>
        <v>0</v>
      </c>
      <c r="AN340" s="91">
        <f t="shared" ca="1" si="91"/>
        <v>0</v>
      </c>
      <c r="AO340" s="98">
        <f t="shared" si="101"/>
        <v>3</v>
      </c>
      <c r="AP340" s="98">
        <f t="shared" si="92"/>
        <v>0</v>
      </c>
      <c r="AQ340" s="17" t="str">
        <f t="shared" si="93"/>
        <v>1900-1-Abgabe</v>
      </c>
    </row>
    <row r="341" spans="1:43">
      <c r="A341" s="98">
        <f t="shared" si="82"/>
        <v>0</v>
      </c>
      <c r="B341" s="98" t="str">
        <f>IF(C341=1,SUM($C$23:C341),"")</f>
        <v/>
      </c>
      <c r="C341" s="98">
        <f t="shared" si="83"/>
        <v>0</v>
      </c>
      <c r="D341" t="str">
        <f t="shared" si="95"/>
        <v>1900-1-Abgabe-</v>
      </c>
      <c r="E341" s="7" t="str">
        <f t="shared" ca="1" si="84"/>
        <v>-</v>
      </c>
      <c r="F341" s="7">
        <f t="shared" si="96"/>
        <v>1900</v>
      </c>
      <c r="G341" s="7">
        <f t="shared" si="97"/>
        <v>1</v>
      </c>
      <c r="H341" s="162">
        <f t="shared" si="94"/>
        <v>319</v>
      </c>
      <c r="I341" s="77"/>
      <c r="J341" s="78"/>
      <c r="K341" s="79"/>
      <c r="L341" s="80"/>
      <c r="M341" s="177"/>
      <c r="N341" s="309" t="str">
        <f t="shared" ca="1" si="85"/>
        <v/>
      </c>
      <c r="O341" s="310" t="str">
        <f ca="1">IFERROR(IF(VLOOKUP($E341,'SD Abgabe'!$A$32:$N$610,'SD Abgabe'!$D$28,FALSE)=0,"",VLOOKUP($E341,'SD Abgabe'!$A$32:$N$610,'SD Abgabe'!$D$28,FALSE)),"")</f>
        <v/>
      </c>
      <c r="P341" s="313"/>
      <c r="Q341" s="317" t="str">
        <f>IF(OR($M341=0,L341&lt;&gt;0),"",IFERROR(VLOOKUP($E341,'SD Abgabe'!$A$32:$N$610,'SD Abgabe'!$E$28,FALSE),""))</f>
        <v/>
      </c>
      <c r="R341" s="87"/>
      <c r="S341" s="81" t="str">
        <f t="shared" si="86"/>
        <v/>
      </c>
      <c r="T341" s="82">
        <f>IF(M341="Tierische Erzeugnisse",IF(OR($M341=0,L341&lt;&gt;0,U341&gt;0),"",IFERROR(VLOOKUP($E341,'SD Abgabe'!$A$32:$N$4326,'SD Abgabe'!$J$28,FALSE),0)),)</f>
        <v>0</v>
      </c>
      <c r="U341" s="83"/>
      <c r="V341" s="81" t="str">
        <f t="shared" si="98"/>
        <v/>
      </c>
      <c r="W341" s="82">
        <f>IF(M341="organische Düngemittel",IF(OR($M341=0,L341&lt;&gt;0,X341&gt;0),"",IFERROR(VLOOKUP($E341,'SD Abgabe'!$A$32:$N$4326,'SD Abgabe'!$J$28,FALSE),)),)</f>
        <v>0</v>
      </c>
      <c r="X341" s="84"/>
      <c r="Y341" s="85" t="str">
        <f ca="1">IFERROR(VLOOKUP($E341,'SD Abgabe'!$A$32:$N$610,Y$20,FALSE),"")</f>
        <v/>
      </c>
      <c r="Z341" s="86" t="str">
        <f ca="1">IFERROR(IF(AND(J341&lt;&gt;"eigene Stoffe",VLOOKUP($E341,'SD Abgabe'!$A$32:$N$610,'SD Abgabe'!$G$28,FALSE)=0),"",IF($L341&lt;&gt;0,"",IFERROR(IF(AND(P341&gt;0,O341&lt;&gt;"",Q341&lt;&gt;"t TM"),VLOOKUP($E341,'SD Abgabe'!$A$32:$N$610,'SD Abgabe'!$G$28,FALSE)/O341*P341,VLOOKUP($E341,'SD Abgabe'!$A$32:$N$610,'SD Abgabe'!$G$28,FALSE)),""))),"")</f>
        <v/>
      </c>
      <c r="AA341" s="87"/>
      <c r="AB341" s="86" t="str">
        <f ca="1">IFERROR(IF(AND(J341&lt;&gt;"eigene Stoffe",VLOOKUP($E341,'SD Abgabe'!$A$32:$N$610,'SD Abgabe'!$H$28,FALSE)=0),"",IF($L341&lt;&gt;0,"",IFERROR(IF(AND(P341&gt;0,O341&lt;&gt;"",Q341&lt;&gt;"t TM"),VLOOKUP($E341,'SD Abgabe'!$A$32:$N$610,'SD Abgabe'!$H$28,FALSE)/O341*P341,VLOOKUP($E341,'SD Abgabe'!$A$32:$N$610,'SD Abgabe'!$H$28,FALSE)),""))),"")</f>
        <v/>
      </c>
      <c r="AC341" s="87"/>
      <c r="AD341" s="424" t="s">
        <v>667</v>
      </c>
      <c r="AE341" s="26" t="str">
        <f>IF($M341=0,"",IFERROR(VLOOKUP($E341,'SD Abgabe'!$A$32:$N$556,AE$20,FALSE),""))</f>
        <v/>
      </c>
      <c r="AF341" s="15">
        <f t="shared" ca="1" si="99"/>
        <v>0</v>
      </c>
      <c r="AG341">
        <f t="shared" ca="1" si="87"/>
        <v>0</v>
      </c>
      <c r="AH341">
        <f t="shared" ca="1" si="88"/>
        <v>0</v>
      </c>
      <c r="AI341">
        <f t="shared" ca="1" si="89"/>
        <v>0</v>
      </c>
      <c r="AJ341">
        <f t="shared" ca="1" si="90"/>
        <v>0</v>
      </c>
      <c r="AK341">
        <f t="shared" si="100"/>
        <v>0</v>
      </c>
      <c r="AL341" s="28" t="e">
        <f ca="1">COUNTIF(OFFSET('SD Abgabe'!$C$32,VLOOKUP(J341,Art_Abgabe,3,FALSE),0,VLOOKUP(J341,Art_Abgabe,4,FALSE)-VLOOKUP(J341,Art_Abgabe,3,FALSE)+1,1),K341)</f>
        <v>#N/A</v>
      </c>
      <c r="AM341" s="14">
        <f ca="1">COUNTIF(OFFSET('SD Abgabe'!$M$32,VLOOKUP(E341,'SD Abgabe'!$A$33:$X$485,'SD Abgabe'!$X$28,FALSE),0,1,VLOOKUP(E341,'SD Abgabe'!$A$33:$Y$485,'SD Abgabe'!$Y$28,FALSE)),M341)</f>
        <v>0</v>
      </c>
      <c r="AN341" s="91">
        <f t="shared" ca="1" si="91"/>
        <v>0</v>
      </c>
      <c r="AO341" s="98">
        <f t="shared" si="101"/>
        <v>3</v>
      </c>
      <c r="AP341" s="98">
        <f t="shared" si="92"/>
        <v>0</v>
      </c>
      <c r="AQ341" s="17" t="str">
        <f t="shared" si="93"/>
        <v>1900-1-Abgabe</v>
      </c>
    </row>
    <row r="342" spans="1:43">
      <c r="A342" s="98">
        <f t="shared" si="82"/>
        <v>0</v>
      </c>
      <c r="B342" s="98" t="str">
        <f>IF(C342=1,SUM($C$23:C342),"")</f>
        <v/>
      </c>
      <c r="C342" s="98">
        <f t="shared" si="83"/>
        <v>0</v>
      </c>
      <c r="D342" t="str">
        <f t="shared" si="95"/>
        <v>1900-1-Abgabe-</v>
      </c>
      <c r="E342" s="7" t="str">
        <f t="shared" ca="1" si="84"/>
        <v>-</v>
      </c>
      <c r="F342" s="7">
        <f t="shared" si="96"/>
        <v>1900</v>
      </c>
      <c r="G342" s="7">
        <f t="shared" si="97"/>
        <v>1</v>
      </c>
      <c r="H342" s="162">
        <f t="shared" si="94"/>
        <v>320</v>
      </c>
      <c r="I342" s="77"/>
      <c r="J342" s="78"/>
      <c r="K342" s="79"/>
      <c r="L342" s="80"/>
      <c r="M342" s="177"/>
      <c r="N342" s="309" t="str">
        <f t="shared" ca="1" si="85"/>
        <v/>
      </c>
      <c r="O342" s="310" t="str">
        <f ca="1">IFERROR(IF(VLOOKUP($E342,'SD Abgabe'!$A$32:$N$610,'SD Abgabe'!$D$28,FALSE)=0,"",VLOOKUP($E342,'SD Abgabe'!$A$32:$N$610,'SD Abgabe'!$D$28,FALSE)),"")</f>
        <v/>
      </c>
      <c r="P342" s="313"/>
      <c r="Q342" s="317" t="str">
        <f>IF(OR($M342=0,L342&lt;&gt;0),"",IFERROR(VLOOKUP($E342,'SD Abgabe'!$A$32:$N$610,'SD Abgabe'!$E$28,FALSE),""))</f>
        <v/>
      </c>
      <c r="R342" s="87"/>
      <c r="S342" s="81" t="str">
        <f t="shared" si="86"/>
        <v/>
      </c>
      <c r="T342" s="82">
        <f>IF(M342="Tierische Erzeugnisse",IF(OR($M342=0,L342&lt;&gt;0,U342&gt;0),"",IFERROR(VLOOKUP($E342,'SD Abgabe'!$A$32:$N$4326,'SD Abgabe'!$J$28,FALSE),0)),)</f>
        <v>0</v>
      </c>
      <c r="U342" s="83"/>
      <c r="V342" s="81" t="str">
        <f t="shared" si="98"/>
        <v/>
      </c>
      <c r="W342" s="82">
        <f>IF(M342="organische Düngemittel",IF(OR($M342=0,L342&lt;&gt;0,X342&gt;0),"",IFERROR(VLOOKUP($E342,'SD Abgabe'!$A$32:$N$4326,'SD Abgabe'!$J$28,FALSE),)),)</f>
        <v>0</v>
      </c>
      <c r="X342" s="84"/>
      <c r="Y342" s="85" t="str">
        <f ca="1">IFERROR(VLOOKUP($E342,'SD Abgabe'!$A$32:$N$610,Y$20,FALSE),"")</f>
        <v/>
      </c>
      <c r="Z342" s="86" t="str">
        <f ca="1">IFERROR(IF(AND(J342&lt;&gt;"eigene Stoffe",VLOOKUP($E342,'SD Abgabe'!$A$32:$N$610,'SD Abgabe'!$G$28,FALSE)=0),"",IF($L342&lt;&gt;0,"",IFERROR(IF(AND(P342&gt;0,O342&lt;&gt;"",Q342&lt;&gt;"t TM"),VLOOKUP($E342,'SD Abgabe'!$A$32:$N$610,'SD Abgabe'!$G$28,FALSE)/O342*P342,VLOOKUP($E342,'SD Abgabe'!$A$32:$N$610,'SD Abgabe'!$G$28,FALSE)),""))),"")</f>
        <v/>
      </c>
      <c r="AA342" s="87"/>
      <c r="AB342" s="86" t="str">
        <f ca="1">IFERROR(IF(AND(J342&lt;&gt;"eigene Stoffe",VLOOKUP($E342,'SD Abgabe'!$A$32:$N$610,'SD Abgabe'!$H$28,FALSE)=0),"",IF($L342&lt;&gt;0,"",IFERROR(IF(AND(P342&gt;0,O342&lt;&gt;"",Q342&lt;&gt;"t TM"),VLOOKUP($E342,'SD Abgabe'!$A$32:$N$610,'SD Abgabe'!$H$28,FALSE)/O342*P342,VLOOKUP($E342,'SD Abgabe'!$A$32:$N$610,'SD Abgabe'!$H$28,FALSE)),""))),"")</f>
        <v/>
      </c>
      <c r="AC342" s="87"/>
      <c r="AD342" s="424" t="s">
        <v>667</v>
      </c>
      <c r="AE342" s="26" t="str">
        <f>IF($M342=0,"",IFERROR(VLOOKUP($E342,'SD Abgabe'!$A$32:$N$556,AE$20,FALSE),""))</f>
        <v/>
      </c>
      <c r="AF342" s="15">
        <f t="shared" ca="1" si="99"/>
        <v>0</v>
      </c>
      <c r="AG342">
        <f t="shared" ca="1" si="87"/>
        <v>0</v>
      </c>
      <c r="AH342">
        <f t="shared" ca="1" si="88"/>
        <v>0</v>
      </c>
      <c r="AI342">
        <f t="shared" ca="1" si="89"/>
        <v>0</v>
      </c>
      <c r="AJ342">
        <f t="shared" ca="1" si="90"/>
        <v>0</v>
      </c>
      <c r="AK342">
        <f t="shared" si="100"/>
        <v>0</v>
      </c>
      <c r="AL342" s="28" t="e">
        <f ca="1">COUNTIF(OFFSET('SD Abgabe'!$C$32,VLOOKUP(J342,Art_Abgabe,3,FALSE),0,VLOOKUP(J342,Art_Abgabe,4,FALSE)-VLOOKUP(J342,Art_Abgabe,3,FALSE)+1,1),K342)</f>
        <v>#N/A</v>
      </c>
      <c r="AM342" s="14">
        <f ca="1">COUNTIF(OFFSET('SD Abgabe'!$M$32,VLOOKUP(E342,'SD Abgabe'!$A$33:$X$485,'SD Abgabe'!$X$28,FALSE),0,1,VLOOKUP(E342,'SD Abgabe'!$A$33:$Y$485,'SD Abgabe'!$Y$28,FALSE)),M342)</f>
        <v>0</v>
      </c>
      <c r="AN342" s="91">
        <f t="shared" ca="1" si="91"/>
        <v>0</v>
      </c>
      <c r="AO342" s="98">
        <f t="shared" si="101"/>
        <v>3</v>
      </c>
      <c r="AP342" s="98">
        <f t="shared" si="92"/>
        <v>0</v>
      </c>
      <c r="AQ342" s="17" t="str">
        <f t="shared" si="93"/>
        <v>1900-1-Abgabe</v>
      </c>
    </row>
    <row r="343" spans="1:43">
      <c r="A343" s="98">
        <f t="shared" ref="A343:A406" si="102">COUNTIF($K$23:$K$1995,L343)</f>
        <v>0</v>
      </c>
      <c r="B343" s="98" t="str">
        <f>IF(C343=1,SUM($C$23:C343),"")</f>
        <v/>
      </c>
      <c r="C343" s="98">
        <f t="shared" si="83"/>
        <v>0</v>
      </c>
      <c r="D343" t="str">
        <f t="shared" si="95"/>
        <v>1900-1-Abgabe-</v>
      </c>
      <c r="E343" s="7" t="str">
        <f t="shared" ca="1" si="84"/>
        <v>-</v>
      </c>
      <c r="F343" s="7">
        <f t="shared" si="96"/>
        <v>1900</v>
      </c>
      <c r="G343" s="7">
        <f t="shared" si="97"/>
        <v>1</v>
      </c>
      <c r="H343" s="162">
        <f t="shared" si="94"/>
        <v>321</v>
      </c>
      <c r="I343" s="77"/>
      <c r="J343" s="78"/>
      <c r="K343" s="79"/>
      <c r="L343" s="80"/>
      <c r="M343" s="177"/>
      <c r="N343" s="309" t="str">
        <f t="shared" ca="1" si="85"/>
        <v/>
      </c>
      <c r="O343" s="310" t="str">
        <f ca="1">IFERROR(IF(VLOOKUP($E343,'SD Abgabe'!$A$32:$N$610,'SD Abgabe'!$D$28,FALSE)=0,"",VLOOKUP($E343,'SD Abgabe'!$A$32:$N$610,'SD Abgabe'!$D$28,FALSE)),"")</f>
        <v/>
      </c>
      <c r="P343" s="313"/>
      <c r="Q343" s="317" t="str">
        <f>IF(OR($M343=0,L343&lt;&gt;0),"",IFERROR(VLOOKUP($E343,'SD Abgabe'!$A$32:$N$610,'SD Abgabe'!$E$28,FALSE),""))</f>
        <v/>
      </c>
      <c r="R343" s="87"/>
      <c r="S343" s="81" t="str">
        <f t="shared" si="86"/>
        <v/>
      </c>
      <c r="T343" s="82">
        <f>IF(M343="Tierische Erzeugnisse",IF(OR($M343=0,L343&lt;&gt;0,U343&gt;0),"",IFERROR(VLOOKUP($E343,'SD Abgabe'!$A$32:$N$4326,'SD Abgabe'!$J$28,FALSE),0)),)</f>
        <v>0</v>
      </c>
      <c r="U343" s="83"/>
      <c r="V343" s="81" t="str">
        <f t="shared" si="98"/>
        <v/>
      </c>
      <c r="W343" s="82">
        <f>IF(M343="organische Düngemittel",IF(OR($M343=0,L343&lt;&gt;0,X343&gt;0),"",IFERROR(VLOOKUP($E343,'SD Abgabe'!$A$32:$N$4326,'SD Abgabe'!$J$28,FALSE),)),)</f>
        <v>0</v>
      </c>
      <c r="X343" s="84"/>
      <c r="Y343" s="85" t="str">
        <f ca="1">IFERROR(VLOOKUP($E343,'SD Abgabe'!$A$32:$N$610,Y$20,FALSE),"")</f>
        <v/>
      </c>
      <c r="Z343" s="86" t="str">
        <f ca="1">IFERROR(IF(AND(J343&lt;&gt;"eigene Stoffe",VLOOKUP($E343,'SD Abgabe'!$A$32:$N$610,'SD Abgabe'!$G$28,FALSE)=0),"",IF($L343&lt;&gt;0,"",IFERROR(IF(AND(P343&gt;0,O343&lt;&gt;"",Q343&lt;&gt;"t TM"),VLOOKUP($E343,'SD Abgabe'!$A$32:$N$610,'SD Abgabe'!$G$28,FALSE)/O343*P343,VLOOKUP($E343,'SD Abgabe'!$A$32:$N$610,'SD Abgabe'!$G$28,FALSE)),""))),"")</f>
        <v/>
      </c>
      <c r="AA343" s="87"/>
      <c r="AB343" s="86" t="str">
        <f ca="1">IFERROR(IF(AND(J343&lt;&gt;"eigene Stoffe",VLOOKUP($E343,'SD Abgabe'!$A$32:$N$610,'SD Abgabe'!$H$28,FALSE)=0),"",IF($L343&lt;&gt;0,"",IFERROR(IF(AND(P343&gt;0,O343&lt;&gt;"",Q343&lt;&gt;"t TM"),VLOOKUP($E343,'SD Abgabe'!$A$32:$N$610,'SD Abgabe'!$H$28,FALSE)/O343*P343,VLOOKUP($E343,'SD Abgabe'!$A$32:$N$610,'SD Abgabe'!$H$28,FALSE)),""))),"")</f>
        <v/>
      </c>
      <c r="AC343" s="87"/>
      <c r="AD343" s="424" t="s">
        <v>667</v>
      </c>
      <c r="AE343" s="26" t="str">
        <f>IF($M343=0,"",IFERROR(VLOOKUP($E343,'SD Abgabe'!$A$32:$N$556,AE$20,FALSE),""))</f>
        <v/>
      </c>
      <c r="AF343" s="15">
        <f t="shared" ca="1" si="99"/>
        <v>0</v>
      </c>
      <c r="AG343">
        <f t="shared" ca="1" si="87"/>
        <v>0</v>
      </c>
      <c r="AH343">
        <f t="shared" ca="1" si="88"/>
        <v>0</v>
      </c>
      <c r="AI343">
        <f t="shared" ca="1" si="89"/>
        <v>0</v>
      </c>
      <c r="AJ343">
        <f t="shared" ca="1" si="90"/>
        <v>0</v>
      </c>
      <c r="AK343">
        <f t="shared" si="100"/>
        <v>0</v>
      </c>
      <c r="AL343" s="28" t="e">
        <f ca="1">COUNTIF(OFFSET('SD Abgabe'!$C$32,VLOOKUP(J343,Art_Abgabe,3,FALSE),0,VLOOKUP(J343,Art_Abgabe,4,FALSE)-VLOOKUP(J343,Art_Abgabe,3,FALSE)+1,1),K343)</f>
        <v>#N/A</v>
      </c>
      <c r="AM343" s="14">
        <f ca="1">COUNTIF(OFFSET('SD Abgabe'!$M$32,VLOOKUP(E343,'SD Abgabe'!$A$33:$X$485,'SD Abgabe'!$X$28,FALSE),0,1,VLOOKUP(E343,'SD Abgabe'!$A$33:$Y$485,'SD Abgabe'!$Y$28,FALSE)),M343)</f>
        <v>0</v>
      </c>
      <c r="AN343" s="91">
        <f t="shared" ca="1" si="91"/>
        <v>0</v>
      </c>
      <c r="AO343" s="98">
        <f t="shared" si="101"/>
        <v>3</v>
      </c>
      <c r="AP343" s="98">
        <f t="shared" si="92"/>
        <v>0</v>
      </c>
      <c r="AQ343" s="17" t="str">
        <f t="shared" si="93"/>
        <v>1900-1-Abgabe</v>
      </c>
    </row>
    <row r="344" spans="1:43">
      <c r="A344" s="98">
        <f t="shared" si="102"/>
        <v>0</v>
      </c>
      <c r="B344" s="98" t="str">
        <f>IF(C344=1,SUM($C$23:C344),"")</f>
        <v/>
      </c>
      <c r="C344" s="98">
        <f t="shared" ref="C344:C407" si="103">IF(AND(L344&gt;0,AA344&gt;0,AC344&gt;0),1,0)</f>
        <v>0</v>
      </c>
      <c r="D344" t="str">
        <f t="shared" si="95"/>
        <v>1900-1-Abgabe-</v>
      </c>
      <c r="E344" s="7" t="str">
        <f t="shared" ref="E344:E407" ca="1" si="104">IFERROR(IF(OR(AL344=0,ISNA(AL344)),"-",CONCATENATE(J344&amp;"-"&amp;K344)),"-")</f>
        <v>-</v>
      </c>
      <c r="F344" s="7">
        <f t="shared" si="96"/>
        <v>1900</v>
      </c>
      <c r="G344" s="7">
        <f t="shared" si="97"/>
        <v>1</v>
      </c>
      <c r="H344" s="162">
        <f t="shared" si="94"/>
        <v>322</v>
      </c>
      <c r="I344" s="77"/>
      <c r="J344" s="78"/>
      <c r="K344" s="79"/>
      <c r="L344" s="80"/>
      <c r="M344" s="177"/>
      <c r="N344" s="309" t="str">
        <f t="shared" ref="N344:N407" ca="1" si="105">IF(SUM(O344:P344)=0,"","%")</f>
        <v/>
      </c>
      <c r="O344" s="310" t="str">
        <f ca="1">IFERROR(IF(VLOOKUP($E344,'SD Abgabe'!$A$32:$N$610,'SD Abgabe'!$D$28,FALSE)=0,"",VLOOKUP($E344,'SD Abgabe'!$A$32:$N$610,'SD Abgabe'!$D$28,FALSE)),"")</f>
        <v/>
      </c>
      <c r="P344" s="313"/>
      <c r="Q344" s="317" t="str">
        <f>IF(OR($M344=0,L344&lt;&gt;0),"",IFERROR(VLOOKUP($E344,'SD Abgabe'!$A$32:$N$610,'SD Abgabe'!$E$28,FALSE),""))</f>
        <v/>
      </c>
      <c r="R344" s="87"/>
      <c r="S344" s="81" t="str">
        <f t="shared" ref="S344:S407" si="106">IF(RIGHT(K344,15)="Schlachtgewicht","%","")</f>
        <v/>
      </c>
      <c r="T344" s="82">
        <f>IF(M344="Tierische Erzeugnisse",IF(OR($M344=0,L344&lt;&gt;0,U344&gt;0),"",IFERROR(VLOOKUP($E344,'SD Abgabe'!$A$32:$N$4326,'SD Abgabe'!$J$28,FALSE),0)),)</f>
        <v>0</v>
      </c>
      <c r="U344" s="83"/>
      <c r="V344" s="81" t="str">
        <f t="shared" si="98"/>
        <v/>
      </c>
      <c r="W344" s="82">
        <f>IF(M344="organische Düngemittel",IF(OR($M344=0,L344&lt;&gt;0,X344&gt;0),"",IFERROR(VLOOKUP($E344,'SD Abgabe'!$A$32:$N$4326,'SD Abgabe'!$J$28,FALSE),)),)</f>
        <v>0</v>
      </c>
      <c r="X344" s="84"/>
      <c r="Y344" s="85" t="str">
        <f ca="1">IFERROR(VLOOKUP($E344,'SD Abgabe'!$A$32:$N$610,Y$20,FALSE),"")</f>
        <v/>
      </c>
      <c r="Z344" s="86" t="str">
        <f ca="1">IFERROR(IF(AND(J344&lt;&gt;"eigene Stoffe",VLOOKUP($E344,'SD Abgabe'!$A$32:$N$610,'SD Abgabe'!$G$28,FALSE)=0),"",IF($L344&lt;&gt;0,"",IFERROR(IF(AND(P344&gt;0,O344&lt;&gt;"",Q344&lt;&gt;"t TM"),VLOOKUP($E344,'SD Abgabe'!$A$32:$N$610,'SD Abgabe'!$G$28,FALSE)/O344*P344,VLOOKUP($E344,'SD Abgabe'!$A$32:$N$610,'SD Abgabe'!$G$28,FALSE)),""))),"")</f>
        <v/>
      </c>
      <c r="AA344" s="87"/>
      <c r="AB344" s="86" t="str">
        <f ca="1">IFERROR(IF(AND(J344&lt;&gt;"eigene Stoffe",VLOOKUP($E344,'SD Abgabe'!$A$32:$N$610,'SD Abgabe'!$H$28,FALSE)=0),"",IF($L344&lt;&gt;0,"",IFERROR(IF(AND(P344&gt;0,O344&lt;&gt;"",Q344&lt;&gt;"t TM"),VLOOKUP($E344,'SD Abgabe'!$A$32:$N$610,'SD Abgabe'!$H$28,FALSE)/O344*P344,VLOOKUP($E344,'SD Abgabe'!$A$32:$N$610,'SD Abgabe'!$H$28,FALSE)),""))),"")</f>
        <v/>
      </c>
      <c r="AC344" s="87"/>
      <c r="AD344" s="424" t="s">
        <v>667</v>
      </c>
      <c r="AE344" s="26" t="str">
        <f>IF($M344=0,"",IFERROR(VLOOKUP($E344,'SD Abgabe'!$A$32:$N$556,AE$20,FALSE),""))</f>
        <v/>
      </c>
      <c r="AF344" s="15">
        <f t="shared" ca="1" si="99"/>
        <v>0</v>
      </c>
      <c r="AG344">
        <f t="shared" ref="AG344:AG407" ca="1" si="107">IF(AN344=1,IF(RIGHT(K344,15)="Schlachtgewicht",IFERROR(IF(L344&gt;0,R344*AA344,IF(AA344&gt;0,AA344*R344*100/IF(U344&gt;0,U344,T344),Z344*R344*100/IF(U344&gt;0,U344,T344))),0),IFERROR(IF(L344&gt;0,R344*AA344,IF(AA344&gt;0,AA344*R344,Z344*R344)),0)),0)</f>
        <v>0</v>
      </c>
      <c r="AH344">
        <f t="shared" ref="AH344:AH407" ca="1" si="108">IF(AN344=1,AG344/100*IF(X344&gt;0,X344,W344),0)</f>
        <v>0</v>
      </c>
      <c r="AI344">
        <f t="shared" ref="AI344:AI407" ca="1" si="109">IF(AN344=1,IF(RIGHT(K344,15)="Schlachtgewicht",IFERROR(IF(L344&gt;0,R344*AC344*100/IF(U344&gt;0,U344,T344),IF(AC344&gt;0,AC344*R344*100/IF(U344&gt;0,U344,T344),AB344*R344*100/IF(U344&gt;0,U344,T344))),0),IFERROR(IF(L344&gt;0,R344*AC344,IF(AC344&gt;0,AC344*R344,AB344*R344)),0)),0)</f>
        <v>0</v>
      </c>
      <c r="AJ344">
        <f t="shared" ref="AJ344:AJ407" ca="1" si="110">IF(AN344=1,AI344/100*IF(X344&gt;0,X344,W344),0)</f>
        <v>0</v>
      </c>
      <c r="AK344">
        <f t="shared" si="100"/>
        <v>0</v>
      </c>
      <c r="AL344" s="28" t="e">
        <f ca="1">COUNTIF(OFFSET('SD Abgabe'!$C$32,VLOOKUP(J344,Art_Abgabe,3,FALSE),0,VLOOKUP(J344,Art_Abgabe,4,FALSE)-VLOOKUP(J344,Art_Abgabe,3,FALSE)+1,1),K344)</f>
        <v>#N/A</v>
      </c>
      <c r="AM344" s="14">
        <f ca="1">COUNTIF(OFFSET('SD Abgabe'!$M$32,VLOOKUP(E344,'SD Abgabe'!$A$33:$X$485,'SD Abgabe'!$X$28,FALSE),0,1,VLOOKUP(E344,'SD Abgabe'!$A$33:$Y$485,'SD Abgabe'!$Y$28,FALSE)),M344)</f>
        <v>0</v>
      </c>
      <c r="AN344" s="91">
        <f t="shared" ref="AN344:AN407" ca="1" si="111">IF(AND(I344&gt;0,K344&gt;0,M344&gt;0,R344&gt;0,OR(AND(AD344="Richtwerte ",AA344="",AC344=0),AND(OR(AD344="Richtwerte",AND(J344="eigene Stoffe",AD344&gt;0)),OR( Z344&gt;0,AA344&gt;0),OR(AB344&gt;0,AC344&gt;0)),AND(OR(AA344&gt;0,AC344&gt;0),OR(AD344="Richtwerte",AD344="Kennzeichnung",AD344="Analyse")))),1,0)</f>
        <v>0</v>
      </c>
      <c r="AO344" s="98">
        <f t="shared" si="101"/>
        <v>3</v>
      </c>
      <c r="AP344" s="98">
        <f t="shared" ref="AP344:AP407" si="112">IF(I344&gt;0,ROW(),0)</f>
        <v>0</v>
      </c>
      <c r="AQ344" s="17" t="str">
        <f t="shared" ref="AQ344:AQ407" si="113">CONCATENATE(F344&amp;"-"&amp;G344&amp;"-"&amp;$D$1)</f>
        <v>1900-1-Abgabe</v>
      </c>
    </row>
    <row r="345" spans="1:43">
      <c r="A345" s="98">
        <f t="shared" si="102"/>
        <v>0</v>
      </c>
      <c r="B345" s="98" t="str">
        <f>IF(C345=1,SUM($C$23:C345),"")</f>
        <v/>
      </c>
      <c r="C345" s="98">
        <f t="shared" si="103"/>
        <v>0</v>
      </c>
      <c r="D345" t="str">
        <f t="shared" si="95"/>
        <v>1900-1-Abgabe-</v>
      </c>
      <c r="E345" s="7" t="str">
        <f t="shared" ca="1" si="104"/>
        <v>-</v>
      </c>
      <c r="F345" s="7">
        <f t="shared" si="96"/>
        <v>1900</v>
      </c>
      <c r="G345" s="7">
        <f t="shared" si="97"/>
        <v>1</v>
      </c>
      <c r="H345" s="162">
        <f t="shared" ref="H345:H408" si="114">H344+1</f>
        <v>323</v>
      </c>
      <c r="I345" s="77"/>
      <c r="J345" s="78"/>
      <c r="K345" s="79"/>
      <c r="L345" s="80"/>
      <c r="M345" s="177"/>
      <c r="N345" s="309" t="str">
        <f t="shared" ca="1" si="105"/>
        <v/>
      </c>
      <c r="O345" s="310" t="str">
        <f ca="1">IFERROR(IF(VLOOKUP($E345,'SD Abgabe'!$A$32:$N$610,'SD Abgabe'!$D$28,FALSE)=0,"",VLOOKUP($E345,'SD Abgabe'!$A$32:$N$610,'SD Abgabe'!$D$28,FALSE)),"")</f>
        <v/>
      </c>
      <c r="P345" s="313"/>
      <c r="Q345" s="317" t="str">
        <f>IF(OR($M345=0,L345&lt;&gt;0),"",IFERROR(VLOOKUP($E345,'SD Abgabe'!$A$32:$N$610,'SD Abgabe'!$E$28,FALSE),""))</f>
        <v/>
      </c>
      <c r="R345" s="87"/>
      <c r="S345" s="81" t="str">
        <f t="shared" si="106"/>
        <v/>
      </c>
      <c r="T345" s="82">
        <f>IF(M345="Tierische Erzeugnisse",IF(OR($M345=0,L345&lt;&gt;0,U345&gt;0),"",IFERROR(VLOOKUP($E345,'SD Abgabe'!$A$32:$N$4326,'SD Abgabe'!$J$28,FALSE),0)),)</f>
        <v>0</v>
      </c>
      <c r="U345" s="83"/>
      <c r="V345" s="81" t="str">
        <f t="shared" si="98"/>
        <v/>
      </c>
      <c r="W345" s="82">
        <f>IF(M345="organische Düngemittel",IF(OR($M345=0,L345&lt;&gt;0,X345&gt;0),"",IFERROR(VLOOKUP($E345,'SD Abgabe'!$A$32:$N$4326,'SD Abgabe'!$J$28,FALSE),)),)</f>
        <v>0</v>
      </c>
      <c r="X345" s="84"/>
      <c r="Y345" s="85" t="str">
        <f ca="1">IFERROR(VLOOKUP($E345,'SD Abgabe'!$A$32:$N$610,Y$20,FALSE),"")</f>
        <v/>
      </c>
      <c r="Z345" s="86" t="str">
        <f ca="1">IFERROR(IF(AND(J345&lt;&gt;"eigene Stoffe",VLOOKUP($E345,'SD Abgabe'!$A$32:$N$610,'SD Abgabe'!$G$28,FALSE)=0),"",IF($L345&lt;&gt;0,"",IFERROR(IF(AND(P345&gt;0,O345&lt;&gt;"",Q345&lt;&gt;"t TM"),VLOOKUP($E345,'SD Abgabe'!$A$32:$N$610,'SD Abgabe'!$G$28,FALSE)/O345*P345,VLOOKUP($E345,'SD Abgabe'!$A$32:$N$610,'SD Abgabe'!$G$28,FALSE)),""))),"")</f>
        <v/>
      </c>
      <c r="AA345" s="87"/>
      <c r="AB345" s="86" t="str">
        <f ca="1">IFERROR(IF(AND(J345&lt;&gt;"eigene Stoffe",VLOOKUP($E345,'SD Abgabe'!$A$32:$N$610,'SD Abgabe'!$H$28,FALSE)=0),"",IF($L345&lt;&gt;0,"",IFERROR(IF(AND(P345&gt;0,O345&lt;&gt;"",Q345&lt;&gt;"t TM"),VLOOKUP($E345,'SD Abgabe'!$A$32:$N$610,'SD Abgabe'!$H$28,FALSE)/O345*P345,VLOOKUP($E345,'SD Abgabe'!$A$32:$N$610,'SD Abgabe'!$H$28,FALSE)),""))),"")</f>
        <v/>
      </c>
      <c r="AC345" s="87"/>
      <c r="AD345" s="424" t="s">
        <v>667</v>
      </c>
      <c r="AE345" s="26" t="str">
        <f>IF($M345=0,"",IFERROR(VLOOKUP($E345,'SD Abgabe'!$A$32:$N$556,AE$20,FALSE),""))</f>
        <v/>
      </c>
      <c r="AF345" s="15">
        <f t="shared" ca="1" si="99"/>
        <v>0</v>
      </c>
      <c r="AG345">
        <f t="shared" ca="1" si="107"/>
        <v>0</v>
      </c>
      <c r="AH345">
        <f t="shared" ca="1" si="108"/>
        <v>0</v>
      </c>
      <c r="AI345">
        <f t="shared" ca="1" si="109"/>
        <v>0</v>
      </c>
      <c r="AJ345">
        <f t="shared" ca="1" si="110"/>
        <v>0</v>
      </c>
      <c r="AK345">
        <f t="shared" si="100"/>
        <v>0</v>
      </c>
      <c r="AL345" s="28" t="e">
        <f ca="1">COUNTIF(OFFSET('SD Abgabe'!$C$32,VLOOKUP(J345,Art_Abgabe,3,FALSE),0,VLOOKUP(J345,Art_Abgabe,4,FALSE)-VLOOKUP(J345,Art_Abgabe,3,FALSE)+1,1),K345)</f>
        <v>#N/A</v>
      </c>
      <c r="AM345" s="14">
        <f ca="1">COUNTIF(OFFSET('SD Abgabe'!$M$32,VLOOKUP(E345,'SD Abgabe'!$A$33:$X$485,'SD Abgabe'!$X$28,FALSE),0,1,VLOOKUP(E345,'SD Abgabe'!$A$33:$Y$485,'SD Abgabe'!$Y$28,FALSE)),M345)</f>
        <v>0</v>
      </c>
      <c r="AN345" s="91">
        <f t="shared" ca="1" si="111"/>
        <v>0</v>
      </c>
      <c r="AO345" s="98">
        <f t="shared" si="101"/>
        <v>3</v>
      </c>
      <c r="AP345" s="98">
        <f t="shared" si="112"/>
        <v>0</v>
      </c>
      <c r="AQ345" s="17" t="str">
        <f t="shared" si="113"/>
        <v>1900-1-Abgabe</v>
      </c>
    </row>
    <row r="346" spans="1:43">
      <c r="A346" s="98">
        <f t="shared" si="102"/>
        <v>0</v>
      </c>
      <c r="B346" s="98" t="str">
        <f>IF(C346=1,SUM($C$23:C346),"")</f>
        <v/>
      </c>
      <c r="C346" s="98">
        <f t="shared" si="103"/>
        <v>0</v>
      </c>
      <c r="D346" t="str">
        <f t="shared" si="95"/>
        <v>1900-1-Abgabe-</v>
      </c>
      <c r="E346" s="7" t="str">
        <f t="shared" ca="1" si="104"/>
        <v>-</v>
      </c>
      <c r="F346" s="7">
        <f t="shared" si="96"/>
        <v>1900</v>
      </c>
      <c r="G346" s="7">
        <f t="shared" si="97"/>
        <v>1</v>
      </c>
      <c r="H346" s="162">
        <f t="shared" si="114"/>
        <v>324</v>
      </c>
      <c r="I346" s="77"/>
      <c r="J346" s="78"/>
      <c r="K346" s="79"/>
      <c r="L346" s="80"/>
      <c r="M346" s="177"/>
      <c r="N346" s="309" t="str">
        <f t="shared" ca="1" si="105"/>
        <v/>
      </c>
      <c r="O346" s="310" t="str">
        <f ca="1">IFERROR(IF(VLOOKUP($E346,'SD Abgabe'!$A$32:$N$610,'SD Abgabe'!$D$28,FALSE)=0,"",VLOOKUP($E346,'SD Abgabe'!$A$32:$N$610,'SD Abgabe'!$D$28,FALSE)),"")</f>
        <v/>
      </c>
      <c r="P346" s="313"/>
      <c r="Q346" s="317" t="str">
        <f>IF(OR($M346=0,L346&lt;&gt;0),"",IFERROR(VLOOKUP($E346,'SD Abgabe'!$A$32:$N$610,'SD Abgabe'!$E$28,FALSE),""))</f>
        <v/>
      </c>
      <c r="R346" s="87"/>
      <c r="S346" s="81" t="str">
        <f t="shared" si="106"/>
        <v/>
      </c>
      <c r="T346" s="82">
        <f>IF(M346="Tierische Erzeugnisse",IF(OR($M346=0,L346&lt;&gt;0,U346&gt;0),"",IFERROR(VLOOKUP($E346,'SD Abgabe'!$A$32:$N$4326,'SD Abgabe'!$J$28,FALSE),0)),)</f>
        <v>0</v>
      </c>
      <c r="U346" s="83"/>
      <c r="V346" s="81" t="str">
        <f t="shared" si="98"/>
        <v/>
      </c>
      <c r="W346" s="82">
        <f>IF(M346="organische Düngemittel",IF(OR($M346=0,L346&lt;&gt;0,X346&gt;0),"",IFERROR(VLOOKUP($E346,'SD Abgabe'!$A$32:$N$4326,'SD Abgabe'!$J$28,FALSE),)),)</f>
        <v>0</v>
      </c>
      <c r="X346" s="84"/>
      <c r="Y346" s="85" t="str">
        <f ca="1">IFERROR(VLOOKUP($E346,'SD Abgabe'!$A$32:$N$610,Y$20,FALSE),"")</f>
        <v/>
      </c>
      <c r="Z346" s="86" t="str">
        <f ca="1">IFERROR(IF(AND(J346&lt;&gt;"eigene Stoffe",VLOOKUP($E346,'SD Abgabe'!$A$32:$N$610,'SD Abgabe'!$G$28,FALSE)=0),"",IF($L346&lt;&gt;0,"",IFERROR(IF(AND(P346&gt;0,O346&lt;&gt;"",Q346&lt;&gt;"t TM"),VLOOKUP($E346,'SD Abgabe'!$A$32:$N$610,'SD Abgabe'!$G$28,FALSE)/O346*P346,VLOOKUP($E346,'SD Abgabe'!$A$32:$N$610,'SD Abgabe'!$G$28,FALSE)),""))),"")</f>
        <v/>
      </c>
      <c r="AA346" s="87"/>
      <c r="AB346" s="86" t="str">
        <f ca="1">IFERROR(IF(AND(J346&lt;&gt;"eigene Stoffe",VLOOKUP($E346,'SD Abgabe'!$A$32:$N$610,'SD Abgabe'!$H$28,FALSE)=0),"",IF($L346&lt;&gt;0,"",IFERROR(IF(AND(P346&gt;0,O346&lt;&gt;"",Q346&lt;&gt;"t TM"),VLOOKUP($E346,'SD Abgabe'!$A$32:$N$610,'SD Abgabe'!$H$28,FALSE)/O346*P346,VLOOKUP($E346,'SD Abgabe'!$A$32:$N$610,'SD Abgabe'!$H$28,FALSE)),""))),"")</f>
        <v/>
      </c>
      <c r="AC346" s="87"/>
      <c r="AD346" s="424" t="s">
        <v>667</v>
      </c>
      <c r="AE346" s="26" t="str">
        <f>IF($M346=0,"",IFERROR(VLOOKUP($E346,'SD Abgabe'!$A$32:$N$556,AE$20,FALSE),""))</f>
        <v/>
      </c>
      <c r="AF346" s="15">
        <f t="shared" ca="1" si="99"/>
        <v>0</v>
      </c>
      <c r="AG346">
        <f t="shared" ca="1" si="107"/>
        <v>0</v>
      </c>
      <c r="AH346">
        <f t="shared" ca="1" si="108"/>
        <v>0</v>
      </c>
      <c r="AI346">
        <f t="shared" ca="1" si="109"/>
        <v>0</v>
      </c>
      <c r="AJ346">
        <f t="shared" ca="1" si="110"/>
        <v>0</v>
      </c>
      <c r="AK346">
        <f t="shared" si="100"/>
        <v>0</v>
      </c>
      <c r="AL346" s="28" t="e">
        <f ca="1">COUNTIF(OFFSET('SD Abgabe'!$C$32,VLOOKUP(J346,Art_Abgabe,3,FALSE),0,VLOOKUP(J346,Art_Abgabe,4,FALSE)-VLOOKUP(J346,Art_Abgabe,3,FALSE)+1,1),K346)</f>
        <v>#N/A</v>
      </c>
      <c r="AM346" s="14">
        <f ca="1">COUNTIF(OFFSET('SD Abgabe'!$M$32,VLOOKUP(E346,'SD Abgabe'!$A$33:$X$485,'SD Abgabe'!$X$28,FALSE),0,1,VLOOKUP(E346,'SD Abgabe'!$A$33:$Y$485,'SD Abgabe'!$Y$28,FALSE)),M346)</f>
        <v>0</v>
      </c>
      <c r="AN346" s="91">
        <f t="shared" ca="1" si="111"/>
        <v>0</v>
      </c>
      <c r="AO346" s="98">
        <f t="shared" si="101"/>
        <v>3</v>
      </c>
      <c r="AP346" s="98">
        <f t="shared" si="112"/>
        <v>0</v>
      </c>
      <c r="AQ346" s="17" t="str">
        <f t="shared" si="113"/>
        <v>1900-1-Abgabe</v>
      </c>
    </row>
    <row r="347" spans="1:43">
      <c r="A347" s="98">
        <f t="shared" si="102"/>
        <v>0</v>
      </c>
      <c r="B347" s="98" t="str">
        <f>IF(C347=1,SUM($C$23:C347),"")</f>
        <v/>
      </c>
      <c r="C347" s="98">
        <f t="shared" si="103"/>
        <v>0</v>
      </c>
      <c r="D347" t="str">
        <f t="shared" ref="D347:D410" si="115">CONCATENATE(F347&amp;"-"&amp;G347&amp;"-"&amp;$D$1&amp;"-"&amp;M347)</f>
        <v>1900-1-Abgabe-</v>
      </c>
      <c r="E347" s="7" t="str">
        <f t="shared" ca="1" si="104"/>
        <v>-</v>
      </c>
      <c r="F347" s="7">
        <f t="shared" ref="F347:F410" si="116">YEAR(I347)</f>
        <v>1900</v>
      </c>
      <c r="G347" s="7">
        <f t="shared" ref="G347:G410" si="117">IF(MONTH(I347)&lt;7,1,2)</f>
        <v>1</v>
      </c>
      <c r="H347" s="162">
        <f t="shared" si="114"/>
        <v>325</v>
      </c>
      <c r="I347" s="77"/>
      <c r="J347" s="78"/>
      <c r="K347" s="79"/>
      <c r="L347" s="80"/>
      <c r="M347" s="177"/>
      <c r="N347" s="309" t="str">
        <f t="shared" ca="1" si="105"/>
        <v/>
      </c>
      <c r="O347" s="310" t="str">
        <f ca="1">IFERROR(IF(VLOOKUP($E347,'SD Abgabe'!$A$32:$N$610,'SD Abgabe'!$D$28,FALSE)=0,"",VLOOKUP($E347,'SD Abgabe'!$A$32:$N$610,'SD Abgabe'!$D$28,FALSE)),"")</f>
        <v/>
      </c>
      <c r="P347" s="313"/>
      <c r="Q347" s="317" t="str">
        <f>IF(OR($M347=0,L347&lt;&gt;0),"",IFERROR(VLOOKUP($E347,'SD Abgabe'!$A$32:$N$610,'SD Abgabe'!$E$28,FALSE),""))</f>
        <v/>
      </c>
      <c r="R347" s="87"/>
      <c r="S347" s="81" t="str">
        <f t="shared" si="106"/>
        <v/>
      </c>
      <c r="T347" s="82">
        <f>IF(M347="Tierische Erzeugnisse",IF(OR($M347=0,L347&lt;&gt;0,U347&gt;0),"",IFERROR(VLOOKUP($E347,'SD Abgabe'!$A$32:$N$4326,'SD Abgabe'!$J$28,FALSE),0)),)</f>
        <v>0</v>
      </c>
      <c r="U347" s="83"/>
      <c r="V347" s="81" t="str">
        <f t="shared" ref="V347:V410" si="118">IF(M347="organische Düngemittel","%","")</f>
        <v/>
      </c>
      <c r="W347" s="82">
        <f>IF(M347="organische Düngemittel",IF(OR($M347=0,L347&lt;&gt;0,X347&gt;0),"",IFERROR(VLOOKUP($E347,'SD Abgabe'!$A$32:$N$4326,'SD Abgabe'!$J$28,FALSE),)),)</f>
        <v>0</v>
      </c>
      <c r="X347" s="84"/>
      <c r="Y347" s="85" t="str">
        <f ca="1">IFERROR(VLOOKUP($E347,'SD Abgabe'!$A$32:$N$610,Y$20,FALSE),"")</f>
        <v/>
      </c>
      <c r="Z347" s="86" t="str">
        <f ca="1">IFERROR(IF(AND(J347&lt;&gt;"eigene Stoffe",VLOOKUP($E347,'SD Abgabe'!$A$32:$N$610,'SD Abgabe'!$G$28,FALSE)=0),"",IF($L347&lt;&gt;0,"",IFERROR(IF(AND(P347&gt;0,O347&lt;&gt;"",Q347&lt;&gt;"t TM"),VLOOKUP($E347,'SD Abgabe'!$A$32:$N$610,'SD Abgabe'!$G$28,FALSE)/O347*P347,VLOOKUP($E347,'SD Abgabe'!$A$32:$N$610,'SD Abgabe'!$G$28,FALSE)),""))),"")</f>
        <v/>
      </c>
      <c r="AA347" s="87"/>
      <c r="AB347" s="86" t="str">
        <f ca="1">IFERROR(IF(AND(J347&lt;&gt;"eigene Stoffe",VLOOKUP($E347,'SD Abgabe'!$A$32:$N$610,'SD Abgabe'!$H$28,FALSE)=0),"",IF($L347&lt;&gt;0,"",IFERROR(IF(AND(P347&gt;0,O347&lt;&gt;"",Q347&lt;&gt;"t TM"),VLOOKUP($E347,'SD Abgabe'!$A$32:$N$610,'SD Abgabe'!$H$28,FALSE)/O347*P347,VLOOKUP($E347,'SD Abgabe'!$A$32:$N$610,'SD Abgabe'!$H$28,FALSE)),""))),"")</f>
        <v/>
      </c>
      <c r="AC347" s="87"/>
      <c r="AD347" s="424" t="s">
        <v>667</v>
      </c>
      <c r="AE347" s="26" t="str">
        <f>IF($M347=0,"",IFERROR(VLOOKUP($E347,'SD Abgabe'!$A$32:$N$556,AE$20,FALSE),""))</f>
        <v/>
      </c>
      <c r="AF347" s="15">
        <f t="shared" ref="AF347:AF410" ca="1" si="119">IFERROR(N347*R347/100,0)</f>
        <v>0</v>
      </c>
      <c r="AG347">
        <f t="shared" ca="1" si="107"/>
        <v>0</v>
      </c>
      <c r="AH347">
        <f t="shared" ca="1" si="108"/>
        <v>0</v>
      </c>
      <c r="AI347">
        <f t="shared" ca="1" si="109"/>
        <v>0</v>
      </c>
      <c r="AJ347">
        <f t="shared" ca="1" si="110"/>
        <v>0</v>
      </c>
      <c r="AK347">
        <f t="shared" ref="AK347:AK410" si="120">IFERROR(AE347*$R347,0)</f>
        <v>0</v>
      </c>
      <c r="AL347" s="28" t="e">
        <f ca="1">COUNTIF(OFFSET('SD Abgabe'!$C$32,VLOOKUP(J347,Art_Abgabe,3,FALSE),0,VLOOKUP(J347,Art_Abgabe,4,FALSE)-VLOOKUP(J347,Art_Abgabe,3,FALSE)+1,1),K347)</f>
        <v>#N/A</v>
      </c>
      <c r="AM347" s="14">
        <f ca="1">COUNTIF(OFFSET('SD Abgabe'!$M$32,VLOOKUP(E347,'SD Abgabe'!$A$33:$X$485,'SD Abgabe'!$X$28,FALSE),0,1,VLOOKUP(E347,'SD Abgabe'!$A$33:$Y$485,'SD Abgabe'!$Y$28,FALSE)),M347)</f>
        <v>0</v>
      </c>
      <c r="AN347" s="91">
        <f t="shared" ca="1" si="111"/>
        <v>0</v>
      </c>
      <c r="AO347" s="98">
        <f t="shared" ref="AO347:AO410" si="121">IF(OR(AA347&gt;0,AC347&gt;0),2,3)</f>
        <v>3</v>
      </c>
      <c r="AP347" s="98">
        <f t="shared" si="112"/>
        <v>0</v>
      </c>
      <c r="AQ347" s="17" t="str">
        <f t="shared" si="113"/>
        <v>1900-1-Abgabe</v>
      </c>
    </row>
    <row r="348" spans="1:43">
      <c r="A348" s="98">
        <f t="shared" si="102"/>
        <v>0</v>
      </c>
      <c r="B348" s="98" t="str">
        <f>IF(C348=1,SUM($C$23:C348),"")</f>
        <v/>
      </c>
      <c r="C348" s="98">
        <f t="shared" si="103"/>
        <v>0</v>
      </c>
      <c r="D348" t="str">
        <f t="shared" si="115"/>
        <v>1900-1-Abgabe-</v>
      </c>
      <c r="E348" s="7" t="str">
        <f t="shared" ca="1" si="104"/>
        <v>-</v>
      </c>
      <c r="F348" s="7">
        <f t="shared" si="116"/>
        <v>1900</v>
      </c>
      <c r="G348" s="7">
        <f t="shared" si="117"/>
        <v>1</v>
      </c>
      <c r="H348" s="162">
        <f t="shared" si="114"/>
        <v>326</v>
      </c>
      <c r="I348" s="77"/>
      <c r="J348" s="78"/>
      <c r="K348" s="79"/>
      <c r="L348" s="80"/>
      <c r="M348" s="177"/>
      <c r="N348" s="309" t="str">
        <f t="shared" ca="1" si="105"/>
        <v/>
      </c>
      <c r="O348" s="310" t="str">
        <f ca="1">IFERROR(IF(VLOOKUP($E348,'SD Abgabe'!$A$32:$N$610,'SD Abgabe'!$D$28,FALSE)=0,"",VLOOKUP($E348,'SD Abgabe'!$A$32:$N$610,'SD Abgabe'!$D$28,FALSE)),"")</f>
        <v/>
      </c>
      <c r="P348" s="313"/>
      <c r="Q348" s="317" t="str">
        <f>IF(OR($M348=0,L348&lt;&gt;0),"",IFERROR(VLOOKUP($E348,'SD Abgabe'!$A$32:$N$610,'SD Abgabe'!$E$28,FALSE),""))</f>
        <v/>
      </c>
      <c r="R348" s="87"/>
      <c r="S348" s="81" t="str">
        <f t="shared" si="106"/>
        <v/>
      </c>
      <c r="T348" s="82">
        <f>IF(M348="Tierische Erzeugnisse",IF(OR($M348=0,L348&lt;&gt;0,U348&gt;0),"",IFERROR(VLOOKUP($E348,'SD Abgabe'!$A$32:$N$4326,'SD Abgabe'!$J$28,FALSE),0)),)</f>
        <v>0</v>
      </c>
      <c r="U348" s="83"/>
      <c r="V348" s="81" t="str">
        <f t="shared" si="118"/>
        <v/>
      </c>
      <c r="W348" s="82">
        <f>IF(M348="organische Düngemittel",IF(OR($M348=0,L348&lt;&gt;0,X348&gt;0),"",IFERROR(VLOOKUP($E348,'SD Abgabe'!$A$32:$N$4326,'SD Abgabe'!$J$28,FALSE),)),)</f>
        <v>0</v>
      </c>
      <c r="X348" s="84"/>
      <c r="Y348" s="85" t="str">
        <f ca="1">IFERROR(VLOOKUP($E348,'SD Abgabe'!$A$32:$N$610,Y$20,FALSE),"")</f>
        <v/>
      </c>
      <c r="Z348" s="86" t="str">
        <f ca="1">IFERROR(IF(AND(J348&lt;&gt;"eigene Stoffe",VLOOKUP($E348,'SD Abgabe'!$A$32:$N$610,'SD Abgabe'!$G$28,FALSE)=0),"",IF($L348&lt;&gt;0,"",IFERROR(IF(AND(P348&gt;0,O348&lt;&gt;"",Q348&lt;&gt;"t TM"),VLOOKUP($E348,'SD Abgabe'!$A$32:$N$610,'SD Abgabe'!$G$28,FALSE)/O348*P348,VLOOKUP($E348,'SD Abgabe'!$A$32:$N$610,'SD Abgabe'!$G$28,FALSE)),""))),"")</f>
        <v/>
      </c>
      <c r="AA348" s="87"/>
      <c r="AB348" s="86" t="str">
        <f ca="1">IFERROR(IF(AND(J348&lt;&gt;"eigene Stoffe",VLOOKUP($E348,'SD Abgabe'!$A$32:$N$610,'SD Abgabe'!$H$28,FALSE)=0),"",IF($L348&lt;&gt;0,"",IFERROR(IF(AND(P348&gt;0,O348&lt;&gt;"",Q348&lt;&gt;"t TM"),VLOOKUP($E348,'SD Abgabe'!$A$32:$N$610,'SD Abgabe'!$H$28,FALSE)/O348*P348,VLOOKUP($E348,'SD Abgabe'!$A$32:$N$610,'SD Abgabe'!$H$28,FALSE)),""))),"")</f>
        <v/>
      </c>
      <c r="AC348" s="87"/>
      <c r="AD348" s="424" t="s">
        <v>667</v>
      </c>
      <c r="AE348" s="26" t="str">
        <f>IF($M348=0,"",IFERROR(VLOOKUP($E348,'SD Abgabe'!$A$32:$N$556,AE$20,FALSE),""))</f>
        <v/>
      </c>
      <c r="AF348" s="15">
        <f t="shared" ca="1" si="119"/>
        <v>0</v>
      </c>
      <c r="AG348">
        <f t="shared" ca="1" si="107"/>
        <v>0</v>
      </c>
      <c r="AH348">
        <f t="shared" ca="1" si="108"/>
        <v>0</v>
      </c>
      <c r="AI348">
        <f t="shared" ca="1" si="109"/>
        <v>0</v>
      </c>
      <c r="AJ348">
        <f t="shared" ca="1" si="110"/>
        <v>0</v>
      </c>
      <c r="AK348">
        <f t="shared" si="120"/>
        <v>0</v>
      </c>
      <c r="AL348" s="28" t="e">
        <f ca="1">COUNTIF(OFFSET('SD Abgabe'!$C$32,VLOOKUP(J348,Art_Abgabe,3,FALSE),0,VLOOKUP(J348,Art_Abgabe,4,FALSE)-VLOOKUP(J348,Art_Abgabe,3,FALSE)+1,1),K348)</f>
        <v>#N/A</v>
      </c>
      <c r="AM348" s="14">
        <f ca="1">COUNTIF(OFFSET('SD Abgabe'!$M$32,VLOOKUP(E348,'SD Abgabe'!$A$33:$X$485,'SD Abgabe'!$X$28,FALSE),0,1,VLOOKUP(E348,'SD Abgabe'!$A$33:$Y$485,'SD Abgabe'!$Y$28,FALSE)),M348)</f>
        <v>0</v>
      </c>
      <c r="AN348" s="91">
        <f t="shared" ca="1" si="111"/>
        <v>0</v>
      </c>
      <c r="AO348" s="98">
        <f t="shared" si="121"/>
        <v>3</v>
      </c>
      <c r="AP348" s="98">
        <f t="shared" si="112"/>
        <v>0</v>
      </c>
      <c r="AQ348" s="17" t="str">
        <f t="shared" si="113"/>
        <v>1900-1-Abgabe</v>
      </c>
    </row>
    <row r="349" spans="1:43">
      <c r="A349" s="98">
        <f t="shared" si="102"/>
        <v>0</v>
      </c>
      <c r="B349" s="98" t="str">
        <f>IF(C349=1,SUM($C$23:C349),"")</f>
        <v/>
      </c>
      <c r="C349" s="98">
        <f t="shared" si="103"/>
        <v>0</v>
      </c>
      <c r="D349" t="str">
        <f t="shared" si="115"/>
        <v>1900-1-Abgabe-</v>
      </c>
      <c r="E349" s="7" t="str">
        <f t="shared" ca="1" si="104"/>
        <v>-</v>
      </c>
      <c r="F349" s="7">
        <f t="shared" si="116"/>
        <v>1900</v>
      </c>
      <c r="G349" s="7">
        <f t="shared" si="117"/>
        <v>1</v>
      </c>
      <c r="H349" s="162">
        <f t="shared" si="114"/>
        <v>327</v>
      </c>
      <c r="I349" s="77"/>
      <c r="J349" s="78"/>
      <c r="K349" s="79"/>
      <c r="L349" s="80"/>
      <c r="M349" s="177"/>
      <c r="N349" s="309" t="str">
        <f t="shared" ca="1" si="105"/>
        <v/>
      </c>
      <c r="O349" s="310" t="str">
        <f ca="1">IFERROR(IF(VLOOKUP($E349,'SD Abgabe'!$A$32:$N$610,'SD Abgabe'!$D$28,FALSE)=0,"",VLOOKUP($E349,'SD Abgabe'!$A$32:$N$610,'SD Abgabe'!$D$28,FALSE)),"")</f>
        <v/>
      </c>
      <c r="P349" s="313"/>
      <c r="Q349" s="317" t="str">
        <f>IF(OR($M349=0,L349&lt;&gt;0),"",IFERROR(VLOOKUP($E349,'SD Abgabe'!$A$32:$N$610,'SD Abgabe'!$E$28,FALSE),""))</f>
        <v/>
      </c>
      <c r="R349" s="87"/>
      <c r="S349" s="81" t="str">
        <f t="shared" si="106"/>
        <v/>
      </c>
      <c r="T349" s="82">
        <f>IF(M349="Tierische Erzeugnisse",IF(OR($M349=0,L349&lt;&gt;0,U349&gt;0),"",IFERROR(VLOOKUP($E349,'SD Abgabe'!$A$32:$N$4326,'SD Abgabe'!$J$28,FALSE),0)),)</f>
        <v>0</v>
      </c>
      <c r="U349" s="83"/>
      <c r="V349" s="81" t="str">
        <f t="shared" si="118"/>
        <v/>
      </c>
      <c r="W349" s="82">
        <f>IF(M349="organische Düngemittel",IF(OR($M349=0,L349&lt;&gt;0,X349&gt;0),"",IFERROR(VLOOKUP($E349,'SD Abgabe'!$A$32:$N$4326,'SD Abgabe'!$J$28,FALSE),)),)</f>
        <v>0</v>
      </c>
      <c r="X349" s="84"/>
      <c r="Y349" s="85" t="str">
        <f ca="1">IFERROR(VLOOKUP($E349,'SD Abgabe'!$A$32:$N$610,Y$20,FALSE),"")</f>
        <v/>
      </c>
      <c r="Z349" s="86" t="str">
        <f ca="1">IFERROR(IF(AND(J349&lt;&gt;"eigene Stoffe",VLOOKUP($E349,'SD Abgabe'!$A$32:$N$610,'SD Abgabe'!$G$28,FALSE)=0),"",IF($L349&lt;&gt;0,"",IFERROR(IF(AND(P349&gt;0,O349&lt;&gt;"",Q349&lt;&gt;"t TM"),VLOOKUP($E349,'SD Abgabe'!$A$32:$N$610,'SD Abgabe'!$G$28,FALSE)/O349*P349,VLOOKUP($E349,'SD Abgabe'!$A$32:$N$610,'SD Abgabe'!$G$28,FALSE)),""))),"")</f>
        <v/>
      </c>
      <c r="AA349" s="87"/>
      <c r="AB349" s="86" t="str">
        <f ca="1">IFERROR(IF(AND(J349&lt;&gt;"eigene Stoffe",VLOOKUP($E349,'SD Abgabe'!$A$32:$N$610,'SD Abgabe'!$H$28,FALSE)=0),"",IF($L349&lt;&gt;0,"",IFERROR(IF(AND(P349&gt;0,O349&lt;&gt;"",Q349&lt;&gt;"t TM"),VLOOKUP($E349,'SD Abgabe'!$A$32:$N$610,'SD Abgabe'!$H$28,FALSE)/O349*P349,VLOOKUP($E349,'SD Abgabe'!$A$32:$N$610,'SD Abgabe'!$H$28,FALSE)),""))),"")</f>
        <v/>
      </c>
      <c r="AC349" s="87"/>
      <c r="AD349" s="424" t="s">
        <v>667</v>
      </c>
      <c r="AE349" s="26" t="str">
        <f>IF($M349=0,"",IFERROR(VLOOKUP($E349,'SD Abgabe'!$A$32:$N$556,AE$20,FALSE),""))</f>
        <v/>
      </c>
      <c r="AF349" s="15">
        <f t="shared" ca="1" si="119"/>
        <v>0</v>
      </c>
      <c r="AG349">
        <f t="shared" ca="1" si="107"/>
        <v>0</v>
      </c>
      <c r="AH349">
        <f t="shared" ca="1" si="108"/>
        <v>0</v>
      </c>
      <c r="AI349">
        <f t="shared" ca="1" si="109"/>
        <v>0</v>
      </c>
      <c r="AJ349">
        <f t="shared" ca="1" si="110"/>
        <v>0</v>
      </c>
      <c r="AK349">
        <f t="shared" si="120"/>
        <v>0</v>
      </c>
      <c r="AL349" s="28" t="e">
        <f ca="1">COUNTIF(OFFSET('SD Abgabe'!$C$32,VLOOKUP(J349,Art_Abgabe,3,FALSE),0,VLOOKUP(J349,Art_Abgabe,4,FALSE)-VLOOKUP(J349,Art_Abgabe,3,FALSE)+1,1),K349)</f>
        <v>#N/A</v>
      </c>
      <c r="AM349" s="14">
        <f ca="1">COUNTIF(OFFSET('SD Abgabe'!$M$32,VLOOKUP(E349,'SD Abgabe'!$A$33:$X$485,'SD Abgabe'!$X$28,FALSE),0,1,VLOOKUP(E349,'SD Abgabe'!$A$33:$Y$485,'SD Abgabe'!$Y$28,FALSE)),M349)</f>
        <v>0</v>
      </c>
      <c r="AN349" s="91">
        <f t="shared" ca="1" si="111"/>
        <v>0</v>
      </c>
      <c r="AO349" s="98">
        <f t="shared" si="121"/>
        <v>3</v>
      </c>
      <c r="AP349" s="98">
        <f t="shared" si="112"/>
        <v>0</v>
      </c>
      <c r="AQ349" s="17" t="str">
        <f t="shared" si="113"/>
        <v>1900-1-Abgabe</v>
      </c>
    </row>
    <row r="350" spans="1:43">
      <c r="A350" s="98">
        <f t="shared" si="102"/>
        <v>0</v>
      </c>
      <c r="B350" s="98" t="str">
        <f>IF(C350=1,SUM($C$23:C350),"")</f>
        <v/>
      </c>
      <c r="C350" s="98">
        <f t="shared" si="103"/>
        <v>0</v>
      </c>
      <c r="D350" t="str">
        <f t="shared" si="115"/>
        <v>1900-1-Abgabe-</v>
      </c>
      <c r="E350" s="7" t="str">
        <f t="shared" ca="1" si="104"/>
        <v>-</v>
      </c>
      <c r="F350" s="7">
        <f t="shared" si="116"/>
        <v>1900</v>
      </c>
      <c r="G350" s="7">
        <f t="shared" si="117"/>
        <v>1</v>
      </c>
      <c r="H350" s="162">
        <f t="shared" si="114"/>
        <v>328</v>
      </c>
      <c r="I350" s="77"/>
      <c r="J350" s="78"/>
      <c r="K350" s="79"/>
      <c r="L350" s="80"/>
      <c r="M350" s="177"/>
      <c r="N350" s="309" t="str">
        <f t="shared" ca="1" si="105"/>
        <v/>
      </c>
      <c r="O350" s="310" t="str">
        <f ca="1">IFERROR(IF(VLOOKUP($E350,'SD Abgabe'!$A$32:$N$610,'SD Abgabe'!$D$28,FALSE)=0,"",VLOOKUP($E350,'SD Abgabe'!$A$32:$N$610,'SD Abgabe'!$D$28,FALSE)),"")</f>
        <v/>
      </c>
      <c r="P350" s="313"/>
      <c r="Q350" s="317" t="str">
        <f>IF(OR($M350=0,L350&lt;&gt;0),"",IFERROR(VLOOKUP($E350,'SD Abgabe'!$A$32:$N$610,'SD Abgabe'!$E$28,FALSE),""))</f>
        <v/>
      </c>
      <c r="R350" s="87"/>
      <c r="S350" s="81" t="str">
        <f t="shared" si="106"/>
        <v/>
      </c>
      <c r="T350" s="82">
        <f>IF(M350="Tierische Erzeugnisse",IF(OR($M350=0,L350&lt;&gt;0,U350&gt;0),"",IFERROR(VLOOKUP($E350,'SD Abgabe'!$A$32:$N$4326,'SD Abgabe'!$J$28,FALSE),0)),)</f>
        <v>0</v>
      </c>
      <c r="U350" s="83"/>
      <c r="V350" s="81" t="str">
        <f t="shared" si="118"/>
        <v/>
      </c>
      <c r="W350" s="82">
        <f>IF(M350="organische Düngemittel",IF(OR($M350=0,L350&lt;&gt;0,X350&gt;0),"",IFERROR(VLOOKUP($E350,'SD Abgabe'!$A$32:$N$4326,'SD Abgabe'!$J$28,FALSE),)),)</f>
        <v>0</v>
      </c>
      <c r="X350" s="84"/>
      <c r="Y350" s="85" t="str">
        <f ca="1">IFERROR(VLOOKUP($E350,'SD Abgabe'!$A$32:$N$610,Y$20,FALSE),"")</f>
        <v/>
      </c>
      <c r="Z350" s="86" t="str">
        <f ca="1">IFERROR(IF(AND(J350&lt;&gt;"eigene Stoffe",VLOOKUP($E350,'SD Abgabe'!$A$32:$N$610,'SD Abgabe'!$G$28,FALSE)=0),"",IF($L350&lt;&gt;0,"",IFERROR(IF(AND(P350&gt;0,O350&lt;&gt;"",Q350&lt;&gt;"t TM"),VLOOKUP($E350,'SD Abgabe'!$A$32:$N$610,'SD Abgabe'!$G$28,FALSE)/O350*P350,VLOOKUP($E350,'SD Abgabe'!$A$32:$N$610,'SD Abgabe'!$G$28,FALSE)),""))),"")</f>
        <v/>
      </c>
      <c r="AA350" s="87"/>
      <c r="AB350" s="86" t="str">
        <f ca="1">IFERROR(IF(AND(J350&lt;&gt;"eigene Stoffe",VLOOKUP($E350,'SD Abgabe'!$A$32:$N$610,'SD Abgabe'!$H$28,FALSE)=0),"",IF($L350&lt;&gt;0,"",IFERROR(IF(AND(P350&gt;0,O350&lt;&gt;"",Q350&lt;&gt;"t TM"),VLOOKUP($E350,'SD Abgabe'!$A$32:$N$610,'SD Abgabe'!$H$28,FALSE)/O350*P350,VLOOKUP($E350,'SD Abgabe'!$A$32:$N$610,'SD Abgabe'!$H$28,FALSE)),""))),"")</f>
        <v/>
      </c>
      <c r="AC350" s="87"/>
      <c r="AD350" s="424" t="s">
        <v>667</v>
      </c>
      <c r="AE350" s="26" t="str">
        <f>IF($M350=0,"",IFERROR(VLOOKUP($E350,'SD Abgabe'!$A$32:$N$556,AE$20,FALSE),""))</f>
        <v/>
      </c>
      <c r="AF350" s="15">
        <f t="shared" ca="1" si="119"/>
        <v>0</v>
      </c>
      <c r="AG350">
        <f t="shared" ca="1" si="107"/>
        <v>0</v>
      </c>
      <c r="AH350">
        <f t="shared" ca="1" si="108"/>
        <v>0</v>
      </c>
      <c r="AI350">
        <f t="shared" ca="1" si="109"/>
        <v>0</v>
      </c>
      <c r="AJ350">
        <f t="shared" ca="1" si="110"/>
        <v>0</v>
      </c>
      <c r="AK350">
        <f t="shared" si="120"/>
        <v>0</v>
      </c>
      <c r="AL350" s="28" t="e">
        <f ca="1">COUNTIF(OFFSET('SD Abgabe'!$C$32,VLOOKUP(J350,Art_Abgabe,3,FALSE),0,VLOOKUP(J350,Art_Abgabe,4,FALSE)-VLOOKUP(J350,Art_Abgabe,3,FALSE)+1,1),K350)</f>
        <v>#N/A</v>
      </c>
      <c r="AM350" s="14">
        <f ca="1">COUNTIF(OFFSET('SD Abgabe'!$M$32,VLOOKUP(E350,'SD Abgabe'!$A$33:$X$485,'SD Abgabe'!$X$28,FALSE),0,1,VLOOKUP(E350,'SD Abgabe'!$A$33:$Y$485,'SD Abgabe'!$Y$28,FALSE)),M350)</f>
        <v>0</v>
      </c>
      <c r="AN350" s="91">
        <f t="shared" ca="1" si="111"/>
        <v>0</v>
      </c>
      <c r="AO350" s="98">
        <f t="shared" si="121"/>
        <v>3</v>
      </c>
      <c r="AP350" s="98">
        <f t="shared" si="112"/>
        <v>0</v>
      </c>
      <c r="AQ350" s="17" t="str">
        <f t="shared" si="113"/>
        <v>1900-1-Abgabe</v>
      </c>
    </row>
    <row r="351" spans="1:43">
      <c r="A351" s="98">
        <f t="shared" si="102"/>
        <v>0</v>
      </c>
      <c r="B351" s="98" t="str">
        <f>IF(C351=1,SUM($C$23:C351),"")</f>
        <v/>
      </c>
      <c r="C351" s="98">
        <f t="shared" si="103"/>
        <v>0</v>
      </c>
      <c r="D351" t="str">
        <f t="shared" si="115"/>
        <v>1900-1-Abgabe-</v>
      </c>
      <c r="E351" s="7" t="str">
        <f t="shared" ca="1" si="104"/>
        <v>-</v>
      </c>
      <c r="F351" s="7">
        <f t="shared" si="116"/>
        <v>1900</v>
      </c>
      <c r="G351" s="7">
        <f t="shared" si="117"/>
        <v>1</v>
      </c>
      <c r="H351" s="162">
        <f t="shared" si="114"/>
        <v>329</v>
      </c>
      <c r="I351" s="77"/>
      <c r="J351" s="78"/>
      <c r="K351" s="79"/>
      <c r="L351" s="80"/>
      <c r="M351" s="177"/>
      <c r="N351" s="309" t="str">
        <f t="shared" ca="1" si="105"/>
        <v/>
      </c>
      <c r="O351" s="310" t="str">
        <f ca="1">IFERROR(IF(VLOOKUP($E351,'SD Abgabe'!$A$32:$N$610,'SD Abgabe'!$D$28,FALSE)=0,"",VLOOKUP($E351,'SD Abgabe'!$A$32:$N$610,'SD Abgabe'!$D$28,FALSE)),"")</f>
        <v/>
      </c>
      <c r="P351" s="313"/>
      <c r="Q351" s="317" t="str">
        <f>IF(OR($M351=0,L351&lt;&gt;0),"",IFERROR(VLOOKUP($E351,'SD Abgabe'!$A$32:$N$610,'SD Abgabe'!$E$28,FALSE),""))</f>
        <v/>
      </c>
      <c r="R351" s="87"/>
      <c r="S351" s="81" t="str">
        <f t="shared" si="106"/>
        <v/>
      </c>
      <c r="T351" s="82">
        <f>IF(M351="Tierische Erzeugnisse",IF(OR($M351=0,L351&lt;&gt;0,U351&gt;0),"",IFERROR(VLOOKUP($E351,'SD Abgabe'!$A$32:$N$4326,'SD Abgabe'!$J$28,FALSE),0)),)</f>
        <v>0</v>
      </c>
      <c r="U351" s="83"/>
      <c r="V351" s="81" t="str">
        <f t="shared" si="118"/>
        <v/>
      </c>
      <c r="W351" s="82">
        <f>IF(M351="organische Düngemittel",IF(OR($M351=0,L351&lt;&gt;0,X351&gt;0),"",IFERROR(VLOOKUP($E351,'SD Abgabe'!$A$32:$N$4326,'SD Abgabe'!$J$28,FALSE),)),)</f>
        <v>0</v>
      </c>
      <c r="X351" s="84"/>
      <c r="Y351" s="85" t="str">
        <f ca="1">IFERROR(VLOOKUP($E351,'SD Abgabe'!$A$32:$N$610,Y$20,FALSE),"")</f>
        <v/>
      </c>
      <c r="Z351" s="86" t="str">
        <f ca="1">IFERROR(IF(AND(J351&lt;&gt;"eigene Stoffe",VLOOKUP($E351,'SD Abgabe'!$A$32:$N$610,'SD Abgabe'!$G$28,FALSE)=0),"",IF($L351&lt;&gt;0,"",IFERROR(IF(AND(P351&gt;0,O351&lt;&gt;"",Q351&lt;&gt;"t TM"),VLOOKUP($E351,'SD Abgabe'!$A$32:$N$610,'SD Abgabe'!$G$28,FALSE)/O351*P351,VLOOKUP($E351,'SD Abgabe'!$A$32:$N$610,'SD Abgabe'!$G$28,FALSE)),""))),"")</f>
        <v/>
      </c>
      <c r="AA351" s="87"/>
      <c r="AB351" s="86" t="str">
        <f ca="1">IFERROR(IF(AND(J351&lt;&gt;"eigene Stoffe",VLOOKUP($E351,'SD Abgabe'!$A$32:$N$610,'SD Abgabe'!$H$28,FALSE)=0),"",IF($L351&lt;&gt;0,"",IFERROR(IF(AND(P351&gt;0,O351&lt;&gt;"",Q351&lt;&gt;"t TM"),VLOOKUP($E351,'SD Abgabe'!$A$32:$N$610,'SD Abgabe'!$H$28,FALSE)/O351*P351,VLOOKUP($E351,'SD Abgabe'!$A$32:$N$610,'SD Abgabe'!$H$28,FALSE)),""))),"")</f>
        <v/>
      </c>
      <c r="AC351" s="87"/>
      <c r="AD351" s="424" t="s">
        <v>667</v>
      </c>
      <c r="AE351" s="26" t="str">
        <f>IF($M351=0,"",IFERROR(VLOOKUP($E351,'SD Abgabe'!$A$32:$N$556,AE$20,FALSE),""))</f>
        <v/>
      </c>
      <c r="AF351" s="15">
        <f t="shared" ca="1" si="119"/>
        <v>0</v>
      </c>
      <c r="AG351">
        <f t="shared" ca="1" si="107"/>
        <v>0</v>
      </c>
      <c r="AH351">
        <f t="shared" ca="1" si="108"/>
        <v>0</v>
      </c>
      <c r="AI351">
        <f t="shared" ca="1" si="109"/>
        <v>0</v>
      </c>
      <c r="AJ351">
        <f t="shared" ca="1" si="110"/>
        <v>0</v>
      </c>
      <c r="AK351">
        <f t="shared" si="120"/>
        <v>0</v>
      </c>
      <c r="AL351" s="28" t="e">
        <f ca="1">COUNTIF(OFFSET('SD Abgabe'!$C$32,VLOOKUP(J351,Art_Abgabe,3,FALSE),0,VLOOKUP(J351,Art_Abgabe,4,FALSE)-VLOOKUP(J351,Art_Abgabe,3,FALSE)+1,1),K351)</f>
        <v>#N/A</v>
      </c>
      <c r="AM351" s="14">
        <f ca="1">COUNTIF(OFFSET('SD Abgabe'!$M$32,VLOOKUP(E351,'SD Abgabe'!$A$33:$X$485,'SD Abgabe'!$X$28,FALSE),0,1,VLOOKUP(E351,'SD Abgabe'!$A$33:$Y$485,'SD Abgabe'!$Y$28,FALSE)),M351)</f>
        <v>0</v>
      </c>
      <c r="AN351" s="91">
        <f t="shared" ca="1" si="111"/>
        <v>0</v>
      </c>
      <c r="AO351" s="98">
        <f t="shared" si="121"/>
        <v>3</v>
      </c>
      <c r="AP351" s="98">
        <f t="shared" si="112"/>
        <v>0</v>
      </c>
      <c r="AQ351" s="17" t="str">
        <f t="shared" si="113"/>
        <v>1900-1-Abgabe</v>
      </c>
    </row>
    <row r="352" spans="1:43">
      <c r="A352" s="98">
        <f t="shared" si="102"/>
        <v>0</v>
      </c>
      <c r="B352" s="98" t="str">
        <f>IF(C352=1,SUM($C$23:C352),"")</f>
        <v/>
      </c>
      <c r="C352" s="98">
        <f t="shared" si="103"/>
        <v>0</v>
      </c>
      <c r="D352" t="str">
        <f t="shared" si="115"/>
        <v>1900-1-Abgabe-</v>
      </c>
      <c r="E352" s="7" t="str">
        <f t="shared" ca="1" si="104"/>
        <v>-</v>
      </c>
      <c r="F352" s="7">
        <f t="shared" si="116"/>
        <v>1900</v>
      </c>
      <c r="G352" s="7">
        <f t="shared" si="117"/>
        <v>1</v>
      </c>
      <c r="H352" s="162">
        <f t="shared" si="114"/>
        <v>330</v>
      </c>
      <c r="I352" s="77"/>
      <c r="J352" s="78"/>
      <c r="K352" s="79"/>
      <c r="L352" s="80"/>
      <c r="M352" s="177"/>
      <c r="N352" s="309" t="str">
        <f t="shared" ca="1" si="105"/>
        <v/>
      </c>
      <c r="O352" s="310" t="str">
        <f ca="1">IFERROR(IF(VLOOKUP($E352,'SD Abgabe'!$A$32:$N$610,'SD Abgabe'!$D$28,FALSE)=0,"",VLOOKUP($E352,'SD Abgabe'!$A$32:$N$610,'SD Abgabe'!$D$28,FALSE)),"")</f>
        <v/>
      </c>
      <c r="P352" s="313"/>
      <c r="Q352" s="317" t="str">
        <f>IF(OR($M352=0,L352&lt;&gt;0),"",IFERROR(VLOOKUP($E352,'SD Abgabe'!$A$32:$N$610,'SD Abgabe'!$E$28,FALSE),""))</f>
        <v/>
      </c>
      <c r="R352" s="87"/>
      <c r="S352" s="81" t="str">
        <f t="shared" si="106"/>
        <v/>
      </c>
      <c r="T352" s="82">
        <f>IF(M352="Tierische Erzeugnisse",IF(OR($M352=0,L352&lt;&gt;0,U352&gt;0),"",IFERROR(VLOOKUP($E352,'SD Abgabe'!$A$32:$N$4326,'SD Abgabe'!$J$28,FALSE),0)),)</f>
        <v>0</v>
      </c>
      <c r="U352" s="83"/>
      <c r="V352" s="81" t="str">
        <f t="shared" si="118"/>
        <v/>
      </c>
      <c r="W352" s="82">
        <f>IF(M352="organische Düngemittel",IF(OR($M352=0,L352&lt;&gt;0,X352&gt;0),"",IFERROR(VLOOKUP($E352,'SD Abgabe'!$A$32:$N$4326,'SD Abgabe'!$J$28,FALSE),)),)</f>
        <v>0</v>
      </c>
      <c r="X352" s="84"/>
      <c r="Y352" s="85" t="str">
        <f ca="1">IFERROR(VLOOKUP($E352,'SD Abgabe'!$A$32:$N$610,Y$20,FALSE),"")</f>
        <v/>
      </c>
      <c r="Z352" s="86" t="str">
        <f ca="1">IFERROR(IF(AND(J352&lt;&gt;"eigene Stoffe",VLOOKUP($E352,'SD Abgabe'!$A$32:$N$610,'SD Abgabe'!$G$28,FALSE)=0),"",IF($L352&lt;&gt;0,"",IFERROR(IF(AND(P352&gt;0,O352&lt;&gt;"",Q352&lt;&gt;"t TM"),VLOOKUP($E352,'SD Abgabe'!$A$32:$N$610,'SD Abgabe'!$G$28,FALSE)/O352*P352,VLOOKUP($E352,'SD Abgabe'!$A$32:$N$610,'SD Abgabe'!$G$28,FALSE)),""))),"")</f>
        <v/>
      </c>
      <c r="AA352" s="87"/>
      <c r="AB352" s="86" t="str">
        <f ca="1">IFERROR(IF(AND(J352&lt;&gt;"eigene Stoffe",VLOOKUP($E352,'SD Abgabe'!$A$32:$N$610,'SD Abgabe'!$H$28,FALSE)=0),"",IF($L352&lt;&gt;0,"",IFERROR(IF(AND(P352&gt;0,O352&lt;&gt;"",Q352&lt;&gt;"t TM"),VLOOKUP($E352,'SD Abgabe'!$A$32:$N$610,'SD Abgabe'!$H$28,FALSE)/O352*P352,VLOOKUP($E352,'SD Abgabe'!$A$32:$N$610,'SD Abgabe'!$H$28,FALSE)),""))),"")</f>
        <v/>
      </c>
      <c r="AC352" s="87"/>
      <c r="AD352" s="424" t="s">
        <v>667</v>
      </c>
      <c r="AE352" s="26" t="str">
        <f>IF($M352=0,"",IFERROR(VLOOKUP($E352,'SD Abgabe'!$A$32:$N$556,AE$20,FALSE),""))</f>
        <v/>
      </c>
      <c r="AF352" s="15">
        <f t="shared" ca="1" si="119"/>
        <v>0</v>
      </c>
      <c r="AG352">
        <f t="shared" ca="1" si="107"/>
        <v>0</v>
      </c>
      <c r="AH352">
        <f t="shared" ca="1" si="108"/>
        <v>0</v>
      </c>
      <c r="AI352">
        <f t="shared" ca="1" si="109"/>
        <v>0</v>
      </c>
      <c r="AJ352">
        <f t="shared" ca="1" si="110"/>
        <v>0</v>
      </c>
      <c r="AK352">
        <f t="shared" si="120"/>
        <v>0</v>
      </c>
      <c r="AL352" s="28" t="e">
        <f ca="1">COUNTIF(OFFSET('SD Abgabe'!$C$32,VLOOKUP(J352,Art_Abgabe,3,FALSE),0,VLOOKUP(J352,Art_Abgabe,4,FALSE)-VLOOKUP(J352,Art_Abgabe,3,FALSE)+1,1),K352)</f>
        <v>#N/A</v>
      </c>
      <c r="AM352" s="14">
        <f ca="1">COUNTIF(OFFSET('SD Abgabe'!$M$32,VLOOKUP(E352,'SD Abgabe'!$A$33:$X$485,'SD Abgabe'!$X$28,FALSE),0,1,VLOOKUP(E352,'SD Abgabe'!$A$33:$Y$485,'SD Abgabe'!$Y$28,FALSE)),M352)</f>
        <v>0</v>
      </c>
      <c r="AN352" s="91">
        <f t="shared" ca="1" si="111"/>
        <v>0</v>
      </c>
      <c r="AO352" s="98">
        <f t="shared" si="121"/>
        <v>3</v>
      </c>
      <c r="AP352" s="98">
        <f t="shared" si="112"/>
        <v>0</v>
      </c>
      <c r="AQ352" s="17" t="str">
        <f t="shared" si="113"/>
        <v>1900-1-Abgabe</v>
      </c>
    </row>
    <row r="353" spans="1:43">
      <c r="A353" s="98">
        <f t="shared" si="102"/>
        <v>0</v>
      </c>
      <c r="B353" s="98" t="str">
        <f>IF(C353=1,SUM($C$23:C353),"")</f>
        <v/>
      </c>
      <c r="C353" s="98">
        <f t="shared" si="103"/>
        <v>0</v>
      </c>
      <c r="D353" t="str">
        <f t="shared" si="115"/>
        <v>1900-1-Abgabe-</v>
      </c>
      <c r="E353" s="7" t="str">
        <f t="shared" ca="1" si="104"/>
        <v>-</v>
      </c>
      <c r="F353" s="7">
        <f t="shared" si="116"/>
        <v>1900</v>
      </c>
      <c r="G353" s="7">
        <f t="shared" si="117"/>
        <v>1</v>
      </c>
      <c r="H353" s="162">
        <f t="shared" si="114"/>
        <v>331</v>
      </c>
      <c r="I353" s="77"/>
      <c r="J353" s="78"/>
      <c r="K353" s="79"/>
      <c r="L353" s="80"/>
      <c r="M353" s="177"/>
      <c r="N353" s="309" t="str">
        <f t="shared" ca="1" si="105"/>
        <v/>
      </c>
      <c r="O353" s="310" t="str">
        <f ca="1">IFERROR(IF(VLOOKUP($E353,'SD Abgabe'!$A$32:$N$610,'SD Abgabe'!$D$28,FALSE)=0,"",VLOOKUP($E353,'SD Abgabe'!$A$32:$N$610,'SD Abgabe'!$D$28,FALSE)),"")</f>
        <v/>
      </c>
      <c r="P353" s="313"/>
      <c r="Q353" s="317" t="str">
        <f>IF(OR($M353=0,L353&lt;&gt;0),"",IFERROR(VLOOKUP($E353,'SD Abgabe'!$A$32:$N$610,'SD Abgabe'!$E$28,FALSE),""))</f>
        <v/>
      </c>
      <c r="R353" s="87"/>
      <c r="S353" s="81" t="str">
        <f t="shared" si="106"/>
        <v/>
      </c>
      <c r="T353" s="82">
        <f>IF(M353="Tierische Erzeugnisse",IF(OR($M353=0,L353&lt;&gt;0,U353&gt;0),"",IFERROR(VLOOKUP($E353,'SD Abgabe'!$A$32:$N$4326,'SD Abgabe'!$J$28,FALSE),0)),)</f>
        <v>0</v>
      </c>
      <c r="U353" s="83"/>
      <c r="V353" s="81" t="str">
        <f t="shared" si="118"/>
        <v/>
      </c>
      <c r="W353" s="82">
        <f>IF(M353="organische Düngemittel",IF(OR($M353=0,L353&lt;&gt;0,X353&gt;0),"",IFERROR(VLOOKUP($E353,'SD Abgabe'!$A$32:$N$4326,'SD Abgabe'!$J$28,FALSE),)),)</f>
        <v>0</v>
      </c>
      <c r="X353" s="84"/>
      <c r="Y353" s="85" t="str">
        <f ca="1">IFERROR(VLOOKUP($E353,'SD Abgabe'!$A$32:$N$610,Y$20,FALSE),"")</f>
        <v/>
      </c>
      <c r="Z353" s="86" t="str">
        <f ca="1">IFERROR(IF(AND(J353&lt;&gt;"eigene Stoffe",VLOOKUP($E353,'SD Abgabe'!$A$32:$N$610,'SD Abgabe'!$G$28,FALSE)=0),"",IF($L353&lt;&gt;0,"",IFERROR(IF(AND(P353&gt;0,O353&lt;&gt;"",Q353&lt;&gt;"t TM"),VLOOKUP($E353,'SD Abgabe'!$A$32:$N$610,'SD Abgabe'!$G$28,FALSE)/O353*P353,VLOOKUP($E353,'SD Abgabe'!$A$32:$N$610,'SD Abgabe'!$G$28,FALSE)),""))),"")</f>
        <v/>
      </c>
      <c r="AA353" s="87"/>
      <c r="AB353" s="86" t="str">
        <f ca="1">IFERROR(IF(AND(J353&lt;&gt;"eigene Stoffe",VLOOKUP($E353,'SD Abgabe'!$A$32:$N$610,'SD Abgabe'!$H$28,FALSE)=0),"",IF($L353&lt;&gt;0,"",IFERROR(IF(AND(P353&gt;0,O353&lt;&gt;"",Q353&lt;&gt;"t TM"),VLOOKUP($E353,'SD Abgabe'!$A$32:$N$610,'SD Abgabe'!$H$28,FALSE)/O353*P353,VLOOKUP($E353,'SD Abgabe'!$A$32:$N$610,'SD Abgabe'!$H$28,FALSE)),""))),"")</f>
        <v/>
      </c>
      <c r="AC353" s="87"/>
      <c r="AD353" s="424" t="s">
        <v>667</v>
      </c>
      <c r="AE353" s="26" t="str">
        <f>IF($M353=0,"",IFERROR(VLOOKUP($E353,'SD Abgabe'!$A$32:$N$556,AE$20,FALSE),""))</f>
        <v/>
      </c>
      <c r="AF353" s="15">
        <f t="shared" ca="1" si="119"/>
        <v>0</v>
      </c>
      <c r="AG353">
        <f t="shared" ca="1" si="107"/>
        <v>0</v>
      </c>
      <c r="AH353">
        <f t="shared" ca="1" si="108"/>
        <v>0</v>
      </c>
      <c r="AI353">
        <f t="shared" ca="1" si="109"/>
        <v>0</v>
      </c>
      <c r="AJ353">
        <f t="shared" ca="1" si="110"/>
        <v>0</v>
      </c>
      <c r="AK353">
        <f t="shared" si="120"/>
        <v>0</v>
      </c>
      <c r="AL353" s="28" t="e">
        <f ca="1">COUNTIF(OFFSET('SD Abgabe'!$C$32,VLOOKUP(J353,Art_Abgabe,3,FALSE),0,VLOOKUP(J353,Art_Abgabe,4,FALSE)-VLOOKUP(J353,Art_Abgabe,3,FALSE)+1,1),K353)</f>
        <v>#N/A</v>
      </c>
      <c r="AM353" s="14">
        <f ca="1">COUNTIF(OFFSET('SD Abgabe'!$M$32,VLOOKUP(E353,'SD Abgabe'!$A$33:$X$485,'SD Abgabe'!$X$28,FALSE),0,1,VLOOKUP(E353,'SD Abgabe'!$A$33:$Y$485,'SD Abgabe'!$Y$28,FALSE)),M353)</f>
        <v>0</v>
      </c>
      <c r="AN353" s="91">
        <f t="shared" ca="1" si="111"/>
        <v>0</v>
      </c>
      <c r="AO353" s="98">
        <f t="shared" si="121"/>
        <v>3</v>
      </c>
      <c r="AP353" s="98">
        <f t="shared" si="112"/>
        <v>0</v>
      </c>
      <c r="AQ353" s="17" t="str">
        <f t="shared" si="113"/>
        <v>1900-1-Abgabe</v>
      </c>
    </row>
    <row r="354" spans="1:43">
      <c r="A354" s="98">
        <f t="shared" si="102"/>
        <v>0</v>
      </c>
      <c r="B354" s="98" t="str">
        <f>IF(C354=1,SUM($C$23:C354),"")</f>
        <v/>
      </c>
      <c r="C354" s="98">
        <f t="shared" si="103"/>
        <v>0</v>
      </c>
      <c r="D354" t="str">
        <f t="shared" si="115"/>
        <v>1900-1-Abgabe-</v>
      </c>
      <c r="E354" s="7" t="str">
        <f t="shared" ca="1" si="104"/>
        <v>-</v>
      </c>
      <c r="F354" s="7">
        <f t="shared" si="116"/>
        <v>1900</v>
      </c>
      <c r="G354" s="7">
        <f t="shared" si="117"/>
        <v>1</v>
      </c>
      <c r="H354" s="162">
        <f t="shared" si="114"/>
        <v>332</v>
      </c>
      <c r="I354" s="77"/>
      <c r="J354" s="78"/>
      <c r="K354" s="79"/>
      <c r="L354" s="80"/>
      <c r="M354" s="177"/>
      <c r="N354" s="309" t="str">
        <f t="shared" ca="1" si="105"/>
        <v/>
      </c>
      <c r="O354" s="310" t="str">
        <f ca="1">IFERROR(IF(VLOOKUP($E354,'SD Abgabe'!$A$32:$N$610,'SD Abgabe'!$D$28,FALSE)=0,"",VLOOKUP($E354,'SD Abgabe'!$A$32:$N$610,'SD Abgabe'!$D$28,FALSE)),"")</f>
        <v/>
      </c>
      <c r="P354" s="313"/>
      <c r="Q354" s="317" t="str">
        <f>IF(OR($M354=0,L354&lt;&gt;0),"",IFERROR(VLOOKUP($E354,'SD Abgabe'!$A$32:$N$610,'SD Abgabe'!$E$28,FALSE),""))</f>
        <v/>
      </c>
      <c r="R354" s="87"/>
      <c r="S354" s="81" t="str">
        <f t="shared" si="106"/>
        <v/>
      </c>
      <c r="T354" s="82">
        <f>IF(M354="Tierische Erzeugnisse",IF(OR($M354=0,L354&lt;&gt;0,U354&gt;0),"",IFERROR(VLOOKUP($E354,'SD Abgabe'!$A$32:$N$4326,'SD Abgabe'!$J$28,FALSE),0)),)</f>
        <v>0</v>
      </c>
      <c r="U354" s="83"/>
      <c r="V354" s="81" t="str">
        <f t="shared" si="118"/>
        <v/>
      </c>
      <c r="W354" s="82">
        <f>IF(M354="organische Düngemittel",IF(OR($M354=0,L354&lt;&gt;0,X354&gt;0),"",IFERROR(VLOOKUP($E354,'SD Abgabe'!$A$32:$N$4326,'SD Abgabe'!$J$28,FALSE),)),)</f>
        <v>0</v>
      </c>
      <c r="X354" s="84"/>
      <c r="Y354" s="85" t="str">
        <f ca="1">IFERROR(VLOOKUP($E354,'SD Abgabe'!$A$32:$N$610,Y$20,FALSE),"")</f>
        <v/>
      </c>
      <c r="Z354" s="86" t="str">
        <f ca="1">IFERROR(IF(AND(J354&lt;&gt;"eigene Stoffe",VLOOKUP($E354,'SD Abgabe'!$A$32:$N$610,'SD Abgabe'!$G$28,FALSE)=0),"",IF($L354&lt;&gt;0,"",IFERROR(IF(AND(P354&gt;0,O354&lt;&gt;"",Q354&lt;&gt;"t TM"),VLOOKUP($E354,'SD Abgabe'!$A$32:$N$610,'SD Abgabe'!$G$28,FALSE)/O354*P354,VLOOKUP($E354,'SD Abgabe'!$A$32:$N$610,'SD Abgabe'!$G$28,FALSE)),""))),"")</f>
        <v/>
      </c>
      <c r="AA354" s="87"/>
      <c r="AB354" s="86" t="str">
        <f ca="1">IFERROR(IF(AND(J354&lt;&gt;"eigene Stoffe",VLOOKUP($E354,'SD Abgabe'!$A$32:$N$610,'SD Abgabe'!$H$28,FALSE)=0),"",IF($L354&lt;&gt;0,"",IFERROR(IF(AND(P354&gt;0,O354&lt;&gt;"",Q354&lt;&gt;"t TM"),VLOOKUP($E354,'SD Abgabe'!$A$32:$N$610,'SD Abgabe'!$H$28,FALSE)/O354*P354,VLOOKUP($E354,'SD Abgabe'!$A$32:$N$610,'SD Abgabe'!$H$28,FALSE)),""))),"")</f>
        <v/>
      </c>
      <c r="AC354" s="87"/>
      <c r="AD354" s="424" t="s">
        <v>667</v>
      </c>
      <c r="AE354" s="26" t="str">
        <f>IF($M354=0,"",IFERROR(VLOOKUP($E354,'SD Abgabe'!$A$32:$N$556,AE$20,FALSE),""))</f>
        <v/>
      </c>
      <c r="AF354" s="15">
        <f t="shared" ca="1" si="119"/>
        <v>0</v>
      </c>
      <c r="AG354">
        <f t="shared" ca="1" si="107"/>
        <v>0</v>
      </c>
      <c r="AH354">
        <f t="shared" ca="1" si="108"/>
        <v>0</v>
      </c>
      <c r="AI354">
        <f t="shared" ca="1" si="109"/>
        <v>0</v>
      </c>
      <c r="AJ354">
        <f t="shared" ca="1" si="110"/>
        <v>0</v>
      </c>
      <c r="AK354">
        <f t="shared" si="120"/>
        <v>0</v>
      </c>
      <c r="AL354" s="28" t="e">
        <f ca="1">COUNTIF(OFFSET('SD Abgabe'!$C$32,VLOOKUP(J354,Art_Abgabe,3,FALSE),0,VLOOKUP(J354,Art_Abgabe,4,FALSE)-VLOOKUP(J354,Art_Abgabe,3,FALSE)+1,1),K354)</f>
        <v>#N/A</v>
      </c>
      <c r="AM354" s="14">
        <f ca="1">COUNTIF(OFFSET('SD Abgabe'!$M$32,VLOOKUP(E354,'SD Abgabe'!$A$33:$X$485,'SD Abgabe'!$X$28,FALSE),0,1,VLOOKUP(E354,'SD Abgabe'!$A$33:$Y$485,'SD Abgabe'!$Y$28,FALSE)),M354)</f>
        <v>0</v>
      </c>
      <c r="AN354" s="91">
        <f t="shared" ca="1" si="111"/>
        <v>0</v>
      </c>
      <c r="AO354" s="98">
        <f t="shared" si="121"/>
        <v>3</v>
      </c>
      <c r="AP354" s="98">
        <f t="shared" si="112"/>
        <v>0</v>
      </c>
      <c r="AQ354" s="17" t="str">
        <f t="shared" si="113"/>
        <v>1900-1-Abgabe</v>
      </c>
    </row>
    <row r="355" spans="1:43">
      <c r="A355" s="98">
        <f t="shared" si="102"/>
        <v>0</v>
      </c>
      <c r="B355" s="98" t="str">
        <f>IF(C355=1,SUM($C$23:C355),"")</f>
        <v/>
      </c>
      <c r="C355" s="98">
        <f t="shared" si="103"/>
        <v>0</v>
      </c>
      <c r="D355" t="str">
        <f t="shared" si="115"/>
        <v>1900-1-Abgabe-</v>
      </c>
      <c r="E355" s="7" t="str">
        <f t="shared" ca="1" si="104"/>
        <v>-</v>
      </c>
      <c r="F355" s="7">
        <f t="shared" si="116"/>
        <v>1900</v>
      </c>
      <c r="G355" s="7">
        <f t="shared" si="117"/>
        <v>1</v>
      </c>
      <c r="H355" s="162">
        <f t="shared" si="114"/>
        <v>333</v>
      </c>
      <c r="I355" s="77"/>
      <c r="J355" s="78"/>
      <c r="K355" s="79"/>
      <c r="L355" s="80"/>
      <c r="M355" s="177"/>
      <c r="N355" s="309" t="str">
        <f t="shared" ca="1" si="105"/>
        <v/>
      </c>
      <c r="O355" s="310" t="str">
        <f ca="1">IFERROR(IF(VLOOKUP($E355,'SD Abgabe'!$A$32:$N$610,'SD Abgabe'!$D$28,FALSE)=0,"",VLOOKUP($E355,'SD Abgabe'!$A$32:$N$610,'SD Abgabe'!$D$28,FALSE)),"")</f>
        <v/>
      </c>
      <c r="P355" s="313"/>
      <c r="Q355" s="317" t="str">
        <f>IF(OR($M355=0,L355&lt;&gt;0),"",IFERROR(VLOOKUP($E355,'SD Abgabe'!$A$32:$N$610,'SD Abgabe'!$E$28,FALSE),""))</f>
        <v/>
      </c>
      <c r="R355" s="87"/>
      <c r="S355" s="81" t="str">
        <f t="shared" si="106"/>
        <v/>
      </c>
      <c r="T355" s="82">
        <f>IF(M355="Tierische Erzeugnisse",IF(OR($M355=0,L355&lt;&gt;0,U355&gt;0),"",IFERROR(VLOOKUP($E355,'SD Abgabe'!$A$32:$N$4326,'SD Abgabe'!$J$28,FALSE),0)),)</f>
        <v>0</v>
      </c>
      <c r="U355" s="83"/>
      <c r="V355" s="81" t="str">
        <f t="shared" si="118"/>
        <v/>
      </c>
      <c r="W355" s="82">
        <f>IF(M355="organische Düngemittel",IF(OR($M355=0,L355&lt;&gt;0,X355&gt;0),"",IFERROR(VLOOKUP($E355,'SD Abgabe'!$A$32:$N$4326,'SD Abgabe'!$J$28,FALSE),)),)</f>
        <v>0</v>
      </c>
      <c r="X355" s="84"/>
      <c r="Y355" s="85" t="str">
        <f ca="1">IFERROR(VLOOKUP($E355,'SD Abgabe'!$A$32:$N$610,Y$20,FALSE),"")</f>
        <v/>
      </c>
      <c r="Z355" s="86" t="str">
        <f ca="1">IFERROR(IF(AND(J355&lt;&gt;"eigene Stoffe",VLOOKUP($E355,'SD Abgabe'!$A$32:$N$610,'SD Abgabe'!$G$28,FALSE)=0),"",IF($L355&lt;&gt;0,"",IFERROR(IF(AND(P355&gt;0,O355&lt;&gt;"",Q355&lt;&gt;"t TM"),VLOOKUP($E355,'SD Abgabe'!$A$32:$N$610,'SD Abgabe'!$G$28,FALSE)/O355*P355,VLOOKUP($E355,'SD Abgabe'!$A$32:$N$610,'SD Abgabe'!$G$28,FALSE)),""))),"")</f>
        <v/>
      </c>
      <c r="AA355" s="87"/>
      <c r="AB355" s="86" t="str">
        <f ca="1">IFERROR(IF(AND(J355&lt;&gt;"eigene Stoffe",VLOOKUP($E355,'SD Abgabe'!$A$32:$N$610,'SD Abgabe'!$H$28,FALSE)=0),"",IF($L355&lt;&gt;0,"",IFERROR(IF(AND(P355&gt;0,O355&lt;&gt;"",Q355&lt;&gt;"t TM"),VLOOKUP($E355,'SD Abgabe'!$A$32:$N$610,'SD Abgabe'!$H$28,FALSE)/O355*P355,VLOOKUP($E355,'SD Abgabe'!$A$32:$N$610,'SD Abgabe'!$H$28,FALSE)),""))),"")</f>
        <v/>
      </c>
      <c r="AC355" s="87"/>
      <c r="AD355" s="424" t="s">
        <v>667</v>
      </c>
      <c r="AE355" s="26" t="str">
        <f>IF($M355=0,"",IFERROR(VLOOKUP($E355,'SD Abgabe'!$A$32:$N$556,AE$20,FALSE),""))</f>
        <v/>
      </c>
      <c r="AF355" s="15">
        <f t="shared" ca="1" si="119"/>
        <v>0</v>
      </c>
      <c r="AG355">
        <f t="shared" ca="1" si="107"/>
        <v>0</v>
      </c>
      <c r="AH355">
        <f t="shared" ca="1" si="108"/>
        <v>0</v>
      </c>
      <c r="AI355">
        <f t="shared" ca="1" si="109"/>
        <v>0</v>
      </c>
      <c r="AJ355">
        <f t="shared" ca="1" si="110"/>
        <v>0</v>
      </c>
      <c r="AK355">
        <f t="shared" si="120"/>
        <v>0</v>
      </c>
      <c r="AL355" s="28" t="e">
        <f ca="1">COUNTIF(OFFSET('SD Abgabe'!$C$32,VLOOKUP(J355,Art_Abgabe,3,FALSE),0,VLOOKUP(J355,Art_Abgabe,4,FALSE)-VLOOKUP(J355,Art_Abgabe,3,FALSE)+1,1),K355)</f>
        <v>#N/A</v>
      </c>
      <c r="AM355" s="14">
        <f ca="1">COUNTIF(OFFSET('SD Abgabe'!$M$32,VLOOKUP(E355,'SD Abgabe'!$A$33:$X$485,'SD Abgabe'!$X$28,FALSE),0,1,VLOOKUP(E355,'SD Abgabe'!$A$33:$Y$485,'SD Abgabe'!$Y$28,FALSE)),M355)</f>
        <v>0</v>
      </c>
      <c r="AN355" s="91">
        <f t="shared" ca="1" si="111"/>
        <v>0</v>
      </c>
      <c r="AO355" s="98">
        <f t="shared" si="121"/>
        <v>3</v>
      </c>
      <c r="AP355" s="98">
        <f t="shared" si="112"/>
        <v>0</v>
      </c>
      <c r="AQ355" s="17" t="str">
        <f t="shared" si="113"/>
        <v>1900-1-Abgabe</v>
      </c>
    </row>
    <row r="356" spans="1:43">
      <c r="A356" s="98">
        <f t="shared" si="102"/>
        <v>0</v>
      </c>
      <c r="B356" s="98" t="str">
        <f>IF(C356=1,SUM($C$23:C356),"")</f>
        <v/>
      </c>
      <c r="C356" s="98">
        <f t="shared" si="103"/>
        <v>0</v>
      </c>
      <c r="D356" t="str">
        <f t="shared" si="115"/>
        <v>1900-1-Abgabe-</v>
      </c>
      <c r="E356" s="7" t="str">
        <f t="shared" ca="1" si="104"/>
        <v>-</v>
      </c>
      <c r="F356" s="7">
        <f t="shared" si="116"/>
        <v>1900</v>
      </c>
      <c r="G356" s="7">
        <f t="shared" si="117"/>
        <v>1</v>
      </c>
      <c r="H356" s="162">
        <f t="shared" si="114"/>
        <v>334</v>
      </c>
      <c r="I356" s="77"/>
      <c r="J356" s="78"/>
      <c r="K356" s="79"/>
      <c r="L356" s="80"/>
      <c r="M356" s="177"/>
      <c r="N356" s="309" t="str">
        <f t="shared" ca="1" si="105"/>
        <v/>
      </c>
      <c r="O356" s="310" t="str">
        <f ca="1">IFERROR(IF(VLOOKUP($E356,'SD Abgabe'!$A$32:$N$610,'SD Abgabe'!$D$28,FALSE)=0,"",VLOOKUP($E356,'SD Abgabe'!$A$32:$N$610,'SD Abgabe'!$D$28,FALSE)),"")</f>
        <v/>
      </c>
      <c r="P356" s="313"/>
      <c r="Q356" s="317" t="str">
        <f>IF(OR($M356=0,L356&lt;&gt;0),"",IFERROR(VLOOKUP($E356,'SD Abgabe'!$A$32:$N$610,'SD Abgabe'!$E$28,FALSE),""))</f>
        <v/>
      </c>
      <c r="R356" s="87"/>
      <c r="S356" s="81" t="str">
        <f t="shared" si="106"/>
        <v/>
      </c>
      <c r="T356" s="82">
        <f>IF(M356="Tierische Erzeugnisse",IF(OR($M356=0,L356&lt;&gt;0,U356&gt;0),"",IFERROR(VLOOKUP($E356,'SD Abgabe'!$A$32:$N$4326,'SD Abgabe'!$J$28,FALSE),0)),)</f>
        <v>0</v>
      </c>
      <c r="U356" s="83"/>
      <c r="V356" s="81" t="str">
        <f t="shared" si="118"/>
        <v/>
      </c>
      <c r="W356" s="82">
        <f>IF(M356="organische Düngemittel",IF(OR($M356=0,L356&lt;&gt;0,X356&gt;0),"",IFERROR(VLOOKUP($E356,'SD Abgabe'!$A$32:$N$4326,'SD Abgabe'!$J$28,FALSE),)),)</f>
        <v>0</v>
      </c>
      <c r="X356" s="84"/>
      <c r="Y356" s="85" t="str">
        <f ca="1">IFERROR(VLOOKUP($E356,'SD Abgabe'!$A$32:$N$610,Y$20,FALSE),"")</f>
        <v/>
      </c>
      <c r="Z356" s="86" t="str">
        <f ca="1">IFERROR(IF(AND(J356&lt;&gt;"eigene Stoffe",VLOOKUP($E356,'SD Abgabe'!$A$32:$N$610,'SD Abgabe'!$G$28,FALSE)=0),"",IF($L356&lt;&gt;0,"",IFERROR(IF(AND(P356&gt;0,O356&lt;&gt;"",Q356&lt;&gt;"t TM"),VLOOKUP($E356,'SD Abgabe'!$A$32:$N$610,'SD Abgabe'!$G$28,FALSE)/O356*P356,VLOOKUP($E356,'SD Abgabe'!$A$32:$N$610,'SD Abgabe'!$G$28,FALSE)),""))),"")</f>
        <v/>
      </c>
      <c r="AA356" s="87"/>
      <c r="AB356" s="86" t="str">
        <f ca="1">IFERROR(IF(AND(J356&lt;&gt;"eigene Stoffe",VLOOKUP($E356,'SD Abgabe'!$A$32:$N$610,'SD Abgabe'!$H$28,FALSE)=0),"",IF($L356&lt;&gt;0,"",IFERROR(IF(AND(P356&gt;0,O356&lt;&gt;"",Q356&lt;&gt;"t TM"),VLOOKUP($E356,'SD Abgabe'!$A$32:$N$610,'SD Abgabe'!$H$28,FALSE)/O356*P356,VLOOKUP($E356,'SD Abgabe'!$A$32:$N$610,'SD Abgabe'!$H$28,FALSE)),""))),"")</f>
        <v/>
      </c>
      <c r="AC356" s="87"/>
      <c r="AD356" s="424" t="s">
        <v>667</v>
      </c>
      <c r="AE356" s="26" t="str">
        <f>IF($M356=0,"",IFERROR(VLOOKUP($E356,'SD Abgabe'!$A$32:$N$556,AE$20,FALSE),""))</f>
        <v/>
      </c>
      <c r="AF356" s="15">
        <f t="shared" ca="1" si="119"/>
        <v>0</v>
      </c>
      <c r="AG356">
        <f t="shared" ca="1" si="107"/>
        <v>0</v>
      </c>
      <c r="AH356">
        <f t="shared" ca="1" si="108"/>
        <v>0</v>
      </c>
      <c r="AI356">
        <f t="shared" ca="1" si="109"/>
        <v>0</v>
      </c>
      <c r="AJ356">
        <f t="shared" ca="1" si="110"/>
        <v>0</v>
      </c>
      <c r="AK356">
        <f t="shared" si="120"/>
        <v>0</v>
      </c>
      <c r="AL356" s="28" t="e">
        <f ca="1">COUNTIF(OFFSET('SD Abgabe'!$C$32,VLOOKUP(J356,Art_Abgabe,3,FALSE),0,VLOOKUP(J356,Art_Abgabe,4,FALSE)-VLOOKUP(J356,Art_Abgabe,3,FALSE)+1,1),K356)</f>
        <v>#N/A</v>
      </c>
      <c r="AM356" s="14">
        <f ca="1">COUNTIF(OFFSET('SD Abgabe'!$M$32,VLOOKUP(E356,'SD Abgabe'!$A$33:$X$485,'SD Abgabe'!$X$28,FALSE),0,1,VLOOKUP(E356,'SD Abgabe'!$A$33:$Y$485,'SD Abgabe'!$Y$28,FALSE)),M356)</f>
        <v>0</v>
      </c>
      <c r="AN356" s="91">
        <f t="shared" ca="1" si="111"/>
        <v>0</v>
      </c>
      <c r="AO356" s="98">
        <f t="shared" si="121"/>
        <v>3</v>
      </c>
      <c r="AP356" s="98">
        <f t="shared" si="112"/>
        <v>0</v>
      </c>
      <c r="AQ356" s="17" t="str">
        <f t="shared" si="113"/>
        <v>1900-1-Abgabe</v>
      </c>
    </row>
    <row r="357" spans="1:43">
      <c r="A357" s="98">
        <f t="shared" si="102"/>
        <v>0</v>
      </c>
      <c r="B357" s="98" t="str">
        <f>IF(C357=1,SUM($C$23:C357),"")</f>
        <v/>
      </c>
      <c r="C357" s="98">
        <f t="shared" si="103"/>
        <v>0</v>
      </c>
      <c r="D357" t="str">
        <f t="shared" si="115"/>
        <v>1900-1-Abgabe-</v>
      </c>
      <c r="E357" s="7" t="str">
        <f t="shared" ca="1" si="104"/>
        <v>-</v>
      </c>
      <c r="F357" s="7">
        <f t="shared" si="116"/>
        <v>1900</v>
      </c>
      <c r="G357" s="7">
        <f t="shared" si="117"/>
        <v>1</v>
      </c>
      <c r="H357" s="162">
        <f t="shared" si="114"/>
        <v>335</v>
      </c>
      <c r="I357" s="77"/>
      <c r="J357" s="78"/>
      <c r="K357" s="79"/>
      <c r="L357" s="80"/>
      <c r="M357" s="177"/>
      <c r="N357" s="309" t="str">
        <f t="shared" ca="1" si="105"/>
        <v/>
      </c>
      <c r="O357" s="310" t="str">
        <f ca="1">IFERROR(IF(VLOOKUP($E357,'SD Abgabe'!$A$32:$N$610,'SD Abgabe'!$D$28,FALSE)=0,"",VLOOKUP($E357,'SD Abgabe'!$A$32:$N$610,'SD Abgabe'!$D$28,FALSE)),"")</f>
        <v/>
      </c>
      <c r="P357" s="313"/>
      <c r="Q357" s="317" t="str">
        <f>IF(OR($M357=0,L357&lt;&gt;0),"",IFERROR(VLOOKUP($E357,'SD Abgabe'!$A$32:$N$610,'SD Abgabe'!$E$28,FALSE),""))</f>
        <v/>
      </c>
      <c r="R357" s="87"/>
      <c r="S357" s="81" t="str">
        <f t="shared" si="106"/>
        <v/>
      </c>
      <c r="T357" s="82">
        <f>IF(M357="Tierische Erzeugnisse",IF(OR($M357=0,L357&lt;&gt;0,U357&gt;0),"",IFERROR(VLOOKUP($E357,'SD Abgabe'!$A$32:$N$4326,'SD Abgabe'!$J$28,FALSE),0)),)</f>
        <v>0</v>
      </c>
      <c r="U357" s="83"/>
      <c r="V357" s="81" t="str">
        <f t="shared" si="118"/>
        <v/>
      </c>
      <c r="W357" s="82">
        <f>IF(M357="organische Düngemittel",IF(OR($M357=0,L357&lt;&gt;0,X357&gt;0),"",IFERROR(VLOOKUP($E357,'SD Abgabe'!$A$32:$N$4326,'SD Abgabe'!$J$28,FALSE),)),)</f>
        <v>0</v>
      </c>
      <c r="X357" s="84"/>
      <c r="Y357" s="85" t="str">
        <f ca="1">IFERROR(VLOOKUP($E357,'SD Abgabe'!$A$32:$N$610,Y$20,FALSE),"")</f>
        <v/>
      </c>
      <c r="Z357" s="86" t="str">
        <f ca="1">IFERROR(IF(AND(J357&lt;&gt;"eigene Stoffe",VLOOKUP($E357,'SD Abgabe'!$A$32:$N$610,'SD Abgabe'!$G$28,FALSE)=0),"",IF($L357&lt;&gt;0,"",IFERROR(IF(AND(P357&gt;0,O357&lt;&gt;"",Q357&lt;&gt;"t TM"),VLOOKUP($E357,'SD Abgabe'!$A$32:$N$610,'SD Abgabe'!$G$28,FALSE)/O357*P357,VLOOKUP($E357,'SD Abgabe'!$A$32:$N$610,'SD Abgabe'!$G$28,FALSE)),""))),"")</f>
        <v/>
      </c>
      <c r="AA357" s="87"/>
      <c r="AB357" s="86" t="str">
        <f ca="1">IFERROR(IF(AND(J357&lt;&gt;"eigene Stoffe",VLOOKUP($E357,'SD Abgabe'!$A$32:$N$610,'SD Abgabe'!$H$28,FALSE)=0),"",IF($L357&lt;&gt;0,"",IFERROR(IF(AND(P357&gt;0,O357&lt;&gt;"",Q357&lt;&gt;"t TM"),VLOOKUP($E357,'SD Abgabe'!$A$32:$N$610,'SD Abgabe'!$H$28,FALSE)/O357*P357,VLOOKUP($E357,'SD Abgabe'!$A$32:$N$610,'SD Abgabe'!$H$28,FALSE)),""))),"")</f>
        <v/>
      </c>
      <c r="AC357" s="87"/>
      <c r="AD357" s="424" t="s">
        <v>667</v>
      </c>
      <c r="AE357" s="26" t="str">
        <f>IF($M357=0,"",IFERROR(VLOOKUP($E357,'SD Abgabe'!$A$32:$N$556,AE$20,FALSE),""))</f>
        <v/>
      </c>
      <c r="AF357" s="15">
        <f t="shared" ca="1" si="119"/>
        <v>0</v>
      </c>
      <c r="AG357">
        <f t="shared" ca="1" si="107"/>
        <v>0</v>
      </c>
      <c r="AH357">
        <f t="shared" ca="1" si="108"/>
        <v>0</v>
      </c>
      <c r="AI357">
        <f t="shared" ca="1" si="109"/>
        <v>0</v>
      </c>
      <c r="AJ357">
        <f t="shared" ca="1" si="110"/>
        <v>0</v>
      </c>
      <c r="AK357">
        <f t="shared" si="120"/>
        <v>0</v>
      </c>
      <c r="AL357" s="28" t="e">
        <f ca="1">COUNTIF(OFFSET('SD Abgabe'!$C$32,VLOOKUP(J357,Art_Abgabe,3,FALSE),0,VLOOKUP(J357,Art_Abgabe,4,FALSE)-VLOOKUP(J357,Art_Abgabe,3,FALSE)+1,1),K357)</f>
        <v>#N/A</v>
      </c>
      <c r="AM357" s="14">
        <f ca="1">COUNTIF(OFFSET('SD Abgabe'!$M$32,VLOOKUP(E357,'SD Abgabe'!$A$33:$X$485,'SD Abgabe'!$X$28,FALSE),0,1,VLOOKUP(E357,'SD Abgabe'!$A$33:$Y$485,'SD Abgabe'!$Y$28,FALSE)),M357)</f>
        <v>0</v>
      </c>
      <c r="AN357" s="91">
        <f t="shared" ca="1" si="111"/>
        <v>0</v>
      </c>
      <c r="AO357" s="98">
        <f t="shared" si="121"/>
        <v>3</v>
      </c>
      <c r="AP357" s="98">
        <f t="shared" si="112"/>
        <v>0</v>
      </c>
      <c r="AQ357" s="17" t="str">
        <f t="shared" si="113"/>
        <v>1900-1-Abgabe</v>
      </c>
    </row>
    <row r="358" spans="1:43">
      <c r="A358" s="98">
        <f t="shared" si="102"/>
        <v>0</v>
      </c>
      <c r="B358" s="98" t="str">
        <f>IF(C358=1,SUM($C$23:C358),"")</f>
        <v/>
      </c>
      <c r="C358" s="98">
        <f t="shared" si="103"/>
        <v>0</v>
      </c>
      <c r="D358" t="str">
        <f t="shared" si="115"/>
        <v>1900-1-Abgabe-</v>
      </c>
      <c r="E358" s="7" t="str">
        <f t="shared" ca="1" si="104"/>
        <v>-</v>
      </c>
      <c r="F358" s="7">
        <f t="shared" si="116"/>
        <v>1900</v>
      </c>
      <c r="G358" s="7">
        <f t="shared" si="117"/>
        <v>1</v>
      </c>
      <c r="H358" s="162">
        <f t="shared" si="114"/>
        <v>336</v>
      </c>
      <c r="I358" s="77"/>
      <c r="J358" s="78"/>
      <c r="K358" s="79"/>
      <c r="L358" s="80"/>
      <c r="M358" s="177"/>
      <c r="N358" s="309" t="str">
        <f t="shared" ca="1" si="105"/>
        <v/>
      </c>
      <c r="O358" s="310" t="str">
        <f ca="1">IFERROR(IF(VLOOKUP($E358,'SD Abgabe'!$A$32:$N$610,'SD Abgabe'!$D$28,FALSE)=0,"",VLOOKUP($E358,'SD Abgabe'!$A$32:$N$610,'SD Abgabe'!$D$28,FALSE)),"")</f>
        <v/>
      </c>
      <c r="P358" s="313"/>
      <c r="Q358" s="317" t="str">
        <f>IF(OR($M358=0,L358&lt;&gt;0),"",IFERROR(VLOOKUP($E358,'SD Abgabe'!$A$32:$N$610,'SD Abgabe'!$E$28,FALSE),""))</f>
        <v/>
      </c>
      <c r="R358" s="87"/>
      <c r="S358" s="81" t="str">
        <f t="shared" si="106"/>
        <v/>
      </c>
      <c r="T358" s="82">
        <f>IF(M358="Tierische Erzeugnisse",IF(OR($M358=0,L358&lt;&gt;0,U358&gt;0),"",IFERROR(VLOOKUP($E358,'SD Abgabe'!$A$32:$N$4326,'SD Abgabe'!$J$28,FALSE),0)),)</f>
        <v>0</v>
      </c>
      <c r="U358" s="83"/>
      <c r="V358" s="81" t="str">
        <f t="shared" si="118"/>
        <v/>
      </c>
      <c r="W358" s="82">
        <f>IF(M358="organische Düngemittel",IF(OR($M358=0,L358&lt;&gt;0,X358&gt;0),"",IFERROR(VLOOKUP($E358,'SD Abgabe'!$A$32:$N$4326,'SD Abgabe'!$J$28,FALSE),)),)</f>
        <v>0</v>
      </c>
      <c r="X358" s="84"/>
      <c r="Y358" s="85" t="str">
        <f ca="1">IFERROR(VLOOKUP($E358,'SD Abgabe'!$A$32:$N$610,Y$20,FALSE),"")</f>
        <v/>
      </c>
      <c r="Z358" s="86" t="str">
        <f ca="1">IFERROR(IF(AND(J358&lt;&gt;"eigene Stoffe",VLOOKUP($E358,'SD Abgabe'!$A$32:$N$610,'SD Abgabe'!$G$28,FALSE)=0),"",IF($L358&lt;&gt;0,"",IFERROR(IF(AND(P358&gt;0,O358&lt;&gt;"",Q358&lt;&gt;"t TM"),VLOOKUP($E358,'SD Abgabe'!$A$32:$N$610,'SD Abgabe'!$G$28,FALSE)/O358*P358,VLOOKUP($E358,'SD Abgabe'!$A$32:$N$610,'SD Abgabe'!$G$28,FALSE)),""))),"")</f>
        <v/>
      </c>
      <c r="AA358" s="87"/>
      <c r="AB358" s="86" t="str">
        <f ca="1">IFERROR(IF(AND(J358&lt;&gt;"eigene Stoffe",VLOOKUP($E358,'SD Abgabe'!$A$32:$N$610,'SD Abgabe'!$H$28,FALSE)=0),"",IF($L358&lt;&gt;0,"",IFERROR(IF(AND(P358&gt;0,O358&lt;&gt;"",Q358&lt;&gt;"t TM"),VLOOKUP($E358,'SD Abgabe'!$A$32:$N$610,'SD Abgabe'!$H$28,FALSE)/O358*P358,VLOOKUP($E358,'SD Abgabe'!$A$32:$N$610,'SD Abgabe'!$H$28,FALSE)),""))),"")</f>
        <v/>
      </c>
      <c r="AC358" s="87"/>
      <c r="AD358" s="424" t="s">
        <v>667</v>
      </c>
      <c r="AE358" s="26" t="str">
        <f>IF($M358=0,"",IFERROR(VLOOKUP($E358,'SD Abgabe'!$A$32:$N$556,AE$20,FALSE),""))</f>
        <v/>
      </c>
      <c r="AF358" s="15">
        <f t="shared" ca="1" si="119"/>
        <v>0</v>
      </c>
      <c r="AG358">
        <f t="shared" ca="1" si="107"/>
        <v>0</v>
      </c>
      <c r="AH358">
        <f t="shared" ca="1" si="108"/>
        <v>0</v>
      </c>
      <c r="AI358">
        <f t="shared" ca="1" si="109"/>
        <v>0</v>
      </c>
      <c r="AJ358">
        <f t="shared" ca="1" si="110"/>
        <v>0</v>
      </c>
      <c r="AK358">
        <f t="shared" si="120"/>
        <v>0</v>
      </c>
      <c r="AL358" s="28" t="e">
        <f ca="1">COUNTIF(OFFSET('SD Abgabe'!$C$32,VLOOKUP(J358,Art_Abgabe,3,FALSE),0,VLOOKUP(J358,Art_Abgabe,4,FALSE)-VLOOKUP(J358,Art_Abgabe,3,FALSE)+1,1),K358)</f>
        <v>#N/A</v>
      </c>
      <c r="AM358" s="14">
        <f ca="1">COUNTIF(OFFSET('SD Abgabe'!$M$32,VLOOKUP(E358,'SD Abgabe'!$A$33:$X$485,'SD Abgabe'!$X$28,FALSE),0,1,VLOOKUP(E358,'SD Abgabe'!$A$33:$Y$485,'SD Abgabe'!$Y$28,FALSE)),M358)</f>
        <v>0</v>
      </c>
      <c r="AN358" s="91">
        <f t="shared" ca="1" si="111"/>
        <v>0</v>
      </c>
      <c r="AO358" s="98">
        <f t="shared" si="121"/>
        <v>3</v>
      </c>
      <c r="AP358" s="98">
        <f t="shared" si="112"/>
        <v>0</v>
      </c>
      <c r="AQ358" s="17" t="str">
        <f t="shared" si="113"/>
        <v>1900-1-Abgabe</v>
      </c>
    </row>
    <row r="359" spans="1:43">
      <c r="A359" s="98">
        <f t="shared" si="102"/>
        <v>0</v>
      </c>
      <c r="B359" s="98" t="str">
        <f>IF(C359=1,SUM($C$23:C359),"")</f>
        <v/>
      </c>
      <c r="C359" s="98">
        <f t="shared" si="103"/>
        <v>0</v>
      </c>
      <c r="D359" t="str">
        <f t="shared" si="115"/>
        <v>1900-1-Abgabe-</v>
      </c>
      <c r="E359" s="7" t="str">
        <f t="shared" ca="1" si="104"/>
        <v>-</v>
      </c>
      <c r="F359" s="7">
        <f t="shared" si="116"/>
        <v>1900</v>
      </c>
      <c r="G359" s="7">
        <f t="shared" si="117"/>
        <v>1</v>
      </c>
      <c r="H359" s="162">
        <f t="shared" si="114"/>
        <v>337</v>
      </c>
      <c r="I359" s="77"/>
      <c r="J359" s="78"/>
      <c r="K359" s="79"/>
      <c r="L359" s="80"/>
      <c r="M359" s="177"/>
      <c r="N359" s="309" t="str">
        <f t="shared" ca="1" si="105"/>
        <v/>
      </c>
      <c r="O359" s="310" t="str">
        <f ca="1">IFERROR(IF(VLOOKUP($E359,'SD Abgabe'!$A$32:$N$610,'SD Abgabe'!$D$28,FALSE)=0,"",VLOOKUP($E359,'SD Abgabe'!$A$32:$N$610,'SD Abgabe'!$D$28,FALSE)),"")</f>
        <v/>
      </c>
      <c r="P359" s="313"/>
      <c r="Q359" s="317" t="str">
        <f>IF(OR($M359=0,L359&lt;&gt;0),"",IFERROR(VLOOKUP($E359,'SD Abgabe'!$A$32:$N$610,'SD Abgabe'!$E$28,FALSE),""))</f>
        <v/>
      </c>
      <c r="R359" s="87"/>
      <c r="S359" s="81" t="str">
        <f t="shared" si="106"/>
        <v/>
      </c>
      <c r="T359" s="82">
        <f>IF(M359="Tierische Erzeugnisse",IF(OR($M359=0,L359&lt;&gt;0,U359&gt;0),"",IFERROR(VLOOKUP($E359,'SD Abgabe'!$A$32:$N$4326,'SD Abgabe'!$J$28,FALSE),0)),)</f>
        <v>0</v>
      </c>
      <c r="U359" s="83"/>
      <c r="V359" s="81" t="str">
        <f t="shared" si="118"/>
        <v/>
      </c>
      <c r="W359" s="82">
        <f>IF(M359="organische Düngemittel",IF(OR($M359=0,L359&lt;&gt;0,X359&gt;0),"",IFERROR(VLOOKUP($E359,'SD Abgabe'!$A$32:$N$4326,'SD Abgabe'!$J$28,FALSE),)),)</f>
        <v>0</v>
      </c>
      <c r="X359" s="84"/>
      <c r="Y359" s="85" t="str">
        <f ca="1">IFERROR(VLOOKUP($E359,'SD Abgabe'!$A$32:$N$610,Y$20,FALSE),"")</f>
        <v/>
      </c>
      <c r="Z359" s="86" t="str">
        <f ca="1">IFERROR(IF(AND(J359&lt;&gt;"eigene Stoffe",VLOOKUP($E359,'SD Abgabe'!$A$32:$N$610,'SD Abgabe'!$G$28,FALSE)=0),"",IF($L359&lt;&gt;0,"",IFERROR(IF(AND(P359&gt;0,O359&lt;&gt;"",Q359&lt;&gt;"t TM"),VLOOKUP($E359,'SD Abgabe'!$A$32:$N$610,'SD Abgabe'!$G$28,FALSE)/O359*P359,VLOOKUP($E359,'SD Abgabe'!$A$32:$N$610,'SD Abgabe'!$G$28,FALSE)),""))),"")</f>
        <v/>
      </c>
      <c r="AA359" s="87"/>
      <c r="AB359" s="86" t="str">
        <f ca="1">IFERROR(IF(AND(J359&lt;&gt;"eigene Stoffe",VLOOKUP($E359,'SD Abgabe'!$A$32:$N$610,'SD Abgabe'!$H$28,FALSE)=0),"",IF($L359&lt;&gt;0,"",IFERROR(IF(AND(P359&gt;0,O359&lt;&gt;"",Q359&lt;&gt;"t TM"),VLOOKUP($E359,'SD Abgabe'!$A$32:$N$610,'SD Abgabe'!$H$28,FALSE)/O359*P359,VLOOKUP($E359,'SD Abgabe'!$A$32:$N$610,'SD Abgabe'!$H$28,FALSE)),""))),"")</f>
        <v/>
      </c>
      <c r="AC359" s="87"/>
      <c r="AD359" s="424" t="s">
        <v>667</v>
      </c>
      <c r="AE359" s="26" t="str">
        <f>IF($M359=0,"",IFERROR(VLOOKUP($E359,'SD Abgabe'!$A$32:$N$556,AE$20,FALSE),""))</f>
        <v/>
      </c>
      <c r="AF359" s="15">
        <f t="shared" ca="1" si="119"/>
        <v>0</v>
      </c>
      <c r="AG359">
        <f t="shared" ca="1" si="107"/>
        <v>0</v>
      </c>
      <c r="AH359">
        <f t="shared" ca="1" si="108"/>
        <v>0</v>
      </c>
      <c r="AI359">
        <f t="shared" ca="1" si="109"/>
        <v>0</v>
      </c>
      <c r="AJ359">
        <f t="shared" ca="1" si="110"/>
        <v>0</v>
      </c>
      <c r="AK359">
        <f t="shared" si="120"/>
        <v>0</v>
      </c>
      <c r="AL359" s="28" t="e">
        <f ca="1">COUNTIF(OFFSET('SD Abgabe'!$C$32,VLOOKUP(J359,Art_Abgabe,3,FALSE),0,VLOOKUP(J359,Art_Abgabe,4,FALSE)-VLOOKUP(J359,Art_Abgabe,3,FALSE)+1,1),K359)</f>
        <v>#N/A</v>
      </c>
      <c r="AM359" s="14">
        <f ca="1">COUNTIF(OFFSET('SD Abgabe'!$M$32,VLOOKUP(E359,'SD Abgabe'!$A$33:$X$485,'SD Abgabe'!$X$28,FALSE),0,1,VLOOKUP(E359,'SD Abgabe'!$A$33:$Y$485,'SD Abgabe'!$Y$28,FALSE)),M359)</f>
        <v>0</v>
      </c>
      <c r="AN359" s="91">
        <f t="shared" ca="1" si="111"/>
        <v>0</v>
      </c>
      <c r="AO359" s="98">
        <f t="shared" si="121"/>
        <v>3</v>
      </c>
      <c r="AP359" s="98">
        <f t="shared" si="112"/>
        <v>0</v>
      </c>
      <c r="AQ359" s="17" t="str">
        <f t="shared" si="113"/>
        <v>1900-1-Abgabe</v>
      </c>
    </row>
    <row r="360" spans="1:43">
      <c r="A360" s="98">
        <f t="shared" si="102"/>
        <v>0</v>
      </c>
      <c r="B360" s="98" t="str">
        <f>IF(C360=1,SUM($C$23:C360),"")</f>
        <v/>
      </c>
      <c r="C360" s="98">
        <f t="shared" si="103"/>
        <v>0</v>
      </c>
      <c r="D360" t="str">
        <f t="shared" si="115"/>
        <v>1900-1-Abgabe-</v>
      </c>
      <c r="E360" s="7" t="str">
        <f t="shared" ca="1" si="104"/>
        <v>-</v>
      </c>
      <c r="F360" s="7">
        <f t="shared" si="116"/>
        <v>1900</v>
      </c>
      <c r="G360" s="7">
        <f t="shared" si="117"/>
        <v>1</v>
      </c>
      <c r="H360" s="162">
        <f t="shared" si="114"/>
        <v>338</v>
      </c>
      <c r="I360" s="77"/>
      <c r="J360" s="78"/>
      <c r="K360" s="79"/>
      <c r="L360" s="80"/>
      <c r="M360" s="177"/>
      <c r="N360" s="309" t="str">
        <f t="shared" ca="1" si="105"/>
        <v/>
      </c>
      <c r="O360" s="310" t="str">
        <f ca="1">IFERROR(IF(VLOOKUP($E360,'SD Abgabe'!$A$32:$N$610,'SD Abgabe'!$D$28,FALSE)=0,"",VLOOKUP($E360,'SD Abgabe'!$A$32:$N$610,'SD Abgabe'!$D$28,FALSE)),"")</f>
        <v/>
      </c>
      <c r="P360" s="313"/>
      <c r="Q360" s="317" t="str">
        <f>IF(OR($M360=0,L360&lt;&gt;0),"",IFERROR(VLOOKUP($E360,'SD Abgabe'!$A$32:$N$610,'SD Abgabe'!$E$28,FALSE),""))</f>
        <v/>
      </c>
      <c r="R360" s="87"/>
      <c r="S360" s="81" t="str">
        <f t="shared" si="106"/>
        <v/>
      </c>
      <c r="T360" s="82">
        <f>IF(M360="Tierische Erzeugnisse",IF(OR($M360=0,L360&lt;&gt;0,U360&gt;0),"",IFERROR(VLOOKUP($E360,'SD Abgabe'!$A$32:$N$4326,'SD Abgabe'!$J$28,FALSE),0)),)</f>
        <v>0</v>
      </c>
      <c r="U360" s="83"/>
      <c r="V360" s="81" t="str">
        <f t="shared" si="118"/>
        <v/>
      </c>
      <c r="W360" s="82">
        <f>IF(M360="organische Düngemittel",IF(OR($M360=0,L360&lt;&gt;0,X360&gt;0),"",IFERROR(VLOOKUP($E360,'SD Abgabe'!$A$32:$N$4326,'SD Abgabe'!$J$28,FALSE),)),)</f>
        <v>0</v>
      </c>
      <c r="X360" s="84"/>
      <c r="Y360" s="85" t="str">
        <f ca="1">IFERROR(VLOOKUP($E360,'SD Abgabe'!$A$32:$N$610,Y$20,FALSE),"")</f>
        <v/>
      </c>
      <c r="Z360" s="86" t="str">
        <f ca="1">IFERROR(IF(AND(J360&lt;&gt;"eigene Stoffe",VLOOKUP($E360,'SD Abgabe'!$A$32:$N$610,'SD Abgabe'!$G$28,FALSE)=0),"",IF($L360&lt;&gt;0,"",IFERROR(IF(AND(P360&gt;0,O360&lt;&gt;"",Q360&lt;&gt;"t TM"),VLOOKUP($E360,'SD Abgabe'!$A$32:$N$610,'SD Abgabe'!$G$28,FALSE)/O360*P360,VLOOKUP($E360,'SD Abgabe'!$A$32:$N$610,'SD Abgabe'!$G$28,FALSE)),""))),"")</f>
        <v/>
      </c>
      <c r="AA360" s="87"/>
      <c r="AB360" s="86" t="str">
        <f ca="1">IFERROR(IF(AND(J360&lt;&gt;"eigene Stoffe",VLOOKUP($E360,'SD Abgabe'!$A$32:$N$610,'SD Abgabe'!$H$28,FALSE)=0),"",IF($L360&lt;&gt;0,"",IFERROR(IF(AND(P360&gt;0,O360&lt;&gt;"",Q360&lt;&gt;"t TM"),VLOOKUP($E360,'SD Abgabe'!$A$32:$N$610,'SD Abgabe'!$H$28,FALSE)/O360*P360,VLOOKUP($E360,'SD Abgabe'!$A$32:$N$610,'SD Abgabe'!$H$28,FALSE)),""))),"")</f>
        <v/>
      </c>
      <c r="AC360" s="87"/>
      <c r="AD360" s="424" t="s">
        <v>667</v>
      </c>
      <c r="AE360" s="26" t="str">
        <f>IF($M360=0,"",IFERROR(VLOOKUP($E360,'SD Abgabe'!$A$32:$N$556,AE$20,FALSE),""))</f>
        <v/>
      </c>
      <c r="AF360" s="15">
        <f t="shared" ca="1" si="119"/>
        <v>0</v>
      </c>
      <c r="AG360">
        <f t="shared" ca="1" si="107"/>
        <v>0</v>
      </c>
      <c r="AH360">
        <f t="shared" ca="1" si="108"/>
        <v>0</v>
      </c>
      <c r="AI360">
        <f t="shared" ca="1" si="109"/>
        <v>0</v>
      </c>
      <c r="AJ360">
        <f t="shared" ca="1" si="110"/>
        <v>0</v>
      </c>
      <c r="AK360">
        <f t="shared" si="120"/>
        <v>0</v>
      </c>
      <c r="AL360" s="28" t="e">
        <f ca="1">COUNTIF(OFFSET('SD Abgabe'!$C$32,VLOOKUP(J360,Art_Abgabe,3,FALSE),0,VLOOKUP(J360,Art_Abgabe,4,FALSE)-VLOOKUP(J360,Art_Abgabe,3,FALSE)+1,1),K360)</f>
        <v>#N/A</v>
      </c>
      <c r="AM360" s="14">
        <f ca="1">COUNTIF(OFFSET('SD Abgabe'!$M$32,VLOOKUP(E360,'SD Abgabe'!$A$33:$X$485,'SD Abgabe'!$X$28,FALSE),0,1,VLOOKUP(E360,'SD Abgabe'!$A$33:$Y$485,'SD Abgabe'!$Y$28,FALSE)),M360)</f>
        <v>0</v>
      </c>
      <c r="AN360" s="91">
        <f t="shared" ca="1" si="111"/>
        <v>0</v>
      </c>
      <c r="AO360" s="98">
        <f t="shared" si="121"/>
        <v>3</v>
      </c>
      <c r="AP360" s="98">
        <f t="shared" si="112"/>
        <v>0</v>
      </c>
      <c r="AQ360" s="17" t="str">
        <f t="shared" si="113"/>
        <v>1900-1-Abgabe</v>
      </c>
    </row>
    <row r="361" spans="1:43">
      <c r="A361" s="98">
        <f t="shared" si="102"/>
        <v>0</v>
      </c>
      <c r="B361" s="98" t="str">
        <f>IF(C361=1,SUM($C$23:C361),"")</f>
        <v/>
      </c>
      <c r="C361" s="98">
        <f t="shared" si="103"/>
        <v>0</v>
      </c>
      <c r="D361" t="str">
        <f t="shared" si="115"/>
        <v>1900-1-Abgabe-</v>
      </c>
      <c r="E361" s="7" t="str">
        <f t="shared" ca="1" si="104"/>
        <v>-</v>
      </c>
      <c r="F361" s="7">
        <f t="shared" si="116"/>
        <v>1900</v>
      </c>
      <c r="G361" s="7">
        <f t="shared" si="117"/>
        <v>1</v>
      </c>
      <c r="H361" s="162">
        <f t="shared" si="114"/>
        <v>339</v>
      </c>
      <c r="I361" s="77"/>
      <c r="J361" s="78"/>
      <c r="K361" s="79"/>
      <c r="L361" s="80"/>
      <c r="M361" s="177"/>
      <c r="N361" s="309" t="str">
        <f t="shared" ca="1" si="105"/>
        <v/>
      </c>
      <c r="O361" s="310" t="str">
        <f ca="1">IFERROR(IF(VLOOKUP($E361,'SD Abgabe'!$A$32:$N$610,'SD Abgabe'!$D$28,FALSE)=0,"",VLOOKUP($E361,'SD Abgabe'!$A$32:$N$610,'SD Abgabe'!$D$28,FALSE)),"")</f>
        <v/>
      </c>
      <c r="P361" s="313"/>
      <c r="Q361" s="317" t="str">
        <f>IF(OR($M361=0,L361&lt;&gt;0),"",IFERROR(VLOOKUP($E361,'SD Abgabe'!$A$32:$N$610,'SD Abgabe'!$E$28,FALSE),""))</f>
        <v/>
      </c>
      <c r="R361" s="87"/>
      <c r="S361" s="81" t="str">
        <f t="shared" si="106"/>
        <v/>
      </c>
      <c r="T361" s="82">
        <f>IF(M361="Tierische Erzeugnisse",IF(OR($M361=0,L361&lt;&gt;0,U361&gt;0),"",IFERROR(VLOOKUP($E361,'SD Abgabe'!$A$32:$N$4326,'SD Abgabe'!$J$28,FALSE),0)),)</f>
        <v>0</v>
      </c>
      <c r="U361" s="83"/>
      <c r="V361" s="81" t="str">
        <f t="shared" si="118"/>
        <v/>
      </c>
      <c r="W361" s="82">
        <f>IF(M361="organische Düngemittel",IF(OR($M361=0,L361&lt;&gt;0,X361&gt;0),"",IFERROR(VLOOKUP($E361,'SD Abgabe'!$A$32:$N$4326,'SD Abgabe'!$J$28,FALSE),)),)</f>
        <v>0</v>
      </c>
      <c r="X361" s="84"/>
      <c r="Y361" s="85" t="str">
        <f ca="1">IFERROR(VLOOKUP($E361,'SD Abgabe'!$A$32:$N$610,Y$20,FALSE),"")</f>
        <v/>
      </c>
      <c r="Z361" s="86" t="str">
        <f ca="1">IFERROR(IF(AND(J361&lt;&gt;"eigene Stoffe",VLOOKUP($E361,'SD Abgabe'!$A$32:$N$610,'SD Abgabe'!$G$28,FALSE)=0),"",IF($L361&lt;&gt;0,"",IFERROR(IF(AND(P361&gt;0,O361&lt;&gt;"",Q361&lt;&gt;"t TM"),VLOOKUP($E361,'SD Abgabe'!$A$32:$N$610,'SD Abgabe'!$G$28,FALSE)/O361*P361,VLOOKUP($E361,'SD Abgabe'!$A$32:$N$610,'SD Abgabe'!$G$28,FALSE)),""))),"")</f>
        <v/>
      </c>
      <c r="AA361" s="87"/>
      <c r="AB361" s="86" t="str">
        <f ca="1">IFERROR(IF(AND(J361&lt;&gt;"eigene Stoffe",VLOOKUP($E361,'SD Abgabe'!$A$32:$N$610,'SD Abgabe'!$H$28,FALSE)=0),"",IF($L361&lt;&gt;0,"",IFERROR(IF(AND(P361&gt;0,O361&lt;&gt;"",Q361&lt;&gt;"t TM"),VLOOKUP($E361,'SD Abgabe'!$A$32:$N$610,'SD Abgabe'!$H$28,FALSE)/O361*P361,VLOOKUP($E361,'SD Abgabe'!$A$32:$N$610,'SD Abgabe'!$H$28,FALSE)),""))),"")</f>
        <v/>
      </c>
      <c r="AC361" s="87"/>
      <c r="AD361" s="424" t="s">
        <v>667</v>
      </c>
      <c r="AE361" s="26" t="str">
        <f>IF($M361=0,"",IFERROR(VLOOKUP($E361,'SD Abgabe'!$A$32:$N$556,AE$20,FALSE),""))</f>
        <v/>
      </c>
      <c r="AF361" s="15">
        <f t="shared" ca="1" si="119"/>
        <v>0</v>
      </c>
      <c r="AG361">
        <f t="shared" ca="1" si="107"/>
        <v>0</v>
      </c>
      <c r="AH361">
        <f t="shared" ca="1" si="108"/>
        <v>0</v>
      </c>
      <c r="AI361">
        <f t="shared" ca="1" si="109"/>
        <v>0</v>
      </c>
      <c r="AJ361">
        <f t="shared" ca="1" si="110"/>
        <v>0</v>
      </c>
      <c r="AK361">
        <f t="shared" si="120"/>
        <v>0</v>
      </c>
      <c r="AL361" s="28" t="e">
        <f ca="1">COUNTIF(OFFSET('SD Abgabe'!$C$32,VLOOKUP(J361,Art_Abgabe,3,FALSE),0,VLOOKUP(J361,Art_Abgabe,4,FALSE)-VLOOKUP(J361,Art_Abgabe,3,FALSE)+1,1),K361)</f>
        <v>#N/A</v>
      </c>
      <c r="AM361" s="14">
        <f ca="1">COUNTIF(OFFSET('SD Abgabe'!$M$32,VLOOKUP(E361,'SD Abgabe'!$A$33:$X$485,'SD Abgabe'!$X$28,FALSE),0,1,VLOOKUP(E361,'SD Abgabe'!$A$33:$Y$485,'SD Abgabe'!$Y$28,FALSE)),M361)</f>
        <v>0</v>
      </c>
      <c r="AN361" s="91">
        <f t="shared" ca="1" si="111"/>
        <v>0</v>
      </c>
      <c r="AO361" s="98">
        <f t="shared" si="121"/>
        <v>3</v>
      </c>
      <c r="AP361" s="98">
        <f t="shared" si="112"/>
        <v>0</v>
      </c>
      <c r="AQ361" s="17" t="str">
        <f t="shared" si="113"/>
        <v>1900-1-Abgabe</v>
      </c>
    </row>
    <row r="362" spans="1:43">
      <c r="A362" s="98">
        <f t="shared" si="102"/>
        <v>0</v>
      </c>
      <c r="B362" s="98" t="str">
        <f>IF(C362=1,SUM($C$23:C362),"")</f>
        <v/>
      </c>
      <c r="C362" s="98">
        <f t="shared" si="103"/>
        <v>0</v>
      </c>
      <c r="D362" t="str">
        <f t="shared" si="115"/>
        <v>1900-1-Abgabe-</v>
      </c>
      <c r="E362" s="7" t="str">
        <f t="shared" ca="1" si="104"/>
        <v>-</v>
      </c>
      <c r="F362" s="7">
        <f t="shared" si="116"/>
        <v>1900</v>
      </c>
      <c r="G362" s="7">
        <f t="shared" si="117"/>
        <v>1</v>
      </c>
      <c r="H362" s="162">
        <f t="shared" si="114"/>
        <v>340</v>
      </c>
      <c r="I362" s="77"/>
      <c r="J362" s="78"/>
      <c r="K362" s="79"/>
      <c r="L362" s="80"/>
      <c r="M362" s="177"/>
      <c r="N362" s="309" t="str">
        <f t="shared" ca="1" si="105"/>
        <v/>
      </c>
      <c r="O362" s="310" t="str">
        <f ca="1">IFERROR(IF(VLOOKUP($E362,'SD Abgabe'!$A$32:$N$610,'SD Abgabe'!$D$28,FALSE)=0,"",VLOOKUP($E362,'SD Abgabe'!$A$32:$N$610,'SD Abgabe'!$D$28,FALSE)),"")</f>
        <v/>
      </c>
      <c r="P362" s="313"/>
      <c r="Q362" s="317" t="str">
        <f>IF(OR($M362=0,L362&lt;&gt;0),"",IFERROR(VLOOKUP($E362,'SD Abgabe'!$A$32:$N$610,'SD Abgabe'!$E$28,FALSE),""))</f>
        <v/>
      </c>
      <c r="R362" s="87"/>
      <c r="S362" s="81" t="str">
        <f t="shared" si="106"/>
        <v/>
      </c>
      <c r="T362" s="82">
        <f>IF(M362="Tierische Erzeugnisse",IF(OR($M362=0,L362&lt;&gt;0,U362&gt;0),"",IFERROR(VLOOKUP($E362,'SD Abgabe'!$A$32:$N$4326,'SD Abgabe'!$J$28,FALSE),0)),)</f>
        <v>0</v>
      </c>
      <c r="U362" s="83"/>
      <c r="V362" s="81" t="str">
        <f t="shared" si="118"/>
        <v/>
      </c>
      <c r="W362" s="82">
        <f>IF(M362="organische Düngemittel",IF(OR($M362=0,L362&lt;&gt;0,X362&gt;0),"",IFERROR(VLOOKUP($E362,'SD Abgabe'!$A$32:$N$4326,'SD Abgabe'!$J$28,FALSE),)),)</f>
        <v>0</v>
      </c>
      <c r="X362" s="84"/>
      <c r="Y362" s="85" t="str">
        <f ca="1">IFERROR(VLOOKUP($E362,'SD Abgabe'!$A$32:$N$610,Y$20,FALSE),"")</f>
        <v/>
      </c>
      <c r="Z362" s="86" t="str">
        <f ca="1">IFERROR(IF(AND(J362&lt;&gt;"eigene Stoffe",VLOOKUP($E362,'SD Abgabe'!$A$32:$N$610,'SD Abgabe'!$G$28,FALSE)=0),"",IF($L362&lt;&gt;0,"",IFERROR(IF(AND(P362&gt;0,O362&lt;&gt;"",Q362&lt;&gt;"t TM"),VLOOKUP($E362,'SD Abgabe'!$A$32:$N$610,'SD Abgabe'!$G$28,FALSE)/O362*P362,VLOOKUP($E362,'SD Abgabe'!$A$32:$N$610,'SD Abgabe'!$G$28,FALSE)),""))),"")</f>
        <v/>
      </c>
      <c r="AA362" s="87"/>
      <c r="AB362" s="86" t="str">
        <f ca="1">IFERROR(IF(AND(J362&lt;&gt;"eigene Stoffe",VLOOKUP($E362,'SD Abgabe'!$A$32:$N$610,'SD Abgabe'!$H$28,FALSE)=0),"",IF($L362&lt;&gt;0,"",IFERROR(IF(AND(P362&gt;0,O362&lt;&gt;"",Q362&lt;&gt;"t TM"),VLOOKUP($E362,'SD Abgabe'!$A$32:$N$610,'SD Abgabe'!$H$28,FALSE)/O362*P362,VLOOKUP($E362,'SD Abgabe'!$A$32:$N$610,'SD Abgabe'!$H$28,FALSE)),""))),"")</f>
        <v/>
      </c>
      <c r="AC362" s="87"/>
      <c r="AD362" s="424" t="s">
        <v>667</v>
      </c>
      <c r="AE362" s="26" t="str">
        <f>IF($M362=0,"",IFERROR(VLOOKUP($E362,'SD Abgabe'!$A$32:$N$556,AE$20,FALSE),""))</f>
        <v/>
      </c>
      <c r="AF362" s="15">
        <f t="shared" ca="1" si="119"/>
        <v>0</v>
      </c>
      <c r="AG362">
        <f t="shared" ca="1" si="107"/>
        <v>0</v>
      </c>
      <c r="AH362">
        <f t="shared" ca="1" si="108"/>
        <v>0</v>
      </c>
      <c r="AI362">
        <f t="shared" ca="1" si="109"/>
        <v>0</v>
      </c>
      <c r="AJ362">
        <f t="shared" ca="1" si="110"/>
        <v>0</v>
      </c>
      <c r="AK362">
        <f t="shared" si="120"/>
        <v>0</v>
      </c>
      <c r="AL362" s="28" t="e">
        <f ca="1">COUNTIF(OFFSET('SD Abgabe'!$C$32,VLOOKUP(J362,Art_Abgabe,3,FALSE),0,VLOOKUP(J362,Art_Abgabe,4,FALSE)-VLOOKUP(J362,Art_Abgabe,3,FALSE)+1,1),K362)</f>
        <v>#N/A</v>
      </c>
      <c r="AM362" s="14">
        <f ca="1">COUNTIF(OFFSET('SD Abgabe'!$M$32,VLOOKUP(E362,'SD Abgabe'!$A$33:$X$485,'SD Abgabe'!$X$28,FALSE),0,1,VLOOKUP(E362,'SD Abgabe'!$A$33:$Y$485,'SD Abgabe'!$Y$28,FALSE)),M362)</f>
        <v>0</v>
      </c>
      <c r="AN362" s="91">
        <f t="shared" ca="1" si="111"/>
        <v>0</v>
      </c>
      <c r="AO362" s="98">
        <f t="shared" si="121"/>
        <v>3</v>
      </c>
      <c r="AP362" s="98">
        <f t="shared" si="112"/>
        <v>0</v>
      </c>
      <c r="AQ362" s="17" t="str">
        <f t="shared" si="113"/>
        <v>1900-1-Abgabe</v>
      </c>
    </row>
    <row r="363" spans="1:43">
      <c r="A363" s="98">
        <f t="shared" si="102"/>
        <v>0</v>
      </c>
      <c r="B363" s="98" t="str">
        <f>IF(C363=1,SUM($C$23:C363),"")</f>
        <v/>
      </c>
      <c r="C363" s="98">
        <f t="shared" si="103"/>
        <v>0</v>
      </c>
      <c r="D363" t="str">
        <f t="shared" si="115"/>
        <v>1900-1-Abgabe-</v>
      </c>
      <c r="E363" s="7" t="str">
        <f t="shared" ca="1" si="104"/>
        <v>-</v>
      </c>
      <c r="F363" s="7">
        <f t="shared" si="116"/>
        <v>1900</v>
      </c>
      <c r="G363" s="7">
        <f t="shared" si="117"/>
        <v>1</v>
      </c>
      <c r="H363" s="162">
        <f t="shared" si="114"/>
        <v>341</v>
      </c>
      <c r="I363" s="77"/>
      <c r="J363" s="78"/>
      <c r="K363" s="79"/>
      <c r="L363" s="80"/>
      <c r="M363" s="177"/>
      <c r="N363" s="309" t="str">
        <f t="shared" ca="1" si="105"/>
        <v/>
      </c>
      <c r="O363" s="310" t="str">
        <f ca="1">IFERROR(IF(VLOOKUP($E363,'SD Abgabe'!$A$32:$N$610,'SD Abgabe'!$D$28,FALSE)=0,"",VLOOKUP($E363,'SD Abgabe'!$A$32:$N$610,'SD Abgabe'!$D$28,FALSE)),"")</f>
        <v/>
      </c>
      <c r="P363" s="313"/>
      <c r="Q363" s="317" t="str">
        <f>IF(OR($M363=0,L363&lt;&gt;0),"",IFERROR(VLOOKUP($E363,'SD Abgabe'!$A$32:$N$610,'SD Abgabe'!$E$28,FALSE),""))</f>
        <v/>
      </c>
      <c r="R363" s="87"/>
      <c r="S363" s="81" t="str">
        <f t="shared" si="106"/>
        <v/>
      </c>
      <c r="T363" s="82">
        <f>IF(M363="Tierische Erzeugnisse",IF(OR($M363=0,L363&lt;&gt;0,U363&gt;0),"",IFERROR(VLOOKUP($E363,'SD Abgabe'!$A$32:$N$4326,'SD Abgabe'!$J$28,FALSE),0)),)</f>
        <v>0</v>
      </c>
      <c r="U363" s="83"/>
      <c r="V363" s="81" t="str">
        <f t="shared" si="118"/>
        <v/>
      </c>
      <c r="W363" s="82">
        <f>IF(M363="organische Düngemittel",IF(OR($M363=0,L363&lt;&gt;0,X363&gt;0),"",IFERROR(VLOOKUP($E363,'SD Abgabe'!$A$32:$N$4326,'SD Abgabe'!$J$28,FALSE),)),)</f>
        <v>0</v>
      </c>
      <c r="X363" s="84"/>
      <c r="Y363" s="85" t="str">
        <f ca="1">IFERROR(VLOOKUP($E363,'SD Abgabe'!$A$32:$N$610,Y$20,FALSE),"")</f>
        <v/>
      </c>
      <c r="Z363" s="86" t="str">
        <f ca="1">IFERROR(IF(AND(J363&lt;&gt;"eigene Stoffe",VLOOKUP($E363,'SD Abgabe'!$A$32:$N$610,'SD Abgabe'!$G$28,FALSE)=0),"",IF($L363&lt;&gt;0,"",IFERROR(IF(AND(P363&gt;0,O363&lt;&gt;"",Q363&lt;&gt;"t TM"),VLOOKUP($E363,'SD Abgabe'!$A$32:$N$610,'SD Abgabe'!$G$28,FALSE)/O363*P363,VLOOKUP($E363,'SD Abgabe'!$A$32:$N$610,'SD Abgabe'!$G$28,FALSE)),""))),"")</f>
        <v/>
      </c>
      <c r="AA363" s="87"/>
      <c r="AB363" s="86" t="str">
        <f ca="1">IFERROR(IF(AND(J363&lt;&gt;"eigene Stoffe",VLOOKUP($E363,'SD Abgabe'!$A$32:$N$610,'SD Abgabe'!$H$28,FALSE)=0),"",IF($L363&lt;&gt;0,"",IFERROR(IF(AND(P363&gt;0,O363&lt;&gt;"",Q363&lt;&gt;"t TM"),VLOOKUP($E363,'SD Abgabe'!$A$32:$N$610,'SD Abgabe'!$H$28,FALSE)/O363*P363,VLOOKUP($E363,'SD Abgabe'!$A$32:$N$610,'SD Abgabe'!$H$28,FALSE)),""))),"")</f>
        <v/>
      </c>
      <c r="AC363" s="87"/>
      <c r="AD363" s="424" t="s">
        <v>667</v>
      </c>
      <c r="AE363" s="26" t="str">
        <f>IF($M363=0,"",IFERROR(VLOOKUP($E363,'SD Abgabe'!$A$32:$N$556,AE$20,FALSE),""))</f>
        <v/>
      </c>
      <c r="AF363" s="15">
        <f t="shared" ca="1" si="119"/>
        <v>0</v>
      </c>
      <c r="AG363">
        <f t="shared" ca="1" si="107"/>
        <v>0</v>
      </c>
      <c r="AH363">
        <f t="shared" ca="1" si="108"/>
        <v>0</v>
      </c>
      <c r="AI363">
        <f t="shared" ca="1" si="109"/>
        <v>0</v>
      </c>
      <c r="AJ363">
        <f t="shared" ca="1" si="110"/>
        <v>0</v>
      </c>
      <c r="AK363">
        <f t="shared" si="120"/>
        <v>0</v>
      </c>
      <c r="AL363" s="28" t="e">
        <f ca="1">COUNTIF(OFFSET('SD Abgabe'!$C$32,VLOOKUP(J363,Art_Abgabe,3,FALSE),0,VLOOKUP(J363,Art_Abgabe,4,FALSE)-VLOOKUP(J363,Art_Abgabe,3,FALSE)+1,1),K363)</f>
        <v>#N/A</v>
      </c>
      <c r="AM363" s="14">
        <f ca="1">COUNTIF(OFFSET('SD Abgabe'!$M$32,VLOOKUP(E363,'SD Abgabe'!$A$33:$X$485,'SD Abgabe'!$X$28,FALSE),0,1,VLOOKUP(E363,'SD Abgabe'!$A$33:$Y$485,'SD Abgabe'!$Y$28,FALSE)),M363)</f>
        <v>0</v>
      </c>
      <c r="AN363" s="91">
        <f t="shared" ca="1" si="111"/>
        <v>0</v>
      </c>
      <c r="AO363" s="98">
        <f t="shared" si="121"/>
        <v>3</v>
      </c>
      <c r="AP363" s="98">
        <f t="shared" si="112"/>
        <v>0</v>
      </c>
      <c r="AQ363" s="17" t="str">
        <f t="shared" si="113"/>
        <v>1900-1-Abgabe</v>
      </c>
    </row>
    <row r="364" spans="1:43">
      <c r="A364" s="98">
        <f t="shared" si="102"/>
        <v>0</v>
      </c>
      <c r="B364" s="98" t="str">
        <f>IF(C364=1,SUM($C$23:C364),"")</f>
        <v/>
      </c>
      <c r="C364" s="98">
        <f t="shared" si="103"/>
        <v>0</v>
      </c>
      <c r="D364" t="str">
        <f t="shared" si="115"/>
        <v>1900-1-Abgabe-</v>
      </c>
      <c r="E364" s="7" t="str">
        <f t="shared" ca="1" si="104"/>
        <v>-</v>
      </c>
      <c r="F364" s="7">
        <f t="shared" si="116"/>
        <v>1900</v>
      </c>
      <c r="G364" s="7">
        <f t="shared" si="117"/>
        <v>1</v>
      </c>
      <c r="H364" s="162">
        <f t="shared" si="114"/>
        <v>342</v>
      </c>
      <c r="I364" s="77"/>
      <c r="J364" s="78"/>
      <c r="K364" s="79"/>
      <c r="L364" s="80"/>
      <c r="M364" s="177"/>
      <c r="N364" s="309" t="str">
        <f t="shared" ca="1" si="105"/>
        <v/>
      </c>
      <c r="O364" s="310" t="str">
        <f ca="1">IFERROR(IF(VLOOKUP($E364,'SD Abgabe'!$A$32:$N$610,'SD Abgabe'!$D$28,FALSE)=0,"",VLOOKUP($E364,'SD Abgabe'!$A$32:$N$610,'SD Abgabe'!$D$28,FALSE)),"")</f>
        <v/>
      </c>
      <c r="P364" s="313"/>
      <c r="Q364" s="317" t="str">
        <f>IF(OR($M364=0,L364&lt;&gt;0),"",IFERROR(VLOOKUP($E364,'SD Abgabe'!$A$32:$N$610,'SD Abgabe'!$E$28,FALSE),""))</f>
        <v/>
      </c>
      <c r="R364" s="87"/>
      <c r="S364" s="81" t="str">
        <f t="shared" si="106"/>
        <v/>
      </c>
      <c r="T364" s="82">
        <f>IF(M364="Tierische Erzeugnisse",IF(OR($M364=0,L364&lt;&gt;0,U364&gt;0),"",IFERROR(VLOOKUP($E364,'SD Abgabe'!$A$32:$N$4326,'SD Abgabe'!$J$28,FALSE),0)),)</f>
        <v>0</v>
      </c>
      <c r="U364" s="83"/>
      <c r="V364" s="81" t="str">
        <f t="shared" si="118"/>
        <v/>
      </c>
      <c r="W364" s="82">
        <f>IF(M364="organische Düngemittel",IF(OR($M364=0,L364&lt;&gt;0,X364&gt;0),"",IFERROR(VLOOKUP($E364,'SD Abgabe'!$A$32:$N$4326,'SD Abgabe'!$J$28,FALSE),)),)</f>
        <v>0</v>
      </c>
      <c r="X364" s="84"/>
      <c r="Y364" s="85" t="str">
        <f ca="1">IFERROR(VLOOKUP($E364,'SD Abgabe'!$A$32:$N$610,Y$20,FALSE),"")</f>
        <v/>
      </c>
      <c r="Z364" s="86" t="str">
        <f ca="1">IFERROR(IF(AND(J364&lt;&gt;"eigene Stoffe",VLOOKUP($E364,'SD Abgabe'!$A$32:$N$610,'SD Abgabe'!$G$28,FALSE)=0),"",IF($L364&lt;&gt;0,"",IFERROR(IF(AND(P364&gt;0,O364&lt;&gt;"",Q364&lt;&gt;"t TM"),VLOOKUP($E364,'SD Abgabe'!$A$32:$N$610,'SD Abgabe'!$G$28,FALSE)/O364*P364,VLOOKUP($E364,'SD Abgabe'!$A$32:$N$610,'SD Abgabe'!$G$28,FALSE)),""))),"")</f>
        <v/>
      </c>
      <c r="AA364" s="87"/>
      <c r="AB364" s="86" t="str">
        <f ca="1">IFERROR(IF(AND(J364&lt;&gt;"eigene Stoffe",VLOOKUP($E364,'SD Abgabe'!$A$32:$N$610,'SD Abgabe'!$H$28,FALSE)=0),"",IF($L364&lt;&gt;0,"",IFERROR(IF(AND(P364&gt;0,O364&lt;&gt;"",Q364&lt;&gt;"t TM"),VLOOKUP($E364,'SD Abgabe'!$A$32:$N$610,'SD Abgabe'!$H$28,FALSE)/O364*P364,VLOOKUP($E364,'SD Abgabe'!$A$32:$N$610,'SD Abgabe'!$H$28,FALSE)),""))),"")</f>
        <v/>
      </c>
      <c r="AC364" s="87"/>
      <c r="AD364" s="424" t="s">
        <v>667</v>
      </c>
      <c r="AE364" s="26" t="str">
        <f>IF($M364=0,"",IFERROR(VLOOKUP($E364,'SD Abgabe'!$A$32:$N$556,AE$20,FALSE),""))</f>
        <v/>
      </c>
      <c r="AF364" s="15">
        <f t="shared" ca="1" si="119"/>
        <v>0</v>
      </c>
      <c r="AG364">
        <f t="shared" ca="1" si="107"/>
        <v>0</v>
      </c>
      <c r="AH364">
        <f t="shared" ca="1" si="108"/>
        <v>0</v>
      </c>
      <c r="AI364">
        <f t="shared" ca="1" si="109"/>
        <v>0</v>
      </c>
      <c r="AJ364">
        <f t="shared" ca="1" si="110"/>
        <v>0</v>
      </c>
      <c r="AK364">
        <f t="shared" si="120"/>
        <v>0</v>
      </c>
      <c r="AL364" s="28" t="e">
        <f ca="1">COUNTIF(OFFSET('SD Abgabe'!$C$32,VLOOKUP(J364,Art_Abgabe,3,FALSE),0,VLOOKUP(J364,Art_Abgabe,4,FALSE)-VLOOKUP(J364,Art_Abgabe,3,FALSE)+1,1),K364)</f>
        <v>#N/A</v>
      </c>
      <c r="AM364" s="14">
        <f ca="1">COUNTIF(OFFSET('SD Abgabe'!$M$32,VLOOKUP(E364,'SD Abgabe'!$A$33:$X$485,'SD Abgabe'!$X$28,FALSE),0,1,VLOOKUP(E364,'SD Abgabe'!$A$33:$Y$485,'SD Abgabe'!$Y$28,FALSE)),M364)</f>
        <v>0</v>
      </c>
      <c r="AN364" s="91">
        <f t="shared" ca="1" si="111"/>
        <v>0</v>
      </c>
      <c r="AO364" s="98">
        <f t="shared" si="121"/>
        <v>3</v>
      </c>
      <c r="AP364" s="98">
        <f t="shared" si="112"/>
        <v>0</v>
      </c>
      <c r="AQ364" s="17" t="str">
        <f t="shared" si="113"/>
        <v>1900-1-Abgabe</v>
      </c>
    </row>
    <row r="365" spans="1:43">
      <c r="A365" s="98">
        <f t="shared" si="102"/>
        <v>0</v>
      </c>
      <c r="B365" s="98" t="str">
        <f>IF(C365=1,SUM($C$23:C365),"")</f>
        <v/>
      </c>
      <c r="C365" s="98">
        <f t="shared" si="103"/>
        <v>0</v>
      </c>
      <c r="D365" t="str">
        <f t="shared" si="115"/>
        <v>1900-1-Abgabe-</v>
      </c>
      <c r="E365" s="7" t="str">
        <f t="shared" ca="1" si="104"/>
        <v>-</v>
      </c>
      <c r="F365" s="7">
        <f t="shared" si="116"/>
        <v>1900</v>
      </c>
      <c r="G365" s="7">
        <f t="shared" si="117"/>
        <v>1</v>
      </c>
      <c r="H365" s="162">
        <f t="shared" si="114"/>
        <v>343</v>
      </c>
      <c r="I365" s="77"/>
      <c r="J365" s="78"/>
      <c r="K365" s="79"/>
      <c r="L365" s="80"/>
      <c r="M365" s="177"/>
      <c r="N365" s="309" t="str">
        <f t="shared" ca="1" si="105"/>
        <v/>
      </c>
      <c r="O365" s="310" t="str">
        <f ca="1">IFERROR(IF(VLOOKUP($E365,'SD Abgabe'!$A$32:$N$610,'SD Abgabe'!$D$28,FALSE)=0,"",VLOOKUP($E365,'SD Abgabe'!$A$32:$N$610,'SD Abgabe'!$D$28,FALSE)),"")</f>
        <v/>
      </c>
      <c r="P365" s="313"/>
      <c r="Q365" s="317" t="str">
        <f>IF(OR($M365=0,L365&lt;&gt;0),"",IFERROR(VLOOKUP($E365,'SD Abgabe'!$A$32:$N$610,'SD Abgabe'!$E$28,FALSE),""))</f>
        <v/>
      </c>
      <c r="R365" s="87"/>
      <c r="S365" s="81" t="str">
        <f t="shared" si="106"/>
        <v/>
      </c>
      <c r="T365" s="82">
        <f>IF(M365="Tierische Erzeugnisse",IF(OR($M365=0,L365&lt;&gt;0,U365&gt;0),"",IFERROR(VLOOKUP($E365,'SD Abgabe'!$A$32:$N$4326,'SD Abgabe'!$J$28,FALSE),0)),)</f>
        <v>0</v>
      </c>
      <c r="U365" s="83"/>
      <c r="V365" s="81" t="str">
        <f t="shared" si="118"/>
        <v/>
      </c>
      <c r="W365" s="82">
        <f>IF(M365="organische Düngemittel",IF(OR($M365=0,L365&lt;&gt;0,X365&gt;0),"",IFERROR(VLOOKUP($E365,'SD Abgabe'!$A$32:$N$4326,'SD Abgabe'!$J$28,FALSE),)),)</f>
        <v>0</v>
      </c>
      <c r="X365" s="84"/>
      <c r="Y365" s="85" t="str">
        <f ca="1">IFERROR(VLOOKUP($E365,'SD Abgabe'!$A$32:$N$610,Y$20,FALSE),"")</f>
        <v/>
      </c>
      <c r="Z365" s="86" t="str">
        <f ca="1">IFERROR(IF(AND(J365&lt;&gt;"eigene Stoffe",VLOOKUP($E365,'SD Abgabe'!$A$32:$N$610,'SD Abgabe'!$G$28,FALSE)=0),"",IF($L365&lt;&gt;0,"",IFERROR(IF(AND(P365&gt;0,O365&lt;&gt;"",Q365&lt;&gt;"t TM"),VLOOKUP($E365,'SD Abgabe'!$A$32:$N$610,'SD Abgabe'!$G$28,FALSE)/O365*P365,VLOOKUP($E365,'SD Abgabe'!$A$32:$N$610,'SD Abgabe'!$G$28,FALSE)),""))),"")</f>
        <v/>
      </c>
      <c r="AA365" s="87"/>
      <c r="AB365" s="86" t="str">
        <f ca="1">IFERROR(IF(AND(J365&lt;&gt;"eigene Stoffe",VLOOKUP($E365,'SD Abgabe'!$A$32:$N$610,'SD Abgabe'!$H$28,FALSE)=0),"",IF($L365&lt;&gt;0,"",IFERROR(IF(AND(P365&gt;0,O365&lt;&gt;"",Q365&lt;&gt;"t TM"),VLOOKUP($E365,'SD Abgabe'!$A$32:$N$610,'SD Abgabe'!$H$28,FALSE)/O365*P365,VLOOKUP($E365,'SD Abgabe'!$A$32:$N$610,'SD Abgabe'!$H$28,FALSE)),""))),"")</f>
        <v/>
      </c>
      <c r="AC365" s="87"/>
      <c r="AD365" s="424" t="s">
        <v>667</v>
      </c>
      <c r="AE365" s="26" t="str">
        <f>IF($M365=0,"",IFERROR(VLOOKUP($E365,'SD Abgabe'!$A$32:$N$556,AE$20,FALSE),""))</f>
        <v/>
      </c>
      <c r="AF365" s="15">
        <f t="shared" ca="1" si="119"/>
        <v>0</v>
      </c>
      <c r="AG365">
        <f t="shared" ca="1" si="107"/>
        <v>0</v>
      </c>
      <c r="AH365">
        <f t="shared" ca="1" si="108"/>
        <v>0</v>
      </c>
      <c r="AI365">
        <f t="shared" ca="1" si="109"/>
        <v>0</v>
      </c>
      <c r="AJ365">
        <f t="shared" ca="1" si="110"/>
        <v>0</v>
      </c>
      <c r="AK365">
        <f t="shared" si="120"/>
        <v>0</v>
      </c>
      <c r="AL365" s="28" t="e">
        <f ca="1">COUNTIF(OFFSET('SD Abgabe'!$C$32,VLOOKUP(J365,Art_Abgabe,3,FALSE),0,VLOOKUP(J365,Art_Abgabe,4,FALSE)-VLOOKUP(J365,Art_Abgabe,3,FALSE)+1,1),K365)</f>
        <v>#N/A</v>
      </c>
      <c r="AM365" s="14">
        <f ca="1">COUNTIF(OFFSET('SD Abgabe'!$M$32,VLOOKUP(E365,'SD Abgabe'!$A$33:$X$485,'SD Abgabe'!$X$28,FALSE),0,1,VLOOKUP(E365,'SD Abgabe'!$A$33:$Y$485,'SD Abgabe'!$Y$28,FALSE)),M365)</f>
        <v>0</v>
      </c>
      <c r="AN365" s="91">
        <f t="shared" ca="1" si="111"/>
        <v>0</v>
      </c>
      <c r="AO365" s="98">
        <f t="shared" si="121"/>
        <v>3</v>
      </c>
      <c r="AP365" s="98">
        <f t="shared" si="112"/>
        <v>0</v>
      </c>
      <c r="AQ365" s="17" t="str">
        <f t="shared" si="113"/>
        <v>1900-1-Abgabe</v>
      </c>
    </row>
    <row r="366" spans="1:43">
      <c r="A366" s="98">
        <f t="shared" si="102"/>
        <v>0</v>
      </c>
      <c r="B366" s="98" t="str">
        <f>IF(C366=1,SUM($C$23:C366),"")</f>
        <v/>
      </c>
      <c r="C366" s="98">
        <f t="shared" si="103"/>
        <v>0</v>
      </c>
      <c r="D366" t="str">
        <f t="shared" si="115"/>
        <v>1900-1-Abgabe-</v>
      </c>
      <c r="E366" s="7" t="str">
        <f t="shared" ca="1" si="104"/>
        <v>-</v>
      </c>
      <c r="F366" s="7">
        <f t="shared" si="116"/>
        <v>1900</v>
      </c>
      <c r="G366" s="7">
        <f t="shared" si="117"/>
        <v>1</v>
      </c>
      <c r="H366" s="162">
        <f t="shared" si="114"/>
        <v>344</v>
      </c>
      <c r="I366" s="77"/>
      <c r="J366" s="78"/>
      <c r="K366" s="79"/>
      <c r="L366" s="80"/>
      <c r="M366" s="177"/>
      <c r="N366" s="309" t="str">
        <f t="shared" ca="1" si="105"/>
        <v/>
      </c>
      <c r="O366" s="310" t="str">
        <f ca="1">IFERROR(IF(VLOOKUP($E366,'SD Abgabe'!$A$32:$N$610,'SD Abgabe'!$D$28,FALSE)=0,"",VLOOKUP($E366,'SD Abgabe'!$A$32:$N$610,'SD Abgabe'!$D$28,FALSE)),"")</f>
        <v/>
      </c>
      <c r="P366" s="313"/>
      <c r="Q366" s="317" t="str">
        <f>IF(OR($M366=0,L366&lt;&gt;0),"",IFERROR(VLOOKUP($E366,'SD Abgabe'!$A$32:$N$610,'SD Abgabe'!$E$28,FALSE),""))</f>
        <v/>
      </c>
      <c r="R366" s="87"/>
      <c r="S366" s="81" t="str">
        <f t="shared" si="106"/>
        <v/>
      </c>
      <c r="T366" s="82">
        <f>IF(M366="Tierische Erzeugnisse",IF(OR($M366=0,L366&lt;&gt;0,U366&gt;0),"",IFERROR(VLOOKUP($E366,'SD Abgabe'!$A$32:$N$4326,'SD Abgabe'!$J$28,FALSE),0)),)</f>
        <v>0</v>
      </c>
      <c r="U366" s="83"/>
      <c r="V366" s="81" t="str">
        <f t="shared" si="118"/>
        <v/>
      </c>
      <c r="W366" s="82">
        <f>IF(M366="organische Düngemittel",IF(OR($M366=0,L366&lt;&gt;0,X366&gt;0),"",IFERROR(VLOOKUP($E366,'SD Abgabe'!$A$32:$N$4326,'SD Abgabe'!$J$28,FALSE),)),)</f>
        <v>0</v>
      </c>
      <c r="X366" s="84"/>
      <c r="Y366" s="85" t="str">
        <f ca="1">IFERROR(VLOOKUP($E366,'SD Abgabe'!$A$32:$N$610,Y$20,FALSE),"")</f>
        <v/>
      </c>
      <c r="Z366" s="86" t="str">
        <f ca="1">IFERROR(IF(AND(J366&lt;&gt;"eigene Stoffe",VLOOKUP($E366,'SD Abgabe'!$A$32:$N$610,'SD Abgabe'!$G$28,FALSE)=0),"",IF($L366&lt;&gt;0,"",IFERROR(IF(AND(P366&gt;0,O366&lt;&gt;"",Q366&lt;&gt;"t TM"),VLOOKUP($E366,'SD Abgabe'!$A$32:$N$610,'SD Abgabe'!$G$28,FALSE)/O366*P366,VLOOKUP($E366,'SD Abgabe'!$A$32:$N$610,'SD Abgabe'!$G$28,FALSE)),""))),"")</f>
        <v/>
      </c>
      <c r="AA366" s="87"/>
      <c r="AB366" s="86" t="str">
        <f ca="1">IFERROR(IF(AND(J366&lt;&gt;"eigene Stoffe",VLOOKUP($E366,'SD Abgabe'!$A$32:$N$610,'SD Abgabe'!$H$28,FALSE)=0),"",IF($L366&lt;&gt;0,"",IFERROR(IF(AND(P366&gt;0,O366&lt;&gt;"",Q366&lt;&gt;"t TM"),VLOOKUP($E366,'SD Abgabe'!$A$32:$N$610,'SD Abgabe'!$H$28,FALSE)/O366*P366,VLOOKUP($E366,'SD Abgabe'!$A$32:$N$610,'SD Abgabe'!$H$28,FALSE)),""))),"")</f>
        <v/>
      </c>
      <c r="AC366" s="87"/>
      <c r="AD366" s="424" t="s">
        <v>667</v>
      </c>
      <c r="AE366" s="26" t="str">
        <f>IF($M366=0,"",IFERROR(VLOOKUP($E366,'SD Abgabe'!$A$32:$N$556,AE$20,FALSE),""))</f>
        <v/>
      </c>
      <c r="AF366" s="15">
        <f t="shared" ca="1" si="119"/>
        <v>0</v>
      </c>
      <c r="AG366">
        <f t="shared" ca="1" si="107"/>
        <v>0</v>
      </c>
      <c r="AH366">
        <f t="shared" ca="1" si="108"/>
        <v>0</v>
      </c>
      <c r="AI366">
        <f t="shared" ca="1" si="109"/>
        <v>0</v>
      </c>
      <c r="AJ366">
        <f t="shared" ca="1" si="110"/>
        <v>0</v>
      </c>
      <c r="AK366">
        <f t="shared" si="120"/>
        <v>0</v>
      </c>
      <c r="AL366" s="28" t="e">
        <f ca="1">COUNTIF(OFFSET('SD Abgabe'!$C$32,VLOOKUP(J366,Art_Abgabe,3,FALSE),0,VLOOKUP(J366,Art_Abgabe,4,FALSE)-VLOOKUP(J366,Art_Abgabe,3,FALSE)+1,1),K366)</f>
        <v>#N/A</v>
      </c>
      <c r="AM366" s="14">
        <f ca="1">COUNTIF(OFFSET('SD Abgabe'!$M$32,VLOOKUP(E366,'SD Abgabe'!$A$33:$X$485,'SD Abgabe'!$X$28,FALSE),0,1,VLOOKUP(E366,'SD Abgabe'!$A$33:$Y$485,'SD Abgabe'!$Y$28,FALSE)),M366)</f>
        <v>0</v>
      </c>
      <c r="AN366" s="91">
        <f t="shared" ca="1" si="111"/>
        <v>0</v>
      </c>
      <c r="AO366" s="98">
        <f t="shared" si="121"/>
        <v>3</v>
      </c>
      <c r="AP366" s="98">
        <f t="shared" si="112"/>
        <v>0</v>
      </c>
      <c r="AQ366" s="17" t="str">
        <f t="shared" si="113"/>
        <v>1900-1-Abgabe</v>
      </c>
    </row>
    <row r="367" spans="1:43">
      <c r="A367" s="98">
        <f t="shared" si="102"/>
        <v>0</v>
      </c>
      <c r="B367" s="98" t="str">
        <f>IF(C367=1,SUM($C$23:C367),"")</f>
        <v/>
      </c>
      <c r="C367" s="98">
        <f t="shared" si="103"/>
        <v>0</v>
      </c>
      <c r="D367" t="str">
        <f t="shared" si="115"/>
        <v>1900-1-Abgabe-</v>
      </c>
      <c r="E367" s="7" t="str">
        <f t="shared" ca="1" si="104"/>
        <v>-</v>
      </c>
      <c r="F367" s="7">
        <f t="shared" si="116"/>
        <v>1900</v>
      </c>
      <c r="G367" s="7">
        <f t="shared" si="117"/>
        <v>1</v>
      </c>
      <c r="H367" s="162">
        <f t="shared" si="114"/>
        <v>345</v>
      </c>
      <c r="I367" s="77"/>
      <c r="J367" s="78"/>
      <c r="K367" s="79"/>
      <c r="L367" s="80"/>
      <c r="M367" s="177"/>
      <c r="N367" s="309" t="str">
        <f t="shared" ca="1" si="105"/>
        <v/>
      </c>
      <c r="O367" s="310" t="str">
        <f ca="1">IFERROR(IF(VLOOKUP($E367,'SD Abgabe'!$A$32:$N$610,'SD Abgabe'!$D$28,FALSE)=0,"",VLOOKUP($E367,'SD Abgabe'!$A$32:$N$610,'SD Abgabe'!$D$28,FALSE)),"")</f>
        <v/>
      </c>
      <c r="P367" s="313"/>
      <c r="Q367" s="317" t="str">
        <f>IF(OR($M367=0,L367&lt;&gt;0),"",IFERROR(VLOOKUP($E367,'SD Abgabe'!$A$32:$N$610,'SD Abgabe'!$E$28,FALSE),""))</f>
        <v/>
      </c>
      <c r="R367" s="87"/>
      <c r="S367" s="81" t="str">
        <f t="shared" si="106"/>
        <v/>
      </c>
      <c r="T367" s="82">
        <f>IF(M367="Tierische Erzeugnisse",IF(OR($M367=0,L367&lt;&gt;0,U367&gt;0),"",IFERROR(VLOOKUP($E367,'SD Abgabe'!$A$32:$N$4326,'SD Abgabe'!$J$28,FALSE),0)),)</f>
        <v>0</v>
      </c>
      <c r="U367" s="83"/>
      <c r="V367" s="81" t="str">
        <f t="shared" si="118"/>
        <v/>
      </c>
      <c r="W367" s="82">
        <f>IF(M367="organische Düngemittel",IF(OR($M367=0,L367&lt;&gt;0,X367&gt;0),"",IFERROR(VLOOKUP($E367,'SD Abgabe'!$A$32:$N$4326,'SD Abgabe'!$J$28,FALSE),)),)</f>
        <v>0</v>
      </c>
      <c r="X367" s="84"/>
      <c r="Y367" s="85" t="str">
        <f ca="1">IFERROR(VLOOKUP($E367,'SD Abgabe'!$A$32:$N$610,Y$20,FALSE),"")</f>
        <v/>
      </c>
      <c r="Z367" s="86" t="str">
        <f ca="1">IFERROR(IF(AND(J367&lt;&gt;"eigene Stoffe",VLOOKUP($E367,'SD Abgabe'!$A$32:$N$610,'SD Abgabe'!$G$28,FALSE)=0),"",IF($L367&lt;&gt;0,"",IFERROR(IF(AND(P367&gt;0,O367&lt;&gt;"",Q367&lt;&gt;"t TM"),VLOOKUP($E367,'SD Abgabe'!$A$32:$N$610,'SD Abgabe'!$G$28,FALSE)/O367*P367,VLOOKUP($E367,'SD Abgabe'!$A$32:$N$610,'SD Abgabe'!$G$28,FALSE)),""))),"")</f>
        <v/>
      </c>
      <c r="AA367" s="87"/>
      <c r="AB367" s="86" t="str">
        <f ca="1">IFERROR(IF(AND(J367&lt;&gt;"eigene Stoffe",VLOOKUP($E367,'SD Abgabe'!$A$32:$N$610,'SD Abgabe'!$H$28,FALSE)=0),"",IF($L367&lt;&gt;0,"",IFERROR(IF(AND(P367&gt;0,O367&lt;&gt;"",Q367&lt;&gt;"t TM"),VLOOKUP($E367,'SD Abgabe'!$A$32:$N$610,'SD Abgabe'!$H$28,FALSE)/O367*P367,VLOOKUP($E367,'SD Abgabe'!$A$32:$N$610,'SD Abgabe'!$H$28,FALSE)),""))),"")</f>
        <v/>
      </c>
      <c r="AC367" s="87"/>
      <c r="AD367" s="424" t="s">
        <v>667</v>
      </c>
      <c r="AE367" s="26" t="str">
        <f>IF($M367=0,"",IFERROR(VLOOKUP($E367,'SD Abgabe'!$A$32:$N$556,AE$20,FALSE),""))</f>
        <v/>
      </c>
      <c r="AF367" s="15">
        <f t="shared" ca="1" si="119"/>
        <v>0</v>
      </c>
      <c r="AG367">
        <f t="shared" ca="1" si="107"/>
        <v>0</v>
      </c>
      <c r="AH367">
        <f t="shared" ca="1" si="108"/>
        <v>0</v>
      </c>
      <c r="AI367">
        <f t="shared" ca="1" si="109"/>
        <v>0</v>
      </c>
      <c r="AJ367">
        <f t="shared" ca="1" si="110"/>
        <v>0</v>
      </c>
      <c r="AK367">
        <f t="shared" si="120"/>
        <v>0</v>
      </c>
      <c r="AL367" s="28" t="e">
        <f ca="1">COUNTIF(OFFSET('SD Abgabe'!$C$32,VLOOKUP(J367,Art_Abgabe,3,FALSE),0,VLOOKUP(J367,Art_Abgabe,4,FALSE)-VLOOKUP(J367,Art_Abgabe,3,FALSE)+1,1),K367)</f>
        <v>#N/A</v>
      </c>
      <c r="AM367" s="14">
        <f ca="1">COUNTIF(OFFSET('SD Abgabe'!$M$32,VLOOKUP(E367,'SD Abgabe'!$A$33:$X$485,'SD Abgabe'!$X$28,FALSE),0,1,VLOOKUP(E367,'SD Abgabe'!$A$33:$Y$485,'SD Abgabe'!$Y$28,FALSE)),M367)</f>
        <v>0</v>
      </c>
      <c r="AN367" s="91">
        <f t="shared" ca="1" si="111"/>
        <v>0</v>
      </c>
      <c r="AO367" s="98">
        <f t="shared" si="121"/>
        <v>3</v>
      </c>
      <c r="AP367" s="98">
        <f t="shared" si="112"/>
        <v>0</v>
      </c>
      <c r="AQ367" s="17" t="str">
        <f t="shared" si="113"/>
        <v>1900-1-Abgabe</v>
      </c>
    </row>
    <row r="368" spans="1:43">
      <c r="A368" s="98">
        <f t="shared" si="102"/>
        <v>0</v>
      </c>
      <c r="B368" s="98" t="str">
        <f>IF(C368=1,SUM($C$23:C368),"")</f>
        <v/>
      </c>
      <c r="C368" s="98">
        <f t="shared" si="103"/>
        <v>0</v>
      </c>
      <c r="D368" t="str">
        <f t="shared" si="115"/>
        <v>1900-1-Abgabe-</v>
      </c>
      <c r="E368" s="7" t="str">
        <f t="shared" ca="1" si="104"/>
        <v>-</v>
      </c>
      <c r="F368" s="7">
        <f t="shared" si="116"/>
        <v>1900</v>
      </c>
      <c r="G368" s="7">
        <f t="shared" si="117"/>
        <v>1</v>
      </c>
      <c r="H368" s="162">
        <f t="shared" si="114"/>
        <v>346</v>
      </c>
      <c r="I368" s="77"/>
      <c r="J368" s="78"/>
      <c r="K368" s="79"/>
      <c r="L368" s="80"/>
      <c r="M368" s="177"/>
      <c r="N368" s="309" t="str">
        <f t="shared" ca="1" si="105"/>
        <v/>
      </c>
      <c r="O368" s="310" t="str">
        <f ca="1">IFERROR(IF(VLOOKUP($E368,'SD Abgabe'!$A$32:$N$610,'SD Abgabe'!$D$28,FALSE)=0,"",VLOOKUP($E368,'SD Abgabe'!$A$32:$N$610,'SD Abgabe'!$D$28,FALSE)),"")</f>
        <v/>
      </c>
      <c r="P368" s="313"/>
      <c r="Q368" s="317" t="str">
        <f>IF(OR($M368=0,L368&lt;&gt;0),"",IFERROR(VLOOKUP($E368,'SD Abgabe'!$A$32:$N$610,'SD Abgabe'!$E$28,FALSE),""))</f>
        <v/>
      </c>
      <c r="R368" s="87"/>
      <c r="S368" s="81" t="str">
        <f t="shared" si="106"/>
        <v/>
      </c>
      <c r="T368" s="82">
        <f>IF(M368="Tierische Erzeugnisse",IF(OR($M368=0,L368&lt;&gt;0,U368&gt;0),"",IFERROR(VLOOKUP($E368,'SD Abgabe'!$A$32:$N$4326,'SD Abgabe'!$J$28,FALSE),0)),)</f>
        <v>0</v>
      </c>
      <c r="U368" s="83"/>
      <c r="V368" s="81" t="str">
        <f t="shared" si="118"/>
        <v/>
      </c>
      <c r="W368" s="82">
        <f>IF(M368="organische Düngemittel",IF(OR($M368=0,L368&lt;&gt;0,X368&gt;0),"",IFERROR(VLOOKUP($E368,'SD Abgabe'!$A$32:$N$4326,'SD Abgabe'!$J$28,FALSE),)),)</f>
        <v>0</v>
      </c>
      <c r="X368" s="84"/>
      <c r="Y368" s="85" t="str">
        <f ca="1">IFERROR(VLOOKUP($E368,'SD Abgabe'!$A$32:$N$610,Y$20,FALSE),"")</f>
        <v/>
      </c>
      <c r="Z368" s="86" t="str">
        <f ca="1">IFERROR(IF(AND(J368&lt;&gt;"eigene Stoffe",VLOOKUP($E368,'SD Abgabe'!$A$32:$N$610,'SD Abgabe'!$G$28,FALSE)=0),"",IF($L368&lt;&gt;0,"",IFERROR(IF(AND(P368&gt;0,O368&lt;&gt;"",Q368&lt;&gt;"t TM"),VLOOKUP($E368,'SD Abgabe'!$A$32:$N$610,'SD Abgabe'!$G$28,FALSE)/O368*P368,VLOOKUP($E368,'SD Abgabe'!$A$32:$N$610,'SD Abgabe'!$G$28,FALSE)),""))),"")</f>
        <v/>
      </c>
      <c r="AA368" s="87"/>
      <c r="AB368" s="86" t="str">
        <f ca="1">IFERROR(IF(AND(J368&lt;&gt;"eigene Stoffe",VLOOKUP($E368,'SD Abgabe'!$A$32:$N$610,'SD Abgabe'!$H$28,FALSE)=0),"",IF($L368&lt;&gt;0,"",IFERROR(IF(AND(P368&gt;0,O368&lt;&gt;"",Q368&lt;&gt;"t TM"),VLOOKUP($E368,'SD Abgabe'!$A$32:$N$610,'SD Abgabe'!$H$28,FALSE)/O368*P368,VLOOKUP($E368,'SD Abgabe'!$A$32:$N$610,'SD Abgabe'!$H$28,FALSE)),""))),"")</f>
        <v/>
      </c>
      <c r="AC368" s="87"/>
      <c r="AD368" s="424" t="s">
        <v>667</v>
      </c>
      <c r="AE368" s="26" t="str">
        <f>IF($M368=0,"",IFERROR(VLOOKUP($E368,'SD Abgabe'!$A$32:$N$556,AE$20,FALSE),""))</f>
        <v/>
      </c>
      <c r="AF368" s="15">
        <f t="shared" ca="1" si="119"/>
        <v>0</v>
      </c>
      <c r="AG368">
        <f t="shared" ca="1" si="107"/>
        <v>0</v>
      </c>
      <c r="AH368">
        <f t="shared" ca="1" si="108"/>
        <v>0</v>
      </c>
      <c r="AI368">
        <f t="shared" ca="1" si="109"/>
        <v>0</v>
      </c>
      <c r="AJ368">
        <f t="shared" ca="1" si="110"/>
        <v>0</v>
      </c>
      <c r="AK368">
        <f t="shared" si="120"/>
        <v>0</v>
      </c>
      <c r="AL368" s="28" t="e">
        <f ca="1">COUNTIF(OFFSET('SD Abgabe'!$C$32,VLOOKUP(J368,Art_Abgabe,3,FALSE),0,VLOOKUP(J368,Art_Abgabe,4,FALSE)-VLOOKUP(J368,Art_Abgabe,3,FALSE)+1,1),K368)</f>
        <v>#N/A</v>
      </c>
      <c r="AM368" s="14">
        <f ca="1">COUNTIF(OFFSET('SD Abgabe'!$M$32,VLOOKUP(E368,'SD Abgabe'!$A$33:$X$485,'SD Abgabe'!$X$28,FALSE),0,1,VLOOKUP(E368,'SD Abgabe'!$A$33:$Y$485,'SD Abgabe'!$Y$28,FALSE)),M368)</f>
        <v>0</v>
      </c>
      <c r="AN368" s="91">
        <f t="shared" ca="1" si="111"/>
        <v>0</v>
      </c>
      <c r="AO368" s="98">
        <f t="shared" si="121"/>
        <v>3</v>
      </c>
      <c r="AP368" s="98">
        <f t="shared" si="112"/>
        <v>0</v>
      </c>
      <c r="AQ368" s="17" t="str">
        <f t="shared" si="113"/>
        <v>1900-1-Abgabe</v>
      </c>
    </row>
    <row r="369" spans="1:43">
      <c r="A369" s="98">
        <f t="shared" si="102"/>
        <v>0</v>
      </c>
      <c r="B369" s="98" t="str">
        <f>IF(C369=1,SUM($C$23:C369),"")</f>
        <v/>
      </c>
      <c r="C369" s="98">
        <f t="shared" si="103"/>
        <v>0</v>
      </c>
      <c r="D369" t="str">
        <f t="shared" si="115"/>
        <v>1900-1-Abgabe-</v>
      </c>
      <c r="E369" s="7" t="str">
        <f t="shared" ca="1" si="104"/>
        <v>-</v>
      </c>
      <c r="F369" s="7">
        <f t="shared" si="116"/>
        <v>1900</v>
      </c>
      <c r="G369" s="7">
        <f t="shared" si="117"/>
        <v>1</v>
      </c>
      <c r="H369" s="162">
        <f t="shared" si="114"/>
        <v>347</v>
      </c>
      <c r="I369" s="77"/>
      <c r="J369" s="78"/>
      <c r="K369" s="79"/>
      <c r="L369" s="80"/>
      <c r="M369" s="177"/>
      <c r="N369" s="309" t="str">
        <f t="shared" ca="1" si="105"/>
        <v/>
      </c>
      <c r="O369" s="310" t="str">
        <f ca="1">IFERROR(IF(VLOOKUP($E369,'SD Abgabe'!$A$32:$N$610,'SD Abgabe'!$D$28,FALSE)=0,"",VLOOKUP($E369,'SD Abgabe'!$A$32:$N$610,'SD Abgabe'!$D$28,FALSE)),"")</f>
        <v/>
      </c>
      <c r="P369" s="313"/>
      <c r="Q369" s="317" t="str">
        <f>IF(OR($M369=0,L369&lt;&gt;0),"",IFERROR(VLOOKUP($E369,'SD Abgabe'!$A$32:$N$610,'SD Abgabe'!$E$28,FALSE),""))</f>
        <v/>
      </c>
      <c r="R369" s="87"/>
      <c r="S369" s="81" t="str">
        <f t="shared" si="106"/>
        <v/>
      </c>
      <c r="T369" s="82">
        <f>IF(M369="Tierische Erzeugnisse",IF(OR($M369=0,L369&lt;&gt;0,U369&gt;0),"",IFERROR(VLOOKUP($E369,'SD Abgabe'!$A$32:$N$4326,'SD Abgabe'!$J$28,FALSE),0)),)</f>
        <v>0</v>
      </c>
      <c r="U369" s="83"/>
      <c r="V369" s="81" t="str">
        <f t="shared" si="118"/>
        <v/>
      </c>
      <c r="W369" s="82">
        <f>IF(M369="organische Düngemittel",IF(OR($M369=0,L369&lt;&gt;0,X369&gt;0),"",IFERROR(VLOOKUP($E369,'SD Abgabe'!$A$32:$N$4326,'SD Abgabe'!$J$28,FALSE),)),)</f>
        <v>0</v>
      </c>
      <c r="X369" s="84"/>
      <c r="Y369" s="85" t="str">
        <f ca="1">IFERROR(VLOOKUP($E369,'SD Abgabe'!$A$32:$N$610,Y$20,FALSE),"")</f>
        <v/>
      </c>
      <c r="Z369" s="86" t="str">
        <f ca="1">IFERROR(IF(AND(J369&lt;&gt;"eigene Stoffe",VLOOKUP($E369,'SD Abgabe'!$A$32:$N$610,'SD Abgabe'!$G$28,FALSE)=0),"",IF($L369&lt;&gt;0,"",IFERROR(IF(AND(P369&gt;0,O369&lt;&gt;"",Q369&lt;&gt;"t TM"),VLOOKUP($E369,'SD Abgabe'!$A$32:$N$610,'SD Abgabe'!$G$28,FALSE)/O369*P369,VLOOKUP($E369,'SD Abgabe'!$A$32:$N$610,'SD Abgabe'!$G$28,FALSE)),""))),"")</f>
        <v/>
      </c>
      <c r="AA369" s="87"/>
      <c r="AB369" s="86" t="str">
        <f ca="1">IFERROR(IF(AND(J369&lt;&gt;"eigene Stoffe",VLOOKUP($E369,'SD Abgabe'!$A$32:$N$610,'SD Abgabe'!$H$28,FALSE)=0),"",IF($L369&lt;&gt;0,"",IFERROR(IF(AND(P369&gt;0,O369&lt;&gt;"",Q369&lt;&gt;"t TM"),VLOOKUP($E369,'SD Abgabe'!$A$32:$N$610,'SD Abgabe'!$H$28,FALSE)/O369*P369,VLOOKUP($E369,'SD Abgabe'!$A$32:$N$610,'SD Abgabe'!$H$28,FALSE)),""))),"")</f>
        <v/>
      </c>
      <c r="AC369" s="87"/>
      <c r="AD369" s="424" t="s">
        <v>667</v>
      </c>
      <c r="AE369" s="26" t="str">
        <f>IF($M369=0,"",IFERROR(VLOOKUP($E369,'SD Abgabe'!$A$32:$N$556,AE$20,FALSE),""))</f>
        <v/>
      </c>
      <c r="AF369" s="15">
        <f t="shared" ca="1" si="119"/>
        <v>0</v>
      </c>
      <c r="AG369">
        <f t="shared" ca="1" si="107"/>
        <v>0</v>
      </c>
      <c r="AH369">
        <f t="shared" ca="1" si="108"/>
        <v>0</v>
      </c>
      <c r="AI369">
        <f t="shared" ca="1" si="109"/>
        <v>0</v>
      </c>
      <c r="AJ369">
        <f t="shared" ca="1" si="110"/>
        <v>0</v>
      </c>
      <c r="AK369">
        <f t="shared" si="120"/>
        <v>0</v>
      </c>
      <c r="AL369" s="28" t="e">
        <f ca="1">COUNTIF(OFFSET('SD Abgabe'!$C$32,VLOOKUP(J369,Art_Abgabe,3,FALSE),0,VLOOKUP(J369,Art_Abgabe,4,FALSE)-VLOOKUP(J369,Art_Abgabe,3,FALSE)+1,1),K369)</f>
        <v>#N/A</v>
      </c>
      <c r="AM369" s="14">
        <f ca="1">COUNTIF(OFFSET('SD Abgabe'!$M$32,VLOOKUP(E369,'SD Abgabe'!$A$33:$X$485,'SD Abgabe'!$X$28,FALSE),0,1,VLOOKUP(E369,'SD Abgabe'!$A$33:$Y$485,'SD Abgabe'!$Y$28,FALSE)),M369)</f>
        <v>0</v>
      </c>
      <c r="AN369" s="91">
        <f t="shared" ca="1" si="111"/>
        <v>0</v>
      </c>
      <c r="AO369" s="98">
        <f t="shared" si="121"/>
        <v>3</v>
      </c>
      <c r="AP369" s="98">
        <f t="shared" si="112"/>
        <v>0</v>
      </c>
      <c r="AQ369" s="17" t="str">
        <f t="shared" si="113"/>
        <v>1900-1-Abgabe</v>
      </c>
    </row>
    <row r="370" spans="1:43">
      <c r="A370" s="98">
        <f t="shared" si="102"/>
        <v>0</v>
      </c>
      <c r="B370" s="98" t="str">
        <f>IF(C370=1,SUM($C$23:C370),"")</f>
        <v/>
      </c>
      <c r="C370" s="98">
        <f t="shared" si="103"/>
        <v>0</v>
      </c>
      <c r="D370" t="str">
        <f t="shared" si="115"/>
        <v>1900-1-Abgabe-</v>
      </c>
      <c r="E370" s="7" t="str">
        <f t="shared" ca="1" si="104"/>
        <v>-</v>
      </c>
      <c r="F370" s="7">
        <f t="shared" si="116"/>
        <v>1900</v>
      </c>
      <c r="G370" s="7">
        <f t="shared" si="117"/>
        <v>1</v>
      </c>
      <c r="H370" s="162">
        <f t="shared" si="114"/>
        <v>348</v>
      </c>
      <c r="I370" s="77"/>
      <c r="J370" s="78"/>
      <c r="K370" s="79"/>
      <c r="L370" s="80"/>
      <c r="M370" s="177"/>
      <c r="N370" s="309" t="str">
        <f t="shared" ca="1" si="105"/>
        <v/>
      </c>
      <c r="O370" s="310" t="str">
        <f ca="1">IFERROR(IF(VLOOKUP($E370,'SD Abgabe'!$A$32:$N$610,'SD Abgabe'!$D$28,FALSE)=0,"",VLOOKUP($E370,'SD Abgabe'!$A$32:$N$610,'SD Abgabe'!$D$28,FALSE)),"")</f>
        <v/>
      </c>
      <c r="P370" s="313"/>
      <c r="Q370" s="317" t="str">
        <f>IF(OR($M370=0,L370&lt;&gt;0),"",IFERROR(VLOOKUP($E370,'SD Abgabe'!$A$32:$N$610,'SD Abgabe'!$E$28,FALSE),""))</f>
        <v/>
      </c>
      <c r="R370" s="87"/>
      <c r="S370" s="81" t="str">
        <f t="shared" si="106"/>
        <v/>
      </c>
      <c r="T370" s="82">
        <f>IF(M370="Tierische Erzeugnisse",IF(OR($M370=0,L370&lt;&gt;0,U370&gt;0),"",IFERROR(VLOOKUP($E370,'SD Abgabe'!$A$32:$N$4326,'SD Abgabe'!$J$28,FALSE),0)),)</f>
        <v>0</v>
      </c>
      <c r="U370" s="83"/>
      <c r="V370" s="81" t="str">
        <f t="shared" si="118"/>
        <v/>
      </c>
      <c r="W370" s="82">
        <f>IF(M370="organische Düngemittel",IF(OR($M370=0,L370&lt;&gt;0,X370&gt;0),"",IFERROR(VLOOKUP($E370,'SD Abgabe'!$A$32:$N$4326,'SD Abgabe'!$J$28,FALSE),)),)</f>
        <v>0</v>
      </c>
      <c r="X370" s="84"/>
      <c r="Y370" s="85" t="str">
        <f ca="1">IFERROR(VLOOKUP($E370,'SD Abgabe'!$A$32:$N$610,Y$20,FALSE),"")</f>
        <v/>
      </c>
      <c r="Z370" s="86" t="str">
        <f ca="1">IFERROR(IF(AND(J370&lt;&gt;"eigene Stoffe",VLOOKUP($E370,'SD Abgabe'!$A$32:$N$610,'SD Abgabe'!$G$28,FALSE)=0),"",IF($L370&lt;&gt;0,"",IFERROR(IF(AND(P370&gt;0,O370&lt;&gt;"",Q370&lt;&gt;"t TM"),VLOOKUP($E370,'SD Abgabe'!$A$32:$N$610,'SD Abgabe'!$G$28,FALSE)/O370*P370,VLOOKUP($E370,'SD Abgabe'!$A$32:$N$610,'SD Abgabe'!$G$28,FALSE)),""))),"")</f>
        <v/>
      </c>
      <c r="AA370" s="87"/>
      <c r="AB370" s="86" t="str">
        <f ca="1">IFERROR(IF(AND(J370&lt;&gt;"eigene Stoffe",VLOOKUP($E370,'SD Abgabe'!$A$32:$N$610,'SD Abgabe'!$H$28,FALSE)=0),"",IF($L370&lt;&gt;0,"",IFERROR(IF(AND(P370&gt;0,O370&lt;&gt;"",Q370&lt;&gt;"t TM"),VLOOKUP($E370,'SD Abgabe'!$A$32:$N$610,'SD Abgabe'!$H$28,FALSE)/O370*P370,VLOOKUP($E370,'SD Abgabe'!$A$32:$N$610,'SD Abgabe'!$H$28,FALSE)),""))),"")</f>
        <v/>
      </c>
      <c r="AC370" s="87"/>
      <c r="AD370" s="424" t="s">
        <v>667</v>
      </c>
      <c r="AE370" s="26" t="str">
        <f>IF($M370=0,"",IFERROR(VLOOKUP($E370,'SD Abgabe'!$A$32:$N$556,AE$20,FALSE),""))</f>
        <v/>
      </c>
      <c r="AF370" s="15">
        <f t="shared" ca="1" si="119"/>
        <v>0</v>
      </c>
      <c r="AG370">
        <f t="shared" ca="1" si="107"/>
        <v>0</v>
      </c>
      <c r="AH370">
        <f t="shared" ca="1" si="108"/>
        <v>0</v>
      </c>
      <c r="AI370">
        <f t="shared" ca="1" si="109"/>
        <v>0</v>
      </c>
      <c r="AJ370">
        <f t="shared" ca="1" si="110"/>
        <v>0</v>
      </c>
      <c r="AK370">
        <f t="shared" si="120"/>
        <v>0</v>
      </c>
      <c r="AL370" s="28" t="e">
        <f ca="1">COUNTIF(OFFSET('SD Abgabe'!$C$32,VLOOKUP(J370,Art_Abgabe,3,FALSE),0,VLOOKUP(J370,Art_Abgabe,4,FALSE)-VLOOKUP(J370,Art_Abgabe,3,FALSE)+1,1),K370)</f>
        <v>#N/A</v>
      </c>
      <c r="AM370" s="14">
        <f ca="1">COUNTIF(OFFSET('SD Abgabe'!$M$32,VLOOKUP(E370,'SD Abgabe'!$A$33:$X$485,'SD Abgabe'!$X$28,FALSE),0,1,VLOOKUP(E370,'SD Abgabe'!$A$33:$Y$485,'SD Abgabe'!$Y$28,FALSE)),M370)</f>
        <v>0</v>
      </c>
      <c r="AN370" s="91">
        <f t="shared" ca="1" si="111"/>
        <v>0</v>
      </c>
      <c r="AO370" s="98">
        <f t="shared" si="121"/>
        <v>3</v>
      </c>
      <c r="AP370" s="98">
        <f t="shared" si="112"/>
        <v>0</v>
      </c>
      <c r="AQ370" s="17" t="str">
        <f t="shared" si="113"/>
        <v>1900-1-Abgabe</v>
      </c>
    </row>
    <row r="371" spans="1:43">
      <c r="A371" s="98">
        <f t="shared" si="102"/>
        <v>0</v>
      </c>
      <c r="B371" s="98" t="str">
        <f>IF(C371=1,SUM($C$23:C371),"")</f>
        <v/>
      </c>
      <c r="C371" s="98">
        <f t="shared" si="103"/>
        <v>0</v>
      </c>
      <c r="D371" t="str">
        <f t="shared" si="115"/>
        <v>1900-1-Abgabe-</v>
      </c>
      <c r="E371" s="7" t="str">
        <f t="shared" ca="1" si="104"/>
        <v>-</v>
      </c>
      <c r="F371" s="7">
        <f t="shared" si="116"/>
        <v>1900</v>
      </c>
      <c r="G371" s="7">
        <f t="shared" si="117"/>
        <v>1</v>
      </c>
      <c r="H371" s="162">
        <f t="shared" si="114"/>
        <v>349</v>
      </c>
      <c r="I371" s="77"/>
      <c r="J371" s="78"/>
      <c r="K371" s="79"/>
      <c r="L371" s="80"/>
      <c r="M371" s="177"/>
      <c r="N371" s="309" t="str">
        <f t="shared" ca="1" si="105"/>
        <v/>
      </c>
      <c r="O371" s="310" t="str">
        <f ca="1">IFERROR(IF(VLOOKUP($E371,'SD Abgabe'!$A$32:$N$610,'SD Abgabe'!$D$28,FALSE)=0,"",VLOOKUP($E371,'SD Abgabe'!$A$32:$N$610,'SD Abgabe'!$D$28,FALSE)),"")</f>
        <v/>
      </c>
      <c r="P371" s="313"/>
      <c r="Q371" s="317" t="str">
        <f>IF(OR($M371=0,L371&lt;&gt;0),"",IFERROR(VLOOKUP($E371,'SD Abgabe'!$A$32:$N$610,'SD Abgabe'!$E$28,FALSE),""))</f>
        <v/>
      </c>
      <c r="R371" s="87"/>
      <c r="S371" s="81" t="str">
        <f t="shared" si="106"/>
        <v/>
      </c>
      <c r="T371" s="82">
        <f>IF(M371="Tierische Erzeugnisse",IF(OR($M371=0,L371&lt;&gt;0,U371&gt;0),"",IFERROR(VLOOKUP($E371,'SD Abgabe'!$A$32:$N$4326,'SD Abgabe'!$J$28,FALSE),0)),)</f>
        <v>0</v>
      </c>
      <c r="U371" s="83"/>
      <c r="V371" s="81" t="str">
        <f t="shared" si="118"/>
        <v/>
      </c>
      <c r="W371" s="82">
        <f>IF(M371="organische Düngemittel",IF(OR($M371=0,L371&lt;&gt;0,X371&gt;0),"",IFERROR(VLOOKUP($E371,'SD Abgabe'!$A$32:$N$4326,'SD Abgabe'!$J$28,FALSE),)),)</f>
        <v>0</v>
      </c>
      <c r="X371" s="84"/>
      <c r="Y371" s="85" t="str">
        <f ca="1">IFERROR(VLOOKUP($E371,'SD Abgabe'!$A$32:$N$610,Y$20,FALSE),"")</f>
        <v/>
      </c>
      <c r="Z371" s="86" t="str">
        <f ca="1">IFERROR(IF(AND(J371&lt;&gt;"eigene Stoffe",VLOOKUP($E371,'SD Abgabe'!$A$32:$N$610,'SD Abgabe'!$G$28,FALSE)=0),"",IF($L371&lt;&gt;0,"",IFERROR(IF(AND(P371&gt;0,O371&lt;&gt;"",Q371&lt;&gt;"t TM"),VLOOKUP($E371,'SD Abgabe'!$A$32:$N$610,'SD Abgabe'!$G$28,FALSE)/O371*P371,VLOOKUP($E371,'SD Abgabe'!$A$32:$N$610,'SD Abgabe'!$G$28,FALSE)),""))),"")</f>
        <v/>
      </c>
      <c r="AA371" s="87"/>
      <c r="AB371" s="86" t="str">
        <f ca="1">IFERROR(IF(AND(J371&lt;&gt;"eigene Stoffe",VLOOKUP($E371,'SD Abgabe'!$A$32:$N$610,'SD Abgabe'!$H$28,FALSE)=0),"",IF($L371&lt;&gt;0,"",IFERROR(IF(AND(P371&gt;0,O371&lt;&gt;"",Q371&lt;&gt;"t TM"),VLOOKUP($E371,'SD Abgabe'!$A$32:$N$610,'SD Abgabe'!$H$28,FALSE)/O371*P371,VLOOKUP($E371,'SD Abgabe'!$A$32:$N$610,'SD Abgabe'!$H$28,FALSE)),""))),"")</f>
        <v/>
      </c>
      <c r="AC371" s="87"/>
      <c r="AD371" s="424" t="s">
        <v>667</v>
      </c>
      <c r="AE371" s="26" t="str">
        <f>IF($M371=0,"",IFERROR(VLOOKUP($E371,'SD Abgabe'!$A$32:$N$556,AE$20,FALSE),""))</f>
        <v/>
      </c>
      <c r="AF371" s="15">
        <f t="shared" ca="1" si="119"/>
        <v>0</v>
      </c>
      <c r="AG371">
        <f t="shared" ca="1" si="107"/>
        <v>0</v>
      </c>
      <c r="AH371">
        <f t="shared" ca="1" si="108"/>
        <v>0</v>
      </c>
      <c r="AI371">
        <f t="shared" ca="1" si="109"/>
        <v>0</v>
      </c>
      <c r="AJ371">
        <f t="shared" ca="1" si="110"/>
        <v>0</v>
      </c>
      <c r="AK371">
        <f t="shared" si="120"/>
        <v>0</v>
      </c>
      <c r="AL371" s="28" t="e">
        <f ca="1">COUNTIF(OFFSET('SD Abgabe'!$C$32,VLOOKUP(J371,Art_Abgabe,3,FALSE),0,VLOOKUP(J371,Art_Abgabe,4,FALSE)-VLOOKUP(J371,Art_Abgabe,3,FALSE)+1,1),K371)</f>
        <v>#N/A</v>
      </c>
      <c r="AM371" s="14">
        <f ca="1">COUNTIF(OFFSET('SD Abgabe'!$M$32,VLOOKUP(E371,'SD Abgabe'!$A$33:$X$485,'SD Abgabe'!$X$28,FALSE),0,1,VLOOKUP(E371,'SD Abgabe'!$A$33:$Y$485,'SD Abgabe'!$Y$28,FALSE)),M371)</f>
        <v>0</v>
      </c>
      <c r="AN371" s="91">
        <f t="shared" ca="1" si="111"/>
        <v>0</v>
      </c>
      <c r="AO371" s="98">
        <f t="shared" si="121"/>
        <v>3</v>
      </c>
      <c r="AP371" s="98">
        <f t="shared" si="112"/>
        <v>0</v>
      </c>
      <c r="AQ371" s="17" t="str">
        <f t="shared" si="113"/>
        <v>1900-1-Abgabe</v>
      </c>
    </row>
    <row r="372" spans="1:43">
      <c r="A372" s="98">
        <f t="shared" si="102"/>
        <v>0</v>
      </c>
      <c r="B372" s="98" t="str">
        <f>IF(C372=1,SUM($C$23:C372),"")</f>
        <v/>
      </c>
      <c r="C372" s="98">
        <f t="shared" si="103"/>
        <v>0</v>
      </c>
      <c r="D372" t="str">
        <f t="shared" si="115"/>
        <v>1900-1-Abgabe-</v>
      </c>
      <c r="E372" s="7" t="str">
        <f t="shared" ca="1" si="104"/>
        <v>-</v>
      </c>
      <c r="F372" s="7">
        <f t="shared" si="116"/>
        <v>1900</v>
      </c>
      <c r="G372" s="7">
        <f t="shared" si="117"/>
        <v>1</v>
      </c>
      <c r="H372" s="162">
        <f t="shared" si="114"/>
        <v>350</v>
      </c>
      <c r="I372" s="77"/>
      <c r="J372" s="78"/>
      <c r="K372" s="79"/>
      <c r="L372" s="80"/>
      <c r="M372" s="177"/>
      <c r="N372" s="309" t="str">
        <f t="shared" ca="1" si="105"/>
        <v/>
      </c>
      <c r="O372" s="310" t="str">
        <f ca="1">IFERROR(IF(VLOOKUP($E372,'SD Abgabe'!$A$32:$N$610,'SD Abgabe'!$D$28,FALSE)=0,"",VLOOKUP($E372,'SD Abgabe'!$A$32:$N$610,'SD Abgabe'!$D$28,FALSE)),"")</f>
        <v/>
      </c>
      <c r="P372" s="313"/>
      <c r="Q372" s="317" t="str">
        <f>IF(OR($M372=0,L372&lt;&gt;0),"",IFERROR(VLOOKUP($E372,'SD Abgabe'!$A$32:$N$610,'SD Abgabe'!$E$28,FALSE),""))</f>
        <v/>
      </c>
      <c r="R372" s="87"/>
      <c r="S372" s="81" t="str">
        <f t="shared" si="106"/>
        <v/>
      </c>
      <c r="T372" s="82">
        <f>IF(M372="Tierische Erzeugnisse",IF(OR($M372=0,L372&lt;&gt;0,U372&gt;0),"",IFERROR(VLOOKUP($E372,'SD Abgabe'!$A$32:$N$4326,'SD Abgabe'!$J$28,FALSE),0)),)</f>
        <v>0</v>
      </c>
      <c r="U372" s="83"/>
      <c r="V372" s="81" t="str">
        <f t="shared" si="118"/>
        <v/>
      </c>
      <c r="W372" s="82">
        <f>IF(M372="organische Düngemittel",IF(OR($M372=0,L372&lt;&gt;0,X372&gt;0),"",IFERROR(VLOOKUP($E372,'SD Abgabe'!$A$32:$N$4326,'SD Abgabe'!$J$28,FALSE),)),)</f>
        <v>0</v>
      </c>
      <c r="X372" s="84"/>
      <c r="Y372" s="85" t="str">
        <f ca="1">IFERROR(VLOOKUP($E372,'SD Abgabe'!$A$32:$N$610,Y$20,FALSE),"")</f>
        <v/>
      </c>
      <c r="Z372" s="86" t="str">
        <f ca="1">IFERROR(IF(AND(J372&lt;&gt;"eigene Stoffe",VLOOKUP($E372,'SD Abgabe'!$A$32:$N$610,'SD Abgabe'!$G$28,FALSE)=0),"",IF($L372&lt;&gt;0,"",IFERROR(IF(AND(P372&gt;0,O372&lt;&gt;"",Q372&lt;&gt;"t TM"),VLOOKUP($E372,'SD Abgabe'!$A$32:$N$610,'SD Abgabe'!$G$28,FALSE)/O372*P372,VLOOKUP($E372,'SD Abgabe'!$A$32:$N$610,'SD Abgabe'!$G$28,FALSE)),""))),"")</f>
        <v/>
      </c>
      <c r="AA372" s="87"/>
      <c r="AB372" s="86" t="str">
        <f ca="1">IFERROR(IF(AND(J372&lt;&gt;"eigene Stoffe",VLOOKUP($E372,'SD Abgabe'!$A$32:$N$610,'SD Abgabe'!$H$28,FALSE)=0),"",IF($L372&lt;&gt;0,"",IFERROR(IF(AND(P372&gt;0,O372&lt;&gt;"",Q372&lt;&gt;"t TM"),VLOOKUP($E372,'SD Abgabe'!$A$32:$N$610,'SD Abgabe'!$H$28,FALSE)/O372*P372,VLOOKUP($E372,'SD Abgabe'!$A$32:$N$610,'SD Abgabe'!$H$28,FALSE)),""))),"")</f>
        <v/>
      </c>
      <c r="AC372" s="87"/>
      <c r="AD372" s="424" t="s">
        <v>667</v>
      </c>
      <c r="AE372" s="26" t="str">
        <f>IF($M372=0,"",IFERROR(VLOOKUP($E372,'SD Abgabe'!$A$32:$N$556,AE$20,FALSE),""))</f>
        <v/>
      </c>
      <c r="AF372" s="15">
        <f t="shared" ca="1" si="119"/>
        <v>0</v>
      </c>
      <c r="AG372">
        <f t="shared" ca="1" si="107"/>
        <v>0</v>
      </c>
      <c r="AH372">
        <f t="shared" ca="1" si="108"/>
        <v>0</v>
      </c>
      <c r="AI372">
        <f t="shared" ca="1" si="109"/>
        <v>0</v>
      </c>
      <c r="AJ372">
        <f t="shared" ca="1" si="110"/>
        <v>0</v>
      </c>
      <c r="AK372">
        <f t="shared" si="120"/>
        <v>0</v>
      </c>
      <c r="AL372" s="28" t="e">
        <f ca="1">COUNTIF(OFFSET('SD Abgabe'!$C$32,VLOOKUP(J372,Art_Abgabe,3,FALSE),0,VLOOKUP(J372,Art_Abgabe,4,FALSE)-VLOOKUP(J372,Art_Abgabe,3,FALSE)+1,1),K372)</f>
        <v>#N/A</v>
      </c>
      <c r="AM372" s="14">
        <f ca="1">COUNTIF(OFFSET('SD Abgabe'!$M$32,VLOOKUP(E372,'SD Abgabe'!$A$33:$X$485,'SD Abgabe'!$X$28,FALSE),0,1,VLOOKUP(E372,'SD Abgabe'!$A$33:$Y$485,'SD Abgabe'!$Y$28,FALSE)),M372)</f>
        <v>0</v>
      </c>
      <c r="AN372" s="91">
        <f t="shared" ca="1" si="111"/>
        <v>0</v>
      </c>
      <c r="AO372" s="98">
        <f t="shared" si="121"/>
        <v>3</v>
      </c>
      <c r="AP372" s="98">
        <f t="shared" si="112"/>
        <v>0</v>
      </c>
      <c r="AQ372" s="17" t="str">
        <f t="shared" si="113"/>
        <v>1900-1-Abgabe</v>
      </c>
    </row>
    <row r="373" spans="1:43">
      <c r="A373" s="98">
        <f t="shared" si="102"/>
        <v>0</v>
      </c>
      <c r="B373" s="98" t="str">
        <f>IF(C373=1,SUM($C$23:C373),"")</f>
        <v/>
      </c>
      <c r="C373" s="98">
        <f t="shared" si="103"/>
        <v>0</v>
      </c>
      <c r="D373" t="str">
        <f t="shared" si="115"/>
        <v>1900-1-Abgabe-</v>
      </c>
      <c r="E373" s="7" t="str">
        <f t="shared" ca="1" si="104"/>
        <v>-</v>
      </c>
      <c r="F373" s="7">
        <f t="shared" si="116"/>
        <v>1900</v>
      </c>
      <c r="G373" s="7">
        <f t="shared" si="117"/>
        <v>1</v>
      </c>
      <c r="H373" s="162">
        <f t="shared" si="114"/>
        <v>351</v>
      </c>
      <c r="I373" s="77"/>
      <c r="J373" s="78"/>
      <c r="K373" s="79"/>
      <c r="L373" s="80"/>
      <c r="M373" s="177"/>
      <c r="N373" s="309" t="str">
        <f t="shared" ca="1" si="105"/>
        <v/>
      </c>
      <c r="O373" s="310" t="str">
        <f ca="1">IFERROR(IF(VLOOKUP($E373,'SD Abgabe'!$A$32:$N$610,'SD Abgabe'!$D$28,FALSE)=0,"",VLOOKUP($E373,'SD Abgabe'!$A$32:$N$610,'SD Abgabe'!$D$28,FALSE)),"")</f>
        <v/>
      </c>
      <c r="P373" s="313"/>
      <c r="Q373" s="317" t="str">
        <f>IF(OR($M373=0,L373&lt;&gt;0),"",IFERROR(VLOOKUP($E373,'SD Abgabe'!$A$32:$N$610,'SD Abgabe'!$E$28,FALSE),""))</f>
        <v/>
      </c>
      <c r="R373" s="87"/>
      <c r="S373" s="81" t="str">
        <f t="shared" si="106"/>
        <v/>
      </c>
      <c r="T373" s="82">
        <f>IF(M373="Tierische Erzeugnisse",IF(OR($M373=0,L373&lt;&gt;0,U373&gt;0),"",IFERROR(VLOOKUP($E373,'SD Abgabe'!$A$32:$N$4326,'SD Abgabe'!$J$28,FALSE),0)),)</f>
        <v>0</v>
      </c>
      <c r="U373" s="83"/>
      <c r="V373" s="81" t="str">
        <f t="shared" si="118"/>
        <v/>
      </c>
      <c r="W373" s="82">
        <f>IF(M373="organische Düngemittel",IF(OR($M373=0,L373&lt;&gt;0,X373&gt;0),"",IFERROR(VLOOKUP($E373,'SD Abgabe'!$A$32:$N$4326,'SD Abgabe'!$J$28,FALSE),)),)</f>
        <v>0</v>
      </c>
      <c r="X373" s="84"/>
      <c r="Y373" s="85" t="str">
        <f ca="1">IFERROR(VLOOKUP($E373,'SD Abgabe'!$A$32:$N$610,Y$20,FALSE),"")</f>
        <v/>
      </c>
      <c r="Z373" s="86" t="str">
        <f ca="1">IFERROR(IF(AND(J373&lt;&gt;"eigene Stoffe",VLOOKUP($E373,'SD Abgabe'!$A$32:$N$610,'SD Abgabe'!$G$28,FALSE)=0),"",IF($L373&lt;&gt;0,"",IFERROR(IF(AND(P373&gt;0,O373&lt;&gt;"",Q373&lt;&gt;"t TM"),VLOOKUP($E373,'SD Abgabe'!$A$32:$N$610,'SD Abgabe'!$G$28,FALSE)/O373*P373,VLOOKUP($E373,'SD Abgabe'!$A$32:$N$610,'SD Abgabe'!$G$28,FALSE)),""))),"")</f>
        <v/>
      </c>
      <c r="AA373" s="87"/>
      <c r="AB373" s="86" t="str">
        <f ca="1">IFERROR(IF(AND(J373&lt;&gt;"eigene Stoffe",VLOOKUP($E373,'SD Abgabe'!$A$32:$N$610,'SD Abgabe'!$H$28,FALSE)=0),"",IF($L373&lt;&gt;0,"",IFERROR(IF(AND(P373&gt;0,O373&lt;&gt;"",Q373&lt;&gt;"t TM"),VLOOKUP($E373,'SD Abgabe'!$A$32:$N$610,'SD Abgabe'!$H$28,FALSE)/O373*P373,VLOOKUP($E373,'SD Abgabe'!$A$32:$N$610,'SD Abgabe'!$H$28,FALSE)),""))),"")</f>
        <v/>
      </c>
      <c r="AC373" s="87"/>
      <c r="AD373" s="424" t="s">
        <v>667</v>
      </c>
      <c r="AE373" s="26" t="str">
        <f>IF($M373=0,"",IFERROR(VLOOKUP($E373,'SD Abgabe'!$A$32:$N$556,AE$20,FALSE),""))</f>
        <v/>
      </c>
      <c r="AF373" s="15">
        <f t="shared" ca="1" si="119"/>
        <v>0</v>
      </c>
      <c r="AG373">
        <f t="shared" ca="1" si="107"/>
        <v>0</v>
      </c>
      <c r="AH373">
        <f t="shared" ca="1" si="108"/>
        <v>0</v>
      </c>
      <c r="AI373">
        <f t="shared" ca="1" si="109"/>
        <v>0</v>
      </c>
      <c r="AJ373">
        <f t="shared" ca="1" si="110"/>
        <v>0</v>
      </c>
      <c r="AK373">
        <f t="shared" si="120"/>
        <v>0</v>
      </c>
      <c r="AL373" s="28" t="e">
        <f ca="1">COUNTIF(OFFSET('SD Abgabe'!$C$32,VLOOKUP(J373,Art_Abgabe,3,FALSE),0,VLOOKUP(J373,Art_Abgabe,4,FALSE)-VLOOKUP(J373,Art_Abgabe,3,FALSE)+1,1),K373)</f>
        <v>#N/A</v>
      </c>
      <c r="AM373" s="14">
        <f ca="1">COUNTIF(OFFSET('SD Abgabe'!$M$32,VLOOKUP(E373,'SD Abgabe'!$A$33:$X$485,'SD Abgabe'!$X$28,FALSE),0,1,VLOOKUP(E373,'SD Abgabe'!$A$33:$Y$485,'SD Abgabe'!$Y$28,FALSE)),M373)</f>
        <v>0</v>
      </c>
      <c r="AN373" s="91">
        <f t="shared" ca="1" si="111"/>
        <v>0</v>
      </c>
      <c r="AO373" s="98">
        <f t="shared" si="121"/>
        <v>3</v>
      </c>
      <c r="AP373" s="98">
        <f t="shared" si="112"/>
        <v>0</v>
      </c>
      <c r="AQ373" s="17" t="str">
        <f t="shared" si="113"/>
        <v>1900-1-Abgabe</v>
      </c>
    </row>
    <row r="374" spans="1:43">
      <c r="A374" s="98">
        <f t="shared" si="102"/>
        <v>0</v>
      </c>
      <c r="B374" s="98" t="str">
        <f>IF(C374=1,SUM($C$23:C374),"")</f>
        <v/>
      </c>
      <c r="C374" s="98">
        <f t="shared" si="103"/>
        <v>0</v>
      </c>
      <c r="D374" t="str">
        <f t="shared" si="115"/>
        <v>1900-1-Abgabe-</v>
      </c>
      <c r="E374" s="7" t="str">
        <f t="shared" ca="1" si="104"/>
        <v>-</v>
      </c>
      <c r="F374" s="7">
        <f t="shared" si="116"/>
        <v>1900</v>
      </c>
      <c r="G374" s="7">
        <f t="shared" si="117"/>
        <v>1</v>
      </c>
      <c r="H374" s="162">
        <f t="shared" si="114"/>
        <v>352</v>
      </c>
      <c r="I374" s="77"/>
      <c r="J374" s="78"/>
      <c r="K374" s="79"/>
      <c r="L374" s="80"/>
      <c r="M374" s="177"/>
      <c r="N374" s="309" t="str">
        <f t="shared" ca="1" si="105"/>
        <v/>
      </c>
      <c r="O374" s="310" t="str">
        <f ca="1">IFERROR(IF(VLOOKUP($E374,'SD Abgabe'!$A$32:$N$610,'SD Abgabe'!$D$28,FALSE)=0,"",VLOOKUP($E374,'SD Abgabe'!$A$32:$N$610,'SD Abgabe'!$D$28,FALSE)),"")</f>
        <v/>
      </c>
      <c r="P374" s="313"/>
      <c r="Q374" s="317" t="str">
        <f>IF(OR($M374=0,L374&lt;&gt;0),"",IFERROR(VLOOKUP($E374,'SD Abgabe'!$A$32:$N$610,'SD Abgabe'!$E$28,FALSE),""))</f>
        <v/>
      </c>
      <c r="R374" s="87"/>
      <c r="S374" s="81" t="str">
        <f t="shared" si="106"/>
        <v/>
      </c>
      <c r="T374" s="82">
        <f>IF(M374="Tierische Erzeugnisse",IF(OR($M374=0,L374&lt;&gt;0,U374&gt;0),"",IFERROR(VLOOKUP($E374,'SD Abgabe'!$A$32:$N$4326,'SD Abgabe'!$J$28,FALSE),0)),)</f>
        <v>0</v>
      </c>
      <c r="U374" s="83"/>
      <c r="V374" s="81" t="str">
        <f t="shared" si="118"/>
        <v/>
      </c>
      <c r="W374" s="82">
        <f>IF(M374="organische Düngemittel",IF(OR($M374=0,L374&lt;&gt;0,X374&gt;0),"",IFERROR(VLOOKUP($E374,'SD Abgabe'!$A$32:$N$4326,'SD Abgabe'!$J$28,FALSE),)),)</f>
        <v>0</v>
      </c>
      <c r="X374" s="84"/>
      <c r="Y374" s="85" t="str">
        <f ca="1">IFERROR(VLOOKUP($E374,'SD Abgabe'!$A$32:$N$610,Y$20,FALSE),"")</f>
        <v/>
      </c>
      <c r="Z374" s="86" t="str">
        <f ca="1">IFERROR(IF(AND(J374&lt;&gt;"eigene Stoffe",VLOOKUP($E374,'SD Abgabe'!$A$32:$N$610,'SD Abgabe'!$G$28,FALSE)=0),"",IF($L374&lt;&gt;0,"",IFERROR(IF(AND(P374&gt;0,O374&lt;&gt;"",Q374&lt;&gt;"t TM"),VLOOKUP($E374,'SD Abgabe'!$A$32:$N$610,'SD Abgabe'!$G$28,FALSE)/O374*P374,VLOOKUP($E374,'SD Abgabe'!$A$32:$N$610,'SD Abgabe'!$G$28,FALSE)),""))),"")</f>
        <v/>
      </c>
      <c r="AA374" s="87"/>
      <c r="AB374" s="86" t="str">
        <f ca="1">IFERROR(IF(AND(J374&lt;&gt;"eigene Stoffe",VLOOKUP($E374,'SD Abgabe'!$A$32:$N$610,'SD Abgabe'!$H$28,FALSE)=0),"",IF($L374&lt;&gt;0,"",IFERROR(IF(AND(P374&gt;0,O374&lt;&gt;"",Q374&lt;&gt;"t TM"),VLOOKUP($E374,'SD Abgabe'!$A$32:$N$610,'SD Abgabe'!$H$28,FALSE)/O374*P374,VLOOKUP($E374,'SD Abgabe'!$A$32:$N$610,'SD Abgabe'!$H$28,FALSE)),""))),"")</f>
        <v/>
      </c>
      <c r="AC374" s="87"/>
      <c r="AD374" s="424" t="s">
        <v>667</v>
      </c>
      <c r="AE374" s="26" t="str">
        <f>IF($M374=0,"",IFERROR(VLOOKUP($E374,'SD Abgabe'!$A$32:$N$556,AE$20,FALSE),""))</f>
        <v/>
      </c>
      <c r="AF374" s="15">
        <f t="shared" ca="1" si="119"/>
        <v>0</v>
      </c>
      <c r="AG374">
        <f t="shared" ca="1" si="107"/>
        <v>0</v>
      </c>
      <c r="AH374">
        <f t="shared" ca="1" si="108"/>
        <v>0</v>
      </c>
      <c r="AI374">
        <f t="shared" ca="1" si="109"/>
        <v>0</v>
      </c>
      <c r="AJ374">
        <f t="shared" ca="1" si="110"/>
        <v>0</v>
      </c>
      <c r="AK374">
        <f t="shared" si="120"/>
        <v>0</v>
      </c>
      <c r="AL374" s="28" t="e">
        <f ca="1">COUNTIF(OFFSET('SD Abgabe'!$C$32,VLOOKUP(J374,Art_Abgabe,3,FALSE),0,VLOOKUP(J374,Art_Abgabe,4,FALSE)-VLOOKUP(J374,Art_Abgabe,3,FALSE)+1,1),K374)</f>
        <v>#N/A</v>
      </c>
      <c r="AM374" s="14">
        <f ca="1">COUNTIF(OFFSET('SD Abgabe'!$M$32,VLOOKUP(E374,'SD Abgabe'!$A$33:$X$485,'SD Abgabe'!$X$28,FALSE),0,1,VLOOKUP(E374,'SD Abgabe'!$A$33:$Y$485,'SD Abgabe'!$Y$28,FALSE)),M374)</f>
        <v>0</v>
      </c>
      <c r="AN374" s="91">
        <f t="shared" ca="1" si="111"/>
        <v>0</v>
      </c>
      <c r="AO374" s="98">
        <f t="shared" si="121"/>
        <v>3</v>
      </c>
      <c r="AP374" s="98">
        <f t="shared" si="112"/>
        <v>0</v>
      </c>
      <c r="AQ374" s="17" t="str">
        <f t="shared" si="113"/>
        <v>1900-1-Abgabe</v>
      </c>
    </row>
    <row r="375" spans="1:43">
      <c r="A375" s="98">
        <f t="shared" si="102"/>
        <v>0</v>
      </c>
      <c r="B375" s="98" t="str">
        <f>IF(C375=1,SUM($C$23:C375),"")</f>
        <v/>
      </c>
      <c r="C375" s="98">
        <f t="shared" si="103"/>
        <v>0</v>
      </c>
      <c r="D375" t="str">
        <f t="shared" si="115"/>
        <v>1900-1-Abgabe-</v>
      </c>
      <c r="E375" s="7" t="str">
        <f t="shared" ca="1" si="104"/>
        <v>-</v>
      </c>
      <c r="F375" s="7">
        <f t="shared" si="116"/>
        <v>1900</v>
      </c>
      <c r="G375" s="7">
        <f t="shared" si="117"/>
        <v>1</v>
      </c>
      <c r="H375" s="162">
        <f t="shared" si="114"/>
        <v>353</v>
      </c>
      <c r="I375" s="77"/>
      <c r="J375" s="78"/>
      <c r="K375" s="79"/>
      <c r="L375" s="80"/>
      <c r="M375" s="177"/>
      <c r="N375" s="309" t="str">
        <f t="shared" ca="1" si="105"/>
        <v/>
      </c>
      <c r="O375" s="310" t="str">
        <f ca="1">IFERROR(IF(VLOOKUP($E375,'SD Abgabe'!$A$32:$N$610,'SD Abgabe'!$D$28,FALSE)=0,"",VLOOKUP($E375,'SD Abgabe'!$A$32:$N$610,'SD Abgabe'!$D$28,FALSE)),"")</f>
        <v/>
      </c>
      <c r="P375" s="313"/>
      <c r="Q375" s="317" t="str">
        <f>IF(OR($M375=0,L375&lt;&gt;0),"",IFERROR(VLOOKUP($E375,'SD Abgabe'!$A$32:$N$610,'SD Abgabe'!$E$28,FALSE),""))</f>
        <v/>
      </c>
      <c r="R375" s="87"/>
      <c r="S375" s="81" t="str">
        <f t="shared" si="106"/>
        <v/>
      </c>
      <c r="T375" s="82">
        <f>IF(M375="Tierische Erzeugnisse",IF(OR($M375=0,L375&lt;&gt;0,U375&gt;0),"",IFERROR(VLOOKUP($E375,'SD Abgabe'!$A$32:$N$4326,'SD Abgabe'!$J$28,FALSE),0)),)</f>
        <v>0</v>
      </c>
      <c r="U375" s="83"/>
      <c r="V375" s="81" t="str">
        <f t="shared" si="118"/>
        <v/>
      </c>
      <c r="W375" s="82">
        <f>IF(M375="organische Düngemittel",IF(OR($M375=0,L375&lt;&gt;0,X375&gt;0),"",IFERROR(VLOOKUP($E375,'SD Abgabe'!$A$32:$N$4326,'SD Abgabe'!$J$28,FALSE),)),)</f>
        <v>0</v>
      </c>
      <c r="X375" s="84"/>
      <c r="Y375" s="85" t="str">
        <f ca="1">IFERROR(VLOOKUP($E375,'SD Abgabe'!$A$32:$N$610,Y$20,FALSE),"")</f>
        <v/>
      </c>
      <c r="Z375" s="86" t="str">
        <f ca="1">IFERROR(IF(AND(J375&lt;&gt;"eigene Stoffe",VLOOKUP($E375,'SD Abgabe'!$A$32:$N$610,'SD Abgabe'!$G$28,FALSE)=0),"",IF($L375&lt;&gt;0,"",IFERROR(IF(AND(P375&gt;0,O375&lt;&gt;"",Q375&lt;&gt;"t TM"),VLOOKUP($E375,'SD Abgabe'!$A$32:$N$610,'SD Abgabe'!$G$28,FALSE)/O375*P375,VLOOKUP($E375,'SD Abgabe'!$A$32:$N$610,'SD Abgabe'!$G$28,FALSE)),""))),"")</f>
        <v/>
      </c>
      <c r="AA375" s="87"/>
      <c r="AB375" s="86" t="str">
        <f ca="1">IFERROR(IF(AND(J375&lt;&gt;"eigene Stoffe",VLOOKUP($E375,'SD Abgabe'!$A$32:$N$610,'SD Abgabe'!$H$28,FALSE)=0),"",IF($L375&lt;&gt;0,"",IFERROR(IF(AND(P375&gt;0,O375&lt;&gt;"",Q375&lt;&gt;"t TM"),VLOOKUP($E375,'SD Abgabe'!$A$32:$N$610,'SD Abgabe'!$H$28,FALSE)/O375*P375,VLOOKUP($E375,'SD Abgabe'!$A$32:$N$610,'SD Abgabe'!$H$28,FALSE)),""))),"")</f>
        <v/>
      </c>
      <c r="AC375" s="87"/>
      <c r="AD375" s="424" t="s">
        <v>667</v>
      </c>
      <c r="AE375" s="26" t="str">
        <f>IF($M375=0,"",IFERROR(VLOOKUP($E375,'SD Abgabe'!$A$32:$N$556,AE$20,FALSE),""))</f>
        <v/>
      </c>
      <c r="AF375" s="15">
        <f t="shared" ca="1" si="119"/>
        <v>0</v>
      </c>
      <c r="AG375">
        <f t="shared" ca="1" si="107"/>
        <v>0</v>
      </c>
      <c r="AH375">
        <f t="shared" ca="1" si="108"/>
        <v>0</v>
      </c>
      <c r="AI375">
        <f t="shared" ca="1" si="109"/>
        <v>0</v>
      </c>
      <c r="AJ375">
        <f t="shared" ca="1" si="110"/>
        <v>0</v>
      </c>
      <c r="AK375">
        <f t="shared" si="120"/>
        <v>0</v>
      </c>
      <c r="AL375" s="28" t="e">
        <f ca="1">COUNTIF(OFFSET('SD Abgabe'!$C$32,VLOOKUP(J375,Art_Abgabe,3,FALSE),0,VLOOKUP(J375,Art_Abgabe,4,FALSE)-VLOOKUP(J375,Art_Abgabe,3,FALSE)+1,1),K375)</f>
        <v>#N/A</v>
      </c>
      <c r="AM375" s="14">
        <f ca="1">COUNTIF(OFFSET('SD Abgabe'!$M$32,VLOOKUP(E375,'SD Abgabe'!$A$33:$X$485,'SD Abgabe'!$X$28,FALSE),0,1,VLOOKUP(E375,'SD Abgabe'!$A$33:$Y$485,'SD Abgabe'!$Y$28,FALSE)),M375)</f>
        <v>0</v>
      </c>
      <c r="AN375" s="91">
        <f t="shared" ca="1" si="111"/>
        <v>0</v>
      </c>
      <c r="AO375" s="98">
        <f t="shared" si="121"/>
        <v>3</v>
      </c>
      <c r="AP375" s="98">
        <f t="shared" si="112"/>
        <v>0</v>
      </c>
      <c r="AQ375" s="17" t="str">
        <f t="shared" si="113"/>
        <v>1900-1-Abgabe</v>
      </c>
    </row>
    <row r="376" spans="1:43">
      <c r="A376" s="98">
        <f t="shared" si="102"/>
        <v>0</v>
      </c>
      <c r="B376" s="98" t="str">
        <f>IF(C376=1,SUM($C$23:C376),"")</f>
        <v/>
      </c>
      <c r="C376" s="98">
        <f t="shared" si="103"/>
        <v>0</v>
      </c>
      <c r="D376" t="str">
        <f t="shared" si="115"/>
        <v>1900-1-Abgabe-</v>
      </c>
      <c r="E376" s="7" t="str">
        <f t="shared" ca="1" si="104"/>
        <v>-</v>
      </c>
      <c r="F376" s="7">
        <f t="shared" si="116"/>
        <v>1900</v>
      </c>
      <c r="G376" s="7">
        <f t="shared" si="117"/>
        <v>1</v>
      </c>
      <c r="H376" s="162">
        <f t="shared" si="114"/>
        <v>354</v>
      </c>
      <c r="I376" s="77"/>
      <c r="J376" s="78"/>
      <c r="K376" s="79"/>
      <c r="L376" s="80"/>
      <c r="M376" s="177"/>
      <c r="N376" s="309" t="str">
        <f t="shared" ca="1" si="105"/>
        <v/>
      </c>
      <c r="O376" s="310" t="str">
        <f ca="1">IFERROR(IF(VLOOKUP($E376,'SD Abgabe'!$A$32:$N$610,'SD Abgabe'!$D$28,FALSE)=0,"",VLOOKUP($E376,'SD Abgabe'!$A$32:$N$610,'SD Abgabe'!$D$28,FALSE)),"")</f>
        <v/>
      </c>
      <c r="P376" s="313"/>
      <c r="Q376" s="317" t="str">
        <f>IF(OR($M376=0,L376&lt;&gt;0),"",IFERROR(VLOOKUP($E376,'SD Abgabe'!$A$32:$N$610,'SD Abgabe'!$E$28,FALSE),""))</f>
        <v/>
      </c>
      <c r="R376" s="87"/>
      <c r="S376" s="81" t="str">
        <f t="shared" si="106"/>
        <v/>
      </c>
      <c r="T376" s="82">
        <f>IF(M376="Tierische Erzeugnisse",IF(OR($M376=0,L376&lt;&gt;0,U376&gt;0),"",IFERROR(VLOOKUP($E376,'SD Abgabe'!$A$32:$N$4326,'SD Abgabe'!$J$28,FALSE),0)),)</f>
        <v>0</v>
      </c>
      <c r="U376" s="83"/>
      <c r="V376" s="81" t="str">
        <f t="shared" si="118"/>
        <v/>
      </c>
      <c r="W376" s="82">
        <f>IF(M376="organische Düngemittel",IF(OR($M376=0,L376&lt;&gt;0,X376&gt;0),"",IFERROR(VLOOKUP($E376,'SD Abgabe'!$A$32:$N$4326,'SD Abgabe'!$J$28,FALSE),)),)</f>
        <v>0</v>
      </c>
      <c r="X376" s="84"/>
      <c r="Y376" s="85" t="str">
        <f ca="1">IFERROR(VLOOKUP($E376,'SD Abgabe'!$A$32:$N$610,Y$20,FALSE),"")</f>
        <v/>
      </c>
      <c r="Z376" s="86" t="str">
        <f ca="1">IFERROR(IF(AND(J376&lt;&gt;"eigene Stoffe",VLOOKUP($E376,'SD Abgabe'!$A$32:$N$610,'SD Abgabe'!$G$28,FALSE)=0),"",IF($L376&lt;&gt;0,"",IFERROR(IF(AND(P376&gt;0,O376&lt;&gt;"",Q376&lt;&gt;"t TM"),VLOOKUP($E376,'SD Abgabe'!$A$32:$N$610,'SD Abgabe'!$G$28,FALSE)/O376*P376,VLOOKUP($E376,'SD Abgabe'!$A$32:$N$610,'SD Abgabe'!$G$28,FALSE)),""))),"")</f>
        <v/>
      </c>
      <c r="AA376" s="87"/>
      <c r="AB376" s="86" t="str">
        <f ca="1">IFERROR(IF(AND(J376&lt;&gt;"eigene Stoffe",VLOOKUP($E376,'SD Abgabe'!$A$32:$N$610,'SD Abgabe'!$H$28,FALSE)=0),"",IF($L376&lt;&gt;0,"",IFERROR(IF(AND(P376&gt;0,O376&lt;&gt;"",Q376&lt;&gt;"t TM"),VLOOKUP($E376,'SD Abgabe'!$A$32:$N$610,'SD Abgabe'!$H$28,FALSE)/O376*P376,VLOOKUP($E376,'SD Abgabe'!$A$32:$N$610,'SD Abgabe'!$H$28,FALSE)),""))),"")</f>
        <v/>
      </c>
      <c r="AC376" s="87"/>
      <c r="AD376" s="424" t="s">
        <v>667</v>
      </c>
      <c r="AE376" s="26" t="str">
        <f>IF($M376=0,"",IFERROR(VLOOKUP($E376,'SD Abgabe'!$A$32:$N$556,AE$20,FALSE),""))</f>
        <v/>
      </c>
      <c r="AF376" s="15">
        <f t="shared" ca="1" si="119"/>
        <v>0</v>
      </c>
      <c r="AG376">
        <f t="shared" ca="1" si="107"/>
        <v>0</v>
      </c>
      <c r="AH376">
        <f t="shared" ca="1" si="108"/>
        <v>0</v>
      </c>
      <c r="AI376">
        <f t="shared" ca="1" si="109"/>
        <v>0</v>
      </c>
      <c r="AJ376">
        <f t="shared" ca="1" si="110"/>
        <v>0</v>
      </c>
      <c r="AK376">
        <f t="shared" si="120"/>
        <v>0</v>
      </c>
      <c r="AL376" s="28" t="e">
        <f ca="1">COUNTIF(OFFSET('SD Abgabe'!$C$32,VLOOKUP(J376,Art_Abgabe,3,FALSE),0,VLOOKUP(J376,Art_Abgabe,4,FALSE)-VLOOKUP(J376,Art_Abgabe,3,FALSE)+1,1),K376)</f>
        <v>#N/A</v>
      </c>
      <c r="AM376" s="14">
        <f ca="1">COUNTIF(OFFSET('SD Abgabe'!$M$32,VLOOKUP(E376,'SD Abgabe'!$A$33:$X$485,'SD Abgabe'!$X$28,FALSE),0,1,VLOOKUP(E376,'SD Abgabe'!$A$33:$Y$485,'SD Abgabe'!$Y$28,FALSE)),M376)</f>
        <v>0</v>
      </c>
      <c r="AN376" s="91">
        <f t="shared" ca="1" si="111"/>
        <v>0</v>
      </c>
      <c r="AO376" s="98">
        <f t="shared" si="121"/>
        <v>3</v>
      </c>
      <c r="AP376" s="98">
        <f t="shared" si="112"/>
        <v>0</v>
      </c>
      <c r="AQ376" s="17" t="str">
        <f t="shared" si="113"/>
        <v>1900-1-Abgabe</v>
      </c>
    </row>
    <row r="377" spans="1:43">
      <c r="A377" s="98">
        <f t="shared" si="102"/>
        <v>0</v>
      </c>
      <c r="B377" s="98" t="str">
        <f>IF(C377=1,SUM($C$23:C377),"")</f>
        <v/>
      </c>
      <c r="C377" s="98">
        <f t="shared" si="103"/>
        <v>0</v>
      </c>
      <c r="D377" t="str">
        <f t="shared" si="115"/>
        <v>1900-1-Abgabe-</v>
      </c>
      <c r="E377" s="7" t="str">
        <f t="shared" ca="1" si="104"/>
        <v>-</v>
      </c>
      <c r="F377" s="7">
        <f t="shared" si="116"/>
        <v>1900</v>
      </c>
      <c r="G377" s="7">
        <f t="shared" si="117"/>
        <v>1</v>
      </c>
      <c r="H377" s="162">
        <f t="shared" si="114"/>
        <v>355</v>
      </c>
      <c r="I377" s="77"/>
      <c r="J377" s="78"/>
      <c r="K377" s="79"/>
      <c r="L377" s="80"/>
      <c r="M377" s="177"/>
      <c r="N377" s="309" t="str">
        <f t="shared" ca="1" si="105"/>
        <v/>
      </c>
      <c r="O377" s="310" t="str">
        <f ca="1">IFERROR(IF(VLOOKUP($E377,'SD Abgabe'!$A$32:$N$610,'SD Abgabe'!$D$28,FALSE)=0,"",VLOOKUP($E377,'SD Abgabe'!$A$32:$N$610,'SD Abgabe'!$D$28,FALSE)),"")</f>
        <v/>
      </c>
      <c r="P377" s="313"/>
      <c r="Q377" s="317" t="str">
        <f>IF(OR($M377=0,L377&lt;&gt;0),"",IFERROR(VLOOKUP($E377,'SD Abgabe'!$A$32:$N$610,'SD Abgabe'!$E$28,FALSE),""))</f>
        <v/>
      </c>
      <c r="R377" s="87"/>
      <c r="S377" s="81" t="str">
        <f t="shared" si="106"/>
        <v/>
      </c>
      <c r="T377" s="82">
        <f>IF(M377="Tierische Erzeugnisse",IF(OR($M377=0,L377&lt;&gt;0,U377&gt;0),"",IFERROR(VLOOKUP($E377,'SD Abgabe'!$A$32:$N$4326,'SD Abgabe'!$J$28,FALSE),0)),)</f>
        <v>0</v>
      </c>
      <c r="U377" s="83"/>
      <c r="V377" s="81" t="str">
        <f t="shared" si="118"/>
        <v/>
      </c>
      <c r="W377" s="82">
        <f>IF(M377="organische Düngemittel",IF(OR($M377=0,L377&lt;&gt;0,X377&gt;0),"",IFERROR(VLOOKUP($E377,'SD Abgabe'!$A$32:$N$4326,'SD Abgabe'!$J$28,FALSE),)),)</f>
        <v>0</v>
      </c>
      <c r="X377" s="84"/>
      <c r="Y377" s="85" t="str">
        <f ca="1">IFERROR(VLOOKUP($E377,'SD Abgabe'!$A$32:$N$610,Y$20,FALSE),"")</f>
        <v/>
      </c>
      <c r="Z377" s="86" t="str">
        <f ca="1">IFERROR(IF(AND(J377&lt;&gt;"eigene Stoffe",VLOOKUP($E377,'SD Abgabe'!$A$32:$N$610,'SD Abgabe'!$G$28,FALSE)=0),"",IF($L377&lt;&gt;0,"",IFERROR(IF(AND(P377&gt;0,O377&lt;&gt;"",Q377&lt;&gt;"t TM"),VLOOKUP($E377,'SD Abgabe'!$A$32:$N$610,'SD Abgabe'!$G$28,FALSE)/O377*P377,VLOOKUP($E377,'SD Abgabe'!$A$32:$N$610,'SD Abgabe'!$G$28,FALSE)),""))),"")</f>
        <v/>
      </c>
      <c r="AA377" s="87"/>
      <c r="AB377" s="86" t="str">
        <f ca="1">IFERROR(IF(AND(J377&lt;&gt;"eigene Stoffe",VLOOKUP($E377,'SD Abgabe'!$A$32:$N$610,'SD Abgabe'!$H$28,FALSE)=0),"",IF($L377&lt;&gt;0,"",IFERROR(IF(AND(P377&gt;0,O377&lt;&gt;"",Q377&lt;&gt;"t TM"),VLOOKUP($E377,'SD Abgabe'!$A$32:$N$610,'SD Abgabe'!$H$28,FALSE)/O377*P377,VLOOKUP($E377,'SD Abgabe'!$A$32:$N$610,'SD Abgabe'!$H$28,FALSE)),""))),"")</f>
        <v/>
      </c>
      <c r="AC377" s="87"/>
      <c r="AD377" s="424" t="s">
        <v>667</v>
      </c>
      <c r="AE377" s="26" t="str">
        <f>IF($M377=0,"",IFERROR(VLOOKUP($E377,'SD Abgabe'!$A$32:$N$556,AE$20,FALSE),""))</f>
        <v/>
      </c>
      <c r="AF377" s="15">
        <f t="shared" ca="1" si="119"/>
        <v>0</v>
      </c>
      <c r="AG377">
        <f t="shared" ca="1" si="107"/>
        <v>0</v>
      </c>
      <c r="AH377">
        <f t="shared" ca="1" si="108"/>
        <v>0</v>
      </c>
      <c r="AI377">
        <f t="shared" ca="1" si="109"/>
        <v>0</v>
      </c>
      <c r="AJ377">
        <f t="shared" ca="1" si="110"/>
        <v>0</v>
      </c>
      <c r="AK377">
        <f t="shared" si="120"/>
        <v>0</v>
      </c>
      <c r="AL377" s="28" t="e">
        <f ca="1">COUNTIF(OFFSET('SD Abgabe'!$C$32,VLOOKUP(J377,Art_Abgabe,3,FALSE),0,VLOOKUP(J377,Art_Abgabe,4,FALSE)-VLOOKUP(J377,Art_Abgabe,3,FALSE)+1,1),K377)</f>
        <v>#N/A</v>
      </c>
      <c r="AM377" s="14">
        <f ca="1">COUNTIF(OFFSET('SD Abgabe'!$M$32,VLOOKUP(E377,'SD Abgabe'!$A$33:$X$485,'SD Abgabe'!$X$28,FALSE),0,1,VLOOKUP(E377,'SD Abgabe'!$A$33:$Y$485,'SD Abgabe'!$Y$28,FALSE)),M377)</f>
        <v>0</v>
      </c>
      <c r="AN377" s="91">
        <f t="shared" ca="1" si="111"/>
        <v>0</v>
      </c>
      <c r="AO377" s="98">
        <f t="shared" si="121"/>
        <v>3</v>
      </c>
      <c r="AP377" s="98">
        <f t="shared" si="112"/>
        <v>0</v>
      </c>
      <c r="AQ377" s="17" t="str">
        <f t="shared" si="113"/>
        <v>1900-1-Abgabe</v>
      </c>
    </row>
    <row r="378" spans="1:43">
      <c r="A378" s="98">
        <f t="shared" si="102"/>
        <v>0</v>
      </c>
      <c r="B378" s="98" t="str">
        <f>IF(C378=1,SUM($C$23:C378),"")</f>
        <v/>
      </c>
      <c r="C378" s="98">
        <f t="shared" si="103"/>
        <v>0</v>
      </c>
      <c r="D378" t="str">
        <f t="shared" si="115"/>
        <v>1900-1-Abgabe-</v>
      </c>
      <c r="E378" s="7" t="str">
        <f t="shared" ca="1" si="104"/>
        <v>-</v>
      </c>
      <c r="F378" s="7">
        <f t="shared" si="116"/>
        <v>1900</v>
      </c>
      <c r="G378" s="7">
        <f t="shared" si="117"/>
        <v>1</v>
      </c>
      <c r="H378" s="162">
        <f t="shared" si="114"/>
        <v>356</v>
      </c>
      <c r="I378" s="77"/>
      <c r="J378" s="78"/>
      <c r="K378" s="79"/>
      <c r="L378" s="80"/>
      <c r="M378" s="177"/>
      <c r="N378" s="309" t="str">
        <f t="shared" ca="1" si="105"/>
        <v/>
      </c>
      <c r="O378" s="310" t="str">
        <f ca="1">IFERROR(IF(VLOOKUP($E378,'SD Abgabe'!$A$32:$N$610,'SD Abgabe'!$D$28,FALSE)=0,"",VLOOKUP($E378,'SD Abgabe'!$A$32:$N$610,'SD Abgabe'!$D$28,FALSE)),"")</f>
        <v/>
      </c>
      <c r="P378" s="313"/>
      <c r="Q378" s="317" t="str">
        <f>IF(OR($M378=0,L378&lt;&gt;0),"",IFERROR(VLOOKUP($E378,'SD Abgabe'!$A$32:$N$610,'SD Abgabe'!$E$28,FALSE),""))</f>
        <v/>
      </c>
      <c r="R378" s="87"/>
      <c r="S378" s="81" t="str">
        <f t="shared" si="106"/>
        <v/>
      </c>
      <c r="T378" s="82">
        <f>IF(M378="Tierische Erzeugnisse",IF(OR($M378=0,L378&lt;&gt;0,U378&gt;0),"",IFERROR(VLOOKUP($E378,'SD Abgabe'!$A$32:$N$4326,'SD Abgabe'!$J$28,FALSE),0)),)</f>
        <v>0</v>
      </c>
      <c r="U378" s="83"/>
      <c r="V378" s="81" t="str">
        <f t="shared" si="118"/>
        <v/>
      </c>
      <c r="W378" s="82">
        <f>IF(M378="organische Düngemittel",IF(OR($M378=0,L378&lt;&gt;0,X378&gt;0),"",IFERROR(VLOOKUP($E378,'SD Abgabe'!$A$32:$N$4326,'SD Abgabe'!$J$28,FALSE),)),)</f>
        <v>0</v>
      </c>
      <c r="X378" s="84"/>
      <c r="Y378" s="85" t="str">
        <f ca="1">IFERROR(VLOOKUP($E378,'SD Abgabe'!$A$32:$N$610,Y$20,FALSE),"")</f>
        <v/>
      </c>
      <c r="Z378" s="86" t="str">
        <f ca="1">IFERROR(IF(AND(J378&lt;&gt;"eigene Stoffe",VLOOKUP($E378,'SD Abgabe'!$A$32:$N$610,'SD Abgabe'!$G$28,FALSE)=0),"",IF($L378&lt;&gt;0,"",IFERROR(IF(AND(P378&gt;0,O378&lt;&gt;"",Q378&lt;&gt;"t TM"),VLOOKUP($E378,'SD Abgabe'!$A$32:$N$610,'SD Abgabe'!$G$28,FALSE)/O378*P378,VLOOKUP($E378,'SD Abgabe'!$A$32:$N$610,'SD Abgabe'!$G$28,FALSE)),""))),"")</f>
        <v/>
      </c>
      <c r="AA378" s="87"/>
      <c r="AB378" s="86" t="str">
        <f ca="1">IFERROR(IF(AND(J378&lt;&gt;"eigene Stoffe",VLOOKUP($E378,'SD Abgabe'!$A$32:$N$610,'SD Abgabe'!$H$28,FALSE)=0),"",IF($L378&lt;&gt;0,"",IFERROR(IF(AND(P378&gt;0,O378&lt;&gt;"",Q378&lt;&gt;"t TM"),VLOOKUP($E378,'SD Abgabe'!$A$32:$N$610,'SD Abgabe'!$H$28,FALSE)/O378*P378,VLOOKUP($E378,'SD Abgabe'!$A$32:$N$610,'SD Abgabe'!$H$28,FALSE)),""))),"")</f>
        <v/>
      </c>
      <c r="AC378" s="87"/>
      <c r="AD378" s="424" t="s">
        <v>667</v>
      </c>
      <c r="AE378" s="26" t="str">
        <f>IF($M378=0,"",IFERROR(VLOOKUP($E378,'SD Abgabe'!$A$32:$N$556,AE$20,FALSE),""))</f>
        <v/>
      </c>
      <c r="AF378" s="15">
        <f t="shared" ca="1" si="119"/>
        <v>0</v>
      </c>
      <c r="AG378">
        <f t="shared" ca="1" si="107"/>
        <v>0</v>
      </c>
      <c r="AH378">
        <f t="shared" ca="1" si="108"/>
        <v>0</v>
      </c>
      <c r="AI378">
        <f t="shared" ca="1" si="109"/>
        <v>0</v>
      </c>
      <c r="AJ378">
        <f t="shared" ca="1" si="110"/>
        <v>0</v>
      </c>
      <c r="AK378">
        <f t="shared" si="120"/>
        <v>0</v>
      </c>
      <c r="AL378" s="28" t="e">
        <f ca="1">COUNTIF(OFFSET('SD Abgabe'!$C$32,VLOOKUP(J378,Art_Abgabe,3,FALSE),0,VLOOKUP(J378,Art_Abgabe,4,FALSE)-VLOOKUP(J378,Art_Abgabe,3,FALSE)+1,1),K378)</f>
        <v>#N/A</v>
      </c>
      <c r="AM378" s="14">
        <f ca="1">COUNTIF(OFFSET('SD Abgabe'!$M$32,VLOOKUP(E378,'SD Abgabe'!$A$33:$X$485,'SD Abgabe'!$X$28,FALSE),0,1,VLOOKUP(E378,'SD Abgabe'!$A$33:$Y$485,'SD Abgabe'!$Y$28,FALSE)),M378)</f>
        <v>0</v>
      </c>
      <c r="AN378" s="91">
        <f t="shared" ca="1" si="111"/>
        <v>0</v>
      </c>
      <c r="AO378" s="98">
        <f t="shared" si="121"/>
        <v>3</v>
      </c>
      <c r="AP378" s="98">
        <f t="shared" si="112"/>
        <v>0</v>
      </c>
      <c r="AQ378" s="17" t="str">
        <f t="shared" si="113"/>
        <v>1900-1-Abgabe</v>
      </c>
    </row>
    <row r="379" spans="1:43">
      <c r="A379" s="98">
        <f t="shared" si="102"/>
        <v>0</v>
      </c>
      <c r="B379" s="98" t="str">
        <f>IF(C379=1,SUM($C$23:C379),"")</f>
        <v/>
      </c>
      <c r="C379" s="98">
        <f t="shared" si="103"/>
        <v>0</v>
      </c>
      <c r="D379" t="str">
        <f t="shared" si="115"/>
        <v>1900-1-Abgabe-</v>
      </c>
      <c r="E379" s="7" t="str">
        <f t="shared" ca="1" si="104"/>
        <v>-</v>
      </c>
      <c r="F379" s="7">
        <f t="shared" si="116"/>
        <v>1900</v>
      </c>
      <c r="G379" s="7">
        <f t="shared" si="117"/>
        <v>1</v>
      </c>
      <c r="H379" s="162">
        <f t="shared" si="114"/>
        <v>357</v>
      </c>
      <c r="I379" s="77"/>
      <c r="J379" s="78"/>
      <c r="K379" s="79"/>
      <c r="L379" s="80"/>
      <c r="M379" s="177"/>
      <c r="N379" s="309" t="str">
        <f t="shared" ca="1" si="105"/>
        <v/>
      </c>
      <c r="O379" s="310" t="str">
        <f ca="1">IFERROR(IF(VLOOKUP($E379,'SD Abgabe'!$A$32:$N$610,'SD Abgabe'!$D$28,FALSE)=0,"",VLOOKUP($E379,'SD Abgabe'!$A$32:$N$610,'SD Abgabe'!$D$28,FALSE)),"")</f>
        <v/>
      </c>
      <c r="P379" s="313"/>
      <c r="Q379" s="317" t="str">
        <f>IF(OR($M379=0,L379&lt;&gt;0),"",IFERROR(VLOOKUP($E379,'SD Abgabe'!$A$32:$N$610,'SD Abgabe'!$E$28,FALSE),""))</f>
        <v/>
      </c>
      <c r="R379" s="87"/>
      <c r="S379" s="81" t="str">
        <f t="shared" si="106"/>
        <v/>
      </c>
      <c r="T379" s="82">
        <f>IF(M379="Tierische Erzeugnisse",IF(OR($M379=0,L379&lt;&gt;0,U379&gt;0),"",IFERROR(VLOOKUP($E379,'SD Abgabe'!$A$32:$N$4326,'SD Abgabe'!$J$28,FALSE),0)),)</f>
        <v>0</v>
      </c>
      <c r="U379" s="83"/>
      <c r="V379" s="81" t="str">
        <f t="shared" si="118"/>
        <v/>
      </c>
      <c r="W379" s="82">
        <f>IF(M379="organische Düngemittel",IF(OR($M379=0,L379&lt;&gt;0,X379&gt;0),"",IFERROR(VLOOKUP($E379,'SD Abgabe'!$A$32:$N$4326,'SD Abgabe'!$J$28,FALSE),)),)</f>
        <v>0</v>
      </c>
      <c r="X379" s="84"/>
      <c r="Y379" s="85" t="str">
        <f ca="1">IFERROR(VLOOKUP($E379,'SD Abgabe'!$A$32:$N$610,Y$20,FALSE),"")</f>
        <v/>
      </c>
      <c r="Z379" s="86" t="str">
        <f ca="1">IFERROR(IF(AND(J379&lt;&gt;"eigene Stoffe",VLOOKUP($E379,'SD Abgabe'!$A$32:$N$610,'SD Abgabe'!$G$28,FALSE)=0),"",IF($L379&lt;&gt;0,"",IFERROR(IF(AND(P379&gt;0,O379&lt;&gt;"",Q379&lt;&gt;"t TM"),VLOOKUP($E379,'SD Abgabe'!$A$32:$N$610,'SD Abgabe'!$G$28,FALSE)/O379*P379,VLOOKUP($E379,'SD Abgabe'!$A$32:$N$610,'SD Abgabe'!$G$28,FALSE)),""))),"")</f>
        <v/>
      </c>
      <c r="AA379" s="87"/>
      <c r="AB379" s="86" t="str">
        <f ca="1">IFERROR(IF(AND(J379&lt;&gt;"eigene Stoffe",VLOOKUP($E379,'SD Abgabe'!$A$32:$N$610,'SD Abgabe'!$H$28,FALSE)=0),"",IF($L379&lt;&gt;0,"",IFERROR(IF(AND(P379&gt;0,O379&lt;&gt;"",Q379&lt;&gt;"t TM"),VLOOKUP($E379,'SD Abgabe'!$A$32:$N$610,'SD Abgabe'!$H$28,FALSE)/O379*P379,VLOOKUP($E379,'SD Abgabe'!$A$32:$N$610,'SD Abgabe'!$H$28,FALSE)),""))),"")</f>
        <v/>
      </c>
      <c r="AC379" s="87"/>
      <c r="AD379" s="424" t="s">
        <v>667</v>
      </c>
      <c r="AE379" s="26" t="str">
        <f>IF($M379=0,"",IFERROR(VLOOKUP($E379,'SD Abgabe'!$A$32:$N$556,AE$20,FALSE),""))</f>
        <v/>
      </c>
      <c r="AF379" s="15">
        <f t="shared" ca="1" si="119"/>
        <v>0</v>
      </c>
      <c r="AG379">
        <f t="shared" ca="1" si="107"/>
        <v>0</v>
      </c>
      <c r="AH379">
        <f t="shared" ca="1" si="108"/>
        <v>0</v>
      </c>
      <c r="AI379">
        <f t="shared" ca="1" si="109"/>
        <v>0</v>
      </c>
      <c r="AJ379">
        <f t="shared" ca="1" si="110"/>
        <v>0</v>
      </c>
      <c r="AK379">
        <f t="shared" si="120"/>
        <v>0</v>
      </c>
      <c r="AL379" s="28" t="e">
        <f ca="1">COUNTIF(OFFSET('SD Abgabe'!$C$32,VLOOKUP(J379,Art_Abgabe,3,FALSE),0,VLOOKUP(J379,Art_Abgabe,4,FALSE)-VLOOKUP(J379,Art_Abgabe,3,FALSE)+1,1),K379)</f>
        <v>#N/A</v>
      </c>
      <c r="AM379" s="14">
        <f ca="1">COUNTIF(OFFSET('SD Abgabe'!$M$32,VLOOKUP(E379,'SD Abgabe'!$A$33:$X$485,'SD Abgabe'!$X$28,FALSE),0,1,VLOOKUP(E379,'SD Abgabe'!$A$33:$Y$485,'SD Abgabe'!$Y$28,FALSE)),M379)</f>
        <v>0</v>
      </c>
      <c r="AN379" s="91">
        <f t="shared" ca="1" si="111"/>
        <v>0</v>
      </c>
      <c r="AO379" s="98">
        <f t="shared" si="121"/>
        <v>3</v>
      </c>
      <c r="AP379" s="98">
        <f t="shared" si="112"/>
        <v>0</v>
      </c>
      <c r="AQ379" s="17" t="str">
        <f t="shared" si="113"/>
        <v>1900-1-Abgabe</v>
      </c>
    </row>
    <row r="380" spans="1:43">
      <c r="A380" s="98">
        <f t="shared" si="102"/>
        <v>0</v>
      </c>
      <c r="B380" s="98" t="str">
        <f>IF(C380=1,SUM($C$23:C380),"")</f>
        <v/>
      </c>
      <c r="C380" s="98">
        <f t="shared" si="103"/>
        <v>0</v>
      </c>
      <c r="D380" t="str">
        <f t="shared" si="115"/>
        <v>1900-1-Abgabe-</v>
      </c>
      <c r="E380" s="7" t="str">
        <f t="shared" ca="1" si="104"/>
        <v>-</v>
      </c>
      <c r="F380" s="7">
        <f t="shared" si="116"/>
        <v>1900</v>
      </c>
      <c r="G380" s="7">
        <f t="shared" si="117"/>
        <v>1</v>
      </c>
      <c r="H380" s="162">
        <f t="shared" si="114"/>
        <v>358</v>
      </c>
      <c r="I380" s="77"/>
      <c r="J380" s="78"/>
      <c r="K380" s="79"/>
      <c r="L380" s="80"/>
      <c r="M380" s="177"/>
      <c r="N380" s="309" t="str">
        <f t="shared" ca="1" si="105"/>
        <v/>
      </c>
      <c r="O380" s="310" t="str">
        <f ca="1">IFERROR(IF(VLOOKUP($E380,'SD Abgabe'!$A$32:$N$610,'SD Abgabe'!$D$28,FALSE)=0,"",VLOOKUP($E380,'SD Abgabe'!$A$32:$N$610,'SD Abgabe'!$D$28,FALSE)),"")</f>
        <v/>
      </c>
      <c r="P380" s="313"/>
      <c r="Q380" s="317" t="str">
        <f>IF(OR($M380=0,L380&lt;&gt;0),"",IFERROR(VLOOKUP($E380,'SD Abgabe'!$A$32:$N$610,'SD Abgabe'!$E$28,FALSE),""))</f>
        <v/>
      </c>
      <c r="R380" s="87"/>
      <c r="S380" s="81" t="str">
        <f t="shared" si="106"/>
        <v/>
      </c>
      <c r="T380" s="82">
        <f>IF(M380="Tierische Erzeugnisse",IF(OR($M380=0,L380&lt;&gt;0,U380&gt;0),"",IFERROR(VLOOKUP($E380,'SD Abgabe'!$A$32:$N$4326,'SD Abgabe'!$J$28,FALSE),0)),)</f>
        <v>0</v>
      </c>
      <c r="U380" s="83"/>
      <c r="V380" s="81" t="str">
        <f t="shared" si="118"/>
        <v/>
      </c>
      <c r="W380" s="82">
        <f>IF(M380="organische Düngemittel",IF(OR($M380=0,L380&lt;&gt;0,X380&gt;0),"",IFERROR(VLOOKUP($E380,'SD Abgabe'!$A$32:$N$4326,'SD Abgabe'!$J$28,FALSE),)),)</f>
        <v>0</v>
      </c>
      <c r="X380" s="84"/>
      <c r="Y380" s="85" t="str">
        <f ca="1">IFERROR(VLOOKUP($E380,'SD Abgabe'!$A$32:$N$610,Y$20,FALSE),"")</f>
        <v/>
      </c>
      <c r="Z380" s="86" t="str">
        <f ca="1">IFERROR(IF(AND(J380&lt;&gt;"eigene Stoffe",VLOOKUP($E380,'SD Abgabe'!$A$32:$N$610,'SD Abgabe'!$G$28,FALSE)=0),"",IF($L380&lt;&gt;0,"",IFERROR(IF(AND(P380&gt;0,O380&lt;&gt;"",Q380&lt;&gt;"t TM"),VLOOKUP($E380,'SD Abgabe'!$A$32:$N$610,'SD Abgabe'!$G$28,FALSE)/O380*P380,VLOOKUP($E380,'SD Abgabe'!$A$32:$N$610,'SD Abgabe'!$G$28,FALSE)),""))),"")</f>
        <v/>
      </c>
      <c r="AA380" s="87"/>
      <c r="AB380" s="86" t="str">
        <f ca="1">IFERROR(IF(AND(J380&lt;&gt;"eigene Stoffe",VLOOKUP($E380,'SD Abgabe'!$A$32:$N$610,'SD Abgabe'!$H$28,FALSE)=0),"",IF($L380&lt;&gt;0,"",IFERROR(IF(AND(P380&gt;0,O380&lt;&gt;"",Q380&lt;&gt;"t TM"),VLOOKUP($E380,'SD Abgabe'!$A$32:$N$610,'SD Abgabe'!$H$28,FALSE)/O380*P380,VLOOKUP($E380,'SD Abgabe'!$A$32:$N$610,'SD Abgabe'!$H$28,FALSE)),""))),"")</f>
        <v/>
      </c>
      <c r="AC380" s="87"/>
      <c r="AD380" s="424" t="s">
        <v>667</v>
      </c>
      <c r="AE380" s="26" t="str">
        <f>IF($M380=0,"",IFERROR(VLOOKUP($E380,'SD Abgabe'!$A$32:$N$556,AE$20,FALSE),""))</f>
        <v/>
      </c>
      <c r="AF380" s="15">
        <f t="shared" ca="1" si="119"/>
        <v>0</v>
      </c>
      <c r="AG380">
        <f t="shared" ca="1" si="107"/>
        <v>0</v>
      </c>
      <c r="AH380">
        <f t="shared" ca="1" si="108"/>
        <v>0</v>
      </c>
      <c r="AI380">
        <f t="shared" ca="1" si="109"/>
        <v>0</v>
      </c>
      <c r="AJ380">
        <f t="shared" ca="1" si="110"/>
        <v>0</v>
      </c>
      <c r="AK380">
        <f t="shared" si="120"/>
        <v>0</v>
      </c>
      <c r="AL380" s="28" t="e">
        <f ca="1">COUNTIF(OFFSET('SD Abgabe'!$C$32,VLOOKUP(J380,Art_Abgabe,3,FALSE),0,VLOOKUP(J380,Art_Abgabe,4,FALSE)-VLOOKUP(J380,Art_Abgabe,3,FALSE)+1,1),K380)</f>
        <v>#N/A</v>
      </c>
      <c r="AM380" s="14">
        <f ca="1">COUNTIF(OFFSET('SD Abgabe'!$M$32,VLOOKUP(E380,'SD Abgabe'!$A$33:$X$485,'SD Abgabe'!$X$28,FALSE),0,1,VLOOKUP(E380,'SD Abgabe'!$A$33:$Y$485,'SD Abgabe'!$Y$28,FALSE)),M380)</f>
        <v>0</v>
      </c>
      <c r="AN380" s="91">
        <f t="shared" ca="1" si="111"/>
        <v>0</v>
      </c>
      <c r="AO380" s="98">
        <f t="shared" si="121"/>
        <v>3</v>
      </c>
      <c r="AP380" s="98">
        <f t="shared" si="112"/>
        <v>0</v>
      </c>
      <c r="AQ380" s="17" t="str">
        <f t="shared" si="113"/>
        <v>1900-1-Abgabe</v>
      </c>
    </row>
    <row r="381" spans="1:43">
      <c r="A381" s="98">
        <f t="shared" si="102"/>
        <v>0</v>
      </c>
      <c r="B381" s="98" t="str">
        <f>IF(C381=1,SUM($C$23:C381),"")</f>
        <v/>
      </c>
      <c r="C381" s="98">
        <f t="shared" si="103"/>
        <v>0</v>
      </c>
      <c r="D381" t="str">
        <f t="shared" si="115"/>
        <v>1900-1-Abgabe-</v>
      </c>
      <c r="E381" s="7" t="str">
        <f t="shared" ca="1" si="104"/>
        <v>-</v>
      </c>
      <c r="F381" s="7">
        <f t="shared" si="116"/>
        <v>1900</v>
      </c>
      <c r="G381" s="7">
        <f t="shared" si="117"/>
        <v>1</v>
      </c>
      <c r="H381" s="162">
        <f t="shared" si="114"/>
        <v>359</v>
      </c>
      <c r="I381" s="77"/>
      <c r="J381" s="78"/>
      <c r="K381" s="79"/>
      <c r="L381" s="80"/>
      <c r="M381" s="177"/>
      <c r="N381" s="309" t="str">
        <f t="shared" ca="1" si="105"/>
        <v/>
      </c>
      <c r="O381" s="310" t="str">
        <f ca="1">IFERROR(IF(VLOOKUP($E381,'SD Abgabe'!$A$32:$N$610,'SD Abgabe'!$D$28,FALSE)=0,"",VLOOKUP($E381,'SD Abgabe'!$A$32:$N$610,'SD Abgabe'!$D$28,FALSE)),"")</f>
        <v/>
      </c>
      <c r="P381" s="313"/>
      <c r="Q381" s="317" t="str">
        <f>IF(OR($M381=0,L381&lt;&gt;0),"",IFERROR(VLOOKUP($E381,'SD Abgabe'!$A$32:$N$610,'SD Abgabe'!$E$28,FALSE),""))</f>
        <v/>
      </c>
      <c r="R381" s="87"/>
      <c r="S381" s="81" t="str">
        <f t="shared" si="106"/>
        <v/>
      </c>
      <c r="T381" s="82">
        <f>IF(M381="Tierische Erzeugnisse",IF(OR($M381=0,L381&lt;&gt;0,U381&gt;0),"",IFERROR(VLOOKUP($E381,'SD Abgabe'!$A$32:$N$4326,'SD Abgabe'!$J$28,FALSE),0)),)</f>
        <v>0</v>
      </c>
      <c r="U381" s="83"/>
      <c r="V381" s="81" t="str">
        <f t="shared" si="118"/>
        <v/>
      </c>
      <c r="W381" s="82">
        <f>IF(M381="organische Düngemittel",IF(OR($M381=0,L381&lt;&gt;0,X381&gt;0),"",IFERROR(VLOOKUP($E381,'SD Abgabe'!$A$32:$N$4326,'SD Abgabe'!$J$28,FALSE),)),)</f>
        <v>0</v>
      </c>
      <c r="X381" s="84"/>
      <c r="Y381" s="85" t="str">
        <f ca="1">IFERROR(VLOOKUP($E381,'SD Abgabe'!$A$32:$N$610,Y$20,FALSE),"")</f>
        <v/>
      </c>
      <c r="Z381" s="86" t="str">
        <f ca="1">IFERROR(IF(AND(J381&lt;&gt;"eigene Stoffe",VLOOKUP($E381,'SD Abgabe'!$A$32:$N$610,'SD Abgabe'!$G$28,FALSE)=0),"",IF($L381&lt;&gt;0,"",IFERROR(IF(AND(P381&gt;0,O381&lt;&gt;"",Q381&lt;&gt;"t TM"),VLOOKUP($E381,'SD Abgabe'!$A$32:$N$610,'SD Abgabe'!$G$28,FALSE)/O381*P381,VLOOKUP($E381,'SD Abgabe'!$A$32:$N$610,'SD Abgabe'!$G$28,FALSE)),""))),"")</f>
        <v/>
      </c>
      <c r="AA381" s="87"/>
      <c r="AB381" s="86" t="str">
        <f ca="1">IFERROR(IF(AND(J381&lt;&gt;"eigene Stoffe",VLOOKUP($E381,'SD Abgabe'!$A$32:$N$610,'SD Abgabe'!$H$28,FALSE)=0),"",IF($L381&lt;&gt;0,"",IFERROR(IF(AND(P381&gt;0,O381&lt;&gt;"",Q381&lt;&gt;"t TM"),VLOOKUP($E381,'SD Abgabe'!$A$32:$N$610,'SD Abgabe'!$H$28,FALSE)/O381*P381,VLOOKUP($E381,'SD Abgabe'!$A$32:$N$610,'SD Abgabe'!$H$28,FALSE)),""))),"")</f>
        <v/>
      </c>
      <c r="AC381" s="87"/>
      <c r="AD381" s="424" t="s">
        <v>667</v>
      </c>
      <c r="AE381" s="26" t="str">
        <f>IF($M381=0,"",IFERROR(VLOOKUP($E381,'SD Abgabe'!$A$32:$N$556,AE$20,FALSE),""))</f>
        <v/>
      </c>
      <c r="AF381" s="15">
        <f t="shared" ca="1" si="119"/>
        <v>0</v>
      </c>
      <c r="AG381">
        <f t="shared" ca="1" si="107"/>
        <v>0</v>
      </c>
      <c r="AH381">
        <f t="shared" ca="1" si="108"/>
        <v>0</v>
      </c>
      <c r="AI381">
        <f t="shared" ca="1" si="109"/>
        <v>0</v>
      </c>
      <c r="AJ381">
        <f t="shared" ca="1" si="110"/>
        <v>0</v>
      </c>
      <c r="AK381">
        <f t="shared" si="120"/>
        <v>0</v>
      </c>
      <c r="AL381" s="28" t="e">
        <f ca="1">COUNTIF(OFFSET('SD Abgabe'!$C$32,VLOOKUP(J381,Art_Abgabe,3,FALSE),0,VLOOKUP(J381,Art_Abgabe,4,FALSE)-VLOOKUP(J381,Art_Abgabe,3,FALSE)+1,1),K381)</f>
        <v>#N/A</v>
      </c>
      <c r="AM381" s="14">
        <f ca="1">COUNTIF(OFFSET('SD Abgabe'!$M$32,VLOOKUP(E381,'SD Abgabe'!$A$33:$X$485,'SD Abgabe'!$X$28,FALSE),0,1,VLOOKUP(E381,'SD Abgabe'!$A$33:$Y$485,'SD Abgabe'!$Y$28,FALSE)),M381)</f>
        <v>0</v>
      </c>
      <c r="AN381" s="91">
        <f t="shared" ca="1" si="111"/>
        <v>0</v>
      </c>
      <c r="AO381" s="98">
        <f t="shared" si="121"/>
        <v>3</v>
      </c>
      <c r="AP381" s="98">
        <f t="shared" si="112"/>
        <v>0</v>
      </c>
      <c r="AQ381" s="17" t="str">
        <f t="shared" si="113"/>
        <v>1900-1-Abgabe</v>
      </c>
    </row>
    <row r="382" spans="1:43">
      <c r="A382" s="98">
        <f t="shared" si="102"/>
        <v>0</v>
      </c>
      <c r="B382" s="98" t="str">
        <f>IF(C382=1,SUM($C$23:C382),"")</f>
        <v/>
      </c>
      <c r="C382" s="98">
        <f t="shared" si="103"/>
        <v>0</v>
      </c>
      <c r="D382" t="str">
        <f t="shared" si="115"/>
        <v>1900-1-Abgabe-</v>
      </c>
      <c r="E382" s="7" t="str">
        <f t="shared" ca="1" si="104"/>
        <v>-</v>
      </c>
      <c r="F382" s="7">
        <f t="shared" si="116"/>
        <v>1900</v>
      </c>
      <c r="G382" s="7">
        <f t="shared" si="117"/>
        <v>1</v>
      </c>
      <c r="H382" s="162">
        <f t="shared" si="114"/>
        <v>360</v>
      </c>
      <c r="I382" s="77"/>
      <c r="J382" s="78"/>
      <c r="K382" s="79"/>
      <c r="L382" s="80"/>
      <c r="M382" s="177"/>
      <c r="N382" s="309" t="str">
        <f t="shared" ca="1" si="105"/>
        <v/>
      </c>
      <c r="O382" s="310" t="str">
        <f ca="1">IFERROR(IF(VLOOKUP($E382,'SD Abgabe'!$A$32:$N$610,'SD Abgabe'!$D$28,FALSE)=0,"",VLOOKUP($E382,'SD Abgabe'!$A$32:$N$610,'SD Abgabe'!$D$28,FALSE)),"")</f>
        <v/>
      </c>
      <c r="P382" s="313"/>
      <c r="Q382" s="317" t="str">
        <f>IF(OR($M382=0,L382&lt;&gt;0),"",IFERROR(VLOOKUP($E382,'SD Abgabe'!$A$32:$N$610,'SD Abgabe'!$E$28,FALSE),""))</f>
        <v/>
      </c>
      <c r="R382" s="87"/>
      <c r="S382" s="81" t="str">
        <f t="shared" si="106"/>
        <v/>
      </c>
      <c r="T382" s="82">
        <f>IF(M382="Tierische Erzeugnisse",IF(OR($M382=0,L382&lt;&gt;0,U382&gt;0),"",IFERROR(VLOOKUP($E382,'SD Abgabe'!$A$32:$N$4326,'SD Abgabe'!$J$28,FALSE),0)),)</f>
        <v>0</v>
      </c>
      <c r="U382" s="83"/>
      <c r="V382" s="81" t="str">
        <f t="shared" si="118"/>
        <v/>
      </c>
      <c r="W382" s="82">
        <f>IF(M382="organische Düngemittel",IF(OR($M382=0,L382&lt;&gt;0,X382&gt;0),"",IFERROR(VLOOKUP($E382,'SD Abgabe'!$A$32:$N$4326,'SD Abgabe'!$J$28,FALSE),)),)</f>
        <v>0</v>
      </c>
      <c r="X382" s="84"/>
      <c r="Y382" s="85" t="str">
        <f ca="1">IFERROR(VLOOKUP($E382,'SD Abgabe'!$A$32:$N$610,Y$20,FALSE),"")</f>
        <v/>
      </c>
      <c r="Z382" s="86" t="str">
        <f ca="1">IFERROR(IF(AND(J382&lt;&gt;"eigene Stoffe",VLOOKUP($E382,'SD Abgabe'!$A$32:$N$610,'SD Abgabe'!$G$28,FALSE)=0),"",IF($L382&lt;&gt;0,"",IFERROR(IF(AND(P382&gt;0,O382&lt;&gt;"",Q382&lt;&gt;"t TM"),VLOOKUP($E382,'SD Abgabe'!$A$32:$N$610,'SD Abgabe'!$G$28,FALSE)/O382*P382,VLOOKUP($E382,'SD Abgabe'!$A$32:$N$610,'SD Abgabe'!$G$28,FALSE)),""))),"")</f>
        <v/>
      </c>
      <c r="AA382" s="87"/>
      <c r="AB382" s="86" t="str">
        <f ca="1">IFERROR(IF(AND(J382&lt;&gt;"eigene Stoffe",VLOOKUP($E382,'SD Abgabe'!$A$32:$N$610,'SD Abgabe'!$H$28,FALSE)=0),"",IF($L382&lt;&gt;0,"",IFERROR(IF(AND(P382&gt;0,O382&lt;&gt;"",Q382&lt;&gt;"t TM"),VLOOKUP($E382,'SD Abgabe'!$A$32:$N$610,'SD Abgabe'!$H$28,FALSE)/O382*P382,VLOOKUP($E382,'SD Abgabe'!$A$32:$N$610,'SD Abgabe'!$H$28,FALSE)),""))),"")</f>
        <v/>
      </c>
      <c r="AC382" s="87"/>
      <c r="AD382" s="424" t="s">
        <v>667</v>
      </c>
      <c r="AE382" s="26" t="str">
        <f>IF($M382=0,"",IFERROR(VLOOKUP($E382,'SD Abgabe'!$A$32:$N$556,AE$20,FALSE),""))</f>
        <v/>
      </c>
      <c r="AF382" s="15">
        <f t="shared" ca="1" si="119"/>
        <v>0</v>
      </c>
      <c r="AG382">
        <f t="shared" ca="1" si="107"/>
        <v>0</v>
      </c>
      <c r="AH382">
        <f t="shared" ca="1" si="108"/>
        <v>0</v>
      </c>
      <c r="AI382">
        <f t="shared" ca="1" si="109"/>
        <v>0</v>
      </c>
      <c r="AJ382">
        <f t="shared" ca="1" si="110"/>
        <v>0</v>
      </c>
      <c r="AK382">
        <f t="shared" si="120"/>
        <v>0</v>
      </c>
      <c r="AL382" s="28" t="e">
        <f ca="1">COUNTIF(OFFSET('SD Abgabe'!$C$32,VLOOKUP(J382,Art_Abgabe,3,FALSE),0,VLOOKUP(J382,Art_Abgabe,4,FALSE)-VLOOKUP(J382,Art_Abgabe,3,FALSE)+1,1),K382)</f>
        <v>#N/A</v>
      </c>
      <c r="AM382" s="14">
        <f ca="1">COUNTIF(OFFSET('SD Abgabe'!$M$32,VLOOKUP(E382,'SD Abgabe'!$A$33:$X$485,'SD Abgabe'!$X$28,FALSE),0,1,VLOOKUP(E382,'SD Abgabe'!$A$33:$Y$485,'SD Abgabe'!$Y$28,FALSE)),M382)</f>
        <v>0</v>
      </c>
      <c r="AN382" s="91">
        <f t="shared" ca="1" si="111"/>
        <v>0</v>
      </c>
      <c r="AO382" s="98">
        <f t="shared" si="121"/>
        <v>3</v>
      </c>
      <c r="AP382" s="98">
        <f t="shared" si="112"/>
        <v>0</v>
      </c>
      <c r="AQ382" s="17" t="str">
        <f t="shared" si="113"/>
        <v>1900-1-Abgabe</v>
      </c>
    </row>
    <row r="383" spans="1:43">
      <c r="A383" s="98">
        <f t="shared" si="102"/>
        <v>0</v>
      </c>
      <c r="B383" s="98" t="str">
        <f>IF(C383=1,SUM($C$23:C383),"")</f>
        <v/>
      </c>
      <c r="C383" s="98">
        <f t="shared" si="103"/>
        <v>0</v>
      </c>
      <c r="D383" t="str">
        <f t="shared" si="115"/>
        <v>1900-1-Abgabe-</v>
      </c>
      <c r="E383" s="7" t="str">
        <f t="shared" ca="1" si="104"/>
        <v>-</v>
      </c>
      <c r="F383" s="7">
        <f t="shared" si="116"/>
        <v>1900</v>
      </c>
      <c r="G383" s="7">
        <f t="shared" si="117"/>
        <v>1</v>
      </c>
      <c r="H383" s="162">
        <f t="shared" si="114"/>
        <v>361</v>
      </c>
      <c r="I383" s="77"/>
      <c r="J383" s="78"/>
      <c r="K383" s="79"/>
      <c r="L383" s="80"/>
      <c r="M383" s="177"/>
      <c r="N383" s="309" t="str">
        <f t="shared" ca="1" si="105"/>
        <v/>
      </c>
      <c r="O383" s="310" t="str">
        <f ca="1">IFERROR(IF(VLOOKUP($E383,'SD Abgabe'!$A$32:$N$610,'SD Abgabe'!$D$28,FALSE)=0,"",VLOOKUP($E383,'SD Abgabe'!$A$32:$N$610,'SD Abgabe'!$D$28,FALSE)),"")</f>
        <v/>
      </c>
      <c r="P383" s="313"/>
      <c r="Q383" s="317" t="str">
        <f>IF(OR($M383=0,L383&lt;&gt;0),"",IFERROR(VLOOKUP($E383,'SD Abgabe'!$A$32:$N$610,'SD Abgabe'!$E$28,FALSE),""))</f>
        <v/>
      </c>
      <c r="R383" s="87"/>
      <c r="S383" s="81" t="str">
        <f t="shared" si="106"/>
        <v/>
      </c>
      <c r="T383" s="82">
        <f>IF(M383="Tierische Erzeugnisse",IF(OR($M383=0,L383&lt;&gt;0,U383&gt;0),"",IFERROR(VLOOKUP($E383,'SD Abgabe'!$A$32:$N$4326,'SD Abgabe'!$J$28,FALSE),0)),)</f>
        <v>0</v>
      </c>
      <c r="U383" s="83"/>
      <c r="V383" s="81" t="str">
        <f t="shared" si="118"/>
        <v/>
      </c>
      <c r="W383" s="82">
        <f>IF(M383="organische Düngemittel",IF(OR($M383=0,L383&lt;&gt;0,X383&gt;0),"",IFERROR(VLOOKUP($E383,'SD Abgabe'!$A$32:$N$4326,'SD Abgabe'!$J$28,FALSE),)),)</f>
        <v>0</v>
      </c>
      <c r="X383" s="84"/>
      <c r="Y383" s="85" t="str">
        <f ca="1">IFERROR(VLOOKUP($E383,'SD Abgabe'!$A$32:$N$610,Y$20,FALSE),"")</f>
        <v/>
      </c>
      <c r="Z383" s="86" t="str">
        <f ca="1">IFERROR(IF(AND(J383&lt;&gt;"eigene Stoffe",VLOOKUP($E383,'SD Abgabe'!$A$32:$N$610,'SD Abgabe'!$G$28,FALSE)=0),"",IF($L383&lt;&gt;0,"",IFERROR(IF(AND(P383&gt;0,O383&lt;&gt;"",Q383&lt;&gt;"t TM"),VLOOKUP($E383,'SD Abgabe'!$A$32:$N$610,'SD Abgabe'!$G$28,FALSE)/O383*P383,VLOOKUP($E383,'SD Abgabe'!$A$32:$N$610,'SD Abgabe'!$G$28,FALSE)),""))),"")</f>
        <v/>
      </c>
      <c r="AA383" s="87"/>
      <c r="AB383" s="86" t="str">
        <f ca="1">IFERROR(IF(AND(J383&lt;&gt;"eigene Stoffe",VLOOKUP($E383,'SD Abgabe'!$A$32:$N$610,'SD Abgabe'!$H$28,FALSE)=0),"",IF($L383&lt;&gt;0,"",IFERROR(IF(AND(P383&gt;0,O383&lt;&gt;"",Q383&lt;&gt;"t TM"),VLOOKUP($E383,'SD Abgabe'!$A$32:$N$610,'SD Abgabe'!$H$28,FALSE)/O383*P383,VLOOKUP($E383,'SD Abgabe'!$A$32:$N$610,'SD Abgabe'!$H$28,FALSE)),""))),"")</f>
        <v/>
      </c>
      <c r="AC383" s="87"/>
      <c r="AD383" s="424" t="s">
        <v>667</v>
      </c>
      <c r="AE383" s="26" t="str">
        <f>IF($M383=0,"",IFERROR(VLOOKUP($E383,'SD Abgabe'!$A$32:$N$556,AE$20,FALSE),""))</f>
        <v/>
      </c>
      <c r="AF383" s="15">
        <f t="shared" ca="1" si="119"/>
        <v>0</v>
      </c>
      <c r="AG383">
        <f t="shared" ca="1" si="107"/>
        <v>0</v>
      </c>
      <c r="AH383">
        <f t="shared" ca="1" si="108"/>
        <v>0</v>
      </c>
      <c r="AI383">
        <f t="shared" ca="1" si="109"/>
        <v>0</v>
      </c>
      <c r="AJ383">
        <f t="shared" ca="1" si="110"/>
        <v>0</v>
      </c>
      <c r="AK383">
        <f t="shared" si="120"/>
        <v>0</v>
      </c>
      <c r="AL383" s="28" t="e">
        <f ca="1">COUNTIF(OFFSET('SD Abgabe'!$C$32,VLOOKUP(J383,Art_Abgabe,3,FALSE),0,VLOOKUP(J383,Art_Abgabe,4,FALSE)-VLOOKUP(J383,Art_Abgabe,3,FALSE)+1,1),K383)</f>
        <v>#N/A</v>
      </c>
      <c r="AM383" s="14">
        <f ca="1">COUNTIF(OFFSET('SD Abgabe'!$M$32,VLOOKUP(E383,'SD Abgabe'!$A$33:$X$485,'SD Abgabe'!$X$28,FALSE),0,1,VLOOKUP(E383,'SD Abgabe'!$A$33:$Y$485,'SD Abgabe'!$Y$28,FALSE)),M383)</f>
        <v>0</v>
      </c>
      <c r="AN383" s="91">
        <f t="shared" ca="1" si="111"/>
        <v>0</v>
      </c>
      <c r="AO383" s="98">
        <f t="shared" si="121"/>
        <v>3</v>
      </c>
      <c r="AP383" s="98">
        <f t="shared" si="112"/>
        <v>0</v>
      </c>
      <c r="AQ383" s="17" t="str">
        <f t="shared" si="113"/>
        <v>1900-1-Abgabe</v>
      </c>
    </row>
    <row r="384" spans="1:43">
      <c r="A384" s="98">
        <f t="shared" si="102"/>
        <v>0</v>
      </c>
      <c r="B384" s="98" t="str">
        <f>IF(C384=1,SUM($C$23:C384),"")</f>
        <v/>
      </c>
      <c r="C384" s="98">
        <f t="shared" si="103"/>
        <v>0</v>
      </c>
      <c r="D384" t="str">
        <f t="shared" si="115"/>
        <v>1900-1-Abgabe-</v>
      </c>
      <c r="E384" s="7" t="str">
        <f t="shared" ca="1" si="104"/>
        <v>-</v>
      </c>
      <c r="F384" s="7">
        <f t="shared" si="116"/>
        <v>1900</v>
      </c>
      <c r="G384" s="7">
        <f t="shared" si="117"/>
        <v>1</v>
      </c>
      <c r="H384" s="162">
        <f t="shared" si="114"/>
        <v>362</v>
      </c>
      <c r="I384" s="77"/>
      <c r="J384" s="78"/>
      <c r="K384" s="79"/>
      <c r="L384" s="80"/>
      <c r="M384" s="177"/>
      <c r="N384" s="309" t="str">
        <f t="shared" ca="1" si="105"/>
        <v/>
      </c>
      <c r="O384" s="310" t="str">
        <f ca="1">IFERROR(IF(VLOOKUP($E384,'SD Abgabe'!$A$32:$N$610,'SD Abgabe'!$D$28,FALSE)=0,"",VLOOKUP($E384,'SD Abgabe'!$A$32:$N$610,'SD Abgabe'!$D$28,FALSE)),"")</f>
        <v/>
      </c>
      <c r="P384" s="313"/>
      <c r="Q384" s="317" t="str">
        <f>IF(OR($M384=0,L384&lt;&gt;0),"",IFERROR(VLOOKUP($E384,'SD Abgabe'!$A$32:$N$610,'SD Abgabe'!$E$28,FALSE),""))</f>
        <v/>
      </c>
      <c r="R384" s="87"/>
      <c r="S384" s="81" t="str">
        <f t="shared" si="106"/>
        <v/>
      </c>
      <c r="T384" s="82">
        <f>IF(M384="Tierische Erzeugnisse",IF(OR($M384=0,L384&lt;&gt;0,U384&gt;0),"",IFERROR(VLOOKUP($E384,'SD Abgabe'!$A$32:$N$4326,'SD Abgabe'!$J$28,FALSE),0)),)</f>
        <v>0</v>
      </c>
      <c r="U384" s="83"/>
      <c r="V384" s="81" t="str">
        <f t="shared" si="118"/>
        <v/>
      </c>
      <c r="W384" s="82">
        <f>IF(M384="organische Düngemittel",IF(OR($M384=0,L384&lt;&gt;0,X384&gt;0),"",IFERROR(VLOOKUP($E384,'SD Abgabe'!$A$32:$N$4326,'SD Abgabe'!$J$28,FALSE),)),)</f>
        <v>0</v>
      </c>
      <c r="X384" s="84"/>
      <c r="Y384" s="85" t="str">
        <f ca="1">IFERROR(VLOOKUP($E384,'SD Abgabe'!$A$32:$N$610,Y$20,FALSE),"")</f>
        <v/>
      </c>
      <c r="Z384" s="86" t="str">
        <f ca="1">IFERROR(IF(AND(J384&lt;&gt;"eigene Stoffe",VLOOKUP($E384,'SD Abgabe'!$A$32:$N$610,'SD Abgabe'!$G$28,FALSE)=0),"",IF($L384&lt;&gt;0,"",IFERROR(IF(AND(P384&gt;0,O384&lt;&gt;"",Q384&lt;&gt;"t TM"),VLOOKUP($E384,'SD Abgabe'!$A$32:$N$610,'SD Abgabe'!$G$28,FALSE)/O384*P384,VLOOKUP($E384,'SD Abgabe'!$A$32:$N$610,'SD Abgabe'!$G$28,FALSE)),""))),"")</f>
        <v/>
      </c>
      <c r="AA384" s="87"/>
      <c r="AB384" s="86" t="str">
        <f ca="1">IFERROR(IF(AND(J384&lt;&gt;"eigene Stoffe",VLOOKUP($E384,'SD Abgabe'!$A$32:$N$610,'SD Abgabe'!$H$28,FALSE)=0),"",IF($L384&lt;&gt;0,"",IFERROR(IF(AND(P384&gt;0,O384&lt;&gt;"",Q384&lt;&gt;"t TM"),VLOOKUP($E384,'SD Abgabe'!$A$32:$N$610,'SD Abgabe'!$H$28,FALSE)/O384*P384,VLOOKUP($E384,'SD Abgabe'!$A$32:$N$610,'SD Abgabe'!$H$28,FALSE)),""))),"")</f>
        <v/>
      </c>
      <c r="AC384" s="87"/>
      <c r="AD384" s="424" t="s">
        <v>667</v>
      </c>
      <c r="AE384" s="26" t="str">
        <f>IF($M384=0,"",IFERROR(VLOOKUP($E384,'SD Abgabe'!$A$32:$N$556,AE$20,FALSE),""))</f>
        <v/>
      </c>
      <c r="AF384" s="15">
        <f t="shared" ca="1" si="119"/>
        <v>0</v>
      </c>
      <c r="AG384">
        <f t="shared" ca="1" si="107"/>
        <v>0</v>
      </c>
      <c r="AH384">
        <f t="shared" ca="1" si="108"/>
        <v>0</v>
      </c>
      <c r="AI384">
        <f t="shared" ca="1" si="109"/>
        <v>0</v>
      </c>
      <c r="AJ384">
        <f t="shared" ca="1" si="110"/>
        <v>0</v>
      </c>
      <c r="AK384">
        <f t="shared" si="120"/>
        <v>0</v>
      </c>
      <c r="AL384" s="28" t="e">
        <f ca="1">COUNTIF(OFFSET('SD Abgabe'!$C$32,VLOOKUP(J384,Art_Abgabe,3,FALSE),0,VLOOKUP(J384,Art_Abgabe,4,FALSE)-VLOOKUP(J384,Art_Abgabe,3,FALSE)+1,1),K384)</f>
        <v>#N/A</v>
      </c>
      <c r="AM384" s="14">
        <f ca="1">COUNTIF(OFFSET('SD Abgabe'!$M$32,VLOOKUP(E384,'SD Abgabe'!$A$33:$X$485,'SD Abgabe'!$X$28,FALSE),0,1,VLOOKUP(E384,'SD Abgabe'!$A$33:$Y$485,'SD Abgabe'!$Y$28,FALSE)),M384)</f>
        <v>0</v>
      </c>
      <c r="AN384" s="91">
        <f t="shared" ca="1" si="111"/>
        <v>0</v>
      </c>
      <c r="AO384" s="98">
        <f t="shared" si="121"/>
        <v>3</v>
      </c>
      <c r="AP384" s="98">
        <f t="shared" si="112"/>
        <v>0</v>
      </c>
      <c r="AQ384" s="17" t="str">
        <f t="shared" si="113"/>
        <v>1900-1-Abgabe</v>
      </c>
    </row>
    <row r="385" spans="1:43">
      <c r="A385" s="98">
        <f t="shared" si="102"/>
        <v>0</v>
      </c>
      <c r="B385" s="98" t="str">
        <f>IF(C385=1,SUM($C$23:C385),"")</f>
        <v/>
      </c>
      <c r="C385" s="98">
        <f t="shared" si="103"/>
        <v>0</v>
      </c>
      <c r="D385" t="str">
        <f t="shared" si="115"/>
        <v>1900-1-Abgabe-</v>
      </c>
      <c r="E385" s="7" t="str">
        <f t="shared" ca="1" si="104"/>
        <v>-</v>
      </c>
      <c r="F385" s="7">
        <f t="shared" si="116"/>
        <v>1900</v>
      </c>
      <c r="G385" s="7">
        <f t="shared" si="117"/>
        <v>1</v>
      </c>
      <c r="H385" s="162">
        <f t="shared" si="114"/>
        <v>363</v>
      </c>
      <c r="I385" s="77"/>
      <c r="J385" s="78"/>
      <c r="K385" s="79"/>
      <c r="L385" s="80"/>
      <c r="M385" s="177"/>
      <c r="N385" s="309" t="str">
        <f t="shared" ca="1" si="105"/>
        <v/>
      </c>
      <c r="O385" s="310" t="str">
        <f ca="1">IFERROR(IF(VLOOKUP($E385,'SD Abgabe'!$A$32:$N$610,'SD Abgabe'!$D$28,FALSE)=0,"",VLOOKUP($E385,'SD Abgabe'!$A$32:$N$610,'SD Abgabe'!$D$28,FALSE)),"")</f>
        <v/>
      </c>
      <c r="P385" s="313"/>
      <c r="Q385" s="317" t="str">
        <f>IF(OR($M385=0,L385&lt;&gt;0),"",IFERROR(VLOOKUP($E385,'SD Abgabe'!$A$32:$N$610,'SD Abgabe'!$E$28,FALSE),""))</f>
        <v/>
      </c>
      <c r="R385" s="87"/>
      <c r="S385" s="81" t="str">
        <f t="shared" si="106"/>
        <v/>
      </c>
      <c r="T385" s="82">
        <f>IF(M385="Tierische Erzeugnisse",IF(OR($M385=0,L385&lt;&gt;0,U385&gt;0),"",IFERROR(VLOOKUP($E385,'SD Abgabe'!$A$32:$N$4326,'SD Abgabe'!$J$28,FALSE),0)),)</f>
        <v>0</v>
      </c>
      <c r="U385" s="83"/>
      <c r="V385" s="81" t="str">
        <f t="shared" si="118"/>
        <v/>
      </c>
      <c r="W385" s="82">
        <f>IF(M385="organische Düngemittel",IF(OR($M385=0,L385&lt;&gt;0,X385&gt;0),"",IFERROR(VLOOKUP($E385,'SD Abgabe'!$A$32:$N$4326,'SD Abgabe'!$J$28,FALSE),)),)</f>
        <v>0</v>
      </c>
      <c r="X385" s="84"/>
      <c r="Y385" s="85" t="str">
        <f ca="1">IFERROR(VLOOKUP($E385,'SD Abgabe'!$A$32:$N$610,Y$20,FALSE),"")</f>
        <v/>
      </c>
      <c r="Z385" s="86" t="str">
        <f ca="1">IFERROR(IF(AND(J385&lt;&gt;"eigene Stoffe",VLOOKUP($E385,'SD Abgabe'!$A$32:$N$610,'SD Abgabe'!$G$28,FALSE)=0),"",IF($L385&lt;&gt;0,"",IFERROR(IF(AND(P385&gt;0,O385&lt;&gt;"",Q385&lt;&gt;"t TM"),VLOOKUP($E385,'SD Abgabe'!$A$32:$N$610,'SD Abgabe'!$G$28,FALSE)/O385*P385,VLOOKUP($E385,'SD Abgabe'!$A$32:$N$610,'SD Abgabe'!$G$28,FALSE)),""))),"")</f>
        <v/>
      </c>
      <c r="AA385" s="87"/>
      <c r="AB385" s="86" t="str">
        <f ca="1">IFERROR(IF(AND(J385&lt;&gt;"eigene Stoffe",VLOOKUP($E385,'SD Abgabe'!$A$32:$N$610,'SD Abgabe'!$H$28,FALSE)=0),"",IF($L385&lt;&gt;0,"",IFERROR(IF(AND(P385&gt;0,O385&lt;&gt;"",Q385&lt;&gt;"t TM"),VLOOKUP($E385,'SD Abgabe'!$A$32:$N$610,'SD Abgabe'!$H$28,FALSE)/O385*P385,VLOOKUP($E385,'SD Abgabe'!$A$32:$N$610,'SD Abgabe'!$H$28,FALSE)),""))),"")</f>
        <v/>
      </c>
      <c r="AC385" s="87"/>
      <c r="AD385" s="424" t="s">
        <v>667</v>
      </c>
      <c r="AE385" s="26" t="str">
        <f>IF($M385=0,"",IFERROR(VLOOKUP($E385,'SD Abgabe'!$A$32:$N$556,AE$20,FALSE),""))</f>
        <v/>
      </c>
      <c r="AF385" s="15">
        <f t="shared" ca="1" si="119"/>
        <v>0</v>
      </c>
      <c r="AG385">
        <f t="shared" ca="1" si="107"/>
        <v>0</v>
      </c>
      <c r="AH385">
        <f t="shared" ca="1" si="108"/>
        <v>0</v>
      </c>
      <c r="AI385">
        <f t="shared" ca="1" si="109"/>
        <v>0</v>
      </c>
      <c r="AJ385">
        <f t="shared" ca="1" si="110"/>
        <v>0</v>
      </c>
      <c r="AK385">
        <f t="shared" si="120"/>
        <v>0</v>
      </c>
      <c r="AL385" s="28" t="e">
        <f ca="1">COUNTIF(OFFSET('SD Abgabe'!$C$32,VLOOKUP(J385,Art_Abgabe,3,FALSE),0,VLOOKUP(J385,Art_Abgabe,4,FALSE)-VLOOKUP(J385,Art_Abgabe,3,FALSE)+1,1),K385)</f>
        <v>#N/A</v>
      </c>
      <c r="AM385" s="14">
        <f ca="1">COUNTIF(OFFSET('SD Abgabe'!$M$32,VLOOKUP(E385,'SD Abgabe'!$A$33:$X$485,'SD Abgabe'!$X$28,FALSE),0,1,VLOOKUP(E385,'SD Abgabe'!$A$33:$Y$485,'SD Abgabe'!$Y$28,FALSE)),M385)</f>
        <v>0</v>
      </c>
      <c r="AN385" s="91">
        <f t="shared" ca="1" si="111"/>
        <v>0</v>
      </c>
      <c r="AO385" s="98">
        <f t="shared" si="121"/>
        <v>3</v>
      </c>
      <c r="AP385" s="98">
        <f t="shared" si="112"/>
        <v>0</v>
      </c>
      <c r="AQ385" s="17" t="str">
        <f t="shared" si="113"/>
        <v>1900-1-Abgabe</v>
      </c>
    </row>
    <row r="386" spans="1:43">
      <c r="A386" s="98">
        <f t="shared" si="102"/>
        <v>0</v>
      </c>
      <c r="B386" s="98" t="str">
        <f>IF(C386=1,SUM($C$23:C386),"")</f>
        <v/>
      </c>
      <c r="C386" s="98">
        <f t="shared" si="103"/>
        <v>0</v>
      </c>
      <c r="D386" t="str">
        <f t="shared" si="115"/>
        <v>1900-1-Abgabe-</v>
      </c>
      <c r="E386" s="7" t="str">
        <f t="shared" ca="1" si="104"/>
        <v>-</v>
      </c>
      <c r="F386" s="7">
        <f t="shared" si="116"/>
        <v>1900</v>
      </c>
      <c r="G386" s="7">
        <f t="shared" si="117"/>
        <v>1</v>
      </c>
      <c r="H386" s="162">
        <f t="shared" si="114"/>
        <v>364</v>
      </c>
      <c r="I386" s="77"/>
      <c r="J386" s="78"/>
      <c r="K386" s="79"/>
      <c r="L386" s="80"/>
      <c r="M386" s="177"/>
      <c r="N386" s="309" t="str">
        <f t="shared" ca="1" si="105"/>
        <v/>
      </c>
      <c r="O386" s="310" t="str">
        <f ca="1">IFERROR(IF(VLOOKUP($E386,'SD Abgabe'!$A$32:$N$610,'SD Abgabe'!$D$28,FALSE)=0,"",VLOOKUP($E386,'SD Abgabe'!$A$32:$N$610,'SD Abgabe'!$D$28,FALSE)),"")</f>
        <v/>
      </c>
      <c r="P386" s="313"/>
      <c r="Q386" s="317" t="str">
        <f>IF(OR($M386=0,L386&lt;&gt;0),"",IFERROR(VLOOKUP($E386,'SD Abgabe'!$A$32:$N$610,'SD Abgabe'!$E$28,FALSE),""))</f>
        <v/>
      </c>
      <c r="R386" s="87"/>
      <c r="S386" s="81" t="str">
        <f t="shared" si="106"/>
        <v/>
      </c>
      <c r="T386" s="82">
        <f>IF(M386="Tierische Erzeugnisse",IF(OR($M386=0,L386&lt;&gt;0,U386&gt;0),"",IFERROR(VLOOKUP($E386,'SD Abgabe'!$A$32:$N$4326,'SD Abgabe'!$J$28,FALSE),0)),)</f>
        <v>0</v>
      </c>
      <c r="U386" s="83"/>
      <c r="V386" s="81" t="str">
        <f t="shared" si="118"/>
        <v/>
      </c>
      <c r="W386" s="82">
        <f>IF(M386="organische Düngemittel",IF(OR($M386=0,L386&lt;&gt;0,X386&gt;0),"",IFERROR(VLOOKUP($E386,'SD Abgabe'!$A$32:$N$4326,'SD Abgabe'!$J$28,FALSE),)),)</f>
        <v>0</v>
      </c>
      <c r="X386" s="84"/>
      <c r="Y386" s="85" t="str">
        <f ca="1">IFERROR(VLOOKUP($E386,'SD Abgabe'!$A$32:$N$610,Y$20,FALSE),"")</f>
        <v/>
      </c>
      <c r="Z386" s="86" t="str">
        <f ca="1">IFERROR(IF(AND(J386&lt;&gt;"eigene Stoffe",VLOOKUP($E386,'SD Abgabe'!$A$32:$N$610,'SD Abgabe'!$G$28,FALSE)=0),"",IF($L386&lt;&gt;0,"",IFERROR(IF(AND(P386&gt;0,O386&lt;&gt;"",Q386&lt;&gt;"t TM"),VLOOKUP($E386,'SD Abgabe'!$A$32:$N$610,'SD Abgabe'!$G$28,FALSE)/O386*P386,VLOOKUP($E386,'SD Abgabe'!$A$32:$N$610,'SD Abgabe'!$G$28,FALSE)),""))),"")</f>
        <v/>
      </c>
      <c r="AA386" s="87"/>
      <c r="AB386" s="86" t="str">
        <f ca="1">IFERROR(IF(AND(J386&lt;&gt;"eigene Stoffe",VLOOKUP($E386,'SD Abgabe'!$A$32:$N$610,'SD Abgabe'!$H$28,FALSE)=0),"",IF($L386&lt;&gt;0,"",IFERROR(IF(AND(P386&gt;0,O386&lt;&gt;"",Q386&lt;&gt;"t TM"),VLOOKUP($E386,'SD Abgabe'!$A$32:$N$610,'SD Abgabe'!$H$28,FALSE)/O386*P386,VLOOKUP($E386,'SD Abgabe'!$A$32:$N$610,'SD Abgabe'!$H$28,FALSE)),""))),"")</f>
        <v/>
      </c>
      <c r="AC386" s="87"/>
      <c r="AD386" s="424" t="s">
        <v>667</v>
      </c>
      <c r="AE386" s="26" t="str">
        <f>IF($M386=0,"",IFERROR(VLOOKUP($E386,'SD Abgabe'!$A$32:$N$556,AE$20,FALSE),""))</f>
        <v/>
      </c>
      <c r="AF386" s="15">
        <f t="shared" ca="1" si="119"/>
        <v>0</v>
      </c>
      <c r="AG386">
        <f t="shared" ca="1" si="107"/>
        <v>0</v>
      </c>
      <c r="AH386">
        <f t="shared" ca="1" si="108"/>
        <v>0</v>
      </c>
      <c r="AI386">
        <f t="shared" ca="1" si="109"/>
        <v>0</v>
      </c>
      <c r="AJ386">
        <f t="shared" ca="1" si="110"/>
        <v>0</v>
      </c>
      <c r="AK386">
        <f t="shared" si="120"/>
        <v>0</v>
      </c>
      <c r="AL386" s="28" t="e">
        <f ca="1">COUNTIF(OFFSET('SD Abgabe'!$C$32,VLOOKUP(J386,Art_Abgabe,3,FALSE),0,VLOOKUP(J386,Art_Abgabe,4,FALSE)-VLOOKUP(J386,Art_Abgabe,3,FALSE)+1,1),K386)</f>
        <v>#N/A</v>
      </c>
      <c r="AM386" s="14">
        <f ca="1">COUNTIF(OFFSET('SD Abgabe'!$M$32,VLOOKUP(E386,'SD Abgabe'!$A$33:$X$485,'SD Abgabe'!$X$28,FALSE),0,1,VLOOKUP(E386,'SD Abgabe'!$A$33:$Y$485,'SD Abgabe'!$Y$28,FALSE)),M386)</f>
        <v>0</v>
      </c>
      <c r="AN386" s="91">
        <f t="shared" ca="1" si="111"/>
        <v>0</v>
      </c>
      <c r="AO386" s="98">
        <f t="shared" si="121"/>
        <v>3</v>
      </c>
      <c r="AP386" s="98">
        <f t="shared" si="112"/>
        <v>0</v>
      </c>
      <c r="AQ386" s="17" t="str">
        <f t="shared" si="113"/>
        <v>1900-1-Abgabe</v>
      </c>
    </row>
    <row r="387" spans="1:43">
      <c r="A387" s="98">
        <f t="shared" si="102"/>
        <v>0</v>
      </c>
      <c r="B387" s="98" t="str">
        <f>IF(C387=1,SUM($C$23:C387),"")</f>
        <v/>
      </c>
      <c r="C387" s="98">
        <f t="shared" si="103"/>
        <v>0</v>
      </c>
      <c r="D387" t="str">
        <f t="shared" si="115"/>
        <v>1900-1-Abgabe-</v>
      </c>
      <c r="E387" s="7" t="str">
        <f t="shared" ca="1" si="104"/>
        <v>-</v>
      </c>
      <c r="F387" s="7">
        <f t="shared" si="116"/>
        <v>1900</v>
      </c>
      <c r="G387" s="7">
        <f t="shared" si="117"/>
        <v>1</v>
      </c>
      <c r="H387" s="162">
        <f t="shared" si="114"/>
        <v>365</v>
      </c>
      <c r="I387" s="77"/>
      <c r="J387" s="78"/>
      <c r="K387" s="79"/>
      <c r="L387" s="80"/>
      <c r="M387" s="177"/>
      <c r="N387" s="309" t="str">
        <f t="shared" ca="1" si="105"/>
        <v/>
      </c>
      <c r="O387" s="310" t="str">
        <f ca="1">IFERROR(IF(VLOOKUP($E387,'SD Abgabe'!$A$32:$N$610,'SD Abgabe'!$D$28,FALSE)=0,"",VLOOKUP($E387,'SD Abgabe'!$A$32:$N$610,'SD Abgabe'!$D$28,FALSE)),"")</f>
        <v/>
      </c>
      <c r="P387" s="313"/>
      <c r="Q387" s="317" t="str">
        <f>IF(OR($M387=0,L387&lt;&gt;0),"",IFERROR(VLOOKUP($E387,'SD Abgabe'!$A$32:$N$610,'SD Abgabe'!$E$28,FALSE),""))</f>
        <v/>
      </c>
      <c r="R387" s="87"/>
      <c r="S387" s="81" t="str">
        <f t="shared" si="106"/>
        <v/>
      </c>
      <c r="T387" s="82">
        <f>IF(M387="Tierische Erzeugnisse",IF(OR($M387=0,L387&lt;&gt;0,U387&gt;0),"",IFERROR(VLOOKUP($E387,'SD Abgabe'!$A$32:$N$4326,'SD Abgabe'!$J$28,FALSE),0)),)</f>
        <v>0</v>
      </c>
      <c r="U387" s="83"/>
      <c r="V387" s="81" t="str">
        <f t="shared" si="118"/>
        <v/>
      </c>
      <c r="W387" s="82">
        <f>IF(M387="organische Düngemittel",IF(OR($M387=0,L387&lt;&gt;0,X387&gt;0),"",IFERROR(VLOOKUP($E387,'SD Abgabe'!$A$32:$N$4326,'SD Abgabe'!$J$28,FALSE),)),)</f>
        <v>0</v>
      </c>
      <c r="X387" s="84"/>
      <c r="Y387" s="85" t="str">
        <f ca="1">IFERROR(VLOOKUP($E387,'SD Abgabe'!$A$32:$N$610,Y$20,FALSE),"")</f>
        <v/>
      </c>
      <c r="Z387" s="86" t="str">
        <f ca="1">IFERROR(IF(AND(J387&lt;&gt;"eigene Stoffe",VLOOKUP($E387,'SD Abgabe'!$A$32:$N$610,'SD Abgabe'!$G$28,FALSE)=0),"",IF($L387&lt;&gt;0,"",IFERROR(IF(AND(P387&gt;0,O387&lt;&gt;"",Q387&lt;&gt;"t TM"),VLOOKUP($E387,'SD Abgabe'!$A$32:$N$610,'SD Abgabe'!$G$28,FALSE)/O387*P387,VLOOKUP($E387,'SD Abgabe'!$A$32:$N$610,'SD Abgabe'!$G$28,FALSE)),""))),"")</f>
        <v/>
      </c>
      <c r="AA387" s="87"/>
      <c r="AB387" s="86" t="str">
        <f ca="1">IFERROR(IF(AND(J387&lt;&gt;"eigene Stoffe",VLOOKUP($E387,'SD Abgabe'!$A$32:$N$610,'SD Abgabe'!$H$28,FALSE)=0),"",IF($L387&lt;&gt;0,"",IFERROR(IF(AND(P387&gt;0,O387&lt;&gt;"",Q387&lt;&gt;"t TM"),VLOOKUP($E387,'SD Abgabe'!$A$32:$N$610,'SD Abgabe'!$H$28,FALSE)/O387*P387,VLOOKUP($E387,'SD Abgabe'!$A$32:$N$610,'SD Abgabe'!$H$28,FALSE)),""))),"")</f>
        <v/>
      </c>
      <c r="AC387" s="87"/>
      <c r="AD387" s="424" t="s">
        <v>667</v>
      </c>
      <c r="AE387" s="26" t="str">
        <f>IF($M387=0,"",IFERROR(VLOOKUP($E387,'SD Abgabe'!$A$32:$N$556,AE$20,FALSE),""))</f>
        <v/>
      </c>
      <c r="AF387" s="15">
        <f t="shared" ca="1" si="119"/>
        <v>0</v>
      </c>
      <c r="AG387">
        <f t="shared" ca="1" si="107"/>
        <v>0</v>
      </c>
      <c r="AH387">
        <f t="shared" ca="1" si="108"/>
        <v>0</v>
      </c>
      <c r="AI387">
        <f t="shared" ca="1" si="109"/>
        <v>0</v>
      </c>
      <c r="AJ387">
        <f t="shared" ca="1" si="110"/>
        <v>0</v>
      </c>
      <c r="AK387">
        <f t="shared" si="120"/>
        <v>0</v>
      </c>
      <c r="AL387" s="28" t="e">
        <f ca="1">COUNTIF(OFFSET('SD Abgabe'!$C$32,VLOOKUP(J387,Art_Abgabe,3,FALSE),0,VLOOKUP(J387,Art_Abgabe,4,FALSE)-VLOOKUP(J387,Art_Abgabe,3,FALSE)+1,1),K387)</f>
        <v>#N/A</v>
      </c>
      <c r="AM387" s="14">
        <f ca="1">COUNTIF(OFFSET('SD Abgabe'!$M$32,VLOOKUP(E387,'SD Abgabe'!$A$33:$X$485,'SD Abgabe'!$X$28,FALSE),0,1,VLOOKUP(E387,'SD Abgabe'!$A$33:$Y$485,'SD Abgabe'!$Y$28,FALSE)),M387)</f>
        <v>0</v>
      </c>
      <c r="AN387" s="91">
        <f t="shared" ca="1" si="111"/>
        <v>0</v>
      </c>
      <c r="AO387" s="98">
        <f t="shared" si="121"/>
        <v>3</v>
      </c>
      <c r="AP387" s="98">
        <f t="shared" si="112"/>
        <v>0</v>
      </c>
      <c r="AQ387" s="17" t="str">
        <f t="shared" si="113"/>
        <v>1900-1-Abgabe</v>
      </c>
    </row>
    <row r="388" spans="1:43">
      <c r="A388" s="98">
        <f t="shared" si="102"/>
        <v>0</v>
      </c>
      <c r="B388" s="98" t="str">
        <f>IF(C388=1,SUM($C$23:C388),"")</f>
        <v/>
      </c>
      <c r="C388" s="98">
        <f t="shared" si="103"/>
        <v>0</v>
      </c>
      <c r="D388" t="str">
        <f t="shared" si="115"/>
        <v>1900-1-Abgabe-</v>
      </c>
      <c r="E388" s="7" t="str">
        <f t="shared" ca="1" si="104"/>
        <v>-</v>
      </c>
      <c r="F388" s="7">
        <f t="shared" si="116"/>
        <v>1900</v>
      </c>
      <c r="G388" s="7">
        <f t="shared" si="117"/>
        <v>1</v>
      </c>
      <c r="H388" s="162">
        <f t="shared" si="114"/>
        <v>366</v>
      </c>
      <c r="I388" s="77"/>
      <c r="J388" s="78"/>
      <c r="K388" s="79"/>
      <c r="L388" s="80"/>
      <c r="M388" s="177"/>
      <c r="N388" s="309" t="str">
        <f t="shared" ca="1" si="105"/>
        <v/>
      </c>
      <c r="O388" s="310" t="str">
        <f ca="1">IFERROR(IF(VLOOKUP($E388,'SD Abgabe'!$A$32:$N$610,'SD Abgabe'!$D$28,FALSE)=0,"",VLOOKUP($E388,'SD Abgabe'!$A$32:$N$610,'SD Abgabe'!$D$28,FALSE)),"")</f>
        <v/>
      </c>
      <c r="P388" s="313"/>
      <c r="Q388" s="317" t="str">
        <f>IF(OR($M388=0,L388&lt;&gt;0),"",IFERROR(VLOOKUP($E388,'SD Abgabe'!$A$32:$N$610,'SD Abgabe'!$E$28,FALSE),""))</f>
        <v/>
      </c>
      <c r="R388" s="87"/>
      <c r="S388" s="81" t="str">
        <f t="shared" si="106"/>
        <v/>
      </c>
      <c r="T388" s="82">
        <f>IF(M388="Tierische Erzeugnisse",IF(OR($M388=0,L388&lt;&gt;0,U388&gt;0),"",IFERROR(VLOOKUP($E388,'SD Abgabe'!$A$32:$N$4326,'SD Abgabe'!$J$28,FALSE),0)),)</f>
        <v>0</v>
      </c>
      <c r="U388" s="83"/>
      <c r="V388" s="81" t="str">
        <f t="shared" si="118"/>
        <v/>
      </c>
      <c r="W388" s="82">
        <f>IF(M388="organische Düngemittel",IF(OR($M388=0,L388&lt;&gt;0,X388&gt;0),"",IFERROR(VLOOKUP($E388,'SD Abgabe'!$A$32:$N$4326,'SD Abgabe'!$J$28,FALSE),)),)</f>
        <v>0</v>
      </c>
      <c r="X388" s="84"/>
      <c r="Y388" s="85" t="str">
        <f ca="1">IFERROR(VLOOKUP($E388,'SD Abgabe'!$A$32:$N$610,Y$20,FALSE),"")</f>
        <v/>
      </c>
      <c r="Z388" s="86" t="str">
        <f ca="1">IFERROR(IF(AND(J388&lt;&gt;"eigene Stoffe",VLOOKUP($E388,'SD Abgabe'!$A$32:$N$610,'SD Abgabe'!$G$28,FALSE)=0),"",IF($L388&lt;&gt;0,"",IFERROR(IF(AND(P388&gt;0,O388&lt;&gt;"",Q388&lt;&gt;"t TM"),VLOOKUP($E388,'SD Abgabe'!$A$32:$N$610,'SD Abgabe'!$G$28,FALSE)/O388*P388,VLOOKUP($E388,'SD Abgabe'!$A$32:$N$610,'SD Abgabe'!$G$28,FALSE)),""))),"")</f>
        <v/>
      </c>
      <c r="AA388" s="87"/>
      <c r="AB388" s="86" t="str">
        <f ca="1">IFERROR(IF(AND(J388&lt;&gt;"eigene Stoffe",VLOOKUP($E388,'SD Abgabe'!$A$32:$N$610,'SD Abgabe'!$H$28,FALSE)=0),"",IF($L388&lt;&gt;0,"",IFERROR(IF(AND(P388&gt;0,O388&lt;&gt;"",Q388&lt;&gt;"t TM"),VLOOKUP($E388,'SD Abgabe'!$A$32:$N$610,'SD Abgabe'!$H$28,FALSE)/O388*P388,VLOOKUP($E388,'SD Abgabe'!$A$32:$N$610,'SD Abgabe'!$H$28,FALSE)),""))),"")</f>
        <v/>
      </c>
      <c r="AC388" s="87"/>
      <c r="AD388" s="424" t="s">
        <v>667</v>
      </c>
      <c r="AE388" s="26" t="str">
        <f>IF($M388=0,"",IFERROR(VLOOKUP($E388,'SD Abgabe'!$A$32:$N$556,AE$20,FALSE),""))</f>
        <v/>
      </c>
      <c r="AF388" s="15">
        <f t="shared" ca="1" si="119"/>
        <v>0</v>
      </c>
      <c r="AG388">
        <f t="shared" ca="1" si="107"/>
        <v>0</v>
      </c>
      <c r="AH388">
        <f t="shared" ca="1" si="108"/>
        <v>0</v>
      </c>
      <c r="AI388">
        <f t="shared" ca="1" si="109"/>
        <v>0</v>
      </c>
      <c r="AJ388">
        <f t="shared" ca="1" si="110"/>
        <v>0</v>
      </c>
      <c r="AK388">
        <f t="shared" si="120"/>
        <v>0</v>
      </c>
      <c r="AL388" s="28" t="e">
        <f ca="1">COUNTIF(OFFSET('SD Abgabe'!$C$32,VLOOKUP(J388,Art_Abgabe,3,FALSE),0,VLOOKUP(J388,Art_Abgabe,4,FALSE)-VLOOKUP(J388,Art_Abgabe,3,FALSE)+1,1),K388)</f>
        <v>#N/A</v>
      </c>
      <c r="AM388" s="14">
        <f ca="1">COUNTIF(OFFSET('SD Abgabe'!$M$32,VLOOKUP(E388,'SD Abgabe'!$A$33:$X$485,'SD Abgabe'!$X$28,FALSE),0,1,VLOOKUP(E388,'SD Abgabe'!$A$33:$Y$485,'SD Abgabe'!$Y$28,FALSE)),M388)</f>
        <v>0</v>
      </c>
      <c r="AN388" s="91">
        <f t="shared" ca="1" si="111"/>
        <v>0</v>
      </c>
      <c r="AO388" s="98">
        <f t="shared" si="121"/>
        <v>3</v>
      </c>
      <c r="AP388" s="98">
        <f t="shared" si="112"/>
        <v>0</v>
      </c>
      <c r="AQ388" s="17" t="str">
        <f t="shared" si="113"/>
        <v>1900-1-Abgabe</v>
      </c>
    </row>
    <row r="389" spans="1:43">
      <c r="A389" s="98">
        <f t="shared" si="102"/>
        <v>0</v>
      </c>
      <c r="B389" s="98" t="str">
        <f>IF(C389=1,SUM($C$23:C389),"")</f>
        <v/>
      </c>
      <c r="C389" s="98">
        <f t="shared" si="103"/>
        <v>0</v>
      </c>
      <c r="D389" t="str">
        <f t="shared" si="115"/>
        <v>1900-1-Abgabe-</v>
      </c>
      <c r="E389" s="7" t="str">
        <f t="shared" ca="1" si="104"/>
        <v>-</v>
      </c>
      <c r="F389" s="7">
        <f t="shared" si="116"/>
        <v>1900</v>
      </c>
      <c r="G389" s="7">
        <f t="shared" si="117"/>
        <v>1</v>
      </c>
      <c r="H389" s="162">
        <f t="shared" si="114"/>
        <v>367</v>
      </c>
      <c r="I389" s="77"/>
      <c r="J389" s="78"/>
      <c r="K389" s="79"/>
      <c r="L389" s="80"/>
      <c r="M389" s="177"/>
      <c r="N389" s="309" t="str">
        <f t="shared" ca="1" si="105"/>
        <v/>
      </c>
      <c r="O389" s="310" t="str">
        <f ca="1">IFERROR(IF(VLOOKUP($E389,'SD Abgabe'!$A$32:$N$610,'SD Abgabe'!$D$28,FALSE)=0,"",VLOOKUP($E389,'SD Abgabe'!$A$32:$N$610,'SD Abgabe'!$D$28,FALSE)),"")</f>
        <v/>
      </c>
      <c r="P389" s="313"/>
      <c r="Q389" s="317" t="str">
        <f>IF(OR($M389=0,L389&lt;&gt;0),"",IFERROR(VLOOKUP($E389,'SD Abgabe'!$A$32:$N$610,'SD Abgabe'!$E$28,FALSE),""))</f>
        <v/>
      </c>
      <c r="R389" s="87"/>
      <c r="S389" s="81" t="str">
        <f t="shared" si="106"/>
        <v/>
      </c>
      <c r="T389" s="82">
        <f>IF(M389="Tierische Erzeugnisse",IF(OR($M389=0,L389&lt;&gt;0,U389&gt;0),"",IFERROR(VLOOKUP($E389,'SD Abgabe'!$A$32:$N$4326,'SD Abgabe'!$J$28,FALSE),0)),)</f>
        <v>0</v>
      </c>
      <c r="U389" s="83"/>
      <c r="V389" s="81" t="str">
        <f t="shared" si="118"/>
        <v/>
      </c>
      <c r="W389" s="82">
        <f>IF(M389="organische Düngemittel",IF(OR($M389=0,L389&lt;&gt;0,X389&gt;0),"",IFERROR(VLOOKUP($E389,'SD Abgabe'!$A$32:$N$4326,'SD Abgabe'!$J$28,FALSE),)),)</f>
        <v>0</v>
      </c>
      <c r="X389" s="84"/>
      <c r="Y389" s="85" t="str">
        <f ca="1">IFERROR(VLOOKUP($E389,'SD Abgabe'!$A$32:$N$610,Y$20,FALSE),"")</f>
        <v/>
      </c>
      <c r="Z389" s="86" t="str">
        <f ca="1">IFERROR(IF(AND(J389&lt;&gt;"eigene Stoffe",VLOOKUP($E389,'SD Abgabe'!$A$32:$N$610,'SD Abgabe'!$G$28,FALSE)=0),"",IF($L389&lt;&gt;0,"",IFERROR(IF(AND(P389&gt;0,O389&lt;&gt;"",Q389&lt;&gt;"t TM"),VLOOKUP($E389,'SD Abgabe'!$A$32:$N$610,'SD Abgabe'!$G$28,FALSE)/O389*P389,VLOOKUP($E389,'SD Abgabe'!$A$32:$N$610,'SD Abgabe'!$G$28,FALSE)),""))),"")</f>
        <v/>
      </c>
      <c r="AA389" s="87"/>
      <c r="AB389" s="86" t="str">
        <f ca="1">IFERROR(IF(AND(J389&lt;&gt;"eigene Stoffe",VLOOKUP($E389,'SD Abgabe'!$A$32:$N$610,'SD Abgabe'!$H$28,FALSE)=0),"",IF($L389&lt;&gt;0,"",IFERROR(IF(AND(P389&gt;0,O389&lt;&gt;"",Q389&lt;&gt;"t TM"),VLOOKUP($E389,'SD Abgabe'!$A$32:$N$610,'SD Abgabe'!$H$28,FALSE)/O389*P389,VLOOKUP($E389,'SD Abgabe'!$A$32:$N$610,'SD Abgabe'!$H$28,FALSE)),""))),"")</f>
        <v/>
      </c>
      <c r="AC389" s="87"/>
      <c r="AD389" s="424" t="s">
        <v>667</v>
      </c>
      <c r="AE389" s="26" t="str">
        <f>IF($M389=0,"",IFERROR(VLOOKUP($E389,'SD Abgabe'!$A$32:$N$556,AE$20,FALSE),""))</f>
        <v/>
      </c>
      <c r="AF389" s="15">
        <f t="shared" ca="1" si="119"/>
        <v>0</v>
      </c>
      <c r="AG389">
        <f t="shared" ca="1" si="107"/>
        <v>0</v>
      </c>
      <c r="AH389">
        <f t="shared" ca="1" si="108"/>
        <v>0</v>
      </c>
      <c r="AI389">
        <f t="shared" ca="1" si="109"/>
        <v>0</v>
      </c>
      <c r="AJ389">
        <f t="shared" ca="1" si="110"/>
        <v>0</v>
      </c>
      <c r="AK389">
        <f t="shared" si="120"/>
        <v>0</v>
      </c>
      <c r="AL389" s="28" t="e">
        <f ca="1">COUNTIF(OFFSET('SD Abgabe'!$C$32,VLOOKUP(J389,Art_Abgabe,3,FALSE),0,VLOOKUP(J389,Art_Abgabe,4,FALSE)-VLOOKUP(J389,Art_Abgabe,3,FALSE)+1,1),K389)</f>
        <v>#N/A</v>
      </c>
      <c r="AM389" s="14">
        <f ca="1">COUNTIF(OFFSET('SD Abgabe'!$M$32,VLOOKUP(E389,'SD Abgabe'!$A$33:$X$485,'SD Abgabe'!$X$28,FALSE),0,1,VLOOKUP(E389,'SD Abgabe'!$A$33:$Y$485,'SD Abgabe'!$Y$28,FALSE)),M389)</f>
        <v>0</v>
      </c>
      <c r="AN389" s="91">
        <f t="shared" ca="1" si="111"/>
        <v>0</v>
      </c>
      <c r="AO389" s="98">
        <f t="shared" si="121"/>
        <v>3</v>
      </c>
      <c r="AP389" s="98">
        <f t="shared" si="112"/>
        <v>0</v>
      </c>
      <c r="AQ389" s="17" t="str">
        <f t="shared" si="113"/>
        <v>1900-1-Abgabe</v>
      </c>
    </row>
    <row r="390" spans="1:43">
      <c r="A390" s="98">
        <f t="shared" si="102"/>
        <v>0</v>
      </c>
      <c r="B390" s="98" t="str">
        <f>IF(C390=1,SUM($C$23:C390),"")</f>
        <v/>
      </c>
      <c r="C390" s="98">
        <f t="shared" si="103"/>
        <v>0</v>
      </c>
      <c r="D390" t="str">
        <f t="shared" si="115"/>
        <v>1900-1-Abgabe-</v>
      </c>
      <c r="E390" s="7" t="str">
        <f t="shared" ca="1" si="104"/>
        <v>-</v>
      </c>
      <c r="F390" s="7">
        <f t="shared" si="116"/>
        <v>1900</v>
      </c>
      <c r="G390" s="7">
        <f t="shared" si="117"/>
        <v>1</v>
      </c>
      <c r="H390" s="162">
        <f t="shared" si="114"/>
        <v>368</v>
      </c>
      <c r="I390" s="77"/>
      <c r="J390" s="78"/>
      <c r="K390" s="79"/>
      <c r="L390" s="80"/>
      <c r="M390" s="177"/>
      <c r="N390" s="309" t="str">
        <f t="shared" ca="1" si="105"/>
        <v/>
      </c>
      <c r="O390" s="310" t="str">
        <f ca="1">IFERROR(IF(VLOOKUP($E390,'SD Abgabe'!$A$32:$N$610,'SD Abgabe'!$D$28,FALSE)=0,"",VLOOKUP($E390,'SD Abgabe'!$A$32:$N$610,'SD Abgabe'!$D$28,FALSE)),"")</f>
        <v/>
      </c>
      <c r="P390" s="313"/>
      <c r="Q390" s="317" t="str">
        <f>IF(OR($M390=0,L390&lt;&gt;0),"",IFERROR(VLOOKUP($E390,'SD Abgabe'!$A$32:$N$610,'SD Abgabe'!$E$28,FALSE),""))</f>
        <v/>
      </c>
      <c r="R390" s="87"/>
      <c r="S390" s="81" t="str">
        <f t="shared" si="106"/>
        <v/>
      </c>
      <c r="T390" s="82">
        <f>IF(M390="Tierische Erzeugnisse",IF(OR($M390=0,L390&lt;&gt;0,U390&gt;0),"",IFERROR(VLOOKUP($E390,'SD Abgabe'!$A$32:$N$4326,'SD Abgabe'!$J$28,FALSE),0)),)</f>
        <v>0</v>
      </c>
      <c r="U390" s="83"/>
      <c r="V390" s="81" t="str">
        <f t="shared" si="118"/>
        <v/>
      </c>
      <c r="W390" s="82">
        <f>IF(M390="organische Düngemittel",IF(OR($M390=0,L390&lt;&gt;0,X390&gt;0),"",IFERROR(VLOOKUP($E390,'SD Abgabe'!$A$32:$N$4326,'SD Abgabe'!$J$28,FALSE),)),)</f>
        <v>0</v>
      </c>
      <c r="X390" s="84"/>
      <c r="Y390" s="85" t="str">
        <f ca="1">IFERROR(VLOOKUP($E390,'SD Abgabe'!$A$32:$N$610,Y$20,FALSE),"")</f>
        <v/>
      </c>
      <c r="Z390" s="86" t="str">
        <f ca="1">IFERROR(IF(AND(J390&lt;&gt;"eigene Stoffe",VLOOKUP($E390,'SD Abgabe'!$A$32:$N$610,'SD Abgabe'!$G$28,FALSE)=0),"",IF($L390&lt;&gt;0,"",IFERROR(IF(AND(P390&gt;0,O390&lt;&gt;"",Q390&lt;&gt;"t TM"),VLOOKUP($E390,'SD Abgabe'!$A$32:$N$610,'SD Abgabe'!$G$28,FALSE)/O390*P390,VLOOKUP($E390,'SD Abgabe'!$A$32:$N$610,'SD Abgabe'!$G$28,FALSE)),""))),"")</f>
        <v/>
      </c>
      <c r="AA390" s="87"/>
      <c r="AB390" s="86" t="str">
        <f ca="1">IFERROR(IF(AND(J390&lt;&gt;"eigene Stoffe",VLOOKUP($E390,'SD Abgabe'!$A$32:$N$610,'SD Abgabe'!$H$28,FALSE)=0),"",IF($L390&lt;&gt;0,"",IFERROR(IF(AND(P390&gt;0,O390&lt;&gt;"",Q390&lt;&gt;"t TM"),VLOOKUP($E390,'SD Abgabe'!$A$32:$N$610,'SD Abgabe'!$H$28,FALSE)/O390*P390,VLOOKUP($E390,'SD Abgabe'!$A$32:$N$610,'SD Abgabe'!$H$28,FALSE)),""))),"")</f>
        <v/>
      </c>
      <c r="AC390" s="87"/>
      <c r="AD390" s="424" t="s">
        <v>667</v>
      </c>
      <c r="AE390" s="26" t="str">
        <f>IF($M390=0,"",IFERROR(VLOOKUP($E390,'SD Abgabe'!$A$32:$N$556,AE$20,FALSE),""))</f>
        <v/>
      </c>
      <c r="AF390" s="15">
        <f t="shared" ca="1" si="119"/>
        <v>0</v>
      </c>
      <c r="AG390">
        <f t="shared" ca="1" si="107"/>
        <v>0</v>
      </c>
      <c r="AH390">
        <f t="shared" ca="1" si="108"/>
        <v>0</v>
      </c>
      <c r="AI390">
        <f t="shared" ca="1" si="109"/>
        <v>0</v>
      </c>
      <c r="AJ390">
        <f t="shared" ca="1" si="110"/>
        <v>0</v>
      </c>
      <c r="AK390">
        <f t="shared" si="120"/>
        <v>0</v>
      </c>
      <c r="AL390" s="28" t="e">
        <f ca="1">COUNTIF(OFFSET('SD Abgabe'!$C$32,VLOOKUP(J390,Art_Abgabe,3,FALSE),0,VLOOKUP(J390,Art_Abgabe,4,FALSE)-VLOOKUP(J390,Art_Abgabe,3,FALSE)+1,1),K390)</f>
        <v>#N/A</v>
      </c>
      <c r="AM390" s="14">
        <f ca="1">COUNTIF(OFFSET('SD Abgabe'!$M$32,VLOOKUP(E390,'SD Abgabe'!$A$33:$X$485,'SD Abgabe'!$X$28,FALSE),0,1,VLOOKUP(E390,'SD Abgabe'!$A$33:$Y$485,'SD Abgabe'!$Y$28,FALSE)),M390)</f>
        <v>0</v>
      </c>
      <c r="AN390" s="91">
        <f t="shared" ca="1" si="111"/>
        <v>0</v>
      </c>
      <c r="AO390" s="98">
        <f t="shared" si="121"/>
        <v>3</v>
      </c>
      <c r="AP390" s="98">
        <f t="shared" si="112"/>
        <v>0</v>
      </c>
      <c r="AQ390" s="17" t="str">
        <f t="shared" si="113"/>
        <v>1900-1-Abgabe</v>
      </c>
    </row>
    <row r="391" spans="1:43">
      <c r="A391" s="98">
        <f t="shared" si="102"/>
        <v>0</v>
      </c>
      <c r="B391" s="98" t="str">
        <f>IF(C391=1,SUM($C$23:C391),"")</f>
        <v/>
      </c>
      <c r="C391" s="98">
        <f t="shared" si="103"/>
        <v>0</v>
      </c>
      <c r="D391" t="str">
        <f t="shared" si="115"/>
        <v>1900-1-Abgabe-</v>
      </c>
      <c r="E391" s="7" t="str">
        <f t="shared" ca="1" si="104"/>
        <v>-</v>
      </c>
      <c r="F391" s="7">
        <f t="shared" si="116"/>
        <v>1900</v>
      </c>
      <c r="G391" s="7">
        <f t="shared" si="117"/>
        <v>1</v>
      </c>
      <c r="H391" s="162">
        <f t="shared" si="114"/>
        <v>369</v>
      </c>
      <c r="I391" s="77"/>
      <c r="J391" s="78"/>
      <c r="K391" s="79"/>
      <c r="L391" s="80"/>
      <c r="M391" s="177"/>
      <c r="N391" s="309" t="str">
        <f t="shared" ca="1" si="105"/>
        <v/>
      </c>
      <c r="O391" s="310" t="str">
        <f ca="1">IFERROR(IF(VLOOKUP($E391,'SD Abgabe'!$A$32:$N$610,'SD Abgabe'!$D$28,FALSE)=0,"",VLOOKUP($E391,'SD Abgabe'!$A$32:$N$610,'SD Abgabe'!$D$28,FALSE)),"")</f>
        <v/>
      </c>
      <c r="P391" s="313"/>
      <c r="Q391" s="317" t="str">
        <f>IF(OR($M391=0,L391&lt;&gt;0),"",IFERROR(VLOOKUP($E391,'SD Abgabe'!$A$32:$N$610,'SD Abgabe'!$E$28,FALSE),""))</f>
        <v/>
      </c>
      <c r="R391" s="87"/>
      <c r="S391" s="81" t="str">
        <f t="shared" si="106"/>
        <v/>
      </c>
      <c r="T391" s="82">
        <f>IF(M391="Tierische Erzeugnisse",IF(OR($M391=0,L391&lt;&gt;0,U391&gt;0),"",IFERROR(VLOOKUP($E391,'SD Abgabe'!$A$32:$N$4326,'SD Abgabe'!$J$28,FALSE),0)),)</f>
        <v>0</v>
      </c>
      <c r="U391" s="83"/>
      <c r="V391" s="81" t="str">
        <f t="shared" si="118"/>
        <v/>
      </c>
      <c r="W391" s="82">
        <f>IF(M391="organische Düngemittel",IF(OR($M391=0,L391&lt;&gt;0,X391&gt;0),"",IFERROR(VLOOKUP($E391,'SD Abgabe'!$A$32:$N$4326,'SD Abgabe'!$J$28,FALSE),)),)</f>
        <v>0</v>
      </c>
      <c r="X391" s="84"/>
      <c r="Y391" s="85" t="str">
        <f ca="1">IFERROR(VLOOKUP($E391,'SD Abgabe'!$A$32:$N$610,Y$20,FALSE),"")</f>
        <v/>
      </c>
      <c r="Z391" s="86" t="str">
        <f ca="1">IFERROR(IF(AND(J391&lt;&gt;"eigene Stoffe",VLOOKUP($E391,'SD Abgabe'!$A$32:$N$610,'SD Abgabe'!$G$28,FALSE)=0),"",IF($L391&lt;&gt;0,"",IFERROR(IF(AND(P391&gt;0,O391&lt;&gt;"",Q391&lt;&gt;"t TM"),VLOOKUP($E391,'SD Abgabe'!$A$32:$N$610,'SD Abgabe'!$G$28,FALSE)/O391*P391,VLOOKUP($E391,'SD Abgabe'!$A$32:$N$610,'SD Abgabe'!$G$28,FALSE)),""))),"")</f>
        <v/>
      </c>
      <c r="AA391" s="87"/>
      <c r="AB391" s="86" t="str">
        <f ca="1">IFERROR(IF(AND(J391&lt;&gt;"eigene Stoffe",VLOOKUP($E391,'SD Abgabe'!$A$32:$N$610,'SD Abgabe'!$H$28,FALSE)=0),"",IF($L391&lt;&gt;0,"",IFERROR(IF(AND(P391&gt;0,O391&lt;&gt;"",Q391&lt;&gt;"t TM"),VLOOKUP($E391,'SD Abgabe'!$A$32:$N$610,'SD Abgabe'!$H$28,FALSE)/O391*P391,VLOOKUP($E391,'SD Abgabe'!$A$32:$N$610,'SD Abgabe'!$H$28,FALSE)),""))),"")</f>
        <v/>
      </c>
      <c r="AC391" s="87"/>
      <c r="AD391" s="424" t="s">
        <v>667</v>
      </c>
      <c r="AE391" s="26" t="str">
        <f>IF($M391=0,"",IFERROR(VLOOKUP($E391,'SD Abgabe'!$A$32:$N$556,AE$20,FALSE),""))</f>
        <v/>
      </c>
      <c r="AF391" s="15">
        <f t="shared" ca="1" si="119"/>
        <v>0</v>
      </c>
      <c r="AG391">
        <f t="shared" ca="1" si="107"/>
        <v>0</v>
      </c>
      <c r="AH391">
        <f t="shared" ca="1" si="108"/>
        <v>0</v>
      </c>
      <c r="AI391">
        <f t="shared" ca="1" si="109"/>
        <v>0</v>
      </c>
      <c r="AJ391">
        <f t="shared" ca="1" si="110"/>
        <v>0</v>
      </c>
      <c r="AK391">
        <f t="shared" si="120"/>
        <v>0</v>
      </c>
      <c r="AL391" s="28" t="e">
        <f ca="1">COUNTIF(OFFSET('SD Abgabe'!$C$32,VLOOKUP(J391,Art_Abgabe,3,FALSE),0,VLOOKUP(J391,Art_Abgabe,4,FALSE)-VLOOKUP(J391,Art_Abgabe,3,FALSE)+1,1),K391)</f>
        <v>#N/A</v>
      </c>
      <c r="AM391" s="14">
        <f ca="1">COUNTIF(OFFSET('SD Abgabe'!$M$32,VLOOKUP(E391,'SD Abgabe'!$A$33:$X$485,'SD Abgabe'!$X$28,FALSE),0,1,VLOOKUP(E391,'SD Abgabe'!$A$33:$Y$485,'SD Abgabe'!$Y$28,FALSE)),M391)</f>
        <v>0</v>
      </c>
      <c r="AN391" s="91">
        <f t="shared" ca="1" si="111"/>
        <v>0</v>
      </c>
      <c r="AO391" s="98">
        <f t="shared" si="121"/>
        <v>3</v>
      </c>
      <c r="AP391" s="98">
        <f t="shared" si="112"/>
        <v>0</v>
      </c>
      <c r="AQ391" s="17" t="str">
        <f t="shared" si="113"/>
        <v>1900-1-Abgabe</v>
      </c>
    </row>
    <row r="392" spans="1:43">
      <c r="A392" s="98">
        <f t="shared" si="102"/>
        <v>0</v>
      </c>
      <c r="B392" s="98" t="str">
        <f>IF(C392=1,SUM($C$23:C392),"")</f>
        <v/>
      </c>
      <c r="C392" s="98">
        <f t="shared" si="103"/>
        <v>0</v>
      </c>
      <c r="D392" t="str">
        <f t="shared" si="115"/>
        <v>1900-1-Abgabe-</v>
      </c>
      <c r="E392" s="7" t="str">
        <f t="shared" ca="1" si="104"/>
        <v>-</v>
      </c>
      <c r="F392" s="7">
        <f t="shared" si="116"/>
        <v>1900</v>
      </c>
      <c r="G392" s="7">
        <f t="shared" si="117"/>
        <v>1</v>
      </c>
      <c r="H392" s="162">
        <f t="shared" si="114"/>
        <v>370</v>
      </c>
      <c r="I392" s="77"/>
      <c r="J392" s="78"/>
      <c r="K392" s="79"/>
      <c r="L392" s="80"/>
      <c r="M392" s="177"/>
      <c r="N392" s="309" t="str">
        <f t="shared" ca="1" si="105"/>
        <v/>
      </c>
      <c r="O392" s="310" t="str">
        <f ca="1">IFERROR(IF(VLOOKUP($E392,'SD Abgabe'!$A$32:$N$610,'SD Abgabe'!$D$28,FALSE)=0,"",VLOOKUP($E392,'SD Abgabe'!$A$32:$N$610,'SD Abgabe'!$D$28,FALSE)),"")</f>
        <v/>
      </c>
      <c r="P392" s="313"/>
      <c r="Q392" s="317" t="str">
        <f>IF(OR($M392=0,L392&lt;&gt;0),"",IFERROR(VLOOKUP($E392,'SD Abgabe'!$A$32:$N$610,'SD Abgabe'!$E$28,FALSE),""))</f>
        <v/>
      </c>
      <c r="R392" s="87"/>
      <c r="S392" s="81" t="str">
        <f t="shared" si="106"/>
        <v/>
      </c>
      <c r="T392" s="82">
        <f>IF(M392="Tierische Erzeugnisse",IF(OR($M392=0,L392&lt;&gt;0,U392&gt;0),"",IFERROR(VLOOKUP($E392,'SD Abgabe'!$A$32:$N$4326,'SD Abgabe'!$J$28,FALSE),0)),)</f>
        <v>0</v>
      </c>
      <c r="U392" s="83"/>
      <c r="V392" s="81" t="str">
        <f t="shared" si="118"/>
        <v/>
      </c>
      <c r="W392" s="82">
        <f>IF(M392="organische Düngemittel",IF(OR($M392=0,L392&lt;&gt;0,X392&gt;0),"",IFERROR(VLOOKUP($E392,'SD Abgabe'!$A$32:$N$4326,'SD Abgabe'!$J$28,FALSE),)),)</f>
        <v>0</v>
      </c>
      <c r="X392" s="84"/>
      <c r="Y392" s="85" t="str">
        <f ca="1">IFERROR(VLOOKUP($E392,'SD Abgabe'!$A$32:$N$610,Y$20,FALSE),"")</f>
        <v/>
      </c>
      <c r="Z392" s="86" t="str">
        <f ca="1">IFERROR(IF(AND(J392&lt;&gt;"eigene Stoffe",VLOOKUP($E392,'SD Abgabe'!$A$32:$N$610,'SD Abgabe'!$G$28,FALSE)=0),"",IF($L392&lt;&gt;0,"",IFERROR(IF(AND(P392&gt;0,O392&lt;&gt;"",Q392&lt;&gt;"t TM"),VLOOKUP($E392,'SD Abgabe'!$A$32:$N$610,'SD Abgabe'!$G$28,FALSE)/O392*P392,VLOOKUP($E392,'SD Abgabe'!$A$32:$N$610,'SD Abgabe'!$G$28,FALSE)),""))),"")</f>
        <v/>
      </c>
      <c r="AA392" s="87"/>
      <c r="AB392" s="86" t="str">
        <f ca="1">IFERROR(IF(AND(J392&lt;&gt;"eigene Stoffe",VLOOKUP($E392,'SD Abgabe'!$A$32:$N$610,'SD Abgabe'!$H$28,FALSE)=0),"",IF($L392&lt;&gt;0,"",IFERROR(IF(AND(P392&gt;0,O392&lt;&gt;"",Q392&lt;&gt;"t TM"),VLOOKUP($E392,'SD Abgabe'!$A$32:$N$610,'SD Abgabe'!$H$28,FALSE)/O392*P392,VLOOKUP($E392,'SD Abgabe'!$A$32:$N$610,'SD Abgabe'!$H$28,FALSE)),""))),"")</f>
        <v/>
      </c>
      <c r="AC392" s="87"/>
      <c r="AD392" s="424" t="s">
        <v>667</v>
      </c>
      <c r="AE392" s="26" t="str">
        <f>IF($M392=0,"",IFERROR(VLOOKUP($E392,'SD Abgabe'!$A$32:$N$556,AE$20,FALSE),""))</f>
        <v/>
      </c>
      <c r="AF392" s="15">
        <f t="shared" ca="1" si="119"/>
        <v>0</v>
      </c>
      <c r="AG392">
        <f t="shared" ca="1" si="107"/>
        <v>0</v>
      </c>
      <c r="AH392">
        <f t="shared" ca="1" si="108"/>
        <v>0</v>
      </c>
      <c r="AI392">
        <f t="shared" ca="1" si="109"/>
        <v>0</v>
      </c>
      <c r="AJ392">
        <f t="shared" ca="1" si="110"/>
        <v>0</v>
      </c>
      <c r="AK392">
        <f t="shared" si="120"/>
        <v>0</v>
      </c>
      <c r="AL392" s="28" t="e">
        <f ca="1">COUNTIF(OFFSET('SD Abgabe'!$C$32,VLOOKUP(J392,Art_Abgabe,3,FALSE),0,VLOOKUP(J392,Art_Abgabe,4,FALSE)-VLOOKUP(J392,Art_Abgabe,3,FALSE)+1,1),K392)</f>
        <v>#N/A</v>
      </c>
      <c r="AM392" s="14">
        <f ca="1">COUNTIF(OFFSET('SD Abgabe'!$M$32,VLOOKUP(E392,'SD Abgabe'!$A$33:$X$485,'SD Abgabe'!$X$28,FALSE),0,1,VLOOKUP(E392,'SD Abgabe'!$A$33:$Y$485,'SD Abgabe'!$Y$28,FALSE)),M392)</f>
        <v>0</v>
      </c>
      <c r="AN392" s="91">
        <f t="shared" ca="1" si="111"/>
        <v>0</v>
      </c>
      <c r="AO392" s="98">
        <f t="shared" si="121"/>
        <v>3</v>
      </c>
      <c r="AP392" s="98">
        <f t="shared" si="112"/>
        <v>0</v>
      </c>
      <c r="AQ392" s="17" t="str">
        <f t="shared" si="113"/>
        <v>1900-1-Abgabe</v>
      </c>
    </row>
    <row r="393" spans="1:43">
      <c r="A393" s="98">
        <f t="shared" si="102"/>
        <v>0</v>
      </c>
      <c r="B393" s="98" t="str">
        <f>IF(C393=1,SUM($C$23:C393),"")</f>
        <v/>
      </c>
      <c r="C393" s="98">
        <f t="shared" si="103"/>
        <v>0</v>
      </c>
      <c r="D393" t="str">
        <f t="shared" si="115"/>
        <v>1900-1-Abgabe-</v>
      </c>
      <c r="E393" s="7" t="str">
        <f t="shared" ca="1" si="104"/>
        <v>-</v>
      </c>
      <c r="F393" s="7">
        <f t="shared" si="116"/>
        <v>1900</v>
      </c>
      <c r="G393" s="7">
        <f t="shared" si="117"/>
        <v>1</v>
      </c>
      <c r="H393" s="162">
        <f t="shared" si="114"/>
        <v>371</v>
      </c>
      <c r="I393" s="77"/>
      <c r="J393" s="78"/>
      <c r="K393" s="79"/>
      <c r="L393" s="80"/>
      <c r="M393" s="177"/>
      <c r="N393" s="309" t="str">
        <f t="shared" ca="1" si="105"/>
        <v/>
      </c>
      <c r="O393" s="310" t="str">
        <f ca="1">IFERROR(IF(VLOOKUP($E393,'SD Abgabe'!$A$32:$N$610,'SD Abgabe'!$D$28,FALSE)=0,"",VLOOKUP($E393,'SD Abgabe'!$A$32:$N$610,'SD Abgabe'!$D$28,FALSE)),"")</f>
        <v/>
      </c>
      <c r="P393" s="313"/>
      <c r="Q393" s="317" t="str">
        <f>IF(OR($M393=0,L393&lt;&gt;0),"",IFERROR(VLOOKUP($E393,'SD Abgabe'!$A$32:$N$610,'SD Abgabe'!$E$28,FALSE),""))</f>
        <v/>
      </c>
      <c r="R393" s="87"/>
      <c r="S393" s="81" t="str">
        <f t="shared" si="106"/>
        <v/>
      </c>
      <c r="T393" s="82">
        <f>IF(M393="Tierische Erzeugnisse",IF(OR($M393=0,L393&lt;&gt;0,U393&gt;0),"",IFERROR(VLOOKUP($E393,'SD Abgabe'!$A$32:$N$4326,'SD Abgabe'!$J$28,FALSE),0)),)</f>
        <v>0</v>
      </c>
      <c r="U393" s="83"/>
      <c r="V393" s="81" t="str">
        <f t="shared" si="118"/>
        <v/>
      </c>
      <c r="W393" s="82">
        <f>IF(M393="organische Düngemittel",IF(OR($M393=0,L393&lt;&gt;0,X393&gt;0),"",IFERROR(VLOOKUP($E393,'SD Abgabe'!$A$32:$N$4326,'SD Abgabe'!$J$28,FALSE),)),)</f>
        <v>0</v>
      </c>
      <c r="X393" s="84"/>
      <c r="Y393" s="85" t="str">
        <f ca="1">IFERROR(VLOOKUP($E393,'SD Abgabe'!$A$32:$N$610,Y$20,FALSE),"")</f>
        <v/>
      </c>
      <c r="Z393" s="86" t="str">
        <f ca="1">IFERROR(IF(AND(J393&lt;&gt;"eigene Stoffe",VLOOKUP($E393,'SD Abgabe'!$A$32:$N$610,'SD Abgabe'!$G$28,FALSE)=0),"",IF($L393&lt;&gt;0,"",IFERROR(IF(AND(P393&gt;0,O393&lt;&gt;"",Q393&lt;&gt;"t TM"),VLOOKUP($E393,'SD Abgabe'!$A$32:$N$610,'SD Abgabe'!$G$28,FALSE)/O393*P393,VLOOKUP($E393,'SD Abgabe'!$A$32:$N$610,'SD Abgabe'!$G$28,FALSE)),""))),"")</f>
        <v/>
      </c>
      <c r="AA393" s="87"/>
      <c r="AB393" s="86" t="str">
        <f ca="1">IFERROR(IF(AND(J393&lt;&gt;"eigene Stoffe",VLOOKUP($E393,'SD Abgabe'!$A$32:$N$610,'SD Abgabe'!$H$28,FALSE)=0),"",IF($L393&lt;&gt;0,"",IFERROR(IF(AND(P393&gt;0,O393&lt;&gt;"",Q393&lt;&gt;"t TM"),VLOOKUP($E393,'SD Abgabe'!$A$32:$N$610,'SD Abgabe'!$H$28,FALSE)/O393*P393,VLOOKUP($E393,'SD Abgabe'!$A$32:$N$610,'SD Abgabe'!$H$28,FALSE)),""))),"")</f>
        <v/>
      </c>
      <c r="AC393" s="87"/>
      <c r="AD393" s="424" t="s">
        <v>667</v>
      </c>
      <c r="AE393" s="26" t="str">
        <f>IF($M393=0,"",IFERROR(VLOOKUP($E393,'SD Abgabe'!$A$32:$N$556,AE$20,FALSE),""))</f>
        <v/>
      </c>
      <c r="AF393" s="15">
        <f t="shared" ca="1" si="119"/>
        <v>0</v>
      </c>
      <c r="AG393">
        <f t="shared" ca="1" si="107"/>
        <v>0</v>
      </c>
      <c r="AH393">
        <f t="shared" ca="1" si="108"/>
        <v>0</v>
      </c>
      <c r="AI393">
        <f t="shared" ca="1" si="109"/>
        <v>0</v>
      </c>
      <c r="AJ393">
        <f t="shared" ca="1" si="110"/>
        <v>0</v>
      </c>
      <c r="AK393">
        <f t="shared" si="120"/>
        <v>0</v>
      </c>
      <c r="AL393" s="28" t="e">
        <f ca="1">COUNTIF(OFFSET('SD Abgabe'!$C$32,VLOOKUP(J393,Art_Abgabe,3,FALSE),0,VLOOKUP(J393,Art_Abgabe,4,FALSE)-VLOOKUP(J393,Art_Abgabe,3,FALSE)+1,1),K393)</f>
        <v>#N/A</v>
      </c>
      <c r="AM393" s="14">
        <f ca="1">COUNTIF(OFFSET('SD Abgabe'!$M$32,VLOOKUP(E393,'SD Abgabe'!$A$33:$X$485,'SD Abgabe'!$X$28,FALSE),0,1,VLOOKUP(E393,'SD Abgabe'!$A$33:$Y$485,'SD Abgabe'!$Y$28,FALSE)),M393)</f>
        <v>0</v>
      </c>
      <c r="AN393" s="91">
        <f t="shared" ca="1" si="111"/>
        <v>0</v>
      </c>
      <c r="AO393" s="98">
        <f t="shared" si="121"/>
        <v>3</v>
      </c>
      <c r="AP393" s="98">
        <f t="shared" si="112"/>
        <v>0</v>
      </c>
      <c r="AQ393" s="17" t="str">
        <f t="shared" si="113"/>
        <v>1900-1-Abgabe</v>
      </c>
    </row>
    <row r="394" spans="1:43">
      <c r="A394" s="98">
        <f t="shared" si="102"/>
        <v>0</v>
      </c>
      <c r="B394" s="98" t="str">
        <f>IF(C394=1,SUM($C$23:C394),"")</f>
        <v/>
      </c>
      <c r="C394" s="98">
        <f t="shared" si="103"/>
        <v>0</v>
      </c>
      <c r="D394" t="str">
        <f t="shared" si="115"/>
        <v>1900-1-Abgabe-</v>
      </c>
      <c r="E394" s="7" t="str">
        <f t="shared" ca="1" si="104"/>
        <v>-</v>
      </c>
      <c r="F394" s="7">
        <f t="shared" si="116"/>
        <v>1900</v>
      </c>
      <c r="G394" s="7">
        <f t="shared" si="117"/>
        <v>1</v>
      </c>
      <c r="H394" s="162">
        <f t="shared" si="114"/>
        <v>372</v>
      </c>
      <c r="I394" s="77"/>
      <c r="J394" s="78"/>
      <c r="K394" s="79"/>
      <c r="L394" s="80"/>
      <c r="M394" s="177"/>
      <c r="N394" s="309" t="str">
        <f t="shared" ca="1" si="105"/>
        <v/>
      </c>
      <c r="O394" s="310" t="str">
        <f ca="1">IFERROR(IF(VLOOKUP($E394,'SD Abgabe'!$A$32:$N$610,'SD Abgabe'!$D$28,FALSE)=0,"",VLOOKUP($E394,'SD Abgabe'!$A$32:$N$610,'SD Abgabe'!$D$28,FALSE)),"")</f>
        <v/>
      </c>
      <c r="P394" s="313"/>
      <c r="Q394" s="317" t="str">
        <f>IF(OR($M394=0,L394&lt;&gt;0),"",IFERROR(VLOOKUP($E394,'SD Abgabe'!$A$32:$N$610,'SD Abgabe'!$E$28,FALSE),""))</f>
        <v/>
      </c>
      <c r="R394" s="87"/>
      <c r="S394" s="81" t="str">
        <f t="shared" si="106"/>
        <v/>
      </c>
      <c r="T394" s="82">
        <f>IF(M394="Tierische Erzeugnisse",IF(OR($M394=0,L394&lt;&gt;0,U394&gt;0),"",IFERROR(VLOOKUP($E394,'SD Abgabe'!$A$32:$N$4326,'SD Abgabe'!$J$28,FALSE),0)),)</f>
        <v>0</v>
      </c>
      <c r="U394" s="83"/>
      <c r="V394" s="81" t="str">
        <f t="shared" si="118"/>
        <v/>
      </c>
      <c r="W394" s="82">
        <f>IF(M394="organische Düngemittel",IF(OR($M394=0,L394&lt;&gt;0,X394&gt;0),"",IFERROR(VLOOKUP($E394,'SD Abgabe'!$A$32:$N$4326,'SD Abgabe'!$J$28,FALSE),)),)</f>
        <v>0</v>
      </c>
      <c r="X394" s="84"/>
      <c r="Y394" s="85" t="str">
        <f ca="1">IFERROR(VLOOKUP($E394,'SD Abgabe'!$A$32:$N$610,Y$20,FALSE),"")</f>
        <v/>
      </c>
      <c r="Z394" s="86" t="str">
        <f ca="1">IFERROR(IF(AND(J394&lt;&gt;"eigene Stoffe",VLOOKUP($E394,'SD Abgabe'!$A$32:$N$610,'SD Abgabe'!$G$28,FALSE)=0),"",IF($L394&lt;&gt;0,"",IFERROR(IF(AND(P394&gt;0,O394&lt;&gt;"",Q394&lt;&gt;"t TM"),VLOOKUP($E394,'SD Abgabe'!$A$32:$N$610,'SD Abgabe'!$G$28,FALSE)/O394*P394,VLOOKUP($E394,'SD Abgabe'!$A$32:$N$610,'SD Abgabe'!$G$28,FALSE)),""))),"")</f>
        <v/>
      </c>
      <c r="AA394" s="87"/>
      <c r="AB394" s="86" t="str">
        <f ca="1">IFERROR(IF(AND(J394&lt;&gt;"eigene Stoffe",VLOOKUP($E394,'SD Abgabe'!$A$32:$N$610,'SD Abgabe'!$H$28,FALSE)=0),"",IF($L394&lt;&gt;0,"",IFERROR(IF(AND(P394&gt;0,O394&lt;&gt;"",Q394&lt;&gt;"t TM"),VLOOKUP($E394,'SD Abgabe'!$A$32:$N$610,'SD Abgabe'!$H$28,FALSE)/O394*P394,VLOOKUP($E394,'SD Abgabe'!$A$32:$N$610,'SD Abgabe'!$H$28,FALSE)),""))),"")</f>
        <v/>
      </c>
      <c r="AC394" s="87"/>
      <c r="AD394" s="424" t="s">
        <v>667</v>
      </c>
      <c r="AE394" s="26" t="str">
        <f>IF($M394=0,"",IFERROR(VLOOKUP($E394,'SD Abgabe'!$A$32:$N$556,AE$20,FALSE),""))</f>
        <v/>
      </c>
      <c r="AF394" s="15">
        <f t="shared" ca="1" si="119"/>
        <v>0</v>
      </c>
      <c r="AG394">
        <f t="shared" ca="1" si="107"/>
        <v>0</v>
      </c>
      <c r="AH394">
        <f t="shared" ca="1" si="108"/>
        <v>0</v>
      </c>
      <c r="AI394">
        <f t="shared" ca="1" si="109"/>
        <v>0</v>
      </c>
      <c r="AJ394">
        <f t="shared" ca="1" si="110"/>
        <v>0</v>
      </c>
      <c r="AK394">
        <f t="shared" si="120"/>
        <v>0</v>
      </c>
      <c r="AL394" s="28" t="e">
        <f ca="1">COUNTIF(OFFSET('SD Abgabe'!$C$32,VLOOKUP(J394,Art_Abgabe,3,FALSE),0,VLOOKUP(J394,Art_Abgabe,4,FALSE)-VLOOKUP(J394,Art_Abgabe,3,FALSE)+1,1),K394)</f>
        <v>#N/A</v>
      </c>
      <c r="AM394" s="14">
        <f ca="1">COUNTIF(OFFSET('SD Abgabe'!$M$32,VLOOKUP(E394,'SD Abgabe'!$A$33:$X$485,'SD Abgabe'!$X$28,FALSE),0,1,VLOOKUP(E394,'SD Abgabe'!$A$33:$Y$485,'SD Abgabe'!$Y$28,FALSE)),M394)</f>
        <v>0</v>
      </c>
      <c r="AN394" s="91">
        <f t="shared" ca="1" si="111"/>
        <v>0</v>
      </c>
      <c r="AO394" s="98">
        <f t="shared" si="121"/>
        <v>3</v>
      </c>
      <c r="AP394" s="98">
        <f t="shared" si="112"/>
        <v>0</v>
      </c>
      <c r="AQ394" s="17" t="str">
        <f t="shared" si="113"/>
        <v>1900-1-Abgabe</v>
      </c>
    </row>
    <row r="395" spans="1:43">
      <c r="A395" s="98">
        <f t="shared" si="102"/>
        <v>0</v>
      </c>
      <c r="B395" s="98" t="str">
        <f>IF(C395=1,SUM($C$23:C395),"")</f>
        <v/>
      </c>
      <c r="C395" s="98">
        <f t="shared" si="103"/>
        <v>0</v>
      </c>
      <c r="D395" t="str">
        <f t="shared" si="115"/>
        <v>1900-1-Abgabe-</v>
      </c>
      <c r="E395" s="7" t="str">
        <f t="shared" ca="1" si="104"/>
        <v>-</v>
      </c>
      <c r="F395" s="7">
        <f t="shared" si="116"/>
        <v>1900</v>
      </c>
      <c r="G395" s="7">
        <f t="shared" si="117"/>
        <v>1</v>
      </c>
      <c r="H395" s="162">
        <f t="shared" si="114"/>
        <v>373</v>
      </c>
      <c r="I395" s="77"/>
      <c r="J395" s="78"/>
      <c r="K395" s="79"/>
      <c r="L395" s="80"/>
      <c r="M395" s="177"/>
      <c r="N395" s="309" t="str">
        <f t="shared" ca="1" si="105"/>
        <v/>
      </c>
      <c r="O395" s="310" t="str">
        <f ca="1">IFERROR(IF(VLOOKUP($E395,'SD Abgabe'!$A$32:$N$610,'SD Abgabe'!$D$28,FALSE)=0,"",VLOOKUP($E395,'SD Abgabe'!$A$32:$N$610,'SD Abgabe'!$D$28,FALSE)),"")</f>
        <v/>
      </c>
      <c r="P395" s="313"/>
      <c r="Q395" s="317" t="str">
        <f>IF(OR($M395=0,L395&lt;&gt;0),"",IFERROR(VLOOKUP($E395,'SD Abgabe'!$A$32:$N$610,'SD Abgabe'!$E$28,FALSE),""))</f>
        <v/>
      </c>
      <c r="R395" s="87"/>
      <c r="S395" s="81" t="str">
        <f t="shared" si="106"/>
        <v/>
      </c>
      <c r="T395" s="82">
        <f>IF(M395="Tierische Erzeugnisse",IF(OR($M395=0,L395&lt;&gt;0,U395&gt;0),"",IFERROR(VLOOKUP($E395,'SD Abgabe'!$A$32:$N$4326,'SD Abgabe'!$J$28,FALSE),0)),)</f>
        <v>0</v>
      </c>
      <c r="U395" s="83"/>
      <c r="V395" s="81" t="str">
        <f t="shared" si="118"/>
        <v/>
      </c>
      <c r="W395" s="82">
        <f>IF(M395="organische Düngemittel",IF(OR($M395=0,L395&lt;&gt;0,X395&gt;0),"",IFERROR(VLOOKUP($E395,'SD Abgabe'!$A$32:$N$4326,'SD Abgabe'!$J$28,FALSE),)),)</f>
        <v>0</v>
      </c>
      <c r="X395" s="84"/>
      <c r="Y395" s="85" t="str">
        <f ca="1">IFERROR(VLOOKUP($E395,'SD Abgabe'!$A$32:$N$610,Y$20,FALSE),"")</f>
        <v/>
      </c>
      <c r="Z395" s="86" t="str">
        <f ca="1">IFERROR(IF(AND(J395&lt;&gt;"eigene Stoffe",VLOOKUP($E395,'SD Abgabe'!$A$32:$N$610,'SD Abgabe'!$G$28,FALSE)=0),"",IF($L395&lt;&gt;0,"",IFERROR(IF(AND(P395&gt;0,O395&lt;&gt;"",Q395&lt;&gt;"t TM"),VLOOKUP($E395,'SD Abgabe'!$A$32:$N$610,'SD Abgabe'!$G$28,FALSE)/O395*P395,VLOOKUP($E395,'SD Abgabe'!$A$32:$N$610,'SD Abgabe'!$G$28,FALSE)),""))),"")</f>
        <v/>
      </c>
      <c r="AA395" s="87"/>
      <c r="AB395" s="86" t="str">
        <f ca="1">IFERROR(IF(AND(J395&lt;&gt;"eigene Stoffe",VLOOKUP($E395,'SD Abgabe'!$A$32:$N$610,'SD Abgabe'!$H$28,FALSE)=0),"",IF($L395&lt;&gt;0,"",IFERROR(IF(AND(P395&gt;0,O395&lt;&gt;"",Q395&lt;&gt;"t TM"),VLOOKUP($E395,'SD Abgabe'!$A$32:$N$610,'SD Abgabe'!$H$28,FALSE)/O395*P395,VLOOKUP($E395,'SD Abgabe'!$A$32:$N$610,'SD Abgabe'!$H$28,FALSE)),""))),"")</f>
        <v/>
      </c>
      <c r="AC395" s="87"/>
      <c r="AD395" s="424" t="s">
        <v>667</v>
      </c>
      <c r="AE395" s="26" t="str">
        <f>IF($M395=0,"",IFERROR(VLOOKUP($E395,'SD Abgabe'!$A$32:$N$556,AE$20,FALSE),""))</f>
        <v/>
      </c>
      <c r="AF395" s="15">
        <f t="shared" ca="1" si="119"/>
        <v>0</v>
      </c>
      <c r="AG395">
        <f t="shared" ca="1" si="107"/>
        <v>0</v>
      </c>
      <c r="AH395">
        <f t="shared" ca="1" si="108"/>
        <v>0</v>
      </c>
      <c r="AI395">
        <f t="shared" ca="1" si="109"/>
        <v>0</v>
      </c>
      <c r="AJ395">
        <f t="shared" ca="1" si="110"/>
        <v>0</v>
      </c>
      <c r="AK395">
        <f t="shared" si="120"/>
        <v>0</v>
      </c>
      <c r="AL395" s="28" t="e">
        <f ca="1">COUNTIF(OFFSET('SD Abgabe'!$C$32,VLOOKUP(J395,Art_Abgabe,3,FALSE),0,VLOOKUP(J395,Art_Abgabe,4,FALSE)-VLOOKUP(J395,Art_Abgabe,3,FALSE)+1,1),K395)</f>
        <v>#N/A</v>
      </c>
      <c r="AM395" s="14">
        <f ca="1">COUNTIF(OFFSET('SD Abgabe'!$M$32,VLOOKUP(E395,'SD Abgabe'!$A$33:$X$485,'SD Abgabe'!$X$28,FALSE),0,1,VLOOKUP(E395,'SD Abgabe'!$A$33:$Y$485,'SD Abgabe'!$Y$28,FALSE)),M395)</f>
        <v>0</v>
      </c>
      <c r="AN395" s="91">
        <f t="shared" ca="1" si="111"/>
        <v>0</v>
      </c>
      <c r="AO395" s="98">
        <f t="shared" si="121"/>
        <v>3</v>
      </c>
      <c r="AP395" s="98">
        <f t="shared" si="112"/>
        <v>0</v>
      </c>
      <c r="AQ395" s="17" t="str">
        <f t="shared" si="113"/>
        <v>1900-1-Abgabe</v>
      </c>
    </row>
    <row r="396" spans="1:43">
      <c r="A396" s="98">
        <f t="shared" si="102"/>
        <v>0</v>
      </c>
      <c r="B396" s="98" t="str">
        <f>IF(C396=1,SUM($C$23:C396),"")</f>
        <v/>
      </c>
      <c r="C396" s="98">
        <f t="shared" si="103"/>
        <v>0</v>
      </c>
      <c r="D396" t="str">
        <f t="shared" si="115"/>
        <v>1900-1-Abgabe-</v>
      </c>
      <c r="E396" s="7" t="str">
        <f t="shared" ca="1" si="104"/>
        <v>-</v>
      </c>
      <c r="F396" s="7">
        <f t="shared" si="116"/>
        <v>1900</v>
      </c>
      <c r="G396" s="7">
        <f t="shared" si="117"/>
        <v>1</v>
      </c>
      <c r="H396" s="162">
        <f t="shared" si="114"/>
        <v>374</v>
      </c>
      <c r="I396" s="77"/>
      <c r="J396" s="78"/>
      <c r="K396" s="79"/>
      <c r="L396" s="80"/>
      <c r="M396" s="177"/>
      <c r="N396" s="309" t="str">
        <f t="shared" ca="1" si="105"/>
        <v/>
      </c>
      <c r="O396" s="310" t="str">
        <f ca="1">IFERROR(IF(VLOOKUP($E396,'SD Abgabe'!$A$32:$N$610,'SD Abgabe'!$D$28,FALSE)=0,"",VLOOKUP($E396,'SD Abgabe'!$A$32:$N$610,'SD Abgabe'!$D$28,FALSE)),"")</f>
        <v/>
      </c>
      <c r="P396" s="313"/>
      <c r="Q396" s="317" t="str">
        <f>IF(OR($M396=0,L396&lt;&gt;0),"",IFERROR(VLOOKUP($E396,'SD Abgabe'!$A$32:$N$610,'SD Abgabe'!$E$28,FALSE),""))</f>
        <v/>
      </c>
      <c r="R396" s="87"/>
      <c r="S396" s="81" t="str">
        <f t="shared" si="106"/>
        <v/>
      </c>
      <c r="T396" s="82">
        <f>IF(M396="Tierische Erzeugnisse",IF(OR($M396=0,L396&lt;&gt;0,U396&gt;0),"",IFERROR(VLOOKUP($E396,'SD Abgabe'!$A$32:$N$4326,'SD Abgabe'!$J$28,FALSE),0)),)</f>
        <v>0</v>
      </c>
      <c r="U396" s="83"/>
      <c r="V396" s="81" t="str">
        <f t="shared" si="118"/>
        <v/>
      </c>
      <c r="W396" s="82">
        <f>IF(M396="organische Düngemittel",IF(OR($M396=0,L396&lt;&gt;0,X396&gt;0),"",IFERROR(VLOOKUP($E396,'SD Abgabe'!$A$32:$N$4326,'SD Abgabe'!$J$28,FALSE),)),)</f>
        <v>0</v>
      </c>
      <c r="X396" s="84"/>
      <c r="Y396" s="85" t="str">
        <f ca="1">IFERROR(VLOOKUP($E396,'SD Abgabe'!$A$32:$N$610,Y$20,FALSE),"")</f>
        <v/>
      </c>
      <c r="Z396" s="86" t="str">
        <f ca="1">IFERROR(IF(AND(J396&lt;&gt;"eigene Stoffe",VLOOKUP($E396,'SD Abgabe'!$A$32:$N$610,'SD Abgabe'!$G$28,FALSE)=0),"",IF($L396&lt;&gt;0,"",IFERROR(IF(AND(P396&gt;0,O396&lt;&gt;"",Q396&lt;&gt;"t TM"),VLOOKUP($E396,'SD Abgabe'!$A$32:$N$610,'SD Abgabe'!$G$28,FALSE)/O396*P396,VLOOKUP($E396,'SD Abgabe'!$A$32:$N$610,'SD Abgabe'!$G$28,FALSE)),""))),"")</f>
        <v/>
      </c>
      <c r="AA396" s="87"/>
      <c r="AB396" s="86" t="str">
        <f ca="1">IFERROR(IF(AND(J396&lt;&gt;"eigene Stoffe",VLOOKUP($E396,'SD Abgabe'!$A$32:$N$610,'SD Abgabe'!$H$28,FALSE)=0),"",IF($L396&lt;&gt;0,"",IFERROR(IF(AND(P396&gt;0,O396&lt;&gt;"",Q396&lt;&gt;"t TM"),VLOOKUP($E396,'SD Abgabe'!$A$32:$N$610,'SD Abgabe'!$H$28,FALSE)/O396*P396,VLOOKUP($E396,'SD Abgabe'!$A$32:$N$610,'SD Abgabe'!$H$28,FALSE)),""))),"")</f>
        <v/>
      </c>
      <c r="AC396" s="87"/>
      <c r="AD396" s="424" t="s">
        <v>667</v>
      </c>
      <c r="AE396" s="26" t="str">
        <f>IF($M396=0,"",IFERROR(VLOOKUP($E396,'SD Abgabe'!$A$32:$N$556,AE$20,FALSE),""))</f>
        <v/>
      </c>
      <c r="AF396" s="15">
        <f t="shared" ca="1" si="119"/>
        <v>0</v>
      </c>
      <c r="AG396">
        <f t="shared" ca="1" si="107"/>
        <v>0</v>
      </c>
      <c r="AH396">
        <f t="shared" ca="1" si="108"/>
        <v>0</v>
      </c>
      <c r="AI396">
        <f t="shared" ca="1" si="109"/>
        <v>0</v>
      </c>
      <c r="AJ396">
        <f t="shared" ca="1" si="110"/>
        <v>0</v>
      </c>
      <c r="AK396">
        <f t="shared" si="120"/>
        <v>0</v>
      </c>
      <c r="AL396" s="28" t="e">
        <f ca="1">COUNTIF(OFFSET('SD Abgabe'!$C$32,VLOOKUP(J396,Art_Abgabe,3,FALSE),0,VLOOKUP(J396,Art_Abgabe,4,FALSE)-VLOOKUP(J396,Art_Abgabe,3,FALSE)+1,1),K396)</f>
        <v>#N/A</v>
      </c>
      <c r="AM396" s="14">
        <f ca="1">COUNTIF(OFFSET('SD Abgabe'!$M$32,VLOOKUP(E396,'SD Abgabe'!$A$33:$X$485,'SD Abgabe'!$X$28,FALSE),0,1,VLOOKUP(E396,'SD Abgabe'!$A$33:$Y$485,'SD Abgabe'!$Y$28,FALSE)),M396)</f>
        <v>0</v>
      </c>
      <c r="AN396" s="91">
        <f t="shared" ca="1" si="111"/>
        <v>0</v>
      </c>
      <c r="AO396" s="98">
        <f t="shared" si="121"/>
        <v>3</v>
      </c>
      <c r="AP396" s="98">
        <f t="shared" si="112"/>
        <v>0</v>
      </c>
      <c r="AQ396" s="17" t="str">
        <f t="shared" si="113"/>
        <v>1900-1-Abgabe</v>
      </c>
    </row>
    <row r="397" spans="1:43">
      <c r="A397" s="98">
        <f t="shared" si="102"/>
        <v>0</v>
      </c>
      <c r="B397" s="98" t="str">
        <f>IF(C397=1,SUM($C$23:C397),"")</f>
        <v/>
      </c>
      <c r="C397" s="98">
        <f t="shared" si="103"/>
        <v>0</v>
      </c>
      <c r="D397" t="str">
        <f t="shared" si="115"/>
        <v>1900-1-Abgabe-</v>
      </c>
      <c r="E397" s="7" t="str">
        <f t="shared" ca="1" si="104"/>
        <v>-</v>
      </c>
      <c r="F397" s="7">
        <f t="shared" si="116"/>
        <v>1900</v>
      </c>
      <c r="G397" s="7">
        <f t="shared" si="117"/>
        <v>1</v>
      </c>
      <c r="H397" s="162">
        <f t="shared" si="114"/>
        <v>375</v>
      </c>
      <c r="I397" s="77"/>
      <c r="J397" s="78"/>
      <c r="K397" s="79"/>
      <c r="L397" s="80"/>
      <c r="M397" s="177"/>
      <c r="N397" s="309" t="str">
        <f t="shared" ca="1" si="105"/>
        <v/>
      </c>
      <c r="O397" s="310" t="str">
        <f ca="1">IFERROR(IF(VLOOKUP($E397,'SD Abgabe'!$A$32:$N$610,'SD Abgabe'!$D$28,FALSE)=0,"",VLOOKUP($E397,'SD Abgabe'!$A$32:$N$610,'SD Abgabe'!$D$28,FALSE)),"")</f>
        <v/>
      </c>
      <c r="P397" s="313"/>
      <c r="Q397" s="317" t="str">
        <f>IF(OR($M397=0,L397&lt;&gt;0),"",IFERROR(VLOOKUP($E397,'SD Abgabe'!$A$32:$N$610,'SD Abgabe'!$E$28,FALSE),""))</f>
        <v/>
      </c>
      <c r="R397" s="87"/>
      <c r="S397" s="81" t="str">
        <f t="shared" si="106"/>
        <v/>
      </c>
      <c r="T397" s="82">
        <f>IF(M397="Tierische Erzeugnisse",IF(OR($M397=0,L397&lt;&gt;0,U397&gt;0),"",IFERROR(VLOOKUP($E397,'SD Abgabe'!$A$32:$N$4326,'SD Abgabe'!$J$28,FALSE),0)),)</f>
        <v>0</v>
      </c>
      <c r="U397" s="83"/>
      <c r="V397" s="81" t="str">
        <f t="shared" si="118"/>
        <v/>
      </c>
      <c r="W397" s="82">
        <f>IF(M397="organische Düngemittel",IF(OR($M397=0,L397&lt;&gt;0,X397&gt;0),"",IFERROR(VLOOKUP($E397,'SD Abgabe'!$A$32:$N$4326,'SD Abgabe'!$J$28,FALSE),)),)</f>
        <v>0</v>
      </c>
      <c r="X397" s="84"/>
      <c r="Y397" s="85" t="str">
        <f ca="1">IFERROR(VLOOKUP($E397,'SD Abgabe'!$A$32:$N$610,Y$20,FALSE),"")</f>
        <v/>
      </c>
      <c r="Z397" s="86" t="str">
        <f ca="1">IFERROR(IF(AND(J397&lt;&gt;"eigene Stoffe",VLOOKUP($E397,'SD Abgabe'!$A$32:$N$610,'SD Abgabe'!$G$28,FALSE)=0),"",IF($L397&lt;&gt;0,"",IFERROR(IF(AND(P397&gt;0,O397&lt;&gt;"",Q397&lt;&gt;"t TM"),VLOOKUP($E397,'SD Abgabe'!$A$32:$N$610,'SD Abgabe'!$G$28,FALSE)/O397*P397,VLOOKUP($E397,'SD Abgabe'!$A$32:$N$610,'SD Abgabe'!$G$28,FALSE)),""))),"")</f>
        <v/>
      </c>
      <c r="AA397" s="87"/>
      <c r="AB397" s="86" t="str">
        <f ca="1">IFERROR(IF(AND(J397&lt;&gt;"eigene Stoffe",VLOOKUP($E397,'SD Abgabe'!$A$32:$N$610,'SD Abgabe'!$H$28,FALSE)=0),"",IF($L397&lt;&gt;0,"",IFERROR(IF(AND(P397&gt;0,O397&lt;&gt;"",Q397&lt;&gt;"t TM"),VLOOKUP($E397,'SD Abgabe'!$A$32:$N$610,'SD Abgabe'!$H$28,FALSE)/O397*P397,VLOOKUP($E397,'SD Abgabe'!$A$32:$N$610,'SD Abgabe'!$H$28,FALSE)),""))),"")</f>
        <v/>
      </c>
      <c r="AC397" s="87"/>
      <c r="AD397" s="424" t="s">
        <v>667</v>
      </c>
      <c r="AE397" s="26" t="str">
        <f>IF($M397=0,"",IFERROR(VLOOKUP($E397,'SD Abgabe'!$A$32:$N$556,AE$20,FALSE),""))</f>
        <v/>
      </c>
      <c r="AF397" s="15">
        <f t="shared" ca="1" si="119"/>
        <v>0</v>
      </c>
      <c r="AG397">
        <f t="shared" ca="1" si="107"/>
        <v>0</v>
      </c>
      <c r="AH397">
        <f t="shared" ca="1" si="108"/>
        <v>0</v>
      </c>
      <c r="AI397">
        <f t="shared" ca="1" si="109"/>
        <v>0</v>
      </c>
      <c r="AJ397">
        <f t="shared" ca="1" si="110"/>
        <v>0</v>
      </c>
      <c r="AK397">
        <f t="shared" si="120"/>
        <v>0</v>
      </c>
      <c r="AL397" s="28" t="e">
        <f ca="1">COUNTIF(OFFSET('SD Abgabe'!$C$32,VLOOKUP(J397,Art_Abgabe,3,FALSE),0,VLOOKUP(J397,Art_Abgabe,4,FALSE)-VLOOKUP(J397,Art_Abgabe,3,FALSE)+1,1),K397)</f>
        <v>#N/A</v>
      </c>
      <c r="AM397" s="14">
        <f ca="1">COUNTIF(OFFSET('SD Abgabe'!$M$32,VLOOKUP(E397,'SD Abgabe'!$A$33:$X$485,'SD Abgabe'!$X$28,FALSE),0,1,VLOOKUP(E397,'SD Abgabe'!$A$33:$Y$485,'SD Abgabe'!$Y$28,FALSE)),M397)</f>
        <v>0</v>
      </c>
      <c r="AN397" s="91">
        <f t="shared" ca="1" si="111"/>
        <v>0</v>
      </c>
      <c r="AO397" s="98">
        <f t="shared" si="121"/>
        <v>3</v>
      </c>
      <c r="AP397" s="98">
        <f t="shared" si="112"/>
        <v>0</v>
      </c>
      <c r="AQ397" s="17" t="str">
        <f t="shared" si="113"/>
        <v>1900-1-Abgabe</v>
      </c>
    </row>
    <row r="398" spans="1:43">
      <c r="A398" s="98">
        <f t="shared" si="102"/>
        <v>0</v>
      </c>
      <c r="B398" s="98" t="str">
        <f>IF(C398=1,SUM($C$23:C398),"")</f>
        <v/>
      </c>
      <c r="C398" s="98">
        <f t="shared" si="103"/>
        <v>0</v>
      </c>
      <c r="D398" t="str">
        <f t="shared" si="115"/>
        <v>1900-1-Abgabe-</v>
      </c>
      <c r="E398" s="7" t="str">
        <f t="shared" ca="1" si="104"/>
        <v>-</v>
      </c>
      <c r="F398" s="7">
        <f t="shared" si="116"/>
        <v>1900</v>
      </c>
      <c r="G398" s="7">
        <f t="shared" si="117"/>
        <v>1</v>
      </c>
      <c r="H398" s="162">
        <f t="shared" si="114"/>
        <v>376</v>
      </c>
      <c r="I398" s="77"/>
      <c r="J398" s="78"/>
      <c r="K398" s="79"/>
      <c r="L398" s="80"/>
      <c r="M398" s="177"/>
      <c r="N398" s="309" t="str">
        <f t="shared" ca="1" si="105"/>
        <v/>
      </c>
      <c r="O398" s="310" t="str">
        <f ca="1">IFERROR(IF(VLOOKUP($E398,'SD Abgabe'!$A$32:$N$610,'SD Abgabe'!$D$28,FALSE)=0,"",VLOOKUP($E398,'SD Abgabe'!$A$32:$N$610,'SD Abgabe'!$D$28,FALSE)),"")</f>
        <v/>
      </c>
      <c r="P398" s="313"/>
      <c r="Q398" s="317" t="str">
        <f>IF(OR($M398=0,L398&lt;&gt;0),"",IFERROR(VLOOKUP($E398,'SD Abgabe'!$A$32:$N$610,'SD Abgabe'!$E$28,FALSE),""))</f>
        <v/>
      </c>
      <c r="R398" s="87"/>
      <c r="S398" s="81" t="str">
        <f t="shared" si="106"/>
        <v/>
      </c>
      <c r="T398" s="82">
        <f>IF(M398="Tierische Erzeugnisse",IF(OR($M398=0,L398&lt;&gt;0,U398&gt;0),"",IFERROR(VLOOKUP($E398,'SD Abgabe'!$A$32:$N$4326,'SD Abgabe'!$J$28,FALSE),0)),)</f>
        <v>0</v>
      </c>
      <c r="U398" s="83"/>
      <c r="V398" s="81" t="str">
        <f t="shared" si="118"/>
        <v/>
      </c>
      <c r="W398" s="82">
        <f>IF(M398="organische Düngemittel",IF(OR($M398=0,L398&lt;&gt;0,X398&gt;0),"",IFERROR(VLOOKUP($E398,'SD Abgabe'!$A$32:$N$4326,'SD Abgabe'!$J$28,FALSE),)),)</f>
        <v>0</v>
      </c>
      <c r="X398" s="84"/>
      <c r="Y398" s="85" t="str">
        <f ca="1">IFERROR(VLOOKUP($E398,'SD Abgabe'!$A$32:$N$610,Y$20,FALSE),"")</f>
        <v/>
      </c>
      <c r="Z398" s="86" t="str">
        <f ca="1">IFERROR(IF(AND(J398&lt;&gt;"eigene Stoffe",VLOOKUP($E398,'SD Abgabe'!$A$32:$N$610,'SD Abgabe'!$G$28,FALSE)=0),"",IF($L398&lt;&gt;0,"",IFERROR(IF(AND(P398&gt;0,O398&lt;&gt;"",Q398&lt;&gt;"t TM"),VLOOKUP($E398,'SD Abgabe'!$A$32:$N$610,'SD Abgabe'!$G$28,FALSE)/O398*P398,VLOOKUP($E398,'SD Abgabe'!$A$32:$N$610,'SD Abgabe'!$G$28,FALSE)),""))),"")</f>
        <v/>
      </c>
      <c r="AA398" s="87"/>
      <c r="AB398" s="86" t="str">
        <f ca="1">IFERROR(IF(AND(J398&lt;&gt;"eigene Stoffe",VLOOKUP($E398,'SD Abgabe'!$A$32:$N$610,'SD Abgabe'!$H$28,FALSE)=0),"",IF($L398&lt;&gt;0,"",IFERROR(IF(AND(P398&gt;0,O398&lt;&gt;"",Q398&lt;&gt;"t TM"),VLOOKUP($E398,'SD Abgabe'!$A$32:$N$610,'SD Abgabe'!$H$28,FALSE)/O398*P398,VLOOKUP($E398,'SD Abgabe'!$A$32:$N$610,'SD Abgabe'!$H$28,FALSE)),""))),"")</f>
        <v/>
      </c>
      <c r="AC398" s="87"/>
      <c r="AD398" s="424" t="s">
        <v>667</v>
      </c>
      <c r="AE398" s="26" t="str">
        <f>IF($M398=0,"",IFERROR(VLOOKUP($E398,'SD Abgabe'!$A$32:$N$556,AE$20,FALSE),""))</f>
        <v/>
      </c>
      <c r="AF398" s="15">
        <f t="shared" ca="1" si="119"/>
        <v>0</v>
      </c>
      <c r="AG398">
        <f t="shared" ca="1" si="107"/>
        <v>0</v>
      </c>
      <c r="AH398">
        <f t="shared" ca="1" si="108"/>
        <v>0</v>
      </c>
      <c r="AI398">
        <f t="shared" ca="1" si="109"/>
        <v>0</v>
      </c>
      <c r="AJ398">
        <f t="shared" ca="1" si="110"/>
        <v>0</v>
      </c>
      <c r="AK398">
        <f t="shared" si="120"/>
        <v>0</v>
      </c>
      <c r="AL398" s="28" t="e">
        <f ca="1">COUNTIF(OFFSET('SD Abgabe'!$C$32,VLOOKUP(J398,Art_Abgabe,3,FALSE),0,VLOOKUP(J398,Art_Abgabe,4,FALSE)-VLOOKUP(J398,Art_Abgabe,3,FALSE)+1,1),K398)</f>
        <v>#N/A</v>
      </c>
      <c r="AM398" s="14">
        <f ca="1">COUNTIF(OFFSET('SD Abgabe'!$M$32,VLOOKUP(E398,'SD Abgabe'!$A$33:$X$485,'SD Abgabe'!$X$28,FALSE),0,1,VLOOKUP(E398,'SD Abgabe'!$A$33:$Y$485,'SD Abgabe'!$Y$28,FALSE)),M398)</f>
        <v>0</v>
      </c>
      <c r="AN398" s="91">
        <f t="shared" ca="1" si="111"/>
        <v>0</v>
      </c>
      <c r="AO398" s="98">
        <f t="shared" si="121"/>
        <v>3</v>
      </c>
      <c r="AP398" s="98">
        <f t="shared" si="112"/>
        <v>0</v>
      </c>
      <c r="AQ398" s="17" t="str">
        <f t="shared" si="113"/>
        <v>1900-1-Abgabe</v>
      </c>
    </row>
    <row r="399" spans="1:43">
      <c r="A399" s="98">
        <f t="shared" si="102"/>
        <v>0</v>
      </c>
      <c r="B399" s="98" t="str">
        <f>IF(C399=1,SUM($C$23:C399),"")</f>
        <v/>
      </c>
      <c r="C399" s="98">
        <f t="shared" si="103"/>
        <v>0</v>
      </c>
      <c r="D399" t="str">
        <f t="shared" si="115"/>
        <v>1900-1-Abgabe-</v>
      </c>
      <c r="E399" s="7" t="str">
        <f t="shared" ca="1" si="104"/>
        <v>-</v>
      </c>
      <c r="F399" s="7">
        <f t="shared" si="116"/>
        <v>1900</v>
      </c>
      <c r="G399" s="7">
        <f t="shared" si="117"/>
        <v>1</v>
      </c>
      <c r="H399" s="162">
        <f t="shared" si="114"/>
        <v>377</v>
      </c>
      <c r="I399" s="77"/>
      <c r="J399" s="78"/>
      <c r="K399" s="79"/>
      <c r="L399" s="80"/>
      <c r="M399" s="177"/>
      <c r="N399" s="309" t="str">
        <f t="shared" ca="1" si="105"/>
        <v/>
      </c>
      <c r="O399" s="310" t="str">
        <f ca="1">IFERROR(IF(VLOOKUP($E399,'SD Abgabe'!$A$32:$N$610,'SD Abgabe'!$D$28,FALSE)=0,"",VLOOKUP($E399,'SD Abgabe'!$A$32:$N$610,'SD Abgabe'!$D$28,FALSE)),"")</f>
        <v/>
      </c>
      <c r="P399" s="313"/>
      <c r="Q399" s="317" t="str">
        <f>IF(OR($M399=0,L399&lt;&gt;0),"",IFERROR(VLOOKUP($E399,'SD Abgabe'!$A$32:$N$610,'SD Abgabe'!$E$28,FALSE),""))</f>
        <v/>
      </c>
      <c r="R399" s="87"/>
      <c r="S399" s="81" t="str">
        <f t="shared" si="106"/>
        <v/>
      </c>
      <c r="T399" s="82">
        <f>IF(M399="Tierische Erzeugnisse",IF(OR($M399=0,L399&lt;&gt;0,U399&gt;0),"",IFERROR(VLOOKUP($E399,'SD Abgabe'!$A$32:$N$4326,'SD Abgabe'!$J$28,FALSE),0)),)</f>
        <v>0</v>
      </c>
      <c r="U399" s="83"/>
      <c r="V399" s="81" t="str">
        <f t="shared" si="118"/>
        <v/>
      </c>
      <c r="W399" s="82">
        <f>IF(M399="organische Düngemittel",IF(OR($M399=0,L399&lt;&gt;0,X399&gt;0),"",IFERROR(VLOOKUP($E399,'SD Abgabe'!$A$32:$N$4326,'SD Abgabe'!$J$28,FALSE),)),)</f>
        <v>0</v>
      </c>
      <c r="X399" s="84"/>
      <c r="Y399" s="85" t="str">
        <f ca="1">IFERROR(VLOOKUP($E399,'SD Abgabe'!$A$32:$N$610,Y$20,FALSE),"")</f>
        <v/>
      </c>
      <c r="Z399" s="86" t="str">
        <f ca="1">IFERROR(IF(AND(J399&lt;&gt;"eigene Stoffe",VLOOKUP($E399,'SD Abgabe'!$A$32:$N$610,'SD Abgabe'!$G$28,FALSE)=0),"",IF($L399&lt;&gt;0,"",IFERROR(IF(AND(P399&gt;0,O399&lt;&gt;"",Q399&lt;&gt;"t TM"),VLOOKUP($E399,'SD Abgabe'!$A$32:$N$610,'SD Abgabe'!$G$28,FALSE)/O399*P399,VLOOKUP($E399,'SD Abgabe'!$A$32:$N$610,'SD Abgabe'!$G$28,FALSE)),""))),"")</f>
        <v/>
      </c>
      <c r="AA399" s="87"/>
      <c r="AB399" s="86" t="str">
        <f ca="1">IFERROR(IF(AND(J399&lt;&gt;"eigene Stoffe",VLOOKUP($E399,'SD Abgabe'!$A$32:$N$610,'SD Abgabe'!$H$28,FALSE)=0),"",IF($L399&lt;&gt;0,"",IFERROR(IF(AND(P399&gt;0,O399&lt;&gt;"",Q399&lt;&gt;"t TM"),VLOOKUP($E399,'SD Abgabe'!$A$32:$N$610,'SD Abgabe'!$H$28,FALSE)/O399*P399,VLOOKUP($E399,'SD Abgabe'!$A$32:$N$610,'SD Abgabe'!$H$28,FALSE)),""))),"")</f>
        <v/>
      </c>
      <c r="AC399" s="87"/>
      <c r="AD399" s="424" t="s">
        <v>667</v>
      </c>
      <c r="AE399" s="26" t="str">
        <f>IF($M399=0,"",IFERROR(VLOOKUP($E399,'SD Abgabe'!$A$32:$N$556,AE$20,FALSE),""))</f>
        <v/>
      </c>
      <c r="AF399" s="15">
        <f t="shared" ca="1" si="119"/>
        <v>0</v>
      </c>
      <c r="AG399">
        <f t="shared" ca="1" si="107"/>
        <v>0</v>
      </c>
      <c r="AH399">
        <f t="shared" ca="1" si="108"/>
        <v>0</v>
      </c>
      <c r="AI399">
        <f t="shared" ca="1" si="109"/>
        <v>0</v>
      </c>
      <c r="AJ399">
        <f t="shared" ca="1" si="110"/>
        <v>0</v>
      </c>
      <c r="AK399">
        <f t="shared" si="120"/>
        <v>0</v>
      </c>
      <c r="AL399" s="28" t="e">
        <f ca="1">COUNTIF(OFFSET('SD Abgabe'!$C$32,VLOOKUP(J399,Art_Abgabe,3,FALSE),0,VLOOKUP(J399,Art_Abgabe,4,FALSE)-VLOOKUP(J399,Art_Abgabe,3,FALSE)+1,1),K399)</f>
        <v>#N/A</v>
      </c>
      <c r="AM399" s="14">
        <f ca="1">COUNTIF(OFFSET('SD Abgabe'!$M$32,VLOOKUP(E399,'SD Abgabe'!$A$33:$X$485,'SD Abgabe'!$X$28,FALSE),0,1,VLOOKUP(E399,'SD Abgabe'!$A$33:$Y$485,'SD Abgabe'!$Y$28,FALSE)),M399)</f>
        <v>0</v>
      </c>
      <c r="AN399" s="91">
        <f t="shared" ca="1" si="111"/>
        <v>0</v>
      </c>
      <c r="AO399" s="98">
        <f t="shared" si="121"/>
        <v>3</v>
      </c>
      <c r="AP399" s="98">
        <f t="shared" si="112"/>
        <v>0</v>
      </c>
      <c r="AQ399" s="17" t="str">
        <f t="shared" si="113"/>
        <v>1900-1-Abgabe</v>
      </c>
    </row>
    <row r="400" spans="1:43">
      <c r="A400" s="98">
        <f t="shared" si="102"/>
        <v>0</v>
      </c>
      <c r="B400" s="98" t="str">
        <f>IF(C400=1,SUM($C$23:C400),"")</f>
        <v/>
      </c>
      <c r="C400" s="98">
        <f t="shared" si="103"/>
        <v>0</v>
      </c>
      <c r="D400" t="str">
        <f t="shared" si="115"/>
        <v>1900-1-Abgabe-</v>
      </c>
      <c r="E400" s="7" t="str">
        <f t="shared" ca="1" si="104"/>
        <v>-</v>
      </c>
      <c r="F400" s="7">
        <f t="shared" si="116"/>
        <v>1900</v>
      </c>
      <c r="G400" s="7">
        <f t="shared" si="117"/>
        <v>1</v>
      </c>
      <c r="H400" s="162">
        <f t="shared" si="114"/>
        <v>378</v>
      </c>
      <c r="I400" s="77"/>
      <c r="J400" s="78"/>
      <c r="K400" s="79"/>
      <c r="L400" s="80"/>
      <c r="M400" s="177"/>
      <c r="N400" s="309" t="str">
        <f t="shared" ca="1" si="105"/>
        <v/>
      </c>
      <c r="O400" s="310" t="str">
        <f ca="1">IFERROR(IF(VLOOKUP($E400,'SD Abgabe'!$A$32:$N$610,'SD Abgabe'!$D$28,FALSE)=0,"",VLOOKUP($E400,'SD Abgabe'!$A$32:$N$610,'SD Abgabe'!$D$28,FALSE)),"")</f>
        <v/>
      </c>
      <c r="P400" s="313"/>
      <c r="Q400" s="317" t="str">
        <f>IF(OR($M400=0,L400&lt;&gt;0),"",IFERROR(VLOOKUP($E400,'SD Abgabe'!$A$32:$N$610,'SD Abgabe'!$E$28,FALSE),""))</f>
        <v/>
      </c>
      <c r="R400" s="87"/>
      <c r="S400" s="81" t="str">
        <f t="shared" si="106"/>
        <v/>
      </c>
      <c r="T400" s="82">
        <f>IF(M400="Tierische Erzeugnisse",IF(OR($M400=0,L400&lt;&gt;0,U400&gt;0),"",IFERROR(VLOOKUP($E400,'SD Abgabe'!$A$32:$N$4326,'SD Abgabe'!$J$28,FALSE),0)),)</f>
        <v>0</v>
      </c>
      <c r="U400" s="83"/>
      <c r="V400" s="81" t="str">
        <f t="shared" si="118"/>
        <v/>
      </c>
      <c r="W400" s="82">
        <f>IF(M400="organische Düngemittel",IF(OR($M400=0,L400&lt;&gt;0,X400&gt;0),"",IFERROR(VLOOKUP($E400,'SD Abgabe'!$A$32:$N$4326,'SD Abgabe'!$J$28,FALSE),)),)</f>
        <v>0</v>
      </c>
      <c r="X400" s="84"/>
      <c r="Y400" s="85" t="str">
        <f ca="1">IFERROR(VLOOKUP($E400,'SD Abgabe'!$A$32:$N$610,Y$20,FALSE),"")</f>
        <v/>
      </c>
      <c r="Z400" s="86" t="str">
        <f ca="1">IFERROR(IF(AND(J400&lt;&gt;"eigene Stoffe",VLOOKUP($E400,'SD Abgabe'!$A$32:$N$610,'SD Abgabe'!$G$28,FALSE)=0),"",IF($L400&lt;&gt;0,"",IFERROR(IF(AND(P400&gt;0,O400&lt;&gt;"",Q400&lt;&gt;"t TM"),VLOOKUP($E400,'SD Abgabe'!$A$32:$N$610,'SD Abgabe'!$G$28,FALSE)/O400*P400,VLOOKUP($E400,'SD Abgabe'!$A$32:$N$610,'SD Abgabe'!$G$28,FALSE)),""))),"")</f>
        <v/>
      </c>
      <c r="AA400" s="87"/>
      <c r="AB400" s="86" t="str">
        <f ca="1">IFERROR(IF(AND(J400&lt;&gt;"eigene Stoffe",VLOOKUP($E400,'SD Abgabe'!$A$32:$N$610,'SD Abgabe'!$H$28,FALSE)=0),"",IF($L400&lt;&gt;0,"",IFERROR(IF(AND(P400&gt;0,O400&lt;&gt;"",Q400&lt;&gt;"t TM"),VLOOKUP($E400,'SD Abgabe'!$A$32:$N$610,'SD Abgabe'!$H$28,FALSE)/O400*P400,VLOOKUP($E400,'SD Abgabe'!$A$32:$N$610,'SD Abgabe'!$H$28,FALSE)),""))),"")</f>
        <v/>
      </c>
      <c r="AC400" s="87"/>
      <c r="AD400" s="424" t="s">
        <v>667</v>
      </c>
      <c r="AE400" s="26" t="str">
        <f>IF($M400=0,"",IFERROR(VLOOKUP($E400,'SD Abgabe'!$A$32:$N$556,AE$20,FALSE),""))</f>
        <v/>
      </c>
      <c r="AF400" s="15">
        <f t="shared" ca="1" si="119"/>
        <v>0</v>
      </c>
      <c r="AG400">
        <f t="shared" ca="1" si="107"/>
        <v>0</v>
      </c>
      <c r="AH400">
        <f t="shared" ca="1" si="108"/>
        <v>0</v>
      </c>
      <c r="AI400">
        <f t="shared" ca="1" si="109"/>
        <v>0</v>
      </c>
      <c r="AJ400">
        <f t="shared" ca="1" si="110"/>
        <v>0</v>
      </c>
      <c r="AK400">
        <f t="shared" si="120"/>
        <v>0</v>
      </c>
      <c r="AL400" s="28" t="e">
        <f ca="1">COUNTIF(OFFSET('SD Abgabe'!$C$32,VLOOKUP(J400,Art_Abgabe,3,FALSE),0,VLOOKUP(J400,Art_Abgabe,4,FALSE)-VLOOKUP(J400,Art_Abgabe,3,FALSE)+1,1),K400)</f>
        <v>#N/A</v>
      </c>
      <c r="AM400" s="14">
        <f ca="1">COUNTIF(OFFSET('SD Abgabe'!$M$32,VLOOKUP(E400,'SD Abgabe'!$A$33:$X$485,'SD Abgabe'!$X$28,FALSE),0,1,VLOOKUP(E400,'SD Abgabe'!$A$33:$Y$485,'SD Abgabe'!$Y$28,FALSE)),M400)</f>
        <v>0</v>
      </c>
      <c r="AN400" s="91">
        <f t="shared" ca="1" si="111"/>
        <v>0</v>
      </c>
      <c r="AO400" s="98">
        <f t="shared" si="121"/>
        <v>3</v>
      </c>
      <c r="AP400" s="98">
        <f t="shared" si="112"/>
        <v>0</v>
      </c>
      <c r="AQ400" s="17" t="str">
        <f t="shared" si="113"/>
        <v>1900-1-Abgabe</v>
      </c>
    </row>
    <row r="401" spans="1:43">
      <c r="A401" s="98">
        <f t="shared" si="102"/>
        <v>0</v>
      </c>
      <c r="B401" s="98" t="str">
        <f>IF(C401=1,SUM($C$23:C401),"")</f>
        <v/>
      </c>
      <c r="C401" s="98">
        <f t="shared" si="103"/>
        <v>0</v>
      </c>
      <c r="D401" t="str">
        <f t="shared" si="115"/>
        <v>1900-1-Abgabe-</v>
      </c>
      <c r="E401" s="7" t="str">
        <f t="shared" ca="1" si="104"/>
        <v>-</v>
      </c>
      <c r="F401" s="7">
        <f t="shared" si="116"/>
        <v>1900</v>
      </c>
      <c r="G401" s="7">
        <f t="shared" si="117"/>
        <v>1</v>
      </c>
      <c r="H401" s="162">
        <f t="shared" si="114"/>
        <v>379</v>
      </c>
      <c r="I401" s="77"/>
      <c r="J401" s="78"/>
      <c r="K401" s="79"/>
      <c r="L401" s="80"/>
      <c r="M401" s="177"/>
      <c r="N401" s="309" t="str">
        <f t="shared" ca="1" si="105"/>
        <v/>
      </c>
      <c r="O401" s="310" t="str">
        <f ca="1">IFERROR(IF(VLOOKUP($E401,'SD Abgabe'!$A$32:$N$610,'SD Abgabe'!$D$28,FALSE)=0,"",VLOOKUP($E401,'SD Abgabe'!$A$32:$N$610,'SD Abgabe'!$D$28,FALSE)),"")</f>
        <v/>
      </c>
      <c r="P401" s="313"/>
      <c r="Q401" s="317" t="str">
        <f>IF(OR($M401=0,L401&lt;&gt;0),"",IFERROR(VLOOKUP($E401,'SD Abgabe'!$A$32:$N$610,'SD Abgabe'!$E$28,FALSE),""))</f>
        <v/>
      </c>
      <c r="R401" s="87"/>
      <c r="S401" s="81" t="str">
        <f t="shared" si="106"/>
        <v/>
      </c>
      <c r="T401" s="82">
        <f>IF(M401="Tierische Erzeugnisse",IF(OR($M401=0,L401&lt;&gt;0,U401&gt;0),"",IFERROR(VLOOKUP($E401,'SD Abgabe'!$A$32:$N$4326,'SD Abgabe'!$J$28,FALSE),0)),)</f>
        <v>0</v>
      </c>
      <c r="U401" s="83"/>
      <c r="V401" s="81" t="str">
        <f t="shared" si="118"/>
        <v/>
      </c>
      <c r="W401" s="82">
        <f>IF(M401="organische Düngemittel",IF(OR($M401=0,L401&lt;&gt;0,X401&gt;0),"",IFERROR(VLOOKUP($E401,'SD Abgabe'!$A$32:$N$4326,'SD Abgabe'!$J$28,FALSE),)),)</f>
        <v>0</v>
      </c>
      <c r="X401" s="84"/>
      <c r="Y401" s="85" t="str">
        <f ca="1">IFERROR(VLOOKUP($E401,'SD Abgabe'!$A$32:$N$610,Y$20,FALSE),"")</f>
        <v/>
      </c>
      <c r="Z401" s="86" t="str">
        <f ca="1">IFERROR(IF(AND(J401&lt;&gt;"eigene Stoffe",VLOOKUP($E401,'SD Abgabe'!$A$32:$N$610,'SD Abgabe'!$G$28,FALSE)=0),"",IF($L401&lt;&gt;0,"",IFERROR(IF(AND(P401&gt;0,O401&lt;&gt;"",Q401&lt;&gt;"t TM"),VLOOKUP($E401,'SD Abgabe'!$A$32:$N$610,'SD Abgabe'!$G$28,FALSE)/O401*P401,VLOOKUP($E401,'SD Abgabe'!$A$32:$N$610,'SD Abgabe'!$G$28,FALSE)),""))),"")</f>
        <v/>
      </c>
      <c r="AA401" s="87"/>
      <c r="AB401" s="86" t="str">
        <f ca="1">IFERROR(IF(AND(J401&lt;&gt;"eigene Stoffe",VLOOKUP($E401,'SD Abgabe'!$A$32:$N$610,'SD Abgabe'!$H$28,FALSE)=0),"",IF($L401&lt;&gt;0,"",IFERROR(IF(AND(P401&gt;0,O401&lt;&gt;"",Q401&lt;&gt;"t TM"),VLOOKUP($E401,'SD Abgabe'!$A$32:$N$610,'SD Abgabe'!$H$28,FALSE)/O401*P401,VLOOKUP($E401,'SD Abgabe'!$A$32:$N$610,'SD Abgabe'!$H$28,FALSE)),""))),"")</f>
        <v/>
      </c>
      <c r="AC401" s="87"/>
      <c r="AD401" s="424" t="s">
        <v>667</v>
      </c>
      <c r="AE401" s="26" t="str">
        <f>IF($M401=0,"",IFERROR(VLOOKUP($E401,'SD Abgabe'!$A$32:$N$556,AE$20,FALSE),""))</f>
        <v/>
      </c>
      <c r="AF401" s="15">
        <f t="shared" ca="1" si="119"/>
        <v>0</v>
      </c>
      <c r="AG401">
        <f t="shared" ca="1" si="107"/>
        <v>0</v>
      </c>
      <c r="AH401">
        <f t="shared" ca="1" si="108"/>
        <v>0</v>
      </c>
      <c r="AI401">
        <f t="shared" ca="1" si="109"/>
        <v>0</v>
      </c>
      <c r="AJ401">
        <f t="shared" ca="1" si="110"/>
        <v>0</v>
      </c>
      <c r="AK401">
        <f t="shared" si="120"/>
        <v>0</v>
      </c>
      <c r="AL401" s="28" t="e">
        <f ca="1">COUNTIF(OFFSET('SD Abgabe'!$C$32,VLOOKUP(J401,Art_Abgabe,3,FALSE),0,VLOOKUP(J401,Art_Abgabe,4,FALSE)-VLOOKUP(J401,Art_Abgabe,3,FALSE)+1,1),K401)</f>
        <v>#N/A</v>
      </c>
      <c r="AM401" s="14">
        <f ca="1">COUNTIF(OFFSET('SD Abgabe'!$M$32,VLOOKUP(E401,'SD Abgabe'!$A$33:$X$485,'SD Abgabe'!$X$28,FALSE),0,1,VLOOKUP(E401,'SD Abgabe'!$A$33:$Y$485,'SD Abgabe'!$Y$28,FALSE)),M401)</f>
        <v>0</v>
      </c>
      <c r="AN401" s="91">
        <f t="shared" ca="1" si="111"/>
        <v>0</v>
      </c>
      <c r="AO401" s="98">
        <f t="shared" si="121"/>
        <v>3</v>
      </c>
      <c r="AP401" s="98">
        <f t="shared" si="112"/>
        <v>0</v>
      </c>
      <c r="AQ401" s="17" t="str">
        <f t="shared" si="113"/>
        <v>1900-1-Abgabe</v>
      </c>
    </row>
    <row r="402" spans="1:43">
      <c r="A402" s="98">
        <f t="shared" si="102"/>
        <v>0</v>
      </c>
      <c r="B402" s="98" t="str">
        <f>IF(C402=1,SUM($C$23:C402),"")</f>
        <v/>
      </c>
      <c r="C402" s="98">
        <f t="shared" si="103"/>
        <v>0</v>
      </c>
      <c r="D402" t="str">
        <f t="shared" si="115"/>
        <v>1900-1-Abgabe-</v>
      </c>
      <c r="E402" s="7" t="str">
        <f t="shared" ca="1" si="104"/>
        <v>-</v>
      </c>
      <c r="F402" s="7">
        <f t="shared" si="116"/>
        <v>1900</v>
      </c>
      <c r="G402" s="7">
        <f t="shared" si="117"/>
        <v>1</v>
      </c>
      <c r="H402" s="162">
        <f t="shared" si="114"/>
        <v>380</v>
      </c>
      <c r="I402" s="77"/>
      <c r="J402" s="78"/>
      <c r="K402" s="79"/>
      <c r="L402" s="80"/>
      <c r="M402" s="177"/>
      <c r="N402" s="309" t="str">
        <f t="shared" ca="1" si="105"/>
        <v/>
      </c>
      <c r="O402" s="310" t="str">
        <f ca="1">IFERROR(IF(VLOOKUP($E402,'SD Abgabe'!$A$32:$N$610,'SD Abgabe'!$D$28,FALSE)=0,"",VLOOKUP($E402,'SD Abgabe'!$A$32:$N$610,'SD Abgabe'!$D$28,FALSE)),"")</f>
        <v/>
      </c>
      <c r="P402" s="313"/>
      <c r="Q402" s="317" t="str">
        <f>IF(OR($M402=0,L402&lt;&gt;0),"",IFERROR(VLOOKUP($E402,'SD Abgabe'!$A$32:$N$610,'SD Abgabe'!$E$28,FALSE),""))</f>
        <v/>
      </c>
      <c r="R402" s="87"/>
      <c r="S402" s="81" t="str">
        <f t="shared" si="106"/>
        <v/>
      </c>
      <c r="T402" s="82">
        <f>IF(M402="Tierische Erzeugnisse",IF(OR($M402=0,L402&lt;&gt;0,U402&gt;0),"",IFERROR(VLOOKUP($E402,'SD Abgabe'!$A$32:$N$4326,'SD Abgabe'!$J$28,FALSE),0)),)</f>
        <v>0</v>
      </c>
      <c r="U402" s="83"/>
      <c r="V402" s="81" t="str">
        <f t="shared" si="118"/>
        <v/>
      </c>
      <c r="W402" s="82">
        <f>IF(M402="organische Düngemittel",IF(OR($M402=0,L402&lt;&gt;0,X402&gt;0),"",IFERROR(VLOOKUP($E402,'SD Abgabe'!$A$32:$N$4326,'SD Abgabe'!$J$28,FALSE),)),)</f>
        <v>0</v>
      </c>
      <c r="X402" s="84"/>
      <c r="Y402" s="85" t="str">
        <f ca="1">IFERROR(VLOOKUP($E402,'SD Abgabe'!$A$32:$N$610,Y$20,FALSE),"")</f>
        <v/>
      </c>
      <c r="Z402" s="86" t="str">
        <f ca="1">IFERROR(IF(AND(J402&lt;&gt;"eigene Stoffe",VLOOKUP($E402,'SD Abgabe'!$A$32:$N$610,'SD Abgabe'!$G$28,FALSE)=0),"",IF($L402&lt;&gt;0,"",IFERROR(IF(AND(P402&gt;0,O402&lt;&gt;"",Q402&lt;&gt;"t TM"),VLOOKUP($E402,'SD Abgabe'!$A$32:$N$610,'SD Abgabe'!$G$28,FALSE)/O402*P402,VLOOKUP($E402,'SD Abgabe'!$A$32:$N$610,'SD Abgabe'!$G$28,FALSE)),""))),"")</f>
        <v/>
      </c>
      <c r="AA402" s="87"/>
      <c r="AB402" s="86" t="str">
        <f ca="1">IFERROR(IF(AND(J402&lt;&gt;"eigene Stoffe",VLOOKUP($E402,'SD Abgabe'!$A$32:$N$610,'SD Abgabe'!$H$28,FALSE)=0),"",IF($L402&lt;&gt;0,"",IFERROR(IF(AND(P402&gt;0,O402&lt;&gt;"",Q402&lt;&gt;"t TM"),VLOOKUP($E402,'SD Abgabe'!$A$32:$N$610,'SD Abgabe'!$H$28,FALSE)/O402*P402,VLOOKUP($E402,'SD Abgabe'!$A$32:$N$610,'SD Abgabe'!$H$28,FALSE)),""))),"")</f>
        <v/>
      </c>
      <c r="AC402" s="87"/>
      <c r="AD402" s="424" t="s">
        <v>667</v>
      </c>
      <c r="AE402" s="26" t="str">
        <f>IF($M402=0,"",IFERROR(VLOOKUP($E402,'SD Abgabe'!$A$32:$N$556,AE$20,FALSE),""))</f>
        <v/>
      </c>
      <c r="AF402" s="15">
        <f t="shared" ca="1" si="119"/>
        <v>0</v>
      </c>
      <c r="AG402">
        <f t="shared" ca="1" si="107"/>
        <v>0</v>
      </c>
      <c r="AH402">
        <f t="shared" ca="1" si="108"/>
        <v>0</v>
      </c>
      <c r="AI402">
        <f t="shared" ca="1" si="109"/>
        <v>0</v>
      </c>
      <c r="AJ402">
        <f t="shared" ca="1" si="110"/>
        <v>0</v>
      </c>
      <c r="AK402">
        <f t="shared" si="120"/>
        <v>0</v>
      </c>
      <c r="AL402" s="28" t="e">
        <f ca="1">COUNTIF(OFFSET('SD Abgabe'!$C$32,VLOOKUP(J402,Art_Abgabe,3,FALSE),0,VLOOKUP(J402,Art_Abgabe,4,FALSE)-VLOOKUP(J402,Art_Abgabe,3,FALSE)+1,1),K402)</f>
        <v>#N/A</v>
      </c>
      <c r="AM402" s="14">
        <f ca="1">COUNTIF(OFFSET('SD Abgabe'!$M$32,VLOOKUP(E402,'SD Abgabe'!$A$33:$X$485,'SD Abgabe'!$X$28,FALSE),0,1,VLOOKUP(E402,'SD Abgabe'!$A$33:$Y$485,'SD Abgabe'!$Y$28,FALSE)),M402)</f>
        <v>0</v>
      </c>
      <c r="AN402" s="91">
        <f t="shared" ca="1" si="111"/>
        <v>0</v>
      </c>
      <c r="AO402" s="98">
        <f t="shared" si="121"/>
        <v>3</v>
      </c>
      <c r="AP402" s="98">
        <f t="shared" si="112"/>
        <v>0</v>
      </c>
      <c r="AQ402" s="17" t="str">
        <f t="shared" si="113"/>
        <v>1900-1-Abgabe</v>
      </c>
    </row>
    <row r="403" spans="1:43">
      <c r="A403" s="98">
        <f t="shared" si="102"/>
        <v>0</v>
      </c>
      <c r="B403" s="98" t="str">
        <f>IF(C403=1,SUM($C$23:C403),"")</f>
        <v/>
      </c>
      <c r="C403" s="98">
        <f t="shared" si="103"/>
        <v>0</v>
      </c>
      <c r="D403" t="str">
        <f t="shared" si="115"/>
        <v>1900-1-Abgabe-</v>
      </c>
      <c r="E403" s="7" t="str">
        <f t="shared" ca="1" si="104"/>
        <v>-</v>
      </c>
      <c r="F403" s="7">
        <f t="shared" si="116"/>
        <v>1900</v>
      </c>
      <c r="G403" s="7">
        <f t="shared" si="117"/>
        <v>1</v>
      </c>
      <c r="H403" s="162">
        <f t="shared" si="114"/>
        <v>381</v>
      </c>
      <c r="I403" s="77"/>
      <c r="J403" s="78"/>
      <c r="K403" s="79"/>
      <c r="L403" s="80"/>
      <c r="M403" s="177"/>
      <c r="N403" s="309" t="str">
        <f t="shared" ca="1" si="105"/>
        <v/>
      </c>
      <c r="O403" s="310" t="str">
        <f ca="1">IFERROR(IF(VLOOKUP($E403,'SD Abgabe'!$A$32:$N$610,'SD Abgabe'!$D$28,FALSE)=0,"",VLOOKUP($E403,'SD Abgabe'!$A$32:$N$610,'SD Abgabe'!$D$28,FALSE)),"")</f>
        <v/>
      </c>
      <c r="P403" s="313"/>
      <c r="Q403" s="317" t="str">
        <f>IF(OR($M403=0,L403&lt;&gt;0),"",IFERROR(VLOOKUP($E403,'SD Abgabe'!$A$32:$N$610,'SD Abgabe'!$E$28,FALSE),""))</f>
        <v/>
      </c>
      <c r="R403" s="87"/>
      <c r="S403" s="81" t="str">
        <f t="shared" si="106"/>
        <v/>
      </c>
      <c r="T403" s="82">
        <f>IF(M403="Tierische Erzeugnisse",IF(OR($M403=0,L403&lt;&gt;0,U403&gt;0),"",IFERROR(VLOOKUP($E403,'SD Abgabe'!$A$32:$N$4326,'SD Abgabe'!$J$28,FALSE),0)),)</f>
        <v>0</v>
      </c>
      <c r="U403" s="83"/>
      <c r="V403" s="81" t="str">
        <f t="shared" si="118"/>
        <v/>
      </c>
      <c r="W403" s="82">
        <f>IF(M403="organische Düngemittel",IF(OR($M403=0,L403&lt;&gt;0,X403&gt;0),"",IFERROR(VLOOKUP($E403,'SD Abgabe'!$A$32:$N$4326,'SD Abgabe'!$J$28,FALSE),)),)</f>
        <v>0</v>
      </c>
      <c r="X403" s="84"/>
      <c r="Y403" s="85" t="str">
        <f ca="1">IFERROR(VLOOKUP($E403,'SD Abgabe'!$A$32:$N$610,Y$20,FALSE),"")</f>
        <v/>
      </c>
      <c r="Z403" s="86" t="str">
        <f ca="1">IFERROR(IF(AND(J403&lt;&gt;"eigene Stoffe",VLOOKUP($E403,'SD Abgabe'!$A$32:$N$610,'SD Abgabe'!$G$28,FALSE)=0),"",IF($L403&lt;&gt;0,"",IFERROR(IF(AND(P403&gt;0,O403&lt;&gt;"",Q403&lt;&gt;"t TM"),VLOOKUP($E403,'SD Abgabe'!$A$32:$N$610,'SD Abgabe'!$G$28,FALSE)/O403*P403,VLOOKUP($E403,'SD Abgabe'!$A$32:$N$610,'SD Abgabe'!$G$28,FALSE)),""))),"")</f>
        <v/>
      </c>
      <c r="AA403" s="87"/>
      <c r="AB403" s="86" t="str">
        <f ca="1">IFERROR(IF(AND(J403&lt;&gt;"eigene Stoffe",VLOOKUP($E403,'SD Abgabe'!$A$32:$N$610,'SD Abgabe'!$H$28,FALSE)=0),"",IF($L403&lt;&gt;0,"",IFERROR(IF(AND(P403&gt;0,O403&lt;&gt;"",Q403&lt;&gt;"t TM"),VLOOKUP($E403,'SD Abgabe'!$A$32:$N$610,'SD Abgabe'!$H$28,FALSE)/O403*P403,VLOOKUP($E403,'SD Abgabe'!$A$32:$N$610,'SD Abgabe'!$H$28,FALSE)),""))),"")</f>
        <v/>
      </c>
      <c r="AC403" s="87"/>
      <c r="AD403" s="424" t="s">
        <v>667</v>
      </c>
      <c r="AE403" s="26" t="str">
        <f>IF($M403=0,"",IFERROR(VLOOKUP($E403,'SD Abgabe'!$A$32:$N$556,AE$20,FALSE),""))</f>
        <v/>
      </c>
      <c r="AF403" s="15">
        <f t="shared" ca="1" si="119"/>
        <v>0</v>
      </c>
      <c r="AG403">
        <f t="shared" ca="1" si="107"/>
        <v>0</v>
      </c>
      <c r="AH403">
        <f t="shared" ca="1" si="108"/>
        <v>0</v>
      </c>
      <c r="AI403">
        <f t="shared" ca="1" si="109"/>
        <v>0</v>
      </c>
      <c r="AJ403">
        <f t="shared" ca="1" si="110"/>
        <v>0</v>
      </c>
      <c r="AK403">
        <f t="shared" si="120"/>
        <v>0</v>
      </c>
      <c r="AL403" s="28" t="e">
        <f ca="1">COUNTIF(OFFSET('SD Abgabe'!$C$32,VLOOKUP(J403,Art_Abgabe,3,FALSE),0,VLOOKUP(J403,Art_Abgabe,4,FALSE)-VLOOKUP(J403,Art_Abgabe,3,FALSE)+1,1),K403)</f>
        <v>#N/A</v>
      </c>
      <c r="AM403" s="14">
        <f ca="1">COUNTIF(OFFSET('SD Abgabe'!$M$32,VLOOKUP(E403,'SD Abgabe'!$A$33:$X$485,'SD Abgabe'!$X$28,FALSE),0,1,VLOOKUP(E403,'SD Abgabe'!$A$33:$Y$485,'SD Abgabe'!$Y$28,FALSE)),M403)</f>
        <v>0</v>
      </c>
      <c r="AN403" s="91">
        <f t="shared" ca="1" si="111"/>
        <v>0</v>
      </c>
      <c r="AO403" s="98">
        <f t="shared" si="121"/>
        <v>3</v>
      </c>
      <c r="AP403" s="98">
        <f t="shared" si="112"/>
        <v>0</v>
      </c>
      <c r="AQ403" s="17" t="str">
        <f t="shared" si="113"/>
        <v>1900-1-Abgabe</v>
      </c>
    </row>
    <row r="404" spans="1:43">
      <c r="A404" s="98">
        <f t="shared" si="102"/>
        <v>0</v>
      </c>
      <c r="B404" s="98" t="str">
        <f>IF(C404=1,SUM($C$23:C404),"")</f>
        <v/>
      </c>
      <c r="C404" s="98">
        <f t="shared" si="103"/>
        <v>0</v>
      </c>
      <c r="D404" t="str">
        <f t="shared" si="115"/>
        <v>1900-1-Abgabe-</v>
      </c>
      <c r="E404" s="7" t="str">
        <f t="shared" ca="1" si="104"/>
        <v>-</v>
      </c>
      <c r="F404" s="7">
        <f t="shared" si="116"/>
        <v>1900</v>
      </c>
      <c r="G404" s="7">
        <f t="shared" si="117"/>
        <v>1</v>
      </c>
      <c r="H404" s="162">
        <f t="shared" si="114"/>
        <v>382</v>
      </c>
      <c r="I404" s="77"/>
      <c r="J404" s="78"/>
      <c r="K404" s="79"/>
      <c r="L404" s="80"/>
      <c r="M404" s="177"/>
      <c r="N404" s="309" t="str">
        <f t="shared" ca="1" si="105"/>
        <v/>
      </c>
      <c r="O404" s="310" t="str">
        <f ca="1">IFERROR(IF(VLOOKUP($E404,'SD Abgabe'!$A$32:$N$610,'SD Abgabe'!$D$28,FALSE)=0,"",VLOOKUP($E404,'SD Abgabe'!$A$32:$N$610,'SD Abgabe'!$D$28,FALSE)),"")</f>
        <v/>
      </c>
      <c r="P404" s="313"/>
      <c r="Q404" s="317" t="str">
        <f>IF(OR($M404=0,L404&lt;&gt;0),"",IFERROR(VLOOKUP($E404,'SD Abgabe'!$A$32:$N$610,'SD Abgabe'!$E$28,FALSE),""))</f>
        <v/>
      </c>
      <c r="R404" s="87"/>
      <c r="S404" s="81" t="str">
        <f t="shared" si="106"/>
        <v/>
      </c>
      <c r="T404" s="82">
        <f>IF(M404="Tierische Erzeugnisse",IF(OR($M404=0,L404&lt;&gt;0,U404&gt;0),"",IFERROR(VLOOKUP($E404,'SD Abgabe'!$A$32:$N$4326,'SD Abgabe'!$J$28,FALSE),0)),)</f>
        <v>0</v>
      </c>
      <c r="U404" s="83"/>
      <c r="V404" s="81" t="str">
        <f t="shared" si="118"/>
        <v/>
      </c>
      <c r="W404" s="82">
        <f>IF(M404="organische Düngemittel",IF(OR($M404=0,L404&lt;&gt;0,X404&gt;0),"",IFERROR(VLOOKUP($E404,'SD Abgabe'!$A$32:$N$4326,'SD Abgabe'!$J$28,FALSE),)),)</f>
        <v>0</v>
      </c>
      <c r="X404" s="84"/>
      <c r="Y404" s="85" t="str">
        <f ca="1">IFERROR(VLOOKUP($E404,'SD Abgabe'!$A$32:$N$610,Y$20,FALSE),"")</f>
        <v/>
      </c>
      <c r="Z404" s="86" t="str">
        <f ca="1">IFERROR(IF(AND(J404&lt;&gt;"eigene Stoffe",VLOOKUP($E404,'SD Abgabe'!$A$32:$N$610,'SD Abgabe'!$G$28,FALSE)=0),"",IF($L404&lt;&gt;0,"",IFERROR(IF(AND(P404&gt;0,O404&lt;&gt;"",Q404&lt;&gt;"t TM"),VLOOKUP($E404,'SD Abgabe'!$A$32:$N$610,'SD Abgabe'!$G$28,FALSE)/O404*P404,VLOOKUP($E404,'SD Abgabe'!$A$32:$N$610,'SD Abgabe'!$G$28,FALSE)),""))),"")</f>
        <v/>
      </c>
      <c r="AA404" s="87"/>
      <c r="AB404" s="86" t="str">
        <f ca="1">IFERROR(IF(AND(J404&lt;&gt;"eigene Stoffe",VLOOKUP($E404,'SD Abgabe'!$A$32:$N$610,'SD Abgabe'!$H$28,FALSE)=0),"",IF($L404&lt;&gt;0,"",IFERROR(IF(AND(P404&gt;0,O404&lt;&gt;"",Q404&lt;&gt;"t TM"),VLOOKUP($E404,'SD Abgabe'!$A$32:$N$610,'SD Abgabe'!$H$28,FALSE)/O404*P404,VLOOKUP($E404,'SD Abgabe'!$A$32:$N$610,'SD Abgabe'!$H$28,FALSE)),""))),"")</f>
        <v/>
      </c>
      <c r="AC404" s="87"/>
      <c r="AD404" s="424" t="s">
        <v>667</v>
      </c>
      <c r="AE404" s="26" t="str">
        <f>IF($M404=0,"",IFERROR(VLOOKUP($E404,'SD Abgabe'!$A$32:$N$556,AE$20,FALSE),""))</f>
        <v/>
      </c>
      <c r="AF404" s="15">
        <f t="shared" ca="1" si="119"/>
        <v>0</v>
      </c>
      <c r="AG404">
        <f t="shared" ca="1" si="107"/>
        <v>0</v>
      </c>
      <c r="AH404">
        <f t="shared" ca="1" si="108"/>
        <v>0</v>
      </c>
      <c r="AI404">
        <f t="shared" ca="1" si="109"/>
        <v>0</v>
      </c>
      <c r="AJ404">
        <f t="shared" ca="1" si="110"/>
        <v>0</v>
      </c>
      <c r="AK404">
        <f t="shared" si="120"/>
        <v>0</v>
      </c>
      <c r="AL404" s="28" t="e">
        <f ca="1">COUNTIF(OFFSET('SD Abgabe'!$C$32,VLOOKUP(J404,Art_Abgabe,3,FALSE),0,VLOOKUP(J404,Art_Abgabe,4,FALSE)-VLOOKUP(J404,Art_Abgabe,3,FALSE)+1,1),K404)</f>
        <v>#N/A</v>
      </c>
      <c r="AM404" s="14">
        <f ca="1">COUNTIF(OFFSET('SD Abgabe'!$M$32,VLOOKUP(E404,'SD Abgabe'!$A$33:$X$485,'SD Abgabe'!$X$28,FALSE),0,1,VLOOKUP(E404,'SD Abgabe'!$A$33:$Y$485,'SD Abgabe'!$Y$28,FALSE)),M404)</f>
        <v>0</v>
      </c>
      <c r="AN404" s="91">
        <f t="shared" ca="1" si="111"/>
        <v>0</v>
      </c>
      <c r="AO404" s="98">
        <f t="shared" si="121"/>
        <v>3</v>
      </c>
      <c r="AP404" s="98">
        <f t="shared" si="112"/>
        <v>0</v>
      </c>
      <c r="AQ404" s="17" t="str">
        <f t="shared" si="113"/>
        <v>1900-1-Abgabe</v>
      </c>
    </row>
    <row r="405" spans="1:43">
      <c r="A405" s="98">
        <f t="shared" si="102"/>
        <v>0</v>
      </c>
      <c r="B405" s="98" t="str">
        <f>IF(C405=1,SUM($C$23:C405),"")</f>
        <v/>
      </c>
      <c r="C405" s="98">
        <f t="shared" si="103"/>
        <v>0</v>
      </c>
      <c r="D405" t="str">
        <f t="shared" si="115"/>
        <v>1900-1-Abgabe-</v>
      </c>
      <c r="E405" s="7" t="str">
        <f t="shared" ca="1" si="104"/>
        <v>-</v>
      </c>
      <c r="F405" s="7">
        <f t="shared" si="116"/>
        <v>1900</v>
      </c>
      <c r="G405" s="7">
        <f t="shared" si="117"/>
        <v>1</v>
      </c>
      <c r="H405" s="162">
        <f t="shared" si="114"/>
        <v>383</v>
      </c>
      <c r="I405" s="77"/>
      <c r="J405" s="78"/>
      <c r="K405" s="79"/>
      <c r="L405" s="80"/>
      <c r="M405" s="177"/>
      <c r="N405" s="309" t="str">
        <f t="shared" ca="1" si="105"/>
        <v/>
      </c>
      <c r="O405" s="310" t="str">
        <f ca="1">IFERROR(IF(VLOOKUP($E405,'SD Abgabe'!$A$32:$N$610,'SD Abgabe'!$D$28,FALSE)=0,"",VLOOKUP($E405,'SD Abgabe'!$A$32:$N$610,'SD Abgabe'!$D$28,FALSE)),"")</f>
        <v/>
      </c>
      <c r="P405" s="313"/>
      <c r="Q405" s="317" t="str">
        <f>IF(OR($M405=0,L405&lt;&gt;0),"",IFERROR(VLOOKUP($E405,'SD Abgabe'!$A$32:$N$610,'SD Abgabe'!$E$28,FALSE),""))</f>
        <v/>
      </c>
      <c r="R405" s="87"/>
      <c r="S405" s="81" t="str">
        <f t="shared" si="106"/>
        <v/>
      </c>
      <c r="T405" s="82">
        <f>IF(M405="Tierische Erzeugnisse",IF(OR($M405=0,L405&lt;&gt;0,U405&gt;0),"",IFERROR(VLOOKUP($E405,'SD Abgabe'!$A$32:$N$4326,'SD Abgabe'!$J$28,FALSE),0)),)</f>
        <v>0</v>
      </c>
      <c r="U405" s="83"/>
      <c r="V405" s="81" t="str">
        <f t="shared" si="118"/>
        <v/>
      </c>
      <c r="W405" s="82">
        <f>IF(M405="organische Düngemittel",IF(OR($M405=0,L405&lt;&gt;0,X405&gt;0),"",IFERROR(VLOOKUP($E405,'SD Abgabe'!$A$32:$N$4326,'SD Abgabe'!$J$28,FALSE),)),)</f>
        <v>0</v>
      </c>
      <c r="X405" s="84"/>
      <c r="Y405" s="85" t="str">
        <f ca="1">IFERROR(VLOOKUP($E405,'SD Abgabe'!$A$32:$N$610,Y$20,FALSE),"")</f>
        <v/>
      </c>
      <c r="Z405" s="86" t="str">
        <f ca="1">IFERROR(IF(AND(J405&lt;&gt;"eigene Stoffe",VLOOKUP($E405,'SD Abgabe'!$A$32:$N$610,'SD Abgabe'!$G$28,FALSE)=0),"",IF($L405&lt;&gt;0,"",IFERROR(IF(AND(P405&gt;0,O405&lt;&gt;"",Q405&lt;&gt;"t TM"),VLOOKUP($E405,'SD Abgabe'!$A$32:$N$610,'SD Abgabe'!$G$28,FALSE)/O405*P405,VLOOKUP($E405,'SD Abgabe'!$A$32:$N$610,'SD Abgabe'!$G$28,FALSE)),""))),"")</f>
        <v/>
      </c>
      <c r="AA405" s="87"/>
      <c r="AB405" s="86" t="str">
        <f ca="1">IFERROR(IF(AND(J405&lt;&gt;"eigene Stoffe",VLOOKUP($E405,'SD Abgabe'!$A$32:$N$610,'SD Abgabe'!$H$28,FALSE)=0),"",IF($L405&lt;&gt;0,"",IFERROR(IF(AND(P405&gt;0,O405&lt;&gt;"",Q405&lt;&gt;"t TM"),VLOOKUP($E405,'SD Abgabe'!$A$32:$N$610,'SD Abgabe'!$H$28,FALSE)/O405*P405,VLOOKUP($E405,'SD Abgabe'!$A$32:$N$610,'SD Abgabe'!$H$28,FALSE)),""))),"")</f>
        <v/>
      </c>
      <c r="AC405" s="87"/>
      <c r="AD405" s="424" t="s">
        <v>667</v>
      </c>
      <c r="AE405" s="26" t="str">
        <f>IF($M405=0,"",IFERROR(VLOOKUP($E405,'SD Abgabe'!$A$32:$N$556,AE$20,FALSE),""))</f>
        <v/>
      </c>
      <c r="AF405" s="15">
        <f t="shared" ca="1" si="119"/>
        <v>0</v>
      </c>
      <c r="AG405">
        <f t="shared" ca="1" si="107"/>
        <v>0</v>
      </c>
      <c r="AH405">
        <f t="shared" ca="1" si="108"/>
        <v>0</v>
      </c>
      <c r="AI405">
        <f t="shared" ca="1" si="109"/>
        <v>0</v>
      </c>
      <c r="AJ405">
        <f t="shared" ca="1" si="110"/>
        <v>0</v>
      </c>
      <c r="AK405">
        <f t="shared" si="120"/>
        <v>0</v>
      </c>
      <c r="AL405" s="28" t="e">
        <f ca="1">COUNTIF(OFFSET('SD Abgabe'!$C$32,VLOOKUP(J405,Art_Abgabe,3,FALSE),0,VLOOKUP(J405,Art_Abgabe,4,FALSE)-VLOOKUP(J405,Art_Abgabe,3,FALSE)+1,1),K405)</f>
        <v>#N/A</v>
      </c>
      <c r="AM405" s="14">
        <f ca="1">COUNTIF(OFFSET('SD Abgabe'!$M$32,VLOOKUP(E405,'SD Abgabe'!$A$33:$X$485,'SD Abgabe'!$X$28,FALSE),0,1,VLOOKUP(E405,'SD Abgabe'!$A$33:$Y$485,'SD Abgabe'!$Y$28,FALSE)),M405)</f>
        <v>0</v>
      </c>
      <c r="AN405" s="91">
        <f t="shared" ca="1" si="111"/>
        <v>0</v>
      </c>
      <c r="AO405" s="98">
        <f t="shared" si="121"/>
        <v>3</v>
      </c>
      <c r="AP405" s="98">
        <f t="shared" si="112"/>
        <v>0</v>
      </c>
      <c r="AQ405" s="17" t="str">
        <f t="shared" si="113"/>
        <v>1900-1-Abgabe</v>
      </c>
    </row>
    <row r="406" spans="1:43">
      <c r="A406" s="98">
        <f t="shared" si="102"/>
        <v>0</v>
      </c>
      <c r="B406" s="98" t="str">
        <f>IF(C406=1,SUM($C$23:C406),"")</f>
        <v/>
      </c>
      <c r="C406" s="98">
        <f t="shared" si="103"/>
        <v>0</v>
      </c>
      <c r="D406" t="str">
        <f t="shared" si="115"/>
        <v>1900-1-Abgabe-</v>
      </c>
      <c r="E406" s="7" t="str">
        <f t="shared" ca="1" si="104"/>
        <v>-</v>
      </c>
      <c r="F406" s="7">
        <f t="shared" si="116"/>
        <v>1900</v>
      </c>
      <c r="G406" s="7">
        <f t="shared" si="117"/>
        <v>1</v>
      </c>
      <c r="H406" s="162">
        <f t="shared" si="114"/>
        <v>384</v>
      </c>
      <c r="I406" s="77"/>
      <c r="J406" s="78"/>
      <c r="K406" s="79"/>
      <c r="L406" s="80"/>
      <c r="M406" s="177"/>
      <c r="N406" s="309" t="str">
        <f t="shared" ca="1" si="105"/>
        <v/>
      </c>
      <c r="O406" s="310" t="str">
        <f ca="1">IFERROR(IF(VLOOKUP($E406,'SD Abgabe'!$A$32:$N$610,'SD Abgabe'!$D$28,FALSE)=0,"",VLOOKUP($E406,'SD Abgabe'!$A$32:$N$610,'SD Abgabe'!$D$28,FALSE)),"")</f>
        <v/>
      </c>
      <c r="P406" s="313"/>
      <c r="Q406" s="317" t="str">
        <f>IF(OR($M406=0,L406&lt;&gt;0),"",IFERROR(VLOOKUP($E406,'SD Abgabe'!$A$32:$N$610,'SD Abgabe'!$E$28,FALSE),""))</f>
        <v/>
      </c>
      <c r="R406" s="87"/>
      <c r="S406" s="81" t="str">
        <f t="shared" si="106"/>
        <v/>
      </c>
      <c r="T406" s="82">
        <f>IF(M406="Tierische Erzeugnisse",IF(OR($M406=0,L406&lt;&gt;0,U406&gt;0),"",IFERROR(VLOOKUP($E406,'SD Abgabe'!$A$32:$N$4326,'SD Abgabe'!$J$28,FALSE),0)),)</f>
        <v>0</v>
      </c>
      <c r="U406" s="83"/>
      <c r="V406" s="81" t="str">
        <f t="shared" si="118"/>
        <v/>
      </c>
      <c r="W406" s="82">
        <f>IF(M406="organische Düngemittel",IF(OR($M406=0,L406&lt;&gt;0,X406&gt;0),"",IFERROR(VLOOKUP($E406,'SD Abgabe'!$A$32:$N$4326,'SD Abgabe'!$J$28,FALSE),)),)</f>
        <v>0</v>
      </c>
      <c r="X406" s="84"/>
      <c r="Y406" s="85" t="str">
        <f ca="1">IFERROR(VLOOKUP($E406,'SD Abgabe'!$A$32:$N$610,Y$20,FALSE),"")</f>
        <v/>
      </c>
      <c r="Z406" s="86" t="str">
        <f ca="1">IFERROR(IF(AND(J406&lt;&gt;"eigene Stoffe",VLOOKUP($E406,'SD Abgabe'!$A$32:$N$610,'SD Abgabe'!$G$28,FALSE)=0),"",IF($L406&lt;&gt;0,"",IFERROR(IF(AND(P406&gt;0,O406&lt;&gt;"",Q406&lt;&gt;"t TM"),VLOOKUP($E406,'SD Abgabe'!$A$32:$N$610,'SD Abgabe'!$G$28,FALSE)/O406*P406,VLOOKUP($E406,'SD Abgabe'!$A$32:$N$610,'SD Abgabe'!$G$28,FALSE)),""))),"")</f>
        <v/>
      </c>
      <c r="AA406" s="87"/>
      <c r="AB406" s="86" t="str">
        <f ca="1">IFERROR(IF(AND(J406&lt;&gt;"eigene Stoffe",VLOOKUP($E406,'SD Abgabe'!$A$32:$N$610,'SD Abgabe'!$H$28,FALSE)=0),"",IF($L406&lt;&gt;0,"",IFERROR(IF(AND(P406&gt;0,O406&lt;&gt;"",Q406&lt;&gt;"t TM"),VLOOKUP($E406,'SD Abgabe'!$A$32:$N$610,'SD Abgabe'!$H$28,FALSE)/O406*P406,VLOOKUP($E406,'SD Abgabe'!$A$32:$N$610,'SD Abgabe'!$H$28,FALSE)),""))),"")</f>
        <v/>
      </c>
      <c r="AC406" s="87"/>
      <c r="AD406" s="424" t="s">
        <v>667</v>
      </c>
      <c r="AE406" s="26" t="str">
        <f>IF($M406=0,"",IFERROR(VLOOKUP($E406,'SD Abgabe'!$A$32:$N$556,AE$20,FALSE),""))</f>
        <v/>
      </c>
      <c r="AF406" s="15">
        <f t="shared" ca="1" si="119"/>
        <v>0</v>
      </c>
      <c r="AG406">
        <f t="shared" ca="1" si="107"/>
        <v>0</v>
      </c>
      <c r="AH406">
        <f t="shared" ca="1" si="108"/>
        <v>0</v>
      </c>
      <c r="AI406">
        <f t="shared" ca="1" si="109"/>
        <v>0</v>
      </c>
      <c r="AJ406">
        <f t="shared" ca="1" si="110"/>
        <v>0</v>
      </c>
      <c r="AK406">
        <f t="shared" si="120"/>
        <v>0</v>
      </c>
      <c r="AL406" s="28" t="e">
        <f ca="1">COUNTIF(OFFSET('SD Abgabe'!$C$32,VLOOKUP(J406,Art_Abgabe,3,FALSE),0,VLOOKUP(J406,Art_Abgabe,4,FALSE)-VLOOKUP(J406,Art_Abgabe,3,FALSE)+1,1),K406)</f>
        <v>#N/A</v>
      </c>
      <c r="AM406" s="14">
        <f ca="1">COUNTIF(OFFSET('SD Abgabe'!$M$32,VLOOKUP(E406,'SD Abgabe'!$A$33:$X$485,'SD Abgabe'!$X$28,FALSE),0,1,VLOOKUP(E406,'SD Abgabe'!$A$33:$Y$485,'SD Abgabe'!$Y$28,FALSE)),M406)</f>
        <v>0</v>
      </c>
      <c r="AN406" s="91">
        <f t="shared" ca="1" si="111"/>
        <v>0</v>
      </c>
      <c r="AO406" s="98">
        <f t="shared" si="121"/>
        <v>3</v>
      </c>
      <c r="AP406" s="98">
        <f t="shared" si="112"/>
        <v>0</v>
      </c>
      <c r="AQ406" s="17" t="str">
        <f t="shared" si="113"/>
        <v>1900-1-Abgabe</v>
      </c>
    </row>
    <row r="407" spans="1:43">
      <c r="A407" s="98">
        <f t="shared" ref="A407:A470" si="122">COUNTIF($K$23:$K$1995,L407)</f>
        <v>0</v>
      </c>
      <c r="B407" s="98" t="str">
        <f>IF(C407=1,SUM($C$23:C407),"")</f>
        <v/>
      </c>
      <c r="C407" s="98">
        <f t="shared" si="103"/>
        <v>0</v>
      </c>
      <c r="D407" t="str">
        <f t="shared" si="115"/>
        <v>1900-1-Abgabe-</v>
      </c>
      <c r="E407" s="7" t="str">
        <f t="shared" ca="1" si="104"/>
        <v>-</v>
      </c>
      <c r="F407" s="7">
        <f t="shared" si="116"/>
        <v>1900</v>
      </c>
      <c r="G407" s="7">
        <f t="shared" si="117"/>
        <v>1</v>
      </c>
      <c r="H407" s="162">
        <f t="shared" si="114"/>
        <v>385</v>
      </c>
      <c r="I407" s="77"/>
      <c r="J407" s="78"/>
      <c r="K407" s="79"/>
      <c r="L407" s="80"/>
      <c r="M407" s="177"/>
      <c r="N407" s="309" t="str">
        <f t="shared" ca="1" si="105"/>
        <v/>
      </c>
      <c r="O407" s="310" t="str">
        <f ca="1">IFERROR(IF(VLOOKUP($E407,'SD Abgabe'!$A$32:$N$610,'SD Abgabe'!$D$28,FALSE)=0,"",VLOOKUP($E407,'SD Abgabe'!$A$32:$N$610,'SD Abgabe'!$D$28,FALSE)),"")</f>
        <v/>
      </c>
      <c r="P407" s="313"/>
      <c r="Q407" s="317" t="str">
        <f>IF(OR($M407=0,L407&lt;&gt;0),"",IFERROR(VLOOKUP($E407,'SD Abgabe'!$A$32:$N$610,'SD Abgabe'!$E$28,FALSE),""))</f>
        <v/>
      </c>
      <c r="R407" s="87"/>
      <c r="S407" s="81" t="str">
        <f t="shared" si="106"/>
        <v/>
      </c>
      <c r="T407" s="82">
        <f>IF(M407="Tierische Erzeugnisse",IF(OR($M407=0,L407&lt;&gt;0,U407&gt;0),"",IFERROR(VLOOKUP($E407,'SD Abgabe'!$A$32:$N$4326,'SD Abgabe'!$J$28,FALSE),0)),)</f>
        <v>0</v>
      </c>
      <c r="U407" s="83"/>
      <c r="V407" s="81" t="str">
        <f t="shared" si="118"/>
        <v/>
      </c>
      <c r="W407" s="82">
        <f>IF(M407="organische Düngemittel",IF(OR($M407=0,L407&lt;&gt;0,X407&gt;0),"",IFERROR(VLOOKUP($E407,'SD Abgabe'!$A$32:$N$4326,'SD Abgabe'!$J$28,FALSE),)),)</f>
        <v>0</v>
      </c>
      <c r="X407" s="84"/>
      <c r="Y407" s="85" t="str">
        <f ca="1">IFERROR(VLOOKUP($E407,'SD Abgabe'!$A$32:$N$610,Y$20,FALSE),"")</f>
        <v/>
      </c>
      <c r="Z407" s="86" t="str">
        <f ca="1">IFERROR(IF(AND(J407&lt;&gt;"eigene Stoffe",VLOOKUP($E407,'SD Abgabe'!$A$32:$N$610,'SD Abgabe'!$G$28,FALSE)=0),"",IF($L407&lt;&gt;0,"",IFERROR(IF(AND(P407&gt;0,O407&lt;&gt;"",Q407&lt;&gt;"t TM"),VLOOKUP($E407,'SD Abgabe'!$A$32:$N$610,'SD Abgabe'!$G$28,FALSE)/O407*P407,VLOOKUP($E407,'SD Abgabe'!$A$32:$N$610,'SD Abgabe'!$G$28,FALSE)),""))),"")</f>
        <v/>
      </c>
      <c r="AA407" s="87"/>
      <c r="AB407" s="86" t="str">
        <f ca="1">IFERROR(IF(AND(J407&lt;&gt;"eigene Stoffe",VLOOKUP($E407,'SD Abgabe'!$A$32:$N$610,'SD Abgabe'!$H$28,FALSE)=0),"",IF($L407&lt;&gt;0,"",IFERROR(IF(AND(P407&gt;0,O407&lt;&gt;"",Q407&lt;&gt;"t TM"),VLOOKUP($E407,'SD Abgabe'!$A$32:$N$610,'SD Abgabe'!$H$28,FALSE)/O407*P407,VLOOKUP($E407,'SD Abgabe'!$A$32:$N$610,'SD Abgabe'!$H$28,FALSE)),""))),"")</f>
        <v/>
      </c>
      <c r="AC407" s="87"/>
      <c r="AD407" s="424" t="s">
        <v>667</v>
      </c>
      <c r="AE407" s="26" t="str">
        <f>IF($M407=0,"",IFERROR(VLOOKUP($E407,'SD Abgabe'!$A$32:$N$556,AE$20,FALSE),""))</f>
        <v/>
      </c>
      <c r="AF407" s="15">
        <f t="shared" ca="1" si="119"/>
        <v>0</v>
      </c>
      <c r="AG407">
        <f t="shared" ca="1" si="107"/>
        <v>0</v>
      </c>
      <c r="AH407">
        <f t="shared" ca="1" si="108"/>
        <v>0</v>
      </c>
      <c r="AI407">
        <f t="shared" ca="1" si="109"/>
        <v>0</v>
      </c>
      <c r="AJ407">
        <f t="shared" ca="1" si="110"/>
        <v>0</v>
      </c>
      <c r="AK407">
        <f t="shared" si="120"/>
        <v>0</v>
      </c>
      <c r="AL407" s="28" t="e">
        <f ca="1">COUNTIF(OFFSET('SD Abgabe'!$C$32,VLOOKUP(J407,Art_Abgabe,3,FALSE),0,VLOOKUP(J407,Art_Abgabe,4,FALSE)-VLOOKUP(J407,Art_Abgabe,3,FALSE)+1,1),K407)</f>
        <v>#N/A</v>
      </c>
      <c r="AM407" s="14">
        <f ca="1">COUNTIF(OFFSET('SD Abgabe'!$M$32,VLOOKUP(E407,'SD Abgabe'!$A$33:$X$485,'SD Abgabe'!$X$28,FALSE),0,1,VLOOKUP(E407,'SD Abgabe'!$A$33:$Y$485,'SD Abgabe'!$Y$28,FALSE)),M407)</f>
        <v>0</v>
      </c>
      <c r="AN407" s="91">
        <f t="shared" ca="1" si="111"/>
        <v>0</v>
      </c>
      <c r="AO407" s="98">
        <f t="shared" si="121"/>
        <v>3</v>
      </c>
      <c r="AP407" s="98">
        <f t="shared" si="112"/>
        <v>0</v>
      </c>
      <c r="AQ407" s="17" t="str">
        <f t="shared" si="113"/>
        <v>1900-1-Abgabe</v>
      </c>
    </row>
    <row r="408" spans="1:43">
      <c r="A408" s="98">
        <f t="shared" si="122"/>
        <v>0</v>
      </c>
      <c r="B408" s="98" t="str">
        <f>IF(C408=1,SUM($C$23:C408),"")</f>
        <v/>
      </c>
      <c r="C408" s="98">
        <f t="shared" ref="C408:C471" si="123">IF(AND(L408&gt;0,AA408&gt;0,AC408&gt;0),1,0)</f>
        <v>0</v>
      </c>
      <c r="D408" t="str">
        <f t="shared" si="115"/>
        <v>1900-1-Abgabe-</v>
      </c>
      <c r="E408" s="7" t="str">
        <f t="shared" ref="E408:E471" ca="1" si="124">IFERROR(IF(OR(AL408=0,ISNA(AL408)),"-",CONCATENATE(J408&amp;"-"&amp;K408)),"-")</f>
        <v>-</v>
      </c>
      <c r="F408" s="7">
        <f t="shared" si="116"/>
        <v>1900</v>
      </c>
      <c r="G408" s="7">
        <f t="shared" si="117"/>
        <v>1</v>
      </c>
      <c r="H408" s="162">
        <f t="shared" si="114"/>
        <v>386</v>
      </c>
      <c r="I408" s="77"/>
      <c r="J408" s="78"/>
      <c r="K408" s="79"/>
      <c r="L408" s="80"/>
      <c r="M408" s="177"/>
      <c r="N408" s="309" t="str">
        <f t="shared" ref="N408:N471" ca="1" si="125">IF(SUM(O408:P408)=0,"","%")</f>
        <v/>
      </c>
      <c r="O408" s="310" t="str">
        <f ca="1">IFERROR(IF(VLOOKUP($E408,'SD Abgabe'!$A$32:$N$610,'SD Abgabe'!$D$28,FALSE)=0,"",VLOOKUP($E408,'SD Abgabe'!$A$32:$N$610,'SD Abgabe'!$D$28,FALSE)),"")</f>
        <v/>
      </c>
      <c r="P408" s="313"/>
      <c r="Q408" s="317" t="str">
        <f>IF(OR($M408=0,L408&lt;&gt;0),"",IFERROR(VLOOKUP($E408,'SD Abgabe'!$A$32:$N$610,'SD Abgabe'!$E$28,FALSE),""))</f>
        <v/>
      </c>
      <c r="R408" s="87"/>
      <c r="S408" s="81" t="str">
        <f t="shared" ref="S408:S471" si="126">IF(RIGHT(K408,15)="Schlachtgewicht","%","")</f>
        <v/>
      </c>
      <c r="T408" s="82">
        <f>IF(M408="Tierische Erzeugnisse",IF(OR($M408=0,L408&lt;&gt;0,U408&gt;0),"",IFERROR(VLOOKUP($E408,'SD Abgabe'!$A$32:$N$4326,'SD Abgabe'!$J$28,FALSE),0)),)</f>
        <v>0</v>
      </c>
      <c r="U408" s="83"/>
      <c r="V408" s="81" t="str">
        <f t="shared" si="118"/>
        <v/>
      </c>
      <c r="W408" s="82">
        <f>IF(M408="organische Düngemittel",IF(OR($M408=0,L408&lt;&gt;0,X408&gt;0),"",IFERROR(VLOOKUP($E408,'SD Abgabe'!$A$32:$N$4326,'SD Abgabe'!$J$28,FALSE),)),)</f>
        <v>0</v>
      </c>
      <c r="X408" s="84"/>
      <c r="Y408" s="85" t="str">
        <f ca="1">IFERROR(VLOOKUP($E408,'SD Abgabe'!$A$32:$N$610,Y$20,FALSE),"")</f>
        <v/>
      </c>
      <c r="Z408" s="86" t="str">
        <f ca="1">IFERROR(IF(AND(J408&lt;&gt;"eigene Stoffe",VLOOKUP($E408,'SD Abgabe'!$A$32:$N$610,'SD Abgabe'!$G$28,FALSE)=0),"",IF($L408&lt;&gt;0,"",IFERROR(IF(AND(P408&gt;0,O408&lt;&gt;"",Q408&lt;&gt;"t TM"),VLOOKUP($E408,'SD Abgabe'!$A$32:$N$610,'SD Abgabe'!$G$28,FALSE)/O408*P408,VLOOKUP($E408,'SD Abgabe'!$A$32:$N$610,'SD Abgabe'!$G$28,FALSE)),""))),"")</f>
        <v/>
      </c>
      <c r="AA408" s="87"/>
      <c r="AB408" s="86" t="str">
        <f ca="1">IFERROR(IF(AND(J408&lt;&gt;"eigene Stoffe",VLOOKUP($E408,'SD Abgabe'!$A$32:$N$610,'SD Abgabe'!$H$28,FALSE)=0),"",IF($L408&lt;&gt;0,"",IFERROR(IF(AND(P408&gt;0,O408&lt;&gt;"",Q408&lt;&gt;"t TM"),VLOOKUP($E408,'SD Abgabe'!$A$32:$N$610,'SD Abgabe'!$H$28,FALSE)/O408*P408,VLOOKUP($E408,'SD Abgabe'!$A$32:$N$610,'SD Abgabe'!$H$28,FALSE)),""))),"")</f>
        <v/>
      </c>
      <c r="AC408" s="87"/>
      <c r="AD408" s="424" t="s">
        <v>667</v>
      </c>
      <c r="AE408" s="26" t="str">
        <f>IF($M408=0,"",IFERROR(VLOOKUP($E408,'SD Abgabe'!$A$32:$N$556,AE$20,FALSE),""))</f>
        <v/>
      </c>
      <c r="AF408" s="15">
        <f t="shared" ca="1" si="119"/>
        <v>0</v>
      </c>
      <c r="AG408">
        <f t="shared" ref="AG408:AG471" ca="1" si="127">IF(AN408=1,IF(RIGHT(K408,15)="Schlachtgewicht",IFERROR(IF(L408&gt;0,R408*AA408,IF(AA408&gt;0,AA408*R408*100/IF(U408&gt;0,U408,T408),Z408*R408*100/IF(U408&gt;0,U408,T408))),0),IFERROR(IF(L408&gt;0,R408*AA408,IF(AA408&gt;0,AA408*R408,Z408*R408)),0)),0)</f>
        <v>0</v>
      </c>
      <c r="AH408">
        <f t="shared" ref="AH408:AH471" ca="1" si="128">IF(AN408=1,AG408/100*IF(X408&gt;0,X408,W408),0)</f>
        <v>0</v>
      </c>
      <c r="AI408">
        <f t="shared" ref="AI408:AI471" ca="1" si="129">IF(AN408=1,IF(RIGHT(K408,15)="Schlachtgewicht",IFERROR(IF(L408&gt;0,R408*AC408*100/IF(U408&gt;0,U408,T408),IF(AC408&gt;0,AC408*R408*100/IF(U408&gt;0,U408,T408),AB408*R408*100/IF(U408&gt;0,U408,T408))),0),IFERROR(IF(L408&gt;0,R408*AC408,IF(AC408&gt;0,AC408*R408,AB408*R408)),0)),0)</f>
        <v>0</v>
      </c>
      <c r="AJ408">
        <f t="shared" ref="AJ408:AJ471" ca="1" si="130">IF(AN408=1,AI408/100*IF(X408&gt;0,X408,W408),0)</f>
        <v>0</v>
      </c>
      <c r="AK408">
        <f t="shared" si="120"/>
        <v>0</v>
      </c>
      <c r="AL408" s="28" t="e">
        <f ca="1">COUNTIF(OFFSET('SD Abgabe'!$C$32,VLOOKUP(J408,Art_Abgabe,3,FALSE),0,VLOOKUP(J408,Art_Abgabe,4,FALSE)-VLOOKUP(J408,Art_Abgabe,3,FALSE)+1,1),K408)</f>
        <v>#N/A</v>
      </c>
      <c r="AM408" s="14">
        <f ca="1">COUNTIF(OFFSET('SD Abgabe'!$M$32,VLOOKUP(E408,'SD Abgabe'!$A$33:$X$485,'SD Abgabe'!$X$28,FALSE),0,1,VLOOKUP(E408,'SD Abgabe'!$A$33:$Y$485,'SD Abgabe'!$Y$28,FALSE)),M408)</f>
        <v>0</v>
      </c>
      <c r="AN408" s="91">
        <f t="shared" ref="AN408:AN471" ca="1" si="131">IF(AND(I408&gt;0,K408&gt;0,M408&gt;0,R408&gt;0,OR(AND(AD408="Richtwerte ",AA408="",AC408=0),AND(OR(AD408="Richtwerte",AND(J408="eigene Stoffe",AD408&gt;0)),OR( Z408&gt;0,AA408&gt;0),OR(AB408&gt;0,AC408&gt;0)),AND(OR(AA408&gt;0,AC408&gt;0),OR(AD408="Richtwerte",AD408="Kennzeichnung",AD408="Analyse")))),1,0)</f>
        <v>0</v>
      </c>
      <c r="AO408" s="98">
        <f t="shared" si="121"/>
        <v>3</v>
      </c>
      <c r="AP408" s="98">
        <f t="shared" ref="AP408:AP471" si="132">IF(I408&gt;0,ROW(),0)</f>
        <v>0</v>
      </c>
      <c r="AQ408" s="17" t="str">
        <f t="shared" ref="AQ408:AQ471" si="133">CONCATENATE(F408&amp;"-"&amp;G408&amp;"-"&amp;$D$1)</f>
        <v>1900-1-Abgabe</v>
      </c>
    </row>
    <row r="409" spans="1:43">
      <c r="A409" s="98">
        <f t="shared" si="122"/>
        <v>0</v>
      </c>
      <c r="B409" s="98" t="str">
        <f>IF(C409=1,SUM($C$23:C409),"")</f>
        <v/>
      </c>
      <c r="C409" s="98">
        <f t="shared" si="123"/>
        <v>0</v>
      </c>
      <c r="D409" t="str">
        <f t="shared" si="115"/>
        <v>1900-1-Abgabe-</v>
      </c>
      <c r="E409" s="7" t="str">
        <f t="shared" ca="1" si="124"/>
        <v>-</v>
      </c>
      <c r="F409" s="7">
        <f t="shared" si="116"/>
        <v>1900</v>
      </c>
      <c r="G409" s="7">
        <f t="shared" si="117"/>
        <v>1</v>
      </c>
      <c r="H409" s="162">
        <f t="shared" ref="H409:H472" si="134">H408+1</f>
        <v>387</v>
      </c>
      <c r="I409" s="77"/>
      <c r="J409" s="78"/>
      <c r="K409" s="79"/>
      <c r="L409" s="80"/>
      <c r="M409" s="177"/>
      <c r="N409" s="309" t="str">
        <f t="shared" ca="1" si="125"/>
        <v/>
      </c>
      <c r="O409" s="310" t="str">
        <f ca="1">IFERROR(IF(VLOOKUP($E409,'SD Abgabe'!$A$32:$N$610,'SD Abgabe'!$D$28,FALSE)=0,"",VLOOKUP($E409,'SD Abgabe'!$A$32:$N$610,'SD Abgabe'!$D$28,FALSE)),"")</f>
        <v/>
      </c>
      <c r="P409" s="313"/>
      <c r="Q409" s="317" t="str">
        <f>IF(OR($M409=0,L409&lt;&gt;0),"",IFERROR(VLOOKUP($E409,'SD Abgabe'!$A$32:$N$610,'SD Abgabe'!$E$28,FALSE),""))</f>
        <v/>
      </c>
      <c r="R409" s="87"/>
      <c r="S409" s="81" t="str">
        <f t="shared" si="126"/>
        <v/>
      </c>
      <c r="T409" s="82">
        <f>IF(M409="Tierische Erzeugnisse",IF(OR($M409=0,L409&lt;&gt;0,U409&gt;0),"",IFERROR(VLOOKUP($E409,'SD Abgabe'!$A$32:$N$4326,'SD Abgabe'!$J$28,FALSE),0)),)</f>
        <v>0</v>
      </c>
      <c r="U409" s="83"/>
      <c r="V409" s="81" t="str">
        <f t="shared" si="118"/>
        <v/>
      </c>
      <c r="W409" s="82">
        <f>IF(M409="organische Düngemittel",IF(OR($M409=0,L409&lt;&gt;0,X409&gt;0),"",IFERROR(VLOOKUP($E409,'SD Abgabe'!$A$32:$N$4326,'SD Abgabe'!$J$28,FALSE),)),)</f>
        <v>0</v>
      </c>
      <c r="X409" s="84"/>
      <c r="Y409" s="85" t="str">
        <f ca="1">IFERROR(VLOOKUP($E409,'SD Abgabe'!$A$32:$N$610,Y$20,FALSE),"")</f>
        <v/>
      </c>
      <c r="Z409" s="86" t="str">
        <f ca="1">IFERROR(IF(AND(J409&lt;&gt;"eigene Stoffe",VLOOKUP($E409,'SD Abgabe'!$A$32:$N$610,'SD Abgabe'!$G$28,FALSE)=0),"",IF($L409&lt;&gt;0,"",IFERROR(IF(AND(P409&gt;0,O409&lt;&gt;"",Q409&lt;&gt;"t TM"),VLOOKUP($E409,'SD Abgabe'!$A$32:$N$610,'SD Abgabe'!$G$28,FALSE)/O409*P409,VLOOKUP($E409,'SD Abgabe'!$A$32:$N$610,'SD Abgabe'!$G$28,FALSE)),""))),"")</f>
        <v/>
      </c>
      <c r="AA409" s="87"/>
      <c r="AB409" s="86" t="str">
        <f ca="1">IFERROR(IF(AND(J409&lt;&gt;"eigene Stoffe",VLOOKUP($E409,'SD Abgabe'!$A$32:$N$610,'SD Abgabe'!$H$28,FALSE)=0),"",IF($L409&lt;&gt;0,"",IFERROR(IF(AND(P409&gt;0,O409&lt;&gt;"",Q409&lt;&gt;"t TM"),VLOOKUP($E409,'SD Abgabe'!$A$32:$N$610,'SD Abgabe'!$H$28,FALSE)/O409*P409,VLOOKUP($E409,'SD Abgabe'!$A$32:$N$610,'SD Abgabe'!$H$28,FALSE)),""))),"")</f>
        <v/>
      </c>
      <c r="AC409" s="87"/>
      <c r="AD409" s="424" t="s">
        <v>667</v>
      </c>
      <c r="AE409" s="26" t="str">
        <f>IF($M409=0,"",IFERROR(VLOOKUP($E409,'SD Abgabe'!$A$32:$N$556,AE$20,FALSE),""))</f>
        <v/>
      </c>
      <c r="AF409" s="15">
        <f t="shared" ca="1" si="119"/>
        <v>0</v>
      </c>
      <c r="AG409">
        <f t="shared" ca="1" si="127"/>
        <v>0</v>
      </c>
      <c r="AH409">
        <f t="shared" ca="1" si="128"/>
        <v>0</v>
      </c>
      <c r="AI409">
        <f t="shared" ca="1" si="129"/>
        <v>0</v>
      </c>
      <c r="AJ409">
        <f t="shared" ca="1" si="130"/>
        <v>0</v>
      </c>
      <c r="AK409">
        <f t="shared" si="120"/>
        <v>0</v>
      </c>
      <c r="AL409" s="28" t="e">
        <f ca="1">COUNTIF(OFFSET('SD Abgabe'!$C$32,VLOOKUP(J409,Art_Abgabe,3,FALSE),0,VLOOKUP(J409,Art_Abgabe,4,FALSE)-VLOOKUP(J409,Art_Abgabe,3,FALSE)+1,1),K409)</f>
        <v>#N/A</v>
      </c>
      <c r="AM409" s="14">
        <f ca="1">COUNTIF(OFFSET('SD Abgabe'!$M$32,VLOOKUP(E409,'SD Abgabe'!$A$33:$X$485,'SD Abgabe'!$X$28,FALSE),0,1,VLOOKUP(E409,'SD Abgabe'!$A$33:$Y$485,'SD Abgabe'!$Y$28,FALSE)),M409)</f>
        <v>0</v>
      </c>
      <c r="AN409" s="91">
        <f t="shared" ca="1" si="131"/>
        <v>0</v>
      </c>
      <c r="AO409" s="98">
        <f t="shared" si="121"/>
        <v>3</v>
      </c>
      <c r="AP409" s="98">
        <f t="shared" si="132"/>
        <v>0</v>
      </c>
      <c r="AQ409" s="17" t="str">
        <f t="shared" si="133"/>
        <v>1900-1-Abgabe</v>
      </c>
    </row>
    <row r="410" spans="1:43">
      <c r="A410" s="98">
        <f t="shared" si="122"/>
        <v>0</v>
      </c>
      <c r="B410" s="98" t="str">
        <f>IF(C410=1,SUM($C$23:C410),"")</f>
        <v/>
      </c>
      <c r="C410" s="98">
        <f t="shared" si="123"/>
        <v>0</v>
      </c>
      <c r="D410" t="str">
        <f t="shared" si="115"/>
        <v>1900-1-Abgabe-</v>
      </c>
      <c r="E410" s="7" t="str">
        <f t="shared" ca="1" si="124"/>
        <v>-</v>
      </c>
      <c r="F410" s="7">
        <f t="shared" si="116"/>
        <v>1900</v>
      </c>
      <c r="G410" s="7">
        <f t="shared" si="117"/>
        <v>1</v>
      </c>
      <c r="H410" s="162">
        <f t="shared" si="134"/>
        <v>388</v>
      </c>
      <c r="I410" s="77"/>
      <c r="J410" s="78"/>
      <c r="K410" s="79"/>
      <c r="L410" s="80"/>
      <c r="M410" s="177"/>
      <c r="N410" s="309" t="str">
        <f t="shared" ca="1" si="125"/>
        <v/>
      </c>
      <c r="O410" s="310" t="str">
        <f ca="1">IFERROR(IF(VLOOKUP($E410,'SD Abgabe'!$A$32:$N$610,'SD Abgabe'!$D$28,FALSE)=0,"",VLOOKUP($E410,'SD Abgabe'!$A$32:$N$610,'SD Abgabe'!$D$28,FALSE)),"")</f>
        <v/>
      </c>
      <c r="P410" s="313"/>
      <c r="Q410" s="317" t="str">
        <f>IF(OR($M410=0,L410&lt;&gt;0),"",IFERROR(VLOOKUP($E410,'SD Abgabe'!$A$32:$N$610,'SD Abgabe'!$E$28,FALSE),""))</f>
        <v/>
      </c>
      <c r="R410" s="87"/>
      <c r="S410" s="81" t="str">
        <f t="shared" si="126"/>
        <v/>
      </c>
      <c r="T410" s="82">
        <f>IF(M410="Tierische Erzeugnisse",IF(OR($M410=0,L410&lt;&gt;0,U410&gt;0),"",IFERROR(VLOOKUP($E410,'SD Abgabe'!$A$32:$N$4326,'SD Abgabe'!$J$28,FALSE),0)),)</f>
        <v>0</v>
      </c>
      <c r="U410" s="83"/>
      <c r="V410" s="81" t="str">
        <f t="shared" si="118"/>
        <v/>
      </c>
      <c r="W410" s="82">
        <f>IF(M410="organische Düngemittel",IF(OR($M410=0,L410&lt;&gt;0,X410&gt;0),"",IFERROR(VLOOKUP($E410,'SD Abgabe'!$A$32:$N$4326,'SD Abgabe'!$J$28,FALSE),)),)</f>
        <v>0</v>
      </c>
      <c r="X410" s="84"/>
      <c r="Y410" s="85" t="str">
        <f ca="1">IFERROR(VLOOKUP($E410,'SD Abgabe'!$A$32:$N$610,Y$20,FALSE),"")</f>
        <v/>
      </c>
      <c r="Z410" s="86" t="str">
        <f ca="1">IFERROR(IF(AND(J410&lt;&gt;"eigene Stoffe",VLOOKUP($E410,'SD Abgabe'!$A$32:$N$610,'SD Abgabe'!$G$28,FALSE)=0),"",IF($L410&lt;&gt;0,"",IFERROR(IF(AND(P410&gt;0,O410&lt;&gt;"",Q410&lt;&gt;"t TM"),VLOOKUP($E410,'SD Abgabe'!$A$32:$N$610,'SD Abgabe'!$G$28,FALSE)/O410*P410,VLOOKUP($E410,'SD Abgabe'!$A$32:$N$610,'SD Abgabe'!$G$28,FALSE)),""))),"")</f>
        <v/>
      </c>
      <c r="AA410" s="87"/>
      <c r="AB410" s="86" t="str">
        <f ca="1">IFERROR(IF(AND(J410&lt;&gt;"eigene Stoffe",VLOOKUP($E410,'SD Abgabe'!$A$32:$N$610,'SD Abgabe'!$H$28,FALSE)=0),"",IF($L410&lt;&gt;0,"",IFERROR(IF(AND(P410&gt;0,O410&lt;&gt;"",Q410&lt;&gt;"t TM"),VLOOKUP($E410,'SD Abgabe'!$A$32:$N$610,'SD Abgabe'!$H$28,FALSE)/O410*P410,VLOOKUP($E410,'SD Abgabe'!$A$32:$N$610,'SD Abgabe'!$H$28,FALSE)),""))),"")</f>
        <v/>
      </c>
      <c r="AC410" s="87"/>
      <c r="AD410" s="424" t="s">
        <v>667</v>
      </c>
      <c r="AE410" s="26" t="str">
        <f>IF($M410=0,"",IFERROR(VLOOKUP($E410,'SD Abgabe'!$A$32:$N$556,AE$20,FALSE),""))</f>
        <v/>
      </c>
      <c r="AF410" s="15">
        <f t="shared" ca="1" si="119"/>
        <v>0</v>
      </c>
      <c r="AG410">
        <f t="shared" ca="1" si="127"/>
        <v>0</v>
      </c>
      <c r="AH410">
        <f t="shared" ca="1" si="128"/>
        <v>0</v>
      </c>
      <c r="AI410">
        <f t="shared" ca="1" si="129"/>
        <v>0</v>
      </c>
      <c r="AJ410">
        <f t="shared" ca="1" si="130"/>
        <v>0</v>
      </c>
      <c r="AK410">
        <f t="shared" si="120"/>
        <v>0</v>
      </c>
      <c r="AL410" s="28" t="e">
        <f ca="1">COUNTIF(OFFSET('SD Abgabe'!$C$32,VLOOKUP(J410,Art_Abgabe,3,FALSE),0,VLOOKUP(J410,Art_Abgabe,4,FALSE)-VLOOKUP(J410,Art_Abgabe,3,FALSE)+1,1),K410)</f>
        <v>#N/A</v>
      </c>
      <c r="AM410" s="14">
        <f ca="1">COUNTIF(OFFSET('SD Abgabe'!$M$32,VLOOKUP(E410,'SD Abgabe'!$A$33:$X$485,'SD Abgabe'!$X$28,FALSE),0,1,VLOOKUP(E410,'SD Abgabe'!$A$33:$Y$485,'SD Abgabe'!$Y$28,FALSE)),M410)</f>
        <v>0</v>
      </c>
      <c r="AN410" s="91">
        <f t="shared" ca="1" si="131"/>
        <v>0</v>
      </c>
      <c r="AO410" s="98">
        <f t="shared" si="121"/>
        <v>3</v>
      </c>
      <c r="AP410" s="98">
        <f t="shared" si="132"/>
        <v>0</v>
      </c>
      <c r="AQ410" s="17" t="str">
        <f t="shared" si="133"/>
        <v>1900-1-Abgabe</v>
      </c>
    </row>
    <row r="411" spans="1:43">
      <c r="A411" s="98">
        <f t="shared" si="122"/>
        <v>0</v>
      </c>
      <c r="B411" s="98" t="str">
        <f>IF(C411=1,SUM($C$23:C411),"")</f>
        <v/>
      </c>
      <c r="C411" s="98">
        <f t="shared" si="123"/>
        <v>0</v>
      </c>
      <c r="D411" t="str">
        <f t="shared" ref="D411:D474" si="135">CONCATENATE(F411&amp;"-"&amp;G411&amp;"-"&amp;$D$1&amp;"-"&amp;M411)</f>
        <v>1900-1-Abgabe-</v>
      </c>
      <c r="E411" s="7" t="str">
        <f t="shared" ca="1" si="124"/>
        <v>-</v>
      </c>
      <c r="F411" s="7">
        <f t="shared" ref="F411:F474" si="136">YEAR(I411)</f>
        <v>1900</v>
      </c>
      <c r="G411" s="7">
        <f t="shared" ref="G411:G474" si="137">IF(MONTH(I411)&lt;7,1,2)</f>
        <v>1</v>
      </c>
      <c r="H411" s="162">
        <f t="shared" si="134"/>
        <v>389</v>
      </c>
      <c r="I411" s="77"/>
      <c r="J411" s="78"/>
      <c r="K411" s="79"/>
      <c r="L411" s="80"/>
      <c r="M411" s="177"/>
      <c r="N411" s="309" t="str">
        <f t="shared" ca="1" si="125"/>
        <v/>
      </c>
      <c r="O411" s="310" t="str">
        <f ca="1">IFERROR(IF(VLOOKUP($E411,'SD Abgabe'!$A$32:$N$610,'SD Abgabe'!$D$28,FALSE)=0,"",VLOOKUP($E411,'SD Abgabe'!$A$32:$N$610,'SD Abgabe'!$D$28,FALSE)),"")</f>
        <v/>
      </c>
      <c r="P411" s="313"/>
      <c r="Q411" s="317" t="str">
        <f>IF(OR($M411=0,L411&lt;&gt;0),"",IFERROR(VLOOKUP($E411,'SD Abgabe'!$A$32:$N$610,'SD Abgabe'!$E$28,FALSE),""))</f>
        <v/>
      </c>
      <c r="R411" s="87"/>
      <c r="S411" s="81" t="str">
        <f t="shared" si="126"/>
        <v/>
      </c>
      <c r="T411" s="82">
        <f>IF(M411="Tierische Erzeugnisse",IF(OR($M411=0,L411&lt;&gt;0,U411&gt;0),"",IFERROR(VLOOKUP($E411,'SD Abgabe'!$A$32:$N$4326,'SD Abgabe'!$J$28,FALSE),0)),)</f>
        <v>0</v>
      </c>
      <c r="U411" s="83"/>
      <c r="V411" s="81" t="str">
        <f t="shared" ref="V411:V474" si="138">IF(M411="organische Düngemittel","%","")</f>
        <v/>
      </c>
      <c r="W411" s="82">
        <f>IF(M411="organische Düngemittel",IF(OR($M411=0,L411&lt;&gt;0,X411&gt;0),"",IFERROR(VLOOKUP($E411,'SD Abgabe'!$A$32:$N$4326,'SD Abgabe'!$J$28,FALSE),)),)</f>
        <v>0</v>
      </c>
      <c r="X411" s="84"/>
      <c r="Y411" s="85" t="str">
        <f ca="1">IFERROR(VLOOKUP($E411,'SD Abgabe'!$A$32:$N$610,Y$20,FALSE),"")</f>
        <v/>
      </c>
      <c r="Z411" s="86" t="str">
        <f ca="1">IFERROR(IF(AND(J411&lt;&gt;"eigene Stoffe",VLOOKUP($E411,'SD Abgabe'!$A$32:$N$610,'SD Abgabe'!$G$28,FALSE)=0),"",IF($L411&lt;&gt;0,"",IFERROR(IF(AND(P411&gt;0,O411&lt;&gt;"",Q411&lt;&gt;"t TM"),VLOOKUP($E411,'SD Abgabe'!$A$32:$N$610,'SD Abgabe'!$G$28,FALSE)/O411*P411,VLOOKUP($E411,'SD Abgabe'!$A$32:$N$610,'SD Abgabe'!$G$28,FALSE)),""))),"")</f>
        <v/>
      </c>
      <c r="AA411" s="87"/>
      <c r="AB411" s="86" t="str">
        <f ca="1">IFERROR(IF(AND(J411&lt;&gt;"eigene Stoffe",VLOOKUP($E411,'SD Abgabe'!$A$32:$N$610,'SD Abgabe'!$H$28,FALSE)=0),"",IF($L411&lt;&gt;0,"",IFERROR(IF(AND(P411&gt;0,O411&lt;&gt;"",Q411&lt;&gt;"t TM"),VLOOKUP($E411,'SD Abgabe'!$A$32:$N$610,'SD Abgabe'!$H$28,FALSE)/O411*P411,VLOOKUP($E411,'SD Abgabe'!$A$32:$N$610,'SD Abgabe'!$H$28,FALSE)),""))),"")</f>
        <v/>
      </c>
      <c r="AC411" s="87"/>
      <c r="AD411" s="424" t="s">
        <v>667</v>
      </c>
      <c r="AE411" s="26" t="str">
        <f>IF($M411=0,"",IFERROR(VLOOKUP($E411,'SD Abgabe'!$A$32:$N$556,AE$20,FALSE),""))</f>
        <v/>
      </c>
      <c r="AF411" s="15">
        <f t="shared" ref="AF411:AF474" ca="1" si="139">IFERROR(N411*R411/100,0)</f>
        <v>0</v>
      </c>
      <c r="AG411">
        <f t="shared" ca="1" si="127"/>
        <v>0</v>
      </c>
      <c r="AH411">
        <f t="shared" ca="1" si="128"/>
        <v>0</v>
      </c>
      <c r="AI411">
        <f t="shared" ca="1" si="129"/>
        <v>0</v>
      </c>
      <c r="AJ411">
        <f t="shared" ca="1" si="130"/>
        <v>0</v>
      </c>
      <c r="AK411">
        <f t="shared" ref="AK411:AK474" si="140">IFERROR(AE411*$R411,0)</f>
        <v>0</v>
      </c>
      <c r="AL411" s="28" t="e">
        <f ca="1">COUNTIF(OFFSET('SD Abgabe'!$C$32,VLOOKUP(J411,Art_Abgabe,3,FALSE),0,VLOOKUP(J411,Art_Abgabe,4,FALSE)-VLOOKUP(J411,Art_Abgabe,3,FALSE)+1,1),K411)</f>
        <v>#N/A</v>
      </c>
      <c r="AM411" s="14">
        <f ca="1">COUNTIF(OFFSET('SD Abgabe'!$M$32,VLOOKUP(E411,'SD Abgabe'!$A$33:$X$485,'SD Abgabe'!$X$28,FALSE),0,1,VLOOKUP(E411,'SD Abgabe'!$A$33:$Y$485,'SD Abgabe'!$Y$28,FALSE)),M411)</f>
        <v>0</v>
      </c>
      <c r="AN411" s="91">
        <f t="shared" ca="1" si="131"/>
        <v>0</v>
      </c>
      <c r="AO411" s="98">
        <f t="shared" ref="AO411:AO474" si="141">IF(OR(AA411&gt;0,AC411&gt;0),2,3)</f>
        <v>3</v>
      </c>
      <c r="AP411" s="98">
        <f t="shared" si="132"/>
        <v>0</v>
      </c>
      <c r="AQ411" s="17" t="str">
        <f t="shared" si="133"/>
        <v>1900-1-Abgabe</v>
      </c>
    </row>
    <row r="412" spans="1:43">
      <c r="A412" s="98">
        <f t="shared" si="122"/>
        <v>0</v>
      </c>
      <c r="B412" s="98" t="str">
        <f>IF(C412=1,SUM($C$23:C412),"")</f>
        <v/>
      </c>
      <c r="C412" s="98">
        <f t="shared" si="123"/>
        <v>0</v>
      </c>
      <c r="D412" t="str">
        <f t="shared" si="135"/>
        <v>1900-1-Abgabe-</v>
      </c>
      <c r="E412" s="7" t="str">
        <f t="shared" ca="1" si="124"/>
        <v>-</v>
      </c>
      <c r="F412" s="7">
        <f t="shared" si="136"/>
        <v>1900</v>
      </c>
      <c r="G412" s="7">
        <f t="shared" si="137"/>
        <v>1</v>
      </c>
      <c r="H412" s="162">
        <f t="shared" si="134"/>
        <v>390</v>
      </c>
      <c r="I412" s="77"/>
      <c r="J412" s="78"/>
      <c r="K412" s="79"/>
      <c r="L412" s="80"/>
      <c r="M412" s="177"/>
      <c r="N412" s="309" t="str">
        <f t="shared" ca="1" si="125"/>
        <v/>
      </c>
      <c r="O412" s="310" t="str">
        <f ca="1">IFERROR(IF(VLOOKUP($E412,'SD Abgabe'!$A$32:$N$610,'SD Abgabe'!$D$28,FALSE)=0,"",VLOOKUP($E412,'SD Abgabe'!$A$32:$N$610,'SD Abgabe'!$D$28,FALSE)),"")</f>
        <v/>
      </c>
      <c r="P412" s="313"/>
      <c r="Q412" s="317" t="str">
        <f>IF(OR($M412=0,L412&lt;&gt;0),"",IFERROR(VLOOKUP($E412,'SD Abgabe'!$A$32:$N$610,'SD Abgabe'!$E$28,FALSE),""))</f>
        <v/>
      </c>
      <c r="R412" s="87"/>
      <c r="S412" s="81" t="str">
        <f t="shared" si="126"/>
        <v/>
      </c>
      <c r="T412" s="82">
        <f>IF(M412="Tierische Erzeugnisse",IF(OR($M412=0,L412&lt;&gt;0,U412&gt;0),"",IFERROR(VLOOKUP($E412,'SD Abgabe'!$A$32:$N$4326,'SD Abgabe'!$J$28,FALSE),0)),)</f>
        <v>0</v>
      </c>
      <c r="U412" s="83"/>
      <c r="V412" s="81" t="str">
        <f t="shared" si="138"/>
        <v/>
      </c>
      <c r="W412" s="82">
        <f>IF(M412="organische Düngemittel",IF(OR($M412=0,L412&lt;&gt;0,X412&gt;0),"",IFERROR(VLOOKUP($E412,'SD Abgabe'!$A$32:$N$4326,'SD Abgabe'!$J$28,FALSE),)),)</f>
        <v>0</v>
      </c>
      <c r="X412" s="84"/>
      <c r="Y412" s="85" t="str">
        <f ca="1">IFERROR(VLOOKUP($E412,'SD Abgabe'!$A$32:$N$610,Y$20,FALSE),"")</f>
        <v/>
      </c>
      <c r="Z412" s="86" t="str">
        <f ca="1">IFERROR(IF(AND(J412&lt;&gt;"eigene Stoffe",VLOOKUP($E412,'SD Abgabe'!$A$32:$N$610,'SD Abgabe'!$G$28,FALSE)=0),"",IF($L412&lt;&gt;0,"",IFERROR(IF(AND(P412&gt;0,O412&lt;&gt;"",Q412&lt;&gt;"t TM"),VLOOKUP($E412,'SD Abgabe'!$A$32:$N$610,'SD Abgabe'!$G$28,FALSE)/O412*P412,VLOOKUP($E412,'SD Abgabe'!$A$32:$N$610,'SD Abgabe'!$G$28,FALSE)),""))),"")</f>
        <v/>
      </c>
      <c r="AA412" s="87"/>
      <c r="AB412" s="86" t="str">
        <f ca="1">IFERROR(IF(AND(J412&lt;&gt;"eigene Stoffe",VLOOKUP($E412,'SD Abgabe'!$A$32:$N$610,'SD Abgabe'!$H$28,FALSE)=0),"",IF($L412&lt;&gt;0,"",IFERROR(IF(AND(P412&gt;0,O412&lt;&gt;"",Q412&lt;&gt;"t TM"),VLOOKUP($E412,'SD Abgabe'!$A$32:$N$610,'SD Abgabe'!$H$28,FALSE)/O412*P412,VLOOKUP($E412,'SD Abgabe'!$A$32:$N$610,'SD Abgabe'!$H$28,FALSE)),""))),"")</f>
        <v/>
      </c>
      <c r="AC412" s="87"/>
      <c r="AD412" s="424" t="s">
        <v>667</v>
      </c>
      <c r="AE412" s="26" t="str">
        <f>IF($M412=0,"",IFERROR(VLOOKUP($E412,'SD Abgabe'!$A$32:$N$556,AE$20,FALSE),""))</f>
        <v/>
      </c>
      <c r="AF412" s="15">
        <f t="shared" ca="1" si="139"/>
        <v>0</v>
      </c>
      <c r="AG412">
        <f t="shared" ca="1" si="127"/>
        <v>0</v>
      </c>
      <c r="AH412">
        <f t="shared" ca="1" si="128"/>
        <v>0</v>
      </c>
      <c r="AI412">
        <f t="shared" ca="1" si="129"/>
        <v>0</v>
      </c>
      <c r="AJ412">
        <f t="shared" ca="1" si="130"/>
        <v>0</v>
      </c>
      <c r="AK412">
        <f t="shared" si="140"/>
        <v>0</v>
      </c>
      <c r="AL412" s="28" t="e">
        <f ca="1">COUNTIF(OFFSET('SD Abgabe'!$C$32,VLOOKUP(J412,Art_Abgabe,3,FALSE),0,VLOOKUP(J412,Art_Abgabe,4,FALSE)-VLOOKUP(J412,Art_Abgabe,3,FALSE)+1,1),K412)</f>
        <v>#N/A</v>
      </c>
      <c r="AM412" s="14">
        <f ca="1">COUNTIF(OFFSET('SD Abgabe'!$M$32,VLOOKUP(E412,'SD Abgabe'!$A$33:$X$485,'SD Abgabe'!$X$28,FALSE),0,1,VLOOKUP(E412,'SD Abgabe'!$A$33:$Y$485,'SD Abgabe'!$Y$28,FALSE)),M412)</f>
        <v>0</v>
      </c>
      <c r="AN412" s="91">
        <f t="shared" ca="1" si="131"/>
        <v>0</v>
      </c>
      <c r="AO412" s="98">
        <f t="shared" si="141"/>
        <v>3</v>
      </c>
      <c r="AP412" s="98">
        <f t="shared" si="132"/>
        <v>0</v>
      </c>
      <c r="AQ412" s="17" t="str">
        <f t="shared" si="133"/>
        <v>1900-1-Abgabe</v>
      </c>
    </row>
    <row r="413" spans="1:43">
      <c r="A413" s="98">
        <f t="shared" si="122"/>
        <v>0</v>
      </c>
      <c r="B413" s="98" t="str">
        <f>IF(C413=1,SUM($C$23:C413),"")</f>
        <v/>
      </c>
      <c r="C413" s="98">
        <f t="shared" si="123"/>
        <v>0</v>
      </c>
      <c r="D413" t="str">
        <f t="shared" si="135"/>
        <v>1900-1-Abgabe-</v>
      </c>
      <c r="E413" s="7" t="str">
        <f t="shared" ca="1" si="124"/>
        <v>-</v>
      </c>
      <c r="F413" s="7">
        <f t="shared" si="136"/>
        <v>1900</v>
      </c>
      <c r="G413" s="7">
        <f t="shared" si="137"/>
        <v>1</v>
      </c>
      <c r="H413" s="162">
        <f t="shared" si="134"/>
        <v>391</v>
      </c>
      <c r="I413" s="77"/>
      <c r="J413" s="78"/>
      <c r="K413" s="79"/>
      <c r="L413" s="80"/>
      <c r="M413" s="177"/>
      <c r="N413" s="309" t="str">
        <f t="shared" ca="1" si="125"/>
        <v/>
      </c>
      <c r="O413" s="310" t="str">
        <f ca="1">IFERROR(IF(VLOOKUP($E413,'SD Abgabe'!$A$32:$N$610,'SD Abgabe'!$D$28,FALSE)=0,"",VLOOKUP($E413,'SD Abgabe'!$A$32:$N$610,'SD Abgabe'!$D$28,FALSE)),"")</f>
        <v/>
      </c>
      <c r="P413" s="313"/>
      <c r="Q413" s="317" t="str">
        <f>IF(OR($M413=0,L413&lt;&gt;0),"",IFERROR(VLOOKUP($E413,'SD Abgabe'!$A$32:$N$610,'SD Abgabe'!$E$28,FALSE),""))</f>
        <v/>
      </c>
      <c r="R413" s="87"/>
      <c r="S413" s="81" t="str">
        <f t="shared" si="126"/>
        <v/>
      </c>
      <c r="T413" s="82">
        <f>IF(M413="Tierische Erzeugnisse",IF(OR($M413=0,L413&lt;&gt;0,U413&gt;0),"",IFERROR(VLOOKUP($E413,'SD Abgabe'!$A$32:$N$4326,'SD Abgabe'!$J$28,FALSE),0)),)</f>
        <v>0</v>
      </c>
      <c r="U413" s="83"/>
      <c r="V413" s="81" t="str">
        <f t="shared" si="138"/>
        <v/>
      </c>
      <c r="W413" s="82">
        <f>IF(M413="organische Düngemittel",IF(OR($M413=0,L413&lt;&gt;0,X413&gt;0),"",IFERROR(VLOOKUP($E413,'SD Abgabe'!$A$32:$N$4326,'SD Abgabe'!$J$28,FALSE),)),)</f>
        <v>0</v>
      </c>
      <c r="X413" s="84"/>
      <c r="Y413" s="85" t="str">
        <f ca="1">IFERROR(VLOOKUP($E413,'SD Abgabe'!$A$32:$N$610,Y$20,FALSE),"")</f>
        <v/>
      </c>
      <c r="Z413" s="86" t="str">
        <f ca="1">IFERROR(IF(AND(J413&lt;&gt;"eigene Stoffe",VLOOKUP($E413,'SD Abgabe'!$A$32:$N$610,'SD Abgabe'!$G$28,FALSE)=0),"",IF($L413&lt;&gt;0,"",IFERROR(IF(AND(P413&gt;0,O413&lt;&gt;"",Q413&lt;&gt;"t TM"),VLOOKUP($E413,'SD Abgabe'!$A$32:$N$610,'SD Abgabe'!$G$28,FALSE)/O413*P413,VLOOKUP($E413,'SD Abgabe'!$A$32:$N$610,'SD Abgabe'!$G$28,FALSE)),""))),"")</f>
        <v/>
      </c>
      <c r="AA413" s="87"/>
      <c r="AB413" s="86" t="str">
        <f ca="1">IFERROR(IF(AND(J413&lt;&gt;"eigene Stoffe",VLOOKUP($E413,'SD Abgabe'!$A$32:$N$610,'SD Abgabe'!$H$28,FALSE)=0),"",IF($L413&lt;&gt;0,"",IFERROR(IF(AND(P413&gt;0,O413&lt;&gt;"",Q413&lt;&gt;"t TM"),VLOOKUP($E413,'SD Abgabe'!$A$32:$N$610,'SD Abgabe'!$H$28,FALSE)/O413*P413,VLOOKUP($E413,'SD Abgabe'!$A$32:$N$610,'SD Abgabe'!$H$28,FALSE)),""))),"")</f>
        <v/>
      </c>
      <c r="AC413" s="87"/>
      <c r="AD413" s="424" t="s">
        <v>667</v>
      </c>
      <c r="AE413" s="26" t="str">
        <f>IF($M413=0,"",IFERROR(VLOOKUP($E413,'SD Abgabe'!$A$32:$N$556,AE$20,FALSE),""))</f>
        <v/>
      </c>
      <c r="AF413" s="15">
        <f t="shared" ca="1" si="139"/>
        <v>0</v>
      </c>
      <c r="AG413">
        <f t="shared" ca="1" si="127"/>
        <v>0</v>
      </c>
      <c r="AH413">
        <f t="shared" ca="1" si="128"/>
        <v>0</v>
      </c>
      <c r="AI413">
        <f t="shared" ca="1" si="129"/>
        <v>0</v>
      </c>
      <c r="AJ413">
        <f t="shared" ca="1" si="130"/>
        <v>0</v>
      </c>
      <c r="AK413">
        <f t="shared" si="140"/>
        <v>0</v>
      </c>
      <c r="AL413" s="28" t="e">
        <f ca="1">COUNTIF(OFFSET('SD Abgabe'!$C$32,VLOOKUP(J413,Art_Abgabe,3,FALSE),0,VLOOKUP(J413,Art_Abgabe,4,FALSE)-VLOOKUP(J413,Art_Abgabe,3,FALSE)+1,1),K413)</f>
        <v>#N/A</v>
      </c>
      <c r="AM413" s="14">
        <f ca="1">COUNTIF(OFFSET('SD Abgabe'!$M$32,VLOOKUP(E413,'SD Abgabe'!$A$33:$X$485,'SD Abgabe'!$X$28,FALSE),0,1,VLOOKUP(E413,'SD Abgabe'!$A$33:$Y$485,'SD Abgabe'!$Y$28,FALSE)),M413)</f>
        <v>0</v>
      </c>
      <c r="AN413" s="91">
        <f t="shared" ca="1" si="131"/>
        <v>0</v>
      </c>
      <c r="AO413" s="98">
        <f t="shared" si="141"/>
        <v>3</v>
      </c>
      <c r="AP413" s="98">
        <f t="shared" si="132"/>
        <v>0</v>
      </c>
      <c r="AQ413" s="17" t="str">
        <f t="shared" si="133"/>
        <v>1900-1-Abgabe</v>
      </c>
    </row>
    <row r="414" spans="1:43">
      <c r="A414" s="98">
        <f t="shared" si="122"/>
        <v>0</v>
      </c>
      <c r="B414" s="98" t="str">
        <f>IF(C414=1,SUM($C$23:C414),"")</f>
        <v/>
      </c>
      <c r="C414" s="98">
        <f t="shared" si="123"/>
        <v>0</v>
      </c>
      <c r="D414" t="str">
        <f t="shared" si="135"/>
        <v>1900-1-Abgabe-</v>
      </c>
      <c r="E414" s="7" t="str">
        <f t="shared" ca="1" si="124"/>
        <v>-</v>
      </c>
      <c r="F414" s="7">
        <f t="shared" si="136"/>
        <v>1900</v>
      </c>
      <c r="G414" s="7">
        <f t="shared" si="137"/>
        <v>1</v>
      </c>
      <c r="H414" s="162">
        <f t="shared" si="134"/>
        <v>392</v>
      </c>
      <c r="I414" s="77"/>
      <c r="J414" s="78"/>
      <c r="K414" s="79"/>
      <c r="L414" s="80"/>
      <c r="M414" s="177"/>
      <c r="N414" s="309" t="str">
        <f t="shared" ca="1" si="125"/>
        <v/>
      </c>
      <c r="O414" s="310" t="str">
        <f ca="1">IFERROR(IF(VLOOKUP($E414,'SD Abgabe'!$A$32:$N$610,'SD Abgabe'!$D$28,FALSE)=0,"",VLOOKUP($E414,'SD Abgabe'!$A$32:$N$610,'SD Abgabe'!$D$28,FALSE)),"")</f>
        <v/>
      </c>
      <c r="P414" s="313"/>
      <c r="Q414" s="317" t="str">
        <f>IF(OR($M414=0,L414&lt;&gt;0),"",IFERROR(VLOOKUP($E414,'SD Abgabe'!$A$32:$N$610,'SD Abgabe'!$E$28,FALSE),""))</f>
        <v/>
      </c>
      <c r="R414" s="87"/>
      <c r="S414" s="81" t="str">
        <f t="shared" si="126"/>
        <v/>
      </c>
      <c r="T414" s="82">
        <f>IF(M414="Tierische Erzeugnisse",IF(OR($M414=0,L414&lt;&gt;0,U414&gt;0),"",IFERROR(VLOOKUP($E414,'SD Abgabe'!$A$32:$N$4326,'SD Abgabe'!$J$28,FALSE),0)),)</f>
        <v>0</v>
      </c>
      <c r="U414" s="83"/>
      <c r="V414" s="81" t="str">
        <f t="shared" si="138"/>
        <v/>
      </c>
      <c r="W414" s="82">
        <f>IF(M414="organische Düngemittel",IF(OR($M414=0,L414&lt;&gt;0,X414&gt;0),"",IFERROR(VLOOKUP($E414,'SD Abgabe'!$A$32:$N$4326,'SD Abgabe'!$J$28,FALSE),)),)</f>
        <v>0</v>
      </c>
      <c r="X414" s="84"/>
      <c r="Y414" s="85" t="str">
        <f ca="1">IFERROR(VLOOKUP($E414,'SD Abgabe'!$A$32:$N$610,Y$20,FALSE),"")</f>
        <v/>
      </c>
      <c r="Z414" s="86" t="str">
        <f ca="1">IFERROR(IF(AND(J414&lt;&gt;"eigene Stoffe",VLOOKUP($E414,'SD Abgabe'!$A$32:$N$610,'SD Abgabe'!$G$28,FALSE)=0),"",IF($L414&lt;&gt;0,"",IFERROR(IF(AND(P414&gt;0,O414&lt;&gt;"",Q414&lt;&gt;"t TM"),VLOOKUP($E414,'SD Abgabe'!$A$32:$N$610,'SD Abgabe'!$G$28,FALSE)/O414*P414,VLOOKUP($E414,'SD Abgabe'!$A$32:$N$610,'SD Abgabe'!$G$28,FALSE)),""))),"")</f>
        <v/>
      </c>
      <c r="AA414" s="87"/>
      <c r="AB414" s="86" t="str">
        <f ca="1">IFERROR(IF(AND(J414&lt;&gt;"eigene Stoffe",VLOOKUP($E414,'SD Abgabe'!$A$32:$N$610,'SD Abgabe'!$H$28,FALSE)=0),"",IF($L414&lt;&gt;0,"",IFERROR(IF(AND(P414&gt;0,O414&lt;&gt;"",Q414&lt;&gt;"t TM"),VLOOKUP($E414,'SD Abgabe'!$A$32:$N$610,'SD Abgabe'!$H$28,FALSE)/O414*P414,VLOOKUP($E414,'SD Abgabe'!$A$32:$N$610,'SD Abgabe'!$H$28,FALSE)),""))),"")</f>
        <v/>
      </c>
      <c r="AC414" s="87"/>
      <c r="AD414" s="424" t="s">
        <v>667</v>
      </c>
      <c r="AE414" s="26" t="str">
        <f>IF($M414=0,"",IFERROR(VLOOKUP($E414,'SD Abgabe'!$A$32:$N$556,AE$20,FALSE),""))</f>
        <v/>
      </c>
      <c r="AF414" s="15">
        <f t="shared" ca="1" si="139"/>
        <v>0</v>
      </c>
      <c r="AG414">
        <f t="shared" ca="1" si="127"/>
        <v>0</v>
      </c>
      <c r="AH414">
        <f t="shared" ca="1" si="128"/>
        <v>0</v>
      </c>
      <c r="AI414">
        <f t="shared" ca="1" si="129"/>
        <v>0</v>
      </c>
      <c r="AJ414">
        <f t="shared" ca="1" si="130"/>
        <v>0</v>
      </c>
      <c r="AK414">
        <f t="shared" si="140"/>
        <v>0</v>
      </c>
      <c r="AL414" s="28" t="e">
        <f ca="1">COUNTIF(OFFSET('SD Abgabe'!$C$32,VLOOKUP(J414,Art_Abgabe,3,FALSE),0,VLOOKUP(J414,Art_Abgabe,4,FALSE)-VLOOKUP(J414,Art_Abgabe,3,FALSE)+1,1),K414)</f>
        <v>#N/A</v>
      </c>
      <c r="AM414" s="14">
        <f ca="1">COUNTIF(OFFSET('SD Abgabe'!$M$32,VLOOKUP(E414,'SD Abgabe'!$A$33:$X$485,'SD Abgabe'!$X$28,FALSE),0,1,VLOOKUP(E414,'SD Abgabe'!$A$33:$Y$485,'SD Abgabe'!$Y$28,FALSE)),M414)</f>
        <v>0</v>
      </c>
      <c r="AN414" s="91">
        <f t="shared" ca="1" si="131"/>
        <v>0</v>
      </c>
      <c r="AO414" s="98">
        <f t="shared" si="141"/>
        <v>3</v>
      </c>
      <c r="AP414" s="98">
        <f t="shared" si="132"/>
        <v>0</v>
      </c>
      <c r="AQ414" s="17" t="str">
        <f t="shared" si="133"/>
        <v>1900-1-Abgabe</v>
      </c>
    </row>
    <row r="415" spans="1:43">
      <c r="A415" s="98">
        <f t="shared" si="122"/>
        <v>0</v>
      </c>
      <c r="B415" s="98" t="str">
        <f>IF(C415=1,SUM($C$23:C415),"")</f>
        <v/>
      </c>
      <c r="C415" s="98">
        <f t="shared" si="123"/>
        <v>0</v>
      </c>
      <c r="D415" t="str">
        <f t="shared" si="135"/>
        <v>1900-1-Abgabe-</v>
      </c>
      <c r="E415" s="7" t="str">
        <f t="shared" ca="1" si="124"/>
        <v>-</v>
      </c>
      <c r="F415" s="7">
        <f t="shared" si="136"/>
        <v>1900</v>
      </c>
      <c r="G415" s="7">
        <f t="shared" si="137"/>
        <v>1</v>
      </c>
      <c r="H415" s="162">
        <f t="shared" si="134"/>
        <v>393</v>
      </c>
      <c r="I415" s="77"/>
      <c r="J415" s="78"/>
      <c r="K415" s="79"/>
      <c r="L415" s="80"/>
      <c r="M415" s="177"/>
      <c r="N415" s="309" t="str">
        <f t="shared" ca="1" si="125"/>
        <v/>
      </c>
      <c r="O415" s="310" t="str">
        <f ca="1">IFERROR(IF(VLOOKUP($E415,'SD Abgabe'!$A$32:$N$610,'SD Abgabe'!$D$28,FALSE)=0,"",VLOOKUP($E415,'SD Abgabe'!$A$32:$N$610,'SD Abgabe'!$D$28,FALSE)),"")</f>
        <v/>
      </c>
      <c r="P415" s="313"/>
      <c r="Q415" s="317" t="str">
        <f>IF(OR($M415=0,L415&lt;&gt;0),"",IFERROR(VLOOKUP($E415,'SD Abgabe'!$A$32:$N$610,'SD Abgabe'!$E$28,FALSE),""))</f>
        <v/>
      </c>
      <c r="R415" s="87"/>
      <c r="S415" s="81" t="str">
        <f t="shared" si="126"/>
        <v/>
      </c>
      <c r="T415" s="82">
        <f>IF(M415="Tierische Erzeugnisse",IF(OR($M415=0,L415&lt;&gt;0,U415&gt;0),"",IFERROR(VLOOKUP($E415,'SD Abgabe'!$A$32:$N$4326,'SD Abgabe'!$J$28,FALSE),0)),)</f>
        <v>0</v>
      </c>
      <c r="U415" s="83"/>
      <c r="V415" s="81" t="str">
        <f t="shared" si="138"/>
        <v/>
      </c>
      <c r="W415" s="82">
        <f>IF(M415="organische Düngemittel",IF(OR($M415=0,L415&lt;&gt;0,X415&gt;0),"",IFERROR(VLOOKUP($E415,'SD Abgabe'!$A$32:$N$4326,'SD Abgabe'!$J$28,FALSE),)),)</f>
        <v>0</v>
      </c>
      <c r="X415" s="84"/>
      <c r="Y415" s="85" t="str">
        <f ca="1">IFERROR(VLOOKUP($E415,'SD Abgabe'!$A$32:$N$610,Y$20,FALSE),"")</f>
        <v/>
      </c>
      <c r="Z415" s="86" t="str">
        <f ca="1">IFERROR(IF(AND(J415&lt;&gt;"eigene Stoffe",VLOOKUP($E415,'SD Abgabe'!$A$32:$N$610,'SD Abgabe'!$G$28,FALSE)=0),"",IF($L415&lt;&gt;0,"",IFERROR(IF(AND(P415&gt;0,O415&lt;&gt;"",Q415&lt;&gt;"t TM"),VLOOKUP($E415,'SD Abgabe'!$A$32:$N$610,'SD Abgabe'!$G$28,FALSE)/O415*P415,VLOOKUP($E415,'SD Abgabe'!$A$32:$N$610,'SD Abgabe'!$G$28,FALSE)),""))),"")</f>
        <v/>
      </c>
      <c r="AA415" s="87"/>
      <c r="AB415" s="86" t="str">
        <f ca="1">IFERROR(IF(AND(J415&lt;&gt;"eigene Stoffe",VLOOKUP($E415,'SD Abgabe'!$A$32:$N$610,'SD Abgabe'!$H$28,FALSE)=0),"",IF($L415&lt;&gt;0,"",IFERROR(IF(AND(P415&gt;0,O415&lt;&gt;"",Q415&lt;&gt;"t TM"),VLOOKUP($E415,'SD Abgabe'!$A$32:$N$610,'SD Abgabe'!$H$28,FALSE)/O415*P415,VLOOKUP($E415,'SD Abgabe'!$A$32:$N$610,'SD Abgabe'!$H$28,FALSE)),""))),"")</f>
        <v/>
      </c>
      <c r="AC415" s="87"/>
      <c r="AD415" s="424" t="s">
        <v>667</v>
      </c>
      <c r="AE415" s="26" t="str">
        <f>IF($M415=0,"",IFERROR(VLOOKUP($E415,'SD Abgabe'!$A$32:$N$556,AE$20,FALSE),""))</f>
        <v/>
      </c>
      <c r="AF415" s="15">
        <f t="shared" ca="1" si="139"/>
        <v>0</v>
      </c>
      <c r="AG415">
        <f t="shared" ca="1" si="127"/>
        <v>0</v>
      </c>
      <c r="AH415">
        <f t="shared" ca="1" si="128"/>
        <v>0</v>
      </c>
      <c r="AI415">
        <f t="shared" ca="1" si="129"/>
        <v>0</v>
      </c>
      <c r="AJ415">
        <f t="shared" ca="1" si="130"/>
        <v>0</v>
      </c>
      <c r="AK415">
        <f t="shared" si="140"/>
        <v>0</v>
      </c>
      <c r="AL415" s="28" t="e">
        <f ca="1">COUNTIF(OFFSET('SD Abgabe'!$C$32,VLOOKUP(J415,Art_Abgabe,3,FALSE),0,VLOOKUP(J415,Art_Abgabe,4,FALSE)-VLOOKUP(J415,Art_Abgabe,3,FALSE)+1,1),K415)</f>
        <v>#N/A</v>
      </c>
      <c r="AM415" s="14">
        <f ca="1">COUNTIF(OFFSET('SD Abgabe'!$M$32,VLOOKUP(E415,'SD Abgabe'!$A$33:$X$485,'SD Abgabe'!$X$28,FALSE),0,1,VLOOKUP(E415,'SD Abgabe'!$A$33:$Y$485,'SD Abgabe'!$Y$28,FALSE)),M415)</f>
        <v>0</v>
      </c>
      <c r="AN415" s="91">
        <f t="shared" ca="1" si="131"/>
        <v>0</v>
      </c>
      <c r="AO415" s="98">
        <f t="shared" si="141"/>
        <v>3</v>
      </c>
      <c r="AP415" s="98">
        <f t="shared" si="132"/>
        <v>0</v>
      </c>
      <c r="AQ415" s="17" t="str">
        <f t="shared" si="133"/>
        <v>1900-1-Abgabe</v>
      </c>
    </row>
    <row r="416" spans="1:43">
      <c r="A416" s="98">
        <f t="shared" si="122"/>
        <v>0</v>
      </c>
      <c r="B416" s="98" t="str">
        <f>IF(C416=1,SUM($C$23:C416),"")</f>
        <v/>
      </c>
      <c r="C416" s="98">
        <f t="shared" si="123"/>
        <v>0</v>
      </c>
      <c r="D416" t="str">
        <f t="shared" si="135"/>
        <v>1900-1-Abgabe-</v>
      </c>
      <c r="E416" s="7" t="str">
        <f t="shared" ca="1" si="124"/>
        <v>-</v>
      </c>
      <c r="F416" s="7">
        <f t="shared" si="136"/>
        <v>1900</v>
      </c>
      <c r="G416" s="7">
        <f t="shared" si="137"/>
        <v>1</v>
      </c>
      <c r="H416" s="162">
        <f t="shared" si="134"/>
        <v>394</v>
      </c>
      <c r="I416" s="77"/>
      <c r="J416" s="78"/>
      <c r="K416" s="79"/>
      <c r="L416" s="80"/>
      <c r="M416" s="177"/>
      <c r="N416" s="309" t="str">
        <f t="shared" ca="1" si="125"/>
        <v/>
      </c>
      <c r="O416" s="310" t="str">
        <f ca="1">IFERROR(IF(VLOOKUP($E416,'SD Abgabe'!$A$32:$N$610,'SD Abgabe'!$D$28,FALSE)=0,"",VLOOKUP($E416,'SD Abgabe'!$A$32:$N$610,'SD Abgabe'!$D$28,FALSE)),"")</f>
        <v/>
      </c>
      <c r="P416" s="313"/>
      <c r="Q416" s="317" t="str">
        <f>IF(OR($M416=0,L416&lt;&gt;0),"",IFERROR(VLOOKUP($E416,'SD Abgabe'!$A$32:$N$610,'SD Abgabe'!$E$28,FALSE),""))</f>
        <v/>
      </c>
      <c r="R416" s="87"/>
      <c r="S416" s="81" t="str">
        <f t="shared" si="126"/>
        <v/>
      </c>
      <c r="T416" s="82">
        <f>IF(M416="Tierische Erzeugnisse",IF(OR($M416=0,L416&lt;&gt;0,U416&gt;0),"",IFERROR(VLOOKUP($E416,'SD Abgabe'!$A$32:$N$4326,'SD Abgabe'!$J$28,FALSE),0)),)</f>
        <v>0</v>
      </c>
      <c r="U416" s="83"/>
      <c r="V416" s="81" t="str">
        <f t="shared" si="138"/>
        <v/>
      </c>
      <c r="W416" s="82">
        <f>IF(M416="organische Düngemittel",IF(OR($M416=0,L416&lt;&gt;0,X416&gt;0),"",IFERROR(VLOOKUP($E416,'SD Abgabe'!$A$32:$N$4326,'SD Abgabe'!$J$28,FALSE),)),)</f>
        <v>0</v>
      </c>
      <c r="X416" s="84"/>
      <c r="Y416" s="85" t="str">
        <f ca="1">IFERROR(VLOOKUP($E416,'SD Abgabe'!$A$32:$N$610,Y$20,FALSE),"")</f>
        <v/>
      </c>
      <c r="Z416" s="86" t="str">
        <f ca="1">IFERROR(IF(AND(J416&lt;&gt;"eigene Stoffe",VLOOKUP($E416,'SD Abgabe'!$A$32:$N$610,'SD Abgabe'!$G$28,FALSE)=0),"",IF($L416&lt;&gt;0,"",IFERROR(IF(AND(P416&gt;0,O416&lt;&gt;"",Q416&lt;&gt;"t TM"),VLOOKUP($E416,'SD Abgabe'!$A$32:$N$610,'SD Abgabe'!$G$28,FALSE)/O416*P416,VLOOKUP($E416,'SD Abgabe'!$A$32:$N$610,'SD Abgabe'!$G$28,FALSE)),""))),"")</f>
        <v/>
      </c>
      <c r="AA416" s="87"/>
      <c r="AB416" s="86" t="str">
        <f ca="1">IFERROR(IF(AND(J416&lt;&gt;"eigene Stoffe",VLOOKUP($E416,'SD Abgabe'!$A$32:$N$610,'SD Abgabe'!$H$28,FALSE)=0),"",IF($L416&lt;&gt;0,"",IFERROR(IF(AND(P416&gt;0,O416&lt;&gt;"",Q416&lt;&gt;"t TM"),VLOOKUP($E416,'SD Abgabe'!$A$32:$N$610,'SD Abgabe'!$H$28,FALSE)/O416*P416,VLOOKUP($E416,'SD Abgabe'!$A$32:$N$610,'SD Abgabe'!$H$28,FALSE)),""))),"")</f>
        <v/>
      </c>
      <c r="AC416" s="87"/>
      <c r="AD416" s="424" t="s">
        <v>667</v>
      </c>
      <c r="AE416" s="26" t="str">
        <f>IF($M416=0,"",IFERROR(VLOOKUP($E416,'SD Abgabe'!$A$32:$N$556,AE$20,FALSE),""))</f>
        <v/>
      </c>
      <c r="AF416" s="15">
        <f t="shared" ca="1" si="139"/>
        <v>0</v>
      </c>
      <c r="AG416">
        <f t="shared" ca="1" si="127"/>
        <v>0</v>
      </c>
      <c r="AH416">
        <f t="shared" ca="1" si="128"/>
        <v>0</v>
      </c>
      <c r="AI416">
        <f t="shared" ca="1" si="129"/>
        <v>0</v>
      </c>
      <c r="AJ416">
        <f t="shared" ca="1" si="130"/>
        <v>0</v>
      </c>
      <c r="AK416">
        <f t="shared" si="140"/>
        <v>0</v>
      </c>
      <c r="AL416" s="28" t="e">
        <f ca="1">COUNTIF(OFFSET('SD Abgabe'!$C$32,VLOOKUP(J416,Art_Abgabe,3,FALSE),0,VLOOKUP(J416,Art_Abgabe,4,FALSE)-VLOOKUP(J416,Art_Abgabe,3,FALSE)+1,1),K416)</f>
        <v>#N/A</v>
      </c>
      <c r="AM416" s="14">
        <f ca="1">COUNTIF(OFFSET('SD Abgabe'!$M$32,VLOOKUP(E416,'SD Abgabe'!$A$33:$X$485,'SD Abgabe'!$X$28,FALSE),0,1,VLOOKUP(E416,'SD Abgabe'!$A$33:$Y$485,'SD Abgabe'!$Y$28,FALSE)),M416)</f>
        <v>0</v>
      </c>
      <c r="AN416" s="91">
        <f t="shared" ca="1" si="131"/>
        <v>0</v>
      </c>
      <c r="AO416" s="98">
        <f t="shared" si="141"/>
        <v>3</v>
      </c>
      <c r="AP416" s="98">
        <f t="shared" si="132"/>
        <v>0</v>
      </c>
      <c r="AQ416" s="17" t="str">
        <f t="shared" si="133"/>
        <v>1900-1-Abgabe</v>
      </c>
    </row>
    <row r="417" spans="1:43">
      <c r="A417" s="98">
        <f t="shared" si="122"/>
        <v>0</v>
      </c>
      <c r="B417" s="98" t="str">
        <f>IF(C417=1,SUM($C$23:C417),"")</f>
        <v/>
      </c>
      <c r="C417" s="98">
        <f t="shared" si="123"/>
        <v>0</v>
      </c>
      <c r="D417" t="str">
        <f t="shared" si="135"/>
        <v>1900-1-Abgabe-</v>
      </c>
      <c r="E417" s="7" t="str">
        <f t="shared" ca="1" si="124"/>
        <v>-</v>
      </c>
      <c r="F417" s="7">
        <f t="shared" si="136"/>
        <v>1900</v>
      </c>
      <c r="G417" s="7">
        <f t="shared" si="137"/>
        <v>1</v>
      </c>
      <c r="H417" s="162">
        <f t="shared" si="134"/>
        <v>395</v>
      </c>
      <c r="I417" s="77"/>
      <c r="J417" s="78"/>
      <c r="K417" s="79"/>
      <c r="L417" s="80"/>
      <c r="M417" s="177"/>
      <c r="N417" s="309" t="str">
        <f t="shared" ca="1" si="125"/>
        <v/>
      </c>
      <c r="O417" s="310" t="str">
        <f ca="1">IFERROR(IF(VLOOKUP($E417,'SD Abgabe'!$A$32:$N$610,'SD Abgabe'!$D$28,FALSE)=0,"",VLOOKUP($E417,'SD Abgabe'!$A$32:$N$610,'SD Abgabe'!$D$28,FALSE)),"")</f>
        <v/>
      </c>
      <c r="P417" s="313"/>
      <c r="Q417" s="317" t="str">
        <f>IF(OR($M417=0,L417&lt;&gt;0),"",IFERROR(VLOOKUP($E417,'SD Abgabe'!$A$32:$N$610,'SD Abgabe'!$E$28,FALSE),""))</f>
        <v/>
      </c>
      <c r="R417" s="87"/>
      <c r="S417" s="81" t="str">
        <f t="shared" si="126"/>
        <v/>
      </c>
      <c r="T417" s="82">
        <f>IF(M417="Tierische Erzeugnisse",IF(OR($M417=0,L417&lt;&gt;0,U417&gt;0),"",IFERROR(VLOOKUP($E417,'SD Abgabe'!$A$32:$N$4326,'SD Abgabe'!$J$28,FALSE),0)),)</f>
        <v>0</v>
      </c>
      <c r="U417" s="83"/>
      <c r="V417" s="81" t="str">
        <f t="shared" si="138"/>
        <v/>
      </c>
      <c r="W417" s="82">
        <f>IF(M417="organische Düngemittel",IF(OR($M417=0,L417&lt;&gt;0,X417&gt;0),"",IFERROR(VLOOKUP($E417,'SD Abgabe'!$A$32:$N$4326,'SD Abgabe'!$J$28,FALSE),)),)</f>
        <v>0</v>
      </c>
      <c r="X417" s="84"/>
      <c r="Y417" s="85" t="str">
        <f ca="1">IFERROR(VLOOKUP($E417,'SD Abgabe'!$A$32:$N$610,Y$20,FALSE),"")</f>
        <v/>
      </c>
      <c r="Z417" s="86" t="str">
        <f ca="1">IFERROR(IF(AND(J417&lt;&gt;"eigene Stoffe",VLOOKUP($E417,'SD Abgabe'!$A$32:$N$610,'SD Abgabe'!$G$28,FALSE)=0),"",IF($L417&lt;&gt;0,"",IFERROR(IF(AND(P417&gt;0,O417&lt;&gt;"",Q417&lt;&gt;"t TM"),VLOOKUP($E417,'SD Abgabe'!$A$32:$N$610,'SD Abgabe'!$G$28,FALSE)/O417*P417,VLOOKUP($E417,'SD Abgabe'!$A$32:$N$610,'SD Abgabe'!$G$28,FALSE)),""))),"")</f>
        <v/>
      </c>
      <c r="AA417" s="87"/>
      <c r="AB417" s="86" t="str">
        <f ca="1">IFERROR(IF(AND(J417&lt;&gt;"eigene Stoffe",VLOOKUP($E417,'SD Abgabe'!$A$32:$N$610,'SD Abgabe'!$H$28,FALSE)=0),"",IF($L417&lt;&gt;0,"",IFERROR(IF(AND(P417&gt;0,O417&lt;&gt;"",Q417&lt;&gt;"t TM"),VLOOKUP($E417,'SD Abgabe'!$A$32:$N$610,'SD Abgabe'!$H$28,FALSE)/O417*P417,VLOOKUP($E417,'SD Abgabe'!$A$32:$N$610,'SD Abgabe'!$H$28,FALSE)),""))),"")</f>
        <v/>
      </c>
      <c r="AC417" s="87"/>
      <c r="AD417" s="424" t="s">
        <v>667</v>
      </c>
      <c r="AE417" s="26" t="str">
        <f>IF($M417=0,"",IFERROR(VLOOKUP($E417,'SD Abgabe'!$A$32:$N$556,AE$20,FALSE),""))</f>
        <v/>
      </c>
      <c r="AF417" s="15">
        <f t="shared" ca="1" si="139"/>
        <v>0</v>
      </c>
      <c r="AG417">
        <f t="shared" ca="1" si="127"/>
        <v>0</v>
      </c>
      <c r="AH417">
        <f t="shared" ca="1" si="128"/>
        <v>0</v>
      </c>
      <c r="AI417">
        <f t="shared" ca="1" si="129"/>
        <v>0</v>
      </c>
      <c r="AJ417">
        <f t="shared" ca="1" si="130"/>
        <v>0</v>
      </c>
      <c r="AK417">
        <f t="shared" si="140"/>
        <v>0</v>
      </c>
      <c r="AL417" s="28" t="e">
        <f ca="1">COUNTIF(OFFSET('SD Abgabe'!$C$32,VLOOKUP(J417,Art_Abgabe,3,FALSE),0,VLOOKUP(J417,Art_Abgabe,4,FALSE)-VLOOKUP(J417,Art_Abgabe,3,FALSE)+1,1),K417)</f>
        <v>#N/A</v>
      </c>
      <c r="AM417" s="14">
        <f ca="1">COUNTIF(OFFSET('SD Abgabe'!$M$32,VLOOKUP(E417,'SD Abgabe'!$A$33:$X$485,'SD Abgabe'!$X$28,FALSE),0,1,VLOOKUP(E417,'SD Abgabe'!$A$33:$Y$485,'SD Abgabe'!$Y$28,FALSE)),M417)</f>
        <v>0</v>
      </c>
      <c r="AN417" s="91">
        <f t="shared" ca="1" si="131"/>
        <v>0</v>
      </c>
      <c r="AO417" s="98">
        <f t="shared" si="141"/>
        <v>3</v>
      </c>
      <c r="AP417" s="98">
        <f t="shared" si="132"/>
        <v>0</v>
      </c>
      <c r="AQ417" s="17" t="str">
        <f t="shared" si="133"/>
        <v>1900-1-Abgabe</v>
      </c>
    </row>
    <row r="418" spans="1:43">
      <c r="A418" s="98">
        <f t="shared" si="122"/>
        <v>0</v>
      </c>
      <c r="B418" s="98" t="str">
        <f>IF(C418=1,SUM($C$23:C418),"")</f>
        <v/>
      </c>
      <c r="C418" s="98">
        <f t="shared" si="123"/>
        <v>0</v>
      </c>
      <c r="D418" t="str">
        <f t="shared" si="135"/>
        <v>1900-1-Abgabe-</v>
      </c>
      <c r="E418" s="7" t="str">
        <f t="shared" ca="1" si="124"/>
        <v>-</v>
      </c>
      <c r="F418" s="7">
        <f t="shared" si="136"/>
        <v>1900</v>
      </c>
      <c r="G418" s="7">
        <f t="shared" si="137"/>
        <v>1</v>
      </c>
      <c r="H418" s="162">
        <f t="shared" si="134"/>
        <v>396</v>
      </c>
      <c r="I418" s="77"/>
      <c r="J418" s="78"/>
      <c r="K418" s="79"/>
      <c r="L418" s="80"/>
      <c r="M418" s="177"/>
      <c r="N418" s="309" t="str">
        <f t="shared" ca="1" si="125"/>
        <v/>
      </c>
      <c r="O418" s="310" t="str">
        <f ca="1">IFERROR(IF(VLOOKUP($E418,'SD Abgabe'!$A$32:$N$610,'SD Abgabe'!$D$28,FALSE)=0,"",VLOOKUP($E418,'SD Abgabe'!$A$32:$N$610,'SD Abgabe'!$D$28,FALSE)),"")</f>
        <v/>
      </c>
      <c r="P418" s="313"/>
      <c r="Q418" s="317" t="str">
        <f>IF(OR($M418=0,L418&lt;&gt;0),"",IFERROR(VLOOKUP($E418,'SD Abgabe'!$A$32:$N$610,'SD Abgabe'!$E$28,FALSE),""))</f>
        <v/>
      </c>
      <c r="R418" s="87"/>
      <c r="S418" s="81" t="str">
        <f t="shared" si="126"/>
        <v/>
      </c>
      <c r="T418" s="82">
        <f>IF(M418="Tierische Erzeugnisse",IF(OR($M418=0,L418&lt;&gt;0,U418&gt;0),"",IFERROR(VLOOKUP($E418,'SD Abgabe'!$A$32:$N$4326,'SD Abgabe'!$J$28,FALSE),0)),)</f>
        <v>0</v>
      </c>
      <c r="U418" s="83"/>
      <c r="V418" s="81" t="str">
        <f t="shared" si="138"/>
        <v/>
      </c>
      <c r="W418" s="82">
        <f>IF(M418="organische Düngemittel",IF(OR($M418=0,L418&lt;&gt;0,X418&gt;0),"",IFERROR(VLOOKUP($E418,'SD Abgabe'!$A$32:$N$4326,'SD Abgabe'!$J$28,FALSE),)),)</f>
        <v>0</v>
      </c>
      <c r="X418" s="84"/>
      <c r="Y418" s="85" t="str">
        <f ca="1">IFERROR(VLOOKUP($E418,'SD Abgabe'!$A$32:$N$610,Y$20,FALSE),"")</f>
        <v/>
      </c>
      <c r="Z418" s="86" t="str">
        <f ca="1">IFERROR(IF(AND(J418&lt;&gt;"eigene Stoffe",VLOOKUP($E418,'SD Abgabe'!$A$32:$N$610,'SD Abgabe'!$G$28,FALSE)=0),"",IF($L418&lt;&gt;0,"",IFERROR(IF(AND(P418&gt;0,O418&lt;&gt;"",Q418&lt;&gt;"t TM"),VLOOKUP($E418,'SD Abgabe'!$A$32:$N$610,'SD Abgabe'!$G$28,FALSE)/O418*P418,VLOOKUP($E418,'SD Abgabe'!$A$32:$N$610,'SD Abgabe'!$G$28,FALSE)),""))),"")</f>
        <v/>
      </c>
      <c r="AA418" s="87"/>
      <c r="AB418" s="86" t="str">
        <f ca="1">IFERROR(IF(AND(J418&lt;&gt;"eigene Stoffe",VLOOKUP($E418,'SD Abgabe'!$A$32:$N$610,'SD Abgabe'!$H$28,FALSE)=0),"",IF($L418&lt;&gt;0,"",IFERROR(IF(AND(P418&gt;0,O418&lt;&gt;"",Q418&lt;&gt;"t TM"),VLOOKUP($E418,'SD Abgabe'!$A$32:$N$610,'SD Abgabe'!$H$28,FALSE)/O418*P418,VLOOKUP($E418,'SD Abgabe'!$A$32:$N$610,'SD Abgabe'!$H$28,FALSE)),""))),"")</f>
        <v/>
      </c>
      <c r="AC418" s="87"/>
      <c r="AD418" s="424" t="s">
        <v>667</v>
      </c>
      <c r="AE418" s="26" t="str">
        <f>IF($M418=0,"",IFERROR(VLOOKUP($E418,'SD Abgabe'!$A$32:$N$556,AE$20,FALSE),""))</f>
        <v/>
      </c>
      <c r="AF418" s="15">
        <f t="shared" ca="1" si="139"/>
        <v>0</v>
      </c>
      <c r="AG418">
        <f t="shared" ca="1" si="127"/>
        <v>0</v>
      </c>
      <c r="AH418">
        <f t="shared" ca="1" si="128"/>
        <v>0</v>
      </c>
      <c r="AI418">
        <f t="shared" ca="1" si="129"/>
        <v>0</v>
      </c>
      <c r="AJ418">
        <f t="shared" ca="1" si="130"/>
        <v>0</v>
      </c>
      <c r="AK418">
        <f t="shared" si="140"/>
        <v>0</v>
      </c>
      <c r="AL418" s="28" t="e">
        <f ca="1">COUNTIF(OFFSET('SD Abgabe'!$C$32,VLOOKUP(J418,Art_Abgabe,3,FALSE),0,VLOOKUP(J418,Art_Abgabe,4,FALSE)-VLOOKUP(J418,Art_Abgabe,3,FALSE)+1,1),K418)</f>
        <v>#N/A</v>
      </c>
      <c r="AM418" s="14">
        <f ca="1">COUNTIF(OFFSET('SD Abgabe'!$M$32,VLOOKUP(E418,'SD Abgabe'!$A$33:$X$485,'SD Abgabe'!$X$28,FALSE),0,1,VLOOKUP(E418,'SD Abgabe'!$A$33:$Y$485,'SD Abgabe'!$Y$28,FALSE)),M418)</f>
        <v>0</v>
      </c>
      <c r="AN418" s="91">
        <f t="shared" ca="1" si="131"/>
        <v>0</v>
      </c>
      <c r="AO418" s="98">
        <f t="shared" si="141"/>
        <v>3</v>
      </c>
      <c r="AP418" s="98">
        <f t="shared" si="132"/>
        <v>0</v>
      </c>
      <c r="AQ418" s="17" t="str">
        <f t="shared" si="133"/>
        <v>1900-1-Abgabe</v>
      </c>
    </row>
    <row r="419" spans="1:43">
      <c r="A419" s="98">
        <f t="shared" si="122"/>
        <v>0</v>
      </c>
      <c r="B419" s="98" t="str">
        <f>IF(C419=1,SUM($C$23:C419),"")</f>
        <v/>
      </c>
      <c r="C419" s="98">
        <f t="shared" si="123"/>
        <v>0</v>
      </c>
      <c r="D419" t="str">
        <f t="shared" si="135"/>
        <v>1900-1-Abgabe-</v>
      </c>
      <c r="E419" s="7" t="str">
        <f t="shared" ca="1" si="124"/>
        <v>-</v>
      </c>
      <c r="F419" s="7">
        <f t="shared" si="136"/>
        <v>1900</v>
      </c>
      <c r="G419" s="7">
        <f t="shared" si="137"/>
        <v>1</v>
      </c>
      <c r="H419" s="162">
        <f t="shared" si="134"/>
        <v>397</v>
      </c>
      <c r="I419" s="77"/>
      <c r="J419" s="78"/>
      <c r="K419" s="79"/>
      <c r="L419" s="80"/>
      <c r="M419" s="177"/>
      <c r="N419" s="309" t="str">
        <f t="shared" ca="1" si="125"/>
        <v/>
      </c>
      <c r="O419" s="310" t="str">
        <f ca="1">IFERROR(IF(VLOOKUP($E419,'SD Abgabe'!$A$32:$N$610,'SD Abgabe'!$D$28,FALSE)=0,"",VLOOKUP($E419,'SD Abgabe'!$A$32:$N$610,'SD Abgabe'!$D$28,FALSE)),"")</f>
        <v/>
      </c>
      <c r="P419" s="313"/>
      <c r="Q419" s="317" t="str">
        <f>IF(OR($M419=0,L419&lt;&gt;0),"",IFERROR(VLOOKUP($E419,'SD Abgabe'!$A$32:$N$610,'SD Abgabe'!$E$28,FALSE),""))</f>
        <v/>
      </c>
      <c r="R419" s="87"/>
      <c r="S419" s="81" t="str">
        <f t="shared" si="126"/>
        <v/>
      </c>
      <c r="T419" s="82">
        <f>IF(M419="Tierische Erzeugnisse",IF(OR($M419=0,L419&lt;&gt;0,U419&gt;0),"",IFERROR(VLOOKUP($E419,'SD Abgabe'!$A$32:$N$4326,'SD Abgabe'!$J$28,FALSE),0)),)</f>
        <v>0</v>
      </c>
      <c r="U419" s="83"/>
      <c r="V419" s="81" t="str">
        <f t="shared" si="138"/>
        <v/>
      </c>
      <c r="W419" s="82">
        <f>IF(M419="organische Düngemittel",IF(OR($M419=0,L419&lt;&gt;0,X419&gt;0),"",IFERROR(VLOOKUP($E419,'SD Abgabe'!$A$32:$N$4326,'SD Abgabe'!$J$28,FALSE),)),)</f>
        <v>0</v>
      </c>
      <c r="X419" s="84"/>
      <c r="Y419" s="85" t="str">
        <f ca="1">IFERROR(VLOOKUP($E419,'SD Abgabe'!$A$32:$N$610,Y$20,FALSE),"")</f>
        <v/>
      </c>
      <c r="Z419" s="86" t="str">
        <f ca="1">IFERROR(IF(AND(J419&lt;&gt;"eigene Stoffe",VLOOKUP($E419,'SD Abgabe'!$A$32:$N$610,'SD Abgabe'!$G$28,FALSE)=0),"",IF($L419&lt;&gt;0,"",IFERROR(IF(AND(P419&gt;0,O419&lt;&gt;"",Q419&lt;&gt;"t TM"),VLOOKUP($E419,'SD Abgabe'!$A$32:$N$610,'SD Abgabe'!$G$28,FALSE)/O419*P419,VLOOKUP($E419,'SD Abgabe'!$A$32:$N$610,'SD Abgabe'!$G$28,FALSE)),""))),"")</f>
        <v/>
      </c>
      <c r="AA419" s="87"/>
      <c r="AB419" s="86" t="str">
        <f ca="1">IFERROR(IF(AND(J419&lt;&gt;"eigene Stoffe",VLOOKUP($E419,'SD Abgabe'!$A$32:$N$610,'SD Abgabe'!$H$28,FALSE)=0),"",IF($L419&lt;&gt;0,"",IFERROR(IF(AND(P419&gt;0,O419&lt;&gt;"",Q419&lt;&gt;"t TM"),VLOOKUP($E419,'SD Abgabe'!$A$32:$N$610,'SD Abgabe'!$H$28,FALSE)/O419*P419,VLOOKUP($E419,'SD Abgabe'!$A$32:$N$610,'SD Abgabe'!$H$28,FALSE)),""))),"")</f>
        <v/>
      </c>
      <c r="AC419" s="87"/>
      <c r="AD419" s="424" t="s">
        <v>667</v>
      </c>
      <c r="AE419" s="26" t="str">
        <f>IF($M419=0,"",IFERROR(VLOOKUP($E419,'SD Abgabe'!$A$32:$N$556,AE$20,FALSE),""))</f>
        <v/>
      </c>
      <c r="AF419" s="15">
        <f t="shared" ca="1" si="139"/>
        <v>0</v>
      </c>
      <c r="AG419">
        <f t="shared" ca="1" si="127"/>
        <v>0</v>
      </c>
      <c r="AH419">
        <f t="shared" ca="1" si="128"/>
        <v>0</v>
      </c>
      <c r="AI419">
        <f t="shared" ca="1" si="129"/>
        <v>0</v>
      </c>
      <c r="AJ419">
        <f t="shared" ca="1" si="130"/>
        <v>0</v>
      </c>
      <c r="AK419">
        <f t="shared" si="140"/>
        <v>0</v>
      </c>
      <c r="AL419" s="28" t="e">
        <f ca="1">COUNTIF(OFFSET('SD Abgabe'!$C$32,VLOOKUP(J419,Art_Abgabe,3,FALSE),0,VLOOKUP(J419,Art_Abgabe,4,FALSE)-VLOOKUP(J419,Art_Abgabe,3,FALSE)+1,1),K419)</f>
        <v>#N/A</v>
      </c>
      <c r="AM419" s="14">
        <f ca="1">COUNTIF(OFFSET('SD Abgabe'!$M$32,VLOOKUP(E419,'SD Abgabe'!$A$33:$X$485,'SD Abgabe'!$X$28,FALSE),0,1,VLOOKUP(E419,'SD Abgabe'!$A$33:$Y$485,'SD Abgabe'!$Y$28,FALSE)),M419)</f>
        <v>0</v>
      </c>
      <c r="AN419" s="91">
        <f t="shared" ca="1" si="131"/>
        <v>0</v>
      </c>
      <c r="AO419" s="98">
        <f t="shared" si="141"/>
        <v>3</v>
      </c>
      <c r="AP419" s="98">
        <f t="shared" si="132"/>
        <v>0</v>
      </c>
      <c r="AQ419" s="17" t="str">
        <f t="shared" si="133"/>
        <v>1900-1-Abgabe</v>
      </c>
    </row>
    <row r="420" spans="1:43">
      <c r="A420" s="98">
        <f t="shared" si="122"/>
        <v>0</v>
      </c>
      <c r="B420" s="98" t="str">
        <f>IF(C420=1,SUM($C$23:C420),"")</f>
        <v/>
      </c>
      <c r="C420" s="98">
        <f t="shared" si="123"/>
        <v>0</v>
      </c>
      <c r="D420" t="str">
        <f t="shared" si="135"/>
        <v>1900-1-Abgabe-</v>
      </c>
      <c r="E420" s="7" t="str">
        <f t="shared" ca="1" si="124"/>
        <v>-</v>
      </c>
      <c r="F420" s="7">
        <f t="shared" si="136"/>
        <v>1900</v>
      </c>
      <c r="G420" s="7">
        <f t="shared" si="137"/>
        <v>1</v>
      </c>
      <c r="H420" s="162">
        <f t="shared" si="134"/>
        <v>398</v>
      </c>
      <c r="I420" s="77"/>
      <c r="J420" s="78"/>
      <c r="K420" s="79"/>
      <c r="L420" s="80"/>
      <c r="M420" s="177"/>
      <c r="N420" s="309" t="str">
        <f t="shared" ca="1" si="125"/>
        <v/>
      </c>
      <c r="O420" s="310" t="str">
        <f ca="1">IFERROR(IF(VLOOKUP($E420,'SD Abgabe'!$A$32:$N$610,'SD Abgabe'!$D$28,FALSE)=0,"",VLOOKUP($E420,'SD Abgabe'!$A$32:$N$610,'SD Abgabe'!$D$28,FALSE)),"")</f>
        <v/>
      </c>
      <c r="P420" s="313"/>
      <c r="Q420" s="317" t="str">
        <f>IF(OR($M420=0,L420&lt;&gt;0),"",IFERROR(VLOOKUP($E420,'SD Abgabe'!$A$32:$N$610,'SD Abgabe'!$E$28,FALSE),""))</f>
        <v/>
      </c>
      <c r="R420" s="87"/>
      <c r="S420" s="81" t="str">
        <f t="shared" si="126"/>
        <v/>
      </c>
      <c r="T420" s="82">
        <f>IF(M420="Tierische Erzeugnisse",IF(OR($M420=0,L420&lt;&gt;0,U420&gt;0),"",IFERROR(VLOOKUP($E420,'SD Abgabe'!$A$32:$N$4326,'SD Abgabe'!$J$28,FALSE),0)),)</f>
        <v>0</v>
      </c>
      <c r="U420" s="83"/>
      <c r="V420" s="81" t="str">
        <f t="shared" si="138"/>
        <v/>
      </c>
      <c r="W420" s="82">
        <f>IF(M420="organische Düngemittel",IF(OR($M420=0,L420&lt;&gt;0,X420&gt;0),"",IFERROR(VLOOKUP($E420,'SD Abgabe'!$A$32:$N$4326,'SD Abgabe'!$J$28,FALSE),)),)</f>
        <v>0</v>
      </c>
      <c r="X420" s="84"/>
      <c r="Y420" s="85" t="str">
        <f ca="1">IFERROR(VLOOKUP($E420,'SD Abgabe'!$A$32:$N$610,Y$20,FALSE),"")</f>
        <v/>
      </c>
      <c r="Z420" s="86" t="str">
        <f ca="1">IFERROR(IF(AND(J420&lt;&gt;"eigene Stoffe",VLOOKUP($E420,'SD Abgabe'!$A$32:$N$610,'SD Abgabe'!$G$28,FALSE)=0),"",IF($L420&lt;&gt;0,"",IFERROR(IF(AND(P420&gt;0,O420&lt;&gt;"",Q420&lt;&gt;"t TM"),VLOOKUP($E420,'SD Abgabe'!$A$32:$N$610,'SD Abgabe'!$G$28,FALSE)/O420*P420,VLOOKUP($E420,'SD Abgabe'!$A$32:$N$610,'SD Abgabe'!$G$28,FALSE)),""))),"")</f>
        <v/>
      </c>
      <c r="AA420" s="87"/>
      <c r="AB420" s="86" t="str">
        <f ca="1">IFERROR(IF(AND(J420&lt;&gt;"eigene Stoffe",VLOOKUP($E420,'SD Abgabe'!$A$32:$N$610,'SD Abgabe'!$H$28,FALSE)=0),"",IF($L420&lt;&gt;0,"",IFERROR(IF(AND(P420&gt;0,O420&lt;&gt;"",Q420&lt;&gt;"t TM"),VLOOKUP($E420,'SD Abgabe'!$A$32:$N$610,'SD Abgabe'!$H$28,FALSE)/O420*P420,VLOOKUP($E420,'SD Abgabe'!$A$32:$N$610,'SD Abgabe'!$H$28,FALSE)),""))),"")</f>
        <v/>
      </c>
      <c r="AC420" s="87"/>
      <c r="AD420" s="424" t="s">
        <v>667</v>
      </c>
      <c r="AE420" s="26" t="str">
        <f>IF($M420=0,"",IFERROR(VLOOKUP($E420,'SD Abgabe'!$A$32:$N$556,AE$20,FALSE),""))</f>
        <v/>
      </c>
      <c r="AF420" s="15">
        <f t="shared" ca="1" si="139"/>
        <v>0</v>
      </c>
      <c r="AG420">
        <f t="shared" ca="1" si="127"/>
        <v>0</v>
      </c>
      <c r="AH420">
        <f t="shared" ca="1" si="128"/>
        <v>0</v>
      </c>
      <c r="AI420">
        <f t="shared" ca="1" si="129"/>
        <v>0</v>
      </c>
      <c r="AJ420">
        <f t="shared" ca="1" si="130"/>
        <v>0</v>
      </c>
      <c r="AK420">
        <f t="shared" si="140"/>
        <v>0</v>
      </c>
      <c r="AL420" s="28" t="e">
        <f ca="1">COUNTIF(OFFSET('SD Abgabe'!$C$32,VLOOKUP(J420,Art_Abgabe,3,FALSE),0,VLOOKUP(J420,Art_Abgabe,4,FALSE)-VLOOKUP(J420,Art_Abgabe,3,FALSE)+1,1),K420)</f>
        <v>#N/A</v>
      </c>
      <c r="AM420" s="14">
        <f ca="1">COUNTIF(OFFSET('SD Abgabe'!$M$32,VLOOKUP(E420,'SD Abgabe'!$A$33:$X$485,'SD Abgabe'!$X$28,FALSE),0,1,VLOOKUP(E420,'SD Abgabe'!$A$33:$Y$485,'SD Abgabe'!$Y$28,FALSE)),M420)</f>
        <v>0</v>
      </c>
      <c r="AN420" s="91">
        <f t="shared" ca="1" si="131"/>
        <v>0</v>
      </c>
      <c r="AO420" s="98">
        <f t="shared" si="141"/>
        <v>3</v>
      </c>
      <c r="AP420" s="98">
        <f t="shared" si="132"/>
        <v>0</v>
      </c>
      <c r="AQ420" s="17" t="str">
        <f t="shared" si="133"/>
        <v>1900-1-Abgabe</v>
      </c>
    </row>
    <row r="421" spans="1:43">
      <c r="A421" s="98">
        <f t="shared" si="122"/>
        <v>0</v>
      </c>
      <c r="B421" s="98" t="str">
        <f>IF(C421=1,SUM($C$23:C421),"")</f>
        <v/>
      </c>
      <c r="C421" s="98">
        <f t="shared" si="123"/>
        <v>0</v>
      </c>
      <c r="D421" t="str">
        <f t="shared" si="135"/>
        <v>1900-1-Abgabe-</v>
      </c>
      <c r="E421" s="7" t="str">
        <f t="shared" ca="1" si="124"/>
        <v>-</v>
      </c>
      <c r="F421" s="7">
        <f t="shared" si="136"/>
        <v>1900</v>
      </c>
      <c r="G421" s="7">
        <f t="shared" si="137"/>
        <v>1</v>
      </c>
      <c r="H421" s="162">
        <f t="shared" si="134"/>
        <v>399</v>
      </c>
      <c r="I421" s="77"/>
      <c r="J421" s="78"/>
      <c r="K421" s="79"/>
      <c r="L421" s="80"/>
      <c r="M421" s="177"/>
      <c r="N421" s="309" t="str">
        <f t="shared" ca="1" si="125"/>
        <v/>
      </c>
      <c r="O421" s="310" t="str">
        <f ca="1">IFERROR(IF(VLOOKUP($E421,'SD Abgabe'!$A$32:$N$610,'SD Abgabe'!$D$28,FALSE)=0,"",VLOOKUP($E421,'SD Abgabe'!$A$32:$N$610,'SD Abgabe'!$D$28,FALSE)),"")</f>
        <v/>
      </c>
      <c r="P421" s="313"/>
      <c r="Q421" s="317" t="str">
        <f>IF(OR($M421=0,L421&lt;&gt;0),"",IFERROR(VLOOKUP($E421,'SD Abgabe'!$A$32:$N$610,'SD Abgabe'!$E$28,FALSE),""))</f>
        <v/>
      </c>
      <c r="R421" s="87"/>
      <c r="S421" s="81" t="str">
        <f t="shared" si="126"/>
        <v/>
      </c>
      <c r="T421" s="82">
        <f>IF(M421="Tierische Erzeugnisse",IF(OR($M421=0,L421&lt;&gt;0,U421&gt;0),"",IFERROR(VLOOKUP($E421,'SD Abgabe'!$A$32:$N$4326,'SD Abgabe'!$J$28,FALSE),0)),)</f>
        <v>0</v>
      </c>
      <c r="U421" s="83"/>
      <c r="V421" s="81" t="str">
        <f t="shared" si="138"/>
        <v/>
      </c>
      <c r="W421" s="82">
        <f>IF(M421="organische Düngemittel",IF(OR($M421=0,L421&lt;&gt;0,X421&gt;0),"",IFERROR(VLOOKUP($E421,'SD Abgabe'!$A$32:$N$4326,'SD Abgabe'!$J$28,FALSE),)),)</f>
        <v>0</v>
      </c>
      <c r="X421" s="84"/>
      <c r="Y421" s="85" t="str">
        <f ca="1">IFERROR(VLOOKUP($E421,'SD Abgabe'!$A$32:$N$610,Y$20,FALSE),"")</f>
        <v/>
      </c>
      <c r="Z421" s="86" t="str">
        <f ca="1">IFERROR(IF(AND(J421&lt;&gt;"eigene Stoffe",VLOOKUP($E421,'SD Abgabe'!$A$32:$N$610,'SD Abgabe'!$G$28,FALSE)=0),"",IF($L421&lt;&gt;0,"",IFERROR(IF(AND(P421&gt;0,O421&lt;&gt;"",Q421&lt;&gt;"t TM"),VLOOKUP($E421,'SD Abgabe'!$A$32:$N$610,'SD Abgabe'!$G$28,FALSE)/O421*P421,VLOOKUP($E421,'SD Abgabe'!$A$32:$N$610,'SD Abgabe'!$G$28,FALSE)),""))),"")</f>
        <v/>
      </c>
      <c r="AA421" s="87"/>
      <c r="AB421" s="86" t="str">
        <f ca="1">IFERROR(IF(AND(J421&lt;&gt;"eigene Stoffe",VLOOKUP($E421,'SD Abgabe'!$A$32:$N$610,'SD Abgabe'!$H$28,FALSE)=0),"",IF($L421&lt;&gt;0,"",IFERROR(IF(AND(P421&gt;0,O421&lt;&gt;"",Q421&lt;&gt;"t TM"),VLOOKUP($E421,'SD Abgabe'!$A$32:$N$610,'SD Abgabe'!$H$28,FALSE)/O421*P421,VLOOKUP($E421,'SD Abgabe'!$A$32:$N$610,'SD Abgabe'!$H$28,FALSE)),""))),"")</f>
        <v/>
      </c>
      <c r="AC421" s="87"/>
      <c r="AD421" s="424" t="s">
        <v>667</v>
      </c>
      <c r="AE421" s="26" t="str">
        <f>IF($M421=0,"",IFERROR(VLOOKUP($E421,'SD Abgabe'!$A$32:$N$556,AE$20,FALSE),""))</f>
        <v/>
      </c>
      <c r="AF421" s="15">
        <f t="shared" ca="1" si="139"/>
        <v>0</v>
      </c>
      <c r="AG421">
        <f t="shared" ca="1" si="127"/>
        <v>0</v>
      </c>
      <c r="AH421">
        <f t="shared" ca="1" si="128"/>
        <v>0</v>
      </c>
      <c r="AI421">
        <f t="shared" ca="1" si="129"/>
        <v>0</v>
      </c>
      <c r="AJ421">
        <f t="shared" ca="1" si="130"/>
        <v>0</v>
      </c>
      <c r="AK421">
        <f t="shared" si="140"/>
        <v>0</v>
      </c>
      <c r="AL421" s="28" t="e">
        <f ca="1">COUNTIF(OFFSET('SD Abgabe'!$C$32,VLOOKUP(J421,Art_Abgabe,3,FALSE),0,VLOOKUP(J421,Art_Abgabe,4,FALSE)-VLOOKUP(J421,Art_Abgabe,3,FALSE)+1,1),K421)</f>
        <v>#N/A</v>
      </c>
      <c r="AM421" s="14">
        <f ca="1">COUNTIF(OFFSET('SD Abgabe'!$M$32,VLOOKUP(E421,'SD Abgabe'!$A$33:$X$485,'SD Abgabe'!$X$28,FALSE),0,1,VLOOKUP(E421,'SD Abgabe'!$A$33:$Y$485,'SD Abgabe'!$Y$28,FALSE)),M421)</f>
        <v>0</v>
      </c>
      <c r="AN421" s="91">
        <f t="shared" ca="1" si="131"/>
        <v>0</v>
      </c>
      <c r="AO421" s="98">
        <f t="shared" si="141"/>
        <v>3</v>
      </c>
      <c r="AP421" s="98">
        <f t="shared" si="132"/>
        <v>0</v>
      </c>
      <c r="AQ421" s="17" t="str">
        <f t="shared" si="133"/>
        <v>1900-1-Abgabe</v>
      </c>
    </row>
    <row r="422" spans="1:43">
      <c r="A422" s="98">
        <f t="shared" si="122"/>
        <v>0</v>
      </c>
      <c r="B422" s="98" t="str">
        <f>IF(C422=1,SUM($C$23:C422),"")</f>
        <v/>
      </c>
      <c r="C422" s="98">
        <f t="shared" si="123"/>
        <v>0</v>
      </c>
      <c r="D422" t="str">
        <f t="shared" si="135"/>
        <v>1900-1-Abgabe-</v>
      </c>
      <c r="E422" s="7" t="str">
        <f t="shared" ca="1" si="124"/>
        <v>-</v>
      </c>
      <c r="F422" s="7">
        <f t="shared" si="136"/>
        <v>1900</v>
      </c>
      <c r="G422" s="7">
        <f t="shared" si="137"/>
        <v>1</v>
      </c>
      <c r="H422" s="162">
        <f t="shared" si="134"/>
        <v>400</v>
      </c>
      <c r="I422" s="77"/>
      <c r="J422" s="78"/>
      <c r="K422" s="79"/>
      <c r="L422" s="80"/>
      <c r="M422" s="177"/>
      <c r="N422" s="309" t="str">
        <f t="shared" ca="1" si="125"/>
        <v/>
      </c>
      <c r="O422" s="310" t="str">
        <f ca="1">IFERROR(IF(VLOOKUP($E422,'SD Abgabe'!$A$32:$N$610,'SD Abgabe'!$D$28,FALSE)=0,"",VLOOKUP($E422,'SD Abgabe'!$A$32:$N$610,'SD Abgabe'!$D$28,FALSE)),"")</f>
        <v/>
      </c>
      <c r="P422" s="313"/>
      <c r="Q422" s="317" t="str">
        <f>IF(OR($M422=0,L422&lt;&gt;0),"",IFERROR(VLOOKUP($E422,'SD Abgabe'!$A$32:$N$610,'SD Abgabe'!$E$28,FALSE),""))</f>
        <v/>
      </c>
      <c r="R422" s="87"/>
      <c r="S422" s="81" t="str">
        <f t="shared" si="126"/>
        <v/>
      </c>
      <c r="T422" s="82">
        <f>IF(M422="Tierische Erzeugnisse",IF(OR($M422=0,L422&lt;&gt;0,U422&gt;0),"",IFERROR(VLOOKUP($E422,'SD Abgabe'!$A$32:$N$4326,'SD Abgabe'!$J$28,FALSE),0)),)</f>
        <v>0</v>
      </c>
      <c r="U422" s="83"/>
      <c r="V422" s="81" t="str">
        <f t="shared" si="138"/>
        <v/>
      </c>
      <c r="W422" s="82">
        <f>IF(M422="organische Düngemittel",IF(OR($M422=0,L422&lt;&gt;0,X422&gt;0),"",IFERROR(VLOOKUP($E422,'SD Abgabe'!$A$32:$N$4326,'SD Abgabe'!$J$28,FALSE),)),)</f>
        <v>0</v>
      </c>
      <c r="X422" s="84"/>
      <c r="Y422" s="85" t="str">
        <f ca="1">IFERROR(VLOOKUP($E422,'SD Abgabe'!$A$32:$N$610,Y$20,FALSE),"")</f>
        <v/>
      </c>
      <c r="Z422" s="86" t="str">
        <f ca="1">IFERROR(IF(AND(J422&lt;&gt;"eigene Stoffe",VLOOKUP($E422,'SD Abgabe'!$A$32:$N$610,'SD Abgabe'!$G$28,FALSE)=0),"",IF($L422&lt;&gt;0,"",IFERROR(IF(AND(P422&gt;0,O422&lt;&gt;"",Q422&lt;&gt;"t TM"),VLOOKUP($E422,'SD Abgabe'!$A$32:$N$610,'SD Abgabe'!$G$28,FALSE)/O422*P422,VLOOKUP($E422,'SD Abgabe'!$A$32:$N$610,'SD Abgabe'!$G$28,FALSE)),""))),"")</f>
        <v/>
      </c>
      <c r="AA422" s="87"/>
      <c r="AB422" s="86" t="str">
        <f ca="1">IFERROR(IF(AND(J422&lt;&gt;"eigene Stoffe",VLOOKUP($E422,'SD Abgabe'!$A$32:$N$610,'SD Abgabe'!$H$28,FALSE)=0),"",IF($L422&lt;&gt;0,"",IFERROR(IF(AND(P422&gt;0,O422&lt;&gt;"",Q422&lt;&gt;"t TM"),VLOOKUP($E422,'SD Abgabe'!$A$32:$N$610,'SD Abgabe'!$H$28,FALSE)/O422*P422,VLOOKUP($E422,'SD Abgabe'!$A$32:$N$610,'SD Abgabe'!$H$28,FALSE)),""))),"")</f>
        <v/>
      </c>
      <c r="AC422" s="87"/>
      <c r="AD422" s="424" t="s">
        <v>667</v>
      </c>
      <c r="AE422" s="26" t="str">
        <f>IF($M422=0,"",IFERROR(VLOOKUP($E422,'SD Abgabe'!$A$32:$N$556,AE$20,FALSE),""))</f>
        <v/>
      </c>
      <c r="AF422" s="15">
        <f t="shared" ca="1" si="139"/>
        <v>0</v>
      </c>
      <c r="AG422">
        <f t="shared" ca="1" si="127"/>
        <v>0</v>
      </c>
      <c r="AH422">
        <f t="shared" ca="1" si="128"/>
        <v>0</v>
      </c>
      <c r="AI422">
        <f t="shared" ca="1" si="129"/>
        <v>0</v>
      </c>
      <c r="AJ422">
        <f t="shared" ca="1" si="130"/>
        <v>0</v>
      </c>
      <c r="AK422">
        <f t="shared" si="140"/>
        <v>0</v>
      </c>
      <c r="AL422" s="28" t="e">
        <f ca="1">COUNTIF(OFFSET('SD Abgabe'!$C$32,VLOOKUP(J422,Art_Abgabe,3,FALSE),0,VLOOKUP(J422,Art_Abgabe,4,FALSE)-VLOOKUP(J422,Art_Abgabe,3,FALSE)+1,1),K422)</f>
        <v>#N/A</v>
      </c>
      <c r="AM422" s="14">
        <f ca="1">COUNTIF(OFFSET('SD Abgabe'!$M$32,VLOOKUP(E422,'SD Abgabe'!$A$33:$X$485,'SD Abgabe'!$X$28,FALSE),0,1,VLOOKUP(E422,'SD Abgabe'!$A$33:$Y$485,'SD Abgabe'!$Y$28,FALSE)),M422)</f>
        <v>0</v>
      </c>
      <c r="AN422" s="91">
        <f t="shared" ca="1" si="131"/>
        <v>0</v>
      </c>
      <c r="AO422" s="98">
        <f t="shared" si="141"/>
        <v>3</v>
      </c>
      <c r="AP422" s="98">
        <f t="shared" si="132"/>
        <v>0</v>
      </c>
      <c r="AQ422" s="17" t="str">
        <f t="shared" si="133"/>
        <v>1900-1-Abgabe</v>
      </c>
    </row>
    <row r="423" spans="1:43">
      <c r="A423" s="98">
        <f t="shared" si="122"/>
        <v>0</v>
      </c>
      <c r="B423" s="98" t="str">
        <f>IF(C423=1,SUM($C$23:C423),"")</f>
        <v/>
      </c>
      <c r="C423" s="98">
        <f t="shared" si="123"/>
        <v>0</v>
      </c>
      <c r="D423" t="str">
        <f t="shared" si="135"/>
        <v>1900-1-Abgabe-</v>
      </c>
      <c r="E423" s="7" t="str">
        <f t="shared" ca="1" si="124"/>
        <v>-</v>
      </c>
      <c r="F423" s="7">
        <f t="shared" si="136"/>
        <v>1900</v>
      </c>
      <c r="G423" s="7">
        <f t="shared" si="137"/>
        <v>1</v>
      </c>
      <c r="H423" s="162">
        <f t="shared" si="134"/>
        <v>401</v>
      </c>
      <c r="I423" s="77"/>
      <c r="J423" s="78"/>
      <c r="K423" s="79"/>
      <c r="L423" s="80"/>
      <c r="M423" s="177"/>
      <c r="N423" s="309" t="str">
        <f t="shared" ca="1" si="125"/>
        <v/>
      </c>
      <c r="O423" s="310" t="str">
        <f ca="1">IFERROR(IF(VLOOKUP($E423,'SD Abgabe'!$A$32:$N$610,'SD Abgabe'!$D$28,FALSE)=0,"",VLOOKUP($E423,'SD Abgabe'!$A$32:$N$610,'SD Abgabe'!$D$28,FALSE)),"")</f>
        <v/>
      </c>
      <c r="P423" s="313"/>
      <c r="Q423" s="317" t="str">
        <f>IF(OR($M423=0,L423&lt;&gt;0),"",IFERROR(VLOOKUP($E423,'SD Abgabe'!$A$32:$N$610,'SD Abgabe'!$E$28,FALSE),""))</f>
        <v/>
      </c>
      <c r="R423" s="87"/>
      <c r="S423" s="81" t="str">
        <f t="shared" si="126"/>
        <v/>
      </c>
      <c r="T423" s="82">
        <f>IF(M423="Tierische Erzeugnisse",IF(OR($M423=0,L423&lt;&gt;0,U423&gt;0),"",IFERROR(VLOOKUP($E423,'SD Abgabe'!$A$32:$N$4326,'SD Abgabe'!$J$28,FALSE),0)),)</f>
        <v>0</v>
      </c>
      <c r="U423" s="83"/>
      <c r="V423" s="81" t="str">
        <f t="shared" si="138"/>
        <v/>
      </c>
      <c r="W423" s="82">
        <f>IF(M423="organische Düngemittel",IF(OR($M423=0,L423&lt;&gt;0,X423&gt;0),"",IFERROR(VLOOKUP($E423,'SD Abgabe'!$A$32:$N$4326,'SD Abgabe'!$J$28,FALSE),)),)</f>
        <v>0</v>
      </c>
      <c r="X423" s="84"/>
      <c r="Y423" s="85" t="str">
        <f ca="1">IFERROR(VLOOKUP($E423,'SD Abgabe'!$A$32:$N$610,Y$20,FALSE),"")</f>
        <v/>
      </c>
      <c r="Z423" s="86" t="str">
        <f ca="1">IFERROR(IF(AND(J423&lt;&gt;"eigene Stoffe",VLOOKUP($E423,'SD Abgabe'!$A$32:$N$610,'SD Abgabe'!$G$28,FALSE)=0),"",IF($L423&lt;&gt;0,"",IFERROR(IF(AND(P423&gt;0,O423&lt;&gt;"",Q423&lt;&gt;"t TM"),VLOOKUP($E423,'SD Abgabe'!$A$32:$N$610,'SD Abgabe'!$G$28,FALSE)/O423*P423,VLOOKUP($E423,'SD Abgabe'!$A$32:$N$610,'SD Abgabe'!$G$28,FALSE)),""))),"")</f>
        <v/>
      </c>
      <c r="AA423" s="87"/>
      <c r="AB423" s="86" t="str">
        <f ca="1">IFERROR(IF(AND(J423&lt;&gt;"eigene Stoffe",VLOOKUP($E423,'SD Abgabe'!$A$32:$N$610,'SD Abgabe'!$H$28,FALSE)=0),"",IF($L423&lt;&gt;0,"",IFERROR(IF(AND(P423&gt;0,O423&lt;&gt;"",Q423&lt;&gt;"t TM"),VLOOKUP($E423,'SD Abgabe'!$A$32:$N$610,'SD Abgabe'!$H$28,FALSE)/O423*P423,VLOOKUP($E423,'SD Abgabe'!$A$32:$N$610,'SD Abgabe'!$H$28,FALSE)),""))),"")</f>
        <v/>
      </c>
      <c r="AC423" s="87"/>
      <c r="AD423" s="424" t="s">
        <v>667</v>
      </c>
      <c r="AE423" s="26" t="str">
        <f>IF($M423=0,"",IFERROR(VLOOKUP($E423,'SD Abgabe'!$A$32:$N$556,AE$20,FALSE),""))</f>
        <v/>
      </c>
      <c r="AF423" s="15">
        <f t="shared" ca="1" si="139"/>
        <v>0</v>
      </c>
      <c r="AG423">
        <f t="shared" ca="1" si="127"/>
        <v>0</v>
      </c>
      <c r="AH423">
        <f t="shared" ca="1" si="128"/>
        <v>0</v>
      </c>
      <c r="AI423">
        <f t="shared" ca="1" si="129"/>
        <v>0</v>
      </c>
      <c r="AJ423">
        <f t="shared" ca="1" si="130"/>
        <v>0</v>
      </c>
      <c r="AK423">
        <f t="shared" si="140"/>
        <v>0</v>
      </c>
      <c r="AL423" s="28" t="e">
        <f ca="1">COUNTIF(OFFSET('SD Abgabe'!$C$32,VLOOKUP(J423,Art_Abgabe,3,FALSE),0,VLOOKUP(J423,Art_Abgabe,4,FALSE)-VLOOKUP(J423,Art_Abgabe,3,FALSE)+1,1),K423)</f>
        <v>#N/A</v>
      </c>
      <c r="AM423" s="14">
        <f ca="1">COUNTIF(OFFSET('SD Abgabe'!$M$32,VLOOKUP(E423,'SD Abgabe'!$A$33:$X$485,'SD Abgabe'!$X$28,FALSE),0,1,VLOOKUP(E423,'SD Abgabe'!$A$33:$Y$485,'SD Abgabe'!$Y$28,FALSE)),M423)</f>
        <v>0</v>
      </c>
      <c r="AN423" s="91">
        <f t="shared" ca="1" si="131"/>
        <v>0</v>
      </c>
      <c r="AO423" s="98">
        <f t="shared" si="141"/>
        <v>3</v>
      </c>
      <c r="AP423" s="98">
        <f t="shared" si="132"/>
        <v>0</v>
      </c>
      <c r="AQ423" s="17" t="str">
        <f t="shared" si="133"/>
        <v>1900-1-Abgabe</v>
      </c>
    </row>
    <row r="424" spans="1:43">
      <c r="A424" s="98">
        <f t="shared" si="122"/>
        <v>0</v>
      </c>
      <c r="B424" s="98" t="str">
        <f>IF(C424=1,SUM($C$23:C424),"")</f>
        <v/>
      </c>
      <c r="C424" s="98">
        <f t="shared" si="123"/>
        <v>0</v>
      </c>
      <c r="D424" t="str">
        <f t="shared" si="135"/>
        <v>1900-1-Abgabe-</v>
      </c>
      <c r="E424" s="7" t="str">
        <f t="shared" ca="1" si="124"/>
        <v>-</v>
      </c>
      <c r="F424" s="7">
        <f t="shared" si="136"/>
        <v>1900</v>
      </c>
      <c r="G424" s="7">
        <f t="shared" si="137"/>
        <v>1</v>
      </c>
      <c r="H424" s="162">
        <f t="shared" si="134"/>
        <v>402</v>
      </c>
      <c r="I424" s="77"/>
      <c r="J424" s="78"/>
      <c r="K424" s="79"/>
      <c r="L424" s="80"/>
      <c r="M424" s="177"/>
      <c r="N424" s="309" t="str">
        <f t="shared" ca="1" si="125"/>
        <v/>
      </c>
      <c r="O424" s="310" t="str">
        <f ca="1">IFERROR(IF(VLOOKUP($E424,'SD Abgabe'!$A$32:$N$610,'SD Abgabe'!$D$28,FALSE)=0,"",VLOOKUP($E424,'SD Abgabe'!$A$32:$N$610,'SD Abgabe'!$D$28,FALSE)),"")</f>
        <v/>
      </c>
      <c r="P424" s="313"/>
      <c r="Q424" s="317" t="str">
        <f>IF(OR($M424=0,L424&lt;&gt;0),"",IFERROR(VLOOKUP($E424,'SD Abgabe'!$A$32:$N$610,'SD Abgabe'!$E$28,FALSE),""))</f>
        <v/>
      </c>
      <c r="R424" s="87"/>
      <c r="S424" s="81" t="str">
        <f t="shared" si="126"/>
        <v/>
      </c>
      <c r="T424" s="82">
        <f>IF(M424="Tierische Erzeugnisse",IF(OR($M424=0,L424&lt;&gt;0,U424&gt;0),"",IFERROR(VLOOKUP($E424,'SD Abgabe'!$A$32:$N$4326,'SD Abgabe'!$J$28,FALSE),0)),)</f>
        <v>0</v>
      </c>
      <c r="U424" s="83"/>
      <c r="V424" s="81" t="str">
        <f t="shared" si="138"/>
        <v/>
      </c>
      <c r="W424" s="82">
        <f>IF(M424="organische Düngemittel",IF(OR($M424=0,L424&lt;&gt;0,X424&gt;0),"",IFERROR(VLOOKUP($E424,'SD Abgabe'!$A$32:$N$4326,'SD Abgabe'!$J$28,FALSE),)),)</f>
        <v>0</v>
      </c>
      <c r="X424" s="84"/>
      <c r="Y424" s="85" t="str">
        <f ca="1">IFERROR(VLOOKUP($E424,'SD Abgabe'!$A$32:$N$610,Y$20,FALSE),"")</f>
        <v/>
      </c>
      <c r="Z424" s="86" t="str">
        <f ca="1">IFERROR(IF(AND(J424&lt;&gt;"eigene Stoffe",VLOOKUP($E424,'SD Abgabe'!$A$32:$N$610,'SD Abgabe'!$G$28,FALSE)=0),"",IF($L424&lt;&gt;0,"",IFERROR(IF(AND(P424&gt;0,O424&lt;&gt;"",Q424&lt;&gt;"t TM"),VLOOKUP($E424,'SD Abgabe'!$A$32:$N$610,'SD Abgabe'!$G$28,FALSE)/O424*P424,VLOOKUP($E424,'SD Abgabe'!$A$32:$N$610,'SD Abgabe'!$G$28,FALSE)),""))),"")</f>
        <v/>
      </c>
      <c r="AA424" s="87"/>
      <c r="AB424" s="86" t="str">
        <f ca="1">IFERROR(IF(AND(J424&lt;&gt;"eigene Stoffe",VLOOKUP($E424,'SD Abgabe'!$A$32:$N$610,'SD Abgabe'!$H$28,FALSE)=0),"",IF($L424&lt;&gt;0,"",IFERROR(IF(AND(P424&gt;0,O424&lt;&gt;"",Q424&lt;&gt;"t TM"),VLOOKUP($E424,'SD Abgabe'!$A$32:$N$610,'SD Abgabe'!$H$28,FALSE)/O424*P424,VLOOKUP($E424,'SD Abgabe'!$A$32:$N$610,'SD Abgabe'!$H$28,FALSE)),""))),"")</f>
        <v/>
      </c>
      <c r="AC424" s="87"/>
      <c r="AD424" s="424" t="s">
        <v>667</v>
      </c>
      <c r="AE424" s="26" t="str">
        <f>IF($M424=0,"",IFERROR(VLOOKUP($E424,'SD Abgabe'!$A$32:$N$556,AE$20,FALSE),""))</f>
        <v/>
      </c>
      <c r="AF424" s="15">
        <f t="shared" ca="1" si="139"/>
        <v>0</v>
      </c>
      <c r="AG424">
        <f t="shared" ca="1" si="127"/>
        <v>0</v>
      </c>
      <c r="AH424">
        <f t="shared" ca="1" si="128"/>
        <v>0</v>
      </c>
      <c r="AI424">
        <f t="shared" ca="1" si="129"/>
        <v>0</v>
      </c>
      <c r="AJ424">
        <f t="shared" ca="1" si="130"/>
        <v>0</v>
      </c>
      <c r="AK424">
        <f t="shared" si="140"/>
        <v>0</v>
      </c>
      <c r="AL424" s="28" t="e">
        <f ca="1">COUNTIF(OFFSET('SD Abgabe'!$C$32,VLOOKUP(J424,Art_Abgabe,3,FALSE),0,VLOOKUP(J424,Art_Abgabe,4,FALSE)-VLOOKUP(J424,Art_Abgabe,3,FALSE)+1,1),K424)</f>
        <v>#N/A</v>
      </c>
      <c r="AM424" s="14">
        <f ca="1">COUNTIF(OFFSET('SD Abgabe'!$M$32,VLOOKUP(E424,'SD Abgabe'!$A$33:$X$485,'SD Abgabe'!$X$28,FALSE),0,1,VLOOKUP(E424,'SD Abgabe'!$A$33:$Y$485,'SD Abgabe'!$Y$28,FALSE)),M424)</f>
        <v>0</v>
      </c>
      <c r="AN424" s="91">
        <f t="shared" ca="1" si="131"/>
        <v>0</v>
      </c>
      <c r="AO424" s="98">
        <f t="shared" si="141"/>
        <v>3</v>
      </c>
      <c r="AP424" s="98">
        <f t="shared" si="132"/>
        <v>0</v>
      </c>
      <c r="AQ424" s="17" t="str">
        <f t="shared" si="133"/>
        <v>1900-1-Abgabe</v>
      </c>
    </row>
    <row r="425" spans="1:43">
      <c r="A425" s="98">
        <f t="shared" si="122"/>
        <v>0</v>
      </c>
      <c r="B425" s="98" t="str">
        <f>IF(C425=1,SUM($C$23:C425),"")</f>
        <v/>
      </c>
      <c r="C425" s="98">
        <f t="shared" si="123"/>
        <v>0</v>
      </c>
      <c r="D425" t="str">
        <f t="shared" si="135"/>
        <v>1900-1-Abgabe-</v>
      </c>
      <c r="E425" s="7" t="str">
        <f t="shared" ca="1" si="124"/>
        <v>-</v>
      </c>
      <c r="F425" s="7">
        <f t="shared" si="136"/>
        <v>1900</v>
      </c>
      <c r="G425" s="7">
        <f t="shared" si="137"/>
        <v>1</v>
      </c>
      <c r="H425" s="162">
        <f t="shared" si="134"/>
        <v>403</v>
      </c>
      <c r="I425" s="77"/>
      <c r="J425" s="78"/>
      <c r="K425" s="79"/>
      <c r="L425" s="80"/>
      <c r="M425" s="177"/>
      <c r="N425" s="309" t="str">
        <f t="shared" ca="1" si="125"/>
        <v/>
      </c>
      <c r="O425" s="310" t="str">
        <f ca="1">IFERROR(IF(VLOOKUP($E425,'SD Abgabe'!$A$32:$N$610,'SD Abgabe'!$D$28,FALSE)=0,"",VLOOKUP($E425,'SD Abgabe'!$A$32:$N$610,'SD Abgabe'!$D$28,FALSE)),"")</f>
        <v/>
      </c>
      <c r="P425" s="313"/>
      <c r="Q425" s="317" t="str">
        <f>IF(OR($M425=0,L425&lt;&gt;0),"",IFERROR(VLOOKUP($E425,'SD Abgabe'!$A$32:$N$610,'SD Abgabe'!$E$28,FALSE),""))</f>
        <v/>
      </c>
      <c r="R425" s="87"/>
      <c r="S425" s="81" t="str">
        <f t="shared" si="126"/>
        <v/>
      </c>
      <c r="T425" s="82">
        <f>IF(M425="Tierische Erzeugnisse",IF(OR($M425=0,L425&lt;&gt;0,U425&gt;0),"",IFERROR(VLOOKUP($E425,'SD Abgabe'!$A$32:$N$4326,'SD Abgabe'!$J$28,FALSE),0)),)</f>
        <v>0</v>
      </c>
      <c r="U425" s="83"/>
      <c r="V425" s="81" t="str">
        <f t="shared" si="138"/>
        <v/>
      </c>
      <c r="W425" s="82">
        <f>IF(M425="organische Düngemittel",IF(OR($M425=0,L425&lt;&gt;0,X425&gt;0),"",IFERROR(VLOOKUP($E425,'SD Abgabe'!$A$32:$N$4326,'SD Abgabe'!$J$28,FALSE),)),)</f>
        <v>0</v>
      </c>
      <c r="X425" s="84"/>
      <c r="Y425" s="85" t="str">
        <f ca="1">IFERROR(VLOOKUP($E425,'SD Abgabe'!$A$32:$N$610,Y$20,FALSE),"")</f>
        <v/>
      </c>
      <c r="Z425" s="86" t="str">
        <f ca="1">IFERROR(IF(AND(J425&lt;&gt;"eigene Stoffe",VLOOKUP($E425,'SD Abgabe'!$A$32:$N$610,'SD Abgabe'!$G$28,FALSE)=0),"",IF($L425&lt;&gt;0,"",IFERROR(IF(AND(P425&gt;0,O425&lt;&gt;"",Q425&lt;&gt;"t TM"),VLOOKUP($E425,'SD Abgabe'!$A$32:$N$610,'SD Abgabe'!$G$28,FALSE)/O425*P425,VLOOKUP($E425,'SD Abgabe'!$A$32:$N$610,'SD Abgabe'!$G$28,FALSE)),""))),"")</f>
        <v/>
      </c>
      <c r="AA425" s="87"/>
      <c r="AB425" s="86" t="str">
        <f ca="1">IFERROR(IF(AND(J425&lt;&gt;"eigene Stoffe",VLOOKUP($E425,'SD Abgabe'!$A$32:$N$610,'SD Abgabe'!$H$28,FALSE)=0),"",IF($L425&lt;&gt;0,"",IFERROR(IF(AND(P425&gt;0,O425&lt;&gt;"",Q425&lt;&gt;"t TM"),VLOOKUP($E425,'SD Abgabe'!$A$32:$N$610,'SD Abgabe'!$H$28,FALSE)/O425*P425,VLOOKUP($E425,'SD Abgabe'!$A$32:$N$610,'SD Abgabe'!$H$28,FALSE)),""))),"")</f>
        <v/>
      </c>
      <c r="AC425" s="87"/>
      <c r="AD425" s="424" t="s">
        <v>667</v>
      </c>
      <c r="AE425" s="26" t="str">
        <f>IF($M425=0,"",IFERROR(VLOOKUP($E425,'SD Abgabe'!$A$32:$N$556,AE$20,FALSE),""))</f>
        <v/>
      </c>
      <c r="AF425" s="15">
        <f t="shared" ca="1" si="139"/>
        <v>0</v>
      </c>
      <c r="AG425">
        <f t="shared" ca="1" si="127"/>
        <v>0</v>
      </c>
      <c r="AH425">
        <f t="shared" ca="1" si="128"/>
        <v>0</v>
      </c>
      <c r="AI425">
        <f t="shared" ca="1" si="129"/>
        <v>0</v>
      </c>
      <c r="AJ425">
        <f t="shared" ca="1" si="130"/>
        <v>0</v>
      </c>
      <c r="AK425">
        <f t="shared" si="140"/>
        <v>0</v>
      </c>
      <c r="AL425" s="28" t="e">
        <f ca="1">COUNTIF(OFFSET('SD Abgabe'!$C$32,VLOOKUP(J425,Art_Abgabe,3,FALSE),0,VLOOKUP(J425,Art_Abgabe,4,FALSE)-VLOOKUP(J425,Art_Abgabe,3,FALSE)+1,1),K425)</f>
        <v>#N/A</v>
      </c>
      <c r="AM425" s="14">
        <f ca="1">COUNTIF(OFFSET('SD Abgabe'!$M$32,VLOOKUP(E425,'SD Abgabe'!$A$33:$X$485,'SD Abgabe'!$X$28,FALSE),0,1,VLOOKUP(E425,'SD Abgabe'!$A$33:$Y$485,'SD Abgabe'!$Y$28,FALSE)),M425)</f>
        <v>0</v>
      </c>
      <c r="AN425" s="91">
        <f t="shared" ca="1" si="131"/>
        <v>0</v>
      </c>
      <c r="AO425" s="98">
        <f t="shared" si="141"/>
        <v>3</v>
      </c>
      <c r="AP425" s="98">
        <f t="shared" si="132"/>
        <v>0</v>
      </c>
      <c r="AQ425" s="17" t="str">
        <f t="shared" si="133"/>
        <v>1900-1-Abgabe</v>
      </c>
    </row>
    <row r="426" spans="1:43">
      <c r="A426" s="98">
        <f t="shared" si="122"/>
        <v>0</v>
      </c>
      <c r="B426" s="98" t="str">
        <f>IF(C426=1,SUM($C$23:C426),"")</f>
        <v/>
      </c>
      <c r="C426" s="98">
        <f t="shared" si="123"/>
        <v>0</v>
      </c>
      <c r="D426" t="str">
        <f t="shared" si="135"/>
        <v>1900-1-Abgabe-</v>
      </c>
      <c r="E426" s="7" t="str">
        <f t="shared" ca="1" si="124"/>
        <v>-</v>
      </c>
      <c r="F426" s="7">
        <f t="shared" si="136"/>
        <v>1900</v>
      </c>
      <c r="G426" s="7">
        <f t="shared" si="137"/>
        <v>1</v>
      </c>
      <c r="H426" s="162">
        <f t="shared" si="134"/>
        <v>404</v>
      </c>
      <c r="I426" s="77"/>
      <c r="J426" s="78"/>
      <c r="K426" s="79"/>
      <c r="L426" s="80"/>
      <c r="M426" s="177"/>
      <c r="N426" s="309" t="str">
        <f t="shared" ca="1" si="125"/>
        <v/>
      </c>
      <c r="O426" s="310" t="str">
        <f ca="1">IFERROR(IF(VLOOKUP($E426,'SD Abgabe'!$A$32:$N$610,'SD Abgabe'!$D$28,FALSE)=0,"",VLOOKUP($E426,'SD Abgabe'!$A$32:$N$610,'SD Abgabe'!$D$28,FALSE)),"")</f>
        <v/>
      </c>
      <c r="P426" s="313"/>
      <c r="Q426" s="317" t="str">
        <f>IF(OR($M426=0,L426&lt;&gt;0),"",IFERROR(VLOOKUP($E426,'SD Abgabe'!$A$32:$N$610,'SD Abgabe'!$E$28,FALSE),""))</f>
        <v/>
      </c>
      <c r="R426" s="87"/>
      <c r="S426" s="81" t="str">
        <f t="shared" si="126"/>
        <v/>
      </c>
      <c r="T426" s="82">
        <f>IF(M426="Tierische Erzeugnisse",IF(OR($M426=0,L426&lt;&gt;0,U426&gt;0),"",IFERROR(VLOOKUP($E426,'SD Abgabe'!$A$32:$N$4326,'SD Abgabe'!$J$28,FALSE),0)),)</f>
        <v>0</v>
      </c>
      <c r="U426" s="83"/>
      <c r="V426" s="81" t="str">
        <f t="shared" si="138"/>
        <v/>
      </c>
      <c r="W426" s="82">
        <f>IF(M426="organische Düngemittel",IF(OR($M426=0,L426&lt;&gt;0,X426&gt;0),"",IFERROR(VLOOKUP($E426,'SD Abgabe'!$A$32:$N$4326,'SD Abgabe'!$J$28,FALSE),)),)</f>
        <v>0</v>
      </c>
      <c r="X426" s="84"/>
      <c r="Y426" s="85" t="str">
        <f ca="1">IFERROR(VLOOKUP($E426,'SD Abgabe'!$A$32:$N$610,Y$20,FALSE),"")</f>
        <v/>
      </c>
      <c r="Z426" s="86" t="str">
        <f ca="1">IFERROR(IF(AND(J426&lt;&gt;"eigene Stoffe",VLOOKUP($E426,'SD Abgabe'!$A$32:$N$610,'SD Abgabe'!$G$28,FALSE)=0),"",IF($L426&lt;&gt;0,"",IFERROR(IF(AND(P426&gt;0,O426&lt;&gt;"",Q426&lt;&gt;"t TM"),VLOOKUP($E426,'SD Abgabe'!$A$32:$N$610,'SD Abgabe'!$G$28,FALSE)/O426*P426,VLOOKUP($E426,'SD Abgabe'!$A$32:$N$610,'SD Abgabe'!$G$28,FALSE)),""))),"")</f>
        <v/>
      </c>
      <c r="AA426" s="87"/>
      <c r="AB426" s="86" t="str">
        <f ca="1">IFERROR(IF(AND(J426&lt;&gt;"eigene Stoffe",VLOOKUP($E426,'SD Abgabe'!$A$32:$N$610,'SD Abgabe'!$H$28,FALSE)=0),"",IF($L426&lt;&gt;0,"",IFERROR(IF(AND(P426&gt;0,O426&lt;&gt;"",Q426&lt;&gt;"t TM"),VLOOKUP($E426,'SD Abgabe'!$A$32:$N$610,'SD Abgabe'!$H$28,FALSE)/O426*P426,VLOOKUP($E426,'SD Abgabe'!$A$32:$N$610,'SD Abgabe'!$H$28,FALSE)),""))),"")</f>
        <v/>
      </c>
      <c r="AC426" s="87"/>
      <c r="AD426" s="424" t="s">
        <v>667</v>
      </c>
      <c r="AE426" s="26" t="str">
        <f>IF($M426=0,"",IFERROR(VLOOKUP($E426,'SD Abgabe'!$A$32:$N$556,AE$20,FALSE),""))</f>
        <v/>
      </c>
      <c r="AF426" s="15">
        <f t="shared" ca="1" si="139"/>
        <v>0</v>
      </c>
      <c r="AG426">
        <f t="shared" ca="1" si="127"/>
        <v>0</v>
      </c>
      <c r="AH426">
        <f t="shared" ca="1" si="128"/>
        <v>0</v>
      </c>
      <c r="AI426">
        <f t="shared" ca="1" si="129"/>
        <v>0</v>
      </c>
      <c r="AJ426">
        <f t="shared" ca="1" si="130"/>
        <v>0</v>
      </c>
      <c r="AK426">
        <f t="shared" si="140"/>
        <v>0</v>
      </c>
      <c r="AL426" s="28" t="e">
        <f ca="1">COUNTIF(OFFSET('SD Abgabe'!$C$32,VLOOKUP(J426,Art_Abgabe,3,FALSE),0,VLOOKUP(J426,Art_Abgabe,4,FALSE)-VLOOKUP(J426,Art_Abgabe,3,FALSE)+1,1),K426)</f>
        <v>#N/A</v>
      </c>
      <c r="AM426" s="14">
        <f ca="1">COUNTIF(OFFSET('SD Abgabe'!$M$32,VLOOKUP(E426,'SD Abgabe'!$A$33:$X$485,'SD Abgabe'!$X$28,FALSE),0,1,VLOOKUP(E426,'SD Abgabe'!$A$33:$Y$485,'SD Abgabe'!$Y$28,FALSE)),M426)</f>
        <v>0</v>
      </c>
      <c r="AN426" s="91">
        <f t="shared" ca="1" si="131"/>
        <v>0</v>
      </c>
      <c r="AO426" s="98">
        <f t="shared" si="141"/>
        <v>3</v>
      </c>
      <c r="AP426" s="98">
        <f t="shared" si="132"/>
        <v>0</v>
      </c>
      <c r="AQ426" s="17" t="str">
        <f t="shared" si="133"/>
        <v>1900-1-Abgabe</v>
      </c>
    </row>
    <row r="427" spans="1:43">
      <c r="A427" s="98">
        <f t="shared" si="122"/>
        <v>0</v>
      </c>
      <c r="B427" s="98" t="str">
        <f>IF(C427=1,SUM($C$23:C427),"")</f>
        <v/>
      </c>
      <c r="C427" s="98">
        <f t="shared" si="123"/>
        <v>0</v>
      </c>
      <c r="D427" t="str">
        <f t="shared" si="135"/>
        <v>1900-1-Abgabe-</v>
      </c>
      <c r="E427" s="7" t="str">
        <f t="shared" ca="1" si="124"/>
        <v>-</v>
      </c>
      <c r="F427" s="7">
        <f t="shared" si="136"/>
        <v>1900</v>
      </c>
      <c r="G427" s="7">
        <f t="shared" si="137"/>
        <v>1</v>
      </c>
      <c r="H427" s="162">
        <f t="shared" si="134"/>
        <v>405</v>
      </c>
      <c r="I427" s="77"/>
      <c r="J427" s="78"/>
      <c r="K427" s="79"/>
      <c r="L427" s="80"/>
      <c r="M427" s="177"/>
      <c r="N427" s="309" t="str">
        <f t="shared" ca="1" si="125"/>
        <v/>
      </c>
      <c r="O427" s="310" t="str">
        <f ca="1">IFERROR(IF(VLOOKUP($E427,'SD Abgabe'!$A$32:$N$610,'SD Abgabe'!$D$28,FALSE)=0,"",VLOOKUP($E427,'SD Abgabe'!$A$32:$N$610,'SD Abgabe'!$D$28,FALSE)),"")</f>
        <v/>
      </c>
      <c r="P427" s="313"/>
      <c r="Q427" s="317" t="str">
        <f>IF(OR($M427=0,L427&lt;&gt;0),"",IFERROR(VLOOKUP($E427,'SD Abgabe'!$A$32:$N$610,'SD Abgabe'!$E$28,FALSE),""))</f>
        <v/>
      </c>
      <c r="R427" s="87"/>
      <c r="S427" s="81" t="str">
        <f t="shared" si="126"/>
        <v/>
      </c>
      <c r="T427" s="82">
        <f>IF(M427="Tierische Erzeugnisse",IF(OR($M427=0,L427&lt;&gt;0,U427&gt;0),"",IFERROR(VLOOKUP($E427,'SD Abgabe'!$A$32:$N$4326,'SD Abgabe'!$J$28,FALSE),0)),)</f>
        <v>0</v>
      </c>
      <c r="U427" s="83"/>
      <c r="V427" s="81" t="str">
        <f t="shared" si="138"/>
        <v/>
      </c>
      <c r="W427" s="82">
        <f>IF(M427="organische Düngemittel",IF(OR($M427=0,L427&lt;&gt;0,X427&gt;0),"",IFERROR(VLOOKUP($E427,'SD Abgabe'!$A$32:$N$4326,'SD Abgabe'!$J$28,FALSE),)),)</f>
        <v>0</v>
      </c>
      <c r="X427" s="84"/>
      <c r="Y427" s="85" t="str">
        <f ca="1">IFERROR(VLOOKUP($E427,'SD Abgabe'!$A$32:$N$610,Y$20,FALSE),"")</f>
        <v/>
      </c>
      <c r="Z427" s="86" t="str">
        <f ca="1">IFERROR(IF(AND(J427&lt;&gt;"eigene Stoffe",VLOOKUP($E427,'SD Abgabe'!$A$32:$N$610,'SD Abgabe'!$G$28,FALSE)=0),"",IF($L427&lt;&gt;0,"",IFERROR(IF(AND(P427&gt;0,O427&lt;&gt;"",Q427&lt;&gt;"t TM"),VLOOKUP($E427,'SD Abgabe'!$A$32:$N$610,'SD Abgabe'!$G$28,FALSE)/O427*P427,VLOOKUP($E427,'SD Abgabe'!$A$32:$N$610,'SD Abgabe'!$G$28,FALSE)),""))),"")</f>
        <v/>
      </c>
      <c r="AA427" s="87"/>
      <c r="AB427" s="86" t="str">
        <f ca="1">IFERROR(IF(AND(J427&lt;&gt;"eigene Stoffe",VLOOKUP($E427,'SD Abgabe'!$A$32:$N$610,'SD Abgabe'!$H$28,FALSE)=0),"",IF($L427&lt;&gt;0,"",IFERROR(IF(AND(P427&gt;0,O427&lt;&gt;"",Q427&lt;&gt;"t TM"),VLOOKUP($E427,'SD Abgabe'!$A$32:$N$610,'SD Abgabe'!$H$28,FALSE)/O427*P427,VLOOKUP($E427,'SD Abgabe'!$A$32:$N$610,'SD Abgabe'!$H$28,FALSE)),""))),"")</f>
        <v/>
      </c>
      <c r="AC427" s="87"/>
      <c r="AD427" s="424" t="s">
        <v>667</v>
      </c>
      <c r="AE427" s="26" t="str">
        <f>IF($M427=0,"",IFERROR(VLOOKUP($E427,'SD Abgabe'!$A$32:$N$556,AE$20,FALSE),""))</f>
        <v/>
      </c>
      <c r="AF427" s="15">
        <f t="shared" ca="1" si="139"/>
        <v>0</v>
      </c>
      <c r="AG427">
        <f t="shared" ca="1" si="127"/>
        <v>0</v>
      </c>
      <c r="AH427">
        <f t="shared" ca="1" si="128"/>
        <v>0</v>
      </c>
      <c r="AI427">
        <f t="shared" ca="1" si="129"/>
        <v>0</v>
      </c>
      <c r="AJ427">
        <f t="shared" ca="1" si="130"/>
        <v>0</v>
      </c>
      <c r="AK427">
        <f t="shared" si="140"/>
        <v>0</v>
      </c>
      <c r="AL427" s="28" t="e">
        <f ca="1">COUNTIF(OFFSET('SD Abgabe'!$C$32,VLOOKUP(J427,Art_Abgabe,3,FALSE),0,VLOOKUP(J427,Art_Abgabe,4,FALSE)-VLOOKUP(J427,Art_Abgabe,3,FALSE)+1,1),K427)</f>
        <v>#N/A</v>
      </c>
      <c r="AM427" s="14">
        <f ca="1">COUNTIF(OFFSET('SD Abgabe'!$M$32,VLOOKUP(E427,'SD Abgabe'!$A$33:$X$485,'SD Abgabe'!$X$28,FALSE),0,1,VLOOKUP(E427,'SD Abgabe'!$A$33:$Y$485,'SD Abgabe'!$Y$28,FALSE)),M427)</f>
        <v>0</v>
      </c>
      <c r="AN427" s="91">
        <f t="shared" ca="1" si="131"/>
        <v>0</v>
      </c>
      <c r="AO427" s="98">
        <f t="shared" si="141"/>
        <v>3</v>
      </c>
      <c r="AP427" s="98">
        <f t="shared" si="132"/>
        <v>0</v>
      </c>
      <c r="AQ427" s="17" t="str">
        <f t="shared" si="133"/>
        <v>1900-1-Abgabe</v>
      </c>
    </row>
    <row r="428" spans="1:43">
      <c r="A428" s="98">
        <f t="shared" si="122"/>
        <v>0</v>
      </c>
      <c r="B428" s="98" t="str">
        <f>IF(C428=1,SUM($C$23:C428),"")</f>
        <v/>
      </c>
      <c r="C428" s="98">
        <f t="shared" si="123"/>
        <v>0</v>
      </c>
      <c r="D428" t="str">
        <f t="shared" si="135"/>
        <v>1900-1-Abgabe-</v>
      </c>
      <c r="E428" s="7" t="str">
        <f t="shared" ca="1" si="124"/>
        <v>-</v>
      </c>
      <c r="F428" s="7">
        <f t="shared" si="136"/>
        <v>1900</v>
      </c>
      <c r="G428" s="7">
        <f t="shared" si="137"/>
        <v>1</v>
      </c>
      <c r="H428" s="162">
        <f t="shared" si="134"/>
        <v>406</v>
      </c>
      <c r="I428" s="77"/>
      <c r="J428" s="78"/>
      <c r="K428" s="79"/>
      <c r="L428" s="80"/>
      <c r="M428" s="177"/>
      <c r="N428" s="309" t="str">
        <f t="shared" ca="1" si="125"/>
        <v/>
      </c>
      <c r="O428" s="310" t="str">
        <f ca="1">IFERROR(IF(VLOOKUP($E428,'SD Abgabe'!$A$32:$N$610,'SD Abgabe'!$D$28,FALSE)=0,"",VLOOKUP($E428,'SD Abgabe'!$A$32:$N$610,'SD Abgabe'!$D$28,FALSE)),"")</f>
        <v/>
      </c>
      <c r="P428" s="313"/>
      <c r="Q428" s="317" t="str">
        <f>IF(OR($M428=0,L428&lt;&gt;0),"",IFERROR(VLOOKUP($E428,'SD Abgabe'!$A$32:$N$610,'SD Abgabe'!$E$28,FALSE),""))</f>
        <v/>
      </c>
      <c r="R428" s="87"/>
      <c r="S428" s="81" t="str">
        <f t="shared" si="126"/>
        <v/>
      </c>
      <c r="T428" s="82">
        <f>IF(M428="Tierische Erzeugnisse",IF(OR($M428=0,L428&lt;&gt;0,U428&gt;0),"",IFERROR(VLOOKUP($E428,'SD Abgabe'!$A$32:$N$4326,'SD Abgabe'!$J$28,FALSE),0)),)</f>
        <v>0</v>
      </c>
      <c r="U428" s="83"/>
      <c r="V428" s="81" t="str">
        <f t="shared" si="138"/>
        <v/>
      </c>
      <c r="W428" s="82">
        <f>IF(M428="organische Düngemittel",IF(OR($M428=0,L428&lt;&gt;0,X428&gt;0),"",IFERROR(VLOOKUP($E428,'SD Abgabe'!$A$32:$N$4326,'SD Abgabe'!$J$28,FALSE),)),)</f>
        <v>0</v>
      </c>
      <c r="X428" s="84"/>
      <c r="Y428" s="85" t="str">
        <f ca="1">IFERROR(VLOOKUP($E428,'SD Abgabe'!$A$32:$N$610,Y$20,FALSE),"")</f>
        <v/>
      </c>
      <c r="Z428" s="86" t="str">
        <f ca="1">IFERROR(IF(AND(J428&lt;&gt;"eigene Stoffe",VLOOKUP($E428,'SD Abgabe'!$A$32:$N$610,'SD Abgabe'!$G$28,FALSE)=0),"",IF($L428&lt;&gt;0,"",IFERROR(IF(AND(P428&gt;0,O428&lt;&gt;"",Q428&lt;&gt;"t TM"),VLOOKUP($E428,'SD Abgabe'!$A$32:$N$610,'SD Abgabe'!$G$28,FALSE)/O428*P428,VLOOKUP($E428,'SD Abgabe'!$A$32:$N$610,'SD Abgabe'!$G$28,FALSE)),""))),"")</f>
        <v/>
      </c>
      <c r="AA428" s="87"/>
      <c r="AB428" s="86" t="str">
        <f ca="1">IFERROR(IF(AND(J428&lt;&gt;"eigene Stoffe",VLOOKUP($E428,'SD Abgabe'!$A$32:$N$610,'SD Abgabe'!$H$28,FALSE)=0),"",IF($L428&lt;&gt;0,"",IFERROR(IF(AND(P428&gt;0,O428&lt;&gt;"",Q428&lt;&gt;"t TM"),VLOOKUP($E428,'SD Abgabe'!$A$32:$N$610,'SD Abgabe'!$H$28,FALSE)/O428*P428,VLOOKUP($E428,'SD Abgabe'!$A$32:$N$610,'SD Abgabe'!$H$28,FALSE)),""))),"")</f>
        <v/>
      </c>
      <c r="AC428" s="87"/>
      <c r="AD428" s="424" t="s">
        <v>667</v>
      </c>
      <c r="AE428" s="26" t="str">
        <f>IF($M428=0,"",IFERROR(VLOOKUP($E428,'SD Abgabe'!$A$32:$N$556,AE$20,FALSE),""))</f>
        <v/>
      </c>
      <c r="AF428" s="15">
        <f t="shared" ca="1" si="139"/>
        <v>0</v>
      </c>
      <c r="AG428">
        <f t="shared" ca="1" si="127"/>
        <v>0</v>
      </c>
      <c r="AH428">
        <f t="shared" ca="1" si="128"/>
        <v>0</v>
      </c>
      <c r="AI428">
        <f t="shared" ca="1" si="129"/>
        <v>0</v>
      </c>
      <c r="AJ428">
        <f t="shared" ca="1" si="130"/>
        <v>0</v>
      </c>
      <c r="AK428">
        <f t="shared" si="140"/>
        <v>0</v>
      </c>
      <c r="AL428" s="28" t="e">
        <f ca="1">COUNTIF(OFFSET('SD Abgabe'!$C$32,VLOOKUP(J428,Art_Abgabe,3,FALSE),0,VLOOKUP(J428,Art_Abgabe,4,FALSE)-VLOOKUP(J428,Art_Abgabe,3,FALSE)+1,1),K428)</f>
        <v>#N/A</v>
      </c>
      <c r="AM428" s="14">
        <f ca="1">COUNTIF(OFFSET('SD Abgabe'!$M$32,VLOOKUP(E428,'SD Abgabe'!$A$33:$X$485,'SD Abgabe'!$X$28,FALSE),0,1,VLOOKUP(E428,'SD Abgabe'!$A$33:$Y$485,'SD Abgabe'!$Y$28,FALSE)),M428)</f>
        <v>0</v>
      </c>
      <c r="AN428" s="91">
        <f t="shared" ca="1" si="131"/>
        <v>0</v>
      </c>
      <c r="AO428" s="98">
        <f t="shared" si="141"/>
        <v>3</v>
      </c>
      <c r="AP428" s="98">
        <f t="shared" si="132"/>
        <v>0</v>
      </c>
      <c r="AQ428" s="17" t="str">
        <f t="shared" si="133"/>
        <v>1900-1-Abgabe</v>
      </c>
    </row>
    <row r="429" spans="1:43">
      <c r="A429" s="98">
        <f t="shared" si="122"/>
        <v>0</v>
      </c>
      <c r="B429" s="98" t="str">
        <f>IF(C429=1,SUM($C$23:C429),"")</f>
        <v/>
      </c>
      <c r="C429" s="98">
        <f t="shared" si="123"/>
        <v>0</v>
      </c>
      <c r="D429" t="str">
        <f t="shared" si="135"/>
        <v>1900-1-Abgabe-</v>
      </c>
      <c r="E429" s="7" t="str">
        <f t="shared" ca="1" si="124"/>
        <v>-</v>
      </c>
      <c r="F429" s="7">
        <f t="shared" si="136"/>
        <v>1900</v>
      </c>
      <c r="G429" s="7">
        <f t="shared" si="137"/>
        <v>1</v>
      </c>
      <c r="H429" s="162">
        <f t="shared" si="134"/>
        <v>407</v>
      </c>
      <c r="I429" s="77"/>
      <c r="J429" s="78"/>
      <c r="K429" s="79"/>
      <c r="L429" s="80"/>
      <c r="M429" s="177"/>
      <c r="N429" s="309" t="str">
        <f t="shared" ca="1" si="125"/>
        <v/>
      </c>
      <c r="O429" s="310" t="str">
        <f ca="1">IFERROR(IF(VLOOKUP($E429,'SD Abgabe'!$A$32:$N$610,'SD Abgabe'!$D$28,FALSE)=0,"",VLOOKUP($E429,'SD Abgabe'!$A$32:$N$610,'SD Abgabe'!$D$28,FALSE)),"")</f>
        <v/>
      </c>
      <c r="P429" s="313"/>
      <c r="Q429" s="317" t="str">
        <f>IF(OR($M429=0,L429&lt;&gt;0),"",IFERROR(VLOOKUP($E429,'SD Abgabe'!$A$32:$N$610,'SD Abgabe'!$E$28,FALSE),""))</f>
        <v/>
      </c>
      <c r="R429" s="87"/>
      <c r="S429" s="81" t="str">
        <f t="shared" si="126"/>
        <v/>
      </c>
      <c r="T429" s="82">
        <f>IF(M429="Tierische Erzeugnisse",IF(OR($M429=0,L429&lt;&gt;0,U429&gt;0),"",IFERROR(VLOOKUP($E429,'SD Abgabe'!$A$32:$N$4326,'SD Abgabe'!$J$28,FALSE),0)),)</f>
        <v>0</v>
      </c>
      <c r="U429" s="83"/>
      <c r="V429" s="81" t="str">
        <f t="shared" si="138"/>
        <v/>
      </c>
      <c r="W429" s="82">
        <f>IF(M429="organische Düngemittel",IF(OR($M429=0,L429&lt;&gt;0,X429&gt;0),"",IFERROR(VLOOKUP($E429,'SD Abgabe'!$A$32:$N$4326,'SD Abgabe'!$J$28,FALSE),)),)</f>
        <v>0</v>
      </c>
      <c r="X429" s="84"/>
      <c r="Y429" s="85" t="str">
        <f ca="1">IFERROR(VLOOKUP($E429,'SD Abgabe'!$A$32:$N$610,Y$20,FALSE),"")</f>
        <v/>
      </c>
      <c r="Z429" s="86" t="str">
        <f ca="1">IFERROR(IF(AND(J429&lt;&gt;"eigene Stoffe",VLOOKUP($E429,'SD Abgabe'!$A$32:$N$610,'SD Abgabe'!$G$28,FALSE)=0),"",IF($L429&lt;&gt;0,"",IFERROR(IF(AND(P429&gt;0,O429&lt;&gt;"",Q429&lt;&gt;"t TM"),VLOOKUP($E429,'SD Abgabe'!$A$32:$N$610,'SD Abgabe'!$G$28,FALSE)/O429*P429,VLOOKUP($E429,'SD Abgabe'!$A$32:$N$610,'SD Abgabe'!$G$28,FALSE)),""))),"")</f>
        <v/>
      </c>
      <c r="AA429" s="87"/>
      <c r="AB429" s="86" t="str">
        <f ca="1">IFERROR(IF(AND(J429&lt;&gt;"eigene Stoffe",VLOOKUP($E429,'SD Abgabe'!$A$32:$N$610,'SD Abgabe'!$H$28,FALSE)=0),"",IF($L429&lt;&gt;0,"",IFERROR(IF(AND(P429&gt;0,O429&lt;&gt;"",Q429&lt;&gt;"t TM"),VLOOKUP($E429,'SD Abgabe'!$A$32:$N$610,'SD Abgabe'!$H$28,FALSE)/O429*P429,VLOOKUP($E429,'SD Abgabe'!$A$32:$N$610,'SD Abgabe'!$H$28,FALSE)),""))),"")</f>
        <v/>
      </c>
      <c r="AC429" s="87"/>
      <c r="AD429" s="424" t="s">
        <v>667</v>
      </c>
      <c r="AE429" s="26" t="str">
        <f>IF($M429=0,"",IFERROR(VLOOKUP($E429,'SD Abgabe'!$A$32:$N$556,AE$20,FALSE),""))</f>
        <v/>
      </c>
      <c r="AF429" s="15">
        <f t="shared" ca="1" si="139"/>
        <v>0</v>
      </c>
      <c r="AG429">
        <f t="shared" ca="1" si="127"/>
        <v>0</v>
      </c>
      <c r="AH429">
        <f t="shared" ca="1" si="128"/>
        <v>0</v>
      </c>
      <c r="AI429">
        <f t="shared" ca="1" si="129"/>
        <v>0</v>
      </c>
      <c r="AJ429">
        <f t="shared" ca="1" si="130"/>
        <v>0</v>
      </c>
      <c r="AK429">
        <f t="shared" si="140"/>
        <v>0</v>
      </c>
      <c r="AL429" s="28" t="e">
        <f ca="1">COUNTIF(OFFSET('SD Abgabe'!$C$32,VLOOKUP(J429,Art_Abgabe,3,FALSE),0,VLOOKUP(J429,Art_Abgabe,4,FALSE)-VLOOKUP(J429,Art_Abgabe,3,FALSE)+1,1),K429)</f>
        <v>#N/A</v>
      </c>
      <c r="AM429" s="14">
        <f ca="1">COUNTIF(OFFSET('SD Abgabe'!$M$32,VLOOKUP(E429,'SD Abgabe'!$A$33:$X$485,'SD Abgabe'!$X$28,FALSE),0,1,VLOOKUP(E429,'SD Abgabe'!$A$33:$Y$485,'SD Abgabe'!$Y$28,FALSE)),M429)</f>
        <v>0</v>
      </c>
      <c r="AN429" s="91">
        <f t="shared" ca="1" si="131"/>
        <v>0</v>
      </c>
      <c r="AO429" s="98">
        <f t="shared" si="141"/>
        <v>3</v>
      </c>
      <c r="AP429" s="98">
        <f t="shared" si="132"/>
        <v>0</v>
      </c>
      <c r="AQ429" s="17" t="str">
        <f t="shared" si="133"/>
        <v>1900-1-Abgabe</v>
      </c>
    </row>
    <row r="430" spans="1:43">
      <c r="A430" s="98">
        <f t="shared" si="122"/>
        <v>0</v>
      </c>
      <c r="B430" s="98" t="str">
        <f>IF(C430=1,SUM($C$23:C430),"")</f>
        <v/>
      </c>
      <c r="C430" s="98">
        <f t="shared" si="123"/>
        <v>0</v>
      </c>
      <c r="D430" t="str">
        <f t="shared" si="135"/>
        <v>1900-1-Abgabe-</v>
      </c>
      <c r="E430" s="7" t="str">
        <f t="shared" ca="1" si="124"/>
        <v>-</v>
      </c>
      <c r="F430" s="7">
        <f t="shared" si="136"/>
        <v>1900</v>
      </c>
      <c r="G430" s="7">
        <f t="shared" si="137"/>
        <v>1</v>
      </c>
      <c r="H430" s="162">
        <f t="shared" si="134"/>
        <v>408</v>
      </c>
      <c r="I430" s="77"/>
      <c r="J430" s="78"/>
      <c r="K430" s="79"/>
      <c r="L430" s="80"/>
      <c r="M430" s="177"/>
      <c r="N430" s="309" t="str">
        <f t="shared" ca="1" si="125"/>
        <v/>
      </c>
      <c r="O430" s="310" t="str">
        <f ca="1">IFERROR(IF(VLOOKUP($E430,'SD Abgabe'!$A$32:$N$610,'SD Abgabe'!$D$28,FALSE)=0,"",VLOOKUP($E430,'SD Abgabe'!$A$32:$N$610,'SD Abgabe'!$D$28,FALSE)),"")</f>
        <v/>
      </c>
      <c r="P430" s="313"/>
      <c r="Q430" s="317" t="str">
        <f>IF(OR($M430=0,L430&lt;&gt;0),"",IFERROR(VLOOKUP($E430,'SD Abgabe'!$A$32:$N$610,'SD Abgabe'!$E$28,FALSE),""))</f>
        <v/>
      </c>
      <c r="R430" s="87"/>
      <c r="S430" s="81" t="str">
        <f t="shared" si="126"/>
        <v/>
      </c>
      <c r="T430" s="82">
        <f>IF(M430="Tierische Erzeugnisse",IF(OR($M430=0,L430&lt;&gt;0,U430&gt;0),"",IFERROR(VLOOKUP($E430,'SD Abgabe'!$A$32:$N$4326,'SD Abgabe'!$J$28,FALSE),0)),)</f>
        <v>0</v>
      </c>
      <c r="U430" s="83"/>
      <c r="V430" s="81" t="str">
        <f t="shared" si="138"/>
        <v/>
      </c>
      <c r="W430" s="82">
        <f>IF(M430="organische Düngemittel",IF(OR($M430=0,L430&lt;&gt;0,X430&gt;0),"",IFERROR(VLOOKUP($E430,'SD Abgabe'!$A$32:$N$4326,'SD Abgabe'!$J$28,FALSE),)),)</f>
        <v>0</v>
      </c>
      <c r="X430" s="84"/>
      <c r="Y430" s="85" t="str">
        <f ca="1">IFERROR(VLOOKUP($E430,'SD Abgabe'!$A$32:$N$610,Y$20,FALSE),"")</f>
        <v/>
      </c>
      <c r="Z430" s="86" t="str">
        <f ca="1">IFERROR(IF(AND(J430&lt;&gt;"eigene Stoffe",VLOOKUP($E430,'SD Abgabe'!$A$32:$N$610,'SD Abgabe'!$G$28,FALSE)=0),"",IF($L430&lt;&gt;0,"",IFERROR(IF(AND(P430&gt;0,O430&lt;&gt;"",Q430&lt;&gt;"t TM"),VLOOKUP($E430,'SD Abgabe'!$A$32:$N$610,'SD Abgabe'!$G$28,FALSE)/O430*P430,VLOOKUP($E430,'SD Abgabe'!$A$32:$N$610,'SD Abgabe'!$G$28,FALSE)),""))),"")</f>
        <v/>
      </c>
      <c r="AA430" s="87"/>
      <c r="AB430" s="86" t="str">
        <f ca="1">IFERROR(IF(AND(J430&lt;&gt;"eigene Stoffe",VLOOKUP($E430,'SD Abgabe'!$A$32:$N$610,'SD Abgabe'!$H$28,FALSE)=0),"",IF($L430&lt;&gt;0,"",IFERROR(IF(AND(P430&gt;0,O430&lt;&gt;"",Q430&lt;&gt;"t TM"),VLOOKUP($E430,'SD Abgabe'!$A$32:$N$610,'SD Abgabe'!$H$28,FALSE)/O430*P430,VLOOKUP($E430,'SD Abgabe'!$A$32:$N$610,'SD Abgabe'!$H$28,FALSE)),""))),"")</f>
        <v/>
      </c>
      <c r="AC430" s="87"/>
      <c r="AD430" s="424" t="s">
        <v>667</v>
      </c>
      <c r="AE430" s="26" t="str">
        <f>IF($M430=0,"",IFERROR(VLOOKUP($E430,'SD Abgabe'!$A$32:$N$556,AE$20,FALSE),""))</f>
        <v/>
      </c>
      <c r="AF430" s="15">
        <f t="shared" ca="1" si="139"/>
        <v>0</v>
      </c>
      <c r="AG430">
        <f t="shared" ca="1" si="127"/>
        <v>0</v>
      </c>
      <c r="AH430">
        <f t="shared" ca="1" si="128"/>
        <v>0</v>
      </c>
      <c r="AI430">
        <f t="shared" ca="1" si="129"/>
        <v>0</v>
      </c>
      <c r="AJ430">
        <f t="shared" ca="1" si="130"/>
        <v>0</v>
      </c>
      <c r="AK430">
        <f t="shared" si="140"/>
        <v>0</v>
      </c>
      <c r="AL430" s="28" t="e">
        <f ca="1">COUNTIF(OFFSET('SD Abgabe'!$C$32,VLOOKUP(J430,Art_Abgabe,3,FALSE),0,VLOOKUP(J430,Art_Abgabe,4,FALSE)-VLOOKUP(J430,Art_Abgabe,3,FALSE)+1,1),K430)</f>
        <v>#N/A</v>
      </c>
      <c r="AM430" s="14">
        <f ca="1">COUNTIF(OFFSET('SD Abgabe'!$M$32,VLOOKUP(E430,'SD Abgabe'!$A$33:$X$485,'SD Abgabe'!$X$28,FALSE),0,1,VLOOKUP(E430,'SD Abgabe'!$A$33:$Y$485,'SD Abgabe'!$Y$28,FALSE)),M430)</f>
        <v>0</v>
      </c>
      <c r="AN430" s="91">
        <f t="shared" ca="1" si="131"/>
        <v>0</v>
      </c>
      <c r="AO430" s="98">
        <f t="shared" si="141"/>
        <v>3</v>
      </c>
      <c r="AP430" s="98">
        <f t="shared" si="132"/>
        <v>0</v>
      </c>
      <c r="AQ430" s="17" t="str">
        <f t="shared" si="133"/>
        <v>1900-1-Abgabe</v>
      </c>
    </row>
    <row r="431" spans="1:43">
      <c r="A431" s="98">
        <f t="shared" si="122"/>
        <v>0</v>
      </c>
      <c r="B431" s="98" t="str">
        <f>IF(C431=1,SUM($C$23:C431),"")</f>
        <v/>
      </c>
      <c r="C431" s="98">
        <f t="shared" si="123"/>
        <v>0</v>
      </c>
      <c r="D431" t="str">
        <f t="shared" si="135"/>
        <v>1900-1-Abgabe-</v>
      </c>
      <c r="E431" s="7" t="str">
        <f t="shared" ca="1" si="124"/>
        <v>-</v>
      </c>
      <c r="F431" s="7">
        <f t="shared" si="136"/>
        <v>1900</v>
      </c>
      <c r="G431" s="7">
        <f t="shared" si="137"/>
        <v>1</v>
      </c>
      <c r="H431" s="162">
        <f t="shared" si="134"/>
        <v>409</v>
      </c>
      <c r="I431" s="77"/>
      <c r="J431" s="78"/>
      <c r="K431" s="79"/>
      <c r="L431" s="80"/>
      <c r="M431" s="177"/>
      <c r="N431" s="309" t="str">
        <f t="shared" ca="1" si="125"/>
        <v/>
      </c>
      <c r="O431" s="310" t="str">
        <f ca="1">IFERROR(IF(VLOOKUP($E431,'SD Abgabe'!$A$32:$N$610,'SD Abgabe'!$D$28,FALSE)=0,"",VLOOKUP($E431,'SD Abgabe'!$A$32:$N$610,'SD Abgabe'!$D$28,FALSE)),"")</f>
        <v/>
      </c>
      <c r="P431" s="313"/>
      <c r="Q431" s="317" t="str">
        <f>IF(OR($M431=0,L431&lt;&gt;0),"",IFERROR(VLOOKUP($E431,'SD Abgabe'!$A$32:$N$610,'SD Abgabe'!$E$28,FALSE),""))</f>
        <v/>
      </c>
      <c r="R431" s="87"/>
      <c r="S431" s="81" t="str">
        <f t="shared" si="126"/>
        <v/>
      </c>
      <c r="T431" s="82">
        <f>IF(M431="Tierische Erzeugnisse",IF(OR($M431=0,L431&lt;&gt;0,U431&gt;0),"",IFERROR(VLOOKUP($E431,'SD Abgabe'!$A$32:$N$4326,'SD Abgabe'!$J$28,FALSE),0)),)</f>
        <v>0</v>
      </c>
      <c r="U431" s="83"/>
      <c r="V431" s="81" t="str">
        <f t="shared" si="138"/>
        <v/>
      </c>
      <c r="W431" s="82">
        <f>IF(M431="organische Düngemittel",IF(OR($M431=0,L431&lt;&gt;0,X431&gt;0),"",IFERROR(VLOOKUP($E431,'SD Abgabe'!$A$32:$N$4326,'SD Abgabe'!$J$28,FALSE),)),)</f>
        <v>0</v>
      </c>
      <c r="X431" s="84"/>
      <c r="Y431" s="85" t="str">
        <f ca="1">IFERROR(VLOOKUP($E431,'SD Abgabe'!$A$32:$N$610,Y$20,FALSE),"")</f>
        <v/>
      </c>
      <c r="Z431" s="86" t="str">
        <f ca="1">IFERROR(IF(AND(J431&lt;&gt;"eigene Stoffe",VLOOKUP($E431,'SD Abgabe'!$A$32:$N$610,'SD Abgabe'!$G$28,FALSE)=0),"",IF($L431&lt;&gt;0,"",IFERROR(IF(AND(P431&gt;0,O431&lt;&gt;"",Q431&lt;&gt;"t TM"),VLOOKUP($E431,'SD Abgabe'!$A$32:$N$610,'SD Abgabe'!$G$28,FALSE)/O431*P431,VLOOKUP($E431,'SD Abgabe'!$A$32:$N$610,'SD Abgabe'!$G$28,FALSE)),""))),"")</f>
        <v/>
      </c>
      <c r="AA431" s="87"/>
      <c r="AB431" s="86" t="str">
        <f ca="1">IFERROR(IF(AND(J431&lt;&gt;"eigene Stoffe",VLOOKUP($E431,'SD Abgabe'!$A$32:$N$610,'SD Abgabe'!$H$28,FALSE)=0),"",IF($L431&lt;&gt;0,"",IFERROR(IF(AND(P431&gt;0,O431&lt;&gt;"",Q431&lt;&gt;"t TM"),VLOOKUP($E431,'SD Abgabe'!$A$32:$N$610,'SD Abgabe'!$H$28,FALSE)/O431*P431,VLOOKUP($E431,'SD Abgabe'!$A$32:$N$610,'SD Abgabe'!$H$28,FALSE)),""))),"")</f>
        <v/>
      </c>
      <c r="AC431" s="87"/>
      <c r="AD431" s="424" t="s">
        <v>667</v>
      </c>
      <c r="AE431" s="26" t="str">
        <f>IF($M431=0,"",IFERROR(VLOOKUP($E431,'SD Abgabe'!$A$32:$N$556,AE$20,FALSE),""))</f>
        <v/>
      </c>
      <c r="AF431" s="15">
        <f t="shared" ca="1" si="139"/>
        <v>0</v>
      </c>
      <c r="AG431">
        <f t="shared" ca="1" si="127"/>
        <v>0</v>
      </c>
      <c r="AH431">
        <f t="shared" ca="1" si="128"/>
        <v>0</v>
      </c>
      <c r="AI431">
        <f t="shared" ca="1" si="129"/>
        <v>0</v>
      </c>
      <c r="AJ431">
        <f t="shared" ca="1" si="130"/>
        <v>0</v>
      </c>
      <c r="AK431">
        <f t="shared" si="140"/>
        <v>0</v>
      </c>
      <c r="AL431" s="28" t="e">
        <f ca="1">COUNTIF(OFFSET('SD Abgabe'!$C$32,VLOOKUP(J431,Art_Abgabe,3,FALSE),0,VLOOKUP(J431,Art_Abgabe,4,FALSE)-VLOOKUP(J431,Art_Abgabe,3,FALSE)+1,1),K431)</f>
        <v>#N/A</v>
      </c>
      <c r="AM431" s="14">
        <f ca="1">COUNTIF(OFFSET('SD Abgabe'!$M$32,VLOOKUP(E431,'SD Abgabe'!$A$33:$X$485,'SD Abgabe'!$X$28,FALSE),0,1,VLOOKUP(E431,'SD Abgabe'!$A$33:$Y$485,'SD Abgabe'!$Y$28,FALSE)),M431)</f>
        <v>0</v>
      </c>
      <c r="AN431" s="91">
        <f t="shared" ca="1" si="131"/>
        <v>0</v>
      </c>
      <c r="AO431" s="98">
        <f t="shared" si="141"/>
        <v>3</v>
      </c>
      <c r="AP431" s="98">
        <f t="shared" si="132"/>
        <v>0</v>
      </c>
      <c r="AQ431" s="17" t="str">
        <f t="shared" si="133"/>
        <v>1900-1-Abgabe</v>
      </c>
    </row>
    <row r="432" spans="1:43">
      <c r="A432" s="98">
        <f t="shared" si="122"/>
        <v>0</v>
      </c>
      <c r="B432" s="98" t="str">
        <f>IF(C432=1,SUM($C$23:C432),"")</f>
        <v/>
      </c>
      <c r="C432" s="98">
        <f t="shared" si="123"/>
        <v>0</v>
      </c>
      <c r="D432" t="str">
        <f t="shared" si="135"/>
        <v>1900-1-Abgabe-</v>
      </c>
      <c r="E432" s="7" t="str">
        <f t="shared" ca="1" si="124"/>
        <v>-</v>
      </c>
      <c r="F432" s="7">
        <f t="shared" si="136"/>
        <v>1900</v>
      </c>
      <c r="G432" s="7">
        <f t="shared" si="137"/>
        <v>1</v>
      </c>
      <c r="H432" s="162">
        <f t="shared" si="134"/>
        <v>410</v>
      </c>
      <c r="I432" s="77"/>
      <c r="J432" s="78"/>
      <c r="K432" s="79"/>
      <c r="L432" s="80"/>
      <c r="M432" s="177"/>
      <c r="N432" s="309" t="str">
        <f t="shared" ca="1" si="125"/>
        <v/>
      </c>
      <c r="O432" s="310" t="str">
        <f ca="1">IFERROR(IF(VLOOKUP($E432,'SD Abgabe'!$A$32:$N$610,'SD Abgabe'!$D$28,FALSE)=0,"",VLOOKUP($E432,'SD Abgabe'!$A$32:$N$610,'SD Abgabe'!$D$28,FALSE)),"")</f>
        <v/>
      </c>
      <c r="P432" s="313"/>
      <c r="Q432" s="317" t="str">
        <f>IF(OR($M432=0,L432&lt;&gt;0),"",IFERROR(VLOOKUP($E432,'SD Abgabe'!$A$32:$N$610,'SD Abgabe'!$E$28,FALSE),""))</f>
        <v/>
      </c>
      <c r="R432" s="87"/>
      <c r="S432" s="81" t="str">
        <f t="shared" si="126"/>
        <v/>
      </c>
      <c r="T432" s="82">
        <f>IF(M432="Tierische Erzeugnisse",IF(OR($M432=0,L432&lt;&gt;0,U432&gt;0),"",IFERROR(VLOOKUP($E432,'SD Abgabe'!$A$32:$N$4326,'SD Abgabe'!$J$28,FALSE),0)),)</f>
        <v>0</v>
      </c>
      <c r="U432" s="83"/>
      <c r="V432" s="81" t="str">
        <f t="shared" si="138"/>
        <v/>
      </c>
      <c r="W432" s="82">
        <f>IF(M432="organische Düngemittel",IF(OR($M432=0,L432&lt;&gt;0,X432&gt;0),"",IFERROR(VLOOKUP($E432,'SD Abgabe'!$A$32:$N$4326,'SD Abgabe'!$J$28,FALSE),)),)</f>
        <v>0</v>
      </c>
      <c r="X432" s="84"/>
      <c r="Y432" s="85" t="str">
        <f ca="1">IFERROR(VLOOKUP($E432,'SD Abgabe'!$A$32:$N$610,Y$20,FALSE),"")</f>
        <v/>
      </c>
      <c r="Z432" s="86" t="str">
        <f ca="1">IFERROR(IF(AND(J432&lt;&gt;"eigene Stoffe",VLOOKUP($E432,'SD Abgabe'!$A$32:$N$610,'SD Abgabe'!$G$28,FALSE)=0),"",IF($L432&lt;&gt;0,"",IFERROR(IF(AND(P432&gt;0,O432&lt;&gt;"",Q432&lt;&gt;"t TM"),VLOOKUP($E432,'SD Abgabe'!$A$32:$N$610,'SD Abgabe'!$G$28,FALSE)/O432*P432,VLOOKUP($E432,'SD Abgabe'!$A$32:$N$610,'SD Abgabe'!$G$28,FALSE)),""))),"")</f>
        <v/>
      </c>
      <c r="AA432" s="87"/>
      <c r="AB432" s="86" t="str">
        <f ca="1">IFERROR(IF(AND(J432&lt;&gt;"eigene Stoffe",VLOOKUP($E432,'SD Abgabe'!$A$32:$N$610,'SD Abgabe'!$H$28,FALSE)=0),"",IF($L432&lt;&gt;0,"",IFERROR(IF(AND(P432&gt;0,O432&lt;&gt;"",Q432&lt;&gt;"t TM"),VLOOKUP($E432,'SD Abgabe'!$A$32:$N$610,'SD Abgabe'!$H$28,FALSE)/O432*P432,VLOOKUP($E432,'SD Abgabe'!$A$32:$N$610,'SD Abgabe'!$H$28,FALSE)),""))),"")</f>
        <v/>
      </c>
      <c r="AC432" s="87"/>
      <c r="AD432" s="424" t="s">
        <v>667</v>
      </c>
      <c r="AE432" s="26" t="str">
        <f>IF($M432=0,"",IFERROR(VLOOKUP($E432,'SD Abgabe'!$A$32:$N$556,AE$20,FALSE),""))</f>
        <v/>
      </c>
      <c r="AF432" s="15">
        <f t="shared" ca="1" si="139"/>
        <v>0</v>
      </c>
      <c r="AG432">
        <f t="shared" ca="1" si="127"/>
        <v>0</v>
      </c>
      <c r="AH432">
        <f t="shared" ca="1" si="128"/>
        <v>0</v>
      </c>
      <c r="AI432">
        <f t="shared" ca="1" si="129"/>
        <v>0</v>
      </c>
      <c r="AJ432">
        <f t="shared" ca="1" si="130"/>
        <v>0</v>
      </c>
      <c r="AK432">
        <f t="shared" si="140"/>
        <v>0</v>
      </c>
      <c r="AL432" s="28" t="e">
        <f ca="1">COUNTIF(OFFSET('SD Abgabe'!$C$32,VLOOKUP(J432,Art_Abgabe,3,FALSE),0,VLOOKUP(J432,Art_Abgabe,4,FALSE)-VLOOKUP(J432,Art_Abgabe,3,FALSE)+1,1),K432)</f>
        <v>#N/A</v>
      </c>
      <c r="AM432" s="14">
        <f ca="1">COUNTIF(OFFSET('SD Abgabe'!$M$32,VLOOKUP(E432,'SD Abgabe'!$A$33:$X$485,'SD Abgabe'!$X$28,FALSE),0,1,VLOOKUP(E432,'SD Abgabe'!$A$33:$Y$485,'SD Abgabe'!$Y$28,FALSE)),M432)</f>
        <v>0</v>
      </c>
      <c r="AN432" s="91">
        <f t="shared" ca="1" si="131"/>
        <v>0</v>
      </c>
      <c r="AO432" s="98">
        <f t="shared" si="141"/>
        <v>3</v>
      </c>
      <c r="AP432" s="98">
        <f t="shared" si="132"/>
        <v>0</v>
      </c>
      <c r="AQ432" s="17" t="str">
        <f t="shared" si="133"/>
        <v>1900-1-Abgabe</v>
      </c>
    </row>
    <row r="433" spans="1:43">
      <c r="A433" s="98">
        <f t="shared" si="122"/>
        <v>0</v>
      </c>
      <c r="B433" s="98" t="str">
        <f>IF(C433=1,SUM($C$23:C433),"")</f>
        <v/>
      </c>
      <c r="C433" s="98">
        <f t="shared" si="123"/>
        <v>0</v>
      </c>
      <c r="D433" t="str">
        <f t="shared" si="135"/>
        <v>1900-1-Abgabe-</v>
      </c>
      <c r="E433" s="7" t="str">
        <f t="shared" ca="1" si="124"/>
        <v>-</v>
      </c>
      <c r="F433" s="7">
        <f t="shared" si="136"/>
        <v>1900</v>
      </c>
      <c r="G433" s="7">
        <f t="shared" si="137"/>
        <v>1</v>
      </c>
      <c r="H433" s="162">
        <f t="shared" si="134"/>
        <v>411</v>
      </c>
      <c r="I433" s="77"/>
      <c r="J433" s="78"/>
      <c r="K433" s="79"/>
      <c r="L433" s="80"/>
      <c r="M433" s="177"/>
      <c r="N433" s="309" t="str">
        <f t="shared" ca="1" si="125"/>
        <v/>
      </c>
      <c r="O433" s="310" t="str">
        <f ca="1">IFERROR(IF(VLOOKUP($E433,'SD Abgabe'!$A$32:$N$610,'SD Abgabe'!$D$28,FALSE)=0,"",VLOOKUP($E433,'SD Abgabe'!$A$32:$N$610,'SD Abgabe'!$D$28,FALSE)),"")</f>
        <v/>
      </c>
      <c r="P433" s="313"/>
      <c r="Q433" s="317" t="str">
        <f>IF(OR($M433=0,L433&lt;&gt;0),"",IFERROR(VLOOKUP($E433,'SD Abgabe'!$A$32:$N$610,'SD Abgabe'!$E$28,FALSE),""))</f>
        <v/>
      </c>
      <c r="R433" s="87"/>
      <c r="S433" s="81" t="str">
        <f t="shared" si="126"/>
        <v/>
      </c>
      <c r="T433" s="82">
        <f>IF(M433="Tierische Erzeugnisse",IF(OR($M433=0,L433&lt;&gt;0,U433&gt;0),"",IFERROR(VLOOKUP($E433,'SD Abgabe'!$A$32:$N$4326,'SD Abgabe'!$J$28,FALSE),0)),)</f>
        <v>0</v>
      </c>
      <c r="U433" s="83"/>
      <c r="V433" s="81" t="str">
        <f t="shared" si="138"/>
        <v/>
      </c>
      <c r="W433" s="82">
        <f>IF(M433="organische Düngemittel",IF(OR($M433=0,L433&lt;&gt;0,X433&gt;0),"",IFERROR(VLOOKUP($E433,'SD Abgabe'!$A$32:$N$4326,'SD Abgabe'!$J$28,FALSE),)),)</f>
        <v>0</v>
      </c>
      <c r="X433" s="84"/>
      <c r="Y433" s="85" t="str">
        <f ca="1">IFERROR(VLOOKUP($E433,'SD Abgabe'!$A$32:$N$610,Y$20,FALSE),"")</f>
        <v/>
      </c>
      <c r="Z433" s="86" t="str">
        <f ca="1">IFERROR(IF(AND(J433&lt;&gt;"eigene Stoffe",VLOOKUP($E433,'SD Abgabe'!$A$32:$N$610,'SD Abgabe'!$G$28,FALSE)=0),"",IF($L433&lt;&gt;0,"",IFERROR(IF(AND(P433&gt;0,O433&lt;&gt;"",Q433&lt;&gt;"t TM"),VLOOKUP($E433,'SD Abgabe'!$A$32:$N$610,'SD Abgabe'!$G$28,FALSE)/O433*P433,VLOOKUP($E433,'SD Abgabe'!$A$32:$N$610,'SD Abgabe'!$G$28,FALSE)),""))),"")</f>
        <v/>
      </c>
      <c r="AA433" s="87"/>
      <c r="AB433" s="86" t="str">
        <f ca="1">IFERROR(IF(AND(J433&lt;&gt;"eigene Stoffe",VLOOKUP($E433,'SD Abgabe'!$A$32:$N$610,'SD Abgabe'!$H$28,FALSE)=0),"",IF($L433&lt;&gt;0,"",IFERROR(IF(AND(P433&gt;0,O433&lt;&gt;"",Q433&lt;&gt;"t TM"),VLOOKUP($E433,'SD Abgabe'!$A$32:$N$610,'SD Abgabe'!$H$28,FALSE)/O433*P433,VLOOKUP($E433,'SD Abgabe'!$A$32:$N$610,'SD Abgabe'!$H$28,FALSE)),""))),"")</f>
        <v/>
      </c>
      <c r="AC433" s="87"/>
      <c r="AD433" s="424" t="s">
        <v>667</v>
      </c>
      <c r="AE433" s="26" t="str">
        <f>IF($M433=0,"",IFERROR(VLOOKUP($E433,'SD Abgabe'!$A$32:$N$556,AE$20,FALSE),""))</f>
        <v/>
      </c>
      <c r="AF433" s="15">
        <f t="shared" ca="1" si="139"/>
        <v>0</v>
      </c>
      <c r="AG433">
        <f t="shared" ca="1" si="127"/>
        <v>0</v>
      </c>
      <c r="AH433">
        <f t="shared" ca="1" si="128"/>
        <v>0</v>
      </c>
      <c r="AI433">
        <f t="shared" ca="1" si="129"/>
        <v>0</v>
      </c>
      <c r="AJ433">
        <f t="shared" ca="1" si="130"/>
        <v>0</v>
      </c>
      <c r="AK433">
        <f t="shared" si="140"/>
        <v>0</v>
      </c>
      <c r="AL433" s="28" t="e">
        <f ca="1">COUNTIF(OFFSET('SD Abgabe'!$C$32,VLOOKUP(J433,Art_Abgabe,3,FALSE),0,VLOOKUP(J433,Art_Abgabe,4,FALSE)-VLOOKUP(J433,Art_Abgabe,3,FALSE)+1,1),K433)</f>
        <v>#N/A</v>
      </c>
      <c r="AM433" s="14">
        <f ca="1">COUNTIF(OFFSET('SD Abgabe'!$M$32,VLOOKUP(E433,'SD Abgabe'!$A$33:$X$485,'SD Abgabe'!$X$28,FALSE),0,1,VLOOKUP(E433,'SD Abgabe'!$A$33:$Y$485,'SD Abgabe'!$Y$28,FALSE)),M433)</f>
        <v>0</v>
      </c>
      <c r="AN433" s="91">
        <f t="shared" ca="1" si="131"/>
        <v>0</v>
      </c>
      <c r="AO433" s="98">
        <f t="shared" si="141"/>
        <v>3</v>
      </c>
      <c r="AP433" s="98">
        <f t="shared" si="132"/>
        <v>0</v>
      </c>
      <c r="AQ433" s="17" t="str">
        <f t="shared" si="133"/>
        <v>1900-1-Abgabe</v>
      </c>
    </row>
    <row r="434" spans="1:43">
      <c r="A434" s="98">
        <f t="shared" si="122"/>
        <v>0</v>
      </c>
      <c r="B434" s="98" t="str">
        <f>IF(C434=1,SUM($C$23:C434),"")</f>
        <v/>
      </c>
      <c r="C434" s="98">
        <f t="shared" si="123"/>
        <v>0</v>
      </c>
      <c r="D434" t="str">
        <f t="shared" si="135"/>
        <v>1900-1-Abgabe-</v>
      </c>
      <c r="E434" s="7" t="str">
        <f t="shared" ca="1" si="124"/>
        <v>-</v>
      </c>
      <c r="F434" s="7">
        <f t="shared" si="136"/>
        <v>1900</v>
      </c>
      <c r="G434" s="7">
        <f t="shared" si="137"/>
        <v>1</v>
      </c>
      <c r="H434" s="162">
        <f t="shared" si="134"/>
        <v>412</v>
      </c>
      <c r="I434" s="77"/>
      <c r="J434" s="78"/>
      <c r="K434" s="79"/>
      <c r="L434" s="80"/>
      <c r="M434" s="177"/>
      <c r="N434" s="309" t="str">
        <f t="shared" ca="1" si="125"/>
        <v/>
      </c>
      <c r="O434" s="310" t="str">
        <f ca="1">IFERROR(IF(VLOOKUP($E434,'SD Abgabe'!$A$32:$N$610,'SD Abgabe'!$D$28,FALSE)=0,"",VLOOKUP($E434,'SD Abgabe'!$A$32:$N$610,'SD Abgabe'!$D$28,FALSE)),"")</f>
        <v/>
      </c>
      <c r="P434" s="313"/>
      <c r="Q434" s="317" t="str">
        <f>IF(OR($M434=0,L434&lt;&gt;0),"",IFERROR(VLOOKUP($E434,'SD Abgabe'!$A$32:$N$610,'SD Abgabe'!$E$28,FALSE),""))</f>
        <v/>
      </c>
      <c r="R434" s="87"/>
      <c r="S434" s="81" t="str">
        <f t="shared" si="126"/>
        <v/>
      </c>
      <c r="T434" s="82">
        <f>IF(M434="Tierische Erzeugnisse",IF(OR($M434=0,L434&lt;&gt;0,U434&gt;0),"",IFERROR(VLOOKUP($E434,'SD Abgabe'!$A$32:$N$4326,'SD Abgabe'!$J$28,FALSE),0)),)</f>
        <v>0</v>
      </c>
      <c r="U434" s="83"/>
      <c r="V434" s="81" t="str">
        <f t="shared" si="138"/>
        <v/>
      </c>
      <c r="W434" s="82">
        <f>IF(M434="organische Düngemittel",IF(OR($M434=0,L434&lt;&gt;0,X434&gt;0),"",IFERROR(VLOOKUP($E434,'SD Abgabe'!$A$32:$N$4326,'SD Abgabe'!$J$28,FALSE),)),)</f>
        <v>0</v>
      </c>
      <c r="X434" s="84"/>
      <c r="Y434" s="85" t="str">
        <f ca="1">IFERROR(VLOOKUP($E434,'SD Abgabe'!$A$32:$N$610,Y$20,FALSE),"")</f>
        <v/>
      </c>
      <c r="Z434" s="86" t="str">
        <f ca="1">IFERROR(IF(AND(J434&lt;&gt;"eigene Stoffe",VLOOKUP($E434,'SD Abgabe'!$A$32:$N$610,'SD Abgabe'!$G$28,FALSE)=0),"",IF($L434&lt;&gt;0,"",IFERROR(IF(AND(P434&gt;0,O434&lt;&gt;"",Q434&lt;&gt;"t TM"),VLOOKUP($E434,'SD Abgabe'!$A$32:$N$610,'SD Abgabe'!$G$28,FALSE)/O434*P434,VLOOKUP($E434,'SD Abgabe'!$A$32:$N$610,'SD Abgabe'!$G$28,FALSE)),""))),"")</f>
        <v/>
      </c>
      <c r="AA434" s="87"/>
      <c r="AB434" s="86" t="str">
        <f ca="1">IFERROR(IF(AND(J434&lt;&gt;"eigene Stoffe",VLOOKUP($E434,'SD Abgabe'!$A$32:$N$610,'SD Abgabe'!$H$28,FALSE)=0),"",IF($L434&lt;&gt;0,"",IFERROR(IF(AND(P434&gt;0,O434&lt;&gt;"",Q434&lt;&gt;"t TM"),VLOOKUP($E434,'SD Abgabe'!$A$32:$N$610,'SD Abgabe'!$H$28,FALSE)/O434*P434,VLOOKUP($E434,'SD Abgabe'!$A$32:$N$610,'SD Abgabe'!$H$28,FALSE)),""))),"")</f>
        <v/>
      </c>
      <c r="AC434" s="87"/>
      <c r="AD434" s="424" t="s">
        <v>667</v>
      </c>
      <c r="AE434" s="26" t="str">
        <f>IF($M434=0,"",IFERROR(VLOOKUP($E434,'SD Abgabe'!$A$32:$N$556,AE$20,FALSE),""))</f>
        <v/>
      </c>
      <c r="AF434" s="15">
        <f t="shared" ca="1" si="139"/>
        <v>0</v>
      </c>
      <c r="AG434">
        <f t="shared" ca="1" si="127"/>
        <v>0</v>
      </c>
      <c r="AH434">
        <f t="shared" ca="1" si="128"/>
        <v>0</v>
      </c>
      <c r="AI434">
        <f t="shared" ca="1" si="129"/>
        <v>0</v>
      </c>
      <c r="AJ434">
        <f t="shared" ca="1" si="130"/>
        <v>0</v>
      </c>
      <c r="AK434">
        <f t="shared" si="140"/>
        <v>0</v>
      </c>
      <c r="AL434" s="28" t="e">
        <f ca="1">COUNTIF(OFFSET('SD Abgabe'!$C$32,VLOOKUP(J434,Art_Abgabe,3,FALSE),0,VLOOKUP(J434,Art_Abgabe,4,FALSE)-VLOOKUP(J434,Art_Abgabe,3,FALSE)+1,1),K434)</f>
        <v>#N/A</v>
      </c>
      <c r="AM434" s="14">
        <f ca="1">COUNTIF(OFFSET('SD Abgabe'!$M$32,VLOOKUP(E434,'SD Abgabe'!$A$33:$X$485,'SD Abgabe'!$X$28,FALSE),0,1,VLOOKUP(E434,'SD Abgabe'!$A$33:$Y$485,'SD Abgabe'!$Y$28,FALSE)),M434)</f>
        <v>0</v>
      </c>
      <c r="AN434" s="91">
        <f t="shared" ca="1" si="131"/>
        <v>0</v>
      </c>
      <c r="AO434" s="98">
        <f t="shared" si="141"/>
        <v>3</v>
      </c>
      <c r="AP434" s="98">
        <f t="shared" si="132"/>
        <v>0</v>
      </c>
      <c r="AQ434" s="17" t="str">
        <f t="shared" si="133"/>
        <v>1900-1-Abgabe</v>
      </c>
    </row>
    <row r="435" spans="1:43">
      <c r="A435" s="98">
        <f t="shared" si="122"/>
        <v>0</v>
      </c>
      <c r="B435" s="98" t="str">
        <f>IF(C435=1,SUM($C$23:C435),"")</f>
        <v/>
      </c>
      <c r="C435" s="98">
        <f t="shared" si="123"/>
        <v>0</v>
      </c>
      <c r="D435" t="str">
        <f t="shared" si="135"/>
        <v>1900-1-Abgabe-</v>
      </c>
      <c r="E435" s="7" t="str">
        <f t="shared" ca="1" si="124"/>
        <v>-</v>
      </c>
      <c r="F435" s="7">
        <f t="shared" si="136"/>
        <v>1900</v>
      </c>
      <c r="G435" s="7">
        <f t="shared" si="137"/>
        <v>1</v>
      </c>
      <c r="H435" s="162">
        <f t="shared" si="134"/>
        <v>413</v>
      </c>
      <c r="I435" s="77"/>
      <c r="J435" s="78"/>
      <c r="K435" s="79"/>
      <c r="L435" s="80"/>
      <c r="M435" s="177"/>
      <c r="N435" s="309" t="str">
        <f t="shared" ca="1" si="125"/>
        <v/>
      </c>
      <c r="O435" s="310" t="str">
        <f ca="1">IFERROR(IF(VLOOKUP($E435,'SD Abgabe'!$A$32:$N$610,'SD Abgabe'!$D$28,FALSE)=0,"",VLOOKUP($E435,'SD Abgabe'!$A$32:$N$610,'SD Abgabe'!$D$28,FALSE)),"")</f>
        <v/>
      </c>
      <c r="P435" s="313"/>
      <c r="Q435" s="317" t="str">
        <f>IF(OR($M435=0,L435&lt;&gt;0),"",IFERROR(VLOOKUP($E435,'SD Abgabe'!$A$32:$N$610,'SD Abgabe'!$E$28,FALSE),""))</f>
        <v/>
      </c>
      <c r="R435" s="87"/>
      <c r="S435" s="81" t="str">
        <f t="shared" si="126"/>
        <v/>
      </c>
      <c r="T435" s="82">
        <f>IF(M435="Tierische Erzeugnisse",IF(OR($M435=0,L435&lt;&gt;0,U435&gt;0),"",IFERROR(VLOOKUP($E435,'SD Abgabe'!$A$32:$N$4326,'SD Abgabe'!$J$28,FALSE),0)),)</f>
        <v>0</v>
      </c>
      <c r="U435" s="83"/>
      <c r="V435" s="81" t="str">
        <f t="shared" si="138"/>
        <v/>
      </c>
      <c r="W435" s="82">
        <f>IF(M435="organische Düngemittel",IF(OR($M435=0,L435&lt;&gt;0,X435&gt;0),"",IFERROR(VLOOKUP($E435,'SD Abgabe'!$A$32:$N$4326,'SD Abgabe'!$J$28,FALSE),)),)</f>
        <v>0</v>
      </c>
      <c r="X435" s="84"/>
      <c r="Y435" s="85" t="str">
        <f ca="1">IFERROR(VLOOKUP($E435,'SD Abgabe'!$A$32:$N$610,Y$20,FALSE),"")</f>
        <v/>
      </c>
      <c r="Z435" s="86" t="str">
        <f ca="1">IFERROR(IF(AND(J435&lt;&gt;"eigene Stoffe",VLOOKUP($E435,'SD Abgabe'!$A$32:$N$610,'SD Abgabe'!$G$28,FALSE)=0),"",IF($L435&lt;&gt;0,"",IFERROR(IF(AND(P435&gt;0,O435&lt;&gt;"",Q435&lt;&gt;"t TM"),VLOOKUP($E435,'SD Abgabe'!$A$32:$N$610,'SD Abgabe'!$G$28,FALSE)/O435*P435,VLOOKUP($E435,'SD Abgabe'!$A$32:$N$610,'SD Abgabe'!$G$28,FALSE)),""))),"")</f>
        <v/>
      </c>
      <c r="AA435" s="87"/>
      <c r="AB435" s="86" t="str">
        <f ca="1">IFERROR(IF(AND(J435&lt;&gt;"eigene Stoffe",VLOOKUP($E435,'SD Abgabe'!$A$32:$N$610,'SD Abgabe'!$H$28,FALSE)=0),"",IF($L435&lt;&gt;0,"",IFERROR(IF(AND(P435&gt;0,O435&lt;&gt;"",Q435&lt;&gt;"t TM"),VLOOKUP($E435,'SD Abgabe'!$A$32:$N$610,'SD Abgabe'!$H$28,FALSE)/O435*P435,VLOOKUP($E435,'SD Abgabe'!$A$32:$N$610,'SD Abgabe'!$H$28,FALSE)),""))),"")</f>
        <v/>
      </c>
      <c r="AC435" s="87"/>
      <c r="AD435" s="424" t="s">
        <v>667</v>
      </c>
      <c r="AE435" s="26" t="str">
        <f>IF($M435=0,"",IFERROR(VLOOKUP($E435,'SD Abgabe'!$A$32:$N$556,AE$20,FALSE),""))</f>
        <v/>
      </c>
      <c r="AF435" s="15">
        <f t="shared" ca="1" si="139"/>
        <v>0</v>
      </c>
      <c r="AG435">
        <f t="shared" ca="1" si="127"/>
        <v>0</v>
      </c>
      <c r="AH435">
        <f t="shared" ca="1" si="128"/>
        <v>0</v>
      </c>
      <c r="AI435">
        <f t="shared" ca="1" si="129"/>
        <v>0</v>
      </c>
      <c r="AJ435">
        <f t="shared" ca="1" si="130"/>
        <v>0</v>
      </c>
      <c r="AK435">
        <f t="shared" si="140"/>
        <v>0</v>
      </c>
      <c r="AL435" s="28" t="e">
        <f ca="1">COUNTIF(OFFSET('SD Abgabe'!$C$32,VLOOKUP(J435,Art_Abgabe,3,FALSE),0,VLOOKUP(J435,Art_Abgabe,4,FALSE)-VLOOKUP(J435,Art_Abgabe,3,FALSE)+1,1),K435)</f>
        <v>#N/A</v>
      </c>
      <c r="AM435" s="14">
        <f ca="1">COUNTIF(OFFSET('SD Abgabe'!$M$32,VLOOKUP(E435,'SD Abgabe'!$A$33:$X$485,'SD Abgabe'!$X$28,FALSE),0,1,VLOOKUP(E435,'SD Abgabe'!$A$33:$Y$485,'SD Abgabe'!$Y$28,FALSE)),M435)</f>
        <v>0</v>
      </c>
      <c r="AN435" s="91">
        <f t="shared" ca="1" si="131"/>
        <v>0</v>
      </c>
      <c r="AO435" s="98">
        <f t="shared" si="141"/>
        <v>3</v>
      </c>
      <c r="AP435" s="98">
        <f t="shared" si="132"/>
        <v>0</v>
      </c>
      <c r="AQ435" s="17" t="str">
        <f t="shared" si="133"/>
        <v>1900-1-Abgabe</v>
      </c>
    </row>
    <row r="436" spans="1:43">
      <c r="A436" s="98">
        <f t="shared" si="122"/>
        <v>0</v>
      </c>
      <c r="B436" s="98" t="str">
        <f>IF(C436=1,SUM($C$23:C436),"")</f>
        <v/>
      </c>
      <c r="C436" s="98">
        <f t="shared" si="123"/>
        <v>0</v>
      </c>
      <c r="D436" t="str">
        <f t="shared" si="135"/>
        <v>1900-1-Abgabe-</v>
      </c>
      <c r="E436" s="7" t="str">
        <f t="shared" ca="1" si="124"/>
        <v>-</v>
      </c>
      <c r="F436" s="7">
        <f t="shared" si="136"/>
        <v>1900</v>
      </c>
      <c r="G436" s="7">
        <f t="shared" si="137"/>
        <v>1</v>
      </c>
      <c r="H436" s="162">
        <f t="shared" si="134"/>
        <v>414</v>
      </c>
      <c r="I436" s="77"/>
      <c r="J436" s="78"/>
      <c r="K436" s="79"/>
      <c r="L436" s="80"/>
      <c r="M436" s="177"/>
      <c r="N436" s="309" t="str">
        <f t="shared" ca="1" si="125"/>
        <v/>
      </c>
      <c r="O436" s="310" t="str">
        <f ca="1">IFERROR(IF(VLOOKUP($E436,'SD Abgabe'!$A$32:$N$610,'SD Abgabe'!$D$28,FALSE)=0,"",VLOOKUP($E436,'SD Abgabe'!$A$32:$N$610,'SD Abgabe'!$D$28,FALSE)),"")</f>
        <v/>
      </c>
      <c r="P436" s="313"/>
      <c r="Q436" s="317" t="str">
        <f>IF(OR($M436=0,L436&lt;&gt;0),"",IFERROR(VLOOKUP($E436,'SD Abgabe'!$A$32:$N$610,'SD Abgabe'!$E$28,FALSE),""))</f>
        <v/>
      </c>
      <c r="R436" s="87"/>
      <c r="S436" s="81" t="str">
        <f t="shared" si="126"/>
        <v/>
      </c>
      <c r="T436" s="82">
        <f>IF(M436="Tierische Erzeugnisse",IF(OR($M436=0,L436&lt;&gt;0,U436&gt;0),"",IFERROR(VLOOKUP($E436,'SD Abgabe'!$A$32:$N$4326,'SD Abgabe'!$J$28,FALSE),0)),)</f>
        <v>0</v>
      </c>
      <c r="U436" s="83"/>
      <c r="V436" s="81" t="str">
        <f t="shared" si="138"/>
        <v/>
      </c>
      <c r="W436" s="82">
        <f>IF(M436="organische Düngemittel",IF(OR($M436=0,L436&lt;&gt;0,X436&gt;0),"",IFERROR(VLOOKUP($E436,'SD Abgabe'!$A$32:$N$4326,'SD Abgabe'!$J$28,FALSE),)),)</f>
        <v>0</v>
      </c>
      <c r="X436" s="84"/>
      <c r="Y436" s="85" t="str">
        <f ca="1">IFERROR(VLOOKUP($E436,'SD Abgabe'!$A$32:$N$610,Y$20,FALSE),"")</f>
        <v/>
      </c>
      <c r="Z436" s="86" t="str">
        <f ca="1">IFERROR(IF(AND(J436&lt;&gt;"eigene Stoffe",VLOOKUP($E436,'SD Abgabe'!$A$32:$N$610,'SD Abgabe'!$G$28,FALSE)=0),"",IF($L436&lt;&gt;0,"",IFERROR(IF(AND(P436&gt;0,O436&lt;&gt;"",Q436&lt;&gt;"t TM"),VLOOKUP($E436,'SD Abgabe'!$A$32:$N$610,'SD Abgabe'!$G$28,FALSE)/O436*P436,VLOOKUP($E436,'SD Abgabe'!$A$32:$N$610,'SD Abgabe'!$G$28,FALSE)),""))),"")</f>
        <v/>
      </c>
      <c r="AA436" s="87"/>
      <c r="AB436" s="86" t="str">
        <f ca="1">IFERROR(IF(AND(J436&lt;&gt;"eigene Stoffe",VLOOKUP($E436,'SD Abgabe'!$A$32:$N$610,'SD Abgabe'!$H$28,FALSE)=0),"",IF($L436&lt;&gt;0,"",IFERROR(IF(AND(P436&gt;0,O436&lt;&gt;"",Q436&lt;&gt;"t TM"),VLOOKUP($E436,'SD Abgabe'!$A$32:$N$610,'SD Abgabe'!$H$28,FALSE)/O436*P436,VLOOKUP($E436,'SD Abgabe'!$A$32:$N$610,'SD Abgabe'!$H$28,FALSE)),""))),"")</f>
        <v/>
      </c>
      <c r="AC436" s="87"/>
      <c r="AD436" s="424" t="s">
        <v>667</v>
      </c>
      <c r="AE436" s="26" t="str">
        <f>IF($M436=0,"",IFERROR(VLOOKUP($E436,'SD Abgabe'!$A$32:$N$556,AE$20,FALSE),""))</f>
        <v/>
      </c>
      <c r="AF436" s="15">
        <f t="shared" ca="1" si="139"/>
        <v>0</v>
      </c>
      <c r="AG436">
        <f t="shared" ca="1" si="127"/>
        <v>0</v>
      </c>
      <c r="AH436">
        <f t="shared" ca="1" si="128"/>
        <v>0</v>
      </c>
      <c r="AI436">
        <f t="shared" ca="1" si="129"/>
        <v>0</v>
      </c>
      <c r="AJ436">
        <f t="shared" ca="1" si="130"/>
        <v>0</v>
      </c>
      <c r="AK436">
        <f t="shared" si="140"/>
        <v>0</v>
      </c>
      <c r="AL436" s="28" t="e">
        <f ca="1">COUNTIF(OFFSET('SD Abgabe'!$C$32,VLOOKUP(J436,Art_Abgabe,3,FALSE),0,VLOOKUP(J436,Art_Abgabe,4,FALSE)-VLOOKUP(J436,Art_Abgabe,3,FALSE)+1,1),K436)</f>
        <v>#N/A</v>
      </c>
      <c r="AM436" s="14">
        <f ca="1">COUNTIF(OFFSET('SD Abgabe'!$M$32,VLOOKUP(E436,'SD Abgabe'!$A$33:$X$485,'SD Abgabe'!$X$28,FALSE),0,1,VLOOKUP(E436,'SD Abgabe'!$A$33:$Y$485,'SD Abgabe'!$Y$28,FALSE)),M436)</f>
        <v>0</v>
      </c>
      <c r="AN436" s="91">
        <f t="shared" ca="1" si="131"/>
        <v>0</v>
      </c>
      <c r="AO436" s="98">
        <f t="shared" si="141"/>
        <v>3</v>
      </c>
      <c r="AP436" s="98">
        <f t="shared" si="132"/>
        <v>0</v>
      </c>
      <c r="AQ436" s="17" t="str">
        <f t="shared" si="133"/>
        <v>1900-1-Abgabe</v>
      </c>
    </row>
    <row r="437" spans="1:43">
      <c r="A437" s="98">
        <f t="shared" si="122"/>
        <v>0</v>
      </c>
      <c r="B437" s="98" t="str">
        <f>IF(C437=1,SUM($C$23:C437),"")</f>
        <v/>
      </c>
      <c r="C437" s="98">
        <f t="shared" si="123"/>
        <v>0</v>
      </c>
      <c r="D437" t="str">
        <f t="shared" si="135"/>
        <v>1900-1-Abgabe-</v>
      </c>
      <c r="E437" s="7" t="str">
        <f t="shared" ca="1" si="124"/>
        <v>-</v>
      </c>
      <c r="F437" s="7">
        <f t="shared" si="136"/>
        <v>1900</v>
      </c>
      <c r="G437" s="7">
        <f t="shared" si="137"/>
        <v>1</v>
      </c>
      <c r="H437" s="162">
        <f t="shared" si="134"/>
        <v>415</v>
      </c>
      <c r="I437" s="77"/>
      <c r="J437" s="78"/>
      <c r="K437" s="79"/>
      <c r="L437" s="80"/>
      <c r="M437" s="177"/>
      <c r="N437" s="309" t="str">
        <f t="shared" ca="1" si="125"/>
        <v/>
      </c>
      <c r="O437" s="310" t="str">
        <f ca="1">IFERROR(IF(VLOOKUP($E437,'SD Abgabe'!$A$32:$N$610,'SD Abgabe'!$D$28,FALSE)=0,"",VLOOKUP($E437,'SD Abgabe'!$A$32:$N$610,'SD Abgabe'!$D$28,FALSE)),"")</f>
        <v/>
      </c>
      <c r="P437" s="313"/>
      <c r="Q437" s="317" t="str">
        <f>IF(OR($M437=0,L437&lt;&gt;0),"",IFERROR(VLOOKUP($E437,'SD Abgabe'!$A$32:$N$610,'SD Abgabe'!$E$28,FALSE),""))</f>
        <v/>
      </c>
      <c r="R437" s="87"/>
      <c r="S437" s="81" t="str">
        <f t="shared" si="126"/>
        <v/>
      </c>
      <c r="T437" s="82">
        <f>IF(M437="Tierische Erzeugnisse",IF(OR($M437=0,L437&lt;&gt;0,U437&gt;0),"",IFERROR(VLOOKUP($E437,'SD Abgabe'!$A$32:$N$4326,'SD Abgabe'!$J$28,FALSE),0)),)</f>
        <v>0</v>
      </c>
      <c r="U437" s="83"/>
      <c r="V437" s="81" t="str">
        <f t="shared" si="138"/>
        <v/>
      </c>
      <c r="W437" s="82">
        <f>IF(M437="organische Düngemittel",IF(OR($M437=0,L437&lt;&gt;0,X437&gt;0),"",IFERROR(VLOOKUP($E437,'SD Abgabe'!$A$32:$N$4326,'SD Abgabe'!$J$28,FALSE),)),)</f>
        <v>0</v>
      </c>
      <c r="X437" s="84"/>
      <c r="Y437" s="85" t="str">
        <f ca="1">IFERROR(VLOOKUP($E437,'SD Abgabe'!$A$32:$N$610,Y$20,FALSE),"")</f>
        <v/>
      </c>
      <c r="Z437" s="86" t="str">
        <f ca="1">IFERROR(IF(AND(J437&lt;&gt;"eigene Stoffe",VLOOKUP($E437,'SD Abgabe'!$A$32:$N$610,'SD Abgabe'!$G$28,FALSE)=0),"",IF($L437&lt;&gt;0,"",IFERROR(IF(AND(P437&gt;0,O437&lt;&gt;"",Q437&lt;&gt;"t TM"),VLOOKUP($E437,'SD Abgabe'!$A$32:$N$610,'SD Abgabe'!$G$28,FALSE)/O437*P437,VLOOKUP($E437,'SD Abgabe'!$A$32:$N$610,'SD Abgabe'!$G$28,FALSE)),""))),"")</f>
        <v/>
      </c>
      <c r="AA437" s="87"/>
      <c r="AB437" s="86" t="str">
        <f ca="1">IFERROR(IF(AND(J437&lt;&gt;"eigene Stoffe",VLOOKUP($E437,'SD Abgabe'!$A$32:$N$610,'SD Abgabe'!$H$28,FALSE)=0),"",IF($L437&lt;&gt;0,"",IFERROR(IF(AND(P437&gt;0,O437&lt;&gt;"",Q437&lt;&gt;"t TM"),VLOOKUP($E437,'SD Abgabe'!$A$32:$N$610,'SD Abgabe'!$H$28,FALSE)/O437*P437,VLOOKUP($E437,'SD Abgabe'!$A$32:$N$610,'SD Abgabe'!$H$28,FALSE)),""))),"")</f>
        <v/>
      </c>
      <c r="AC437" s="87"/>
      <c r="AD437" s="424" t="s">
        <v>667</v>
      </c>
      <c r="AE437" s="26" t="str">
        <f>IF($M437=0,"",IFERROR(VLOOKUP($E437,'SD Abgabe'!$A$32:$N$556,AE$20,FALSE),""))</f>
        <v/>
      </c>
      <c r="AF437" s="15">
        <f t="shared" ca="1" si="139"/>
        <v>0</v>
      </c>
      <c r="AG437">
        <f t="shared" ca="1" si="127"/>
        <v>0</v>
      </c>
      <c r="AH437">
        <f t="shared" ca="1" si="128"/>
        <v>0</v>
      </c>
      <c r="AI437">
        <f t="shared" ca="1" si="129"/>
        <v>0</v>
      </c>
      <c r="AJ437">
        <f t="shared" ca="1" si="130"/>
        <v>0</v>
      </c>
      <c r="AK437">
        <f t="shared" si="140"/>
        <v>0</v>
      </c>
      <c r="AL437" s="28" t="e">
        <f ca="1">COUNTIF(OFFSET('SD Abgabe'!$C$32,VLOOKUP(J437,Art_Abgabe,3,FALSE),0,VLOOKUP(J437,Art_Abgabe,4,FALSE)-VLOOKUP(J437,Art_Abgabe,3,FALSE)+1,1),K437)</f>
        <v>#N/A</v>
      </c>
      <c r="AM437" s="14">
        <f ca="1">COUNTIF(OFFSET('SD Abgabe'!$M$32,VLOOKUP(E437,'SD Abgabe'!$A$33:$X$485,'SD Abgabe'!$X$28,FALSE),0,1,VLOOKUP(E437,'SD Abgabe'!$A$33:$Y$485,'SD Abgabe'!$Y$28,FALSE)),M437)</f>
        <v>0</v>
      </c>
      <c r="AN437" s="91">
        <f t="shared" ca="1" si="131"/>
        <v>0</v>
      </c>
      <c r="AO437" s="98">
        <f t="shared" si="141"/>
        <v>3</v>
      </c>
      <c r="AP437" s="98">
        <f t="shared" si="132"/>
        <v>0</v>
      </c>
      <c r="AQ437" s="17" t="str">
        <f t="shared" si="133"/>
        <v>1900-1-Abgabe</v>
      </c>
    </row>
    <row r="438" spans="1:43">
      <c r="A438" s="98">
        <f t="shared" si="122"/>
        <v>0</v>
      </c>
      <c r="B438" s="98" t="str">
        <f>IF(C438=1,SUM($C$23:C438),"")</f>
        <v/>
      </c>
      <c r="C438" s="98">
        <f t="shared" si="123"/>
        <v>0</v>
      </c>
      <c r="D438" t="str">
        <f t="shared" si="135"/>
        <v>1900-1-Abgabe-</v>
      </c>
      <c r="E438" s="7" t="str">
        <f t="shared" ca="1" si="124"/>
        <v>-</v>
      </c>
      <c r="F438" s="7">
        <f t="shared" si="136"/>
        <v>1900</v>
      </c>
      <c r="G438" s="7">
        <f t="shared" si="137"/>
        <v>1</v>
      </c>
      <c r="H438" s="162">
        <f t="shared" si="134"/>
        <v>416</v>
      </c>
      <c r="I438" s="77"/>
      <c r="J438" s="78"/>
      <c r="K438" s="79"/>
      <c r="L438" s="80"/>
      <c r="M438" s="177"/>
      <c r="N438" s="309" t="str">
        <f t="shared" ca="1" si="125"/>
        <v/>
      </c>
      <c r="O438" s="310" t="str">
        <f ca="1">IFERROR(IF(VLOOKUP($E438,'SD Abgabe'!$A$32:$N$610,'SD Abgabe'!$D$28,FALSE)=0,"",VLOOKUP($E438,'SD Abgabe'!$A$32:$N$610,'SD Abgabe'!$D$28,FALSE)),"")</f>
        <v/>
      </c>
      <c r="P438" s="313"/>
      <c r="Q438" s="317" t="str">
        <f>IF(OR($M438=0,L438&lt;&gt;0),"",IFERROR(VLOOKUP($E438,'SD Abgabe'!$A$32:$N$610,'SD Abgabe'!$E$28,FALSE),""))</f>
        <v/>
      </c>
      <c r="R438" s="87"/>
      <c r="S438" s="81" t="str">
        <f t="shared" si="126"/>
        <v/>
      </c>
      <c r="T438" s="82">
        <f>IF(M438="Tierische Erzeugnisse",IF(OR($M438=0,L438&lt;&gt;0,U438&gt;0),"",IFERROR(VLOOKUP($E438,'SD Abgabe'!$A$32:$N$4326,'SD Abgabe'!$J$28,FALSE),0)),)</f>
        <v>0</v>
      </c>
      <c r="U438" s="83"/>
      <c r="V438" s="81" t="str">
        <f t="shared" si="138"/>
        <v/>
      </c>
      <c r="W438" s="82">
        <f>IF(M438="organische Düngemittel",IF(OR($M438=0,L438&lt;&gt;0,X438&gt;0),"",IFERROR(VLOOKUP($E438,'SD Abgabe'!$A$32:$N$4326,'SD Abgabe'!$J$28,FALSE),)),)</f>
        <v>0</v>
      </c>
      <c r="X438" s="84"/>
      <c r="Y438" s="85" t="str">
        <f ca="1">IFERROR(VLOOKUP($E438,'SD Abgabe'!$A$32:$N$610,Y$20,FALSE),"")</f>
        <v/>
      </c>
      <c r="Z438" s="86" t="str">
        <f ca="1">IFERROR(IF(AND(J438&lt;&gt;"eigene Stoffe",VLOOKUP($E438,'SD Abgabe'!$A$32:$N$610,'SD Abgabe'!$G$28,FALSE)=0),"",IF($L438&lt;&gt;0,"",IFERROR(IF(AND(P438&gt;0,O438&lt;&gt;"",Q438&lt;&gt;"t TM"),VLOOKUP($E438,'SD Abgabe'!$A$32:$N$610,'SD Abgabe'!$G$28,FALSE)/O438*P438,VLOOKUP($E438,'SD Abgabe'!$A$32:$N$610,'SD Abgabe'!$G$28,FALSE)),""))),"")</f>
        <v/>
      </c>
      <c r="AA438" s="87"/>
      <c r="AB438" s="86" t="str">
        <f ca="1">IFERROR(IF(AND(J438&lt;&gt;"eigene Stoffe",VLOOKUP($E438,'SD Abgabe'!$A$32:$N$610,'SD Abgabe'!$H$28,FALSE)=0),"",IF($L438&lt;&gt;0,"",IFERROR(IF(AND(P438&gt;0,O438&lt;&gt;"",Q438&lt;&gt;"t TM"),VLOOKUP($E438,'SD Abgabe'!$A$32:$N$610,'SD Abgabe'!$H$28,FALSE)/O438*P438,VLOOKUP($E438,'SD Abgabe'!$A$32:$N$610,'SD Abgabe'!$H$28,FALSE)),""))),"")</f>
        <v/>
      </c>
      <c r="AC438" s="87"/>
      <c r="AD438" s="424" t="s">
        <v>667</v>
      </c>
      <c r="AE438" s="26" t="str">
        <f>IF($M438=0,"",IFERROR(VLOOKUP($E438,'SD Abgabe'!$A$32:$N$556,AE$20,FALSE),""))</f>
        <v/>
      </c>
      <c r="AF438" s="15">
        <f t="shared" ca="1" si="139"/>
        <v>0</v>
      </c>
      <c r="AG438">
        <f t="shared" ca="1" si="127"/>
        <v>0</v>
      </c>
      <c r="AH438">
        <f t="shared" ca="1" si="128"/>
        <v>0</v>
      </c>
      <c r="AI438">
        <f t="shared" ca="1" si="129"/>
        <v>0</v>
      </c>
      <c r="AJ438">
        <f t="shared" ca="1" si="130"/>
        <v>0</v>
      </c>
      <c r="AK438">
        <f t="shared" si="140"/>
        <v>0</v>
      </c>
      <c r="AL438" s="28" t="e">
        <f ca="1">COUNTIF(OFFSET('SD Abgabe'!$C$32,VLOOKUP(J438,Art_Abgabe,3,FALSE),0,VLOOKUP(J438,Art_Abgabe,4,FALSE)-VLOOKUP(J438,Art_Abgabe,3,FALSE)+1,1),K438)</f>
        <v>#N/A</v>
      </c>
      <c r="AM438" s="14">
        <f ca="1">COUNTIF(OFFSET('SD Abgabe'!$M$32,VLOOKUP(E438,'SD Abgabe'!$A$33:$X$485,'SD Abgabe'!$X$28,FALSE),0,1,VLOOKUP(E438,'SD Abgabe'!$A$33:$Y$485,'SD Abgabe'!$Y$28,FALSE)),M438)</f>
        <v>0</v>
      </c>
      <c r="AN438" s="91">
        <f t="shared" ca="1" si="131"/>
        <v>0</v>
      </c>
      <c r="AO438" s="98">
        <f t="shared" si="141"/>
        <v>3</v>
      </c>
      <c r="AP438" s="98">
        <f t="shared" si="132"/>
        <v>0</v>
      </c>
      <c r="AQ438" s="17" t="str">
        <f t="shared" si="133"/>
        <v>1900-1-Abgabe</v>
      </c>
    </row>
    <row r="439" spans="1:43">
      <c r="A439" s="98">
        <f t="shared" si="122"/>
        <v>0</v>
      </c>
      <c r="B439" s="98" t="str">
        <f>IF(C439=1,SUM($C$23:C439),"")</f>
        <v/>
      </c>
      <c r="C439" s="98">
        <f t="shared" si="123"/>
        <v>0</v>
      </c>
      <c r="D439" t="str">
        <f t="shared" si="135"/>
        <v>1900-1-Abgabe-</v>
      </c>
      <c r="E439" s="7" t="str">
        <f t="shared" ca="1" si="124"/>
        <v>-</v>
      </c>
      <c r="F439" s="7">
        <f t="shared" si="136"/>
        <v>1900</v>
      </c>
      <c r="G439" s="7">
        <f t="shared" si="137"/>
        <v>1</v>
      </c>
      <c r="H439" s="162">
        <f t="shared" si="134"/>
        <v>417</v>
      </c>
      <c r="I439" s="77"/>
      <c r="J439" s="78"/>
      <c r="K439" s="79"/>
      <c r="L439" s="80"/>
      <c r="M439" s="177"/>
      <c r="N439" s="309" t="str">
        <f t="shared" ca="1" si="125"/>
        <v/>
      </c>
      <c r="O439" s="310" t="str">
        <f ca="1">IFERROR(IF(VLOOKUP($E439,'SD Abgabe'!$A$32:$N$610,'SD Abgabe'!$D$28,FALSE)=0,"",VLOOKUP($E439,'SD Abgabe'!$A$32:$N$610,'SD Abgabe'!$D$28,FALSE)),"")</f>
        <v/>
      </c>
      <c r="P439" s="313"/>
      <c r="Q439" s="317" t="str">
        <f>IF(OR($M439=0,L439&lt;&gt;0),"",IFERROR(VLOOKUP($E439,'SD Abgabe'!$A$32:$N$610,'SD Abgabe'!$E$28,FALSE),""))</f>
        <v/>
      </c>
      <c r="R439" s="87"/>
      <c r="S439" s="81" t="str">
        <f t="shared" si="126"/>
        <v/>
      </c>
      <c r="T439" s="82">
        <f>IF(M439="Tierische Erzeugnisse",IF(OR($M439=0,L439&lt;&gt;0,U439&gt;0),"",IFERROR(VLOOKUP($E439,'SD Abgabe'!$A$32:$N$4326,'SD Abgabe'!$J$28,FALSE),0)),)</f>
        <v>0</v>
      </c>
      <c r="U439" s="83"/>
      <c r="V439" s="81" t="str">
        <f t="shared" si="138"/>
        <v/>
      </c>
      <c r="W439" s="82">
        <f>IF(M439="organische Düngemittel",IF(OR($M439=0,L439&lt;&gt;0,X439&gt;0),"",IFERROR(VLOOKUP($E439,'SD Abgabe'!$A$32:$N$4326,'SD Abgabe'!$J$28,FALSE),)),)</f>
        <v>0</v>
      </c>
      <c r="X439" s="84"/>
      <c r="Y439" s="85" t="str">
        <f ca="1">IFERROR(VLOOKUP($E439,'SD Abgabe'!$A$32:$N$610,Y$20,FALSE),"")</f>
        <v/>
      </c>
      <c r="Z439" s="86" t="str">
        <f ca="1">IFERROR(IF(AND(J439&lt;&gt;"eigene Stoffe",VLOOKUP($E439,'SD Abgabe'!$A$32:$N$610,'SD Abgabe'!$G$28,FALSE)=0),"",IF($L439&lt;&gt;0,"",IFERROR(IF(AND(P439&gt;0,O439&lt;&gt;"",Q439&lt;&gt;"t TM"),VLOOKUP($E439,'SD Abgabe'!$A$32:$N$610,'SD Abgabe'!$G$28,FALSE)/O439*P439,VLOOKUP($E439,'SD Abgabe'!$A$32:$N$610,'SD Abgabe'!$G$28,FALSE)),""))),"")</f>
        <v/>
      </c>
      <c r="AA439" s="87"/>
      <c r="AB439" s="86" t="str">
        <f ca="1">IFERROR(IF(AND(J439&lt;&gt;"eigene Stoffe",VLOOKUP($E439,'SD Abgabe'!$A$32:$N$610,'SD Abgabe'!$H$28,FALSE)=0),"",IF($L439&lt;&gt;0,"",IFERROR(IF(AND(P439&gt;0,O439&lt;&gt;"",Q439&lt;&gt;"t TM"),VLOOKUP($E439,'SD Abgabe'!$A$32:$N$610,'SD Abgabe'!$H$28,FALSE)/O439*P439,VLOOKUP($E439,'SD Abgabe'!$A$32:$N$610,'SD Abgabe'!$H$28,FALSE)),""))),"")</f>
        <v/>
      </c>
      <c r="AC439" s="87"/>
      <c r="AD439" s="424" t="s">
        <v>667</v>
      </c>
      <c r="AE439" s="26" t="str">
        <f>IF($M439=0,"",IFERROR(VLOOKUP($E439,'SD Abgabe'!$A$32:$N$556,AE$20,FALSE),""))</f>
        <v/>
      </c>
      <c r="AF439" s="15">
        <f t="shared" ca="1" si="139"/>
        <v>0</v>
      </c>
      <c r="AG439">
        <f t="shared" ca="1" si="127"/>
        <v>0</v>
      </c>
      <c r="AH439">
        <f t="shared" ca="1" si="128"/>
        <v>0</v>
      </c>
      <c r="AI439">
        <f t="shared" ca="1" si="129"/>
        <v>0</v>
      </c>
      <c r="AJ439">
        <f t="shared" ca="1" si="130"/>
        <v>0</v>
      </c>
      <c r="AK439">
        <f t="shared" si="140"/>
        <v>0</v>
      </c>
      <c r="AL439" s="28" t="e">
        <f ca="1">COUNTIF(OFFSET('SD Abgabe'!$C$32,VLOOKUP(J439,Art_Abgabe,3,FALSE),0,VLOOKUP(J439,Art_Abgabe,4,FALSE)-VLOOKUP(J439,Art_Abgabe,3,FALSE)+1,1),K439)</f>
        <v>#N/A</v>
      </c>
      <c r="AM439" s="14">
        <f ca="1">COUNTIF(OFFSET('SD Abgabe'!$M$32,VLOOKUP(E439,'SD Abgabe'!$A$33:$X$485,'SD Abgabe'!$X$28,FALSE),0,1,VLOOKUP(E439,'SD Abgabe'!$A$33:$Y$485,'SD Abgabe'!$Y$28,FALSE)),M439)</f>
        <v>0</v>
      </c>
      <c r="AN439" s="91">
        <f t="shared" ca="1" si="131"/>
        <v>0</v>
      </c>
      <c r="AO439" s="98">
        <f t="shared" si="141"/>
        <v>3</v>
      </c>
      <c r="AP439" s="98">
        <f t="shared" si="132"/>
        <v>0</v>
      </c>
      <c r="AQ439" s="17" t="str">
        <f t="shared" si="133"/>
        <v>1900-1-Abgabe</v>
      </c>
    </row>
    <row r="440" spans="1:43">
      <c r="A440" s="98">
        <f t="shared" si="122"/>
        <v>0</v>
      </c>
      <c r="B440" s="98" t="str">
        <f>IF(C440=1,SUM($C$23:C440),"")</f>
        <v/>
      </c>
      <c r="C440" s="98">
        <f t="shared" si="123"/>
        <v>0</v>
      </c>
      <c r="D440" t="str">
        <f t="shared" si="135"/>
        <v>1900-1-Abgabe-</v>
      </c>
      <c r="E440" s="7" t="str">
        <f t="shared" ca="1" si="124"/>
        <v>-</v>
      </c>
      <c r="F440" s="7">
        <f t="shared" si="136"/>
        <v>1900</v>
      </c>
      <c r="G440" s="7">
        <f t="shared" si="137"/>
        <v>1</v>
      </c>
      <c r="H440" s="162">
        <f t="shared" si="134"/>
        <v>418</v>
      </c>
      <c r="I440" s="77"/>
      <c r="J440" s="78"/>
      <c r="K440" s="79"/>
      <c r="L440" s="80"/>
      <c r="M440" s="177"/>
      <c r="N440" s="309" t="str">
        <f t="shared" ca="1" si="125"/>
        <v/>
      </c>
      <c r="O440" s="310" t="str">
        <f ca="1">IFERROR(IF(VLOOKUP($E440,'SD Abgabe'!$A$32:$N$610,'SD Abgabe'!$D$28,FALSE)=0,"",VLOOKUP($E440,'SD Abgabe'!$A$32:$N$610,'SD Abgabe'!$D$28,FALSE)),"")</f>
        <v/>
      </c>
      <c r="P440" s="313"/>
      <c r="Q440" s="317" t="str">
        <f>IF(OR($M440=0,L440&lt;&gt;0),"",IFERROR(VLOOKUP($E440,'SD Abgabe'!$A$32:$N$610,'SD Abgabe'!$E$28,FALSE),""))</f>
        <v/>
      </c>
      <c r="R440" s="87"/>
      <c r="S440" s="81" t="str">
        <f t="shared" si="126"/>
        <v/>
      </c>
      <c r="T440" s="82">
        <f>IF(M440="Tierische Erzeugnisse",IF(OR($M440=0,L440&lt;&gt;0,U440&gt;0),"",IFERROR(VLOOKUP($E440,'SD Abgabe'!$A$32:$N$4326,'SD Abgabe'!$J$28,FALSE),0)),)</f>
        <v>0</v>
      </c>
      <c r="U440" s="83"/>
      <c r="V440" s="81" t="str">
        <f t="shared" si="138"/>
        <v/>
      </c>
      <c r="W440" s="82">
        <f>IF(M440="organische Düngemittel",IF(OR($M440=0,L440&lt;&gt;0,X440&gt;0),"",IFERROR(VLOOKUP($E440,'SD Abgabe'!$A$32:$N$4326,'SD Abgabe'!$J$28,FALSE),)),)</f>
        <v>0</v>
      </c>
      <c r="X440" s="84"/>
      <c r="Y440" s="85" t="str">
        <f ca="1">IFERROR(VLOOKUP($E440,'SD Abgabe'!$A$32:$N$610,Y$20,FALSE),"")</f>
        <v/>
      </c>
      <c r="Z440" s="86" t="str">
        <f ca="1">IFERROR(IF(AND(J440&lt;&gt;"eigene Stoffe",VLOOKUP($E440,'SD Abgabe'!$A$32:$N$610,'SD Abgabe'!$G$28,FALSE)=0),"",IF($L440&lt;&gt;0,"",IFERROR(IF(AND(P440&gt;0,O440&lt;&gt;"",Q440&lt;&gt;"t TM"),VLOOKUP($E440,'SD Abgabe'!$A$32:$N$610,'SD Abgabe'!$G$28,FALSE)/O440*P440,VLOOKUP($E440,'SD Abgabe'!$A$32:$N$610,'SD Abgabe'!$G$28,FALSE)),""))),"")</f>
        <v/>
      </c>
      <c r="AA440" s="87"/>
      <c r="AB440" s="86" t="str">
        <f ca="1">IFERROR(IF(AND(J440&lt;&gt;"eigene Stoffe",VLOOKUP($E440,'SD Abgabe'!$A$32:$N$610,'SD Abgabe'!$H$28,FALSE)=0),"",IF($L440&lt;&gt;0,"",IFERROR(IF(AND(P440&gt;0,O440&lt;&gt;"",Q440&lt;&gt;"t TM"),VLOOKUP($E440,'SD Abgabe'!$A$32:$N$610,'SD Abgabe'!$H$28,FALSE)/O440*P440,VLOOKUP($E440,'SD Abgabe'!$A$32:$N$610,'SD Abgabe'!$H$28,FALSE)),""))),"")</f>
        <v/>
      </c>
      <c r="AC440" s="87"/>
      <c r="AD440" s="424" t="s">
        <v>667</v>
      </c>
      <c r="AE440" s="26" t="str">
        <f>IF($M440=0,"",IFERROR(VLOOKUP($E440,'SD Abgabe'!$A$32:$N$556,AE$20,FALSE),""))</f>
        <v/>
      </c>
      <c r="AF440" s="15">
        <f t="shared" ca="1" si="139"/>
        <v>0</v>
      </c>
      <c r="AG440">
        <f t="shared" ca="1" si="127"/>
        <v>0</v>
      </c>
      <c r="AH440">
        <f t="shared" ca="1" si="128"/>
        <v>0</v>
      </c>
      <c r="AI440">
        <f t="shared" ca="1" si="129"/>
        <v>0</v>
      </c>
      <c r="AJ440">
        <f t="shared" ca="1" si="130"/>
        <v>0</v>
      </c>
      <c r="AK440">
        <f t="shared" si="140"/>
        <v>0</v>
      </c>
      <c r="AL440" s="28" t="e">
        <f ca="1">COUNTIF(OFFSET('SD Abgabe'!$C$32,VLOOKUP(J440,Art_Abgabe,3,FALSE),0,VLOOKUP(J440,Art_Abgabe,4,FALSE)-VLOOKUP(J440,Art_Abgabe,3,FALSE)+1,1),K440)</f>
        <v>#N/A</v>
      </c>
      <c r="AM440" s="14">
        <f ca="1">COUNTIF(OFFSET('SD Abgabe'!$M$32,VLOOKUP(E440,'SD Abgabe'!$A$33:$X$485,'SD Abgabe'!$X$28,FALSE),0,1,VLOOKUP(E440,'SD Abgabe'!$A$33:$Y$485,'SD Abgabe'!$Y$28,FALSE)),M440)</f>
        <v>0</v>
      </c>
      <c r="AN440" s="91">
        <f t="shared" ca="1" si="131"/>
        <v>0</v>
      </c>
      <c r="AO440" s="98">
        <f t="shared" si="141"/>
        <v>3</v>
      </c>
      <c r="AP440" s="98">
        <f t="shared" si="132"/>
        <v>0</v>
      </c>
      <c r="AQ440" s="17" t="str">
        <f t="shared" si="133"/>
        <v>1900-1-Abgabe</v>
      </c>
    </row>
    <row r="441" spans="1:43">
      <c r="A441" s="98">
        <f t="shared" si="122"/>
        <v>0</v>
      </c>
      <c r="B441" s="98" t="str">
        <f>IF(C441=1,SUM($C$23:C441),"")</f>
        <v/>
      </c>
      <c r="C441" s="98">
        <f t="shared" si="123"/>
        <v>0</v>
      </c>
      <c r="D441" t="str">
        <f t="shared" si="135"/>
        <v>1900-1-Abgabe-</v>
      </c>
      <c r="E441" s="7" t="str">
        <f t="shared" ca="1" si="124"/>
        <v>-</v>
      </c>
      <c r="F441" s="7">
        <f t="shared" si="136"/>
        <v>1900</v>
      </c>
      <c r="G441" s="7">
        <f t="shared" si="137"/>
        <v>1</v>
      </c>
      <c r="H441" s="162">
        <f t="shared" si="134"/>
        <v>419</v>
      </c>
      <c r="I441" s="77"/>
      <c r="J441" s="78"/>
      <c r="K441" s="79"/>
      <c r="L441" s="80"/>
      <c r="M441" s="177"/>
      <c r="N441" s="309" t="str">
        <f t="shared" ca="1" si="125"/>
        <v/>
      </c>
      <c r="O441" s="310" t="str">
        <f ca="1">IFERROR(IF(VLOOKUP($E441,'SD Abgabe'!$A$32:$N$610,'SD Abgabe'!$D$28,FALSE)=0,"",VLOOKUP($E441,'SD Abgabe'!$A$32:$N$610,'SD Abgabe'!$D$28,FALSE)),"")</f>
        <v/>
      </c>
      <c r="P441" s="313"/>
      <c r="Q441" s="317" t="str">
        <f>IF(OR($M441=0,L441&lt;&gt;0),"",IFERROR(VLOOKUP($E441,'SD Abgabe'!$A$32:$N$610,'SD Abgabe'!$E$28,FALSE),""))</f>
        <v/>
      </c>
      <c r="R441" s="87"/>
      <c r="S441" s="81" t="str">
        <f t="shared" si="126"/>
        <v/>
      </c>
      <c r="T441" s="82">
        <f>IF(M441="Tierische Erzeugnisse",IF(OR($M441=0,L441&lt;&gt;0,U441&gt;0),"",IFERROR(VLOOKUP($E441,'SD Abgabe'!$A$32:$N$4326,'SD Abgabe'!$J$28,FALSE),0)),)</f>
        <v>0</v>
      </c>
      <c r="U441" s="83"/>
      <c r="V441" s="81" t="str">
        <f t="shared" si="138"/>
        <v/>
      </c>
      <c r="W441" s="82">
        <f>IF(M441="organische Düngemittel",IF(OR($M441=0,L441&lt;&gt;0,X441&gt;0),"",IFERROR(VLOOKUP($E441,'SD Abgabe'!$A$32:$N$4326,'SD Abgabe'!$J$28,FALSE),)),)</f>
        <v>0</v>
      </c>
      <c r="X441" s="84"/>
      <c r="Y441" s="85" t="str">
        <f ca="1">IFERROR(VLOOKUP($E441,'SD Abgabe'!$A$32:$N$610,Y$20,FALSE),"")</f>
        <v/>
      </c>
      <c r="Z441" s="86" t="str">
        <f ca="1">IFERROR(IF(AND(J441&lt;&gt;"eigene Stoffe",VLOOKUP($E441,'SD Abgabe'!$A$32:$N$610,'SD Abgabe'!$G$28,FALSE)=0),"",IF($L441&lt;&gt;0,"",IFERROR(IF(AND(P441&gt;0,O441&lt;&gt;"",Q441&lt;&gt;"t TM"),VLOOKUP($E441,'SD Abgabe'!$A$32:$N$610,'SD Abgabe'!$G$28,FALSE)/O441*P441,VLOOKUP($E441,'SD Abgabe'!$A$32:$N$610,'SD Abgabe'!$G$28,FALSE)),""))),"")</f>
        <v/>
      </c>
      <c r="AA441" s="87"/>
      <c r="AB441" s="86" t="str">
        <f ca="1">IFERROR(IF(AND(J441&lt;&gt;"eigene Stoffe",VLOOKUP($E441,'SD Abgabe'!$A$32:$N$610,'SD Abgabe'!$H$28,FALSE)=0),"",IF($L441&lt;&gt;0,"",IFERROR(IF(AND(P441&gt;0,O441&lt;&gt;"",Q441&lt;&gt;"t TM"),VLOOKUP($E441,'SD Abgabe'!$A$32:$N$610,'SD Abgabe'!$H$28,FALSE)/O441*P441,VLOOKUP($E441,'SD Abgabe'!$A$32:$N$610,'SD Abgabe'!$H$28,FALSE)),""))),"")</f>
        <v/>
      </c>
      <c r="AC441" s="87"/>
      <c r="AD441" s="424" t="s">
        <v>667</v>
      </c>
      <c r="AE441" s="26" t="str">
        <f>IF($M441=0,"",IFERROR(VLOOKUP($E441,'SD Abgabe'!$A$32:$N$556,AE$20,FALSE),""))</f>
        <v/>
      </c>
      <c r="AF441" s="15">
        <f t="shared" ca="1" si="139"/>
        <v>0</v>
      </c>
      <c r="AG441">
        <f t="shared" ca="1" si="127"/>
        <v>0</v>
      </c>
      <c r="AH441">
        <f t="shared" ca="1" si="128"/>
        <v>0</v>
      </c>
      <c r="AI441">
        <f t="shared" ca="1" si="129"/>
        <v>0</v>
      </c>
      <c r="AJ441">
        <f t="shared" ca="1" si="130"/>
        <v>0</v>
      </c>
      <c r="AK441">
        <f t="shared" si="140"/>
        <v>0</v>
      </c>
      <c r="AL441" s="28" t="e">
        <f ca="1">COUNTIF(OFFSET('SD Abgabe'!$C$32,VLOOKUP(J441,Art_Abgabe,3,FALSE),0,VLOOKUP(J441,Art_Abgabe,4,FALSE)-VLOOKUP(J441,Art_Abgabe,3,FALSE)+1,1),K441)</f>
        <v>#N/A</v>
      </c>
      <c r="AM441" s="14">
        <f ca="1">COUNTIF(OFFSET('SD Abgabe'!$M$32,VLOOKUP(E441,'SD Abgabe'!$A$33:$X$485,'SD Abgabe'!$X$28,FALSE),0,1,VLOOKUP(E441,'SD Abgabe'!$A$33:$Y$485,'SD Abgabe'!$Y$28,FALSE)),M441)</f>
        <v>0</v>
      </c>
      <c r="AN441" s="91">
        <f t="shared" ca="1" si="131"/>
        <v>0</v>
      </c>
      <c r="AO441" s="98">
        <f t="shared" si="141"/>
        <v>3</v>
      </c>
      <c r="AP441" s="98">
        <f t="shared" si="132"/>
        <v>0</v>
      </c>
      <c r="AQ441" s="17" t="str">
        <f t="shared" si="133"/>
        <v>1900-1-Abgabe</v>
      </c>
    </row>
    <row r="442" spans="1:43">
      <c r="A442" s="98">
        <f t="shared" si="122"/>
        <v>0</v>
      </c>
      <c r="B442" s="98" t="str">
        <f>IF(C442=1,SUM($C$23:C442),"")</f>
        <v/>
      </c>
      <c r="C442" s="98">
        <f t="shared" si="123"/>
        <v>0</v>
      </c>
      <c r="D442" t="str">
        <f t="shared" si="135"/>
        <v>1900-1-Abgabe-</v>
      </c>
      <c r="E442" s="7" t="str">
        <f t="shared" ca="1" si="124"/>
        <v>-</v>
      </c>
      <c r="F442" s="7">
        <f t="shared" si="136"/>
        <v>1900</v>
      </c>
      <c r="G442" s="7">
        <f t="shared" si="137"/>
        <v>1</v>
      </c>
      <c r="H442" s="162">
        <f t="shared" si="134"/>
        <v>420</v>
      </c>
      <c r="I442" s="77"/>
      <c r="J442" s="78"/>
      <c r="K442" s="79"/>
      <c r="L442" s="80"/>
      <c r="M442" s="177"/>
      <c r="N442" s="309" t="str">
        <f t="shared" ca="1" si="125"/>
        <v/>
      </c>
      <c r="O442" s="310" t="str">
        <f ca="1">IFERROR(IF(VLOOKUP($E442,'SD Abgabe'!$A$32:$N$610,'SD Abgabe'!$D$28,FALSE)=0,"",VLOOKUP($E442,'SD Abgabe'!$A$32:$N$610,'SD Abgabe'!$D$28,FALSE)),"")</f>
        <v/>
      </c>
      <c r="P442" s="313"/>
      <c r="Q442" s="317" t="str">
        <f>IF(OR($M442=0,L442&lt;&gt;0),"",IFERROR(VLOOKUP($E442,'SD Abgabe'!$A$32:$N$610,'SD Abgabe'!$E$28,FALSE),""))</f>
        <v/>
      </c>
      <c r="R442" s="87"/>
      <c r="S442" s="81" t="str">
        <f t="shared" si="126"/>
        <v/>
      </c>
      <c r="T442" s="82">
        <f>IF(M442="Tierische Erzeugnisse",IF(OR($M442=0,L442&lt;&gt;0,U442&gt;0),"",IFERROR(VLOOKUP($E442,'SD Abgabe'!$A$32:$N$4326,'SD Abgabe'!$J$28,FALSE),0)),)</f>
        <v>0</v>
      </c>
      <c r="U442" s="83"/>
      <c r="V442" s="81" t="str">
        <f t="shared" si="138"/>
        <v/>
      </c>
      <c r="W442" s="82">
        <f>IF(M442="organische Düngemittel",IF(OR($M442=0,L442&lt;&gt;0,X442&gt;0),"",IFERROR(VLOOKUP($E442,'SD Abgabe'!$A$32:$N$4326,'SD Abgabe'!$J$28,FALSE),)),)</f>
        <v>0</v>
      </c>
      <c r="X442" s="84"/>
      <c r="Y442" s="85" t="str">
        <f ca="1">IFERROR(VLOOKUP($E442,'SD Abgabe'!$A$32:$N$610,Y$20,FALSE),"")</f>
        <v/>
      </c>
      <c r="Z442" s="86" t="str">
        <f ca="1">IFERROR(IF(AND(J442&lt;&gt;"eigene Stoffe",VLOOKUP($E442,'SD Abgabe'!$A$32:$N$610,'SD Abgabe'!$G$28,FALSE)=0),"",IF($L442&lt;&gt;0,"",IFERROR(IF(AND(P442&gt;0,O442&lt;&gt;"",Q442&lt;&gt;"t TM"),VLOOKUP($E442,'SD Abgabe'!$A$32:$N$610,'SD Abgabe'!$G$28,FALSE)/O442*P442,VLOOKUP($E442,'SD Abgabe'!$A$32:$N$610,'SD Abgabe'!$G$28,FALSE)),""))),"")</f>
        <v/>
      </c>
      <c r="AA442" s="87"/>
      <c r="AB442" s="86" t="str">
        <f ca="1">IFERROR(IF(AND(J442&lt;&gt;"eigene Stoffe",VLOOKUP($E442,'SD Abgabe'!$A$32:$N$610,'SD Abgabe'!$H$28,FALSE)=0),"",IF($L442&lt;&gt;0,"",IFERROR(IF(AND(P442&gt;0,O442&lt;&gt;"",Q442&lt;&gt;"t TM"),VLOOKUP($E442,'SD Abgabe'!$A$32:$N$610,'SD Abgabe'!$H$28,FALSE)/O442*P442,VLOOKUP($E442,'SD Abgabe'!$A$32:$N$610,'SD Abgabe'!$H$28,FALSE)),""))),"")</f>
        <v/>
      </c>
      <c r="AC442" s="87"/>
      <c r="AD442" s="424" t="s">
        <v>667</v>
      </c>
      <c r="AE442" s="26" t="str">
        <f>IF($M442=0,"",IFERROR(VLOOKUP($E442,'SD Abgabe'!$A$32:$N$556,AE$20,FALSE),""))</f>
        <v/>
      </c>
      <c r="AF442" s="15">
        <f t="shared" ca="1" si="139"/>
        <v>0</v>
      </c>
      <c r="AG442">
        <f t="shared" ca="1" si="127"/>
        <v>0</v>
      </c>
      <c r="AH442">
        <f t="shared" ca="1" si="128"/>
        <v>0</v>
      </c>
      <c r="AI442">
        <f t="shared" ca="1" si="129"/>
        <v>0</v>
      </c>
      <c r="AJ442">
        <f t="shared" ca="1" si="130"/>
        <v>0</v>
      </c>
      <c r="AK442">
        <f t="shared" si="140"/>
        <v>0</v>
      </c>
      <c r="AL442" s="28" t="e">
        <f ca="1">COUNTIF(OFFSET('SD Abgabe'!$C$32,VLOOKUP(J442,Art_Abgabe,3,FALSE),0,VLOOKUP(J442,Art_Abgabe,4,FALSE)-VLOOKUP(J442,Art_Abgabe,3,FALSE)+1,1),K442)</f>
        <v>#N/A</v>
      </c>
      <c r="AM442" s="14">
        <f ca="1">COUNTIF(OFFSET('SD Abgabe'!$M$32,VLOOKUP(E442,'SD Abgabe'!$A$33:$X$485,'SD Abgabe'!$X$28,FALSE),0,1,VLOOKUP(E442,'SD Abgabe'!$A$33:$Y$485,'SD Abgabe'!$Y$28,FALSE)),M442)</f>
        <v>0</v>
      </c>
      <c r="AN442" s="91">
        <f t="shared" ca="1" si="131"/>
        <v>0</v>
      </c>
      <c r="AO442" s="98">
        <f t="shared" si="141"/>
        <v>3</v>
      </c>
      <c r="AP442" s="98">
        <f t="shared" si="132"/>
        <v>0</v>
      </c>
      <c r="AQ442" s="17" t="str">
        <f t="shared" si="133"/>
        <v>1900-1-Abgabe</v>
      </c>
    </row>
    <row r="443" spans="1:43">
      <c r="A443" s="98">
        <f t="shared" si="122"/>
        <v>0</v>
      </c>
      <c r="B443" s="98" t="str">
        <f>IF(C443=1,SUM($C$23:C443),"")</f>
        <v/>
      </c>
      <c r="C443" s="98">
        <f t="shared" si="123"/>
        <v>0</v>
      </c>
      <c r="D443" t="str">
        <f t="shared" si="135"/>
        <v>1900-1-Abgabe-</v>
      </c>
      <c r="E443" s="7" t="str">
        <f t="shared" ca="1" si="124"/>
        <v>-</v>
      </c>
      <c r="F443" s="7">
        <f t="shared" si="136"/>
        <v>1900</v>
      </c>
      <c r="G443" s="7">
        <f t="shared" si="137"/>
        <v>1</v>
      </c>
      <c r="H443" s="162">
        <f t="shared" si="134"/>
        <v>421</v>
      </c>
      <c r="I443" s="77"/>
      <c r="J443" s="78"/>
      <c r="K443" s="79"/>
      <c r="L443" s="80"/>
      <c r="M443" s="177"/>
      <c r="N443" s="309" t="str">
        <f t="shared" ca="1" si="125"/>
        <v/>
      </c>
      <c r="O443" s="310" t="str">
        <f ca="1">IFERROR(IF(VLOOKUP($E443,'SD Abgabe'!$A$32:$N$610,'SD Abgabe'!$D$28,FALSE)=0,"",VLOOKUP($E443,'SD Abgabe'!$A$32:$N$610,'SD Abgabe'!$D$28,FALSE)),"")</f>
        <v/>
      </c>
      <c r="P443" s="313"/>
      <c r="Q443" s="317" t="str">
        <f>IF(OR($M443=0,L443&lt;&gt;0),"",IFERROR(VLOOKUP($E443,'SD Abgabe'!$A$32:$N$610,'SD Abgabe'!$E$28,FALSE),""))</f>
        <v/>
      </c>
      <c r="R443" s="87"/>
      <c r="S443" s="81" t="str">
        <f t="shared" si="126"/>
        <v/>
      </c>
      <c r="T443" s="82">
        <f>IF(M443="Tierische Erzeugnisse",IF(OR($M443=0,L443&lt;&gt;0,U443&gt;0),"",IFERROR(VLOOKUP($E443,'SD Abgabe'!$A$32:$N$4326,'SD Abgabe'!$J$28,FALSE),0)),)</f>
        <v>0</v>
      </c>
      <c r="U443" s="83"/>
      <c r="V443" s="81" t="str">
        <f t="shared" si="138"/>
        <v/>
      </c>
      <c r="W443" s="82">
        <f>IF(M443="organische Düngemittel",IF(OR($M443=0,L443&lt;&gt;0,X443&gt;0),"",IFERROR(VLOOKUP($E443,'SD Abgabe'!$A$32:$N$4326,'SD Abgabe'!$J$28,FALSE),)),)</f>
        <v>0</v>
      </c>
      <c r="X443" s="84"/>
      <c r="Y443" s="85" t="str">
        <f ca="1">IFERROR(VLOOKUP($E443,'SD Abgabe'!$A$32:$N$610,Y$20,FALSE),"")</f>
        <v/>
      </c>
      <c r="Z443" s="86" t="str">
        <f ca="1">IFERROR(IF(AND(J443&lt;&gt;"eigene Stoffe",VLOOKUP($E443,'SD Abgabe'!$A$32:$N$610,'SD Abgabe'!$G$28,FALSE)=0),"",IF($L443&lt;&gt;0,"",IFERROR(IF(AND(P443&gt;0,O443&lt;&gt;"",Q443&lt;&gt;"t TM"),VLOOKUP($E443,'SD Abgabe'!$A$32:$N$610,'SD Abgabe'!$G$28,FALSE)/O443*P443,VLOOKUP($E443,'SD Abgabe'!$A$32:$N$610,'SD Abgabe'!$G$28,FALSE)),""))),"")</f>
        <v/>
      </c>
      <c r="AA443" s="87"/>
      <c r="AB443" s="86" t="str">
        <f ca="1">IFERROR(IF(AND(J443&lt;&gt;"eigene Stoffe",VLOOKUP($E443,'SD Abgabe'!$A$32:$N$610,'SD Abgabe'!$H$28,FALSE)=0),"",IF($L443&lt;&gt;0,"",IFERROR(IF(AND(P443&gt;0,O443&lt;&gt;"",Q443&lt;&gt;"t TM"),VLOOKUP($E443,'SD Abgabe'!$A$32:$N$610,'SD Abgabe'!$H$28,FALSE)/O443*P443,VLOOKUP($E443,'SD Abgabe'!$A$32:$N$610,'SD Abgabe'!$H$28,FALSE)),""))),"")</f>
        <v/>
      </c>
      <c r="AC443" s="87"/>
      <c r="AD443" s="424" t="s">
        <v>667</v>
      </c>
      <c r="AE443" s="26" t="str">
        <f>IF($M443=0,"",IFERROR(VLOOKUP($E443,'SD Abgabe'!$A$32:$N$556,AE$20,FALSE),""))</f>
        <v/>
      </c>
      <c r="AF443" s="15">
        <f t="shared" ca="1" si="139"/>
        <v>0</v>
      </c>
      <c r="AG443">
        <f t="shared" ca="1" si="127"/>
        <v>0</v>
      </c>
      <c r="AH443">
        <f t="shared" ca="1" si="128"/>
        <v>0</v>
      </c>
      <c r="AI443">
        <f t="shared" ca="1" si="129"/>
        <v>0</v>
      </c>
      <c r="AJ443">
        <f t="shared" ca="1" si="130"/>
        <v>0</v>
      </c>
      <c r="AK443">
        <f t="shared" si="140"/>
        <v>0</v>
      </c>
      <c r="AL443" s="28" t="e">
        <f ca="1">COUNTIF(OFFSET('SD Abgabe'!$C$32,VLOOKUP(J443,Art_Abgabe,3,FALSE),0,VLOOKUP(J443,Art_Abgabe,4,FALSE)-VLOOKUP(J443,Art_Abgabe,3,FALSE)+1,1),K443)</f>
        <v>#N/A</v>
      </c>
      <c r="AM443" s="14">
        <f ca="1">COUNTIF(OFFSET('SD Abgabe'!$M$32,VLOOKUP(E443,'SD Abgabe'!$A$33:$X$485,'SD Abgabe'!$X$28,FALSE),0,1,VLOOKUP(E443,'SD Abgabe'!$A$33:$Y$485,'SD Abgabe'!$Y$28,FALSE)),M443)</f>
        <v>0</v>
      </c>
      <c r="AN443" s="91">
        <f t="shared" ca="1" si="131"/>
        <v>0</v>
      </c>
      <c r="AO443" s="98">
        <f t="shared" si="141"/>
        <v>3</v>
      </c>
      <c r="AP443" s="98">
        <f t="shared" si="132"/>
        <v>0</v>
      </c>
      <c r="AQ443" s="17" t="str">
        <f t="shared" si="133"/>
        <v>1900-1-Abgabe</v>
      </c>
    </row>
    <row r="444" spans="1:43">
      <c r="A444" s="98">
        <f t="shared" si="122"/>
        <v>0</v>
      </c>
      <c r="B444" s="98" t="str">
        <f>IF(C444=1,SUM($C$23:C444),"")</f>
        <v/>
      </c>
      <c r="C444" s="98">
        <f t="shared" si="123"/>
        <v>0</v>
      </c>
      <c r="D444" t="str">
        <f t="shared" si="135"/>
        <v>1900-1-Abgabe-</v>
      </c>
      <c r="E444" s="7" t="str">
        <f t="shared" ca="1" si="124"/>
        <v>-</v>
      </c>
      <c r="F444" s="7">
        <f t="shared" si="136"/>
        <v>1900</v>
      </c>
      <c r="G444" s="7">
        <f t="shared" si="137"/>
        <v>1</v>
      </c>
      <c r="H444" s="162">
        <f t="shared" si="134"/>
        <v>422</v>
      </c>
      <c r="I444" s="77"/>
      <c r="J444" s="78"/>
      <c r="K444" s="79"/>
      <c r="L444" s="80"/>
      <c r="M444" s="177"/>
      <c r="N444" s="309" t="str">
        <f t="shared" ca="1" si="125"/>
        <v/>
      </c>
      <c r="O444" s="310" t="str">
        <f ca="1">IFERROR(IF(VLOOKUP($E444,'SD Abgabe'!$A$32:$N$610,'SD Abgabe'!$D$28,FALSE)=0,"",VLOOKUP($E444,'SD Abgabe'!$A$32:$N$610,'SD Abgabe'!$D$28,FALSE)),"")</f>
        <v/>
      </c>
      <c r="P444" s="313"/>
      <c r="Q444" s="317" t="str">
        <f>IF(OR($M444=0,L444&lt;&gt;0),"",IFERROR(VLOOKUP($E444,'SD Abgabe'!$A$32:$N$610,'SD Abgabe'!$E$28,FALSE),""))</f>
        <v/>
      </c>
      <c r="R444" s="87"/>
      <c r="S444" s="81" t="str">
        <f t="shared" si="126"/>
        <v/>
      </c>
      <c r="T444" s="82">
        <f>IF(M444="Tierische Erzeugnisse",IF(OR($M444=0,L444&lt;&gt;0,U444&gt;0),"",IFERROR(VLOOKUP($E444,'SD Abgabe'!$A$32:$N$4326,'SD Abgabe'!$J$28,FALSE),0)),)</f>
        <v>0</v>
      </c>
      <c r="U444" s="83"/>
      <c r="V444" s="81" t="str">
        <f t="shared" si="138"/>
        <v/>
      </c>
      <c r="W444" s="82">
        <f>IF(M444="organische Düngemittel",IF(OR($M444=0,L444&lt;&gt;0,X444&gt;0),"",IFERROR(VLOOKUP($E444,'SD Abgabe'!$A$32:$N$4326,'SD Abgabe'!$J$28,FALSE),)),)</f>
        <v>0</v>
      </c>
      <c r="X444" s="84"/>
      <c r="Y444" s="85" t="str">
        <f ca="1">IFERROR(VLOOKUP($E444,'SD Abgabe'!$A$32:$N$610,Y$20,FALSE),"")</f>
        <v/>
      </c>
      <c r="Z444" s="86" t="str">
        <f ca="1">IFERROR(IF(AND(J444&lt;&gt;"eigene Stoffe",VLOOKUP($E444,'SD Abgabe'!$A$32:$N$610,'SD Abgabe'!$G$28,FALSE)=0),"",IF($L444&lt;&gt;0,"",IFERROR(IF(AND(P444&gt;0,O444&lt;&gt;"",Q444&lt;&gt;"t TM"),VLOOKUP($E444,'SD Abgabe'!$A$32:$N$610,'SD Abgabe'!$G$28,FALSE)/O444*P444,VLOOKUP($E444,'SD Abgabe'!$A$32:$N$610,'SD Abgabe'!$G$28,FALSE)),""))),"")</f>
        <v/>
      </c>
      <c r="AA444" s="87"/>
      <c r="AB444" s="86" t="str">
        <f ca="1">IFERROR(IF(AND(J444&lt;&gt;"eigene Stoffe",VLOOKUP($E444,'SD Abgabe'!$A$32:$N$610,'SD Abgabe'!$H$28,FALSE)=0),"",IF($L444&lt;&gt;0,"",IFERROR(IF(AND(P444&gt;0,O444&lt;&gt;"",Q444&lt;&gt;"t TM"),VLOOKUP($E444,'SD Abgabe'!$A$32:$N$610,'SD Abgabe'!$H$28,FALSE)/O444*P444,VLOOKUP($E444,'SD Abgabe'!$A$32:$N$610,'SD Abgabe'!$H$28,FALSE)),""))),"")</f>
        <v/>
      </c>
      <c r="AC444" s="87"/>
      <c r="AD444" s="424" t="s">
        <v>667</v>
      </c>
      <c r="AE444" s="26" t="str">
        <f>IF($M444=0,"",IFERROR(VLOOKUP($E444,'SD Abgabe'!$A$32:$N$556,AE$20,FALSE),""))</f>
        <v/>
      </c>
      <c r="AF444" s="15">
        <f t="shared" ca="1" si="139"/>
        <v>0</v>
      </c>
      <c r="AG444">
        <f t="shared" ca="1" si="127"/>
        <v>0</v>
      </c>
      <c r="AH444">
        <f t="shared" ca="1" si="128"/>
        <v>0</v>
      </c>
      <c r="AI444">
        <f t="shared" ca="1" si="129"/>
        <v>0</v>
      </c>
      <c r="AJ444">
        <f t="shared" ca="1" si="130"/>
        <v>0</v>
      </c>
      <c r="AK444">
        <f t="shared" si="140"/>
        <v>0</v>
      </c>
      <c r="AL444" s="28" t="e">
        <f ca="1">COUNTIF(OFFSET('SD Abgabe'!$C$32,VLOOKUP(J444,Art_Abgabe,3,FALSE),0,VLOOKUP(J444,Art_Abgabe,4,FALSE)-VLOOKUP(J444,Art_Abgabe,3,FALSE)+1,1),K444)</f>
        <v>#N/A</v>
      </c>
      <c r="AM444" s="14">
        <f ca="1">COUNTIF(OFFSET('SD Abgabe'!$M$32,VLOOKUP(E444,'SD Abgabe'!$A$33:$X$485,'SD Abgabe'!$X$28,FALSE),0,1,VLOOKUP(E444,'SD Abgabe'!$A$33:$Y$485,'SD Abgabe'!$Y$28,FALSE)),M444)</f>
        <v>0</v>
      </c>
      <c r="AN444" s="91">
        <f t="shared" ca="1" si="131"/>
        <v>0</v>
      </c>
      <c r="AO444" s="98">
        <f t="shared" si="141"/>
        <v>3</v>
      </c>
      <c r="AP444" s="98">
        <f t="shared" si="132"/>
        <v>0</v>
      </c>
      <c r="AQ444" s="17" t="str">
        <f t="shared" si="133"/>
        <v>1900-1-Abgabe</v>
      </c>
    </row>
    <row r="445" spans="1:43">
      <c r="A445" s="98">
        <f t="shared" si="122"/>
        <v>0</v>
      </c>
      <c r="B445" s="98" t="str">
        <f>IF(C445=1,SUM($C$23:C445),"")</f>
        <v/>
      </c>
      <c r="C445" s="98">
        <f t="shared" si="123"/>
        <v>0</v>
      </c>
      <c r="D445" t="str">
        <f t="shared" si="135"/>
        <v>1900-1-Abgabe-</v>
      </c>
      <c r="E445" s="7" t="str">
        <f t="shared" ca="1" si="124"/>
        <v>-</v>
      </c>
      <c r="F445" s="7">
        <f t="shared" si="136"/>
        <v>1900</v>
      </c>
      <c r="G445" s="7">
        <f t="shared" si="137"/>
        <v>1</v>
      </c>
      <c r="H445" s="162">
        <f t="shared" si="134"/>
        <v>423</v>
      </c>
      <c r="I445" s="77"/>
      <c r="J445" s="78"/>
      <c r="K445" s="79"/>
      <c r="L445" s="80"/>
      <c r="M445" s="177"/>
      <c r="N445" s="309" t="str">
        <f t="shared" ca="1" si="125"/>
        <v/>
      </c>
      <c r="O445" s="310" t="str">
        <f ca="1">IFERROR(IF(VLOOKUP($E445,'SD Abgabe'!$A$32:$N$610,'SD Abgabe'!$D$28,FALSE)=0,"",VLOOKUP($E445,'SD Abgabe'!$A$32:$N$610,'SD Abgabe'!$D$28,FALSE)),"")</f>
        <v/>
      </c>
      <c r="P445" s="313"/>
      <c r="Q445" s="317" t="str">
        <f>IF(OR($M445=0,L445&lt;&gt;0),"",IFERROR(VLOOKUP($E445,'SD Abgabe'!$A$32:$N$610,'SD Abgabe'!$E$28,FALSE),""))</f>
        <v/>
      </c>
      <c r="R445" s="87"/>
      <c r="S445" s="81" t="str">
        <f t="shared" si="126"/>
        <v/>
      </c>
      <c r="T445" s="82">
        <f>IF(M445="Tierische Erzeugnisse",IF(OR($M445=0,L445&lt;&gt;0,U445&gt;0),"",IFERROR(VLOOKUP($E445,'SD Abgabe'!$A$32:$N$4326,'SD Abgabe'!$J$28,FALSE),0)),)</f>
        <v>0</v>
      </c>
      <c r="U445" s="83"/>
      <c r="V445" s="81" t="str">
        <f t="shared" si="138"/>
        <v/>
      </c>
      <c r="W445" s="82">
        <f>IF(M445="organische Düngemittel",IF(OR($M445=0,L445&lt;&gt;0,X445&gt;0),"",IFERROR(VLOOKUP($E445,'SD Abgabe'!$A$32:$N$4326,'SD Abgabe'!$J$28,FALSE),)),)</f>
        <v>0</v>
      </c>
      <c r="X445" s="84"/>
      <c r="Y445" s="85" t="str">
        <f ca="1">IFERROR(VLOOKUP($E445,'SD Abgabe'!$A$32:$N$610,Y$20,FALSE),"")</f>
        <v/>
      </c>
      <c r="Z445" s="86" t="str">
        <f ca="1">IFERROR(IF(AND(J445&lt;&gt;"eigene Stoffe",VLOOKUP($E445,'SD Abgabe'!$A$32:$N$610,'SD Abgabe'!$G$28,FALSE)=0),"",IF($L445&lt;&gt;0,"",IFERROR(IF(AND(P445&gt;0,O445&lt;&gt;"",Q445&lt;&gt;"t TM"),VLOOKUP($E445,'SD Abgabe'!$A$32:$N$610,'SD Abgabe'!$G$28,FALSE)/O445*P445,VLOOKUP($E445,'SD Abgabe'!$A$32:$N$610,'SD Abgabe'!$G$28,FALSE)),""))),"")</f>
        <v/>
      </c>
      <c r="AA445" s="87"/>
      <c r="AB445" s="86" t="str">
        <f ca="1">IFERROR(IF(AND(J445&lt;&gt;"eigene Stoffe",VLOOKUP($E445,'SD Abgabe'!$A$32:$N$610,'SD Abgabe'!$H$28,FALSE)=0),"",IF($L445&lt;&gt;0,"",IFERROR(IF(AND(P445&gt;0,O445&lt;&gt;"",Q445&lt;&gt;"t TM"),VLOOKUP($E445,'SD Abgabe'!$A$32:$N$610,'SD Abgabe'!$H$28,FALSE)/O445*P445,VLOOKUP($E445,'SD Abgabe'!$A$32:$N$610,'SD Abgabe'!$H$28,FALSE)),""))),"")</f>
        <v/>
      </c>
      <c r="AC445" s="87"/>
      <c r="AD445" s="424" t="s">
        <v>667</v>
      </c>
      <c r="AE445" s="26" t="str">
        <f>IF($M445=0,"",IFERROR(VLOOKUP($E445,'SD Abgabe'!$A$32:$N$556,AE$20,FALSE),""))</f>
        <v/>
      </c>
      <c r="AF445" s="15">
        <f t="shared" ca="1" si="139"/>
        <v>0</v>
      </c>
      <c r="AG445">
        <f t="shared" ca="1" si="127"/>
        <v>0</v>
      </c>
      <c r="AH445">
        <f t="shared" ca="1" si="128"/>
        <v>0</v>
      </c>
      <c r="AI445">
        <f t="shared" ca="1" si="129"/>
        <v>0</v>
      </c>
      <c r="AJ445">
        <f t="shared" ca="1" si="130"/>
        <v>0</v>
      </c>
      <c r="AK445">
        <f t="shared" si="140"/>
        <v>0</v>
      </c>
      <c r="AL445" s="28" t="e">
        <f ca="1">COUNTIF(OFFSET('SD Abgabe'!$C$32,VLOOKUP(J445,Art_Abgabe,3,FALSE),0,VLOOKUP(J445,Art_Abgabe,4,FALSE)-VLOOKUP(J445,Art_Abgabe,3,FALSE)+1,1),K445)</f>
        <v>#N/A</v>
      </c>
      <c r="AM445" s="14">
        <f ca="1">COUNTIF(OFFSET('SD Abgabe'!$M$32,VLOOKUP(E445,'SD Abgabe'!$A$33:$X$485,'SD Abgabe'!$X$28,FALSE),0,1,VLOOKUP(E445,'SD Abgabe'!$A$33:$Y$485,'SD Abgabe'!$Y$28,FALSE)),M445)</f>
        <v>0</v>
      </c>
      <c r="AN445" s="91">
        <f t="shared" ca="1" si="131"/>
        <v>0</v>
      </c>
      <c r="AO445" s="98">
        <f t="shared" si="141"/>
        <v>3</v>
      </c>
      <c r="AP445" s="98">
        <f t="shared" si="132"/>
        <v>0</v>
      </c>
      <c r="AQ445" s="17" t="str">
        <f t="shared" si="133"/>
        <v>1900-1-Abgabe</v>
      </c>
    </row>
    <row r="446" spans="1:43">
      <c r="A446" s="98">
        <f t="shared" si="122"/>
        <v>0</v>
      </c>
      <c r="B446" s="98" t="str">
        <f>IF(C446=1,SUM($C$23:C446),"")</f>
        <v/>
      </c>
      <c r="C446" s="98">
        <f t="shared" si="123"/>
        <v>0</v>
      </c>
      <c r="D446" t="str">
        <f t="shared" si="135"/>
        <v>1900-1-Abgabe-</v>
      </c>
      <c r="E446" s="7" t="str">
        <f t="shared" ca="1" si="124"/>
        <v>-</v>
      </c>
      <c r="F446" s="7">
        <f t="shared" si="136"/>
        <v>1900</v>
      </c>
      <c r="G446" s="7">
        <f t="shared" si="137"/>
        <v>1</v>
      </c>
      <c r="H446" s="162">
        <f t="shared" si="134"/>
        <v>424</v>
      </c>
      <c r="I446" s="77"/>
      <c r="J446" s="78"/>
      <c r="K446" s="79"/>
      <c r="L446" s="80"/>
      <c r="M446" s="177"/>
      <c r="N446" s="309" t="str">
        <f t="shared" ca="1" si="125"/>
        <v/>
      </c>
      <c r="O446" s="310" t="str">
        <f ca="1">IFERROR(IF(VLOOKUP($E446,'SD Abgabe'!$A$32:$N$610,'SD Abgabe'!$D$28,FALSE)=0,"",VLOOKUP($E446,'SD Abgabe'!$A$32:$N$610,'SD Abgabe'!$D$28,FALSE)),"")</f>
        <v/>
      </c>
      <c r="P446" s="313"/>
      <c r="Q446" s="317" t="str">
        <f>IF(OR($M446=0,L446&lt;&gt;0),"",IFERROR(VLOOKUP($E446,'SD Abgabe'!$A$32:$N$610,'SD Abgabe'!$E$28,FALSE),""))</f>
        <v/>
      </c>
      <c r="R446" s="87"/>
      <c r="S446" s="81" t="str">
        <f t="shared" si="126"/>
        <v/>
      </c>
      <c r="T446" s="82">
        <f>IF(M446="Tierische Erzeugnisse",IF(OR($M446=0,L446&lt;&gt;0,U446&gt;0),"",IFERROR(VLOOKUP($E446,'SD Abgabe'!$A$32:$N$4326,'SD Abgabe'!$J$28,FALSE),0)),)</f>
        <v>0</v>
      </c>
      <c r="U446" s="83"/>
      <c r="V446" s="81" t="str">
        <f t="shared" si="138"/>
        <v/>
      </c>
      <c r="W446" s="82">
        <f>IF(M446="organische Düngemittel",IF(OR($M446=0,L446&lt;&gt;0,X446&gt;0),"",IFERROR(VLOOKUP($E446,'SD Abgabe'!$A$32:$N$4326,'SD Abgabe'!$J$28,FALSE),)),)</f>
        <v>0</v>
      </c>
      <c r="X446" s="84"/>
      <c r="Y446" s="85" t="str">
        <f ca="1">IFERROR(VLOOKUP($E446,'SD Abgabe'!$A$32:$N$610,Y$20,FALSE),"")</f>
        <v/>
      </c>
      <c r="Z446" s="86" t="str">
        <f ca="1">IFERROR(IF(AND(J446&lt;&gt;"eigene Stoffe",VLOOKUP($E446,'SD Abgabe'!$A$32:$N$610,'SD Abgabe'!$G$28,FALSE)=0),"",IF($L446&lt;&gt;0,"",IFERROR(IF(AND(P446&gt;0,O446&lt;&gt;"",Q446&lt;&gt;"t TM"),VLOOKUP($E446,'SD Abgabe'!$A$32:$N$610,'SD Abgabe'!$G$28,FALSE)/O446*P446,VLOOKUP($E446,'SD Abgabe'!$A$32:$N$610,'SD Abgabe'!$G$28,FALSE)),""))),"")</f>
        <v/>
      </c>
      <c r="AA446" s="87"/>
      <c r="AB446" s="86" t="str">
        <f ca="1">IFERROR(IF(AND(J446&lt;&gt;"eigene Stoffe",VLOOKUP($E446,'SD Abgabe'!$A$32:$N$610,'SD Abgabe'!$H$28,FALSE)=0),"",IF($L446&lt;&gt;0,"",IFERROR(IF(AND(P446&gt;0,O446&lt;&gt;"",Q446&lt;&gt;"t TM"),VLOOKUP($E446,'SD Abgabe'!$A$32:$N$610,'SD Abgabe'!$H$28,FALSE)/O446*P446,VLOOKUP($E446,'SD Abgabe'!$A$32:$N$610,'SD Abgabe'!$H$28,FALSE)),""))),"")</f>
        <v/>
      </c>
      <c r="AC446" s="87"/>
      <c r="AD446" s="424" t="s">
        <v>667</v>
      </c>
      <c r="AE446" s="26" t="str">
        <f>IF($M446=0,"",IFERROR(VLOOKUP($E446,'SD Abgabe'!$A$32:$N$556,AE$20,FALSE),""))</f>
        <v/>
      </c>
      <c r="AF446" s="15">
        <f t="shared" ca="1" si="139"/>
        <v>0</v>
      </c>
      <c r="AG446">
        <f t="shared" ca="1" si="127"/>
        <v>0</v>
      </c>
      <c r="AH446">
        <f t="shared" ca="1" si="128"/>
        <v>0</v>
      </c>
      <c r="AI446">
        <f t="shared" ca="1" si="129"/>
        <v>0</v>
      </c>
      <c r="AJ446">
        <f t="shared" ca="1" si="130"/>
        <v>0</v>
      </c>
      <c r="AK446">
        <f t="shared" si="140"/>
        <v>0</v>
      </c>
      <c r="AL446" s="28" t="e">
        <f ca="1">COUNTIF(OFFSET('SD Abgabe'!$C$32,VLOOKUP(J446,Art_Abgabe,3,FALSE),0,VLOOKUP(J446,Art_Abgabe,4,FALSE)-VLOOKUP(J446,Art_Abgabe,3,FALSE)+1,1),K446)</f>
        <v>#N/A</v>
      </c>
      <c r="AM446" s="14">
        <f ca="1">COUNTIF(OFFSET('SD Abgabe'!$M$32,VLOOKUP(E446,'SD Abgabe'!$A$33:$X$485,'SD Abgabe'!$X$28,FALSE),0,1,VLOOKUP(E446,'SD Abgabe'!$A$33:$Y$485,'SD Abgabe'!$Y$28,FALSE)),M446)</f>
        <v>0</v>
      </c>
      <c r="AN446" s="91">
        <f t="shared" ca="1" si="131"/>
        <v>0</v>
      </c>
      <c r="AO446" s="98">
        <f t="shared" si="141"/>
        <v>3</v>
      </c>
      <c r="AP446" s="98">
        <f t="shared" si="132"/>
        <v>0</v>
      </c>
      <c r="AQ446" s="17" t="str">
        <f t="shared" si="133"/>
        <v>1900-1-Abgabe</v>
      </c>
    </row>
    <row r="447" spans="1:43">
      <c r="A447" s="98">
        <f t="shared" si="122"/>
        <v>0</v>
      </c>
      <c r="B447" s="98" t="str">
        <f>IF(C447=1,SUM($C$23:C447),"")</f>
        <v/>
      </c>
      <c r="C447" s="98">
        <f t="shared" si="123"/>
        <v>0</v>
      </c>
      <c r="D447" t="str">
        <f t="shared" si="135"/>
        <v>1900-1-Abgabe-</v>
      </c>
      <c r="E447" s="7" t="str">
        <f t="shared" ca="1" si="124"/>
        <v>-</v>
      </c>
      <c r="F447" s="7">
        <f t="shared" si="136"/>
        <v>1900</v>
      </c>
      <c r="G447" s="7">
        <f t="shared" si="137"/>
        <v>1</v>
      </c>
      <c r="H447" s="162">
        <f t="shared" si="134"/>
        <v>425</v>
      </c>
      <c r="I447" s="77"/>
      <c r="J447" s="78"/>
      <c r="K447" s="79"/>
      <c r="L447" s="80"/>
      <c r="M447" s="177"/>
      <c r="N447" s="309" t="str">
        <f t="shared" ca="1" si="125"/>
        <v/>
      </c>
      <c r="O447" s="310" t="str">
        <f ca="1">IFERROR(IF(VLOOKUP($E447,'SD Abgabe'!$A$32:$N$610,'SD Abgabe'!$D$28,FALSE)=0,"",VLOOKUP($E447,'SD Abgabe'!$A$32:$N$610,'SD Abgabe'!$D$28,FALSE)),"")</f>
        <v/>
      </c>
      <c r="P447" s="313"/>
      <c r="Q447" s="317" t="str">
        <f>IF(OR($M447=0,L447&lt;&gt;0),"",IFERROR(VLOOKUP($E447,'SD Abgabe'!$A$32:$N$610,'SD Abgabe'!$E$28,FALSE),""))</f>
        <v/>
      </c>
      <c r="R447" s="87"/>
      <c r="S447" s="81" t="str">
        <f t="shared" si="126"/>
        <v/>
      </c>
      <c r="T447" s="82">
        <f>IF(M447="Tierische Erzeugnisse",IF(OR($M447=0,L447&lt;&gt;0,U447&gt;0),"",IFERROR(VLOOKUP($E447,'SD Abgabe'!$A$32:$N$4326,'SD Abgabe'!$J$28,FALSE),0)),)</f>
        <v>0</v>
      </c>
      <c r="U447" s="83"/>
      <c r="V447" s="81" t="str">
        <f t="shared" si="138"/>
        <v/>
      </c>
      <c r="W447" s="82">
        <f>IF(M447="organische Düngemittel",IF(OR($M447=0,L447&lt;&gt;0,X447&gt;0),"",IFERROR(VLOOKUP($E447,'SD Abgabe'!$A$32:$N$4326,'SD Abgabe'!$J$28,FALSE),)),)</f>
        <v>0</v>
      </c>
      <c r="X447" s="84"/>
      <c r="Y447" s="85" t="str">
        <f ca="1">IFERROR(VLOOKUP($E447,'SD Abgabe'!$A$32:$N$610,Y$20,FALSE),"")</f>
        <v/>
      </c>
      <c r="Z447" s="86" t="str">
        <f ca="1">IFERROR(IF(AND(J447&lt;&gt;"eigene Stoffe",VLOOKUP($E447,'SD Abgabe'!$A$32:$N$610,'SD Abgabe'!$G$28,FALSE)=0),"",IF($L447&lt;&gt;0,"",IFERROR(IF(AND(P447&gt;0,O447&lt;&gt;"",Q447&lt;&gt;"t TM"),VLOOKUP($E447,'SD Abgabe'!$A$32:$N$610,'SD Abgabe'!$G$28,FALSE)/O447*P447,VLOOKUP($E447,'SD Abgabe'!$A$32:$N$610,'SD Abgabe'!$G$28,FALSE)),""))),"")</f>
        <v/>
      </c>
      <c r="AA447" s="87"/>
      <c r="AB447" s="86" t="str">
        <f ca="1">IFERROR(IF(AND(J447&lt;&gt;"eigene Stoffe",VLOOKUP($E447,'SD Abgabe'!$A$32:$N$610,'SD Abgabe'!$H$28,FALSE)=0),"",IF($L447&lt;&gt;0,"",IFERROR(IF(AND(P447&gt;0,O447&lt;&gt;"",Q447&lt;&gt;"t TM"),VLOOKUP($E447,'SD Abgabe'!$A$32:$N$610,'SD Abgabe'!$H$28,FALSE)/O447*P447,VLOOKUP($E447,'SD Abgabe'!$A$32:$N$610,'SD Abgabe'!$H$28,FALSE)),""))),"")</f>
        <v/>
      </c>
      <c r="AC447" s="87"/>
      <c r="AD447" s="424" t="s">
        <v>667</v>
      </c>
      <c r="AE447" s="26" t="str">
        <f>IF($M447=0,"",IFERROR(VLOOKUP($E447,'SD Abgabe'!$A$32:$N$556,AE$20,FALSE),""))</f>
        <v/>
      </c>
      <c r="AF447" s="15">
        <f t="shared" ca="1" si="139"/>
        <v>0</v>
      </c>
      <c r="AG447">
        <f t="shared" ca="1" si="127"/>
        <v>0</v>
      </c>
      <c r="AH447">
        <f t="shared" ca="1" si="128"/>
        <v>0</v>
      </c>
      <c r="AI447">
        <f t="shared" ca="1" si="129"/>
        <v>0</v>
      </c>
      <c r="AJ447">
        <f t="shared" ca="1" si="130"/>
        <v>0</v>
      </c>
      <c r="AK447">
        <f t="shared" si="140"/>
        <v>0</v>
      </c>
      <c r="AL447" s="28" t="e">
        <f ca="1">COUNTIF(OFFSET('SD Abgabe'!$C$32,VLOOKUP(J447,Art_Abgabe,3,FALSE),0,VLOOKUP(J447,Art_Abgabe,4,FALSE)-VLOOKUP(J447,Art_Abgabe,3,FALSE)+1,1),K447)</f>
        <v>#N/A</v>
      </c>
      <c r="AM447" s="14">
        <f ca="1">COUNTIF(OFFSET('SD Abgabe'!$M$32,VLOOKUP(E447,'SD Abgabe'!$A$33:$X$485,'SD Abgabe'!$X$28,FALSE),0,1,VLOOKUP(E447,'SD Abgabe'!$A$33:$Y$485,'SD Abgabe'!$Y$28,FALSE)),M447)</f>
        <v>0</v>
      </c>
      <c r="AN447" s="91">
        <f t="shared" ca="1" si="131"/>
        <v>0</v>
      </c>
      <c r="AO447" s="98">
        <f t="shared" si="141"/>
        <v>3</v>
      </c>
      <c r="AP447" s="98">
        <f t="shared" si="132"/>
        <v>0</v>
      </c>
      <c r="AQ447" s="17" t="str">
        <f t="shared" si="133"/>
        <v>1900-1-Abgabe</v>
      </c>
    </row>
    <row r="448" spans="1:43">
      <c r="A448" s="98">
        <f t="shared" si="122"/>
        <v>0</v>
      </c>
      <c r="B448" s="98" t="str">
        <f>IF(C448=1,SUM($C$23:C448),"")</f>
        <v/>
      </c>
      <c r="C448" s="98">
        <f t="shared" si="123"/>
        <v>0</v>
      </c>
      <c r="D448" t="str">
        <f t="shared" si="135"/>
        <v>1900-1-Abgabe-</v>
      </c>
      <c r="E448" s="7" t="str">
        <f t="shared" ca="1" si="124"/>
        <v>-</v>
      </c>
      <c r="F448" s="7">
        <f t="shared" si="136"/>
        <v>1900</v>
      </c>
      <c r="G448" s="7">
        <f t="shared" si="137"/>
        <v>1</v>
      </c>
      <c r="H448" s="162">
        <f t="shared" si="134"/>
        <v>426</v>
      </c>
      <c r="I448" s="77"/>
      <c r="J448" s="78"/>
      <c r="K448" s="79"/>
      <c r="L448" s="80"/>
      <c r="M448" s="177"/>
      <c r="N448" s="309" t="str">
        <f t="shared" ca="1" si="125"/>
        <v/>
      </c>
      <c r="O448" s="310" t="str">
        <f ca="1">IFERROR(IF(VLOOKUP($E448,'SD Abgabe'!$A$32:$N$610,'SD Abgabe'!$D$28,FALSE)=0,"",VLOOKUP($E448,'SD Abgabe'!$A$32:$N$610,'SD Abgabe'!$D$28,FALSE)),"")</f>
        <v/>
      </c>
      <c r="P448" s="313"/>
      <c r="Q448" s="317" t="str">
        <f>IF(OR($M448=0,L448&lt;&gt;0),"",IFERROR(VLOOKUP($E448,'SD Abgabe'!$A$32:$N$610,'SD Abgabe'!$E$28,FALSE),""))</f>
        <v/>
      </c>
      <c r="R448" s="87"/>
      <c r="S448" s="81" t="str">
        <f t="shared" si="126"/>
        <v/>
      </c>
      <c r="T448" s="82">
        <f>IF(M448="Tierische Erzeugnisse",IF(OR($M448=0,L448&lt;&gt;0,U448&gt;0),"",IFERROR(VLOOKUP($E448,'SD Abgabe'!$A$32:$N$4326,'SD Abgabe'!$J$28,FALSE),0)),)</f>
        <v>0</v>
      </c>
      <c r="U448" s="83"/>
      <c r="V448" s="81" t="str">
        <f t="shared" si="138"/>
        <v/>
      </c>
      <c r="W448" s="82">
        <f>IF(M448="organische Düngemittel",IF(OR($M448=0,L448&lt;&gt;0,X448&gt;0),"",IFERROR(VLOOKUP($E448,'SD Abgabe'!$A$32:$N$4326,'SD Abgabe'!$J$28,FALSE),)),)</f>
        <v>0</v>
      </c>
      <c r="X448" s="84"/>
      <c r="Y448" s="85" t="str">
        <f ca="1">IFERROR(VLOOKUP($E448,'SD Abgabe'!$A$32:$N$610,Y$20,FALSE),"")</f>
        <v/>
      </c>
      <c r="Z448" s="86" t="str">
        <f ca="1">IFERROR(IF(AND(J448&lt;&gt;"eigene Stoffe",VLOOKUP($E448,'SD Abgabe'!$A$32:$N$610,'SD Abgabe'!$G$28,FALSE)=0),"",IF($L448&lt;&gt;0,"",IFERROR(IF(AND(P448&gt;0,O448&lt;&gt;"",Q448&lt;&gt;"t TM"),VLOOKUP($E448,'SD Abgabe'!$A$32:$N$610,'SD Abgabe'!$G$28,FALSE)/O448*P448,VLOOKUP($E448,'SD Abgabe'!$A$32:$N$610,'SD Abgabe'!$G$28,FALSE)),""))),"")</f>
        <v/>
      </c>
      <c r="AA448" s="87"/>
      <c r="AB448" s="86" t="str">
        <f ca="1">IFERROR(IF(AND(J448&lt;&gt;"eigene Stoffe",VLOOKUP($E448,'SD Abgabe'!$A$32:$N$610,'SD Abgabe'!$H$28,FALSE)=0),"",IF($L448&lt;&gt;0,"",IFERROR(IF(AND(P448&gt;0,O448&lt;&gt;"",Q448&lt;&gt;"t TM"),VLOOKUP($E448,'SD Abgabe'!$A$32:$N$610,'SD Abgabe'!$H$28,FALSE)/O448*P448,VLOOKUP($E448,'SD Abgabe'!$A$32:$N$610,'SD Abgabe'!$H$28,FALSE)),""))),"")</f>
        <v/>
      </c>
      <c r="AC448" s="87"/>
      <c r="AD448" s="424" t="s">
        <v>667</v>
      </c>
      <c r="AE448" s="26" t="str">
        <f>IF($M448=0,"",IFERROR(VLOOKUP($E448,'SD Abgabe'!$A$32:$N$556,AE$20,FALSE),""))</f>
        <v/>
      </c>
      <c r="AF448" s="15">
        <f t="shared" ca="1" si="139"/>
        <v>0</v>
      </c>
      <c r="AG448">
        <f t="shared" ca="1" si="127"/>
        <v>0</v>
      </c>
      <c r="AH448">
        <f t="shared" ca="1" si="128"/>
        <v>0</v>
      </c>
      <c r="AI448">
        <f t="shared" ca="1" si="129"/>
        <v>0</v>
      </c>
      <c r="AJ448">
        <f t="shared" ca="1" si="130"/>
        <v>0</v>
      </c>
      <c r="AK448">
        <f t="shared" si="140"/>
        <v>0</v>
      </c>
      <c r="AL448" s="28" t="e">
        <f ca="1">COUNTIF(OFFSET('SD Abgabe'!$C$32,VLOOKUP(J448,Art_Abgabe,3,FALSE),0,VLOOKUP(J448,Art_Abgabe,4,FALSE)-VLOOKUP(J448,Art_Abgabe,3,FALSE)+1,1),K448)</f>
        <v>#N/A</v>
      </c>
      <c r="AM448" s="14">
        <f ca="1">COUNTIF(OFFSET('SD Abgabe'!$M$32,VLOOKUP(E448,'SD Abgabe'!$A$33:$X$485,'SD Abgabe'!$X$28,FALSE),0,1,VLOOKUP(E448,'SD Abgabe'!$A$33:$Y$485,'SD Abgabe'!$Y$28,FALSE)),M448)</f>
        <v>0</v>
      </c>
      <c r="AN448" s="91">
        <f t="shared" ca="1" si="131"/>
        <v>0</v>
      </c>
      <c r="AO448" s="98">
        <f t="shared" si="141"/>
        <v>3</v>
      </c>
      <c r="AP448" s="98">
        <f t="shared" si="132"/>
        <v>0</v>
      </c>
      <c r="AQ448" s="17" t="str">
        <f t="shared" si="133"/>
        <v>1900-1-Abgabe</v>
      </c>
    </row>
    <row r="449" spans="1:43">
      <c r="A449" s="98">
        <f t="shared" si="122"/>
        <v>0</v>
      </c>
      <c r="B449" s="98" t="str">
        <f>IF(C449=1,SUM($C$23:C449),"")</f>
        <v/>
      </c>
      <c r="C449" s="98">
        <f t="shared" si="123"/>
        <v>0</v>
      </c>
      <c r="D449" t="str">
        <f t="shared" si="135"/>
        <v>1900-1-Abgabe-</v>
      </c>
      <c r="E449" s="7" t="str">
        <f t="shared" ca="1" si="124"/>
        <v>-</v>
      </c>
      <c r="F449" s="7">
        <f t="shared" si="136"/>
        <v>1900</v>
      </c>
      <c r="G449" s="7">
        <f t="shared" si="137"/>
        <v>1</v>
      </c>
      <c r="H449" s="162">
        <f t="shared" si="134"/>
        <v>427</v>
      </c>
      <c r="I449" s="77"/>
      <c r="J449" s="78"/>
      <c r="K449" s="79"/>
      <c r="L449" s="80"/>
      <c r="M449" s="177"/>
      <c r="N449" s="309" t="str">
        <f t="shared" ca="1" si="125"/>
        <v/>
      </c>
      <c r="O449" s="310" t="str">
        <f ca="1">IFERROR(IF(VLOOKUP($E449,'SD Abgabe'!$A$32:$N$610,'SD Abgabe'!$D$28,FALSE)=0,"",VLOOKUP($E449,'SD Abgabe'!$A$32:$N$610,'SD Abgabe'!$D$28,FALSE)),"")</f>
        <v/>
      </c>
      <c r="P449" s="313"/>
      <c r="Q449" s="317" t="str">
        <f>IF(OR($M449=0,L449&lt;&gt;0),"",IFERROR(VLOOKUP($E449,'SD Abgabe'!$A$32:$N$610,'SD Abgabe'!$E$28,FALSE),""))</f>
        <v/>
      </c>
      <c r="R449" s="87"/>
      <c r="S449" s="81" t="str">
        <f t="shared" si="126"/>
        <v/>
      </c>
      <c r="T449" s="82">
        <f>IF(M449="Tierische Erzeugnisse",IF(OR($M449=0,L449&lt;&gt;0,U449&gt;0),"",IFERROR(VLOOKUP($E449,'SD Abgabe'!$A$32:$N$4326,'SD Abgabe'!$J$28,FALSE),0)),)</f>
        <v>0</v>
      </c>
      <c r="U449" s="83"/>
      <c r="V449" s="81" t="str">
        <f t="shared" si="138"/>
        <v/>
      </c>
      <c r="W449" s="82">
        <f>IF(M449="organische Düngemittel",IF(OR($M449=0,L449&lt;&gt;0,X449&gt;0),"",IFERROR(VLOOKUP($E449,'SD Abgabe'!$A$32:$N$4326,'SD Abgabe'!$J$28,FALSE),)),)</f>
        <v>0</v>
      </c>
      <c r="X449" s="84"/>
      <c r="Y449" s="85" t="str">
        <f ca="1">IFERROR(VLOOKUP($E449,'SD Abgabe'!$A$32:$N$610,Y$20,FALSE),"")</f>
        <v/>
      </c>
      <c r="Z449" s="86" t="str">
        <f ca="1">IFERROR(IF(AND(J449&lt;&gt;"eigene Stoffe",VLOOKUP($E449,'SD Abgabe'!$A$32:$N$610,'SD Abgabe'!$G$28,FALSE)=0),"",IF($L449&lt;&gt;0,"",IFERROR(IF(AND(P449&gt;0,O449&lt;&gt;"",Q449&lt;&gt;"t TM"),VLOOKUP($E449,'SD Abgabe'!$A$32:$N$610,'SD Abgabe'!$G$28,FALSE)/O449*P449,VLOOKUP($E449,'SD Abgabe'!$A$32:$N$610,'SD Abgabe'!$G$28,FALSE)),""))),"")</f>
        <v/>
      </c>
      <c r="AA449" s="87"/>
      <c r="AB449" s="86" t="str">
        <f ca="1">IFERROR(IF(AND(J449&lt;&gt;"eigene Stoffe",VLOOKUP($E449,'SD Abgabe'!$A$32:$N$610,'SD Abgabe'!$H$28,FALSE)=0),"",IF($L449&lt;&gt;0,"",IFERROR(IF(AND(P449&gt;0,O449&lt;&gt;"",Q449&lt;&gt;"t TM"),VLOOKUP($E449,'SD Abgabe'!$A$32:$N$610,'SD Abgabe'!$H$28,FALSE)/O449*P449,VLOOKUP($E449,'SD Abgabe'!$A$32:$N$610,'SD Abgabe'!$H$28,FALSE)),""))),"")</f>
        <v/>
      </c>
      <c r="AC449" s="87"/>
      <c r="AD449" s="424" t="s">
        <v>667</v>
      </c>
      <c r="AE449" s="26" t="str">
        <f>IF($M449=0,"",IFERROR(VLOOKUP($E449,'SD Abgabe'!$A$32:$N$556,AE$20,FALSE),""))</f>
        <v/>
      </c>
      <c r="AF449" s="15">
        <f t="shared" ca="1" si="139"/>
        <v>0</v>
      </c>
      <c r="AG449">
        <f t="shared" ca="1" si="127"/>
        <v>0</v>
      </c>
      <c r="AH449">
        <f t="shared" ca="1" si="128"/>
        <v>0</v>
      </c>
      <c r="AI449">
        <f t="shared" ca="1" si="129"/>
        <v>0</v>
      </c>
      <c r="AJ449">
        <f t="shared" ca="1" si="130"/>
        <v>0</v>
      </c>
      <c r="AK449">
        <f t="shared" si="140"/>
        <v>0</v>
      </c>
      <c r="AL449" s="28" t="e">
        <f ca="1">COUNTIF(OFFSET('SD Abgabe'!$C$32,VLOOKUP(J449,Art_Abgabe,3,FALSE),0,VLOOKUP(J449,Art_Abgabe,4,FALSE)-VLOOKUP(J449,Art_Abgabe,3,FALSE)+1,1),K449)</f>
        <v>#N/A</v>
      </c>
      <c r="AM449" s="14">
        <f ca="1">COUNTIF(OFFSET('SD Abgabe'!$M$32,VLOOKUP(E449,'SD Abgabe'!$A$33:$X$485,'SD Abgabe'!$X$28,FALSE),0,1,VLOOKUP(E449,'SD Abgabe'!$A$33:$Y$485,'SD Abgabe'!$Y$28,FALSE)),M449)</f>
        <v>0</v>
      </c>
      <c r="AN449" s="91">
        <f t="shared" ca="1" si="131"/>
        <v>0</v>
      </c>
      <c r="AO449" s="98">
        <f t="shared" si="141"/>
        <v>3</v>
      </c>
      <c r="AP449" s="98">
        <f t="shared" si="132"/>
        <v>0</v>
      </c>
      <c r="AQ449" s="17" t="str">
        <f t="shared" si="133"/>
        <v>1900-1-Abgabe</v>
      </c>
    </row>
    <row r="450" spans="1:43">
      <c r="A450" s="98">
        <f t="shared" si="122"/>
        <v>0</v>
      </c>
      <c r="B450" s="98" t="str">
        <f>IF(C450=1,SUM($C$23:C450),"")</f>
        <v/>
      </c>
      <c r="C450" s="98">
        <f t="shared" si="123"/>
        <v>0</v>
      </c>
      <c r="D450" t="str">
        <f t="shared" si="135"/>
        <v>1900-1-Abgabe-</v>
      </c>
      <c r="E450" s="7" t="str">
        <f t="shared" ca="1" si="124"/>
        <v>-</v>
      </c>
      <c r="F450" s="7">
        <f t="shared" si="136"/>
        <v>1900</v>
      </c>
      <c r="G450" s="7">
        <f t="shared" si="137"/>
        <v>1</v>
      </c>
      <c r="H450" s="162">
        <f t="shared" si="134"/>
        <v>428</v>
      </c>
      <c r="I450" s="77"/>
      <c r="J450" s="78"/>
      <c r="K450" s="79"/>
      <c r="L450" s="80"/>
      <c r="M450" s="177"/>
      <c r="N450" s="309" t="str">
        <f t="shared" ca="1" si="125"/>
        <v/>
      </c>
      <c r="O450" s="310" t="str">
        <f ca="1">IFERROR(IF(VLOOKUP($E450,'SD Abgabe'!$A$32:$N$610,'SD Abgabe'!$D$28,FALSE)=0,"",VLOOKUP($E450,'SD Abgabe'!$A$32:$N$610,'SD Abgabe'!$D$28,FALSE)),"")</f>
        <v/>
      </c>
      <c r="P450" s="313"/>
      <c r="Q450" s="317" t="str">
        <f>IF(OR($M450=0,L450&lt;&gt;0),"",IFERROR(VLOOKUP($E450,'SD Abgabe'!$A$32:$N$610,'SD Abgabe'!$E$28,FALSE),""))</f>
        <v/>
      </c>
      <c r="R450" s="87"/>
      <c r="S450" s="81" t="str">
        <f t="shared" si="126"/>
        <v/>
      </c>
      <c r="T450" s="82">
        <f>IF(M450="Tierische Erzeugnisse",IF(OR($M450=0,L450&lt;&gt;0,U450&gt;0),"",IFERROR(VLOOKUP($E450,'SD Abgabe'!$A$32:$N$4326,'SD Abgabe'!$J$28,FALSE),0)),)</f>
        <v>0</v>
      </c>
      <c r="U450" s="83"/>
      <c r="V450" s="81" t="str">
        <f t="shared" si="138"/>
        <v/>
      </c>
      <c r="W450" s="82">
        <f>IF(M450="organische Düngemittel",IF(OR($M450=0,L450&lt;&gt;0,X450&gt;0),"",IFERROR(VLOOKUP($E450,'SD Abgabe'!$A$32:$N$4326,'SD Abgabe'!$J$28,FALSE),)),)</f>
        <v>0</v>
      </c>
      <c r="X450" s="84"/>
      <c r="Y450" s="85" t="str">
        <f ca="1">IFERROR(VLOOKUP($E450,'SD Abgabe'!$A$32:$N$610,Y$20,FALSE),"")</f>
        <v/>
      </c>
      <c r="Z450" s="86" t="str">
        <f ca="1">IFERROR(IF(AND(J450&lt;&gt;"eigene Stoffe",VLOOKUP($E450,'SD Abgabe'!$A$32:$N$610,'SD Abgabe'!$G$28,FALSE)=0),"",IF($L450&lt;&gt;0,"",IFERROR(IF(AND(P450&gt;0,O450&lt;&gt;"",Q450&lt;&gt;"t TM"),VLOOKUP($E450,'SD Abgabe'!$A$32:$N$610,'SD Abgabe'!$G$28,FALSE)/O450*P450,VLOOKUP($E450,'SD Abgabe'!$A$32:$N$610,'SD Abgabe'!$G$28,FALSE)),""))),"")</f>
        <v/>
      </c>
      <c r="AA450" s="87"/>
      <c r="AB450" s="86" t="str">
        <f ca="1">IFERROR(IF(AND(J450&lt;&gt;"eigene Stoffe",VLOOKUP($E450,'SD Abgabe'!$A$32:$N$610,'SD Abgabe'!$H$28,FALSE)=0),"",IF($L450&lt;&gt;0,"",IFERROR(IF(AND(P450&gt;0,O450&lt;&gt;"",Q450&lt;&gt;"t TM"),VLOOKUP($E450,'SD Abgabe'!$A$32:$N$610,'SD Abgabe'!$H$28,FALSE)/O450*P450,VLOOKUP($E450,'SD Abgabe'!$A$32:$N$610,'SD Abgabe'!$H$28,FALSE)),""))),"")</f>
        <v/>
      </c>
      <c r="AC450" s="87"/>
      <c r="AD450" s="424" t="s">
        <v>667</v>
      </c>
      <c r="AE450" s="26" t="str">
        <f>IF($M450=0,"",IFERROR(VLOOKUP($E450,'SD Abgabe'!$A$32:$N$556,AE$20,FALSE),""))</f>
        <v/>
      </c>
      <c r="AF450" s="15">
        <f t="shared" ca="1" si="139"/>
        <v>0</v>
      </c>
      <c r="AG450">
        <f t="shared" ca="1" si="127"/>
        <v>0</v>
      </c>
      <c r="AH450">
        <f t="shared" ca="1" si="128"/>
        <v>0</v>
      </c>
      <c r="AI450">
        <f t="shared" ca="1" si="129"/>
        <v>0</v>
      </c>
      <c r="AJ450">
        <f t="shared" ca="1" si="130"/>
        <v>0</v>
      </c>
      <c r="AK450">
        <f t="shared" si="140"/>
        <v>0</v>
      </c>
      <c r="AL450" s="28" t="e">
        <f ca="1">COUNTIF(OFFSET('SD Abgabe'!$C$32,VLOOKUP(J450,Art_Abgabe,3,FALSE),0,VLOOKUP(J450,Art_Abgabe,4,FALSE)-VLOOKUP(J450,Art_Abgabe,3,FALSE)+1,1),K450)</f>
        <v>#N/A</v>
      </c>
      <c r="AM450" s="14">
        <f ca="1">COUNTIF(OFFSET('SD Abgabe'!$M$32,VLOOKUP(E450,'SD Abgabe'!$A$33:$X$485,'SD Abgabe'!$X$28,FALSE),0,1,VLOOKUP(E450,'SD Abgabe'!$A$33:$Y$485,'SD Abgabe'!$Y$28,FALSE)),M450)</f>
        <v>0</v>
      </c>
      <c r="AN450" s="91">
        <f t="shared" ca="1" si="131"/>
        <v>0</v>
      </c>
      <c r="AO450" s="98">
        <f t="shared" si="141"/>
        <v>3</v>
      </c>
      <c r="AP450" s="98">
        <f t="shared" si="132"/>
        <v>0</v>
      </c>
      <c r="AQ450" s="17" t="str">
        <f t="shared" si="133"/>
        <v>1900-1-Abgabe</v>
      </c>
    </row>
    <row r="451" spans="1:43">
      <c r="A451" s="98">
        <f t="shared" si="122"/>
        <v>0</v>
      </c>
      <c r="B451" s="98" t="str">
        <f>IF(C451=1,SUM($C$23:C451),"")</f>
        <v/>
      </c>
      <c r="C451" s="98">
        <f t="shared" si="123"/>
        <v>0</v>
      </c>
      <c r="D451" t="str">
        <f t="shared" si="135"/>
        <v>1900-1-Abgabe-</v>
      </c>
      <c r="E451" s="7" t="str">
        <f t="shared" ca="1" si="124"/>
        <v>-</v>
      </c>
      <c r="F451" s="7">
        <f t="shared" si="136"/>
        <v>1900</v>
      </c>
      <c r="G451" s="7">
        <f t="shared" si="137"/>
        <v>1</v>
      </c>
      <c r="H451" s="162">
        <f t="shared" si="134"/>
        <v>429</v>
      </c>
      <c r="I451" s="77"/>
      <c r="J451" s="78"/>
      <c r="K451" s="79"/>
      <c r="L451" s="80"/>
      <c r="M451" s="177"/>
      <c r="N451" s="309" t="str">
        <f t="shared" ca="1" si="125"/>
        <v/>
      </c>
      <c r="O451" s="310" t="str">
        <f ca="1">IFERROR(IF(VLOOKUP($E451,'SD Abgabe'!$A$32:$N$610,'SD Abgabe'!$D$28,FALSE)=0,"",VLOOKUP($E451,'SD Abgabe'!$A$32:$N$610,'SD Abgabe'!$D$28,FALSE)),"")</f>
        <v/>
      </c>
      <c r="P451" s="313"/>
      <c r="Q451" s="317" t="str">
        <f>IF(OR($M451=0,L451&lt;&gt;0),"",IFERROR(VLOOKUP($E451,'SD Abgabe'!$A$32:$N$610,'SD Abgabe'!$E$28,FALSE),""))</f>
        <v/>
      </c>
      <c r="R451" s="87"/>
      <c r="S451" s="81" t="str">
        <f t="shared" si="126"/>
        <v/>
      </c>
      <c r="T451" s="82">
        <f>IF(M451="Tierische Erzeugnisse",IF(OR($M451=0,L451&lt;&gt;0,U451&gt;0),"",IFERROR(VLOOKUP($E451,'SD Abgabe'!$A$32:$N$4326,'SD Abgabe'!$J$28,FALSE),0)),)</f>
        <v>0</v>
      </c>
      <c r="U451" s="83"/>
      <c r="V451" s="81" t="str">
        <f t="shared" si="138"/>
        <v/>
      </c>
      <c r="W451" s="82">
        <f>IF(M451="organische Düngemittel",IF(OR($M451=0,L451&lt;&gt;0,X451&gt;0),"",IFERROR(VLOOKUP($E451,'SD Abgabe'!$A$32:$N$4326,'SD Abgabe'!$J$28,FALSE),)),)</f>
        <v>0</v>
      </c>
      <c r="X451" s="84"/>
      <c r="Y451" s="85" t="str">
        <f ca="1">IFERROR(VLOOKUP($E451,'SD Abgabe'!$A$32:$N$610,Y$20,FALSE),"")</f>
        <v/>
      </c>
      <c r="Z451" s="86" t="str">
        <f ca="1">IFERROR(IF(AND(J451&lt;&gt;"eigene Stoffe",VLOOKUP($E451,'SD Abgabe'!$A$32:$N$610,'SD Abgabe'!$G$28,FALSE)=0),"",IF($L451&lt;&gt;0,"",IFERROR(IF(AND(P451&gt;0,O451&lt;&gt;"",Q451&lt;&gt;"t TM"),VLOOKUP($E451,'SD Abgabe'!$A$32:$N$610,'SD Abgabe'!$G$28,FALSE)/O451*P451,VLOOKUP($E451,'SD Abgabe'!$A$32:$N$610,'SD Abgabe'!$G$28,FALSE)),""))),"")</f>
        <v/>
      </c>
      <c r="AA451" s="87"/>
      <c r="AB451" s="86" t="str">
        <f ca="1">IFERROR(IF(AND(J451&lt;&gt;"eigene Stoffe",VLOOKUP($E451,'SD Abgabe'!$A$32:$N$610,'SD Abgabe'!$H$28,FALSE)=0),"",IF($L451&lt;&gt;0,"",IFERROR(IF(AND(P451&gt;0,O451&lt;&gt;"",Q451&lt;&gt;"t TM"),VLOOKUP($E451,'SD Abgabe'!$A$32:$N$610,'SD Abgabe'!$H$28,FALSE)/O451*P451,VLOOKUP($E451,'SD Abgabe'!$A$32:$N$610,'SD Abgabe'!$H$28,FALSE)),""))),"")</f>
        <v/>
      </c>
      <c r="AC451" s="87"/>
      <c r="AD451" s="424" t="s">
        <v>667</v>
      </c>
      <c r="AE451" s="26" t="str">
        <f>IF($M451=0,"",IFERROR(VLOOKUP($E451,'SD Abgabe'!$A$32:$N$556,AE$20,FALSE),""))</f>
        <v/>
      </c>
      <c r="AF451" s="15">
        <f t="shared" ca="1" si="139"/>
        <v>0</v>
      </c>
      <c r="AG451">
        <f t="shared" ca="1" si="127"/>
        <v>0</v>
      </c>
      <c r="AH451">
        <f t="shared" ca="1" si="128"/>
        <v>0</v>
      </c>
      <c r="AI451">
        <f t="shared" ca="1" si="129"/>
        <v>0</v>
      </c>
      <c r="AJ451">
        <f t="shared" ca="1" si="130"/>
        <v>0</v>
      </c>
      <c r="AK451">
        <f t="shared" si="140"/>
        <v>0</v>
      </c>
      <c r="AL451" s="28" t="e">
        <f ca="1">COUNTIF(OFFSET('SD Abgabe'!$C$32,VLOOKUP(J451,Art_Abgabe,3,FALSE),0,VLOOKUP(J451,Art_Abgabe,4,FALSE)-VLOOKUP(J451,Art_Abgabe,3,FALSE)+1,1),K451)</f>
        <v>#N/A</v>
      </c>
      <c r="AM451" s="14">
        <f ca="1">COUNTIF(OFFSET('SD Abgabe'!$M$32,VLOOKUP(E451,'SD Abgabe'!$A$33:$X$485,'SD Abgabe'!$X$28,FALSE),0,1,VLOOKUP(E451,'SD Abgabe'!$A$33:$Y$485,'SD Abgabe'!$Y$28,FALSE)),M451)</f>
        <v>0</v>
      </c>
      <c r="AN451" s="91">
        <f t="shared" ca="1" si="131"/>
        <v>0</v>
      </c>
      <c r="AO451" s="98">
        <f t="shared" si="141"/>
        <v>3</v>
      </c>
      <c r="AP451" s="98">
        <f t="shared" si="132"/>
        <v>0</v>
      </c>
      <c r="AQ451" s="17" t="str">
        <f t="shared" si="133"/>
        <v>1900-1-Abgabe</v>
      </c>
    </row>
    <row r="452" spans="1:43">
      <c r="A452" s="98">
        <f t="shared" si="122"/>
        <v>0</v>
      </c>
      <c r="B452" s="98" t="str">
        <f>IF(C452=1,SUM($C$23:C452),"")</f>
        <v/>
      </c>
      <c r="C452" s="98">
        <f t="shared" si="123"/>
        <v>0</v>
      </c>
      <c r="D452" t="str">
        <f t="shared" si="135"/>
        <v>1900-1-Abgabe-</v>
      </c>
      <c r="E452" s="7" t="str">
        <f t="shared" ca="1" si="124"/>
        <v>-</v>
      </c>
      <c r="F452" s="7">
        <f t="shared" si="136"/>
        <v>1900</v>
      </c>
      <c r="G452" s="7">
        <f t="shared" si="137"/>
        <v>1</v>
      </c>
      <c r="H452" s="162">
        <f t="shared" si="134"/>
        <v>430</v>
      </c>
      <c r="I452" s="77"/>
      <c r="J452" s="78"/>
      <c r="K452" s="79"/>
      <c r="L452" s="80"/>
      <c r="M452" s="177"/>
      <c r="N452" s="309" t="str">
        <f t="shared" ca="1" si="125"/>
        <v/>
      </c>
      <c r="O452" s="310" t="str">
        <f ca="1">IFERROR(IF(VLOOKUP($E452,'SD Abgabe'!$A$32:$N$610,'SD Abgabe'!$D$28,FALSE)=0,"",VLOOKUP($E452,'SD Abgabe'!$A$32:$N$610,'SD Abgabe'!$D$28,FALSE)),"")</f>
        <v/>
      </c>
      <c r="P452" s="313"/>
      <c r="Q452" s="317" t="str">
        <f>IF(OR($M452=0,L452&lt;&gt;0),"",IFERROR(VLOOKUP($E452,'SD Abgabe'!$A$32:$N$610,'SD Abgabe'!$E$28,FALSE),""))</f>
        <v/>
      </c>
      <c r="R452" s="87"/>
      <c r="S452" s="81" t="str">
        <f t="shared" si="126"/>
        <v/>
      </c>
      <c r="T452" s="82">
        <f>IF(M452="Tierische Erzeugnisse",IF(OR($M452=0,L452&lt;&gt;0,U452&gt;0),"",IFERROR(VLOOKUP($E452,'SD Abgabe'!$A$32:$N$4326,'SD Abgabe'!$J$28,FALSE),0)),)</f>
        <v>0</v>
      </c>
      <c r="U452" s="83"/>
      <c r="V452" s="81" t="str">
        <f t="shared" si="138"/>
        <v/>
      </c>
      <c r="W452" s="82">
        <f>IF(M452="organische Düngemittel",IF(OR($M452=0,L452&lt;&gt;0,X452&gt;0),"",IFERROR(VLOOKUP($E452,'SD Abgabe'!$A$32:$N$4326,'SD Abgabe'!$J$28,FALSE),)),)</f>
        <v>0</v>
      </c>
      <c r="X452" s="84"/>
      <c r="Y452" s="85" t="str">
        <f ca="1">IFERROR(VLOOKUP($E452,'SD Abgabe'!$A$32:$N$610,Y$20,FALSE),"")</f>
        <v/>
      </c>
      <c r="Z452" s="86" t="str">
        <f ca="1">IFERROR(IF(AND(J452&lt;&gt;"eigene Stoffe",VLOOKUP($E452,'SD Abgabe'!$A$32:$N$610,'SD Abgabe'!$G$28,FALSE)=0),"",IF($L452&lt;&gt;0,"",IFERROR(IF(AND(P452&gt;0,O452&lt;&gt;"",Q452&lt;&gt;"t TM"),VLOOKUP($E452,'SD Abgabe'!$A$32:$N$610,'SD Abgabe'!$G$28,FALSE)/O452*P452,VLOOKUP($E452,'SD Abgabe'!$A$32:$N$610,'SD Abgabe'!$G$28,FALSE)),""))),"")</f>
        <v/>
      </c>
      <c r="AA452" s="87"/>
      <c r="AB452" s="86" t="str">
        <f ca="1">IFERROR(IF(AND(J452&lt;&gt;"eigene Stoffe",VLOOKUP($E452,'SD Abgabe'!$A$32:$N$610,'SD Abgabe'!$H$28,FALSE)=0),"",IF($L452&lt;&gt;0,"",IFERROR(IF(AND(P452&gt;0,O452&lt;&gt;"",Q452&lt;&gt;"t TM"),VLOOKUP($E452,'SD Abgabe'!$A$32:$N$610,'SD Abgabe'!$H$28,FALSE)/O452*P452,VLOOKUP($E452,'SD Abgabe'!$A$32:$N$610,'SD Abgabe'!$H$28,FALSE)),""))),"")</f>
        <v/>
      </c>
      <c r="AC452" s="87"/>
      <c r="AD452" s="424" t="s">
        <v>667</v>
      </c>
      <c r="AE452" s="26" t="str">
        <f>IF($M452=0,"",IFERROR(VLOOKUP($E452,'SD Abgabe'!$A$32:$N$556,AE$20,FALSE),""))</f>
        <v/>
      </c>
      <c r="AF452" s="15">
        <f t="shared" ca="1" si="139"/>
        <v>0</v>
      </c>
      <c r="AG452">
        <f t="shared" ca="1" si="127"/>
        <v>0</v>
      </c>
      <c r="AH452">
        <f t="shared" ca="1" si="128"/>
        <v>0</v>
      </c>
      <c r="AI452">
        <f t="shared" ca="1" si="129"/>
        <v>0</v>
      </c>
      <c r="AJ452">
        <f t="shared" ca="1" si="130"/>
        <v>0</v>
      </c>
      <c r="AK452">
        <f t="shared" si="140"/>
        <v>0</v>
      </c>
      <c r="AL452" s="28" t="e">
        <f ca="1">COUNTIF(OFFSET('SD Abgabe'!$C$32,VLOOKUP(J452,Art_Abgabe,3,FALSE),0,VLOOKUP(J452,Art_Abgabe,4,FALSE)-VLOOKUP(J452,Art_Abgabe,3,FALSE)+1,1),K452)</f>
        <v>#N/A</v>
      </c>
      <c r="AM452" s="14">
        <f ca="1">COUNTIF(OFFSET('SD Abgabe'!$M$32,VLOOKUP(E452,'SD Abgabe'!$A$33:$X$485,'SD Abgabe'!$X$28,FALSE),0,1,VLOOKUP(E452,'SD Abgabe'!$A$33:$Y$485,'SD Abgabe'!$Y$28,FALSE)),M452)</f>
        <v>0</v>
      </c>
      <c r="AN452" s="91">
        <f t="shared" ca="1" si="131"/>
        <v>0</v>
      </c>
      <c r="AO452" s="98">
        <f t="shared" si="141"/>
        <v>3</v>
      </c>
      <c r="AP452" s="98">
        <f t="shared" si="132"/>
        <v>0</v>
      </c>
      <c r="AQ452" s="17" t="str">
        <f t="shared" si="133"/>
        <v>1900-1-Abgabe</v>
      </c>
    </row>
    <row r="453" spans="1:43">
      <c r="A453" s="98">
        <f t="shared" si="122"/>
        <v>0</v>
      </c>
      <c r="B453" s="98" t="str">
        <f>IF(C453=1,SUM($C$23:C453),"")</f>
        <v/>
      </c>
      <c r="C453" s="98">
        <f t="shared" si="123"/>
        <v>0</v>
      </c>
      <c r="D453" t="str">
        <f t="shared" si="135"/>
        <v>1900-1-Abgabe-</v>
      </c>
      <c r="E453" s="7" t="str">
        <f t="shared" ca="1" si="124"/>
        <v>-</v>
      </c>
      <c r="F453" s="7">
        <f t="shared" si="136"/>
        <v>1900</v>
      </c>
      <c r="G453" s="7">
        <f t="shared" si="137"/>
        <v>1</v>
      </c>
      <c r="H453" s="162">
        <f t="shared" si="134"/>
        <v>431</v>
      </c>
      <c r="I453" s="77"/>
      <c r="J453" s="78"/>
      <c r="K453" s="79"/>
      <c r="L453" s="80"/>
      <c r="M453" s="177"/>
      <c r="N453" s="309" t="str">
        <f t="shared" ca="1" si="125"/>
        <v/>
      </c>
      <c r="O453" s="310" t="str">
        <f ca="1">IFERROR(IF(VLOOKUP($E453,'SD Abgabe'!$A$32:$N$610,'SD Abgabe'!$D$28,FALSE)=0,"",VLOOKUP($E453,'SD Abgabe'!$A$32:$N$610,'SD Abgabe'!$D$28,FALSE)),"")</f>
        <v/>
      </c>
      <c r="P453" s="313"/>
      <c r="Q453" s="317" t="str">
        <f>IF(OR($M453=0,L453&lt;&gt;0),"",IFERROR(VLOOKUP($E453,'SD Abgabe'!$A$32:$N$610,'SD Abgabe'!$E$28,FALSE),""))</f>
        <v/>
      </c>
      <c r="R453" s="87"/>
      <c r="S453" s="81" t="str">
        <f t="shared" si="126"/>
        <v/>
      </c>
      <c r="T453" s="82">
        <f>IF(M453="Tierische Erzeugnisse",IF(OR($M453=0,L453&lt;&gt;0,U453&gt;0),"",IFERROR(VLOOKUP($E453,'SD Abgabe'!$A$32:$N$4326,'SD Abgabe'!$J$28,FALSE),0)),)</f>
        <v>0</v>
      </c>
      <c r="U453" s="83"/>
      <c r="V453" s="81" t="str">
        <f t="shared" si="138"/>
        <v/>
      </c>
      <c r="W453" s="82">
        <f>IF(M453="organische Düngemittel",IF(OR($M453=0,L453&lt;&gt;0,X453&gt;0),"",IFERROR(VLOOKUP($E453,'SD Abgabe'!$A$32:$N$4326,'SD Abgabe'!$J$28,FALSE),)),)</f>
        <v>0</v>
      </c>
      <c r="X453" s="84"/>
      <c r="Y453" s="85" t="str">
        <f ca="1">IFERROR(VLOOKUP($E453,'SD Abgabe'!$A$32:$N$610,Y$20,FALSE),"")</f>
        <v/>
      </c>
      <c r="Z453" s="86" t="str">
        <f ca="1">IFERROR(IF(AND(J453&lt;&gt;"eigene Stoffe",VLOOKUP($E453,'SD Abgabe'!$A$32:$N$610,'SD Abgabe'!$G$28,FALSE)=0),"",IF($L453&lt;&gt;0,"",IFERROR(IF(AND(P453&gt;0,O453&lt;&gt;"",Q453&lt;&gt;"t TM"),VLOOKUP($E453,'SD Abgabe'!$A$32:$N$610,'SD Abgabe'!$G$28,FALSE)/O453*P453,VLOOKUP($E453,'SD Abgabe'!$A$32:$N$610,'SD Abgabe'!$G$28,FALSE)),""))),"")</f>
        <v/>
      </c>
      <c r="AA453" s="87"/>
      <c r="AB453" s="86" t="str">
        <f ca="1">IFERROR(IF(AND(J453&lt;&gt;"eigene Stoffe",VLOOKUP($E453,'SD Abgabe'!$A$32:$N$610,'SD Abgabe'!$H$28,FALSE)=0),"",IF($L453&lt;&gt;0,"",IFERROR(IF(AND(P453&gt;0,O453&lt;&gt;"",Q453&lt;&gt;"t TM"),VLOOKUP($E453,'SD Abgabe'!$A$32:$N$610,'SD Abgabe'!$H$28,FALSE)/O453*P453,VLOOKUP($E453,'SD Abgabe'!$A$32:$N$610,'SD Abgabe'!$H$28,FALSE)),""))),"")</f>
        <v/>
      </c>
      <c r="AC453" s="87"/>
      <c r="AD453" s="424" t="s">
        <v>667</v>
      </c>
      <c r="AE453" s="26" t="str">
        <f>IF($M453=0,"",IFERROR(VLOOKUP($E453,'SD Abgabe'!$A$32:$N$556,AE$20,FALSE),""))</f>
        <v/>
      </c>
      <c r="AF453" s="15">
        <f t="shared" ca="1" si="139"/>
        <v>0</v>
      </c>
      <c r="AG453">
        <f t="shared" ca="1" si="127"/>
        <v>0</v>
      </c>
      <c r="AH453">
        <f t="shared" ca="1" si="128"/>
        <v>0</v>
      </c>
      <c r="AI453">
        <f t="shared" ca="1" si="129"/>
        <v>0</v>
      </c>
      <c r="AJ453">
        <f t="shared" ca="1" si="130"/>
        <v>0</v>
      </c>
      <c r="AK453">
        <f t="shared" si="140"/>
        <v>0</v>
      </c>
      <c r="AL453" s="28" t="e">
        <f ca="1">COUNTIF(OFFSET('SD Abgabe'!$C$32,VLOOKUP(J453,Art_Abgabe,3,FALSE),0,VLOOKUP(J453,Art_Abgabe,4,FALSE)-VLOOKUP(J453,Art_Abgabe,3,FALSE)+1,1),K453)</f>
        <v>#N/A</v>
      </c>
      <c r="AM453" s="14">
        <f ca="1">COUNTIF(OFFSET('SD Abgabe'!$M$32,VLOOKUP(E453,'SD Abgabe'!$A$33:$X$485,'SD Abgabe'!$X$28,FALSE),0,1,VLOOKUP(E453,'SD Abgabe'!$A$33:$Y$485,'SD Abgabe'!$Y$28,FALSE)),M453)</f>
        <v>0</v>
      </c>
      <c r="AN453" s="91">
        <f t="shared" ca="1" si="131"/>
        <v>0</v>
      </c>
      <c r="AO453" s="98">
        <f t="shared" si="141"/>
        <v>3</v>
      </c>
      <c r="AP453" s="98">
        <f t="shared" si="132"/>
        <v>0</v>
      </c>
      <c r="AQ453" s="17" t="str">
        <f t="shared" si="133"/>
        <v>1900-1-Abgabe</v>
      </c>
    </row>
    <row r="454" spans="1:43">
      <c r="A454" s="98">
        <f t="shared" si="122"/>
        <v>0</v>
      </c>
      <c r="B454" s="98" t="str">
        <f>IF(C454=1,SUM($C$23:C454),"")</f>
        <v/>
      </c>
      <c r="C454" s="98">
        <f t="shared" si="123"/>
        <v>0</v>
      </c>
      <c r="D454" t="str">
        <f t="shared" si="135"/>
        <v>1900-1-Abgabe-</v>
      </c>
      <c r="E454" s="7" t="str">
        <f t="shared" ca="1" si="124"/>
        <v>-</v>
      </c>
      <c r="F454" s="7">
        <f t="shared" si="136"/>
        <v>1900</v>
      </c>
      <c r="G454" s="7">
        <f t="shared" si="137"/>
        <v>1</v>
      </c>
      <c r="H454" s="162">
        <f t="shared" si="134"/>
        <v>432</v>
      </c>
      <c r="I454" s="77"/>
      <c r="J454" s="78"/>
      <c r="K454" s="79"/>
      <c r="L454" s="80"/>
      <c r="M454" s="177"/>
      <c r="N454" s="309" t="str">
        <f t="shared" ca="1" si="125"/>
        <v/>
      </c>
      <c r="O454" s="310" t="str">
        <f ca="1">IFERROR(IF(VLOOKUP($E454,'SD Abgabe'!$A$32:$N$610,'SD Abgabe'!$D$28,FALSE)=0,"",VLOOKUP($E454,'SD Abgabe'!$A$32:$N$610,'SD Abgabe'!$D$28,FALSE)),"")</f>
        <v/>
      </c>
      <c r="P454" s="313"/>
      <c r="Q454" s="317" t="str">
        <f>IF(OR($M454=0,L454&lt;&gt;0),"",IFERROR(VLOOKUP($E454,'SD Abgabe'!$A$32:$N$610,'SD Abgabe'!$E$28,FALSE),""))</f>
        <v/>
      </c>
      <c r="R454" s="87"/>
      <c r="S454" s="81" t="str">
        <f t="shared" si="126"/>
        <v/>
      </c>
      <c r="T454" s="82">
        <f>IF(M454="Tierische Erzeugnisse",IF(OR($M454=0,L454&lt;&gt;0,U454&gt;0),"",IFERROR(VLOOKUP($E454,'SD Abgabe'!$A$32:$N$4326,'SD Abgabe'!$J$28,FALSE),0)),)</f>
        <v>0</v>
      </c>
      <c r="U454" s="83"/>
      <c r="V454" s="81" t="str">
        <f t="shared" si="138"/>
        <v/>
      </c>
      <c r="W454" s="82">
        <f>IF(M454="organische Düngemittel",IF(OR($M454=0,L454&lt;&gt;0,X454&gt;0),"",IFERROR(VLOOKUP($E454,'SD Abgabe'!$A$32:$N$4326,'SD Abgabe'!$J$28,FALSE),)),)</f>
        <v>0</v>
      </c>
      <c r="X454" s="84"/>
      <c r="Y454" s="85" t="str">
        <f ca="1">IFERROR(VLOOKUP($E454,'SD Abgabe'!$A$32:$N$610,Y$20,FALSE),"")</f>
        <v/>
      </c>
      <c r="Z454" s="86" t="str">
        <f ca="1">IFERROR(IF(AND(J454&lt;&gt;"eigene Stoffe",VLOOKUP($E454,'SD Abgabe'!$A$32:$N$610,'SD Abgabe'!$G$28,FALSE)=0),"",IF($L454&lt;&gt;0,"",IFERROR(IF(AND(P454&gt;0,O454&lt;&gt;"",Q454&lt;&gt;"t TM"),VLOOKUP($E454,'SD Abgabe'!$A$32:$N$610,'SD Abgabe'!$G$28,FALSE)/O454*P454,VLOOKUP($E454,'SD Abgabe'!$A$32:$N$610,'SD Abgabe'!$G$28,FALSE)),""))),"")</f>
        <v/>
      </c>
      <c r="AA454" s="87"/>
      <c r="AB454" s="86" t="str">
        <f ca="1">IFERROR(IF(AND(J454&lt;&gt;"eigene Stoffe",VLOOKUP($E454,'SD Abgabe'!$A$32:$N$610,'SD Abgabe'!$H$28,FALSE)=0),"",IF($L454&lt;&gt;0,"",IFERROR(IF(AND(P454&gt;0,O454&lt;&gt;"",Q454&lt;&gt;"t TM"),VLOOKUP($E454,'SD Abgabe'!$A$32:$N$610,'SD Abgabe'!$H$28,FALSE)/O454*P454,VLOOKUP($E454,'SD Abgabe'!$A$32:$N$610,'SD Abgabe'!$H$28,FALSE)),""))),"")</f>
        <v/>
      </c>
      <c r="AC454" s="87"/>
      <c r="AD454" s="424" t="s">
        <v>667</v>
      </c>
      <c r="AE454" s="26" t="str">
        <f>IF($M454=0,"",IFERROR(VLOOKUP($E454,'SD Abgabe'!$A$32:$N$556,AE$20,FALSE),""))</f>
        <v/>
      </c>
      <c r="AF454" s="15">
        <f t="shared" ca="1" si="139"/>
        <v>0</v>
      </c>
      <c r="AG454">
        <f t="shared" ca="1" si="127"/>
        <v>0</v>
      </c>
      <c r="AH454">
        <f t="shared" ca="1" si="128"/>
        <v>0</v>
      </c>
      <c r="AI454">
        <f t="shared" ca="1" si="129"/>
        <v>0</v>
      </c>
      <c r="AJ454">
        <f t="shared" ca="1" si="130"/>
        <v>0</v>
      </c>
      <c r="AK454">
        <f t="shared" si="140"/>
        <v>0</v>
      </c>
      <c r="AL454" s="28" t="e">
        <f ca="1">COUNTIF(OFFSET('SD Abgabe'!$C$32,VLOOKUP(J454,Art_Abgabe,3,FALSE),0,VLOOKUP(J454,Art_Abgabe,4,FALSE)-VLOOKUP(J454,Art_Abgabe,3,FALSE)+1,1),K454)</f>
        <v>#N/A</v>
      </c>
      <c r="AM454" s="14">
        <f ca="1">COUNTIF(OFFSET('SD Abgabe'!$M$32,VLOOKUP(E454,'SD Abgabe'!$A$33:$X$485,'SD Abgabe'!$X$28,FALSE),0,1,VLOOKUP(E454,'SD Abgabe'!$A$33:$Y$485,'SD Abgabe'!$Y$28,FALSE)),M454)</f>
        <v>0</v>
      </c>
      <c r="AN454" s="91">
        <f t="shared" ca="1" si="131"/>
        <v>0</v>
      </c>
      <c r="AO454" s="98">
        <f t="shared" si="141"/>
        <v>3</v>
      </c>
      <c r="AP454" s="98">
        <f t="shared" si="132"/>
        <v>0</v>
      </c>
      <c r="AQ454" s="17" t="str">
        <f t="shared" si="133"/>
        <v>1900-1-Abgabe</v>
      </c>
    </row>
    <row r="455" spans="1:43">
      <c r="A455" s="98">
        <f t="shared" si="122"/>
        <v>0</v>
      </c>
      <c r="B455" s="98" t="str">
        <f>IF(C455=1,SUM($C$23:C455),"")</f>
        <v/>
      </c>
      <c r="C455" s="98">
        <f t="shared" si="123"/>
        <v>0</v>
      </c>
      <c r="D455" t="str">
        <f t="shared" si="135"/>
        <v>1900-1-Abgabe-</v>
      </c>
      <c r="E455" s="7" t="str">
        <f t="shared" ca="1" si="124"/>
        <v>-</v>
      </c>
      <c r="F455" s="7">
        <f t="shared" si="136"/>
        <v>1900</v>
      </c>
      <c r="G455" s="7">
        <f t="shared" si="137"/>
        <v>1</v>
      </c>
      <c r="H455" s="162">
        <f t="shared" si="134"/>
        <v>433</v>
      </c>
      <c r="I455" s="77"/>
      <c r="J455" s="78"/>
      <c r="K455" s="79"/>
      <c r="L455" s="80"/>
      <c r="M455" s="177"/>
      <c r="N455" s="309" t="str">
        <f t="shared" ca="1" si="125"/>
        <v/>
      </c>
      <c r="O455" s="310" t="str">
        <f ca="1">IFERROR(IF(VLOOKUP($E455,'SD Abgabe'!$A$32:$N$610,'SD Abgabe'!$D$28,FALSE)=0,"",VLOOKUP($E455,'SD Abgabe'!$A$32:$N$610,'SD Abgabe'!$D$28,FALSE)),"")</f>
        <v/>
      </c>
      <c r="P455" s="313"/>
      <c r="Q455" s="317" t="str">
        <f>IF(OR($M455=0,L455&lt;&gt;0),"",IFERROR(VLOOKUP($E455,'SD Abgabe'!$A$32:$N$610,'SD Abgabe'!$E$28,FALSE),""))</f>
        <v/>
      </c>
      <c r="R455" s="87"/>
      <c r="S455" s="81" t="str">
        <f t="shared" si="126"/>
        <v/>
      </c>
      <c r="T455" s="82">
        <f>IF(M455="Tierische Erzeugnisse",IF(OR($M455=0,L455&lt;&gt;0,U455&gt;0),"",IFERROR(VLOOKUP($E455,'SD Abgabe'!$A$32:$N$4326,'SD Abgabe'!$J$28,FALSE),0)),)</f>
        <v>0</v>
      </c>
      <c r="U455" s="83"/>
      <c r="V455" s="81" t="str">
        <f t="shared" si="138"/>
        <v/>
      </c>
      <c r="W455" s="82">
        <f>IF(M455="organische Düngemittel",IF(OR($M455=0,L455&lt;&gt;0,X455&gt;0),"",IFERROR(VLOOKUP($E455,'SD Abgabe'!$A$32:$N$4326,'SD Abgabe'!$J$28,FALSE),)),)</f>
        <v>0</v>
      </c>
      <c r="X455" s="84"/>
      <c r="Y455" s="85" t="str">
        <f ca="1">IFERROR(VLOOKUP($E455,'SD Abgabe'!$A$32:$N$610,Y$20,FALSE),"")</f>
        <v/>
      </c>
      <c r="Z455" s="86" t="str">
        <f ca="1">IFERROR(IF(AND(J455&lt;&gt;"eigene Stoffe",VLOOKUP($E455,'SD Abgabe'!$A$32:$N$610,'SD Abgabe'!$G$28,FALSE)=0),"",IF($L455&lt;&gt;0,"",IFERROR(IF(AND(P455&gt;0,O455&lt;&gt;"",Q455&lt;&gt;"t TM"),VLOOKUP($E455,'SD Abgabe'!$A$32:$N$610,'SD Abgabe'!$G$28,FALSE)/O455*P455,VLOOKUP($E455,'SD Abgabe'!$A$32:$N$610,'SD Abgabe'!$G$28,FALSE)),""))),"")</f>
        <v/>
      </c>
      <c r="AA455" s="87"/>
      <c r="AB455" s="86" t="str">
        <f ca="1">IFERROR(IF(AND(J455&lt;&gt;"eigene Stoffe",VLOOKUP($E455,'SD Abgabe'!$A$32:$N$610,'SD Abgabe'!$H$28,FALSE)=0),"",IF($L455&lt;&gt;0,"",IFERROR(IF(AND(P455&gt;0,O455&lt;&gt;"",Q455&lt;&gt;"t TM"),VLOOKUP($E455,'SD Abgabe'!$A$32:$N$610,'SD Abgabe'!$H$28,FALSE)/O455*P455,VLOOKUP($E455,'SD Abgabe'!$A$32:$N$610,'SD Abgabe'!$H$28,FALSE)),""))),"")</f>
        <v/>
      </c>
      <c r="AC455" s="87"/>
      <c r="AD455" s="424" t="s">
        <v>667</v>
      </c>
      <c r="AE455" s="26" t="str">
        <f>IF($M455=0,"",IFERROR(VLOOKUP($E455,'SD Abgabe'!$A$32:$N$556,AE$20,FALSE),""))</f>
        <v/>
      </c>
      <c r="AF455" s="15">
        <f t="shared" ca="1" si="139"/>
        <v>0</v>
      </c>
      <c r="AG455">
        <f t="shared" ca="1" si="127"/>
        <v>0</v>
      </c>
      <c r="AH455">
        <f t="shared" ca="1" si="128"/>
        <v>0</v>
      </c>
      <c r="AI455">
        <f t="shared" ca="1" si="129"/>
        <v>0</v>
      </c>
      <c r="AJ455">
        <f t="shared" ca="1" si="130"/>
        <v>0</v>
      </c>
      <c r="AK455">
        <f t="shared" si="140"/>
        <v>0</v>
      </c>
      <c r="AL455" s="28" t="e">
        <f ca="1">COUNTIF(OFFSET('SD Abgabe'!$C$32,VLOOKUP(J455,Art_Abgabe,3,FALSE),0,VLOOKUP(J455,Art_Abgabe,4,FALSE)-VLOOKUP(J455,Art_Abgabe,3,FALSE)+1,1),K455)</f>
        <v>#N/A</v>
      </c>
      <c r="AM455" s="14">
        <f ca="1">COUNTIF(OFFSET('SD Abgabe'!$M$32,VLOOKUP(E455,'SD Abgabe'!$A$33:$X$485,'SD Abgabe'!$X$28,FALSE),0,1,VLOOKUP(E455,'SD Abgabe'!$A$33:$Y$485,'SD Abgabe'!$Y$28,FALSE)),M455)</f>
        <v>0</v>
      </c>
      <c r="AN455" s="91">
        <f t="shared" ca="1" si="131"/>
        <v>0</v>
      </c>
      <c r="AO455" s="98">
        <f t="shared" si="141"/>
        <v>3</v>
      </c>
      <c r="AP455" s="98">
        <f t="shared" si="132"/>
        <v>0</v>
      </c>
      <c r="AQ455" s="17" t="str">
        <f t="shared" si="133"/>
        <v>1900-1-Abgabe</v>
      </c>
    </row>
    <row r="456" spans="1:43">
      <c r="A456" s="98">
        <f t="shared" si="122"/>
        <v>0</v>
      </c>
      <c r="B456" s="98" t="str">
        <f>IF(C456=1,SUM($C$23:C456),"")</f>
        <v/>
      </c>
      <c r="C456" s="98">
        <f t="shared" si="123"/>
        <v>0</v>
      </c>
      <c r="D456" t="str">
        <f t="shared" si="135"/>
        <v>1900-1-Abgabe-</v>
      </c>
      <c r="E456" s="7" t="str">
        <f t="shared" ca="1" si="124"/>
        <v>-</v>
      </c>
      <c r="F456" s="7">
        <f t="shared" si="136"/>
        <v>1900</v>
      </c>
      <c r="G456" s="7">
        <f t="shared" si="137"/>
        <v>1</v>
      </c>
      <c r="H456" s="162">
        <f t="shared" si="134"/>
        <v>434</v>
      </c>
      <c r="I456" s="77"/>
      <c r="J456" s="78"/>
      <c r="K456" s="79"/>
      <c r="L456" s="80"/>
      <c r="M456" s="177"/>
      <c r="N456" s="309" t="str">
        <f t="shared" ca="1" si="125"/>
        <v/>
      </c>
      <c r="O456" s="310" t="str">
        <f ca="1">IFERROR(IF(VLOOKUP($E456,'SD Abgabe'!$A$32:$N$610,'SD Abgabe'!$D$28,FALSE)=0,"",VLOOKUP($E456,'SD Abgabe'!$A$32:$N$610,'SD Abgabe'!$D$28,FALSE)),"")</f>
        <v/>
      </c>
      <c r="P456" s="313"/>
      <c r="Q456" s="317" t="str">
        <f>IF(OR($M456=0,L456&lt;&gt;0),"",IFERROR(VLOOKUP($E456,'SD Abgabe'!$A$32:$N$610,'SD Abgabe'!$E$28,FALSE),""))</f>
        <v/>
      </c>
      <c r="R456" s="87"/>
      <c r="S456" s="81" t="str">
        <f t="shared" si="126"/>
        <v/>
      </c>
      <c r="T456" s="82">
        <f>IF(M456="Tierische Erzeugnisse",IF(OR($M456=0,L456&lt;&gt;0,U456&gt;0),"",IFERROR(VLOOKUP($E456,'SD Abgabe'!$A$32:$N$4326,'SD Abgabe'!$J$28,FALSE),0)),)</f>
        <v>0</v>
      </c>
      <c r="U456" s="83"/>
      <c r="V456" s="81" t="str">
        <f t="shared" si="138"/>
        <v/>
      </c>
      <c r="W456" s="82">
        <f>IF(M456="organische Düngemittel",IF(OR($M456=0,L456&lt;&gt;0,X456&gt;0),"",IFERROR(VLOOKUP($E456,'SD Abgabe'!$A$32:$N$4326,'SD Abgabe'!$J$28,FALSE),)),)</f>
        <v>0</v>
      </c>
      <c r="X456" s="84"/>
      <c r="Y456" s="85" t="str">
        <f ca="1">IFERROR(VLOOKUP($E456,'SD Abgabe'!$A$32:$N$610,Y$20,FALSE),"")</f>
        <v/>
      </c>
      <c r="Z456" s="86" t="str">
        <f ca="1">IFERROR(IF(AND(J456&lt;&gt;"eigene Stoffe",VLOOKUP($E456,'SD Abgabe'!$A$32:$N$610,'SD Abgabe'!$G$28,FALSE)=0),"",IF($L456&lt;&gt;0,"",IFERROR(IF(AND(P456&gt;0,O456&lt;&gt;"",Q456&lt;&gt;"t TM"),VLOOKUP($E456,'SD Abgabe'!$A$32:$N$610,'SD Abgabe'!$G$28,FALSE)/O456*P456,VLOOKUP($E456,'SD Abgabe'!$A$32:$N$610,'SD Abgabe'!$G$28,FALSE)),""))),"")</f>
        <v/>
      </c>
      <c r="AA456" s="87"/>
      <c r="AB456" s="86" t="str">
        <f ca="1">IFERROR(IF(AND(J456&lt;&gt;"eigene Stoffe",VLOOKUP($E456,'SD Abgabe'!$A$32:$N$610,'SD Abgabe'!$H$28,FALSE)=0),"",IF($L456&lt;&gt;0,"",IFERROR(IF(AND(P456&gt;0,O456&lt;&gt;"",Q456&lt;&gt;"t TM"),VLOOKUP($E456,'SD Abgabe'!$A$32:$N$610,'SD Abgabe'!$H$28,FALSE)/O456*P456,VLOOKUP($E456,'SD Abgabe'!$A$32:$N$610,'SD Abgabe'!$H$28,FALSE)),""))),"")</f>
        <v/>
      </c>
      <c r="AC456" s="87"/>
      <c r="AD456" s="424" t="s">
        <v>667</v>
      </c>
      <c r="AE456" s="26" t="str">
        <f>IF($M456=0,"",IFERROR(VLOOKUP($E456,'SD Abgabe'!$A$32:$N$556,AE$20,FALSE),""))</f>
        <v/>
      </c>
      <c r="AF456" s="15">
        <f t="shared" ca="1" si="139"/>
        <v>0</v>
      </c>
      <c r="AG456">
        <f t="shared" ca="1" si="127"/>
        <v>0</v>
      </c>
      <c r="AH456">
        <f t="shared" ca="1" si="128"/>
        <v>0</v>
      </c>
      <c r="AI456">
        <f t="shared" ca="1" si="129"/>
        <v>0</v>
      </c>
      <c r="AJ456">
        <f t="shared" ca="1" si="130"/>
        <v>0</v>
      </c>
      <c r="AK456">
        <f t="shared" si="140"/>
        <v>0</v>
      </c>
      <c r="AL456" s="28" t="e">
        <f ca="1">COUNTIF(OFFSET('SD Abgabe'!$C$32,VLOOKUP(J456,Art_Abgabe,3,FALSE),0,VLOOKUP(J456,Art_Abgabe,4,FALSE)-VLOOKUP(J456,Art_Abgabe,3,FALSE)+1,1),K456)</f>
        <v>#N/A</v>
      </c>
      <c r="AM456" s="14">
        <f ca="1">COUNTIF(OFFSET('SD Abgabe'!$M$32,VLOOKUP(E456,'SD Abgabe'!$A$33:$X$485,'SD Abgabe'!$X$28,FALSE),0,1,VLOOKUP(E456,'SD Abgabe'!$A$33:$Y$485,'SD Abgabe'!$Y$28,FALSE)),M456)</f>
        <v>0</v>
      </c>
      <c r="AN456" s="91">
        <f t="shared" ca="1" si="131"/>
        <v>0</v>
      </c>
      <c r="AO456" s="98">
        <f t="shared" si="141"/>
        <v>3</v>
      </c>
      <c r="AP456" s="98">
        <f t="shared" si="132"/>
        <v>0</v>
      </c>
      <c r="AQ456" s="17" t="str">
        <f t="shared" si="133"/>
        <v>1900-1-Abgabe</v>
      </c>
    </row>
    <row r="457" spans="1:43">
      <c r="A457" s="98">
        <f t="shared" si="122"/>
        <v>0</v>
      </c>
      <c r="B457" s="98" t="str">
        <f>IF(C457=1,SUM($C$23:C457),"")</f>
        <v/>
      </c>
      <c r="C457" s="98">
        <f t="shared" si="123"/>
        <v>0</v>
      </c>
      <c r="D457" t="str">
        <f t="shared" si="135"/>
        <v>1900-1-Abgabe-</v>
      </c>
      <c r="E457" s="7" t="str">
        <f t="shared" ca="1" si="124"/>
        <v>-</v>
      </c>
      <c r="F457" s="7">
        <f t="shared" si="136"/>
        <v>1900</v>
      </c>
      <c r="G457" s="7">
        <f t="shared" si="137"/>
        <v>1</v>
      </c>
      <c r="H457" s="162">
        <f t="shared" si="134"/>
        <v>435</v>
      </c>
      <c r="I457" s="77"/>
      <c r="J457" s="78"/>
      <c r="K457" s="79"/>
      <c r="L457" s="80"/>
      <c r="M457" s="177"/>
      <c r="N457" s="309" t="str">
        <f t="shared" ca="1" si="125"/>
        <v/>
      </c>
      <c r="O457" s="310" t="str">
        <f ca="1">IFERROR(IF(VLOOKUP($E457,'SD Abgabe'!$A$32:$N$610,'SD Abgabe'!$D$28,FALSE)=0,"",VLOOKUP($E457,'SD Abgabe'!$A$32:$N$610,'SD Abgabe'!$D$28,FALSE)),"")</f>
        <v/>
      </c>
      <c r="P457" s="313"/>
      <c r="Q457" s="317" t="str">
        <f>IF(OR($M457=0,L457&lt;&gt;0),"",IFERROR(VLOOKUP($E457,'SD Abgabe'!$A$32:$N$610,'SD Abgabe'!$E$28,FALSE),""))</f>
        <v/>
      </c>
      <c r="R457" s="87"/>
      <c r="S457" s="81" t="str">
        <f t="shared" si="126"/>
        <v/>
      </c>
      <c r="T457" s="82">
        <f>IF(M457="Tierische Erzeugnisse",IF(OR($M457=0,L457&lt;&gt;0,U457&gt;0),"",IFERROR(VLOOKUP($E457,'SD Abgabe'!$A$32:$N$4326,'SD Abgabe'!$J$28,FALSE),0)),)</f>
        <v>0</v>
      </c>
      <c r="U457" s="83"/>
      <c r="V457" s="81" t="str">
        <f t="shared" si="138"/>
        <v/>
      </c>
      <c r="W457" s="82">
        <f>IF(M457="organische Düngemittel",IF(OR($M457=0,L457&lt;&gt;0,X457&gt;0),"",IFERROR(VLOOKUP($E457,'SD Abgabe'!$A$32:$N$4326,'SD Abgabe'!$J$28,FALSE),)),)</f>
        <v>0</v>
      </c>
      <c r="X457" s="84"/>
      <c r="Y457" s="85" t="str">
        <f ca="1">IFERROR(VLOOKUP($E457,'SD Abgabe'!$A$32:$N$610,Y$20,FALSE),"")</f>
        <v/>
      </c>
      <c r="Z457" s="86" t="str">
        <f ca="1">IFERROR(IF(AND(J457&lt;&gt;"eigene Stoffe",VLOOKUP($E457,'SD Abgabe'!$A$32:$N$610,'SD Abgabe'!$G$28,FALSE)=0),"",IF($L457&lt;&gt;0,"",IFERROR(IF(AND(P457&gt;0,O457&lt;&gt;"",Q457&lt;&gt;"t TM"),VLOOKUP($E457,'SD Abgabe'!$A$32:$N$610,'SD Abgabe'!$G$28,FALSE)/O457*P457,VLOOKUP($E457,'SD Abgabe'!$A$32:$N$610,'SD Abgabe'!$G$28,FALSE)),""))),"")</f>
        <v/>
      </c>
      <c r="AA457" s="87"/>
      <c r="AB457" s="86" t="str">
        <f ca="1">IFERROR(IF(AND(J457&lt;&gt;"eigene Stoffe",VLOOKUP($E457,'SD Abgabe'!$A$32:$N$610,'SD Abgabe'!$H$28,FALSE)=0),"",IF($L457&lt;&gt;0,"",IFERROR(IF(AND(P457&gt;0,O457&lt;&gt;"",Q457&lt;&gt;"t TM"),VLOOKUP($E457,'SD Abgabe'!$A$32:$N$610,'SD Abgabe'!$H$28,FALSE)/O457*P457,VLOOKUP($E457,'SD Abgabe'!$A$32:$N$610,'SD Abgabe'!$H$28,FALSE)),""))),"")</f>
        <v/>
      </c>
      <c r="AC457" s="87"/>
      <c r="AD457" s="424" t="s">
        <v>667</v>
      </c>
      <c r="AE457" s="26" t="str">
        <f>IF($M457=0,"",IFERROR(VLOOKUP($E457,'SD Abgabe'!$A$32:$N$556,AE$20,FALSE),""))</f>
        <v/>
      </c>
      <c r="AF457" s="15">
        <f t="shared" ca="1" si="139"/>
        <v>0</v>
      </c>
      <c r="AG457">
        <f t="shared" ca="1" si="127"/>
        <v>0</v>
      </c>
      <c r="AH457">
        <f t="shared" ca="1" si="128"/>
        <v>0</v>
      </c>
      <c r="AI457">
        <f t="shared" ca="1" si="129"/>
        <v>0</v>
      </c>
      <c r="AJ457">
        <f t="shared" ca="1" si="130"/>
        <v>0</v>
      </c>
      <c r="AK457">
        <f t="shared" si="140"/>
        <v>0</v>
      </c>
      <c r="AL457" s="28" t="e">
        <f ca="1">COUNTIF(OFFSET('SD Abgabe'!$C$32,VLOOKUP(J457,Art_Abgabe,3,FALSE),0,VLOOKUP(J457,Art_Abgabe,4,FALSE)-VLOOKUP(J457,Art_Abgabe,3,FALSE)+1,1),K457)</f>
        <v>#N/A</v>
      </c>
      <c r="AM457" s="14">
        <f ca="1">COUNTIF(OFFSET('SD Abgabe'!$M$32,VLOOKUP(E457,'SD Abgabe'!$A$33:$X$485,'SD Abgabe'!$X$28,FALSE),0,1,VLOOKUP(E457,'SD Abgabe'!$A$33:$Y$485,'SD Abgabe'!$Y$28,FALSE)),M457)</f>
        <v>0</v>
      </c>
      <c r="AN457" s="91">
        <f t="shared" ca="1" si="131"/>
        <v>0</v>
      </c>
      <c r="AO457" s="98">
        <f t="shared" si="141"/>
        <v>3</v>
      </c>
      <c r="AP457" s="98">
        <f t="shared" si="132"/>
        <v>0</v>
      </c>
      <c r="AQ457" s="17" t="str">
        <f t="shared" si="133"/>
        <v>1900-1-Abgabe</v>
      </c>
    </row>
    <row r="458" spans="1:43">
      <c r="A458" s="98">
        <f t="shared" si="122"/>
        <v>0</v>
      </c>
      <c r="B458" s="98" t="str">
        <f>IF(C458=1,SUM($C$23:C458),"")</f>
        <v/>
      </c>
      <c r="C458" s="98">
        <f t="shared" si="123"/>
        <v>0</v>
      </c>
      <c r="D458" t="str">
        <f t="shared" si="135"/>
        <v>1900-1-Abgabe-</v>
      </c>
      <c r="E458" s="7" t="str">
        <f t="shared" ca="1" si="124"/>
        <v>-</v>
      </c>
      <c r="F458" s="7">
        <f t="shared" si="136"/>
        <v>1900</v>
      </c>
      <c r="G458" s="7">
        <f t="shared" si="137"/>
        <v>1</v>
      </c>
      <c r="H458" s="162">
        <f t="shared" si="134"/>
        <v>436</v>
      </c>
      <c r="I458" s="77"/>
      <c r="J458" s="78"/>
      <c r="K458" s="79"/>
      <c r="L458" s="80"/>
      <c r="M458" s="177"/>
      <c r="N458" s="309" t="str">
        <f t="shared" ca="1" si="125"/>
        <v/>
      </c>
      <c r="O458" s="310" t="str">
        <f ca="1">IFERROR(IF(VLOOKUP($E458,'SD Abgabe'!$A$32:$N$610,'SD Abgabe'!$D$28,FALSE)=0,"",VLOOKUP($E458,'SD Abgabe'!$A$32:$N$610,'SD Abgabe'!$D$28,FALSE)),"")</f>
        <v/>
      </c>
      <c r="P458" s="313"/>
      <c r="Q458" s="317" t="str">
        <f>IF(OR($M458=0,L458&lt;&gt;0),"",IFERROR(VLOOKUP($E458,'SD Abgabe'!$A$32:$N$610,'SD Abgabe'!$E$28,FALSE),""))</f>
        <v/>
      </c>
      <c r="R458" s="87"/>
      <c r="S458" s="81" t="str">
        <f t="shared" si="126"/>
        <v/>
      </c>
      <c r="T458" s="82">
        <f>IF(M458="Tierische Erzeugnisse",IF(OR($M458=0,L458&lt;&gt;0,U458&gt;0),"",IFERROR(VLOOKUP($E458,'SD Abgabe'!$A$32:$N$4326,'SD Abgabe'!$J$28,FALSE),0)),)</f>
        <v>0</v>
      </c>
      <c r="U458" s="83"/>
      <c r="V458" s="81" t="str">
        <f t="shared" si="138"/>
        <v/>
      </c>
      <c r="W458" s="82">
        <f>IF(M458="organische Düngemittel",IF(OR($M458=0,L458&lt;&gt;0,X458&gt;0),"",IFERROR(VLOOKUP($E458,'SD Abgabe'!$A$32:$N$4326,'SD Abgabe'!$J$28,FALSE),)),)</f>
        <v>0</v>
      </c>
      <c r="X458" s="84"/>
      <c r="Y458" s="85" t="str">
        <f ca="1">IFERROR(VLOOKUP($E458,'SD Abgabe'!$A$32:$N$610,Y$20,FALSE),"")</f>
        <v/>
      </c>
      <c r="Z458" s="86" t="str">
        <f ca="1">IFERROR(IF(AND(J458&lt;&gt;"eigene Stoffe",VLOOKUP($E458,'SD Abgabe'!$A$32:$N$610,'SD Abgabe'!$G$28,FALSE)=0),"",IF($L458&lt;&gt;0,"",IFERROR(IF(AND(P458&gt;0,O458&lt;&gt;"",Q458&lt;&gt;"t TM"),VLOOKUP($E458,'SD Abgabe'!$A$32:$N$610,'SD Abgabe'!$G$28,FALSE)/O458*P458,VLOOKUP($E458,'SD Abgabe'!$A$32:$N$610,'SD Abgabe'!$G$28,FALSE)),""))),"")</f>
        <v/>
      </c>
      <c r="AA458" s="87"/>
      <c r="AB458" s="86" t="str">
        <f ca="1">IFERROR(IF(AND(J458&lt;&gt;"eigene Stoffe",VLOOKUP($E458,'SD Abgabe'!$A$32:$N$610,'SD Abgabe'!$H$28,FALSE)=0),"",IF($L458&lt;&gt;0,"",IFERROR(IF(AND(P458&gt;0,O458&lt;&gt;"",Q458&lt;&gt;"t TM"),VLOOKUP($E458,'SD Abgabe'!$A$32:$N$610,'SD Abgabe'!$H$28,FALSE)/O458*P458,VLOOKUP($E458,'SD Abgabe'!$A$32:$N$610,'SD Abgabe'!$H$28,FALSE)),""))),"")</f>
        <v/>
      </c>
      <c r="AC458" s="87"/>
      <c r="AD458" s="424" t="s">
        <v>667</v>
      </c>
      <c r="AE458" s="26" t="str">
        <f>IF($M458=0,"",IFERROR(VLOOKUP($E458,'SD Abgabe'!$A$32:$N$556,AE$20,FALSE),""))</f>
        <v/>
      </c>
      <c r="AF458" s="15">
        <f t="shared" ca="1" si="139"/>
        <v>0</v>
      </c>
      <c r="AG458">
        <f t="shared" ca="1" si="127"/>
        <v>0</v>
      </c>
      <c r="AH458">
        <f t="shared" ca="1" si="128"/>
        <v>0</v>
      </c>
      <c r="AI458">
        <f t="shared" ca="1" si="129"/>
        <v>0</v>
      </c>
      <c r="AJ458">
        <f t="shared" ca="1" si="130"/>
        <v>0</v>
      </c>
      <c r="AK458">
        <f t="shared" si="140"/>
        <v>0</v>
      </c>
      <c r="AL458" s="28" t="e">
        <f ca="1">COUNTIF(OFFSET('SD Abgabe'!$C$32,VLOOKUP(J458,Art_Abgabe,3,FALSE),0,VLOOKUP(J458,Art_Abgabe,4,FALSE)-VLOOKUP(J458,Art_Abgabe,3,FALSE)+1,1),K458)</f>
        <v>#N/A</v>
      </c>
      <c r="AM458" s="14">
        <f ca="1">COUNTIF(OFFSET('SD Abgabe'!$M$32,VLOOKUP(E458,'SD Abgabe'!$A$33:$X$485,'SD Abgabe'!$X$28,FALSE),0,1,VLOOKUP(E458,'SD Abgabe'!$A$33:$Y$485,'SD Abgabe'!$Y$28,FALSE)),M458)</f>
        <v>0</v>
      </c>
      <c r="AN458" s="91">
        <f t="shared" ca="1" si="131"/>
        <v>0</v>
      </c>
      <c r="AO458" s="98">
        <f t="shared" si="141"/>
        <v>3</v>
      </c>
      <c r="AP458" s="98">
        <f t="shared" si="132"/>
        <v>0</v>
      </c>
      <c r="AQ458" s="17" t="str">
        <f t="shared" si="133"/>
        <v>1900-1-Abgabe</v>
      </c>
    </row>
    <row r="459" spans="1:43">
      <c r="A459" s="98">
        <f t="shared" si="122"/>
        <v>0</v>
      </c>
      <c r="B459" s="98" t="str">
        <f>IF(C459=1,SUM($C$23:C459),"")</f>
        <v/>
      </c>
      <c r="C459" s="98">
        <f t="shared" si="123"/>
        <v>0</v>
      </c>
      <c r="D459" t="str">
        <f t="shared" si="135"/>
        <v>1900-1-Abgabe-</v>
      </c>
      <c r="E459" s="7" t="str">
        <f t="shared" ca="1" si="124"/>
        <v>-</v>
      </c>
      <c r="F459" s="7">
        <f t="shared" si="136"/>
        <v>1900</v>
      </c>
      <c r="G459" s="7">
        <f t="shared" si="137"/>
        <v>1</v>
      </c>
      <c r="H459" s="162">
        <f t="shared" si="134"/>
        <v>437</v>
      </c>
      <c r="I459" s="77"/>
      <c r="J459" s="78"/>
      <c r="K459" s="79"/>
      <c r="L459" s="80"/>
      <c r="M459" s="177"/>
      <c r="N459" s="309" t="str">
        <f t="shared" ca="1" si="125"/>
        <v/>
      </c>
      <c r="O459" s="310" t="str">
        <f ca="1">IFERROR(IF(VLOOKUP($E459,'SD Abgabe'!$A$32:$N$610,'SD Abgabe'!$D$28,FALSE)=0,"",VLOOKUP($E459,'SD Abgabe'!$A$32:$N$610,'SD Abgabe'!$D$28,FALSE)),"")</f>
        <v/>
      </c>
      <c r="P459" s="313"/>
      <c r="Q459" s="317" t="str">
        <f>IF(OR($M459=0,L459&lt;&gt;0),"",IFERROR(VLOOKUP($E459,'SD Abgabe'!$A$32:$N$610,'SD Abgabe'!$E$28,FALSE),""))</f>
        <v/>
      </c>
      <c r="R459" s="87"/>
      <c r="S459" s="81" t="str">
        <f t="shared" si="126"/>
        <v/>
      </c>
      <c r="T459" s="82">
        <f>IF(M459="Tierische Erzeugnisse",IF(OR($M459=0,L459&lt;&gt;0,U459&gt;0),"",IFERROR(VLOOKUP($E459,'SD Abgabe'!$A$32:$N$4326,'SD Abgabe'!$J$28,FALSE),0)),)</f>
        <v>0</v>
      </c>
      <c r="U459" s="83"/>
      <c r="V459" s="81" t="str">
        <f t="shared" si="138"/>
        <v/>
      </c>
      <c r="W459" s="82">
        <f>IF(M459="organische Düngemittel",IF(OR($M459=0,L459&lt;&gt;0,X459&gt;0),"",IFERROR(VLOOKUP($E459,'SD Abgabe'!$A$32:$N$4326,'SD Abgabe'!$J$28,FALSE),)),)</f>
        <v>0</v>
      </c>
      <c r="X459" s="84"/>
      <c r="Y459" s="85" t="str">
        <f ca="1">IFERROR(VLOOKUP($E459,'SD Abgabe'!$A$32:$N$610,Y$20,FALSE),"")</f>
        <v/>
      </c>
      <c r="Z459" s="86" t="str">
        <f ca="1">IFERROR(IF(AND(J459&lt;&gt;"eigene Stoffe",VLOOKUP($E459,'SD Abgabe'!$A$32:$N$610,'SD Abgabe'!$G$28,FALSE)=0),"",IF($L459&lt;&gt;0,"",IFERROR(IF(AND(P459&gt;0,O459&lt;&gt;"",Q459&lt;&gt;"t TM"),VLOOKUP($E459,'SD Abgabe'!$A$32:$N$610,'SD Abgabe'!$G$28,FALSE)/O459*P459,VLOOKUP($E459,'SD Abgabe'!$A$32:$N$610,'SD Abgabe'!$G$28,FALSE)),""))),"")</f>
        <v/>
      </c>
      <c r="AA459" s="87"/>
      <c r="AB459" s="86" t="str">
        <f ca="1">IFERROR(IF(AND(J459&lt;&gt;"eigene Stoffe",VLOOKUP($E459,'SD Abgabe'!$A$32:$N$610,'SD Abgabe'!$H$28,FALSE)=0),"",IF($L459&lt;&gt;0,"",IFERROR(IF(AND(P459&gt;0,O459&lt;&gt;"",Q459&lt;&gt;"t TM"),VLOOKUP($E459,'SD Abgabe'!$A$32:$N$610,'SD Abgabe'!$H$28,FALSE)/O459*P459,VLOOKUP($E459,'SD Abgabe'!$A$32:$N$610,'SD Abgabe'!$H$28,FALSE)),""))),"")</f>
        <v/>
      </c>
      <c r="AC459" s="87"/>
      <c r="AD459" s="424" t="s">
        <v>667</v>
      </c>
      <c r="AE459" s="26" t="str">
        <f>IF($M459=0,"",IFERROR(VLOOKUP($E459,'SD Abgabe'!$A$32:$N$556,AE$20,FALSE),""))</f>
        <v/>
      </c>
      <c r="AF459" s="15">
        <f t="shared" ca="1" si="139"/>
        <v>0</v>
      </c>
      <c r="AG459">
        <f t="shared" ca="1" si="127"/>
        <v>0</v>
      </c>
      <c r="AH459">
        <f t="shared" ca="1" si="128"/>
        <v>0</v>
      </c>
      <c r="AI459">
        <f t="shared" ca="1" si="129"/>
        <v>0</v>
      </c>
      <c r="AJ459">
        <f t="shared" ca="1" si="130"/>
        <v>0</v>
      </c>
      <c r="AK459">
        <f t="shared" si="140"/>
        <v>0</v>
      </c>
      <c r="AL459" s="28" t="e">
        <f ca="1">COUNTIF(OFFSET('SD Abgabe'!$C$32,VLOOKUP(J459,Art_Abgabe,3,FALSE),0,VLOOKUP(J459,Art_Abgabe,4,FALSE)-VLOOKUP(J459,Art_Abgabe,3,FALSE)+1,1),K459)</f>
        <v>#N/A</v>
      </c>
      <c r="AM459" s="14">
        <f ca="1">COUNTIF(OFFSET('SD Abgabe'!$M$32,VLOOKUP(E459,'SD Abgabe'!$A$33:$X$485,'SD Abgabe'!$X$28,FALSE),0,1,VLOOKUP(E459,'SD Abgabe'!$A$33:$Y$485,'SD Abgabe'!$Y$28,FALSE)),M459)</f>
        <v>0</v>
      </c>
      <c r="AN459" s="91">
        <f t="shared" ca="1" si="131"/>
        <v>0</v>
      </c>
      <c r="AO459" s="98">
        <f t="shared" si="141"/>
        <v>3</v>
      </c>
      <c r="AP459" s="98">
        <f t="shared" si="132"/>
        <v>0</v>
      </c>
      <c r="AQ459" s="17" t="str">
        <f t="shared" si="133"/>
        <v>1900-1-Abgabe</v>
      </c>
    </row>
    <row r="460" spans="1:43">
      <c r="A460" s="98">
        <f t="shared" si="122"/>
        <v>0</v>
      </c>
      <c r="B460" s="98" t="str">
        <f>IF(C460=1,SUM($C$23:C460),"")</f>
        <v/>
      </c>
      <c r="C460" s="98">
        <f t="shared" si="123"/>
        <v>0</v>
      </c>
      <c r="D460" t="str">
        <f t="shared" si="135"/>
        <v>1900-1-Abgabe-</v>
      </c>
      <c r="E460" s="7" t="str">
        <f t="shared" ca="1" si="124"/>
        <v>-</v>
      </c>
      <c r="F460" s="7">
        <f t="shared" si="136"/>
        <v>1900</v>
      </c>
      <c r="G460" s="7">
        <f t="shared" si="137"/>
        <v>1</v>
      </c>
      <c r="H460" s="162">
        <f t="shared" si="134"/>
        <v>438</v>
      </c>
      <c r="I460" s="77"/>
      <c r="J460" s="78"/>
      <c r="K460" s="79"/>
      <c r="L460" s="80"/>
      <c r="M460" s="177"/>
      <c r="N460" s="309" t="str">
        <f t="shared" ca="1" si="125"/>
        <v/>
      </c>
      <c r="O460" s="310" t="str">
        <f ca="1">IFERROR(IF(VLOOKUP($E460,'SD Abgabe'!$A$32:$N$610,'SD Abgabe'!$D$28,FALSE)=0,"",VLOOKUP($E460,'SD Abgabe'!$A$32:$N$610,'SD Abgabe'!$D$28,FALSE)),"")</f>
        <v/>
      </c>
      <c r="P460" s="313"/>
      <c r="Q460" s="317" t="str">
        <f>IF(OR($M460=0,L460&lt;&gt;0),"",IFERROR(VLOOKUP($E460,'SD Abgabe'!$A$32:$N$610,'SD Abgabe'!$E$28,FALSE),""))</f>
        <v/>
      </c>
      <c r="R460" s="87"/>
      <c r="S460" s="81" t="str">
        <f t="shared" si="126"/>
        <v/>
      </c>
      <c r="T460" s="82">
        <f>IF(M460="Tierische Erzeugnisse",IF(OR($M460=0,L460&lt;&gt;0,U460&gt;0),"",IFERROR(VLOOKUP($E460,'SD Abgabe'!$A$32:$N$4326,'SD Abgabe'!$J$28,FALSE),0)),)</f>
        <v>0</v>
      </c>
      <c r="U460" s="83"/>
      <c r="V460" s="81" t="str">
        <f t="shared" si="138"/>
        <v/>
      </c>
      <c r="W460" s="82">
        <f>IF(M460="organische Düngemittel",IF(OR($M460=0,L460&lt;&gt;0,X460&gt;0),"",IFERROR(VLOOKUP($E460,'SD Abgabe'!$A$32:$N$4326,'SD Abgabe'!$J$28,FALSE),)),)</f>
        <v>0</v>
      </c>
      <c r="X460" s="84"/>
      <c r="Y460" s="85" t="str">
        <f ca="1">IFERROR(VLOOKUP($E460,'SD Abgabe'!$A$32:$N$610,Y$20,FALSE),"")</f>
        <v/>
      </c>
      <c r="Z460" s="86" t="str">
        <f ca="1">IFERROR(IF(AND(J460&lt;&gt;"eigene Stoffe",VLOOKUP($E460,'SD Abgabe'!$A$32:$N$610,'SD Abgabe'!$G$28,FALSE)=0),"",IF($L460&lt;&gt;0,"",IFERROR(IF(AND(P460&gt;0,O460&lt;&gt;"",Q460&lt;&gt;"t TM"),VLOOKUP($E460,'SD Abgabe'!$A$32:$N$610,'SD Abgabe'!$G$28,FALSE)/O460*P460,VLOOKUP($E460,'SD Abgabe'!$A$32:$N$610,'SD Abgabe'!$G$28,FALSE)),""))),"")</f>
        <v/>
      </c>
      <c r="AA460" s="87"/>
      <c r="AB460" s="86" t="str">
        <f ca="1">IFERROR(IF(AND(J460&lt;&gt;"eigene Stoffe",VLOOKUP($E460,'SD Abgabe'!$A$32:$N$610,'SD Abgabe'!$H$28,FALSE)=0),"",IF($L460&lt;&gt;0,"",IFERROR(IF(AND(P460&gt;0,O460&lt;&gt;"",Q460&lt;&gt;"t TM"),VLOOKUP($E460,'SD Abgabe'!$A$32:$N$610,'SD Abgabe'!$H$28,FALSE)/O460*P460,VLOOKUP($E460,'SD Abgabe'!$A$32:$N$610,'SD Abgabe'!$H$28,FALSE)),""))),"")</f>
        <v/>
      </c>
      <c r="AC460" s="87"/>
      <c r="AD460" s="424" t="s">
        <v>667</v>
      </c>
      <c r="AE460" s="26" t="str">
        <f>IF($M460=0,"",IFERROR(VLOOKUP($E460,'SD Abgabe'!$A$32:$N$556,AE$20,FALSE),""))</f>
        <v/>
      </c>
      <c r="AF460" s="15">
        <f t="shared" ca="1" si="139"/>
        <v>0</v>
      </c>
      <c r="AG460">
        <f t="shared" ca="1" si="127"/>
        <v>0</v>
      </c>
      <c r="AH460">
        <f t="shared" ca="1" si="128"/>
        <v>0</v>
      </c>
      <c r="AI460">
        <f t="shared" ca="1" si="129"/>
        <v>0</v>
      </c>
      <c r="AJ460">
        <f t="shared" ca="1" si="130"/>
        <v>0</v>
      </c>
      <c r="AK460">
        <f t="shared" si="140"/>
        <v>0</v>
      </c>
      <c r="AL460" s="28" t="e">
        <f ca="1">COUNTIF(OFFSET('SD Abgabe'!$C$32,VLOOKUP(J460,Art_Abgabe,3,FALSE),0,VLOOKUP(J460,Art_Abgabe,4,FALSE)-VLOOKUP(J460,Art_Abgabe,3,FALSE)+1,1),K460)</f>
        <v>#N/A</v>
      </c>
      <c r="AM460" s="14">
        <f ca="1">COUNTIF(OFFSET('SD Abgabe'!$M$32,VLOOKUP(E460,'SD Abgabe'!$A$33:$X$485,'SD Abgabe'!$X$28,FALSE),0,1,VLOOKUP(E460,'SD Abgabe'!$A$33:$Y$485,'SD Abgabe'!$Y$28,FALSE)),M460)</f>
        <v>0</v>
      </c>
      <c r="AN460" s="91">
        <f t="shared" ca="1" si="131"/>
        <v>0</v>
      </c>
      <c r="AO460" s="98">
        <f t="shared" si="141"/>
        <v>3</v>
      </c>
      <c r="AP460" s="98">
        <f t="shared" si="132"/>
        <v>0</v>
      </c>
      <c r="AQ460" s="17" t="str">
        <f t="shared" si="133"/>
        <v>1900-1-Abgabe</v>
      </c>
    </row>
    <row r="461" spans="1:43">
      <c r="A461" s="98">
        <f t="shared" si="122"/>
        <v>0</v>
      </c>
      <c r="B461" s="98" t="str">
        <f>IF(C461=1,SUM($C$23:C461),"")</f>
        <v/>
      </c>
      <c r="C461" s="98">
        <f t="shared" si="123"/>
        <v>0</v>
      </c>
      <c r="D461" t="str">
        <f t="shared" si="135"/>
        <v>1900-1-Abgabe-</v>
      </c>
      <c r="E461" s="7" t="str">
        <f t="shared" ca="1" si="124"/>
        <v>-</v>
      </c>
      <c r="F461" s="7">
        <f t="shared" si="136"/>
        <v>1900</v>
      </c>
      <c r="G461" s="7">
        <f t="shared" si="137"/>
        <v>1</v>
      </c>
      <c r="H461" s="162">
        <f t="shared" si="134"/>
        <v>439</v>
      </c>
      <c r="I461" s="77"/>
      <c r="J461" s="78"/>
      <c r="K461" s="79"/>
      <c r="L461" s="80"/>
      <c r="M461" s="177"/>
      <c r="N461" s="309" t="str">
        <f t="shared" ca="1" si="125"/>
        <v/>
      </c>
      <c r="O461" s="310" t="str">
        <f ca="1">IFERROR(IF(VLOOKUP($E461,'SD Abgabe'!$A$32:$N$610,'SD Abgabe'!$D$28,FALSE)=0,"",VLOOKUP($E461,'SD Abgabe'!$A$32:$N$610,'SD Abgabe'!$D$28,FALSE)),"")</f>
        <v/>
      </c>
      <c r="P461" s="313"/>
      <c r="Q461" s="317" t="str">
        <f>IF(OR($M461=0,L461&lt;&gt;0),"",IFERROR(VLOOKUP($E461,'SD Abgabe'!$A$32:$N$610,'SD Abgabe'!$E$28,FALSE),""))</f>
        <v/>
      </c>
      <c r="R461" s="87"/>
      <c r="S461" s="81" t="str">
        <f t="shared" si="126"/>
        <v/>
      </c>
      <c r="T461" s="82">
        <f>IF(M461="Tierische Erzeugnisse",IF(OR($M461=0,L461&lt;&gt;0,U461&gt;0),"",IFERROR(VLOOKUP($E461,'SD Abgabe'!$A$32:$N$4326,'SD Abgabe'!$J$28,FALSE),0)),)</f>
        <v>0</v>
      </c>
      <c r="U461" s="83"/>
      <c r="V461" s="81" t="str">
        <f t="shared" si="138"/>
        <v/>
      </c>
      <c r="W461" s="82">
        <f>IF(M461="organische Düngemittel",IF(OR($M461=0,L461&lt;&gt;0,X461&gt;0),"",IFERROR(VLOOKUP($E461,'SD Abgabe'!$A$32:$N$4326,'SD Abgabe'!$J$28,FALSE),)),)</f>
        <v>0</v>
      </c>
      <c r="X461" s="84"/>
      <c r="Y461" s="85" t="str">
        <f ca="1">IFERROR(VLOOKUP($E461,'SD Abgabe'!$A$32:$N$610,Y$20,FALSE),"")</f>
        <v/>
      </c>
      <c r="Z461" s="86" t="str">
        <f ca="1">IFERROR(IF(AND(J461&lt;&gt;"eigene Stoffe",VLOOKUP($E461,'SD Abgabe'!$A$32:$N$610,'SD Abgabe'!$G$28,FALSE)=0),"",IF($L461&lt;&gt;0,"",IFERROR(IF(AND(P461&gt;0,O461&lt;&gt;"",Q461&lt;&gt;"t TM"),VLOOKUP($E461,'SD Abgabe'!$A$32:$N$610,'SD Abgabe'!$G$28,FALSE)/O461*P461,VLOOKUP($E461,'SD Abgabe'!$A$32:$N$610,'SD Abgabe'!$G$28,FALSE)),""))),"")</f>
        <v/>
      </c>
      <c r="AA461" s="87"/>
      <c r="AB461" s="86" t="str">
        <f ca="1">IFERROR(IF(AND(J461&lt;&gt;"eigene Stoffe",VLOOKUP($E461,'SD Abgabe'!$A$32:$N$610,'SD Abgabe'!$H$28,FALSE)=0),"",IF($L461&lt;&gt;0,"",IFERROR(IF(AND(P461&gt;0,O461&lt;&gt;"",Q461&lt;&gt;"t TM"),VLOOKUP($E461,'SD Abgabe'!$A$32:$N$610,'SD Abgabe'!$H$28,FALSE)/O461*P461,VLOOKUP($E461,'SD Abgabe'!$A$32:$N$610,'SD Abgabe'!$H$28,FALSE)),""))),"")</f>
        <v/>
      </c>
      <c r="AC461" s="87"/>
      <c r="AD461" s="424" t="s">
        <v>667</v>
      </c>
      <c r="AE461" s="26" t="str">
        <f>IF($M461=0,"",IFERROR(VLOOKUP($E461,'SD Abgabe'!$A$32:$N$556,AE$20,FALSE),""))</f>
        <v/>
      </c>
      <c r="AF461" s="15">
        <f t="shared" ca="1" si="139"/>
        <v>0</v>
      </c>
      <c r="AG461">
        <f t="shared" ca="1" si="127"/>
        <v>0</v>
      </c>
      <c r="AH461">
        <f t="shared" ca="1" si="128"/>
        <v>0</v>
      </c>
      <c r="AI461">
        <f t="shared" ca="1" si="129"/>
        <v>0</v>
      </c>
      <c r="AJ461">
        <f t="shared" ca="1" si="130"/>
        <v>0</v>
      </c>
      <c r="AK461">
        <f t="shared" si="140"/>
        <v>0</v>
      </c>
      <c r="AL461" s="28" t="e">
        <f ca="1">COUNTIF(OFFSET('SD Abgabe'!$C$32,VLOOKUP(J461,Art_Abgabe,3,FALSE),0,VLOOKUP(J461,Art_Abgabe,4,FALSE)-VLOOKUP(J461,Art_Abgabe,3,FALSE)+1,1),K461)</f>
        <v>#N/A</v>
      </c>
      <c r="AM461" s="14">
        <f ca="1">COUNTIF(OFFSET('SD Abgabe'!$M$32,VLOOKUP(E461,'SD Abgabe'!$A$33:$X$485,'SD Abgabe'!$X$28,FALSE),0,1,VLOOKUP(E461,'SD Abgabe'!$A$33:$Y$485,'SD Abgabe'!$Y$28,FALSE)),M461)</f>
        <v>0</v>
      </c>
      <c r="AN461" s="91">
        <f t="shared" ca="1" si="131"/>
        <v>0</v>
      </c>
      <c r="AO461" s="98">
        <f t="shared" si="141"/>
        <v>3</v>
      </c>
      <c r="AP461" s="98">
        <f t="shared" si="132"/>
        <v>0</v>
      </c>
      <c r="AQ461" s="17" t="str">
        <f t="shared" si="133"/>
        <v>1900-1-Abgabe</v>
      </c>
    </row>
    <row r="462" spans="1:43">
      <c r="A462" s="98">
        <f t="shared" si="122"/>
        <v>0</v>
      </c>
      <c r="B462" s="98" t="str">
        <f>IF(C462=1,SUM($C$23:C462),"")</f>
        <v/>
      </c>
      <c r="C462" s="98">
        <f t="shared" si="123"/>
        <v>0</v>
      </c>
      <c r="D462" t="str">
        <f t="shared" si="135"/>
        <v>1900-1-Abgabe-</v>
      </c>
      <c r="E462" s="7" t="str">
        <f t="shared" ca="1" si="124"/>
        <v>-</v>
      </c>
      <c r="F462" s="7">
        <f t="shared" si="136"/>
        <v>1900</v>
      </c>
      <c r="G462" s="7">
        <f t="shared" si="137"/>
        <v>1</v>
      </c>
      <c r="H462" s="162">
        <f t="shared" si="134"/>
        <v>440</v>
      </c>
      <c r="I462" s="77"/>
      <c r="J462" s="78"/>
      <c r="K462" s="79"/>
      <c r="L462" s="80"/>
      <c r="M462" s="177"/>
      <c r="N462" s="309" t="str">
        <f t="shared" ca="1" si="125"/>
        <v/>
      </c>
      <c r="O462" s="310" t="str">
        <f ca="1">IFERROR(IF(VLOOKUP($E462,'SD Abgabe'!$A$32:$N$610,'SD Abgabe'!$D$28,FALSE)=0,"",VLOOKUP($E462,'SD Abgabe'!$A$32:$N$610,'SD Abgabe'!$D$28,FALSE)),"")</f>
        <v/>
      </c>
      <c r="P462" s="313"/>
      <c r="Q462" s="317" t="str">
        <f>IF(OR($M462=0,L462&lt;&gt;0),"",IFERROR(VLOOKUP($E462,'SD Abgabe'!$A$32:$N$610,'SD Abgabe'!$E$28,FALSE),""))</f>
        <v/>
      </c>
      <c r="R462" s="87"/>
      <c r="S462" s="81" t="str">
        <f t="shared" si="126"/>
        <v/>
      </c>
      <c r="T462" s="82">
        <f>IF(M462="Tierische Erzeugnisse",IF(OR($M462=0,L462&lt;&gt;0,U462&gt;0),"",IFERROR(VLOOKUP($E462,'SD Abgabe'!$A$32:$N$4326,'SD Abgabe'!$J$28,FALSE),0)),)</f>
        <v>0</v>
      </c>
      <c r="U462" s="83"/>
      <c r="V462" s="81" t="str">
        <f t="shared" si="138"/>
        <v/>
      </c>
      <c r="W462" s="82">
        <f>IF(M462="organische Düngemittel",IF(OR($M462=0,L462&lt;&gt;0,X462&gt;0),"",IFERROR(VLOOKUP($E462,'SD Abgabe'!$A$32:$N$4326,'SD Abgabe'!$J$28,FALSE),)),)</f>
        <v>0</v>
      </c>
      <c r="X462" s="84"/>
      <c r="Y462" s="85" t="str">
        <f ca="1">IFERROR(VLOOKUP($E462,'SD Abgabe'!$A$32:$N$610,Y$20,FALSE),"")</f>
        <v/>
      </c>
      <c r="Z462" s="86" t="str">
        <f ca="1">IFERROR(IF(AND(J462&lt;&gt;"eigene Stoffe",VLOOKUP($E462,'SD Abgabe'!$A$32:$N$610,'SD Abgabe'!$G$28,FALSE)=0),"",IF($L462&lt;&gt;0,"",IFERROR(IF(AND(P462&gt;0,O462&lt;&gt;"",Q462&lt;&gt;"t TM"),VLOOKUP($E462,'SD Abgabe'!$A$32:$N$610,'SD Abgabe'!$G$28,FALSE)/O462*P462,VLOOKUP($E462,'SD Abgabe'!$A$32:$N$610,'SD Abgabe'!$G$28,FALSE)),""))),"")</f>
        <v/>
      </c>
      <c r="AA462" s="87"/>
      <c r="AB462" s="86" t="str">
        <f ca="1">IFERROR(IF(AND(J462&lt;&gt;"eigene Stoffe",VLOOKUP($E462,'SD Abgabe'!$A$32:$N$610,'SD Abgabe'!$H$28,FALSE)=0),"",IF($L462&lt;&gt;0,"",IFERROR(IF(AND(P462&gt;0,O462&lt;&gt;"",Q462&lt;&gt;"t TM"),VLOOKUP($E462,'SD Abgabe'!$A$32:$N$610,'SD Abgabe'!$H$28,FALSE)/O462*P462,VLOOKUP($E462,'SD Abgabe'!$A$32:$N$610,'SD Abgabe'!$H$28,FALSE)),""))),"")</f>
        <v/>
      </c>
      <c r="AC462" s="87"/>
      <c r="AD462" s="424" t="s">
        <v>667</v>
      </c>
      <c r="AE462" s="26" t="str">
        <f>IF($M462=0,"",IFERROR(VLOOKUP($E462,'SD Abgabe'!$A$32:$N$556,AE$20,FALSE),""))</f>
        <v/>
      </c>
      <c r="AF462" s="15">
        <f t="shared" ca="1" si="139"/>
        <v>0</v>
      </c>
      <c r="AG462">
        <f t="shared" ca="1" si="127"/>
        <v>0</v>
      </c>
      <c r="AH462">
        <f t="shared" ca="1" si="128"/>
        <v>0</v>
      </c>
      <c r="AI462">
        <f t="shared" ca="1" si="129"/>
        <v>0</v>
      </c>
      <c r="AJ462">
        <f t="shared" ca="1" si="130"/>
        <v>0</v>
      </c>
      <c r="AK462">
        <f t="shared" si="140"/>
        <v>0</v>
      </c>
      <c r="AL462" s="28" t="e">
        <f ca="1">COUNTIF(OFFSET('SD Abgabe'!$C$32,VLOOKUP(J462,Art_Abgabe,3,FALSE),0,VLOOKUP(J462,Art_Abgabe,4,FALSE)-VLOOKUP(J462,Art_Abgabe,3,FALSE)+1,1),K462)</f>
        <v>#N/A</v>
      </c>
      <c r="AM462" s="14">
        <f ca="1">COUNTIF(OFFSET('SD Abgabe'!$M$32,VLOOKUP(E462,'SD Abgabe'!$A$33:$X$485,'SD Abgabe'!$X$28,FALSE),0,1,VLOOKUP(E462,'SD Abgabe'!$A$33:$Y$485,'SD Abgabe'!$Y$28,FALSE)),M462)</f>
        <v>0</v>
      </c>
      <c r="AN462" s="91">
        <f t="shared" ca="1" si="131"/>
        <v>0</v>
      </c>
      <c r="AO462" s="98">
        <f t="shared" si="141"/>
        <v>3</v>
      </c>
      <c r="AP462" s="98">
        <f t="shared" si="132"/>
        <v>0</v>
      </c>
      <c r="AQ462" s="17" t="str">
        <f t="shared" si="133"/>
        <v>1900-1-Abgabe</v>
      </c>
    </row>
    <row r="463" spans="1:43">
      <c r="A463" s="98">
        <f t="shared" si="122"/>
        <v>0</v>
      </c>
      <c r="B463" s="98" t="str">
        <f>IF(C463=1,SUM($C$23:C463),"")</f>
        <v/>
      </c>
      <c r="C463" s="98">
        <f t="shared" si="123"/>
        <v>0</v>
      </c>
      <c r="D463" t="str">
        <f t="shared" si="135"/>
        <v>1900-1-Abgabe-</v>
      </c>
      <c r="E463" s="7" t="str">
        <f t="shared" ca="1" si="124"/>
        <v>-</v>
      </c>
      <c r="F463" s="7">
        <f t="shared" si="136"/>
        <v>1900</v>
      </c>
      <c r="G463" s="7">
        <f t="shared" si="137"/>
        <v>1</v>
      </c>
      <c r="H463" s="162">
        <f t="shared" si="134"/>
        <v>441</v>
      </c>
      <c r="I463" s="77"/>
      <c r="J463" s="78"/>
      <c r="K463" s="79"/>
      <c r="L463" s="80"/>
      <c r="M463" s="177"/>
      <c r="N463" s="309" t="str">
        <f t="shared" ca="1" si="125"/>
        <v/>
      </c>
      <c r="O463" s="310" t="str">
        <f ca="1">IFERROR(IF(VLOOKUP($E463,'SD Abgabe'!$A$32:$N$610,'SD Abgabe'!$D$28,FALSE)=0,"",VLOOKUP($E463,'SD Abgabe'!$A$32:$N$610,'SD Abgabe'!$D$28,FALSE)),"")</f>
        <v/>
      </c>
      <c r="P463" s="313"/>
      <c r="Q463" s="317" t="str">
        <f>IF(OR($M463=0,L463&lt;&gt;0),"",IFERROR(VLOOKUP($E463,'SD Abgabe'!$A$32:$N$610,'SD Abgabe'!$E$28,FALSE),""))</f>
        <v/>
      </c>
      <c r="R463" s="87"/>
      <c r="S463" s="81" t="str">
        <f t="shared" si="126"/>
        <v/>
      </c>
      <c r="T463" s="82">
        <f>IF(M463="Tierische Erzeugnisse",IF(OR($M463=0,L463&lt;&gt;0,U463&gt;0),"",IFERROR(VLOOKUP($E463,'SD Abgabe'!$A$32:$N$4326,'SD Abgabe'!$J$28,FALSE),0)),)</f>
        <v>0</v>
      </c>
      <c r="U463" s="83"/>
      <c r="V463" s="81" t="str">
        <f t="shared" si="138"/>
        <v/>
      </c>
      <c r="W463" s="82">
        <f>IF(M463="organische Düngemittel",IF(OR($M463=0,L463&lt;&gt;0,X463&gt;0),"",IFERROR(VLOOKUP($E463,'SD Abgabe'!$A$32:$N$4326,'SD Abgabe'!$J$28,FALSE),)),)</f>
        <v>0</v>
      </c>
      <c r="X463" s="84"/>
      <c r="Y463" s="85" t="str">
        <f ca="1">IFERROR(VLOOKUP($E463,'SD Abgabe'!$A$32:$N$610,Y$20,FALSE),"")</f>
        <v/>
      </c>
      <c r="Z463" s="86" t="str">
        <f ca="1">IFERROR(IF(AND(J463&lt;&gt;"eigene Stoffe",VLOOKUP($E463,'SD Abgabe'!$A$32:$N$610,'SD Abgabe'!$G$28,FALSE)=0),"",IF($L463&lt;&gt;0,"",IFERROR(IF(AND(P463&gt;0,O463&lt;&gt;"",Q463&lt;&gt;"t TM"),VLOOKUP($E463,'SD Abgabe'!$A$32:$N$610,'SD Abgabe'!$G$28,FALSE)/O463*P463,VLOOKUP($E463,'SD Abgabe'!$A$32:$N$610,'SD Abgabe'!$G$28,FALSE)),""))),"")</f>
        <v/>
      </c>
      <c r="AA463" s="87"/>
      <c r="AB463" s="86" t="str">
        <f ca="1">IFERROR(IF(AND(J463&lt;&gt;"eigene Stoffe",VLOOKUP($E463,'SD Abgabe'!$A$32:$N$610,'SD Abgabe'!$H$28,FALSE)=0),"",IF($L463&lt;&gt;0,"",IFERROR(IF(AND(P463&gt;0,O463&lt;&gt;"",Q463&lt;&gt;"t TM"),VLOOKUP($E463,'SD Abgabe'!$A$32:$N$610,'SD Abgabe'!$H$28,FALSE)/O463*P463,VLOOKUP($E463,'SD Abgabe'!$A$32:$N$610,'SD Abgabe'!$H$28,FALSE)),""))),"")</f>
        <v/>
      </c>
      <c r="AC463" s="87"/>
      <c r="AD463" s="424" t="s">
        <v>667</v>
      </c>
      <c r="AE463" s="26" t="str">
        <f>IF($M463=0,"",IFERROR(VLOOKUP($E463,'SD Abgabe'!$A$32:$N$556,AE$20,FALSE),""))</f>
        <v/>
      </c>
      <c r="AF463" s="15">
        <f t="shared" ca="1" si="139"/>
        <v>0</v>
      </c>
      <c r="AG463">
        <f t="shared" ca="1" si="127"/>
        <v>0</v>
      </c>
      <c r="AH463">
        <f t="shared" ca="1" si="128"/>
        <v>0</v>
      </c>
      <c r="AI463">
        <f t="shared" ca="1" si="129"/>
        <v>0</v>
      </c>
      <c r="AJ463">
        <f t="shared" ca="1" si="130"/>
        <v>0</v>
      </c>
      <c r="AK463">
        <f t="shared" si="140"/>
        <v>0</v>
      </c>
      <c r="AL463" s="28" t="e">
        <f ca="1">COUNTIF(OFFSET('SD Abgabe'!$C$32,VLOOKUP(J463,Art_Abgabe,3,FALSE),0,VLOOKUP(J463,Art_Abgabe,4,FALSE)-VLOOKUP(J463,Art_Abgabe,3,FALSE)+1,1),K463)</f>
        <v>#N/A</v>
      </c>
      <c r="AM463" s="14">
        <f ca="1">COUNTIF(OFFSET('SD Abgabe'!$M$32,VLOOKUP(E463,'SD Abgabe'!$A$33:$X$485,'SD Abgabe'!$X$28,FALSE),0,1,VLOOKUP(E463,'SD Abgabe'!$A$33:$Y$485,'SD Abgabe'!$Y$28,FALSE)),M463)</f>
        <v>0</v>
      </c>
      <c r="AN463" s="91">
        <f t="shared" ca="1" si="131"/>
        <v>0</v>
      </c>
      <c r="AO463" s="98">
        <f t="shared" si="141"/>
        <v>3</v>
      </c>
      <c r="AP463" s="98">
        <f t="shared" si="132"/>
        <v>0</v>
      </c>
      <c r="AQ463" s="17" t="str">
        <f t="shared" si="133"/>
        <v>1900-1-Abgabe</v>
      </c>
    </row>
    <row r="464" spans="1:43">
      <c r="A464" s="98">
        <f t="shared" si="122"/>
        <v>0</v>
      </c>
      <c r="B464" s="98" t="str">
        <f>IF(C464=1,SUM($C$23:C464),"")</f>
        <v/>
      </c>
      <c r="C464" s="98">
        <f t="shared" si="123"/>
        <v>0</v>
      </c>
      <c r="D464" t="str">
        <f t="shared" si="135"/>
        <v>1900-1-Abgabe-</v>
      </c>
      <c r="E464" s="7" t="str">
        <f t="shared" ca="1" si="124"/>
        <v>-</v>
      </c>
      <c r="F464" s="7">
        <f t="shared" si="136"/>
        <v>1900</v>
      </c>
      <c r="G464" s="7">
        <f t="shared" si="137"/>
        <v>1</v>
      </c>
      <c r="H464" s="162">
        <f t="shared" si="134"/>
        <v>442</v>
      </c>
      <c r="I464" s="77"/>
      <c r="J464" s="78"/>
      <c r="K464" s="79"/>
      <c r="L464" s="80"/>
      <c r="M464" s="177"/>
      <c r="N464" s="309" t="str">
        <f t="shared" ca="1" si="125"/>
        <v/>
      </c>
      <c r="O464" s="310" t="str">
        <f ca="1">IFERROR(IF(VLOOKUP($E464,'SD Abgabe'!$A$32:$N$610,'SD Abgabe'!$D$28,FALSE)=0,"",VLOOKUP($E464,'SD Abgabe'!$A$32:$N$610,'SD Abgabe'!$D$28,FALSE)),"")</f>
        <v/>
      </c>
      <c r="P464" s="313"/>
      <c r="Q464" s="317" t="str">
        <f>IF(OR($M464=0,L464&lt;&gt;0),"",IFERROR(VLOOKUP($E464,'SD Abgabe'!$A$32:$N$610,'SD Abgabe'!$E$28,FALSE),""))</f>
        <v/>
      </c>
      <c r="R464" s="87"/>
      <c r="S464" s="81" t="str">
        <f t="shared" si="126"/>
        <v/>
      </c>
      <c r="T464" s="82">
        <f>IF(M464="Tierische Erzeugnisse",IF(OR($M464=0,L464&lt;&gt;0,U464&gt;0),"",IFERROR(VLOOKUP($E464,'SD Abgabe'!$A$32:$N$4326,'SD Abgabe'!$J$28,FALSE),0)),)</f>
        <v>0</v>
      </c>
      <c r="U464" s="83"/>
      <c r="V464" s="81" t="str">
        <f t="shared" si="138"/>
        <v/>
      </c>
      <c r="W464" s="82">
        <f>IF(M464="organische Düngemittel",IF(OR($M464=0,L464&lt;&gt;0,X464&gt;0),"",IFERROR(VLOOKUP($E464,'SD Abgabe'!$A$32:$N$4326,'SD Abgabe'!$J$28,FALSE),)),)</f>
        <v>0</v>
      </c>
      <c r="X464" s="84"/>
      <c r="Y464" s="85" t="str">
        <f ca="1">IFERROR(VLOOKUP($E464,'SD Abgabe'!$A$32:$N$610,Y$20,FALSE),"")</f>
        <v/>
      </c>
      <c r="Z464" s="86" t="str">
        <f ca="1">IFERROR(IF(AND(J464&lt;&gt;"eigene Stoffe",VLOOKUP($E464,'SD Abgabe'!$A$32:$N$610,'SD Abgabe'!$G$28,FALSE)=0),"",IF($L464&lt;&gt;0,"",IFERROR(IF(AND(P464&gt;0,O464&lt;&gt;"",Q464&lt;&gt;"t TM"),VLOOKUP($E464,'SD Abgabe'!$A$32:$N$610,'SD Abgabe'!$G$28,FALSE)/O464*P464,VLOOKUP($E464,'SD Abgabe'!$A$32:$N$610,'SD Abgabe'!$G$28,FALSE)),""))),"")</f>
        <v/>
      </c>
      <c r="AA464" s="87"/>
      <c r="AB464" s="86" t="str">
        <f ca="1">IFERROR(IF(AND(J464&lt;&gt;"eigene Stoffe",VLOOKUP($E464,'SD Abgabe'!$A$32:$N$610,'SD Abgabe'!$H$28,FALSE)=0),"",IF($L464&lt;&gt;0,"",IFERROR(IF(AND(P464&gt;0,O464&lt;&gt;"",Q464&lt;&gt;"t TM"),VLOOKUP($E464,'SD Abgabe'!$A$32:$N$610,'SD Abgabe'!$H$28,FALSE)/O464*P464,VLOOKUP($E464,'SD Abgabe'!$A$32:$N$610,'SD Abgabe'!$H$28,FALSE)),""))),"")</f>
        <v/>
      </c>
      <c r="AC464" s="87"/>
      <c r="AD464" s="424" t="s">
        <v>667</v>
      </c>
      <c r="AE464" s="26" t="str">
        <f>IF($M464=0,"",IFERROR(VLOOKUP($E464,'SD Abgabe'!$A$32:$N$556,AE$20,FALSE),""))</f>
        <v/>
      </c>
      <c r="AF464" s="15">
        <f t="shared" ca="1" si="139"/>
        <v>0</v>
      </c>
      <c r="AG464">
        <f t="shared" ca="1" si="127"/>
        <v>0</v>
      </c>
      <c r="AH464">
        <f t="shared" ca="1" si="128"/>
        <v>0</v>
      </c>
      <c r="AI464">
        <f t="shared" ca="1" si="129"/>
        <v>0</v>
      </c>
      <c r="AJ464">
        <f t="shared" ca="1" si="130"/>
        <v>0</v>
      </c>
      <c r="AK464">
        <f t="shared" si="140"/>
        <v>0</v>
      </c>
      <c r="AL464" s="28" t="e">
        <f ca="1">COUNTIF(OFFSET('SD Abgabe'!$C$32,VLOOKUP(J464,Art_Abgabe,3,FALSE),0,VLOOKUP(J464,Art_Abgabe,4,FALSE)-VLOOKUP(J464,Art_Abgabe,3,FALSE)+1,1),K464)</f>
        <v>#N/A</v>
      </c>
      <c r="AM464" s="14">
        <f ca="1">COUNTIF(OFFSET('SD Abgabe'!$M$32,VLOOKUP(E464,'SD Abgabe'!$A$33:$X$485,'SD Abgabe'!$X$28,FALSE),0,1,VLOOKUP(E464,'SD Abgabe'!$A$33:$Y$485,'SD Abgabe'!$Y$28,FALSE)),M464)</f>
        <v>0</v>
      </c>
      <c r="AN464" s="91">
        <f t="shared" ca="1" si="131"/>
        <v>0</v>
      </c>
      <c r="AO464" s="98">
        <f t="shared" si="141"/>
        <v>3</v>
      </c>
      <c r="AP464" s="98">
        <f t="shared" si="132"/>
        <v>0</v>
      </c>
      <c r="AQ464" s="17" t="str">
        <f t="shared" si="133"/>
        <v>1900-1-Abgabe</v>
      </c>
    </row>
    <row r="465" spans="1:43">
      <c r="A465" s="98">
        <f t="shared" si="122"/>
        <v>0</v>
      </c>
      <c r="B465" s="98" t="str">
        <f>IF(C465=1,SUM($C$23:C465),"")</f>
        <v/>
      </c>
      <c r="C465" s="98">
        <f t="shared" si="123"/>
        <v>0</v>
      </c>
      <c r="D465" t="str">
        <f t="shared" si="135"/>
        <v>1900-1-Abgabe-</v>
      </c>
      <c r="E465" s="7" t="str">
        <f t="shared" ca="1" si="124"/>
        <v>-</v>
      </c>
      <c r="F465" s="7">
        <f t="shared" si="136"/>
        <v>1900</v>
      </c>
      <c r="G465" s="7">
        <f t="shared" si="137"/>
        <v>1</v>
      </c>
      <c r="H465" s="162">
        <f t="shared" si="134"/>
        <v>443</v>
      </c>
      <c r="I465" s="77"/>
      <c r="J465" s="78"/>
      <c r="K465" s="79"/>
      <c r="L465" s="80"/>
      <c r="M465" s="177"/>
      <c r="N465" s="309" t="str">
        <f t="shared" ca="1" si="125"/>
        <v/>
      </c>
      <c r="O465" s="310" t="str">
        <f ca="1">IFERROR(IF(VLOOKUP($E465,'SD Abgabe'!$A$32:$N$610,'SD Abgabe'!$D$28,FALSE)=0,"",VLOOKUP($E465,'SD Abgabe'!$A$32:$N$610,'SD Abgabe'!$D$28,FALSE)),"")</f>
        <v/>
      </c>
      <c r="P465" s="313"/>
      <c r="Q465" s="317" t="str">
        <f>IF(OR($M465=0,L465&lt;&gt;0),"",IFERROR(VLOOKUP($E465,'SD Abgabe'!$A$32:$N$610,'SD Abgabe'!$E$28,FALSE),""))</f>
        <v/>
      </c>
      <c r="R465" s="87"/>
      <c r="S465" s="81" t="str">
        <f t="shared" si="126"/>
        <v/>
      </c>
      <c r="T465" s="82">
        <f>IF(M465="Tierische Erzeugnisse",IF(OR($M465=0,L465&lt;&gt;0,U465&gt;0),"",IFERROR(VLOOKUP($E465,'SD Abgabe'!$A$32:$N$4326,'SD Abgabe'!$J$28,FALSE),0)),)</f>
        <v>0</v>
      </c>
      <c r="U465" s="83"/>
      <c r="V465" s="81" t="str">
        <f t="shared" si="138"/>
        <v/>
      </c>
      <c r="W465" s="82">
        <f>IF(M465="organische Düngemittel",IF(OR($M465=0,L465&lt;&gt;0,X465&gt;0),"",IFERROR(VLOOKUP($E465,'SD Abgabe'!$A$32:$N$4326,'SD Abgabe'!$J$28,FALSE),)),)</f>
        <v>0</v>
      </c>
      <c r="X465" s="84"/>
      <c r="Y465" s="85" t="str">
        <f ca="1">IFERROR(VLOOKUP($E465,'SD Abgabe'!$A$32:$N$610,Y$20,FALSE),"")</f>
        <v/>
      </c>
      <c r="Z465" s="86" t="str">
        <f ca="1">IFERROR(IF(AND(J465&lt;&gt;"eigene Stoffe",VLOOKUP($E465,'SD Abgabe'!$A$32:$N$610,'SD Abgabe'!$G$28,FALSE)=0),"",IF($L465&lt;&gt;0,"",IFERROR(IF(AND(P465&gt;0,O465&lt;&gt;"",Q465&lt;&gt;"t TM"),VLOOKUP($E465,'SD Abgabe'!$A$32:$N$610,'SD Abgabe'!$G$28,FALSE)/O465*P465,VLOOKUP($E465,'SD Abgabe'!$A$32:$N$610,'SD Abgabe'!$G$28,FALSE)),""))),"")</f>
        <v/>
      </c>
      <c r="AA465" s="87"/>
      <c r="AB465" s="86" t="str">
        <f ca="1">IFERROR(IF(AND(J465&lt;&gt;"eigene Stoffe",VLOOKUP($E465,'SD Abgabe'!$A$32:$N$610,'SD Abgabe'!$H$28,FALSE)=0),"",IF($L465&lt;&gt;0,"",IFERROR(IF(AND(P465&gt;0,O465&lt;&gt;"",Q465&lt;&gt;"t TM"),VLOOKUP($E465,'SD Abgabe'!$A$32:$N$610,'SD Abgabe'!$H$28,FALSE)/O465*P465,VLOOKUP($E465,'SD Abgabe'!$A$32:$N$610,'SD Abgabe'!$H$28,FALSE)),""))),"")</f>
        <v/>
      </c>
      <c r="AC465" s="87"/>
      <c r="AD465" s="424" t="s">
        <v>667</v>
      </c>
      <c r="AE465" s="26" t="str">
        <f>IF($M465=0,"",IFERROR(VLOOKUP($E465,'SD Abgabe'!$A$32:$N$556,AE$20,FALSE),""))</f>
        <v/>
      </c>
      <c r="AF465" s="15">
        <f t="shared" ca="1" si="139"/>
        <v>0</v>
      </c>
      <c r="AG465">
        <f t="shared" ca="1" si="127"/>
        <v>0</v>
      </c>
      <c r="AH465">
        <f t="shared" ca="1" si="128"/>
        <v>0</v>
      </c>
      <c r="AI465">
        <f t="shared" ca="1" si="129"/>
        <v>0</v>
      </c>
      <c r="AJ465">
        <f t="shared" ca="1" si="130"/>
        <v>0</v>
      </c>
      <c r="AK465">
        <f t="shared" si="140"/>
        <v>0</v>
      </c>
      <c r="AL465" s="28" t="e">
        <f ca="1">COUNTIF(OFFSET('SD Abgabe'!$C$32,VLOOKUP(J465,Art_Abgabe,3,FALSE),0,VLOOKUP(J465,Art_Abgabe,4,FALSE)-VLOOKUP(J465,Art_Abgabe,3,FALSE)+1,1),K465)</f>
        <v>#N/A</v>
      </c>
      <c r="AM465" s="14">
        <f ca="1">COUNTIF(OFFSET('SD Abgabe'!$M$32,VLOOKUP(E465,'SD Abgabe'!$A$33:$X$485,'SD Abgabe'!$X$28,FALSE),0,1,VLOOKUP(E465,'SD Abgabe'!$A$33:$Y$485,'SD Abgabe'!$Y$28,FALSE)),M465)</f>
        <v>0</v>
      </c>
      <c r="AN465" s="91">
        <f t="shared" ca="1" si="131"/>
        <v>0</v>
      </c>
      <c r="AO465" s="98">
        <f t="shared" si="141"/>
        <v>3</v>
      </c>
      <c r="AP465" s="98">
        <f t="shared" si="132"/>
        <v>0</v>
      </c>
      <c r="AQ465" s="17" t="str">
        <f t="shared" si="133"/>
        <v>1900-1-Abgabe</v>
      </c>
    </row>
    <row r="466" spans="1:43">
      <c r="A466" s="98">
        <f t="shared" si="122"/>
        <v>0</v>
      </c>
      <c r="B466" s="98" t="str">
        <f>IF(C466=1,SUM($C$23:C466),"")</f>
        <v/>
      </c>
      <c r="C466" s="98">
        <f t="shared" si="123"/>
        <v>0</v>
      </c>
      <c r="D466" t="str">
        <f t="shared" si="135"/>
        <v>1900-1-Abgabe-</v>
      </c>
      <c r="E466" s="7" t="str">
        <f t="shared" ca="1" si="124"/>
        <v>-</v>
      </c>
      <c r="F466" s="7">
        <f t="shared" si="136"/>
        <v>1900</v>
      </c>
      <c r="G466" s="7">
        <f t="shared" si="137"/>
        <v>1</v>
      </c>
      <c r="H466" s="162">
        <f t="shared" si="134"/>
        <v>444</v>
      </c>
      <c r="I466" s="77"/>
      <c r="J466" s="78"/>
      <c r="K466" s="79"/>
      <c r="L466" s="80"/>
      <c r="M466" s="177"/>
      <c r="N466" s="309" t="str">
        <f t="shared" ca="1" si="125"/>
        <v/>
      </c>
      <c r="O466" s="310" t="str">
        <f ca="1">IFERROR(IF(VLOOKUP($E466,'SD Abgabe'!$A$32:$N$610,'SD Abgabe'!$D$28,FALSE)=0,"",VLOOKUP($E466,'SD Abgabe'!$A$32:$N$610,'SD Abgabe'!$D$28,FALSE)),"")</f>
        <v/>
      </c>
      <c r="P466" s="313"/>
      <c r="Q466" s="317" t="str">
        <f>IF(OR($M466=0,L466&lt;&gt;0),"",IFERROR(VLOOKUP($E466,'SD Abgabe'!$A$32:$N$610,'SD Abgabe'!$E$28,FALSE),""))</f>
        <v/>
      </c>
      <c r="R466" s="87"/>
      <c r="S466" s="81" t="str">
        <f t="shared" si="126"/>
        <v/>
      </c>
      <c r="T466" s="82">
        <f>IF(M466="Tierische Erzeugnisse",IF(OR($M466=0,L466&lt;&gt;0,U466&gt;0),"",IFERROR(VLOOKUP($E466,'SD Abgabe'!$A$32:$N$4326,'SD Abgabe'!$J$28,FALSE),0)),)</f>
        <v>0</v>
      </c>
      <c r="U466" s="83"/>
      <c r="V466" s="81" t="str">
        <f t="shared" si="138"/>
        <v/>
      </c>
      <c r="W466" s="82">
        <f>IF(M466="organische Düngemittel",IF(OR($M466=0,L466&lt;&gt;0,X466&gt;0),"",IFERROR(VLOOKUP($E466,'SD Abgabe'!$A$32:$N$4326,'SD Abgabe'!$J$28,FALSE),)),)</f>
        <v>0</v>
      </c>
      <c r="X466" s="84"/>
      <c r="Y466" s="85" t="str">
        <f ca="1">IFERROR(VLOOKUP($E466,'SD Abgabe'!$A$32:$N$610,Y$20,FALSE),"")</f>
        <v/>
      </c>
      <c r="Z466" s="86" t="str">
        <f ca="1">IFERROR(IF(AND(J466&lt;&gt;"eigene Stoffe",VLOOKUP($E466,'SD Abgabe'!$A$32:$N$610,'SD Abgabe'!$G$28,FALSE)=0),"",IF($L466&lt;&gt;0,"",IFERROR(IF(AND(P466&gt;0,O466&lt;&gt;"",Q466&lt;&gt;"t TM"),VLOOKUP($E466,'SD Abgabe'!$A$32:$N$610,'SD Abgabe'!$G$28,FALSE)/O466*P466,VLOOKUP($E466,'SD Abgabe'!$A$32:$N$610,'SD Abgabe'!$G$28,FALSE)),""))),"")</f>
        <v/>
      </c>
      <c r="AA466" s="87"/>
      <c r="AB466" s="86" t="str">
        <f ca="1">IFERROR(IF(AND(J466&lt;&gt;"eigene Stoffe",VLOOKUP($E466,'SD Abgabe'!$A$32:$N$610,'SD Abgabe'!$H$28,FALSE)=0),"",IF($L466&lt;&gt;0,"",IFERROR(IF(AND(P466&gt;0,O466&lt;&gt;"",Q466&lt;&gt;"t TM"),VLOOKUP($E466,'SD Abgabe'!$A$32:$N$610,'SD Abgabe'!$H$28,FALSE)/O466*P466,VLOOKUP($E466,'SD Abgabe'!$A$32:$N$610,'SD Abgabe'!$H$28,FALSE)),""))),"")</f>
        <v/>
      </c>
      <c r="AC466" s="87"/>
      <c r="AD466" s="424" t="s">
        <v>667</v>
      </c>
      <c r="AE466" s="26" t="str">
        <f>IF($M466=0,"",IFERROR(VLOOKUP($E466,'SD Abgabe'!$A$32:$N$556,AE$20,FALSE),""))</f>
        <v/>
      </c>
      <c r="AF466" s="15">
        <f t="shared" ca="1" si="139"/>
        <v>0</v>
      </c>
      <c r="AG466">
        <f t="shared" ca="1" si="127"/>
        <v>0</v>
      </c>
      <c r="AH466">
        <f t="shared" ca="1" si="128"/>
        <v>0</v>
      </c>
      <c r="AI466">
        <f t="shared" ca="1" si="129"/>
        <v>0</v>
      </c>
      <c r="AJ466">
        <f t="shared" ca="1" si="130"/>
        <v>0</v>
      </c>
      <c r="AK466">
        <f t="shared" si="140"/>
        <v>0</v>
      </c>
      <c r="AL466" s="28" t="e">
        <f ca="1">COUNTIF(OFFSET('SD Abgabe'!$C$32,VLOOKUP(J466,Art_Abgabe,3,FALSE),0,VLOOKUP(J466,Art_Abgabe,4,FALSE)-VLOOKUP(J466,Art_Abgabe,3,FALSE)+1,1),K466)</f>
        <v>#N/A</v>
      </c>
      <c r="AM466" s="14">
        <f ca="1">COUNTIF(OFFSET('SD Abgabe'!$M$32,VLOOKUP(E466,'SD Abgabe'!$A$33:$X$485,'SD Abgabe'!$X$28,FALSE),0,1,VLOOKUP(E466,'SD Abgabe'!$A$33:$Y$485,'SD Abgabe'!$Y$28,FALSE)),M466)</f>
        <v>0</v>
      </c>
      <c r="AN466" s="91">
        <f t="shared" ca="1" si="131"/>
        <v>0</v>
      </c>
      <c r="AO466" s="98">
        <f t="shared" si="141"/>
        <v>3</v>
      </c>
      <c r="AP466" s="98">
        <f t="shared" si="132"/>
        <v>0</v>
      </c>
      <c r="AQ466" s="17" t="str">
        <f t="shared" si="133"/>
        <v>1900-1-Abgabe</v>
      </c>
    </row>
    <row r="467" spans="1:43">
      <c r="A467" s="98">
        <f t="shared" si="122"/>
        <v>0</v>
      </c>
      <c r="B467" s="98" t="str">
        <f>IF(C467=1,SUM($C$23:C467),"")</f>
        <v/>
      </c>
      <c r="C467" s="98">
        <f t="shared" si="123"/>
        <v>0</v>
      </c>
      <c r="D467" t="str">
        <f t="shared" si="135"/>
        <v>1900-1-Abgabe-</v>
      </c>
      <c r="E467" s="7" t="str">
        <f t="shared" ca="1" si="124"/>
        <v>-</v>
      </c>
      <c r="F467" s="7">
        <f t="shared" si="136"/>
        <v>1900</v>
      </c>
      <c r="G467" s="7">
        <f t="shared" si="137"/>
        <v>1</v>
      </c>
      <c r="H467" s="162">
        <f t="shared" si="134"/>
        <v>445</v>
      </c>
      <c r="I467" s="77"/>
      <c r="J467" s="78"/>
      <c r="K467" s="79"/>
      <c r="L467" s="80"/>
      <c r="M467" s="177"/>
      <c r="N467" s="309" t="str">
        <f t="shared" ca="1" si="125"/>
        <v/>
      </c>
      <c r="O467" s="310" t="str">
        <f ca="1">IFERROR(IF(VLOOKUP($E467,'SD Abgabe'!$A$32:$N$610,'SD Abgabe'!$D$28,FALSE)=0,"",VLOOKUP($E467,'SD Abgabe'!$A$32:$N$610,'SD Abgabe'!$D$28,FALSE)),"")</f>
        <v/>
      </c>
      <c r="P467" s="313"/>
      <c r="Q467" s="317" t="str">
        <f>IF(OR($M467=0,L467&lt;&gt;0),"",IFERROR(VLOOKUP($E467,'SD Abgabe'!$A$32:$N$610,'SD Abgabe'!$E$28,FALSE),""))</f>
        <v/>
      </c>
      <c r="R467" s="87"/>
      <c r="S467" s="81" t="str">
        <f t="shared" si="126"/>
        <v/>
      </c>
      <c r="T467" s="82">
        <f>IF(M467="Tierische Erzeugnisse",IF(OR($M467=0,L467&lt;&gt;0,U467&gt;0),"",IFERROR(VLOOKUP($E467,'SD Abgabe'!$A$32:$N$4326,'SD Abgabe'!$J$28,FALSE),0)),)</f>
        <v>0</v>
      </c>
      <c r="U467" s="83"/>
      <c r="V467" s="81" t="str">
        <f t="shared" si="138"/>
        <v/>
      </c>
      <c r="W467" s="82">
        <f>IF(M467="organische Düngemittel",IF(OR($M467=0,L467&lt;&gt;0,X467&gt;0),"",IFERROR(VLOOKUP($E467,'SD Abgabe'!$A$32:$N$4326,'SD Abgabe'!$J$28,FALSE),)),)</f>
        <v>0</v>
      </c>
      <c r="X467" s="84"/>
      <c r="Y467" s="85" t="str">
        <f ca="1">IFERROR(VLOOKUP($E467,'SD Abgabe'!$A$32:$N$610,Y$20,FALSE),"")</f>
        <v/>
      </c>
      <c r="Z467" s="86" t="str">
        <f ca="1">IFERROR(IF(AND(J467&lt;&gt;"eigene Stoffe",VLOOKUP($E467,'SD Abgabe'!$A$32:$N$610,'SD Abgabe'!$G$28,FALSE)=0),"",IF($L467&lt;&gt;0,"",IFERROR(IF(AND(P467&gt;0,O467&lt;&gt;"",Q467&lt;&gt;"t TM"),VLOOKUP($E467,'SD Abgabe'!$A$32:$N$610,'SD Abgabe'!$G$28,FALSE)/O467*P467,VLOOKUP($E467,'SD Abgabe'!$A$32:$N$610,'SD Abgabe'!$G$28,FALSE)),""))),"")</f>
        <v/>
      </c>
      <c r="AA467" s="87"/>
      <c r="AB467" s="86" t="str">
        <f ca="1">IFERROR(IF(AND(J467&lt;&gt;"eigene Stoffe",VLOOKUP($E467,'SD Abgabe'!$A$32:$N$610,'SD Abgabe'!$H$28,FALSE)=0),"",IF($L467&lt;&gt;0,"",IFERROR(IF(AND(P467&gt;0,O467&lt;&gt;"",Q467&lt;&gt;"t TM"),VLOOKUP($E467,'SD Abgabe'!$A$32:$N$610,'SD Abgabe'!$H$28,FALSE)/O467*P467,VLOOKUP($E467,'SD Abgabe'!$A$32:$N$610,'SD Abgabe'!$H$28,FALSE)),""))),"")</f>
        <v/>
      </c>
      <c r="AC467" s="87"/>
      <c r="AD467" s="424" t="s">
        <v>667</v>
      </c>
      <c r="AE467" s="26" t="str">
        <f>IF($M467=0,"",IFERROR(VLOOKUP($E467,'SD Abgabe'!$A$32:$N$556,AE$20,FALSE),""))</f>
        <v/>
      </c>
      <c r="AF467" s="15">
        <f t="shared" ca="1" si="139"/>
        <v>0</v>
      </c>
      <c r="AG467">
        <f t="shared" ca="1" si="127"/>
        <v>0</v>
      </c>
      <c r="AH467">
        <f t="shared" ca="1" si="128"/>
        <v>0</v>
      </c>
      <c r="AI467">
        <f t="shared" ca="1" si="129"/>
        <v>0</v>
      </c>
      <c r="AJ467">
        <f t="shared" ca="1" si="130"/>
        <v>0</v>
      </c>
      <c r="AK467">
        <f t="shared" si="140"/>
        <v>0</v>
      </c>
      <c r="AL467" s="28" t="e">
        <f ca="1">COUNTIF(OFFSET('SD Abgabe'!$C$32,VLOOKUP(J467,Art_Abgabe,3,FALSE),0,VLOOKUP(J467,Art_Abgabe,4,FALSE)-VLOOKUP(J467,Art_Abgabe,3,FALSE)+1,1),K467)</f>
        <v>#N/A</v>
      </c>
      <c r="AM467" s="14">
        <f ca="1">COUNTIF(OFFSET('SD Abgabe'!$M$32,VLOOKUP(E467,'SD Abgabe'!$A$33:$X$485,'SD Abgabe'!$X$28,FALSE),0,1,VLOOKUP(E467,'SD Abgabe'!$A$33:$Y$485,'SD Abgabe'!$Y$28,FALSE)),M467)</f>
        <v>0</v>
      </c>
      <c r="AN467" s="91">
        <f t="shared" ca="1" si="131"/>
        <v>0</v>
      </c>
      <c r="AO467" s="98">
        <f t="shared" si="141"/>
        <v>3</v>
      </c>
      <c r="AP467" s="98">
        <f t="shared" si="132"/>
        <v>0</v>
      </c>
      <c r="AQ467" s="17" t="str">
        <f t="shared" si="133"/>
        <v>1900-1-Abgabe</v>
      </c>
    </row>
    <row r="468" spans="1:43">
      <c r="A468" s="98">
        <f t="shared" si="122"/>
        <v>0</v>
      </c>
      <c r="B468" s="98" t="str">
        <f>IF(C468=1,SUM($C$23:C468),"")</f>
        <v/>
      </c>
      <c r="C468" s="98">
        <f t="shared" si="123"/>
        <v>0</v>
      </c>
      <c r="D468" t="str">
        <f t="shared" si="135"/>
        <v>1900-1-Abgabe-</v>
      </c>
      <c r="E468" s="7" t="str">
        <f t="shared" ca="1" si="124"/>
        <v>-</v>
      </c>
      <c r="F468" s="7">
        <f t="shared" si="136"/>
        <v>1900</v>
      </c>
      <c r="G468" s="7">
        <f t="shared" si="137"/>
        <v>1</v>
      </c>
      <c r="H468" s="162">
        <f t="shared" si="134"/>
        <v>446</v>
      </c>
      <c r="I468" s="77"/>
      <c r="J468" s="78"/>
      <c r="K468" s="79"/>
      <c r="L468" s="80"/>
      <c r="M468" s="177"/>
      <c r="N468" s="309" t="str">
        <f t="shared" ca="1" si="125"/>
        <v/>
      </c>
      <c r="O468" s="310" t="str">
        <f ca="1">IFERROR(IF(VLOOKUP($E468,'SD Abgabe'!$A$32:$N$610,'SD Abgabe'!$D$28,FALSE)=0,"",VLOOKUP($E468,'SD Abgabe'!$A$32:$N$610,'SD Abgabe'!$D$28,FALSE)),"")</f>
        <v/>
      </c>
      <c r="P468" s="313"/>
      <c r="Q468" s="317" t="str">
        <f>IF(OR($M468=0,L468&lt;&gt;0),"",IFERROR(VLOOKUP($E468,'SD Abgabe'!$A$32:$N$610,'SD Abgabe'!$E$28,FALSE),""))</f>
        <v/>
      </c>
      <c r="R468" s="87"/>
      <c r="S468" s="81" t="str">
        <f t="shared" si="126"/>
        <v/>
      </c>
      <c r="T468" s="82">
        <f>IF(M468="Tierische Erzeugnisse",IF(OR($M468=0,L468&lt;&gt;0,U468&gt;0),"",IFERROR(VLOOKUP($E468,'SD Abgabe'!$A$32:$N$4326,'SD Abgabe'!$J$28,FALSE),0)),)</f>
        <v>0</v>
      </c>
      <c r="U468" s="83"/>
      <c r="V468" s="81" t="str">
        <f t="shared" si="138"/>
        <v/>
      </c>
      <c r="W468" s="82">
        <f>IF(M468="organische Düngemittel",IF(OR($M468=0,L468&lt;&gt;0,X468&gt;0),"",IFERROR(VLOOKUP($E468,'SD Abgabe'!$A$32:$N$4326,'SD Abgabe'!$J$28,FALSE),)),)</f>
        <v>0</v>
      </c>
      <c r="X468" s="84"/>
      <c r="Y468" s="85" t="str">
        <f ca="1">IFERROR(VLOOKUP($E468,'SD Abgabe'!$A$32:$N$610,Y$20,FALSE),"")</f>
        <v/>
      </c>
      <c r="Z468" s="86" t="str">
        <f ca="1">IFERROR(IF(AND(J468&lt;&gt;"eigene Stoffe",VLOOKUP($E468,'SD Abgabe'!$A$32:$N$610,'SD Abgabe'!$G$28,FALSE)=0),"",IF($L468&lt;&gt;0,"",IFERROR(IF(AND(P468&gt;0,O468&lt;&gt;"",Q468&lt;&gt;"t TM"),VLOOKUP($E468,'SD Abgabe'!$A$32:$N$610,'SD Abgabe'!$G$28,FALSE)/O468*P468,VLOOKUP($E468,'SD Abgabe'!$A$32:$N$610,'SD Abgabe'!$G$28,FALSE)),""))),"")</f>
        <v/>
      </c>
      <c r="AA468" s="87"/>
      <c r="AB468" s="86" t="str">
        <f ca="1">IFERROR(IF(AND(J468&lt;&gt;"eigene Stoffe",VLOOKUP($E468,'SD Abgabe'!$A$32:$N$610,'SD Abgabe'!$H$28,FALSE)=0),"",IF($L468&lt;&gt;0,"",IFERROR(IF(AND(P468&gt;0,O468&lt;&gt;"",Q468&lt;&gt;"t TM"),VLOOKUP($E468,'SD Abgabe'!$A$32:$N$610,'SD Abgabe'!$H$28,FALSE)/O468*P468,VLOOKUP($E468,'SD Abgabe'!$A$32:$N$610,'SD Abgabe'!$H$28,FALSE)),""))),"")</f>
        <v/>
      </c>
      <c r="AC468" s="87"/>
      <c r="AD468" s="424" t="s">
        <v>667</v>
      </c>
      <c r="AE468" s="26" t="str">
        <f>IF($M468=0,"",IFERROR(VLOOKUP($E468,'SD Abgabe'!$A$32:$N$556,AE$20,FALSE),""))</f>
        <v/>
      </c>
      <c r="AF468" s="15">
        <f t="shared" ca="1" si="139"/>
        <v>0</v>
      </c>
      <c r="AG468">
        <f t="shared" ca="1" si="127"/>
        <v>0</v>
      </c>
      <c r="AH468">
        <f t="shared" ca="1" si="128"/>
        <v>0</v>
      </c>
      <c r="AI468">
        <f t="shared" ca="1" si="129"/>
        <v>0</v>
      </c>
      <c r="AJ468">
        <f t="shared" ca="1" si="130"/>
        <v>0</v>
      </c>
      <c r="AK468">
        <f t="shared" si="140"/>
        <v>0</v>
      </c>
      <c r="AL468" s="28" t="e">
        <f ca="1">COUNTIF(OFFSET('SD Abgabe'!$C$32,VLOOKUP(J468,Art_Abgabe,3,FALSE),0,VLOOKUP(J468,Art_Abgabe,4,FALSE)-VLOOKUP(J468,Art_Abgabe,3,FALSE)+1,1),K468)</f>
        <v>#N/A</v>
      </c>
      <c r="AM468" s="14">
        <f ca="1">COUNTIF(OFFSET('SD Abgabe'!$M$32,VLOOKUP(E468,'SD Abgabe'!$A$33:$X$485,'SD Abgabe'!$X$28,FALSE),0,1,VLOOKUP(E468,'SD Abgabe'!$A$33:$Y$485,'SD Abgabe'!$Y$28,FALSE)),M468)</f>
        <v>0</v>
      </c>
      <c r="AN468" s="91">
        <f t="shared" ca="1" si="131"/>
        <v>0</v>
      </c>
      <c r="AO468" s="98">
        <f t="shared" si="141"/>
        <v>3</v>
      </c>
      <c r="AP468" s="98">
        <f t="shared" si="132"/>
        <v>0</v>
      </c>
      <c r="AQ468" s="17" t="str">
        <f t="shared" si="133"/>
        <v>1900-1-Abgabe</v>
      </c>
    </row>
    <row r="469" spans="1:43">
      <c r="A469" s="98">
        <f t="shared" si="122"/>
        <v>0</v>
      </c>
      <c r="B469" s="98" t="str">
        <f>IF(C469=1,SUM($C$23:C469),"")</f>
        <v/>
      </c>
      <c r="C469" s="98">
        <f t="shared" si="123"/>
        <v>0</v>
      </c>
      <c r="D469" t="str">
        <f t="shared" si="135"/>
        <v>1900-1-Abgabe-</v>
      </c>
      <c r="E469" s="7" t="str">
        <f t="shared" ca="1" si="124"/>
        <v>-</v>
      </c>
      <c r="F469" s="7">
        <f t="shared" si="136"/>
        <v>1900</v>
      </c>
      <c r="G469" s="7">
        <f t="shared" si="137"/>
        <v>1</v>
      </c>
      <c r="H469" s="162">
        <f t="shared" si="134"/>
        <v>447</v>
      </c>
      <c r="I469" s="77"/>
      <c r="J469" s="78"/>
      <c r="K469" s="79"/>
      <c r="L469" s="80"/>
      <c r="M469" s="177"/>
      <c r="N469" s="309" t="str">
        <f t="shared" ca="1" si="125"/>
        <v/>
      </c>
      <c r="O469" s="310" t="str">
        <f ca="1">IFERROR(IF(VLOOKUP($E469,'SD Abgabe'!$A$32:$N$610,'SD Abgabe'!$D$28,FALSE)=0,"",VLOOKUP($E469,'SD Abgabe'!$A$32:$N$610,'SD Abgabe'!$D$28,FALSE)),"")</f>
        <v/>
      </c>
      <c r="P469" s="313"/>
      <c r="Q469" s="317" t="str">
        <f>IF(OR($M469=0,L469&lt;&gt;0),"",IFERROR(VLOOKUP($E469,'SD Abgabe'!$A$32:$N$610,'SD Abgabe'!$E$28,FALSE),""))</f>
        <v/>
      </c>
      <c r="R469" s="87"/>
      <c r="S469" s="81" t="str">
        <f t="shared" si="126"/>
        <v/>
      </c>
      <c r="T469" s="82">
        <f>IF(M469="Tierische Erzeugnisse",IF(OR($M469=0,L469&lt;&gt;0,U469&gt;0),"",IFERROR(VLOOKUP($E469,'SD Abgabe'!$A$32:$N$4326,'SD Abgabe'!$J$28,FALSE),0)),)</f>
        <v>0</v>
      </c>
      <c r="U469" s="83"/>
      <c r="V469" s="81" t="str">
        <f t="shared" si="138"/>
        <v/>
      </c>
      <c r="W469" s="82">
        <f>IF(M469="organische Düngemittel",IF(OR($M469=0,L469&lt;&gt;0,X469&gt;0),"",IFERROR(VLOOKUP($E469,'SD Abgabe'!$A$32:$N$4326,'SD Abgabe'!$J$28,FALSE),)),)</f>
        <v>0</v>
      </c>
      <c r="X469" s="84"/>
      <c r="Y469" s="85" t="str">
        <f ca="1">IFERROR(VLOOKUP($E469,'SD Abgabe'!$A$32:$N$610,Y$20,FALSE),"")</f>
        <v/>
      </c>
      <c r="Z469" s="86" t="str">
        <f ca="1">IFERROR(IF(AND(J469&lt;&gt;"eigene Stoffe",VLOOKUP($E469,'SD Abgabe'!$A$32:$N$610,'SD Abgabe'!$G$28,FALSE)=0),"",IF($L469&lt;&gt;0,"",IFERROR(IF(AND(P469&gt;0,O469&lt;&gt;"",Q469&lt;&gt;"t TM"),VLOOKUP($E469,'SD Abgabe'!$A$32:$N$610,'SD Abgabe'!$G$28,FALSE)/O469*P469,VLOOKUP($E469,'SD Abgabe'!$A$32:$N$610,'SD Abgabe'!$G$28,FALSE)),""))),"")</f>
        <v/>
      </c>
      <c r="AA469" s="87"/>
      <c r="AB469" s="86" t="str">
        <f ca="1">IFERROR(IF(AND(J469&lt;&gt;"eigene Stoffe",VLOOKUP($E469,'SD Abgabe'!$A$32:$N$610,'SD Abgabe'!$H$28,FALSE)=0),"",IF($L469&lt;&gt;0,"",IFERROR(IF(AND(P469&gt;0,O469&lt;&gt;"",Q469&lt;&gt;"t TM"),VLOOKUP($E469,'SD Abgabe'!$A$32:$N$610,'SD Abgabe'!$H$28,FALSE)/O469*P469,VLOOKUP($E469,'SD Abgabe'!$A$32:$N$610,'SD Abgabe'!$H$28,FALSE)),""))),"")</f>
        <v/>
      </c>
      <c r="AC469" s="87"/>
      <c r="AD469" s="424" t="s">
        <v>667</v>
      </c>
      <c r="AE469" s="26" t="str">
        <f>IF($M469=0,"",IFERROR(VLOOKUP($E469,'SD Abgabe'!$A$32:$N$556,AE$20,FALSE),""))</f>
        <v/>
      </c>
      <c r="AF469" s="15">
        <f t="shared" ca="1" si="139"/>
        <v>0</v>
      </c>
      <c r="AG469">
        <f t="shared" ca="1" si="127"/>
        <v>0</v>
      </c>
      <c r="AH469">
        <f t="shared" ca="1" si="128"/>
        <v>0</v>
      </c>
      <c r="AI469">
        <f t="shared" ca="1" si="129"/>
        <v>0</v>
      </c>
      <c r="AJ469">
        <f t="shared" ca="1" si="130"/>
        <v>0</v>
      </c>
      <c r="AK469">
        <f t="shared" si="140"/>
        <v>0</v>
      </c>
      <c r="AL469" s="28" t="e">
        <f ca="1">COUNTIF(OFFSET('SD Abgabe'!$C$32,VLOOKUP(J469,Art_Abgabe,3,FALSE),0,VLOOKUP(J469,Art_Abgabe,4,FALSE)-VLOOKUP(J469,Art_Abgabe,3,FALSE)+1,1),K469)</f>
        <v>#N/A</v>
      </c>
      <c r="AM469" s="14">
        <f ca="1">COUNTIF(OFFSET('SD Abgabe'!$M$32,VLOOKUP(E469,'SD Abgabe'!$A$33:$X$485,'SD Abgabe'!$X$28,FALSE),0,1,VLOOKUP(E469,'SD Abgabe'!$A$33:$Y$485,'SD Abgabe'!$Y$28,FALSE)),M469)</f>
        <v>0</v>
      </c>
      <c r="AN469" s="91">
        <f t="shared" ca="1" si="131"/>
        <v>0</v>
      </c>
      <c r="AO469" s="98">
        <f t="shared" si="141"/>
        <v>3</v>
      </c>
      <c r="AP469" s="98">
        <f t="shared" si="132"/>
        <v>0</v>
      </c>
      <c r="AQ469" s="17" t="str">
        <f t="shared" si="133"/>
        <v>1900-1-Abgabe</v>
      </c>
    </row>
    <row r="470" spans="1:43">
      <c r="A470" s="98">
        <f t="shared" si="122"/>
        <v>0</v>
      </c>
      <c r="B470" s="98" t="str">
        <f>IF(C470=1,SUM($C$23:C470),"")</f>
        <v/>
      </c>
      <c r="C470" s="98">
        <f t="shared" si="123"/>
        <v>0</v>
      </c>
      <c r="D470" t="str">
        <f t="shared" si="135"/>
        <v>1900-1-Abgabe-</v>
      </c>
      <c r="E470" s="7" t="str">
        <f t="shared" ca="1" si="124"/>
        <v>-</v>
      </c>
      <c r="F470" s="7">
        <f t="shared" si="136"/>
        <v>1900</v>
      </c>
      <c r="G470" s="7">
        <f t="shared" si="137"/>
        <v>1</v>
      </c>
      <c r="H470" s="162">
        <f t="shared" si="134"/>
        <v>448</v>
      </c>
      <c r="I470" s="77"/>
      <c r="J470" s="78"/>
      <c r="K470" s="79"/>
      <c r="L470" s="80"/>
      <c r="M470" s="177"/>
      <c r="N470" s="309" t="str">
        <f t="shared" ca="1" si="125"/>
        <v/>
      </c>
      <c r="O470" s="310" t="str">
        <f ca="1">IFERROR(IF(VLOOKUP($E470,'SD Abgabe'!$A$32:$N$610,'SD Abgabe'!$D$28,FALSE)=0,"",VLOOKUP($E470,'SD Abgabe'!$A$32:$N$610,'SD Abgabe'!$D$28,FALSE)),"")</f>
        <v/>
      </c>
      <c r="P470" s="313"/>
      <c r="Q470" s="317" t="str">
        <f>IF(OR($M470=0,L470&lt;&gt;0),"",IFERROR(VLOOKUP($E470,'SD Abgabe'!$A$32:$N$610,'SD Abgabe'!$E$28,FALSE),""))</f>
        <v/>
      </c>
      <c r="R470" s="87"/>
      <c r="S470" s="81" t="str">
        <f t="shared" si="126"/>
        <v/>
      </c>
      <c r="T470" s="82">
        <f>IF(M470="Tierische Erzeugnisse",IF(OR($M470=0,L470&lt;&gt;0,U470&gt;0),"",IFERROR(VLOOKUP($E470,'SD Abgabe'!$A$32:$N$4326,'SD Abgabe'!$J$28,FALSE),0)),)</f>
        <v>0</v>
      </c>
      <c r="U470" s="83"/>
      <c r="V470" s="81" t="str">
        <f t="shared" si="138"/>
        <v/>
      </c>
      <c r="W470" s="82">
        <f>IF(M470="organische Düngemittel",IF(OR($M470=0,L470&lt;&gt;0,X470&gt;0),"",IFERROR(VLOOKUP($E470,'SD Abgabe'!$A$32:$N$4326,'SD Abgabe'!$J$28,FALSE),)),)</f>
        <v>0</v>
      </c>
      <c r="X470" s="84"/>
      <c r="Y470" s="85" t="str">
        <f ca="1">IFERROR(VLOOKUP($E470,'SD Abgabe'!$A$32:$N$610,Y$20,FALSE),"")</f>
        <v/>
      </c>
      <c r="Z470" s="86" t="str">
        <f ca="1">IFERROR(IF(AND(J470&lt;&gt;"eigene Stoffe",VLOOKUP($E470,'SD Abgabe'!$A$32:$N$610,'SD Abgabe'!$G$28,FALSE)=0),"",IF($L470&lt;&gt;0,"",IFERROR(IF(AND(P470&gt;0,O470&lt;&gt;"",Q470&lt;&gt;"t TM"),VLOOKUP($E470,'SD Abgabe'!$A$32:$N$610,'SD Abgabe'!$G$28,FALSE)/O470*P470,VLOOKUP($E470,'SD Abgabe'!$A$32:$N$610,'SD Abgabe'!$G$28,FALSE)),""))),"")</f>
        <v/>
      </c>
      <c r="AA470" s="87"/>
      <c r="AB470" s="86" t="str">
        <f ca="1">IFERROR(IF(AND(J470&lt;&gt;"eigene Stoffe",VLOOKUP($E470,'SD Abgabe'!$A$32:$N$610,'SD Abgabe'!$H$28,FALSE)=0),"",IF($L470&lt;&gt;0,"",IFERROR(IF(AND(P470&gt;0,O470&lt;&gt;"",Q470&lt;&gt;"t TM"),VLOOKUP($E470,'SD Abgabe'!$A$32:$N$610,'SD Abgabe'!$H$28,FALSE)/O470*P470,VLOOKUP($E470,'SD Abgabe'!$A$32:$N$610,'SD Abgabe'!$H$28,FALSE)),""))),"")</f>
        <v/>
      </c>
      <c r="AC470" s="87"/>
      <c r="AD470" s="424" t="s">
        <v>667</v>
      </c>
      <c r="AE470" s="26" t="str">
        <f>IF($M470=0,"",IFERROR(VLOOKUP($E470,'SD Abgabe'!$A$32:$N$556,AE$20,FALSE),""))</f>
        <v/>
      </c>
      <c r="AF470" s="15">
        <f t="shared" ca="1" si="139"/>
        <v>0</v>
      </c>
      <c r="AG470">
        <f t="shared" ca="1" si="127"/>
        <v>0</v>
      </c>
      <c r="AH470">
        <f t="shared" ca="1" si="128"/>
        <v>0</v>
      </c>
      <c r="AI470">
        <f t="shared" ca="1" si="129"/>
        <v>0</v>
      </c>
      <c r="AJ470">
        <f t="shared" ca="1" si="130"/>
        <v>0</v>
      </c>
      <c r="AK470">
        <f t="shared" si="140"/>
        <v>0</v>
      </c>
      <c r="AL470" s="28" t="e">
        <f ca="1">COUNTIF(OFFSET('SD Abgabe'!$C$32,VLOOKUP(J470,Art_Abgabe,3,FALSE),0,VLOOKUP(J470,Art_Abgabe,4,FALSE)-VLOOKUP(J470,Art_Abgabe,3,FALSE)+1,1),K470)</f>
        <v>#N/A</v>
      </c>
      <c r="AM470" s="14">
        <f ca="1">COUNTIF(OFFSET('SD Abgabe'!$M$32,VLOOKUP(E470,'SD Abgabe'!$A$33:$X$485,'SD Abgabe'!$X$28,FALSE),0,1,VLOOKUP(E470,'SD Abgabe'!$A$33:$Y$485,'SD Abgabe'!$Y$28,FALSE)),M470)</f>
        <v>0</v>
      </c>
      <c r="AN470" s="91">
        <f t="shared" ca="1" si="131"/>
        <v>0</v>
      </c>
      <c r="AO470" s="98">
        <f t="shared" si="141"/>
        <v>3</v>
      </c>
      <c r="AP470" s="98">
        <f t="shared" si="132"/>
        <v>0</v>
      </c>
      <c r="AQ470" s="17" t="str">
        <f t="shared" si="133"/>
        <v>1900-1-Abgabe</v>
      </c>
    </row>
    <row r="471" spans="1:43">
      <c r="A471" s="98">
        <f t="shared" ref="A471:A534" si="142">COUNTIF($K$23:$K$1995,L471)</f>
        <v>0</v>
      </c>
      <c r="B471" s="98" t="str">
        <f>IF(C471=1,SUM($C$23:C471),"")</f>
        <v/>
      </c>
      <c r="C471" s="98">
        <f t="shared" si="123"/>
        <v>0</v>
      </c>
      <c r="D471" t="str">
        <f t="shared" si="135"/>
        <v>1900-1-Abgabe-</v>
      </c>
      <c r="E471" s="7" t="str">
        <f t="shared" ca="1" si="124"/>
        <v>-</v>
      </c>
      <c r="F471" s="7">
        <f t="shared" si="136"/>
        <v>1900</v>
      </c>
      <c r="G471" s="7">
        <f t="shared" si="137"/>
        <v>1</v>
      </c>
      <c r="H471" s="162">
        <f t="shared" si="134"/>
        <v>449</v>
      </c>
      <c r="I471" s="77"/>
      <c r="J471" s="78"/>
      <c r="K471" s="79"/>
      <c r="L471" s="80"/>
      <c r="M471" s="177"/>
      <c r="N471" s="309" t="str">
        <f t="shared" ca="1" si="125"/>
        <v/>
      </c>
      <c r="O471" s="310" t="str">
        <f ca="1">IFERROR(IF(VLOOKUP($E471,'SD Abgabe'!$A$32:$N$610,'SD Abgabe'!$D$28,FALSE)=0,"",VLOOKUP($E471,'SD Abgabe'!$A$32:$N$610,'SD Abgabe'!$D$28,FALSE)),"")</f>
        <v/>
      </c>
      <c r="P471" s="313"/>
      <c r="Q471" s="317" t="str">
        <f>IF(OR($M471=0,L471&lt;&gt;0),"",IFERROR(VLOOKUP($E471,'SD Abgabe'!$A$32:$N$610,'SD Abgabe'!$E$28,FALSE),""))</f>
        <v/>
      </c>
      <c r="R471" s="87"/>
      <c r="S471" s="81" t="str">
        <f t="shared" si="126"/>
        <v/>
      </c>
      <c r="T471" s="82">
        <f>IF(M471="Tierische Erzeugnisse",IF(OR($M471=0,L471&lt;&gt;0,U471&gt;0),"",IFERROR(VLOOKUP($E471,'SD Abgabe'!$A$32:$N$4326,'SD Abgabe'!$J$28,FALSE),0)),)</f>
        <v>0</v>
      </c>
      <c r="U471" s="83"/>
      <c r="V471" s="81" t="str">
        <f t="shared" si="138"/>
        <v/>
      </c>
      <c r="W471" s="82">
        <f>IF(M471="organische Düngemittel",IF(OR($M471=0,L471&lt;&gt;0,X471&gt;0),"",IFERROR(VLOOKUP($E471,'SD Abgabe'!$A$32:$N$4326,'SD Abgabe'!$J$28,FALSE),)),)</f>
        <v>0</v>
      </c>
      <c r="X471" s="84"/>
      <c r="Y471" s="85" t="str">
        <f ca="1">IFERROR(VLOOKUP($E471,'SD Abgabe'!$A$32:$N$610,Y$20,FALSE),"")</f>
        <v/>
      </c>
      <c r="Z471" s="86" t="str">
        <f ca="1">IFERROR(IF(AND(J471&lt;&gt;"eigene Stoffe",VLOOKUP($E471,'SD Abgabe'!$A$32:$N$610,'SD Abgabe'!$G$28,FALSE)=0),"",IF($L471&lt;&gt;0,"",IFERROR(IF(AND(P471&gt;0,O471&lt;&gt;"",Q471&lt;&gt;"t TM"),VLOOKUP($E471,'SD Abgabe'!$A$32:$N$610,'SD Abgabe'!$G$28,FALSE)/O471*P471,VLOOKUP($E471,'SD Abgabe'!$A$32:$N$610,'SD Abgabe'!$G$28,FALSE)),""))),"")</f>
        <v/>
      </c>
      <c r="AA471" s="87"/>
      <c r="AB471" s="86" t="str">
        <f ca="1">IFERROR(IF(AND(J471&lt;&gt;"eigene Stoffe",VLOOKUP($E471,'SD Abgabe'!$A$32:$N$610,'SD Abgabe'!$H$28,FALSE)=0),"",IF($L471&lt;&gt;0,"",IFERROR(IF(AND(P471&gt;0,O471&lt;&gt;"",Q471&lt;&gt;"t TM"),VLOOKUP($E471,'SD Abgabe'!$A$32:$N$610,'SD Abgabe'!$H$28,FALSE)/O471*P471,VLOOKUP($E471,'SD Abgabe'!$A$32:$N$610,'SD Abgabe'!$H$28,FALSE)),""))),"")</f>
        <v/>
      </c>
      <c r="AC471" s="87"/>
      <c r="AD471" s="424" t="s">
        <v>667</v>
      </c>
      <c r="AE471" s="26" t="str">
        <f>IF($M471=0,"",IFERROR(VLOOKUP($E471,'SD Abgabe'!$A$32:$N$556,AE$20,FALSE),""))</f>
        <v/>
      </c>
      <c r="AF471" s="15">
        <f t="shared" ca="1" si="139"/>
        <v>0</v>
      </c>
      <c r="AG471">
        <f t="shared" ca="1" si="127"/>
        <v>0</v>
      </c>
      <c r="AH471">
        <f t="shared" ca="1" si="128"/>
        <v>0</v>
      </c>
      <c r="AI471">
        <f t="shared" ca="1" si="129"/>
        <v>0</v>
      </c>
      <c r="AJ471">
        <f t="shared" ca="1" si="130"/>
        <v>0</v>
      </c>
      <c r="AK471">
        <f t="shared" si="140"/>
        <v>0</v>
      </c>
      <c r="AL471" s="28" t="e">
        <f ca="1">COUNTIF(OFFSET('SD Abgabe'!$C$32,VLOOKUP(J471,Art_Abgabe,3,FALSE),0,VLOOKUP(J471,Art_Abgabe,4,FALSE)-VLOOKUP(J471,Art_Abgabe,3,FALSE)+1,1),K471)</f>
        <v>#N/A</v>
      </c>
      <c r="AM471" s="14">
        <f ca="1">COUNTIF(OFFSET('SD Abgabe'!$M$32,VLOOKUP(E471,'SD Abgabe'!$A$33:$X$485,'SD Abgabe'!$X$28,FALSE),0,1,VLOOKUP(E471,'SD Abgabe'!$A$33:$Y$485,'SD Abgabe'!$Y$28,FALSE)),M471)</f>
        <v>0</v>
      </c>
      <c r="AN471" s="91">
        <f t="shared" ca="1" si="131"/>
        <v>0</v>
      </c>
      <c r="AO471" s="98">
        <f t="shared" si="141"/>
        <v>3</v>
      </c>
      <c r="AP471" s="98">
        <f t="shared" si="132"/>
        <v>0</v>
      </c>
      <c r="AQ471" s="17" t="str">
        <f t="shared" si="133"/>
        <v>1900-1-Abgabe</v>
      </c>
    </row>
    <row r="472" spans="1:43">
      <c r="A472" s="98">
        <f t="shared" si="142"/>
        <v>0</v>
      </c>
      <c r="B472" s="98" t="str">
        <f>IF(C472=1,SUM($C$23:C472),"")</f>
        <v/>
      </c>
      <c r="C472" s="98">
        <f t="shared" ref="C472:C535" si="143">IF(AND(L472&gt;0,AA472&gt;0,AC472&gt;0),1,0)</f>
        <v>0</v>
      </c>
      <c r="D472" t="str">
        <f t="shared" si="135"/>
        <v>1900-1-Abgabe-</v>
      </c>
      <c r="E472" s="7" t="str">
        <f t="shared" ref="E472:E535" ca="1" si="144">IFERROR(IF(OR(AL472=0,ISNA(AL472)),"-",CONCATENATE(J472&amp;"-"&amp;K472)),"-")</f>
        <v>-</v>
      </c>
      <c r="F472" s="7">
        <f t="shared" si="136"/>
        <v>1900</v>
      </c>
      <c r="G472" s="7">
        <f t="shared" si="137"/>
        <v>1</v>
      </c>
      <c r="H472" s="162">
        <f t="shared" si="134"/>
        <v>450</v>
      </c>
      <c r="I472" s="77"/>
      <c r="J472" s="78"/>
      <c r="K472" s="79"/>
      <c r="L472" s="80"/>
      <c r="M472" s="177"/>
      <c r="N472" s="309" t="str">
        <f t="shared" ref="N472:N535" ca="1" si="145">IF(SUM(O472:P472)=0,"","%")</f>
        <v/>
      </c>
      <c r="O472" s="310" t="str">
        <f ca="1">IFERROR(IF(VLOOKUP($E472,'SD Abgabe'!$A$32:$N$610,'SD Abgabe'!$D$28,FALSE)=0,"",VLOOKUP($E472,'SD Abgabe'!$A$32:$N$610,'SD Abgabe'!$D$28,FALSE)),"")</f>
        <v/>
      </c>
      <c r="P472" s="313"/>
      <c r="Q472" s="317" t="str">
        <f>IF(OR($M472=0,L472&lt;&gt;0),"",IFERROR(VLOOKUP($E472,'SD Abgabe'!$A$32:$N$610,'SD Abgabe'!$E$28,FALSE),""))</f>
        <v/>
      </c>
      <c r="R472" s="87"/>
      <c r="S472" s="81" t="str">
        <f t="shared" ref="S472:S535" si="146">IF(RIGHT(K472,15)="Schlachtgewicht","%","")</f>
        <v/>
      </c>
      <c r="T472" s="82">
        <f>IF(M472="Tierische Erzeugnisse",IF(OR($M472=0,L472&lt;&gt;0,U472&gt;0),"",IFERROR(VLOOKUP($E472,'SD Abgabe'!$A$32:$N$4326,'SD Abgabe'!$J$28,FALSE),0)),)</f>
        <v>0</v>
      </c>
      <c r="U472" s="83"/>
      <c r="V472" s="81" t="str">
        <f t="shared" si="138"/>
        <v/>
      </c>
      <c r="W472" s="82">
        <f>IF(M472="organische Düngemittel",IF(OR($M472=0,L472&lt;&gt;0,X472&gt;0),"",IFERROR(VLOOKUP($E472,'SD Abgabe'!$A$32:$N$4326,'SD Abgabe'!$J$28,FALSE),)),)</f>
        <v>0</v>
      </c>
      <c r="X472" s="84"/>
      <c r="Y472" s="85" t="str">
        <f ca="1">IFERROR(VLOOKUP($E472,'SD Abgabe'!$A$32:$N$610,Y$20,FALSE),"")</f>
        <v/>
      </c>
      <c r="Z472" s="86" t="str">
        <f ca="1">IFERROR(IF(AND(J472&lt;&gt;"eigene Stoffe",VLOOKUP($E472,'SD Abgabe'!$A$32:$N$610,'SD Abgabe'!$G$28,FALSE)=0),"",IF($L472&lt;&gt;0,"",IFERROR(IF(AND(P472&gt;0,O472&lt;&gt;"",Q472&lt;&gt;"t TM"),VLOOKUP($E472,'SD Abgabe'!$A$32:$N$610,'SD Abgabe'!$G$28,FALSE)/O472*P472,VLOOKUP($E472,'SD Abgabe'!$A$32:$N$610,'SD Abgabe'!$G$28,FALSE)),""))),"")</f>
        <v/>
      </c>
      <c r="AA472" s="87"/>
      <c r="AB472" s="86" t="str">
        <f ca="1">IFERROR(IF(AND(J472&lt;&gt;"eigene Stoffe",VLOOKUP($E472,'SD Abgabe'!$A$32:$N$610,'SD Abgabe'!$H$28,FALSE)=0),"",IF($L472&lt;&gt;0,"",IFERROR(IF(AND(P472&gt;0,O472&lt;&gt;"",Q472&lt;&gt;"t TM"),VLOOKUP($E472,'SD Abgabe'!$A$32:$N$610,'SD Abgabe'!$H$28,FALSE)/O472*P472,VLOOKUP($E472,'SD Abgabe'!$A$32:$N$610,'SD Abgabe'!$H$28,FALSE)),""))),"")</f>
        <v/>
      </c>
      <c r="AC472" s="87"/>
      <c r="AD472" s="424" t="s">
        <v>667</v>
      </c>
      <c r="AE472" s="26" t="str">
        <f>IF($M472=0,"",IFERROR(VLOOKUP($E472,'SD Abgabe'!$A$32:$N$556,AE$20,FALSE),""))</f>
        <v/>
      </c>
      <c r="AF472" s="15">
        <f t="shared" ca="1" si="139"/>
        <v>0</v>
      </c>
      <c r="AG472">
        <f t="shared" ref="AG472:AG535" ca="1" si="147">IF(AN472=1,IF(RIGHT(K472,15)="Schlachtgewicht",IFERROR(IF(L472&gt;0,R472*AA472,IF(AA472&gt;0,AA472*R472*100/IF(U472&gt;0,U472,T472),Z472*R472*100/IF(U472&gt;0,U472,T472))),0),IFERROR(IF(L472&gt;0,R472*AA472,IF(AA472&gt;0,AA472*R472,Z472*R472)),0)),0)</f>
        <v>0</v>
      </c>
      <c r="AH472">
        <f t="shared" ref="AH472:AH535" ca="1" si="148">IF(AN472=1,AG472/100*IF(X472&gt;0,X472,W472),0)</f>
        <v>0</v>
      </c>
      <c r="AI472">
        <f t="shared" ref="AI472:AI535" ca="1" si="149">IF(AN472=1,IF(RIGHT(K472,15)="Schlachtgewicht",IFERROR(IF(L472&gt;0,R472*AC472*100/IF(U472&gt;0,U472,T472),IF(AC472&gt;0,AC472*R472*100/IF(U472&gt;0,U472,T472),AB472*R472*100/IF(U472&gt;0,U472,T472))),0),IFERROR(IF(L472&gt;0,R472*AC472,IF(AC472&gt;0,AC472*R472,AB472*R472)),0)),0)</f>
        <v>0</v>
      </c>
      <c r="AJ472">
        <f t="shared" ref="AJ472:AJ535" ca="1" si="150">IF(AN472=1,AI472/100*IF(X472&gt;0,X472,W472),0)</f>
        <v>0</v>
      </c>
      <c r="AK472">
        <f t="shared" si="140"/>
        <v>0</v>
      </c>
      <c r="AL472" s="28" t="e">
        <f ca="1">COUNTIF(OFFSET('SD Abgabe'!$C$32,VLOOKUP(J472,Art_Abgabe,3,FALSE),0,VLOOKUP(J472,Art_Abgabe,4,FALSE)-VLOOKUP(J472,Art_Abgabe,3,FALSE)+1,1),K472)</f>
        <v>#N/A</v>
      </c>
      <c r="AM472" s="14">
        <f ca="1">COUNTIF(OFFSET('SD Abgabe'!$M$32,VLOOKUP(E472,'SD Abgabe'!$A$33:$X$485,'SD Abgabe'!$X$28,FALSE),0,1,VLOOKUP(E472,'SD Abgabe'!$A$33:$Y$485,'SD Abgabe'!$Y$28,FALSE)),M472)</f>
        <v>0</v>
      </c>
      <c r="AN472" s="91">
        <f t="shared" ref="AN472:AN535" ca="1" si="151">IF(AND(I472&gt;0,K472&gt;0,M472&gt;0,R472&gt;0,OR(AND(AD472="Richtwerte ",AA472="",AC472=0),AND(OR(AD472="Richtwerte",AND(J472="eigene Stoffe",AD472&gt;0)),OR( Z472&gt;0,AA472&gt;0),OR(AB472&gt;0,AC472&gt;0)),AND(OR(AA472&gt;0,AC472&gt;0),OR(AD472="Richtwerte",AD472="Kennzeichnung",AD472="Analyse")))),1,0)</f>
        <v>0</v>
      </c>
      <c r="AO472" s="98">
        <f t="shared" si="141"/>
        <v>3</v>
      </c>
      <c r="AP472" s="98">
        <f t="shared" ref="AP472:AP535" si="152">IF(I472&gt;0,ROW(),0)</f>
        <v>0</v>
      </c>
      <c r="AQ472" s="17" t="str">
        <f t="shared" ref="AQ472:AQ535" si="153">CONCATENATE(F472&amp;"-"&amp;G472&amp;"-"&amp;$D$1)</f>
        <v>1900-1-Abgabe</v>
      </c>
    </row>
    <row r="473" spans="1:43">
      <c r="A473" s="98">
        <f t="shared" si="142"/>
        <v>0</v>
      </c>
      <c r="B473" s="98" t="str">
        <f>IF(C473=1,SUM($C$23:C473),"")</f>
        <v/>
      </c>
      <c r="C473" s="98">
        <f t="shared" si="143"/>
        <v>0</v>
      </c>
      <c r="D473" t="str">
        <f t="shared" si="135"/>
        <v>1900-1-Abgabe-</v>
      </c>
      <c r="E473" s="7" t="str">
        <f t="shared" ca="1" si="144"/>
        <v>-</v>
      </c>
      <c r="F473" s="7">
        <f t="shared" si="136"/>
        <v>1900</v>
      </c>
      <c r="G473" s="7">
        <f t="shared" si="137"/>
        <v>1</v>
      </c>
      <c r="H473" s="162">
        <f t="shared" ref="H473:H536" si="154">H472+1</f>
        <v>451</v>
      </c>
      <c r="I473" s="77"/>
      <c r="J473" s="78"/>
      <c r="K473" s="79"/>
      <c r="L473" s="80"/>
      <c r="M473" s="177"/>
      <c r="N473" s="309" t="str">
        <f t="shared" ca="1" si="145"/>
        <v/>
      </c>
      <c r="O473" s="310" t="str">
        <f ca="1">IFERROR(IF(VLOOKUP($E473,'SD Abgabe'!$A$32:$N$610,'SD Abgabe'!$D$28,FALSE)=0,"",VLOOKUP($E473,'SD Abgabe'!$A$32:$N$610,'SD Abgabe'!$D$28,FALSE)),"")</f>
        <v/>
      </c>
      <c r="P473" s="313"/>
      <c r="Q473" s="317" t="str">
        <f>IF(OR($M473=0,L473&lt;&gt;0),"",IFERROR(VLOOKUP($E473,'SD Abgabe'!$A$32:$N$610,'SD Abgabe'!$E$28,FALSE),""))</f>
        <v/>
      </c>
      <c r="R473" s="87"/>
      <c r="S473" s="81" t="str">
        <f t="shared" si="146"/>
        <v/>
      </c>
      <c r="T473" s="82">
        <f>IF(M473="Tierische Erzeugnisse",IF(OR($M473=0,L473&lt;&gt;0,U473&gt;0),"",IFERROR(VLOOKUP($E473,'SD Abgabe'!$A$32:$N$4326,'SD Abgabe'!$J$28,FALSE),0)),)</f>
        <v>0</v>
      </c>
      <c r="U473" s="83"/>
      <c r="V473" s="81" t="str">
        <f t="shared" si="138"/>
        <v/>
      </c>
      <c r="W473" s="82">
        <f>IF(M473="organische Düngemittel",IF(OR($M473=0,L473&lt;&gt;0,X473&gt;0),"",IFERROR(VLOOKUP($E473,'SD Abgabe'!$A$32:$N$4326,'SD Abgabe'!$J$28,FALSE),)),)</f>
        <v>0</v>
      </c>
      <c r="X473" s="84"/>
      <c r="Y473" s="85" t="str">
        <f ca="1">IFERROR(VLOOKUP($E473,'SD Abgabe'!$A$32:$N$610,Y$20,FALSE),"")</f>
        <v/>
      </c>
      <c r="Z473" s="86" t="str">
        <f ca="1">IFERROR(IF(AND(J473&lt;&gt;"eigene Stoffe",VLOOKUP($E473,'SD Abgabe'!$A$32:$N$610,'SD Abgabe'!$G$28,FALSE)=0),"",IF($L473&lt;&gt;0,"",IFERROR(IF(AND(P473&gt;0,O473&lt;&gt;"",Q473&lt;&gt;"t TM"),VLOOKUP($E473,'SD Abgabe'!$A$32:$N$610,'SD Abgabe'!$G$28,FALSE)/O473*P473,VLOOKUP($E473,'SD Abgabe'!$A$32:$N$610,'SD Abgabe'!$G$28,FALSE)),""))),"")</f>
        <v/>
      </c>
      <c r="AA473" s="87"/>
      <c r="AB473" s="86" t="str">
        <f ca="1">IFERROR(IF(AND(J473&lt;&gt;"eigene Stoffe",VLOOKUP($E473,'SD Abgabe'!$A$32:$N$610,'SD Abgabe'!$H$28,FALSE)=0),"",IF($L473&lt;&gt;0,"",IFERROR(IF(AND(P473&gt;0,O473&lt;&gt;"",Q473&lt;&gt;"t TM"),VLOOKUP($E473,'SD Abgabe'!$A$32:$N$610,'SD Abgabe'!$H$28,FALSE)/O473*P473,VLOOKUP($E473,'SD Abgabe'!$A$32:$N$610,'SD Abgabe'!$H$28,FALSE)),""))),"")</f>
        <v/>
      </c>
      <c r="AC473" s="87"/>
      <c r="AD473" s="424" t="s">
        <v>667</v>
      </c>
      <c r="AE473" s="26" t="str">
        <f>IF($M473=0,"",IFERROR(VLOOKUP($E473,'SD Abgabe'!$A$32:$N$556,AE$20,FALSE),""))</f>
        <v/>
      </c>
      <c r="AF473" s="15">
        <f t="shared" ca="1" si="139"/>
        <v>0</v>
      </c>
      <c r="AG473">
        <f t="shared" ca="1" si="147"/>
        <v>0</v>
      </c>
      <c r="AH473">
        <f t="shared" ca="1" si="148"/>
        <v>0</v>
      </c>
      <c r="AI473">
        <f t="shared" ca="1" si="149"/>
        <v>0</v>
      </c>
      <c r="AJ473">
        <f t="shared" ca="1" si="150"/>
        <v>0</v>
      </c>
      <c r="AK473">
        <f t="shared" si="140"/>
        <v>0</v>
      </c>
      <c r="AL473" s="28" t="e">
        <f ca="1">COUNTIF(OFFSET('SD Abgabe'!$C$32,VLOOKUP(J473,Art_Abgabe,3,FALSE),0,VLOOKUP(J473,Art_Abgabe,4,FALSE)-VLOOKUP(J473,Art_Abgabe,3,FALSE)+1,1),K473)</f>
        <v>#N/A</v>
      </c>
      <c r="AM473" s="14">
        <f ca="1">COUNTIF(OFFSET('SD Abgabe'!$M$32,VLOOKUP(E473,'SD Abgabe'!$A$33:$X$485,'SD Abgabe'!$X$28,FALSE),0,1,VLOOKUP(E473,'SD Abgabe'!$A$33:$Y$485,'SD Abgabe'!$Y$28,FALSE)),M473)</f>
        <v>0</v>
      </c>
      <c r="AN473" s="91">
        <f t="shared" ca="1" si="151"/>
        <v>0</v>
      </c>
      <c r="AO473" s="98">
        <f t="shared" si="141"/>
        <v>3</v>
      </c>
      <c r="AP473" s="98">
        <f t="shared" si="152"/>
        <v>0</v>
      </c>
      <c r="AQ473" s="17" t="str">
        <f t="shared" si="153"/>
        <v>1900-1-Abgabe</v>
      </c>
    </row>
    <row r="474" spans="1:43">
      <c r="A474" s="98">
        <f t="shared" si="142"/>
        <v>0</v>
      </c>
      <c r="B474" s="98" t="str">
        <f>IF(C474=1,SUM($C$23:C474),"")</f>
        <v/>
      </c>
      <c r="C474" s="98">
        <f t="shared" si="143"/>
        <v>0</v>
      </c>
      <c r="D474" t="str">
        <f t="shared" si="135"/>
        <v>1900-1-Abgabe-</v>
      </c>
      <c r="E474" s="7" t="str">
        <f t="shared" ca="1" si="144"/>
        <v>-</v>
      </c>
      <c r="F474" s="7">
        <f t="shared" si="136"/>
        <v>1900</v>
      </c>
      <c r="G474" s="7">
        <f t="shared" si="137"/>
        <v>1</v>
      </c>
      <c r="H474" s="162">
        <f t="shared" si="154"/>
        <v>452</v>
      </c>
      <c r="I474" s="77"/>
      <c r="J474" s="78"/>
      <c r="K474" s="79"/>
      <c r="L474" s="80"/>
      <c r="M474" s="177"/>
      <c r="N474" s="309" t="str">
        <f t="shared" ca="1" si="145"/>
        <v/>
      </c>
      <c r="O474" s="310" t="str">
        <f ca="1">IFERROR(IF(VLOOKUP($E474,'SD Abgabe'!$A$32:$N$610,'SD Abgabe'!$D$28,FALSE)=0,"",VLOOKUP($E474,'SD Abgabe'!$A$32:$N$610,'SD Abgabe'!$D$28,FALSE)),"")</f>
        <v/>
      </c>
      <c r="P474" s="313"/>
      <c r="Q474" s="317" t="str">
        <f>IF(OR($M474=0,L474&lt;&gt;0),"",IFERROR(VLOOKUP($E474,'SD Abgabe'!$A$32:$N$610,'SD Abgabe'!$E$28,FALSE),""))</f>
        <v/>
      </c>
      <c r="R474" s="87"/>
      <c r="S474" s="81" t="str">
        <f t="shared" si="146"/>
        <v/>
      </c>
      <c r="T474" s="82">
        <f>IF(M474="Tierische Erzeugnisse",IF(OR($M474=0,L474&lt;&gt;0,U474&gt;0),"",IFERROR(VLOOKUP($E474,'SD Abgabe'!$A$32:$N$4326,'SD Abgabe'!$J$28,FALSE),0)),)</f>
        <v>0</v>
      </c>
      <c r="U474" s="83"/>
      <c r="V474" s="81" t="str">
        <f t="shared" si="138"/>
        <v/>
      </c>
      <c r="W474" s="82">
        <f>IF(M474="organische Düngemittel",IF(OR($M474=0,L474&lt;&gt;0,X474&gt;0),"",IFERROR(VLOOKUP($E474,'SD Abgabe'!$A$32:$N$4326,'SD Abgabe'!$J$28,FALSE),)),)</f>
        <v>0</v>
      </c>
      <c r="X474" s="84"/>
      <c r="Y474" s="85" t="str">
        <f ca="1">IFERROR(VLOOKUP($E474,'SD Abgabe'!$A$32:$N$610,Y$20,FALSE),"")</f>
        <v/>
      </c>
      <c r="Z474" s="86" t="str">
        <f ca="1">IFERROR(IF(AND(J474&lt;&gt;"eigene Stoffe",VLOOKUP($E474,'SD Abgabe'!$A$32:$N$610,'SD Abgabe'!$G$28,FALSE)=0),"",IF($L474&lt;&gt;0,"",IFERROR(IF(AND(P474&gt;0,O474&lt;&gt;"",Q474&lt;&gt;"t TM"),VLOOKUP($E474,'SD Abgabe'!$A$32:$N$610,'SD Abgabe'!$G$28,FALSE)/O474*P474,VLOOKUP($E474,'SD Abgabe'!$A$32:$N$610,'SD Abgabe'!$G$28,FALSE)),""))),"")</f>
        <v/>
      </c>
      <c r="AA474" s="87"/>
      <c r="AB474" s="86" t="str">
        <f ca="1">IFERROR(IF(AND(J474&lt;&gt;"eigene Stoffe",VLOOKUP($E474,'SD Abgabe'!$A$32:$N$610,'SD Abgabe'!$H$28,FALSE)=0),"",IF($L474&lt;&gt;0,"",IFERROR(IF(AND(P474&gt;0,O474&lt;&gt;"",Q474&lt;&gt;"t TM"),VLOOKUP($E474,'SD Abgabe'!$A$32:$N$610,'SD Abgabe'!$H$28,FALSE)/O474*P474,VLOOKUP($E474,'SD Abgabe'!$A$32:$N$610,'SD Abgabe'!$H$28,FALSE)),""))),"")</f>
        <v/>
      </c>
      <c r="AC474" s="87"/>
      <c r="AD474" s="424" t="s">
        <v>667</v>
      </c>
      <c r="AE474" s="26" t="str">
        <f>IF($M474=0,"",IFERROR(VLOOKUP($E474,'SD Abgabe'!$A$32:$N$556,AE$20,FALSE),""))</f>
        <v/>
      </c>
      <c r="AF474" s="15">
        <f t="shared" ca="1" si="139"/>
        <v>0</v>
      </c>
      <c r="AG474">
        <f t="shared" ca="1" si="147"/>
        <v>0</v>
      </c>
      <c r="AH474">
        <f t="shared" ca="1" si="148"/>
        <v>0</v>
      </c>
      <c r="AI474">
        <f t="shared" ca="1" si="149"/>
        <v>0</v>
      </c>
      <c r="AJ474">
        <f t="shared" ca="1" si="150"/>
        <v>0</v>
      </c>
      <c r="AK474">
        <f t="shared" si="140"/>
        <v>0</v>
      </c>
      <c r="AL474" s="28" t="e">
        <f ca="1">COUNTIF(OFFSET('SD Abgabe'!$C$32,VLOOKUP(J474,Art_Abgabe,3,FALSE),0,VLOOKUP(J474,Art_Abgabe,4,FALSE)-VLOOKUP(J474,Art_Abgabe,3,FALSE)+1,1),K474)</f>
        <v>#N/A</v>
      </c>
      <c r="AM474" s="14">
        <f ca="1">COUNTIF(OFFSET('SD Abgabe'!$M$32,VLOOKUP(E474,'SD Abgabe'!$A$33:$X$485,'SD Abgabe'!$X$28,FALSE),0,1,VLOOKUP(E474,'SD Abgabe'!$A$33:$Y$485,'SD Abgabe'!$Y$28,FALSE)),M474)</f>
        <v>0</v>
      </c>
      <c r="AN474" s="91">
        <f t="shared" ca="1" si="151"/>
        <v>0</v>
      </c>
      <c r="AO474" s="98">
        <f t="shared" si="141"/>
        <v>3</v>
      </c>
      <c r="AP474" s="98">
        <f t="shared" si="152"/>
        <v>0</v>
      </c>
      <c r="AQ474" s="17" t="str">
        <f t="shared" si="153"/>
        <v>1900-1-Abgabe</v>
      </c>
    </row>
    <row r="475" spans="1:43">
      <c r="A475" s="98">
        <f t="shared" si="142"/>
        <v>0</v>
      </c>
      <c r="B475" s="98" t="str">
        <f>IF(C475=1,SUM($C$23:C475),"")</f>
        <v/>
      </c>
      <c r="C475" s="98">
        <f t="shared" si="143"/>
        <v>0</v>
      </c>
      <c r="D475" t="str">
        <f t="shared" ref="D475:D538" si="155">CONCATENATE(F475&amp;"-"&amp;G475&amp;"-"&amp;$D$1&amp;"-"&amp;M475)</f>
        <v>1900-1-Abgabe-</v>
      </c>
      <c r="E475" s="7" t="str">
        <f t="shared" ca="1" si="144"/>
        <v>-</v>
      </c>
      <c r="F475" s="7">
        <f t="shared" ref="F475:F538" si="156">YEAR(I475)</f>
        <v>1900</v>
      </c>
      <c r="G475" s="7">
        <f t="shared" ref="G475:G538" si="157">IF(MONTH(I475)&lt;7,1,2)</f>
        <v>1</v>
      </c>
      <c r="H475" s="162">
        <f t="shared" si="154"/>
        <v>453</v>
      </c>
      <c r="I475" s="77"/>
      <c r="J475" s="78"/>
      <c r="K475" s="79"/>
      <c r="L475" s="80"/>
      <c r="M475" s="177"/>
      <c r="N475" s="309" t="str">
        <f t="shared" ca="1" si="145"/>
        <v/>
      </c>
      <c r="O475" s="310" t="str">
        <f ca="1">IFERROR(IF(VLOOKUP($E475,'SD Abgabe'!$A$32:$N$610,'SD Abgabe'!$D$28,FALSE)=0,"",VLOOKUP($E475,'SD Abgabe'!$A$32:$N$610,'SD Abgabe'!$D$28,FALSE)),"")</f>
        <v/>
      </c>
      <c r="P475" s="313"/>
      <c r="Q475" s="317" t="str">
        <f>IF(OR($M475=0,L475&lt;&gt;0),"",IFERROR(VLOOKUP($E475,'SD Abgabe'!$A$32:$N$610,'SD Abgabe'!$E$28,FALSE),""))</f>
        <v/>
      </c>
      <c r="R475" s="87"/>
      <c r="S475" s="81" t="str">
        <f t="shared" si="146"/>
        <v/>
      </c>
      <c r="T475" s="82">
        <f>IF(M475="Tierische Erzeugnisse",IF(OR($M475=0,L475&lt;&gt;0,U475&gt;0),"",IFERROR(VLOOKUP($E475,'SD Abgabe'!$A$32:$N$4326,'SD Abgabe'!$J$28,FALSE),0)),)</f>
        <v>0</v>
      </c>
      <c r="U475" s="83"/>
      <c r="V475" s="81" t="str">
        <f t="shared" ref="V475:V538" si="158">IF(M475="organische Düngemittel","%","")</f>
        <v/>
      </c>
      <c r="W475" s="82">
        <f>IF(M475="organische Düngemittel",IF(OR($M475=0,L475&lt;&gt;0,X475&gt;0),"",IFERROR(VLOOKUP($E475,'SD Abgabe'!$A$32:$N$4326,'SD Abgabe'!$J$28,FALSE),)),)</f>
        <v>0</v>
      </c>
      <c r="X475" s="84"/>
      <c r="Y475" s="85" t="str">
        <f ca="1">IFERROR(VLOOKUP($E475,'SD Abgabe'!$A$32:$N$610,Y$20,FALSE),"")</f>
        <v/>
      </c>
      <c r="Z475" s="86" t="str">
        <f ca="1">IFERROR(IF(AND(J475&lt;&gt;"eigene Stoffe",VLOOKUP($E475,'SD Abgabe'!$A$32:$N$610,'SD Abgabe'!$G$28,FALSE)=0),"",IF($L475&lt;&gt;0,"",IFERROR(IF(AND(P475&gt;0,O475&lt;&gt;"",Q475&lt;&gt;"t TM"),VLOOKUP($E475,'SD Abgabe'!$A$32:$N$610,'SD Abgabe'!$G$28,FALSE)/O475*P475,VLOOKUP($E475,'SD Abgabe'!$A$32:$N$610,'SD Abgabe'!$G$28,FALSE)),""))),"")</f>
        <v/>
      </c>
      <c r="AA475" s="87"/>
      <c r="AB475" s="86" t="str">
        <f ca="1">IFERROR(IF(AND(J475&lt;&gt;"eigene Stoffe",VLOOKUP($E475,'SD Abgabe'!$A$32:$N$610,'SD Abgabe'!$H$28,FALSE)=0),"",IF($L475&lt;&gt;0,"",IFERROR(IF(AND(P475&gt;0,O475&lt;&gt;"",Q475&lt;&gt;"t TM"),VLOOKUP($E475,'SD Abgabe'!$A$32:$N$610,'SD Abgabe'!$H$28,FALSE)/O475*P475,VLOOKUP($E475,'SD Abgabe'!$A$32:$N$610,'SD Abgabe'!$H$28,FALSE)),""))),"")</f>
        <v/>
      </c>
      <c r="AC475" s="87"/>
      <c r="AD475" s="424" t="s">
        <v>667</v>
      </c>
      <c r="AE475" s="26" t="str">
        <f>IF($M475=0,"",IFERROR(VLOOKUP($E475,'SD Abgabe'!$A$32:$N$556,AE$20,FALSE),""))</f>
        <v/>
      </c>
      <c r="AF475" s="15">
        <f t="shared" ref="AF475:AF538" ca="1" si="159">IFERROR(N475*R475/100,0)</f>
        <v>0</v>
      </c>
      <c r="AG475">
        <f t="shared" ca="1" si="147"/>
        <v>0</v>
      </c>
      <c r="AH475">
        <f t="shared" ca="1" si="148"/>
        <v>0</v>
      </c>
      <c r="AI475">
        <f t="shared" ca="1" si="149"/>
        <v>0</v>
      </c>
      <c r="AJ475">
        <f t="shared" ca="1" si="150"/>
        <v>0</v>
      </c>
      <c r="AK475">
        <f t="shared" ref="AK475:AK538" si="160">IFERROR(AE475*$R475,0)</f>
        <v>0</v>
      </c>
      <c r="AL475" s="28" t="e">
        <f ca="1">COUNTIF(OFFSET('SD Abgabe'!$C$32,VLOOKUP(J475,Art_Abgabe,3,FALSE),0,VLOOKUP(J475,Art_Abgabe,4,FALSE)-VLOOKUP(J475,Art_Abgabe,3,FALSE)+1,1),K475)</f>
        <v>#N/A</v>
      </c>
      <c r="AM475" s="14">
        <f ca="1">COUNTIF(OFFSET('SD Abgabe'!$M$32,VLOOKUP(E475,'SD Abgabe'!$A$33:$X$485,'SD Abgabe'!$X$28,FALSE),0,1,VLOOKUP(E475,'SD Abgabe'!$A$33:$Y$485,'SD Abgabe'!$Y$28,FALSE)),M475)</f>
        <v>0</v>
      </c>
      <c r="AN475" s="91">
        <f t="shared" ca="1" si="151"/>
        <v>0</v>
      </c>
      <c r="AO475" s="98">
        <f t="shared" ref="AO475:AO538" si="161">IF(OR(AA475&gt;0,AC475&gt;0),2,3)</f>
        <v>3</v>
      </c>
      <c r="AP475" s="98">
        <f t="shared" si="152"/>
        <v>0</v>
      </c>
      <c r="AQ475" s="17" t="str">
        <f t="shared" si="153"/>
        <v>1900-1-Abgabe</v>
      </c>
    </row>
    <row r="476" spans="1:43">
      <c r="A476" s="98">
        <f t="shared" si="142"/>
        <v>0</v>
      </c>
      <c r="B476" s="98" t="str">
        <f>IF(C476=1,SUM($C$23:C476),"")</f>
        <v/>
      </c>
      <c r="C476" s="98">
        <f t="shared" si="143"/>
        <v>0</v>
      </c>
      <c r="D476" t="str">
        <f t="shared" si="155"/>
        <v>1900-1-Abgabe-</v>
      </c>
      <c r="E476" s="7" t="str">
        <f t="shared" ca="1" si="144"/>
        <v>-</v>
      </c>
      <c r="F476" s="7">
        <f t="shared" si="156"/>
        <v>1900</v>
      </c>
      <c r="G476" s="7">
        <f t="shared" si="157"/>
        <v>1</v>
      </c>
      <c r="H476" s="162">
        <f t="shared" si="154"/>
        <v>454</v>
      </c>
      <c r="I476" s="77"/>
      <c r="J476" s="78"/>
      <c r="K476" s="79"/>
      <c r="L476" s="80"/>
      <c r="M476" s="177"/>
      <c r="N476" s="309" t="str">
        <f t="shared" ca="1" si="145"/>
        <v/>
      </c>
      <c r="O476" s="310" t="str">
        <f ca="1">IFERROR(IF(VLOOKUP($E476,'SD Abgabe'!$A$32:$N$610,'SD Abgabe'!$D$28,FALSE)=0,"",VLOOKUP($E476,'SD Abgabe'!$A$32:$N$610,'SD Abgabe'!$D$28,FALSE)),"")</f>
        <v/>
      </c>
      <c r="P476" s="313"/>
      <c r="Q476" s="317" t="str">
        <f>IF(OR($M476=0,L476&lt;&gt;0),"",IFERROR(VLOOKUP($E476,'SD Abgabe'!$A$32:$N$610,'SD Abgabe'!$E$28,FALSE),""))</f>
        <v/>
      </c>
      <c r="R476" s="87"/>
      <c r="S476" s="81" t="str">
        <f t="shared" si="146"/>
        <v/>
      </c>
      <c r="T476" s="82">
        <f>IF(M476="Tierische Erzeugnisse",IF(OR($M476=0,L476&lt;&gt;0,U476&gt;0),"",IFERROR(VLOOKUP($E476,'SD Abgabe'!$A$32:$N$4326,'SD Abgabe'!$J$28,FALSE),0)),)</f>
        <v>0</v>
      </c>
      <c r="U476" s="83"/>
      <c r="V476" s="81" t="str">
        <f t="shared" si="158"/>
        <v/>
      </c>
      <c r="W476" s="82">
        <f>IF(M476="organische Düngemittel",IF(OR($M476=0,L476&lt;&gt;0,X476&gt;0),"",IFERROR(VLOOKUP($E476,'SD Abgabe'!$A$32:$N$4326,'SD Abgabe'!$J$28,FALSE),)),)</f>
        <v>0</v>
      </c>
      <c r="X476" s="84"/>
      <c r="Y476" s="85" t="str">
        <f ca="1">IFERROR(VLOOKUP($E476,'SD Abgabe'!$A$32:$N$610,Y$20,FALSE),"")</f>
        <v/>
      </c>
      <c r="Z476" s="86" t="str">
        <f ca="1">IFERROR(IF(AND(J476&lt;&gt;"eigene Stoffe",VLOOKUP($E476,'SD Abgabe'!$A$32:$N$610,'SD Abgabe'!$G$28,FALSE)=0),"",IF($L476&lt;&gt;0,"",IFERROR(IF(AND(P476&gt;0,O476&lt;&gt;"",Q476&lt;&gt;"t TM"),VLOOKUP($E476,'SD Abgabe'!$A$32:$N$610,'SD Abgabe'!$G$28,FALSE)/O476*P476,VLOOKUP($E476,'SD Abgabe'!$A$32:$N$610,'SD Abgabe'!$G$28,FALSE)),""))),"")</f>
        <v/>
      </c>
      <c r="AA476" s="87"/>
      <c r="AB476" s="86" t="str">
        <f ca="1">IFERROR(IF(AND(J476&lt;&gt;"eigene Stoffe",VLOOKUP($E476,'SD Abgabe'!$A$32:$N$610,'SD Abgabe'!$H$28,FALSE)=0),"",IF($L476&lt;&gt;0,"",IFERROR(IF(AND(P476&gt;0,O476&lt;&gt;"",Q476&lt;&gt;"t TM"),VLOOKUP($E476,'SD Abgabe'!$A$32:$N$610,'SD Abgabe'!$H$28,FALSE)/O476*P476,VLOOKUP($E476,'SD Abgabe'!$A$32:$N$610,'SD Abgabe'!$H$28,FALSE)),""))),"")</f>
        <v/>
      </c>
      <c r="AC476" s="87"/>
      <c r="AD476" s="424" t="s">
        <v>667</v>
      </c>
      <c r="AE476" s="26" t="str">
        <f>IF($M476=0,"",IFERROR(VLOOKUP($E476,'SD Abgabe'!$A$32:$N$556,AE$20,FALSE),""))</f>
        <v/>
      </c>
      <c r="AF476" s="15">
        <f t="shared" ca="1" si="159"/>
        <v>0</v>
      </c>
      <c r="AG476">
        <f t="shared" ca="1" si="147"/>
        <v>0</v>
      </c>
      <c r="AH476">
        <f t="shared" ca="1" si="148"/>
        <v>0</v>
      </c>
      <c r="AI476">
        <f t="shared" ca="1" si="149"/>
        <v>0</v>
      </c>
      <c r="AJ476">
        <f t="shared" ca="1" si="150"/>
        <v>0</v>
      </c>
      <c r="AK476">
        <f t="shared" si="160"/>
        <v>0</v>
      </c>
      <c r="AL476" s="28" t="e">
        <f ca="1">COUNTIF(OFFSET('SD Abgabe'!$C$32,VLOOKUP(J476,Art_Abgabe,3,FALSE),0,VLOOKUP(J476,Art_Abgabe,4,FALSE)-VLOOKUP(J476,Art_Abgabe,3,FALSE)+1,1),K476)</f>
        <v>#N/A</v>
      </c>
      <c r="AM476" s="14">
        <f ca="1">COUNTIF(OFFSET('SD Abgabe'!$M$32,VLOOKUP(E476,'SD Abgabe'!$A$33:$X$485,'SD Abgabe'!$X$28,FALSE),0,1,VLOOKUP(E476,'SD Abgabe'!$A$33:$Y$485,'SD Abgabe'!$Y$28,FALSE)),M476)</f>
        <v>0</v>
      </c>
      <c r="AN476" s="91">
        <f t="shared" ca="1" si="151"/>
        <v>0</v>
      </c>
      <c r="AO476" s="98">
        <f t="shared" si="161"/>
        <v>3</v>
      </c>
      <c r="AP476" s="98">
        <f t="shared" si="152"/>
        <v>0</v>
      </c>
      <c r="AQ476" s="17" t="str">
        <f t="shared" si="153"/>
        <v>1900-1-Abgabe</v>
      </c>
    </row>
    <row r="477" spans="1:43">
      <c r="A477" s="98">
        <f t="shared" si="142"/>
        <v>0</v>
      </c>
      <c r="B477" s="98" t="str">
        <f>IF(C477=1,SUM($C$23:C477),"")</f>
        <v/>
      </c>
      <c r="C477" s="98">
        <f t="shared" si="143"/>
        <v>0</v>
      </c>
      <c r="D477" t="str">
        <f t="shared" si="155"/>
        <v>1900-1-Abgabe-</v>
      </c>
      <c r="E477" s="7" t="str">
        <f t="shared" ca="1" si="144"/>
        <v>-</v>
      </c>
      <c r="F477" s="7">
        <f t="shared" si="156"/>
        <v>1900</v>
      </c>
      <c r="G477" s="7">
        <f t="shared" si="157"/>
        <v>1</v>
      </c>
      <c r="H477" s="162">
        <f t="shared" si="154"/>
        <v>455</v>
      </c>
      <c r="I477" s="77"/>
      <c r="J477" s="78"/>
      <c r="K477" s="79"/>
      <c r="L477" s="80"/>
      <c r="M477" s="177"/>
      <c r="N477" s="309" t="str">
        <f t="shared" ca="1" si="145"/>
        <v/>
      </c>
      <c r="O477" s="310" t="str">
        <f ca="1">IFERROR(IF(VLOOKUP($E477,'SD Abgabe'!$A$32:$N$610,'SD Abgabe'!$D$28,FALSE)=0,"",VLOOKUP($E477,'SD Abgabe'!$A$32:$N$610,'SD Abgabe'!$D$28,FALSE)),"")</f>
        <v/>
      </c>
      <c r="P477" s="313"/>
      <c r="Q477" s="317" t="str">
        <f>IF(OR($M477=0,L477&lt;&gt;0),"",IFERROR(VLOOKUP($E477,'SD Abgabe'!$A$32:$N$610,'SD Abgabe'!$E$28,FALSE),""))</f>
        <v/>
      </c>
      <c r="R477" s="87"/>
      <c r="S477" s="81" t="str">
        <f t="shared" si="146"/>
        <v/>
      </c>
      <c r="T477" s="82">
        <f>IF(M477="Tierische Erzeugnisse",IF(OR($M477=0,L477&lt;&gt;0,U477&gt;0),"",IFERROR(VLOOKUP($E477,'SD Abgabe'!$A$32:$N$4326,'SD Abgabe'!$J$28,FALSE),0)),)</f>
        <v>0</v>
      </c>
      <c r="U477" s="83"/>
      <c r="V477" s="81" t="str">
        <f t="shared" si="158"/>
        <v/>
      </c>
      <c r="W477" s="82">
        <f>IF(M477="organische Düngemittel",IF(OR($M477=0,L477&lt;&gt;0,X477&gt;0),"",IFERROR(VLOOKUP($E477,'SD Abgabe'!$A$32:$N$4326,'SD Abgabe'!$J$28,FALSE),)),)</f>
        <v>0</v>
      </c>
      <c r="X477" s="84"/>
      <c r="Y477" s="85" t="str">
        <f ca="1">IFERROR(VLOOKUP($E477,'SD Abgabe'!$A$32:$N$610,Y$20,FALSE),"")</f>
        <v/>
      </c>
      <c r="Z477" s="86" t="str">
        <f ca="1">IFERROR(IF(AND(J477&lt;&gt;"eigene Stoffe",VLOOKUP($E477,'SD Abgabe'!$A$32:$N$610,'SD Abgabe'!$G$28,FALSE)=0),"",IF($L477&lt;&gt;0,"",IFERROR(IF(AND(P477&gt;0,O477&lt;&gt;"",Q477&lt;&gt;"t TM"),VLOOKUP($E477,'SD Abgabe'!$A$32:$N$610,'SD Abgabe'!$G$28,FALSE)/O477*P477,VLOOKUP($E477,'SD Abgabe'!$A$32:$N$610,'SD Abgabe'!$G$28,FALSE)),""))),"")</f>
        <v/>
      </c>
      <c r="AA477" s="87"/>
      <c r="AB477" s="86" t="str">
        <f ca="1">IFERROR(IF(AND(J477&lt;&gt;"eigene Stoffe",VLOOKUP($E477,'SD Abgabe'!$A$32:$N$610,'SD Abgabe'!$H$28,FALSE)=0),"",IF($L477&lt;&gt;0,"",IFERROR(IF(AND(P477&gt;0,O477&lt;&gt;"",Q477&lt;&gt;"t TM"),VLOOKUP($E477,'SD Abgabe'!$A$32:$N$610,'SD Abgabe'!$H$28,FALSE)/O477*P477,VLOOKUP($E477,'SD Abgabe'!$A$32:$N$610,'SD Abgabe'!$H$28,FALSE)),""))),"")</f>
        <v/>
      </c>
      <c r="AC477" s="87"/>
      <c r="AD477" s="424" t="s">
        <v>667</v>
      </c>
      <c r="AE477" s="26" t="str">
        <f>IF($M477=0,"",IFERROR(VLOOKUP($E477,'SD Abgabe'!$A$32:$N$556,AE$20,FALSE),""))</f>
        <v/>
      </c>
      <c r="AF477" s="15">
        <f t="shared" ca="1" si="159"/>
        <v>0</v>
      </c>
      <c r="AG477">
        <f t="shared" ca="1" si="147"/>
        <v>0</v>
      </c>
      <c r="AH477">
        <f t="shared" ca="1" si="148"/>
        <v>0</v>
      </c>
      <c r="AI477">
        <f t="shared" ca="1" si="149"/>
        <v>0</v>
      </c>
      <c r="AJ477">
        <f t="shared" ca="1" si="150"/>
        <v>0</v>
      </c>
      <c r="AK477">
        <f t="shared" si="160"/>
        <v>0</v>
      </c>
      <c r="AL477" s="28" t="e">
        <f ca="1">COUNTIF(OFFSET('SD Abgabe'!$C$32,VLOOKUP(J477,Art_Abgabe,3,FALSE),0,VLOOKUP(J477,Art_Abgabe,4,FALSE)-VLOOKUP(J477,Art_Abgabe,3,FALSE)+1,1),K477)</f>
        <v>#N/A</v>
      </c>
      <c r="AM477" s="14">
        <f ca="1">COUNTIF(OFFSET('SD Abgabe'!$M$32,VLOOKUP(E477,'SD Abgabe'!$A$33:$X$485,'SD Abgabe'!$X$28,FALSE),0,1,VLOOKUP(E477,'SD Abgabe'!$A$33:$Y$485,'SD Abgabe'!$Y$28,FALSE)),M477)</f>
        <v>0</v>
      </c>
      <c r="AN477" s="91">
        <f t="shared" ca="1" si="151"/>
        <v>0</v>
      </c>
      <c r="AO477" s="98">
        <f t="shared" si="161"/>
        <v>3</v>
      </c>
      <c r="AP477" s="98">
        <f t="shared" si="152"/>
        <v>0</v>
      </c>
      <c r="AQ477" s="17" t="str">
        <f t="shared" si="153"/>
        <v>1900-1-Abgabe</v>
      </c>
    </row>
    <row r="478" spans="1:43">
      <c r="A478" s="98">
        <f t="shared" si="142"/>
        <v>0</v>
      </c>
      <c r="B478" s="98" t="str">
        <f>IF(C478=1,SUM($C$23:C478),"")</f>
        <v/>
      </c>
      <c r="C478" s="98">
        <f t="shared" si="143"/>
        <v>0</v>
      </c>
      <c r="D478" t="str">
        <f t="shared" si="155"/>
        <v>1900-1-Abgabe-</v>
      </c>
      <c r="E478" s="7" t="str">
        <f t="shared" ca="1" si="144"/>
        <v>-</v>
      </c>
      <c r="F478" s="7">
        <f t="shared" si="156"/>
        <v>1900</v>
      </c>
      <c r="G478" s="7">
        <f t="shared" si="157"/>
        <v>1</v>
      </c>
      <c r="H478" s="162">
        <f t="shared" si="154"/>
        <v>456</v>
      </c>
      <c r="I478" s="77"/>
      <c r="J478" s="78"/>
      <c r="K478" s="79"/>
      <c r="L478" s="80"/>
      <c r="M478" s="177"/>
      <c r="N478" s="309" t="str">
        <f t="shared" ca="1" si="145"/>
        <v/>
      </c>
      <c r="O478" s="310" t="str">
        <f ca="1">IFERROR(IF(VLOOKUP($E478,'SD Abgabe'!$A$32:$N$610,'SD Abgabe'!$D$28,FALSE)=0,"",VLOOKUP($E478,'SD Abgabe'!$A$32:$N$610,'SD Abgabe'!$D$28,FALSE)),"")</f>
        <v/>
      </c>
      <c r="P478" s="313"/>
      <c r="Q478" s="317" t="str">
        <f>IF(OR($M478=0,L478&lt;&gt;0),"",IFERROR(VLOOKUP($E478,'SD Abgabe'!$A$32:$N$610,'SD Abgabe'!$E$28,FALSE),""))</f>
        <v/>
      </c>
      <c r="R478" s="87"/>
      <c r="S478" s="81" t="str">
        <f t="shared" si="146"/>
        <v/>
      </c>
      <c r="T478" s="82">
        <f>IF(M478="Tierische Erzeugnisse",IF(OR($M478=0,L478&lt;&gt;0,U478&gt;0),"",IFERROR(VLOOKUP($E478,'SD Abgabe'!$A$32:$N$4326,'SD Abgabe'!$J$28,FALSE),0)),)</f>
        <v>0</v>
      </c>
      <c r="U478" s="83"/>
      <c r="V478" s="81" t="str">
        <f t="shared" si="158"/>
        <v/>
      </c>
      <c r="W478" s="82">
        <f>IF(M478="organische Düngemittel",IF(OR($M478=0,L478&lt;&gt;0,X478&gt;0),"",IFERROR(VLOOKUP($E478,'SD Abgabe'!$A$32:$N$4326,'SD Abgabe'!$J$28,FALSE),)),)</f>
        <v>0</v>
      </c>
      <c r="X478" s="84"/>
      <c r="Y478" s="85" t="str">
        <f ca="1">IFERROR(VLOOKUP($E478,'SD Abgabe'!$A$32:$N$610,Y$20,FALSE),"")</f>
        <v/>
      </c>
      <c r="Z478" s="86" t="str">
        <f ca="1">IFERROR(IF(AND(J478&lt;&gt;"eigene Stoffe",VLOOKUP($E478,'SD Abgabe'!$A$32:$N$610,'SD Abgabe'!$G$28,FALSE)=0),"",IF($L478&lt;&gt;0,"",IFERROR(IF(AND(P478&gt;0,O478&lt;&gt;"",Q478&lt;&gt;"t TM"),VLOOKUP($E478,'SD Abgabe'!$A$32:$N$610,'SD Abgabe'!$G$28,FALSE)/O478*P478,VLOOKUP($E478,'SD Abgabe'!$A$32:$N$610,'SD Abgabe'!$G$28,FALSE)),""))),"")</f>
        <v/>
      </c>
      <c r="AA478" s="87"/>
      <c r="AB478" s="86" t="str">
        <f ca="1">IFERROR(IF(AND(J478&lt;&gt;"eigene Stoffe",VLOOKUP($E478,'SD Abgabe'!$A$32:$N$610,'SD Abgabe'!$H$28,FALSE)=0),"",IF($L478&lt;&gt;0,"",IFERROR(IF(AND(P478&gt;0,O478&lt;&gt;"",Q478&lt;&gt;"t TM"),VLOOKUP($E478,'SD Abgabe'!$A$32:$N$610,'SD Abgabe'!$H$28,FALSE)/O478*P478,VLOOKUP($E478,'SD Abgabe'!$A$32:$N$610,'SD Abgabe'!$H$28,FALSE)),""))),"")</f>
        <v/>
      </c>
      <c r="AC478" s="87"/>
      <c r="AD478" s="424" t="s">
        <v>667</v>
      </c>
      <c r="AE478" s="26" t="str">
        <f>IF($M478=0,"",IFERROR(VLOOKUP($E478,'SD Abgabe'!$A$32:$N$556,AE$20,FALSE),""))</f>
        <v/>
      </c>
      <c r="AF478" s="15">
        <f t="shared" ca="1" si="159"/>
        <v>0</v>
      </c>
      <c r="AG478">
        <f t="shared" ca="1" si="147"/>
        <v>0</v>
      </c>
      <c r="AH478">
        <f t="shared" ca="1" si="148"/>
        <v>0</v>
      </c>
      <c r="AI478">
        <f t="shared" ca="1" si="149"/>
        <v>0</v>
      </c>
      <c r="AJ478">
        <f t="shared" ca="1" si="150"/>
        <v>0</v>
      </c>
      <c r="AK478">
        <f t="shared" si="160"/>
        <v>0</v>
      </c>
      <c r="AL478" s="28" t="e">
        <f ca="1">COUNTIF(OFFSET('SD Abgabe'!$C$32,VLOOKUP(J478,Art_Abgabe,3,FALSE),0,VLOOKUP(J478,Art_Abgabe,4,FALSE)-VLOOKUP(J478,Art_Abgabe,3,FALSE)+1,1),K478)</f>
        <v>#N/A</v>
      </c>
      <c r="AM478" s="14">
        <f ca="1">COUNTIF(OFFSET('SD Abgabe'!$M$32,VLOOKUP(E478,'SD Abgabe'!$A$33:$X$485,'SD Abgabe'!$X$28,FALSE),0,1,VLOOKUP(E478,'SD Abgabe'!$A$33:$Y$485,'SD Abgabe'!$Y$28,FALSE)),M478)</f>
        <v>0</v>
      </c>
      <c r="AN478" s="91">
        <f t="shared" ca="1" si="151"/>
        <v>0</v>
      </c>
      <c r="AO478" s="98">
        <f t="shared" si="161"/>
        <v>3</v>
      </c>
      <c r="AP478" s="98">
        <f t="shared" si="152"/>
        <v>0</v>
      </c>
      <c r="AQ478" s="17" t="str">
        <f t="shared" si="153"/>
        <v>1900-1-Abgabe</v>
      </c>
    </row>
    <row r="479" spans="1:43">
      <c r="A479" s="98">
        <f t="shared" si="142"/>
        <v>0</v>
      </c>
      <c r="B479" s="98" t="str">
        <f>IF(C479=1,SUM($C$23:C479),"")</f>
        <v/>
      </c>
      <c r="C479" s="98">
        <f t="shared" si="143"/>
        <v>0</v>
      </c>
      <c r="D479" t="str">
        <f t="shared" si="155"/>
        <v>1900-1-Abgabe-</v>
      </c>
      <c r="E479" s="7" t="str">
        <f t="shared" ca="1" si="144"/>
        <v>-</v>
      </c>
      <c r="F479" s="7">
        <f t="shared" si="156"/>
        <v>1900</v>
      </c>
      <c r="G479" s="7">
        <f t="shared" si="157"/>
        <v>1</v>
      </c>
      <c r="H479" s="162">
        <f t="shared" si="154"/>
        <v>457</v>
      </c>
      <c r="I479" s="77"/>
      <c r="J479" s="78"/>
      <c r="K479" s="79"/>
      <c r="L479" s="80"/>
      <c r="M479" s="177"/>
      <c r="N479" s="309" t="str">
        <f t="shared" ca="1" si="145"/>
        <v/>
      </c>
      <c r="O479" s="310" t="str">
        <f ca="1">IFERROR(IF(VLOOKUP($E479,'SD Abgabe'!$A$32:$N$610,'SD Abgabe'!$D$28,FALSE)=0,"",VLOOKUP($E479,'SD Abgabe'!$A$32:$N$610,'SD Abgabe'!$D$28,FALSE)),"")</f>
        <v/>
      </c>
      <c r="P479" s="313"/>
      <c r="Q479" s="317" t="str">
        <f>IF(OR($M479=0,L479&lt;&gt;0),"",IFERROR(VLOOKUP($E479,'SD Abgabe'!$A$32:$N$610,'SD Abgabe'!$E$28,FALSE),""))</f>
        <v/>
      </c>
      <c r="R479" s="87"/>
      <c r="S479" s="81" t="str">
        <f t="shared" si="146"/>
        <v/>
      </c>
      <c r="T479" s="82">
        <f>IF(M479="Tierische Erzeugnisse",IF(OR($M479=0,L479&lt;&gt;0,U479&gt;0),"",IFERROR(VLOOKUP($E479,'SD Abgabe'!$A$32:$N$4326,'SD Abgabe'!$J$28,FALSE),0)),)</f>
        <v>0</v>
      </c>
      <c r="U479" s="83"/>
      <c r="V479" s="81" t="str">
        <f t="shared" si="158"/>
        <v/>
      </c>
      <c r="W479" s="82">
        <f>IF(M479="organische Düngemittel",IF(OR($M479=0,L479&lt;&gt;0,X479&gt;0),"",IFERROR(VLOOKUP($E479,'SD Abgabe'!$A$32:$N$4326,'SD Abgabe'!$J$28,FALSE),)),)</f>
        <v>0</v>
      </c>
      <c r="X479" s="84"/>
      <c r="Y479" s="85" t="str">
        <f ca="1">IFERROR(VLOOKUP($E479,'SD Abgabe'!$A$32:$N$610,Y$20,FALSE),"")</f>
        <v/>
      </c>
      <c r="Z479" s="86" t="str">
        <f ca="1">IFERROR(IF(AND(J479&lt;&gt;"eigene Stoffe",VLOOKUP($E479,'SD Abgabe'!$A$32:$N$610,'SD Abgabe'!$G$28,FALSE)=0),"",IF($L479&lt;&gt;0,"",IFERROR(IF(AND(P479&gt;0,O479&lt;&gt;"",Q479&lt;&gt;"t TM"),VLOOKUP($E479,'SD Abgabe'!$A$32:$N$610,'SD Abgabe'!$G$28,FALSE)/O479*P479,VLOOKUP($E479,'SD Abgabe'!$A$32:$N$610,'SD Abgabe'!$G$28,FALSE)),""))),"")</f>
        <v/>
      </c>
      <c r="AA479" s="87"/>
      <c r="AB479" s="86" t="str">
        <f ca="1">IFERROR(IF(AND(J479&lt;&gt;"eigene Stoffe",VLOOKUP($E479,'SD Abgabe'!$A$32:$N$610,'SD Abgabe'!$H$28,FALSE)=0),"",IF($L479&lt;&gt;0,"",IFERROR(IF(AND(P479&gt;0,O479&lt;&gt;"",Q479&lt;&gt;"t TM"),VLOOKUP($E479,'SD Abgabe'!$A$32:$N$610,'SD Abgabe'!$H$28,FALSE)/O479*P479,VLOOKUP($E479,'SD Abgabe'!$A$32:$N$610,'SD Abgabe'!$H$28,FALSE)),""))),"")</f>
        <v/>
      </c>
      <c r="AC479" s="87"/>
      <c r="AD479" s="424" t="s">
        <v>667</v>
      </c>
      <c r="AE479" s="26" t="str">
        <f>IF($M479=0,"",IFERROR(VLOOKUP($E479,'SD Abgabe'!$A$32:$N$556,AE$20,FALSE),""))</f>
        <v/>
      </c>
      <c r="AF479" s="15">
        <f t="shared" ca="1" si="159"/>
        <v>0</v>
      </c>
      <c r="AG479">
        <f t="shared" ca="1" si="147"/>
        <v>0</v>
      </c>
      <c r="AH479">
        <f t="shared" ca="1" si="148"/>
        <v>0</v>
      </c>
      <c r="AI479">
        <f t="shared" ca="1" si="149"/>
        <v>0</v>
      </c>
      <c r="AJ479">
        <f t="shared" ca="1" si="150"/>
        <v>0</v>
      </c>
      <c r="AK479">
        <f t="shared" si="160"/>
        <v>0</v>
      </c>
      <c r="AL479" s="28" t="e">
        <f ca="1">COUNTIF(OFFSET('SD Abgabe'!$C$32,VLOOKUP(J479,Art_Abgabe,3,FALSE),0,VLOOKUP(J479,Art_Abgabe,4,FALSE)-VLOOKUP(J479,Art_Abgabe,3,FALSE)+1,1),K479)</f>
        <v>#N/A</v>
      </c>
      <c r="AM479" s="14">
        <f ca="1">COUNTIF(OFFSET('SD Abgabe'!$M$32,VLOOKUP(E479,'SD Abgabe'!$A$33:$X$485,'SD Abgabe'!$X$28,FALSE),0,1,VLOOKUP(E479,'SD Abgabe'!$A$33:$Y$485,'SD Abgabe'!$Y$28,FALSE)),M479)</f>
        <v>0</v>
      </c>
      <c r="AN479" s="91">
        <f t="shared" ca="1" si="151"/>
        <v>0</v>
      </c>
      <c r="AO479" s="98">
        <f t="shared" si="161"/>
        <v>3</v>
      </c>
      <c r="AP479" s="98">
        <f t="shared" si="152"/>
        <v>0</v>
      </c>
      <c r="AQ479" s="17" t="str">
        <f t="shared" si="153"/>
        <v>1900-1-Abgabe</v>
      </c>
    </row>
    <row r="480" spans="1:43">
      <c r="A480" s="98">
        <f t="shared" si="142"/>
        <v>0</v>
      </c>
      <c r="B480" s="98" t="str">
        <f>IF(C480=1,SUM($C$23:C480),"")</f>
        <v/>
      </c>
      <c r="C480" s="98">
        <f t="shared" si="143"/>
        <v>0</v>
      </c>
      <c r="D480" t="str">
        <f t="shared" si="155"/>
        <v>1900-1-Abgabe-</v>
      </c>
      <c r="E480" s="7" t="str">
        <f t="shared" ca="1" si="144"/>
        <v>-</v>
      </c>
      <c r="F480" s="7">
        <f t="shared" si="156"/>
        <v>1900</v>
      </c>
      <c r="G480" s="7">
        <f t="shared" si="157"/>
        <v>1</v>
      </c>
      <c r="H480" s="162">
        <f t="shared" si="154"/>
        <v>458</v>
      </c>
      <c r="I480" s="77"/>
      <c r="J480" s="78"/>
      <c r="K480" s="79"/>
      <c r="L480" s="80"/>
      <c r="M480" s="177"/>
      <c r="N480" s="309" t="str">
        <f t="shared" ca="1" si="145"/>
        <v/>
      </c>
      <c r="O480" s="310" t="str">
        <f ca="1">IFERROR(IF(VLOOKUP($E480,'SD Abgabe'!$A$32:$N$610,'SD Abgabe'!$D$28,FALSE)=0,"",VLOOKUP($E480,'SD Abgabe'!$A$32:$N$610,'SD Abgabe'!$D$28,FALSE)),"")</f>
        <v/>
      </c>
      <c r="P480" s="313"/>
      <c r="Q480" s="317" t="str">
        <f>IF(OR($M480=0,L480&lt;&gt;0),"",IFERROR(VLOOKUP($E480,'SD Abgabe'!$A$32:$N$610,'SD Abgabe'!$E$28,FALSE),""))</f>
        <v/>
      </c>
      <c r="R480" s="87"/>
      <c r="S480" s="81" t="str">
        <f t="shared" si="146"/>
        <v/>
      </c>
      <c r="T480" s="82">
        <f>IF(M480="Tierische Erzeugnisse",IF(OR($M480=0,L480&lt;&gt;0,U480&gt;0),"",IFERROR(VLOOKUP($E480,'SD Abgabe'!$A$32:$N$4326,'SD Abgabe'!$J$28,FALSE),0)),)</f>
        <v>0</v>
      </c>
      <c r="U480" s="83"/>
      <c r="V480" s="81" t="str">
        <f t="shared" si="158"/>
        <v/>
      </c>
      <c r="W480" s="82">
        <f>IF(M480="organische Düngemittel",IF(OR($M480=0,L480&lt;&gt;0,X480&gt;0),"",IFERROR(VLOOKUP($E480,'SD Abgabe'!$A$32:$N$4326,'SD Abgabe'!$J$28,FALSE),)),)</f>
        <v>0</v>
      </c>
      <c r="X480" s="84"/>
      <c r="Y480" s="85" t="str">
        <f ca="1">IFERROR(VLOOKUP($E480,'SD Abgabe'!$A$32:$N$610,Y$20,FALSE),"")</f>
        <v/>
      </c>
      <c r="Z480" s="86" t="str">
        <f ca="1">IFERROR(IF(AND(J480&lt;&gt;"eigene Stoffe",VLOOKUP($E480,'SD Abgabe'!$A$32:$N$610,'SD Abgabe'!$G$28,FALSE)=0),"",IF($L480&lt;&gt;0,"",IFERROR(IF(AND(P480&gt;0,O480&lt;&gt;"",Q480&lt;&gt;"t TM"),VLOOKUP($E480,'SD Abgabe'!$A$32:$N$610,'SD Abgabe'!$G$28,FALSE)/O480*P480,VLOOKUP($E480,'SD Abgabe'!$A$32:$N$610,'SD Abgabe'!$G$28,FALSE)),""))),"")</f>
        <v/>
      </c>
      <c r="AA480" s="87"/>
      <c r="AB480" s="86" t="str">
        <f ca="1">IFERROR(IF(AND(J480&lt;&gt;"eigene Stoffe",VLOOKUP($E480,'SD Abgabe'!$A$32:$N$610,'SD Abgabe'!$H$28,FALSE)=0),"",IF($L480&lt;&gt;0,"",IFERROR(IF(AND(P480&gt;0,O480&lt;&gt;"",Q480&lt;&gt;"t TM"),VLOOKUP($E480,'SD Abgabe'!$A$32:$N$610,'SD Abgabe'!$H$28,FALSE)/O480*P480,VLOOKUP($E480,'SD Abgabe'!$A$32:$N$610,'SD Abgabe'!$H$28,FALSE)),""))),"")</f>
        <v/>
      </c>
      <c r="AC480" s="87"/>
      <c r="AD480" s="424" t="s">
        <v>667</v>
      </c>
      <c r="AE480" s="26" t="str">
        <f>IF($M480=0,"",IFERROR(VLOOKUP($E480,'SD Abgabe'!$A$32:$N$556,AE$20,FALSE),""))</f>
        <v/>
      </c>
      <c r="AF480" s="15">
        <f t="shared" ca="1" si="159"/>
        <v>0</v>
      </c>
      <c r="AG480">
        <f t="shared" ca="1" si="147"/>
        <v>0</v>
      </c>
      <c r="AH480">
        <f t="shared" ca="1" si="148"/>
        <v>0</v>
      </c>
      <c r="AI480">
        <f t="shared" ca="1" si="149"/>
        <v>0</v>
      </c>
      <c r="AJ480">
        <f t="shared" ca="1" si="150"/>
        <v>0</v>
      </c>
      <c r="AK480">
        <f t="shared" si="160"/>
        <v>0</v>
      </c>
      <c r="AL480" s="28" t="e">
        <f ca="1">COUNTIF(OFFSET('SD Abgabe'!$C$32,VLOOKUP(J480,Art_Abgabe,3,FALSE),0,VLOOKUP(J480,Art_Abgabe,4,FALSE)-VLOOKUP(J480,Art_Abgabe,3,FALSE)+1,1),K480)</f>
        <v>#N/A</v>
      </c>
      <c r="AM480" s="14">
        <f ca="1">COUNTIF(OFFSET('SD Abgabe'!$M$32,VLOOKUP(E480,'SD Abgabe'!$A$33:$X$485,'SD Abgabe'!$X$28,FALSE),0,1,VLOOKUP(E480,'SD Abgabe'!$A$33:$Y$485,'SD Abgabe'!$Y$28,FALSE)),M480)</f>
        <v>0</v>
      </c>
      <c r="AN480" s="91">
        <f t="shared" ca="1" si="151"/>
        <v>0</v>
      </c>
      <c r="AO480" s="98">
        <f t="shared" si="161"/>
        <v>3</v>
      </c>
      <c r="AP480" s="98">
        <f t="shared" si="152"/>
        <v>0</v>
      </c>
      <c r="AQ480" s="17" t="str">
        <f t="shared" si="153"/>
        <v>1900-1-Abgabe</v>
      </c>
    </row>
    <row r="481" spans="1:43">
      <c r="A481" s="98">
        <f t="shared" si="142"/>
        <v>0</v>
      </c>
      <c r="B481" s="98" t="str">
        <f>IF(C481=1,SUM($C$23:C481),"")</f>
        <v/>
      </c>
      <c r="C481" s="98">
        <f t="shared" si="143"/>
        <v>0</v>
      </c>
      <c r="D481" t="str">
        <f t="shared" si="155"/>
        <v>1900-1-Abgabe-</v>
      </c>
      <c r="E481" s="7" t="str">
        <f t="shared" ca="1" si="144"/>
        <v>-</v>
      </c>
      <c r="F481" s="7">
        <f t="shared" si="156"/>
        <v>1900</v>
      </c>
      <c r="G481" s="7">
        <f t="shared" si="157"/>
        <v>1</v>
      </c>
      <c r="H481" s="162">
        <f t="shared" si="154"/>
        <v>459</v>
      </c>
      <c r="I481" s="77"/>
      <c r="J481" s="78"/>
      <c r="K481" s="79"/>
      <c r="L481" s="80"/>
      <c r="M481" s="177"/>
      <c r="N481" s="309" t="str">
        <f t="shared" ca="1" si="145"/>
        <v/>
      </c>
      <c r="O481" s="310" t="str">
        <f ca="1">IFERROR(IF(VLOOKUP($E481,'SD Abgabe'!$A$32:$N$610,'SD Abgabe'!$D$28,FALSE)=0,"",VLOOKUP($E481,'SD Abgabe'!$A$32:$N$610,'SD Abgabe'!$D$28,FALSE)),"")</f>
        <v/>
      </c>
      <c r="P481" s="313"/>
      <c r="Q481" s="317" t="str">
        <f>IF(OR($M481=0,L481&lt;&gt;0),"",IFERROR(VLOOKUP($E481,'SD Abgabe'!$A$32:$N$610,'SD Abgabe'!$E$28,FALSE),""))</f>
        <v/>
      </c>
      <c r="R481" s="87"/>
      <c r="S481" s="81" t="str">
        <f t="shared" si="146"/>
        <v/>
      </c>
      <c r="T481" s="82">
        <f>IF(M481="Tierische Erzeugnisse",IF(OR($M481=0,L481&lt;&gt;0,U481&gt;0),"",IFERROR(VLOOKUP($E481,'SD Abgabe'!$A$32:$N$4326,'SD Abgabe'!$J$28,FALSE),0)),)</f>
        <v>0</v>
      </c>
      <c r="U481" s="83"/>
      <c r="V481" s="81" t="str">
        <f t="shared" si="158"/>
        <v/>
      </c>
      <c r="W481" s="82">
        <f>IF(M481="organische Düngemittel",IF(OR($M481=0,L481&lt;&gt;0,X481&gt;0),"",IFERROR(VLOOKUP($E481,'SD Abgabe'!$A$32:$N$4326,'SD Abgabe'!$J$28,FALSE),)),)</f>
        <v>0</v>
      </c>
      <c r="X481" s="84"/>
      <c r="Y481" s="85" t="str">
        <f ca="1">IFERROR(VLOOKUP($E481,'SD Abgabe'!$A$32:$N$610,Y$20,FALSE),"")</f>
        <v/>
      </c>
      <c r="Z481" s="86" t="str">
        <f ca="1">IFERROR(IF(AND(J481&lt;&gt;"eigene Stoffe",VLOOKUP($E481,'SD Abgabe'!$A$32:$N$610,'SD Abgabe'!$G$28,FALSE)=0),"",IF($L481&lt;&gt;0,"",IFERROR(IF(AND(P481&gt;0,O481&lt;&gt;"",Q481&lt;&gt;"t TM"),VLOOKUP($E481,'SD Abgabe'!$A$32:$N$610,'SD Abgabe'!$G$28,FALSE)/O481*P481,VLOOKUP($E481,'SD Abgabe'!$A$32:$N$610,'SD Abgabe'!$G$28,FALSE)),""))),"")</f>
        <v/>
      </c>
      <c r="AA481" s="87"/>
      <c r="AB481" s="86" t="str">
        <f ca="1">IFERROR(IF(AND(J481&lt;&gt;"eigene Stoffe",VLOOKUP($E481,'SD Abgabe'!$A$32:$N$610,'SD Abgabe'!$H$28,FALSE)=0),"",IF($L481&lt;&gt;0,"",IFERROR(IF(AND(P481&gt;0,O481&lt;&gt;"",Q481&lt;&gt;"t TM"),VLOOKUP($E481,'SD Abgabe'!$A$32:$N$610,'SD Abgabe'!$H$28,FALSE)/O481*P481,VLOOKUP($E481,'SD Abgabe'!$A$32:$N$610,'SD Abgabe'!$H$28,FALSE)),""))),"")</f>
        <v/>
      </c>
      <c r="AC481" s="87"/>
      <c r="AD481" s="424" t="s">
        <v>667</v>
      </c>
      <c r="AE481" s="26" t="str">
        <f>IF($M481=0,"",IFERROR(VLOOKUP($E481,'SD Abgabe'!$A$32:$N$556,AE$20,FALSE),""))</f>
        <v/>
      </c>
      <c r="AF481" s="15">
        <f t="shared" ca="1" si="159"/>
        <v>0</v>
      </c>
      <c r="AG481">
        <f t="shared" ca="1" si="147"/>
        <v>0</v>
      </c>
      <c r="AH481">
        <f t="shared" ca="1" si="148"/>
        <v>0</v>
      </c>
      <c r="AI481">
        <f t="shared" ca="1" si="149"/>
        <v>0</v>
      </c>
      <c r="AJ481">
        <f t="shared" ca="1" si="150"/>
        <v>0</v>
      </c>
      <c r="AK481">
        <f t="shared" si="160"/>
        <v>0</v>
      </c>
      <c r="AL481" s="28" t="e">
        <f ca="1">COUNTIF(OFFSET('SD Abgabe'!$C$32,VLOOKUP(J481,Art_Abgabe,3,FALSE),0,VLOOKUP(J481,Art_Abgabe,4,FALSE)-VLOOKUP(J481,Art_Abgabe,3,FALSE)+1,1),K481)</f>
        <v>#N/A</v>
      </c>
      <c r="AM481" s="14">
        <f ca="1">COUNTIF(OFFSET('SD Abgabe'!$M$32,VLOOKUP(E481,'SD Abgabe'!$A$33:$X$485,'SD Abgabe'!$X$28,FALSE),0,1,VLOOKUP(E481,'SD Abgabe'!$A$33:$Y$485,'SD Abgabe'!$Y$28,FALSE)),M481)</f>
        <v>0</v>
      </c>
      <c r="AN481" s="91">
        <f t="shared" ca="1" si="151"/>
        <v>0</v>
      </c>
      <c r="AO481" s="98">
        <f t="shared" si="161"/>
        <v>3</v>
      </c>
      <c r="AP481" s="98">
        <f t="shared" si="152"/>
        <v>0</v>
      </c>
      <c r="AQ481" s="17" t="str">
        <f t="shared" si="153"/>
        <v>1900-1-Abgabe</v>
      </c>
    </row>
    <row r="482" spans="1:43">
      <c r="A482" s="98">
        <f t="shared" si="142"/>
        <v>0</v>
      </c>
      <c r="B482" s="98" t="str">
        <f>IF(C482=1,SUM($C$23:C482),"")</f>
        <v/>
      </c>
      <c r="C482" s="98">
        <f t="shared" si="143"/>
        <v>0</v>
      </c>
      <c r="D482" t="str">
        <f t="shared" si="155"/>
        <v>1900-1-Abgabe-</v>
      </c>
      <c r="E482" s="7" t="str">
        <f t="shared" ca="1" si="144"/>
        <v>-</v>
      </c>
      <c r="F482" s="7">
        <f t="shared" si="156"/>
        <v>1900</v>
      </c>
      <c r="G482" s="7">
        <f t="shared" si="157"/>
        <v>1</v>
      </c>
      <c r="H482" s="162">
        <f t="shared" si="154"/>
        <v>460</v>
      </c>
      <c r="I482" s="77"/>
      <c r="J482" s="78"/>
      <c r="K482" s="79"/>
      <c r="L482" s="80"/>
      <c r="M482" s="177"/>
      <c r="N482" s="309" t="str">
        <f t="shared" ca="1" si="145"/>
        <v/>
      </c>
      <c r="O482" s="310" t="str">
        <f ca="1">IFERROR(IF(VLOOKUP($E482,'SD Abgabe'!$A$32:$N$610,'SD Abgabe'!$D$28,FALSE)=0,"",VLOOKUP($E482,'SD Abgabe'!$A$32:$N$610,'SD Abgabe'!$D$28,FALSE)),"")</f>
        <v/>
      </c>
      <c r="P482" s="313"/>
      <c r="Q482" s="317" t="str">
        <f>IF(OR($M482=0,L482&lt;&gt;0),"",IFERROR(VLOOKUP($E482,'SD Abgabe'!$A$32:$N$610,'SD Abgabe'!$E$28,FALSE),""))</f>
        <v/>
      </c>
      <c r="R482" s="87"/>
      <c r="S482" s="81" t="str">
        <f t="shared" si="146"/>
        <v/>
      </c>
      <c r="T482" s="82">
        <f>IF(M482="Tierische Erzeugnisse",IF(OR($M482=0,L482&lt;&gt;0,U482&gt;0),"",IFERROR(VLOOKUP($E482,'SD Abgabe'!$A$32:$N$4326,'SD Abgabe'!$J$28,FALSE),0)),)</f>
        <v>0</v>
      </c>
      <c r="U482" s="83"/>
      <c r="V482" s="81" t="str">
        <f t="shared" si="158"/>
        <v/>
      </c>
      <c r="W482" s="82">
        <f>IF(M482="organische Düngemittel",IF(OR($M482=0,L482&lt;&gt;0,X482&gt;0),"",IFERROR(VLOOKUP($E482,'SD Abgabe'!$A$32:$N$4326,'SD Abgabe'!$J$28,FALSE),)),)</f>
        <v>0</v>
      </c>
      <c r="X482" s="84"/>
      <c r="Y482" s="85" t="str">
        <f ca="1">IFERROR(VLOOKUP($E482,'SD Abgabe'!$A$32:$N$610,Y$20,FALSE),"")</f>
        <v/>
      </c>
      <c r="Z482" s="86" t="str">
        <f ca="1">IFERROR(IF(AND(J482&lt;&gt;"eigene Stoffe",VLOOKUP($E482,'SD Abgabe'!$A$32:$N$610,'SD Abgabe'!$G$28,FALSE)=0),"",IF($L482&lt;&gt;0,"",IFERROR(IF(AND(P482&gt;0,O482&lt;&gt;"",Q482&lt;&gt;"t TM"),VLOOKUP($E482,'SD Abgabe'!$A$32:$N$610,'SD Abgabe'!$G$28,FALSE)/O482*P482,VLOOKUP($E482,'SD Abgabe'!$A$32:$N$610,'SD Abgabe'!$G$28,FALSE)),""))),"")</f>
        <v/>
      </c>
      <c r="AA482" s="87"/>
      <c r="AB482" s="86" t="str">
        <f ca="1">IFERROR(IF(AND(J482&lt;&gt;"eigene Stoffe",VLOOKUP($E482,'SD Abgabe'!$A$32:$N$610,'SD Abgabe'!$H$28,FALSE)=0),"",IF($L482&lt;&gt;0,"",IFERROR(IF(AND(P482&gt;0,O482&lt;&gt;"",Q482&lt;&gt;"t TM"),VLOOKUP($E482,'SD Abgabe'!$A$32:$N$610,'SD Abgabe'!$H$28,FALSE)/O482*P482,VLOOKUP($E482,'SD Abgabe'!$A$32:$N$610,'SD Abgabe'!$H$28,FALSE)),""))),"")</f>
        <v/>
      </c>
      <c r="AC482" s="87"/>
      <c r="AD482" s="424" t="s">
        <v>667</v>
      </c>
      <c r="AE482" s="26" t="str">
        <f>IF($M482=0,"",IFERROR(VLOOKUP($E482,'SD Abgabe'!$A$32:$N$556,AE$20,FALSE),""))</f>
        <v/>
      </c>
      <c r="AF482" s="15">
        <f t="shared" ca="1" si="159"/>
        <v>0</v>
      </c>
      <c r="AG482">
        <f t="shared" ca="1" si="147"/>
        <v>0</v>
      </c>
      <c r="AH482">
        <f t="shared" ca="1" si="148"/>
        <v>0</v>
      </c>
      <c r="AI482">
        <f t="shared" ca="1" si="149"/>
        <v>0</v>
      </c>
      <c r="AJ482">
        <f t="shared" ca="1" si="150"/>
        <v>0</v>
      </c>
      <c r="AK482">
        <f t="shared" si="160"/>
        <v>0</v>
      </c>
      <c r="AL482" s="28" t="e">
        <f ca="1">COUNTIF(OFFSET('SD Abgabe'!$C$32,VLOOKUP(J482,Art_Abgabe,3,FALSE),0,VLOOKUP(J482,Art_Abgabe,4,FALSE)-VLOOKUP(J482,Art_Abgabe,3,FALSE)+1,1),K482)</f>
        <v>#N/A</v>
      </c>
      <c r="AM482" s="14">
        <f ca="1">COUNTIF(OFFSET('SD Abgabe'!$M$32,VLOOKUP(E482,'SD Abgabe'!$A$33:$X$485,'SD Abgabe'!$X$28,FALSE),0,1,VLOOKUP(E482,'SD Abgabe'!$A$33:$Y$485,'SD Abgabe'!$Y$28,FALSE)),M482)</f>
        <v>0</v>
      </c>
      <c r="AN482" s="91">
        <f t="shared" ca="1" si="151"/>
        <v>0</v>
      </c>
      <c r="AO482" s="98">
        <f t="shared" si="161"/>
        <v>3</v>
      </c>
      <c r="AP482" s="98">
        <f t="shared" si="152"/>
        <v>0</v>
      </c>
      <c r="AQ482" s="17" t="str">
        <f t="shared" si="153"/>
        <v>1900-1-Abgabe</v>
      </c>
    </row>
    <row r="483" spans="1:43">
      <c r="A483" s="98">
        <f t="shared" si="142"/>
        <v>0</v>
      </c>
      <c r="B483" s="98" t="str">
        <f>IF(C483=1,SUM($C$23:C483),"")</f>
        <v/>
      </c>
      <c r="C483" s="98">
        <f t="shared" si="143"/>
        <v>0</v>
      </c>
      <c r="D483" t="str">
        <f t="shared" si="155"/>
        <v>1900-1-Abgabe-</v>
      </c>
      <c r="E483" s="7" t="str">
        <f t="shared" ca="1" si="144"/>
        <v>-</v>
      </c>
      <c r="F483" s="7">
        <f t="shared" si="156"/>
        <v>1900</v>
      </c>
      <c r="G483" s="7">
        <f t="shared" si="157"/>
        <v>1</v>
      </c>
      <c r="H483" s="162">
        <f t="shared" si="154"/>
        <v>461</v>
      </c>
      <c r="I483" s="77"/>
      <c r="J483" s="78"/>
      <c r="K483" s="79"/>
      <c r="L483" s="80"/>
      <c r="M483" s="177"/>
      <c r="N483" s="309" t="str">
        <f t="shared" ca="1" si="145"/>
        <v/>
      </c>
      <c r="O483" s="310" t="str">
        <f ca="1">IFERROR(IF(VLOOKUP($E483,'SD Abgabe'!$A$32:$N$610,'SD Abgabe'!$D$28,FALSE)=0,"",VLOOKUP($E483,'SD Abgabe'!$A$32:$N$610,'SD Abgabe'!$D$28,FALSE)),"")</f>
        <v/>
      </c>
      <c r="P483" s="313"/>
      <c r="Q483" s="317" t="str">
        <f>IF(OR($M483=0,L483&lt;&gt;0),"",IFERROR(VLOOKUP($E483,'SD Abgabe'!$A$32:$N$610,'SD Abgabe'!$E$28,FALSE),""))</f>
        <v/>
      </c>
      <c r="R483" s="87"/>
      <c r="S483" s="81" t="str">
        <f t="shared" si="146"/>
        <v/>
      </c>
      <c r="T483" s="82">
        <f>IF(M483="Tierische Erzeugnisse",IF(OR($M483=0,L483&lt;&gt;0,U483&gt;0),"",IFERROR(VLOOKUP($E483,'SD Abgabe'!$A$32:$N$4326,'SD Abgabe'!$J$28,FALSE),0)),)</f>
        <v>0</v>
      </c>
      <c r="U483" s="83"/>
      <c r="V483" s="81" t="str">
        <f t="shared" si="158"/>
        <v/>
      </c>
      <c r="W483" s="82">
        <f>IF(M483="organische Düngemittel",IF(OR($M483=0,L483&lt;&gt;0,X483&gt;0),"",IFERROR(VLOOKUP($E483,'SD Abgabe'!$A$32:$N$4326,'SD Abgabe'!$J$28,FALSE),)),)</f>
        <v>0</v>
      </c>
      <c r="X483" s="84"/>
      <c r="Y483" s="85" t="str">
        <f ca="1">IFERROR(VLOOKUP($E483,'SD Abgabe'!$A$32:$N$610,Y$20,FALSE),"")</f>
        <v/>
      </c>
      <c r="Z483" s="86" t="str">
        <f ca="1">IFERROR(IF(AND(J483&lt;&gt;"eigene Stoffe",VLOOKUP($E483,'SD Abgabe'!$A$32:$N$610,'SD Abgabe'!$G$28,FALSE)=0),"",IF($L483&lt;&gt;0,"",IFERROR(IF(AND(P483&gt;0,O483&lt;&gt;"",Q483&lt;&gt;"t TM"),VLOOKUP($E483,'SD Abgabe'!$A$32:$N$610,'SD Abgabe'!$G$28,FALSE)/O483*P483,VLOOKUP($E483,'SD Abgabe'!$A$32:$N$610,'SD Abgabe'!$G$28,FALSE)),""))),"")</f>
        <v/>
      </c>
      <c r="AA483" s="87"/>
      <c r="AB483" s="86" t="str">
        <f ca="1">IFERROR(IF(AND(J483&lt;&gt;"eigene Stoffe",VLOOKUP($E483,'SD Abgabe'!$A$32:$N$610,'SD Abgabe'!$H$28,FALSE)=0),"",IF($L483&lt;&gt;0,"",IFERROR(IF(AND(P483&gt;0,O483&lt;&gt;"",Q483&lt;&gt;"t TM"),VLOOKUP($E483,'SD Abgabe'!$A$32:$N$610,'SD Abgabe'!$H$28,FALSE)/O483*P483,VLOOKUP($E483,'SD Abgabe'!$A$32:$N$610,'SD Abgabe'!$H$28,FALSE)),""))),"")</f>
        <v/>
      </c>
      <c r="AC483" s="87"/>
      <c r="AD483" s="424" t="s">
        <v>667</v>
      </c>
      <c r="AE483" s="26" t="str">
        <f>IF($M483=0,"",IFERROR(VLOOKUP($E483,'SD Abgabe'!$A$32:$N$556,AE$20,FALSE),""))</f>
        <v/>
      </c>
      <c r="AF483" s="15">
        <f t="shared" ca="1" si="159"/>
        <v>0</v>
      </c>
      <c r="AG483">
        <f t="shared" ca="1" si="147"/>
        <v>0</v>
      </c>
      <c r="AH483">
        <f t="shared" ca="1" si="148"/>
        <v>0</v>
      </c>
      <c r="AI483">
        <f t="shared" ca="1" si="149"/>
        <v>0</v>
      </c>
      <c r="AJ483">
        <f t="shared" ca="1" si="150"/>
        <v>0</v>
      </c>
      <c r="AK483">
        <f t="shared" si="160"/>
        <v>0</v>
      </c>
      <c r="AL483" s="28" t="e">
        <f ca="1">COUNTIF(OFFSET('SD Abgabe'!$C$32,VLOOKUP(J483,Art_Abgabe,3,FALSE),0,VLOOKUP(J483,Art_Abgabe,4,FALSE)-VLOOKUP(J483,Art_Abgabe,3,FALSE)+1,1),K483)</f>
        <v>#N/A</v>
      </c>
      <c r="AM483" s="14">
        <f ca="1">COUNTIF(OFFSET('SD Abgabe'!$M$32,VLOOKUP(E483,'SD Abgabe'!$A$33:$X$485,'SD Abgabe'!$X$28,FALSE),0,1,VLOOKUP(E483,'SD Abgabe'!$A$33:$Y$485,'SD Abgabe'!$Y$28,FALSE)),M483)</f>
        <v>0</v>
      </c>
      <c r="AN483" s="91">
        <f t="shared" ca="1" si="151"/>
        <v>0</v>
      </c>
      <c r="AO483" s="98">
        <f t="shared" si="161"/>
        <v>3</v>
      </c>
      <c r="AP483" s="98">
        <f t="shared" si="152"/>
        <v>0</v>
      </c>
      <c r="AQ483" s="17" t="str">
        <f t="shared" si="153"/>
        <v>1900-1-Abgabe</v>
      </c>
    </row>
    <row r="484" spans="1:43">
      <c r="A484" s="98">
        <f t="shared" si="142"/>
        <v>0</v>
      </c>
      <c r="B484" s="98" t="str">
        <f>IF(C484=1,SUM($C$23:C484),"")</f>
        <v/>
      </c>
      <c r="C484" s="98">
        <f t="shared" si="143"/>
        <v>0</v>
      </c>
      <c r="D484" t="str">
        <f t="shared" si="155"/>
        <v>1900-1-Abgabe-</v>
      </c>
      <c r="E484" s="7" t="str">
        <f t="shared" ca="1" si="144"/>
        <v>-</v>
      </c>
      <c r="F484" s="7">
        <f t="shared" si="156"/>
        <v>1900</v>
      </c>
      <c r="G484" s="7">
        <f t="shared" si="157"/>
        <v>1</v>
      </c>
      <c r="H484" s="162">
        <f t="shared" si="154"/>
        <v>462</v>
      </c>
      <c r="I484" s="77"/>
      <c r="J484" s="78"/>
      <c r="K484" s="79"/>
      <c r="L484" s="80"/>
      <c r="M484" s="177"/>
      <c r="N484" s="309" t="str">
        <f t="shared" ca="1" si="145"/>
        <v/>
      </c>
      <c r="O484" s="310" t="str">
        <f ca="1">IFERROR(IF(VLOOKUP($E484,'SD Abgabe'!$A$32:$N$610,'SD Abgabe'!$D$28,FALSE)=0,"",VLOOKUP($E484,'SD Abgabe'!$A$32:$N$610,'SD Abgabe'!$D$28,FALSE)),"")</f>
        <v/>
      </c>
      <c r="P484" s="313"/>
      <c r="Q484" s="317" t="str">
        <f>IF(OR($M484=0,L484&lt;&gt;0),"",IFERROR(VLOOKUP($E484,'SD Abgabe'!$A$32:$N$610,'SD Abgabe'!$E$28,FALSE),""))</f>
        <v/>
      </c>
      <c r="R484" s="87"/>
      <c r="S484" s="81" t="str">
        <f t="shared" si="146"/>
        <v/>
      </c>
      <c r="T484" s="82">
        <f>IF(M484="Tierische Erzeugnisse",IF(OR($M484=0,L484&lt;&gt;0,U484&gt;0),"",IFERROR(VLOOKUP($E484,'SD Abgabe'!$A$32:$N$4326,'SD Abgabe'!$J$28,FALSE),0)),)</f>
        <v>0</v>
      </c>
      <c r="U484" s="83"/>
      <c r="V484" s="81" t="str">
        <f t="shared" si="158"/>
        <v/>
      </c>
      <c r="W484" s="82">
        <f>IF(M484="organische Düngemittel",IF(OR($M484=0,L484&lt;&gt;0,X484&gt;0),"",IFERROR(VLOOKUP($E484,'SD Abgabe'!$A$32:$N$4326,'SD Abgabe'!$J$28,FALSE),)),)</f>
        <v>0</v>
      </c>
      <c r="X484" s="84"/>
      <c r="Y484" s="85" t="str">
        <f ca="1">IFERROR(VLOOKUP($E484,'SD Abgabe'!$A$32:$N$610,Y$20,FALSE),"")</f>
        <v/>
      </c>
      <c r="Z484" s="86" t="str">
        <f ca="1">IFERROR(IF(AND(J484&lt;&gt;"eigene Stoffe",VLOOKUP($E484,'SD Abgabe'!$A$32:$N$610,'SD Abgabe'!$G$28,FALSE)=0),"",IF($L484&lt;&gt;0,"",IFERROR(IF(AND(P484&gt;0,O484&lt;&gt;"",Q484&lt;&gt;"t TM"),VLOOKUP($E484,'SD Abgabe'!$A$32:$N$610,'SD Abgabe'!$G$28,FALSE)/O484*P484,VLOOKUP($E484,'SD Abgabe'!$A$32:$N$610,'SD Abgabe'!$G$28,FALSE)),""))),"")</f>
        <v/>
      </c>
      <c r="AA484" s="87"/>
      <c r="AB484" s="86" t="str">
        <f ca="1">IFERROR(IF(AND(J484&lt;&gt;"eigene Stoffe",VLOOKUP($E484,'SD Abgabe'!$A$32:$N$610,'SD Abgabe'!$H$28,FALSE)=0),"",IF($L484&lt;&gt;0,"",IFERROR(IF(AND(P484&gt;0,O484&lt;&gt;"",Q484&lt;&gt;"t TM"),VLOOKUP($E484,'SD Abgabe'!$A$32:$N$610,'SD Abgabe'!$H$28,FALSE)/O484*P484,VLOOKUP($E484,'SD Abgabe'!$A$32:$N$610,'SD Abgabe'!$H$28,FALSE)),""))),"")</f>
        <v/>
      </c>
      <c r="AC484" s="87"/>
      <c r="AD484" s="424" t="s">
        <v>667</v>
      </c>
      <c r="AE484" s="26" t="str">
        <f>IF($M484=0,"",IFERROR(VLOOKUP($E484,'SD Abgabe'!$A$32:$N$556,AE$20,FALSE),""))</f>
        <v/>
      </c>
      <c r="AF484" s="15">
        <f t="shared" ca="1" si="159"/>
        <v>0</v>
      </c>
      <c r="AG484">
        <f t="shared" ca="1" si="147"/>
        <v>0</v>
      </c>
      <c r="AH484">
        <f t="shared" ca="1" si="148"/>
        <v>0</v>
      </c>
      <c r="AI484">
        <f t="shared" ca="1" si="149"/>
        <v>0</v>
      </c>
      <c r="AJ484">
        <f t="shared" ca="1" si="150"/>
        <v>0</v>
      </c>
      <c r="AK484">
        <f t="shared" si="160"/>
        <v>0</v>
      </c>
      <c r="AL484" s="28" t="e">
        <f ca="1">COUNTIF(OFFSET('SD Abgabe'!$C$32,VLOOKUP(J484,Art_Abgabe,3,FALSE),0,VLOOKUP(J484,Art_Abgabe,4,FALSE)-VLOOKUP(J484,Art_Abgabe,3,FALSE)+1,1),K484)</f>
        <v>#N/A</v>
      </c>
      <c r="AM484" s="14">
        <f ca="1">COUNTIF(OFFSET('SD Abgabe'!$M$32,VLOOKUP(E484,'SD Abgabe'!$A$33:$X$485,'SD Abgabe'!$X$28,FALSE),0,1,VLOOKUP(E484,'SD Abgabe'!$A$33:$Y$485,'SD Abgabe'!$Y$28,FALSE)),M484)</f>
        <v>0</v>
      </c>
      <c r="AN484" s="91">
        <f t="shared" ca="1" si="151"/>
        <v>0</v>
      </c>
      <c r="AO484" s="98">
        <f t="shared" si="161"/>
        <v>3</v>
      </c>
      <c r="AP484" s="98">
        <f t="shared" si="152"/>
        <v>0</v>
      </c>
      <c r="AQ484" s="17" t="str">
        <f t="shared" si="153"/>
        <v>1900-1-Abgabe</v>
      </c>
    </row>
    <row r="485" spans="1:43">
      <c r="A485" s="98">
        <f t="shared" si="142"/>
        <v>0</v>
      </c>
      <c r="B485" s="98" t="str">
        <f>IF(C485=1,SUM($C$23:C485),"")</f>
        <v/>
      </c>
      <c r="C485" s="98">
        <f t="shared" si="143"/>
        <v>0</v>
      </c>
      <c r="D485" t="str">
        <f t="shared" si="155"/>
        <v>1900-1-Abgabe-</v>
      </c>
      <c r="E485" s="7" t="str">
        <f t="shared" ca="1" si="144"/>
        <v>-</v>
      </c>
      <c r="F485" s="7">
        <f t="shared" si="156"/>
        <v>1900</v>
      </c>
      <c r="G485" s="7">
        <f t="shared" si="157"/>
        <v>1</v>
      </c>
      <c r="H485" s="162">
        <f t="shared" si="154"/>
        <v>463</v>
      </c>
      <c r="I485" s="77"/>
      <c r="J485" s="78"/>
      <c r="K485" s="79"/>
      <c r="L485" s="80"/>
      <c r="M485" s="177"/>
      <c r="N485" s="309" t="str">
        <f t="shared" ca="1" si="145"/>
        <v/>
      </c>
      <c r="O485" s="310" t="str">
        <f ca="1">IFERROR(IF(VLOOKUP($E485,'SD Abgabe'!$A$32:$N$610,'SD Abgabe'!$D$28,FALSE)=0,"",VLOOKUP($E485,'SD Abgabe'!$A$32:$N$610,'SD Abgabe'!$D$28,FALSE)),"")</f>
        <v/>
      </c>
      <c r="P485" s="313"/>
      <c r="Q485" s="317" t="str">
        <f>IF(OR($M485=0,L485&lt;&gt;0),"",IFERROR(VLOOKUP($E485,'SD Abgabe'!$A$32:$N$610,'SD Abgabe'!$E$28,FALSE),""))</f>
        <v/>
      </c>
      <c r="R485" s="87"/>
      <c r="S485" s="81" t="str">
        <f t="shared" si="146"/>
        <v/>
      </c>
      <c r="T485" s="82">
        <f>IF(M485="Tierische Erzeugnisse",IF(OR($M485=0,L485&lt;&gt;0,U485&gt;0),"",IFERROR(VLOOKUP($E485,'SD Abgabe'!$A$32:$N$4326,'SD Abgabe'!$J$28,FALSE),0)),)</f>
        <v>0</v>
      </c>
      <c r="U485" s="83"/>
      <c r="V485" s="81" t="str">
        <f t="shared" si="158"/>
        <v/>
      </c>
      <c r="W485" s="82">
        <f>IF(M485="organische Düngemittel",IF(OR($M485=0,L485&lt;&gt;0,X485&gt;0),"",IFERROR(VLOOKUP($E485,'SD Abgabe'!$A$32:$N$4326,'SD Abgabe'!$J$28,FALSE),)),)</f>
        <v>0</v>
      </c>
      <c r="X485" s="84"/>
      <c r="Y485" s="85" t="str">
        <f ca="1">IFERROR(VLOOKUP($E485,'SD Abgabe'!$A$32:$N$610,Y$20,FALSE),"")</f>
        <v/>
      </c>
      <c r="Z485" s="86" t="str">
        <f ca="1">IFERROR(IF(AND(J485&lt;&gt;"eigene Stoffe",VLOOKUP($E485,'SD Abgabe'!$A$32:$N$610,'SD Abgabe'!$G$28,FALSE)=0),"",IF($L485&lt;&gt;0,"",IFERROR(IF(AND(P485&gt;0,O485&lt;&gt;"",Q485&lt;&gt;"t TM"),VLOOKUP($E485,'SD Abgabe'!$A$32:$N$610,'SD Abgabe'!$G$28,FALSE)/O485*P485,VLOOKUP($E485,'SD Abgabe'!$A$32:$N$610,'SD Abgabe'!$G$28,FALSE)),""))),"")</f>
        <v/>
      </c>
      <c r="AA485" s="87"/>
      <c r="AB485" s="86" t="str">
        <f ca="1">IFERROR(IF(AND(J485&lt;&gt;"eigene Stoffe",VLOOKUP($E485,'SD Abgabe'!$A$32:$N$610,'SD Abgabe'!$H$28,FALSE)=0),"",IF($L485&lt;&gt;0,"",IFERROR(IF(AND(P485&gt;0,O485&lt;&gt;"",Q485&lt;&gt;"t TM"),VLOOKUP($E485,'SD Abgabe'!$A$32:$N$610,'SD Abgabe'!$H$28,FALSE)/O485*P485,VLOOKUP($E485,'SD Abgabe'!$A$32:$N$610,'SD Abgabe'!$H$28,FALSE)),""))),"")</f>
        <v/>
      </c>
      <c r="AC485" s="87"/>
      <c r="AD485" s="424" t="s">
        <v>667</v>
      </c>
      <c r="AE485" s="26" t="str">
        <f>IF($M485=0,"",IFERROR(VLOOKUP($E485,'SD Abgabe'!$A$32:$N$556,AE$20,FALSE),""))</f>
        <v/>
      </c>
      <c r="AF485" s="15">
        <f t="shared" ca="1" si="159"/>
        <v>0</v>
      </c>
      <c r="AG485">
        <f t="shared" ca="1" si="147"/>
        <v>0</v>
      </c>
      <c r="AH485">
        <f t="shared" ca="1" si="148"/>
        <v>0</v>
      </c>
      <c r="AI485">
        <f t="shared" ca="1" si="149"/>
        <v>0</v>
      </c>
      <c r="AJ485">
        <f t="shared" ca="1" si="150"/>
        <v>0</v>
      </c>
      <c r="AK485">
        <f t="shared" si="160"/>
        <v>0</v>
      </c>
      <c r="AL485" s="28" t="e">
        <f ca="1">COUNTIF(OFFSET('SD Abgabe'!$C$32,VLOOKUP(J485,Art_Abgabe,3,FALSE),0,VLOOKUP(J485,Art_Abgabe,4,FALSE)-VLOOKUP(J485,Art_Abgabe,3,FALSE)+1,1),K485)</f>
        <v>#N/A</v>
      </c>
      <c r="AM485" s="14">
        <f ca="1">COUNTIF(OFFSET('SD Abgabe'!$M$32,VLOOKUP(E485,'SD Abgabe'!$A$33:$X$485,'SD Abgabe'!$X$28,FALSE),0,1,VLOOKUP(E485,'SD Abgabe'!$A$33:$Y$485,'SD Abgabe'!$Y$28,FALSE)),M485)</f>
        <v>0</v>
      </c>
      <c r="AN485" s="91">
        <f t="shared" ca="1" si="151"/>
        <v>0</v>
      </c>
      <c r="AO485" s="98">
        <f t="shared" si="161"/>
        <v>3</v>
      </c>
      <c r="AP485" s="98">
        <f t="shared" si="152"/>
        <v>0</v>
      </c>
      <c r="AQ485" s="17" t="str">
        <f t="shared" si="153"/>
        <v>1900-1-Abgabe</v>
      </c>
    </row>
    <row r="486" spans="1:43">
      <c r="A486" s="98">
        <f t="shared" si="142"/>
        <v>0</v>
      </c>
      <c r="B486" s="98" t="str">
        <f>IF(C486=1,SUM($C$23:C486),"")</f>
        <v/>
      </c>
      <c r="C486" s="98">
        <f t="shared" si="143"/>
        <v>0</v>
      </c>
      <c r="D486" t="str">
        <f t="shared" si="155"/>
        <v>1900-1-Abgabe-</v>
      </c>
      <c r="E486" s="7" t="str">
        <f t="shared" ca="1" si="144"/>
        <v>-</v>
      </c>
      <c r="F486" s="7">
        <f t="shared" si="156"/>
        <v>1900</v>
      </c>
      <c r="G486" s="7">
        <f t="shared" si="157"/>
        <v>1</v>
      </c>
      <c r="H486" s="162">
        <f t="shared" si="154"/>
        <v>464</v>
      </c>
      <c r="I486" s="77"/>
      <c r="J486" s="78"/>
      <c r="K486" s="79"/>
      <c r="L486" s="80"/>
      <c r="M486" s="177"/>
      <c r="N486" s="309" t="str">
        <f t="shared" ca="1" si="145"/>
        <v/>
      </c>
      <c r="O486" s="310" t="str">
        <f ca="1">IFERROR(IF(VLOOKUP($E486,'SD Abgabe'!$A$32:$N$610,'SD Abgabe'!$D$28,FALSE)=0,"",VLOOKUP($E486,'SD Abgabe'!$A$32:$N$610,'SD Abgabe'!$D$28,FALSE)),"")</f>
        <v/>
      </c>
      <c r="P486" s="313"/>
      <c r="Q486" s="317" t="str">
        <f>IF(OR($M486=0,L486&lt;&gt;0),"",IFERROR(VLOOKUP($E486,'SD Abgabe'!$A$32:$N$610,'SD Abgabe'!$E$28,FALSE),""))</f>
        <v/>
      </c>
      <c r="R486" s="87"/>
      <c r="S486" s="81" t="str">
        <f t="shared" si="146"/>
        <v/>
      </c>
      <c r="T486" s="82">
        <f>IF(M486="Tierische Erzeugnisse",IF(OR($M486=0,L486&lt;&gt;0,U486&gt;0),"",IFERROR(VLOOKUP($E486,'SD Abgabe'!$A$32:$N$4326,'SD Abgabe'!$J$28,FALSE),0)),)</f>
        <v>0</v>
      </c>
      <c r="U486" s="83"/>
      <c r="V486" s="81" t="str">
        <f t="shared" si="158"/>
        <v/>
      </c>
      <c r="W486" s="82">
        <f>IF(M486="organische Düngemittel",IF(OR($M486=0,L486&lt;&gt;0,X486&gt;0),"",IFERROR(VLOOKUP($E486,'SD Abgabe'!$A$32:$N$4326,'SD Abgabe'!$J$28,FALSE),)),)</f>
        <v>0</v>
      </c>
      <c r="X486" s="84"/>
      <c r="Y486" s="85" t="str">
        <f ca="1">IFERROR(VLOOKUP($E486,'SD Abgabe'!$A$32:$N$610,Y$20,FALSE),"")</f>
        <v/>
      </c>
      <c r="Z486" s="86" t="str">
        <f ca="1">IFERROR(IF(AND(J486&lt;&gt;"eigene Stoffe",VLOOKUP($E486,'SD Abgabe'!$A$32:$N$610,'SD Abgabe'!$G$28,FALSE)=0),"",IF($L486&lt;&gt;0,"",IFERROR(IF(AND(P486&gt;0,O486&lt;&gt;"",Q486&lt;&gt;"t TM"),VLOOKUP($E486,'SD Abgabe'!$A$32:$N$610,'SD Abgabe'!$G$28,FALSE)/O486*P486,VLOOKUP($E486,'SD Abgabe'!$A$32:$N$610,'SD Abgabe'!$G$28,FALSE)),""))),"")</f>
        <v/>
      </c>
      <c r="AA486" s="87"/>
      <c r="AB486" s="86" t="str">
        <f ca="1">IFERROR(IF(AND(J486&lt;&gt;"eigene Stoffe",VLOOKUP($E486,'SD Abgabe'!$A$32:$N$610,'SD Abgabe'!$H$28,FALSE)=0),"",IF($L486&lt;&gt;0,"",IFERROR(IF(AND(P486&gt;0,O486&lt;&gt;"",Q486&lt;&gt;"t TM"),VLOOKUP($E486,'SD Abgabe'!$A$32:$N$610,'SD Abgabe'!$H$28,FALSE)/O486*P486,VLOOKUP($E486,'SD Abgabe'!$A$32:$N$610,'SD Abgabe'!$H$28,FALSE)),""))),"")</f>
        <v/>
      </c>
      <c r="AC486" s="87"/>
      <c r="AD486" s="424" t="s">
        <v>667</v>
      </c>
      <c r="AE486" s="26" t="str">
        <f>IF($M486=0,"",IFERROR(VLOOKUP($E486,'SD Abgabe'!$A$32:$N$556,AE$20,FALSE),""))</f>
        <v/>
      </c>
      <c r="AF486" s="15">
        <f t="shared" ca="1" si="159"/>
        <v>0</v>
      </c>
      <c r="AG486">
        <f t="shared" ca="1" si="147"/>
        <v>0</v>
      </c>
      <c r="AH486">
        <f t="shared" ca="1" si="148"/>
        <v>0</v>
      </c>
      <c r="AI486">
        <f t="shared" ca="1" si="149"/>
        <v>0</v>
      </c>
      <c r="AJ486">
        <f t="shared" ca="1" si="150"/>
        <v>0</v>
      </c>
      <c r="AK486">
        <f t="shared" si="160"/>
        <v>0</v>
      </c>
      <c r="AL486" s="28" t="e">
        <f ca="1">COUNTIF(OFFSET('SD Abgabe'!$C$32,VLOOKUP(J486,Art_Abgabe,3,FALSE),0,VLOOKUP(J486,Art_Abgabe,4,FALSE)-VLOOKUP(J486,Art_Abgabe,3,FALSE)+1,1),K486)</f>
        <v>#N/A</v>
      </c>
      <c r="AM486" s="14">
        <f ca="1">COUNTIF(OFFSET('SD Abgabe'!$M$32,VLOOKUP(E486,'SD Abgabe'!$A$33:$X$485,'SD Abgabe'!$X$28,FALSE),0,1,VLOOKUP(E486,'SD Abgabe'!$A$33:$Y$485,'SD Abgabe'!$Y$28,FALSE)),M486)</f>
        <v>0</v>
      </c>
      <c r="AN486" s="91">
        <f t="shared" ca="1" si="151"/>
        <v>0</v>
      </c>
      <c r="AO486" s="98">
        <f t="shared" si="161"/>
        <v>3</v>
      </c>
      <c r="AP486" s="98">
        <f t="shared" si="152"/>
        <v>0</v>
      </c>
      <c r="AQ486" s="17" t="str">
        <f t="shared" si="153"/>
        <v>1900-1-Abgabe</v>
      </c>
    </row>
    <row r="487" spans="1:43">
      <c r="A487" s="98">
        <f t="shared" si="142"/>
        <v>0</v>
      </c>
      <c r="B487" s="98" t="str">
        <f>IF(C487=1,SUM($C$23:C487),"")</f>
        <v/>
      </c>
      <c r="C487" s="98">
        <f t="shared" si="143"/>
        <v>0</v>
      </c>
      <c r="D487" t="str">
        <f t="shared" si="155"/>
        <v>1900-1-Abgabe-</v>
      </c>
      <c r="E487" s="7" t="str">
        <f t="shared" ca="1" si="144"/>
        <v>-</v>
      </c>
      <c r="F487" s="7">
        <f t="shared" si="156"/>
        <v>1900</v>
      </c>
      <c r="G487" s="7">
        <f t="shared" si="157"/>
        <v>1</v>
      </c>
      <c r="H487" s="162">
        <f t="shared" si="154"/>
        <v>465</v>
      </c>
      <c r="I487" s="77"/>
      <c r="J487" s="78"/>
      <c r="K487" s="79"/>
      <c r="L487" s="80"/>
      <c r="M487" s="177"/>
      <c r="N487" s="309" t="str">
        <f t="shared" ca="1" si="145"/>
        <v/>
      </c>
      <c r="O487" s="310" t="str">
        <f ca="1">IFERROR(IF(VLOOKUP($E487,'SD Abgabe'!$A$32:$N$610,'SD Abgabe'!$D$28,FALSE)=0,"",VLOOKUP($E487,'SD Abgabe'!$A$32:$N$610,'SD Abgabe'!$D$28,FALSE)),"")</f>
        <v/>
      </c>
      <c r="P487" s="313"/>
      <c r="Q487" s="317" t="str">
        <f>IF(OR($M487=0,L487&lt;&gt;0),"",IFERROR(VLOOKUP($E487,'SD Abgabe'!$A$32:$N$610,'SD Abgabe'!$E$28,FALSE),""))</f>
        <v/>
      </c>
      <c r="R487" s="87"/>
      <c r="S487" s="81" t="str">
        <f t="shared" si="146"/>
        <v/>
      </c>
      <c r="T487" s="82">
        <f>IF(M487="Tierische Erzeugnisse",IF(OR($M487=0,L487&lt;&gt;0,U487&gt;0),"",IFERROR(VLOOKUP($E487,'SD Abgabe'!$A$32:$N$4326,'SD Abgabe'!$J$28,FALSE),0)),)</f>
        <v>0</v>
      </c>
      <c r="U487" s="83"/>
      <c r="V487" s="81" t="str">
        <f t="shared" si="158"/>
        <v/>
      </c>
      <c r="W487" s="82">
        <f>IF(M487="organische Düngemittel",IF(OR($M487=0,L487&lt;&gt;0,X487&gt;0),"",IFERROR(VLOOKUP($E487,'SD Abgabe'!$A$32:$N$4326,'SD Abgabe'!$J$28,FALSE),)),)</f>
        <v>0</v>
      </c>
      <c r="X487" s="84"/>
      <c r="Y487" s="85" t="str">
        <f ca="1">IFERROR(VLOOKUP($E487,'SD Abgabe'!$A$32:$N$610,Y$20,FALSE),"")</f>
        <v/>
      </c>
      <c r="Z487" s="86" t="str">
        <f ca="1">IFERROR(IF(AND(J487&lt;&gt;"eigene Stoffe",VLOOKUP($E487,'SD Abgabe'!$A$32:$N$610,'SD Abgabe'!$G$28,FALSE)=0),"",IF($L487&lt;&gt;0,"",IFERROR(IF(AND(P487&gt;0,O487&lt;&gt;"",Q487&lt;&gt;"t TM"),VLOOKUP($E487,'SD Abgabe'!$A$32:$N$610,'SD Abgabe'!$G$28,FALSE)/O487*P487,VLOOKUP($E487,'SD Abgabe'!$A$32:$N$610,'SD Abgabe'!$G$28,FALSE)),""))),"")</f>
        <v/>
      </c>
      <c r="AA487" s="87"/>
      <c r="AB487" s="86" t="str">
        <f ca="1">IFERROR(IF(AND(J487&lt;&gt;"eigene Stoffe",VLOOKUP($E487,'SD Abgabe'!$A$32:$N$610,'SD Abgabe'!$H$28,FALSE)=0),"",IF($L487&lt;&gt;0,"",IFERROR(IF(AND(P487&gt;0,O487&lt;&gt;"",Q487&lt;&gt;"t TM"),VLOOKUP($E487,'SD Abgabe'!$A$32:$N$610,'SD Abgabe'!$H$28,FALSE)/O487*P487,VLOOKUP($E487,'SD Abgabe'!$A$32:$N$610,'SD Abgabe'!$H$28,FALSE)),""))),"")</f>
        <v/>
      </c>
      <c r="AC487" s="87"/>
      <c r="AD487" s="424" t="s">
        <v>667</v>
      </c>
      <c r="AE487" s="26" t="str">
        <f>IF($M487=0,"",IFERROR(VLOOKUP($E487,'SD Abgabe'!$A$32:$N$556,AE$20,FALSE),""))</f>
        <v/>
      </c>
      <c r="AF487" s="15">
        <f t="shared" ca="1" si="159"/>
        <v>0</v>
      </c>
      <c r="AG487">
        <f t="shared" ca="1" si="147"/>
        <v>0</v>
      </c>
      <c r="AH487">
        <f t="shared" ca="1" si="148"/>
        <v>0</v>
      </c>
      <c r="AI487">
        <f t="shared" ca="1" si="149"/>
        <v>0</v>
      </c>
      <c r="AJ487">
        <f t="shared" ca="1" si="150"/>
        <v>0</v>
      </c>
      <c r="AK487">
        <f t="shared" si="160"/>
        <v>0</v>
      </c>
      <c r="AL487" s="28" t="e">
        <f ca="1">COUNTIF(OFFSET('SD Abgabe'!$C$32,VLOOKUP(J487,Art_Abgabe,3,FALSE),0,VLOOKUP(J487,Art_Abgabe,4,FALSE)-VLOOKUP(J487,Art_Abgabe,3,FALSE)+1,1),K487)</f>
        <v>#N/A</v>
      </c>
      <c r="AM487" s="14">
        <f ca="1">COUNTIF(OFFSET('SD Abgabe'!$M$32,VLOOKUP(E487,'SD Abgabe'!$A$33:$X$485,'SD Abgabe'!$X$28,FALSE),0,1,VLOOKUP(E487,'SD Abgabe'!$A$33:$Y$485,'SD Abgabe'!$Y$28,FALSE)),M487)</f>
        <v>0</v>
      </c>
      <c r="AN487" s="91">
        <f t="shared" ca="1" si="151"/>
        <v>0</v>
      </c>
      <c r="AO487" s="98">
        <f t="shared" si="161"/>
        <v>3</v>
      </c>
      <c r="AP487" s="98">
        <f t="shared" si="152"/>
        <v>0</v>
      </c>
      <c r="AQ487" s="17" t="str">
        <f t="shared" si="153"/>
        <v>1900-1-Abgabe</v>
      </c>
    </row>
    <row r="488" spans="1:43">
      <c r="A488" s="98">
        <f t="shared" si="142"/>
        <v>0</v>
      </c>
      <c r="B488" s="98" t="str">
        <f>IF(C488=1,SUM($C$23:C488),"")</f>
        <v/>
      </c>
      <c r="C488" s="98">
        <f t="shared" si="143"/>
        <v>0</v>
      </c>
      <c r="D488" t="str">
        <f t="shared" si="155"/>
        <v>1900-1-Abgabe-</v>
      </c>
      <c r="E488" s="7" t="str">
        <f t="shared" ca="1" si="144"/>
        <v>-</v>
      </c>
      <c r="F488" s="7">
        <f t="shared" si="156"/>
        <v>1900</v>
      </c>
      <c r="G488" s="7">
        <f t="shared" si="157"/>
        <v>1</v>
      </c>
      <c r="H488" s="162">
        <f t="shared" si="154"/>
        <v>466</v>
      </c>
      <c r="I488" s="77"/>
      <c r="J488" s="78"/>
      <c r="K488" s="79"/>
      <c r="L488" s="80"/>
      <c r="M488" s="177"/>
      <c r="N488" s="309" t="str">
        <f t="shared" ca="1" si="145"/>
        <v/>
      </c>
      <c r="O488" s="310" t="str">
        <f ca="1">IFERROR(IF(VLOOKUP($E488,'SD Abgabe'!$A$32:$N$610,'SD Abgabe'!$D$28,FALSE)=0,"",VLOOKUP($E488,'SD Abgabe'!$A$32:$N$610,'SD Abgabe'!$D$28,FALSE)),"")</f>
        <v/>
      </c>
      <c r="P488" s="313"/>
      <c r="Q488" s="317" t="str">
        <f>IF(OR($M488=0,L488&lt;&gt;0),"",IFERROR(VLOOKUP($E488,'SD Abgabe'!$A$32:$N$610,'SD Abgabe'!$E$28,FALSE),""))</f>
        <v/>
      </c>
      <c r="R488" s="87"/>
      <c r="S488" s="81" t="str">
        <f t="shared" si="146"/>
        <v/>
      </c>
      <c r="T488" s="82">
        <f>IF(M488="Tierische Erzeugnisse",IF(OR($M488=0,L488&lt;&gt;0,U488&gt;0),"",IFERROR(VLOOKUP($E488,'SD Abgabe'!$A$32:$N$4326,'SD Abgabe'!$J$28,FALSE),0)),)</f>
        <v>0</v>
      </c>
      <c r="U488" s="83"/>
      <c r="V488" s="81" t="str">
        <f t="shared" si="158"/>
        <v/>
      </c>
      <c r="W488" s="82">
        <f>IF(M488="organische Düngemittel",IF(OR($M488=0,L488&lt;&gt;0,X488&gt;0),"",IFERROR(VLOOKUP($E488,'SD Abgabe'!$A$32:$N$4326,'SD Abgabe'!$J$28,FALSE),)),)</f>
        <v>0</v>
      </c>
      <c r="X488" s="84"/>
      <c r="Y488" s="85" t="str">
        <f ca="1">IFERROR(VLOOKUP($E488,'SD Abgabe'!$A$32:$N$610,Y$20,FALSE),"")</f>
        <v/>
      </c>
      <c r="Z488" s="86" t="str">
        <f ca="1">IFERROR(IF(AND(J488&lt;&gt;"eigene Stoffe",VLOOKUP($E488,'SD Abgabe'!$A$32:$N$610,'SD Abgabe'!$G$28,FALSE)=0),"",IF($L488&lt;&gt;0,"",IFERROR(IF(AND(P488&gt;0,O488&lt;&gt;"",Q488&lt;&gt;"t TM"),VLOOKUP($E488,'SD Abgabe'!$A$32:$N$610,'SD Abgabe'!$G$28,FALSE)/O488*P488,VLOOKUP($E488,'SD Abgabe'!$A$32:$N$610,'SD Abgabe'!$G$28,FALSE)),""))),"")</f>
        <v/>
      </c>
      <c r="AA488" s="87"/>
      <c r="AB488" s="86" t="str">
        <f ca="1">IFERROR(IF(AND(J488&lt;&gt;"eigene Stoffe",VLOOKUP($E488,'SD Abgabe'!$A$32:$N$610,'SD Abgabe'!$H$28,FALSE)=0),"",IF($L488&lt;&gt;0,"",IFERROR(IF(AND(P488&gt;0,O488&lt;&gt;"",Q488&lt;&gt;"t TM"),VLOOKUP($E488,'SD Abgabe'!$A$32:$N$610,'SD Abgabe'!$H$28,FALSE)/O488*P488,VLOOKUP($E488,'SD Abgabe'!$A$32:$N$610,'SD Abgabe'!$H$28,FALSE)),""))),"")</f>
        <v/>
      </c>
      <c r="AC488" s="87"/>
      <c r="AD488" s="424" t="s">
        <v>667</v>
      </c>
      <c r="AE488" s="26" t="str">
        <f>IF($M488=0,"",IFERROR(VLOOKUP($E488,'SD Abgabe'!$A$32:$N$556,AE$20,FALSE),""))</f>
        <v/>
      </c>
      <c r="AF488" s="15">
        <f t="shared" ca="1" si="159"/>
        <v>0</v>
      </c>
      <c r="AG488">
        <f t="shared" ca="1" si="147"/>
        <v>0</v>
      </c>
      <c r="AH488">
        <f t="shared" ca="1" si="148"/>
        <v>0</v>
      </c>
      <c r="AI488">
        <f t="shared" ca="1" si="149"/>
        <v>0</v>
      </c>
      <c r="AJ488">
        <f t="shared" ca="1" si="150"/>
        <v>0</v>
      </c>
      <c r="AK488">
        <f t="shared" si="160"/>
        <v>0</v>
      </c>
      <c r="AL488" s="28" t="e">
        <f ca="1">COUNTIF(OFFSET('SD Abgabe'!$C$32,VLOOKUP(J488,Art_Abgabe,3,FALSE),0,VLOOKUP(J488,Art_Abgabe,4,FALSE)-VLOOKUP(J488,Art_Abgabe,3,FALSE)+1,1),K488)</f>
        <v>#N/A</v>
      </c>
      <c r="AM488" s="14">
        <f ca="1">COUNTIF(OFFSET('SD Abgabe'!$M$32,VLOOKUP(E488,'SD Abgabe'!$A$33:$X$485,'SD Abgabe'!$X$28,FALSE),0,1,VLOOKUP(E488,'SD Abgabe'!$A$33:$Y$485,'SD Abgabe'!$Y$28,FALSE)),M488)</f>
        <v>0</v>
      </c>
      <c r="AN488" s="91">
        <f t="shared" ca="1" si="151"/>
        <v>0</v>
      </c>
      <c r="AO488" s="98">
        <f t="shared" si="161"/>
        <v>3</v>
      </c>
      <c r="AP488" s="98">
        <f t="shared" si="152"/>
        <v>0</v>
      </c>
      <c r="AQ488" s="17" t="str">
        <f t="shared" si="153"/>
        <v>1900-1-Abgabe</v>
      </c>
    </row>
    <row r="489" spans="1:43">
      <c r="A489" s="98">
        <f t="shared" si="142"/>
        <v>0</v>
      </c>
      <c r="B489" s="98" t="str">
        <f>IF(C489=1,SUM($C$23:C489),"")</f>
        <v/>
      </c>
      <c r="C489" s="98">
        <f t="shared" si="143"/>
        <v>0</v>
      </c>
      <c r="D489" t="str">
        <f t="shared" si="155"/>
        <v>1900-1-Abgabe-</v>
      </c>
      <c r="E489" s="7" t="str">
        <f t="shared" ca="1" si="144"/>
        <v>-</v>
      </c>
      <c r="F489" s="7">
        <f t="shared" si="156"/>
        <v>1900</v>
      </c>
      <c r="G489" s="7">
        <f t="shared" si="157"/>
        <v>1</v>
      </c>
      <c r="H489" s="162">
        <f t="shared" si="154"/>
        <v>467</v>
      </c>
      <c r="I489" s="77"/>
      <c r="J489" s="78"/>
      <c r="K489" s="79"/>
      <c r="L489" s="80"/>
      <c r="M489" s="177"/>
      <c r="N489" s="309" t="str">
        <f t="shared" ca="1" si="145"/>
        <v/>
      </c>
      <c r="O489" s="310" t="str">
        <f ca="1">IFERROR(IF(VLOOKUP($E489,'SD Abgabe'!$A$32:$N$610,'SD Abgabe'!$D$28,FALSE)=0,"",VLOOKUP($E489,'SD Abgabe'!$A$32:$N$610,'SD Abgabe'!$D$28,FALSE)),"")</f>
        <v/>
      </c>
      <c r="P489" s="313"/>
      <c r="Q489" s="317" t="str">
        <f>IF(OR($M489=0,L489&lt;&gt;0),"",IFERROR(VLOOKUP($E489,'SD Abgabe'!$A$32:$N$610,'SD Abgabe'!$E$28,FALSE),""))</f>
        <v/>
      </c>
      <c r="R489" s="87"/>
      <c r="S489" s="81" t="str">
        <f t="shared" si="146"/>
        <v/>
      </c>
      <c r="T489" s="82">
        <f>IF(M489="Tierische Erzeugnisse",IF(OR($M489=0,L489&lt;&gt;0,U489&gt;0),"",IFERROR(VLOOKUP($E489,'SD Abgabe'!$A$32:$N$4326,'SD Abgabe'!$J$28,FALSE),0)),)</f>
        <v>0</v>
      </c>
      <c r="U489" s="83"/>
      <c r="V489" s="81" t="str">
        <f t="shared" si="158"/>
        <v/>
      </c>
      <c r="W489" s="82">
        <f>IF(M489="organische Düngemittel",IF(OR($M489=0,L489&lt;&gt;0,X489&gt;0),"",IFERROR(VLOOKUP($E489,'SD Abgabe'!$A$32:$N$4326,'SD Abgabe'!$J$28,FALSE),)),)</f>
        <v>0</v>
      </c>
      <c r="X489" s="84"/>
      <c r="Y489" s="85" t="str">
        <f ca="1">IFERROR(VLOOKUP($E489,'SD Abgabe'!$A$32:$N$610,Y$20,FALSE),"")</f>
        <v/>
      </c>
      <c r="Z489" s="86" t="str">
        <f ca="1">IFERROR(IF(AND(J489&lt;&gt;"eigene Stoffe",VLOOKUP($E489,'SD Abgabe'!$A$32:$N$610,'SD Abgabe'!$G$28,FALSE)=0),"",IF($L489&lt;&gt;0,"",IFERROR(IF(AND(P489&gt;0,O489&lt;&gt;"",Q489&lt;&gt;"t TM"),VLOOKUP($E489,'SD Abgabe'!$A$32:$N$610,'SD Abgabe'!$G$28,FALSE)/O489*P489,VLOOKUP($E489,'SD Abgabe'!$A$32:$N$610,'SD Abgabe'!$G$28,FALSE)),""))),"")</f>
        <v/>
      </c>
      <c r="AA489" s="87"/>
      <c r="AB489" s="86" t="str">
        <f ca="1">IFERROR(IF(AND(J489&lt;&gt;"eigene Stoffe",VLOOKUP($E489,'SD Abgabe'!$A$32:$N$610,'SD Abgabe'!$H$28,FALSE)=0),"",IF($L489&lt;&gt;0,"",IFERROR(IF(AND(P489&gt;0,O489&lt;&gt;"",Q489&lt;&gt;"t TM"),VLOOKUP($E489,'SD Abgabe'!$A$32:$N$610,'SD Abgabe'!$H$28,FALSE)/O489*P489,VLOOKUP($E489,'SD Abgabe'!$A$32:$N$610,'SD Abgabe'!$H$28,FALSE)),""))),"")</f>
        <v/>
      </c>
      <c r="AC489" s="87"/>
      <c r="AD489" s="424" t="s">
        <v>667</v>
      </c>
      <c r="AE489" s="26" t="str">
        <f>IF($M489=0,"",IFERROR(VLOOKUP($E489,'SD Abgabe'!$A$32:$N$556,AE$20,FALSE),""))</f>
        <v/>
      </c>
      <c r="AF489" s="15">
        <f t="shared" ca="1" si="159"/>
        <v>0</v>
      </c>
      <c r="AG489">
        <f t="shared" ca="1" si="147"/>
        <v>0</v>
      </c>
      <c r="AH489">
        <f t="shared" ca="1" si="148"/>
        <v>0</v>
      </c>
      <c r="AI489">
        <f t="shared" ca="1" si="149"/>
        <v>0</v>
      </c>
      <c r="AJ489">
        <f t="shared" ca="1" si="150"/>
        <v>0</v>
      </c>
      <c r="AK489">
        <f t="shared" si="160"/>
        <v>0</v>
      </c>
      <c r="AL489" s="28" t="e">
        <f ca="1">COUNTIF(OFFSET('SD Abgabe'!$C$32,VLOOKUP(J489,Art_Abgabe,3,FALSE),0,VLOOKUP(J489,Art_Abgabe,4,FALSE)-VLOOKUP(J489,Art_Abgabe,3,FALSE)+1,1),K489)</f>
        <v>#N/A</v>
      </c>
      <c r="AM489" s="14">
        <f ca="1">COUNTIF(OFFSET('SD Abgabe'!$M$32,VLOOKUP(E489,'SD Abgabe'!$A$33:$X$485,'SD Abgabe'!$X$28,FALSE),0,1,VLOOKUP(E489,'SD Abgabe'!$A$33:$Y$485,'SD Abgabe'!$Y$28,FALSE)),M489)</f>
        <v>0</v>
      </c>
      <c r="AN489" s="91">
        <f t="shared" ca="1" si="151"/>
        <v>0</v>
      </c>
      <c r="AO489" s="98">
        <f t="shared" si="161"/>
        <v>3</v>
      </c>
      <c r="AP489" s="98">
        <f t="shared" si="152"/>
        <v>0</v>
      </c>
      <c r="AQ489" s="17" t="str">
        <f t="shared" si="153"/>
        <v>1900-1-Abgabe</v>
      </c>
    </row>
    <row r="490" spans="1:43">
      <c r="A490" s="98">
        <f t="shared" si="142"/>
        <v>0</v>
      </c>
      <c r="B490" s="98" t="str">
        <f>IF(C490=1,SUM($C$23:C490),"")</f>
        <v/>
      </c>
      <c r="C490" s="98">
        <f t="shared" si="143"/>
        <v>0</v>
      </c>
      <c r="D490" t="str">
        <f t="shared" si="155"/>
        <v>1900-1-Abgabe-</v>
      </c>
      <c r="E490" s="7" t="str">
        <f t="shared" ca="1" si="144"/>
        <v>-</v>
      </c>
      <c r="F490" s="7">
        <f t="shared" si="156"/>
        <v>1900</v>
      </c>
      <c r="G490" s="7">
        <f t="shared" si="157"/>
        <v>1</v>
      </c>
      <c r="H490" s="162">
        <f t="shared" si="154"/>
        <v>468</v>
      </c>
      <c r="I490" s="77"/>
      <c r="J490" s="78"/>
      <c r="K490" s="79"/>
      <c r="L490" s="80"/>
      <c r="M490" s="177"/>
      <c r="N490" s="309" t="str">
        <f t="shared" ca="1" si="145"/>
        <v/>
      </c>
      <c r="O490" s="310" t="str">
        <f ca="1">IFERROR(IF(VLOOKUP($E490,'SD Abgabe'!$A$32:$N$610,'SD Abgabe'!$D$28,FALSE)=0,"",VLOOKUP($E490,'SD Abgabe'!$A$32:$N$610,'SD Abgabe'!$D$28,FALSE)),"")</f>
        <v/>
      </c>
      <c r="P490" s="313"/>
      <c r="Q490" s="317" t="str">
        <f>IF(OR($M490=0,L490&lt;&gt;0),"",IFERROR(VLOOKUP($E490,'SD Abgabe'!$A$32:$N$610,'SD Abgabe'!$E$28,FALSE),""))</f>
        <v/>
      </c>
      <c r="R490" s="87"/>
      <c r="S490" s="81" t="str">
        <f t="shared" si="146"/>
        <v/>
      </c>
      <c r="T490" s="82">
        <f>IF(M490="Tierische Erzeugnisse",IF(OR($M490=0,L490&lt;&gt;0,U490&gt;0),"",IFERROR(VLOOKUP($E490,'SD Abgabe'!$A$32:$N$4326,'SD Abgabe'!$J$28,FALSE),0)),)</f>
        <v>0</v>
      </c>
      <c r="U490" s="83"/>
      <c r="V490" s="81" t="str">
        <f t="shared" si="158"/>
        <v/>
      </c>
      <c r="W490" s="82">
        <f>IF(M490="organische Düngemittel",IF(OR($M490=0,L490&lt;&gt;0,X490&gt;0),"",IFERROR(VLOOKUP($E490,'SD Abgabe'!$A$32:$N$4326,'SD Abgabe'!$J$28,FALSE),)),)</f>
        <v>0</v>
      </c>
      <c r="X490" s="84"/>
      <c r="Y490" s="85" t="str">
        <f ca="1">IFERROR(VLOOKUP($E490,'SD Abgabe'!$A$32:$N$610,Y$20,FALSE),"")</f>
        <v/>
      </c>
      <c r="Z490" s="86" t="str">
        <f ca="1">IFERROR(IF(AND(J490&lt;&gt;"eigene Stoffe",VLOOKUP($E490,'SD Abgabe'!$A$32:$N$610,'SD Abgabe'!$G$28,FALSE)=0),"",IF($L490&lt;&gt;0,"",IFERROR(IF(AND(P490&gt;0,O490&lt;&gt;"",Q490&lt;&gt;"t TM"),VLOOKUP($E490,'SD Abgabe'!$A$32:$N$610,'SD Abgabe'!$G$28,FALSE)/O490*P490,VLOOKUP($E490,'SD Abgabe'!$A$32:$N$610,'SD Abgabe'!$G$28,FALSE)),""))),"")</f>
        <v/>
      </c>
      <c r="AA490" s="87"/>
      <c r="AB490" s="86" t="str">
        <f ca="1">IFERROR(IF(AND(J490&lt;&gt;"eigene Stoffe",VLOOKUP($E490,'SD Abgabe'!$A$32:$N$610,'SD Abgabe'!$H$28,FALSE)=0),"",IF($L490&lt;&gt;0,"",IFERROR(IF(AND(P490&gt;0,O490&lt;&gt;"",Q490&lt;&gt;"t TM"),VLOOKUP($E490,'SD Abgabe'!$A$32:$N$610,'SD Abgabe'!$H$28,FALSE)/O490*P490,VLOOKUP($E490,'SD Abgabe'!$A$32:$N$610,'SD Abgabe'!$H$28,FALSE)),""))),"")</f>
        <v/>
      </c>
      <c r="AC490" s="87"/>
      <c r="AD490" s="424" t="s">
        <v>667</v>
      </c>
      <c r="AE490" s="26" t="str">
        <f>IF($M490=0,"",IFERROR(VLOOKUP($E490,'SD Abgabe'!$A$32:$N$556,AE$20,FALSE),""))</f>
        <v/>
      </c>
      <c r="AF490" s="15">
        <f t="shared" ca="1" si="159"/>
        <v>0</v>
      </c>
      <c r="AG490">
        <f t="shared" ca="1" si="147"/>
        <v>0</v>
      </c>
      <c r="AH490">
        <f t="shared" ca="1" si="148"/>
        <v>0</v>
      </c>
      <c r="AI490">
        <f t="shared" ca="1" si="149"/>
        <v>0</v>
      </c>
      <c r="AJ490">
        <f t="shared" ca="1" si="150"/>
        <v>0</v>
      </c>
      <c r="AK490">
        <f t="shared" si="160"/>
        <v>0</v>
      </c>
      <c r="AL490" s="28" t="e">
        <f ca="1">COUNTIF(OFFSET('SD Abgabe'!$C$32,VLOOKUP(J490,Art_Abgabe,3,FALSE),0,VLOOKUP(J490,Art_Abgabe,4,FALSE)-VLOOKUP(J490,Art_Abgabe,3,FALSE)+1,1),K490)</f>
        <v>#N/A</v>
      </c>
      <c r="AM490" s="14">
        <f ca="1">COUNTIF(OFFSET('SD Abgabe'!$M$32,VLOOKUP(E490,'SD Abgabe'!$A$33:$X$485,'SD Abgabe'!$X$28,FALSE),0,1,VLOOKUP(E490,'SD Abgabe'!$A$33:$Y$485,'SD Abgabe'!$Y$28,FALSE)),M490)</f>
        <v>0</v>
      </c>
      <c r="AN490" s="91">
        <f t="shared" ca="1" si="151"/>
        <v>0</v>
      </c>
      <c r="AO490" s="98">
        <f t="shared" si="161"/>
        <v>3</v>
      </c>
      <c r="AP490" s="98">
        <f t="shared" si="152"/>
        <v>0</v>
      </c>
      <c r="AQ490" s="17" t="str">
        <f t="shared" si="153"/>
        <v>1900-1-Abgabe</v>
      </c>
    </row>
    <row r="491" spans="1:43">
      <c r="A491" s="98">
        <f t="shared" si="142"/>
        <v>0</v>
      </c>
      <c r="B491" s="98" t="str">
        <f>IF(C491=1,SUM($C$23:C491),"")</f>
        <v/>
      </c>
      <c r="C491" s="98">
        <f t="shared" si="143"/>
        <v>0</v>
      </c>
      <c r="D491" t="str">
        <f t="shared" si="155"/>
        <v>1900-1-Abgabe-</v>
      </c>
      <c r="E491" s="7" t="str">
        <f t="shared" ca="1" si="144"/>
        <v>-</v>
      </c>
      <c r="F491" s="7">
        <f t="shared" si="156"/>
        <v>1900</v>
      </c>
      <c r="G491" s="7">
        <f t="shared" si="157"/>
        <v>1</v>
      </c>
      <c r="H491" s="162">
        <f t="shared" si="154"/>
        <v>469</v>
      </c>
      <c r="I491" s="77"/>
      <c r="J491" s="78"/>
      <c r="K491" s="79"/>
      <c r="L491" s="80"/>
      <c r="M491" s="177"/>
      <c r="N491" s="309" t="str">
        <f t="shared" ca="1" si="145"/>
        <v/>
      </c>
      <c r="O491" s="310" t="str">
        <f ca="1">IFERROR(IF(VLOOKUP($E491,'SD Abgabe'!$A$32:$N$610,'SD Abgabe'!$D$28,FALSE)=0,"",VLOOKUP($E491,'SD Abgabe'!$A$32:$N$610,'SD Abgabe'!$D$28,FALSE)),"")</f>
        <v/>
      </c>
      <c r="P491" s="313"/>
      <c r="Q491" s="317" t="str">
        <f>IF(OR($M491=0,L491&lt;&gt;0),"",IFERROR(VLOOKUP($E491,'SD Abgabe'!$A$32:$N$610,'SD Abgabe'!$E$28,FALSE),""))</f>
        <v/>
      </c>
      <c r="R491" s="87"/>
      <c r="S491" s="81" t="str">
        <f t="shared" si="146"/>
        <v/>
      </c>
      <c r="T491" s="82">
        <f>IF(M491="Tierische Erzeugnisse",IF(OR($M491=0,L491&lt;&gt;0,U491&gt;0),"",IFERROR(VLOOKUP($E491,'SD Abgabe'!$A$32:$N$4326,'SD Abgabe'!$J$28,FALSE),0)),)</f>
        <v>0</v>
      </c>
      <c r="U491" s="83"/>
      <c r="V491" s="81" t="str">
        <f t="shared" si="158"/>
        <v/>
      </c>
      <c r="W491" s="82">
        <f>IF(M491="organische Düngemittel",IF(OR($M491=0,L491&lt;&gt;0,X491&gt;0),"",IFERROR(VLOOKUP($E491,'SD Abgabe'!$A$32:$N$4326,'SD Abgabe'!$J$28,FALSE),)),)</f>
        <v>0</v>
      </c>
      <c r="X491" s="84"/>
      <c r="Y491" s="85" t="str">
        <f ca="1">IFERROR(VLOOKUP($E491,'SD Abgabe'!$A$32:$N$610,Y$20,FALSE),"")</f>
        <v/>
      </c>
      <c r="Z491" s="86" t="str">
        <f ca="1">IFERROR(IF(AND(J491&lt;&gt;"eigene Stoffe",VLOOKUP($E491,'SD Abgabe'!$A$32:$N$610,'SD Abgabe'!$G$28,FALSE)=0),"",IF($L491&lt;&gt;0,"",IFERROR(IF(AND(P491&gt;0,O491&lt;&gt;"",Q491&lt;&gt;"t TM"),VLOOKUP($E491,'SD Abgabe'!$A$32:$N$610,'SD Abgabe'!$G$28,FALSE)/O491*P491,VLOOKUP($E491,'SD Abgabe'!$A$32:$N$610,'SD Abgabe'!$G$28,FALSE)),""))),"")</f>
        <v/>
      </c>
      <c r="AA491" s="87"/>
      <c r="AB491" s="86" t="str">
        <f ca="1">IFERROR(IF(AND(J491&lt;&gt;"eigene Stoffe",VLOOKUP($E491,'SD Abgabe'!$A$32:$N$610,'SD Abgabe'!$H$28,FALSE)=0),"",IF($L491&lt;&gt;0,"",IFERROR(IF(AND(P491&gt;0,O491&lt;&gt;"",Q491&lt;&gt;"t TM"),VLOOKUP($E491,'SD Abgabe'!$A$32:$N$610,'SD Abgabe'!$H$28,FALSE)/O491*P491,VLOOKUP($E491,'SD Abgabe'!$A$32:$N$610,'SD Abgabe'!$H$28,FALSE)),""))),"")</f>
        <v/>
      </c>
      <c r="AC491" s="87"/>
      <c r="AD491" s="424" t="s">
        <v>667</v>
      </c>
      <c r="AE491" s="26" t="str">
        <f>IF($M491=0,"",IFERROR(VLOOKUP($E491,'SD Abgabe'!$A$32:$N$556,AE$20,FALSE),""))</f>
        <v/>
      </c>
      <c r="AF491" s="15">
        <f t="shared" ca="1" si="159"/>
        <v>0</v>
      </c>
      <c r="AG491">
        <f t="shared" ca="1" si="147"/>
        <v>0</v>
      </c>
      <c r="AH491">
        <f t="shared" ca="1" si="148"/>
        <v>0</v>
      </c>
      <c r="AI491">
        <f t="shared" ca="1" si="149"/>
        <v>0</v>
      </c>
      <c r="AJ491">
        <f t="shared" ca="1" si="150"/>
        <v>0</v>
      </c>
      <c r="AK491">
        <f t="shared" si="160"/>
        <v>0</v>
      </c>
      <c r="AL491" s="28" t="e">
        <f ca="1">COUNTIF(OFFSET('SD Abgabe'!$C$32,VLOOKUP(J491,Art_Abgabe,3,FALSE),0,VLOOKUP(J491,Art_Abgabe,4,FALSE)-VLOOKUP(J491,Art_Abgabe,3,FALSE)+1,1),K491)</f>
        <v>#N/A</v>
      </c>
      <c r="AM491" s="14">
        <f ca="1">COUNTIF(OFFSET('SD Abgabe'!$M$32,VLOOKUP(E491,'SD Abgabe'!$A$33:$X$485,'SD Abgabe'!$X$28,FALSE),0,1,VLOOKUP(E491,'SD Abgabe'!$A$33:$Y$485,'SD Abgabe'!$Y$28,FALSE)),M491)</f>
        <v>0</v>
      </c>
      <c r="AN491" s="91">
        <f t="shared" ca="1" si="151"/>
        <v>0</v>
      </c>
      <c r="AO491" s="98">
        <f t="shared" si="161"/>
        <v>3</v>
      </c>
      <c r="AP491" s="98">
        <f t="shared" si="152"/>
        <v>0</v>
      </c>
      <c r="AQ491" s="17" t="str">
        <f t="shared" si="153"/>
        <v>1900-1-Abgabe</v>
      </c>
    </row>
    <row r="492" spans="1:43">
      <c r="A492" s="98">
        <f t="shared" si="142"/>
        <v>0</v>
      </c>
      <c r="B492" s="98" t="str">
        <f>IF(C492=1,SUM($C$23:C492),"")</f>
        <v/>
      </c>
      <c r="C492" s="98">
        <f t="shared" si="143"/>
        <v>0</v>
      </c>
      <c r="D492" t="str">
        <f t="shared" si="155"/>
        <v>1900-1-Abgabe-</v>
      </c>
      <c r="E492" s="7" t="str">
        <f t="shared" ca="1" si="144"/>
        <v>-</v>
      </c>
      <c r="F492" s="7">
        <f t="shared" si="156"/>
        <v>1900</v>
      </c>
      <c r="G492" s="7">
        <f t="shared" si="157"/>
        <v>1</v>
      </c>
      <c r="H492" s="162">
        <f t="shared" si="154"/>
        <v>470</v>
      </c>
      <c r="I492" s="77"/>
      <c r="J492" s="78"/>
      <c r="K492" s="79"/>
      <c r="L492" s="80"/>
      <c r="M492" s="177"/>
      <c r="N492" s="309" t="str">
        <f t="shared" ca="1" si="145"/>
        <v/>
      </c>
      <c r="O492" s="310" t="str">
        <f ca="1">IFERROR(IF(VLOOKUP($E492,'SD Abgabe'!$A$32:$N$610,'SD Abgabe'!$D$28,FALSE)=0,"",VLOOKUP($E492,'SD Abgabe'!$A$32:$N$610,'SD Abgabe'!$D$28,FALSE)),"")</f>
        <v/>
      </c>
      <c r="P492" s="313"/>
      <c r="Q492" s="317" t="str">
        <f>IF(OR($M492=0,L492&lt;&gt;0),"",IFERROR(VLOOKUP($E492,'SD Abgabe'!$A$32:$N$610,'SD Abgabe'!$E$28,FALSE),""))</f>
        <v/>
      </c>
      <c r="R492" s="87"/>
      <c r="S492" s="81" t="str">
        <f t="shared" si="146"/>
        <v/>
      </c>
      <c r="T492" s="82">
        <f>IF(M492="Tierische Erzeugnisse",IF(OR($M492=0,L492&lt;&gt;0,U492&gt;0),"",IFERROR(VLOOKUP($E492,'SD Abgabe'!$A$32:$N$4326,'SD Abgabe'!$J$28,FALSE),0)),)</f>
        <v>0</v>
      </c>
      <c r="U492" s="83"/>
      <c r="V492" s="81" t="str">
        <f t="shared" si="158"/>
        <v/>
      </c>
      <c r="W492" s="82">
        <f>IF(M492="organische Düngemittel",IF(OR($M492=0,L492&lt;&gt;0,X492&gt;0),"",IFERROR(VLOOKUP($E492,'SD Abgabe'!$A$32:$N$4326,'SD Abgabe'!$J$28,FALSE),)),)</f>
        <v>0</v>
      </c>
      <c r="X492" s="84"/>
      <c r="Y492" s="85" t="str">
        <f ca="1">IFERROR(VLOOKUP($E492,'SD Abgabe'!$A$32:$N$610,Y$20,FALSE),"")</f>
        <v/>
      </c>
      <c r="Z492" s="86" t="str">
        <f ca="1">IFERROR(IF(AND(J492&lt;&gt;"eigene Stoffe",VLOOKUP($E492,'SD Abgabe'!$A$32:$N$610,'SD Abgabe'!$G$28,FALSE)=0),"",IF($L492&lt;&gt;0,"",IFERROR(IF(AND(P492&gt;0,O492&lt;&gt;"",Q492&lt;&gt;"t TM"),VLOOKUP($E492,'SD Abgabe'!$A$32:$N$610,'SD Abgabe'!$G$28,FALSE)/O492*P492,VLOOKUP($E492,'SD Abgabe'!$A$32:$N$610,'SD Abgabe'!$G$28,FALSE)),""))),"")</f>
        <v/>
      </c>
      <c r="AA492" s="87"/>
      <c r="AB492" s="86" t="str">
        <f ca="1">IFERROR(IF(AND(J492&lt;&gt;"eigene Stoffe",VLOOKUP($E492,'SD Abgabe'!$A$32:$N$610,'SD Abgabe'!$H$28,FALSE)=0),"",IF($L492&lt;&gt;0,"",IFERROR(IF(AND(P492&gt;0,O492&lt;&gt;"",Q492&lt;&gt;"t TM"),VLOOKUP($E492,'SD Abgabe'!$A$32:$N$610,'SD Abgabe'!$H$28,FALSE)/O492*P492,VLOOKUP($E492,'SD Abgabe'!$A$32:$N$610,'SD Abgabe'!$H$28,FALSE)),""))),"")</f>
        <v/>
      </c>
      <c r="AC492" s="87"/>
      <c r="AD492" s="424" t="s">
        <v>667</v>
      </c>
      <c r="AE492" s="26" t="str">
        <f>IF($M492=0,"",IFERROR(VLOOKUP($E492,'SD Abgabe'!$A$32:$N$556,AE$20,FALSE),""))</f>
        <v/>
      </c>
      <c r="AF492" s="15">
        <f t="shared" ca="1" si="159"/>
        <v>0</v>
      </c>
      <c r="AG492">
        <f t="shared" ca="1" si="147"/>
        <v>0</v>
      </c>
      <c r="AH492">
        <f t="shared" ca="1" si="148"/>
        <v>0</v>
      </c>
      <c r="AI492">
        <f t="shared" ca="1" si="149"/>
        <v>0</v>
      </c>
      <c r="AJ492">
        <f t="shared" ca="1" si="150"/>
        <v>0</v>
      </c>
      <c r="AK492">
        <f t="shared" si="160"/>
        <v>0</v>
      </c>
      <c r="AL492" s="28" t="e">
        <f ca="1">COUNTIF(OFFSET('SD Abgabe'!$C$32,VLOOKUP(J492,Art_Abgabe,3,FALSE),0,VLOOKUP(J492,Art_Abgabe,4,FALSE)-VLOOKUP(J492,Art_Abgabe,3,FALSE)+1,1),K492)</f>
        <v>#N/A</v>
      </c>
      <c r="AM492" s="14">
        <f ca="1">COUNTIF(OFFSET('SD Abgabe'!$M$32,VLOOKUP(E492,'SD Abgabe'!$A$33:$X$485,'SD Abgabe'!$X$28,FALSE),0,1,VLOOKUP(E492,'SD Abgabe'!$A$33:$Y$485,'SD Abgabe'!$Y$28,FALSE)),M492)</f>
        <v>0</v>
      </c>
      <c r="AN492" s="91">
        <f t="shared" ca="1" si="151"/>
        <v>0</v>
      </c>
      <c r="AO492" s="98">
        <f t="shared" si="161"/>
        <v>3</v>
      </c>
      <c r="AP492" s="98">
        <f t="shared" si="152"/>
        <v>0</v>
      </c>
      <c r="AQ492" s="17" t="str">
        <f t="shared" si="153"/>
        <v>1900-1-Abgabe</v>
      </c>
    </row>
    <row r="493" spans="1:43">
      <c r="A493" s="98">
        <f t="shared" si="142"/>
        <v>0</v>
      </c>
      <c r="B493" s="98" t="str">
        <f>IF(C493=1,SUM($C$23:C493),"")</f>
        <v/>
      </c>
      <c r="C493" s="98">
        <f t="shared" si="143"/>
        <v>0</v>
      </c>
      <c r="D493" t="str">
        <f t="shared" si="155"/>
        <v>1900-1-Abgabe-</v>
      </c>
      <c r="E493" s="7" t="str">
        <f t="shared" ca="1" si="144"/>
        <v>-</v>
      </c>
      <c r="F493" s="7">
        <f t="shared" si="156"/>
        <v>1900</v>
      </c>
      <c r="G493" s="7">
        <f t="shared" si="157"/>
        <v>1</v>
      </c>
      <c r="H493" s="162">
        <f t="shared" si="154"/>
        <v>471</v>
      </c>
      <c r="I493" s="77"/>
      <c r="J493" s="78"/>
      <c r="K493" s="79"/>
      <c r="L493" s="80"/>
      <c r="M493" s="177"/>
      <c r="N493" s="309" t="str">
        <f t="shared" ca="1" si="145"/>
        <v/>
      </c>
      <c r="O493" s="310" t="str">
        <f ca="1">IFERROR(IF(VLOOKUP($E493,'SD Abgabe'!$A$32:$N$610,'SD Abgabe'!$D$28,FALSE)=0,"",VLOOKUP($E493,'SD Abgabe'!$A$32:$N$610,'SD Abgabe'!$D$28,FALSE)),"")</f>
        <v/>
      </c>
      <c r="P493" s="313"/>
      <c r="Q493" s="317" t="str">
        <f>IF(OR($M493=0,L493&lt;&gt;0),"",IFERROR(VLOOKUP($E493,'SD Abgabe'!$A$32:$N$610,'SD Abgabe'!$E$28,FALSE),""))</f>
        <v/>
      </c>
      <c r="R493" s="87"/>
      <c r="S493" s="81" t="str">
        <f t="shared" si="146"/>
        <v/>
      </c>
      <c r="T493" s="82">
        <f>IF(M493="Tierische Erzeugnisse",IF(OR($M493=0,L493&lt;&gt;0,U493&gt;0),"",IFERROR(VLOOKUP($E493,'SD Abgabe'!$A$32:$N$4326,'SD Abgabe'!$J$28,FALSE),0)),)</f>
        <v>0</v>
      </c>
      <c r="U493" s="83"/>
      <c r="V493" s="81" t="str">
        <f t="shared" si="158"/>
        <v/>
      </c>
      <c r="W493" s="82">
        <f>IF(M493="organische Düngemittel",IF(OR($M493=0,L493&lt;&gt;0,X493&gt;0),"",IFERROR(VLOOKUP($E493,'SD Abgabe'!$A$32:$N$4326,'SD Abgabe'!$J$28,FALSE),)),)</f>
        <v>0</v>
      </c>
      <c r="X493" s="84"/>
      <c r="Y493" s="85" t="str">
        <f ca="1">IFERROR(VLOOKUP($E493,'SD Abgabe'!$A$32:$N$610,Y$20,FALSE),"")</f>
        <v/>
      </c>
      <c r="Z493" s="86" t="str">
        <f ca="1">IFERROR(IF(AND(J493&lt;&gt;"eigene Stoffe",VLOOKUP($E493,'SD Abgabe'!$A$32:$N$610,'SD Abgabe'!$G$28,FALSE)=0),"",IF($L493&lt;&gt;0,"",IFERROR(IF(AND(P493&gt;0,O493&lt;&gt;"",Q493&lt;&gt;"t TM"),VLOOKUP($E493,'SD Abgabe'!$A$32:$N$610,'SD Abgabe'!$G$28,FALSE)/O493*P493,VLOOKUP($E493,'SD Abgabe'!$A$32:$N$610,'SD Abgabe'!$G$28,FALSE)),""))),"")</f>
        <v/>
      </c>
      <c r="AA493" s="87"/>
      <c r="AB493" s="86" t="str">
        <f ca="1">IFERROR(IF(AND(J493&lt;&gt;"eigene Stoffe",VLOOKUP($E493,'SD Abgabe'!$A$32:$N$610,'SD Abgabe'!$H$28,FALSE)=0),"",IF($L493&lt;&gt;0,"",IFERROR(IF(AND(P493&gt;0,O493&lt;&gt;"",Q493&lt;&gt;"t TM"),VLOOKUP($E493,'SD Abgabe'!$A$32:$N$610,'SD Abgabe'!$H$28,FALSE)/O493*P493,VLOOKUP($E493,'SD Abgabe'!$A$32:$N$610,'SD Abgabe'!$H$28,FALSE)),""))),"")</f>
        <v/>
      </c>
      <c r="AC493" s="87"/>
      <c r="AD493" s="424" t="s">
        <v>667</v>
      </c>
      <c r="AE493" s="26" t="str">
        <f>IF($M493=0,"",IFERROR(VLOOKUP($E493,'SD Abgabe'!$A$32:$N$556,AE$20,FALSE),""))</f>
        <v/>
      </c>
      <c r="AF493" s="15">
        <f t="shared" ca="1" si="159"/>
        <v>0</v>
      </c>
      <c r="AG493">
        <f t="shared" ca="1" si="147"/>
        <v>0</v>
      </c>
      <c r="AH493">
        <f t="shared" ca="1" si="148"/>
        <v>0</v>
      </c>
      <c r="AI493">
        <f t="shared" ca="1" si="149"/>
        <v>0</v>
      </c>
      <c r="AJ493">
        <f t="shared" ca="1" si="150"/>
        <v>0</v>
      </c>
      <c r="AK493">
        <f t="shared" si="160"/>
        <v>0</v>
      </c>
      <c r="AL493" s="28" t="e">
        <f ca="1">COUNTIF(OFFSET('SD Abgabe'!$C$32,VLOOKUP(J493,Art_Abgabe,3,FALSE),0,VLOOKUP(J493,Art_Abgabe,4,FALSE)-VLOOKUP(J493,Art_Abgabe,3,FALSE)+1,1),K493)</f>
        <v>#N/A</v>
      </c>
      <c r="AM493" s="14">
        <f ca="1">COUNTIF(OFFSET('SD Abgabe'!$M$32,VLOOKUP(E493,'SD Abgabe'!$A$33:$X$485,'SD Abgabe'!$X$28,FALSE),0,1,VLOOKUP(E493,'SD Abgabe'!$A$33:$Y$485,'SD Abgabe'!$Y$28,FALSE)),M493)</f>
        <v>0</v>
      </c>
      <c r="AN493" s="91">
        <f t="shared" ca="1" si="151"/>
        <v>0</v>
      </c>
      <c r="AO493" s="98">
        <f t="shared" si="161"/>
        <v>3</v>
      </c>
      <c r="AP493" s="98">
        <f t="shared" si="152"/>
        <v>0</v>
      </c>
      <c r="AQ493" s="17" t="str">
        <f t="shared" si="153"/>
        <v>1900-1-Abgabe</v>
      </c>
    </row>
    <row r="494" spans="1:43">
      <c r="A494" s="98">
        <f t="shared" si="142"/>
        <v>0</v>
      </c>
      <c r="B494" s="98" t="str">
        <f>IF(C494=1,SUM($C$23:C494),"")</f>
        <v/>
      </c>
      <c r="C494" s="98">
        <f t="shared" si="143"/>
        <v>0</v>
      </c>
      <c r="D494" t="str">
        <f t="shared" si="155"/>
        <v>1900-1-Abgabe-</v>
      </c>
      <c r="E494" s="7" t="str">
        <f t="shared" ca="1" si="144"/>
        <v>-</v>
      </c>
      <c r="F494" s="7">
        <f t="shared" si="156"/>
        <v>1900</v>
      </c>
      <c r="G494" s="7">
        <f t="shared" si="157"/>
        <v>1</v>
      </c>
      <c r="H494" s="162">
        <f t="shared" si="154"/>
        <v>472</v>
      </c>
      <c r="I494" s="77"/>
      <c r="J494" s="78"/>
      <c r="K494" s="79"/>
      <c r="L494" s="80"/>
      <c r="M494" s="177"/>
      <c r="N494" s="309" t="str">
        <f t="shared" ca="1" si="145"/>
        <v/>
      </c>
      <c r="O494" s="310" t="str">
        <f ca="1">IFERROR(IF(VLOOKUP($E494,'SD Abgabe'!$A$32:$N$610,'SD Abgabe'!$D$28,FALSE)=0,"",VLOOKUP($E494,'SD Abgabe'!$A$32:$N$610,'SD Abgabe'!$D$28,FALSE)),"")</f>
        <v/>
      </c>
      <c r="P494" s="313"/>
      <c r="Q494" s="317" t="str">
        <f>IF(OR($M494=0,L494&lt;&gt;0),"",IFERROR(VLOOKUP($E494,'SD Abgabe'!$A$32:$N$610,'SD Abgabe'!$E$28,FALSE),""))</f>
        <v/>
      </c>
      <c r="R494" s="87"/>
      <c r="S494" s="81" t="str">
        <f t="shared" si="146"/>
        <v/>
      </c>
      <c r="T494" s="82">
        <f>IF(M494="Tierische Erzeugnisse",IF(OR($M494=0,L494&lt;&gt;0,U494&gt;0),"",IFERROR(VLOOKUP($E494,'SD Abgabe'!$A$32:$N$4326,'SD Abgabe'!$J$28,FALSE),0)),)</f>
        <v>0</v>
      </c>
      <c r="U494" s="83"/>
      <c r="V494" s="81" t="str">
        <f t="shared" si="158"/>
        <v/>
      </c>
      <c r="W494" s="82">
        <f>IF(M494="organische Düngemittel",IF(OR($M494=0,L494&lt;&gt;0,X494&gt;0),"",IFERROR(VLOOKUP($E494,'SD Abgabe'!$A$32:$N$4326,'SD Abgabe'!$J$28,FALSE),)),)</f>
        <v>0</v>
      </c>
      <c r="X494" s="84"/>
      <c r="Y494" s="85" t="str">
        <f ca="1">IFERROR(VLOOKUP($E494,'SD Abgabe'!$A$32:$N$610,Y$20,FALSE),"")</f>
        <v/>
      </c>
      <c r="Z494" s="86" t="str">
        <f ca="1">IFERROR(IF(AND(J494&lt;&gt;"eigene Stoffe",VLOOKUP($E494,'SD Abgabe'!$A$32:$N$610,'SD Abgabe'!$G$28,FALSE)=0),"",IF($L494&lt;&gt;0,"",IFERROR(IF(AND(P494&gt;0,O494&lt;&gt;"",Q494&lt;&gt;"t TM"),VLOOKUP($E494,'SD Abgabe'!$A$32:$N$610,'SD Abgabe'!$G$28,FALSE)/O494*P494,VLOOKUP($E494,'SD Abgabe'!$A$32:$N$610,'SD Abgabe'!$G$28,FALSE)),""))),"")</f>
        <v/>
      </c>
      <c r="AA494" s="87"/>
      <c r="AB494" s="86" t="str">
        <f ca="1">IFERROR(IF(AND(J494&lt;&gt;"eigene Stoffe",VLOOKUP($E494,'SD Abgabe'!$A$32:$N$610,'SD Abgabe'!$H$28,FALSE)=0),"",IF($L494&lt;&gt;0,"",IFERROR(IF(AND(P494&gt;0,O494&lt;&gt;"",Q494&lt;&gt;"t TM"),VLOOKUP($E494,'SD Abgabe'!$A$32:$N$610,'SD Abgabe'!$H$28,FALSE)/O494*P494,VLOOKUP($E494,'SD Abgabe'!$A$32:$N$610,'SD Abgabe'!$H$28,FALSE)),""))),"")</f>
        <v/>
      </c>
      <c r="AC494" s="87"/>
      <c r="AD494" s="424" t="s">
        <v>667</v>
      </c>
      <c r="AE494" s="26" t="str">
        <f>IF($M494=0,"",IFERROR(VLOOKUP($E494,'SD Abgabe'!$A$32:$N$556,AE$20,FALSE),""))</f>
        <v/>
      </c>
      <c r="AF494" s="15">
        <f t="shared" ca="1" si="159"/>
        <v>0</v>
      </c>
      <c r="AG494">
        <f t="shared" ca="1" si="147"/>
        <v>0</v>
      </c>
      <c r="AH494">
        <f t="shared" ca="1" si="148"/>
        <v>0</v>
      </c>
      <c r="AI494">
        <f t="shared" ca="1" si="149"/>
        <v>0</v>
      </c>
      <c r="AJ494">
        <f t="shared" ca="1" si="150"/>
        <v>0</v>
      </c>
      <c r="AK494">
        <f t="shared" si="160"/>
        <v>0</v>
      </c>
      <c r="AL494" s="28" t="e">
        <f ca="1">COUNTIF(OFFSET('SD Abgabe'!$C$32,VLOOKUP(J494,Art_Abgabe,3,FALSE),0,VLOOKUP(J494,Art_Abgabe,4,FALSE)-VLOOKUP(J494,Art_Abgabe,3,FALSE)+1,1),K494)</f>
        <v>#N/A</v>
      </c>
      <c r="AM494" s="14">
        <f ca="1">COUNTIF(OFFSET('SD Abgabe'!$M$32,VLOOKUP(E494,'SD Abgabe'!$A$33:$X$485,'SD Abgabe'!$X$28,FALSE),0,1,VLOOKUP(E494,'SD Abgabe'!$A$33:$Y$485,'SD Abgabe'!$Y$28,FALSE)),M494)</f>
        <v>0</v>
      </c>
      <c r="AN494" s="91">
        <f t="shared" ca="1" si="151"/>
        <v>0</v>
      </c>
      <c r="AO494" s="98">
        <f t="shared" si="161"/>
        <v>3</v>
      </c>
      <c r="AP494" s="98">
        <f t="shared" si="152"/>
        <v>0</v>
      </c>
      <c r="AQ494" s="17" t="str">
        <f t="shared" si="153"/>
        <v>1900-1-Abgabe</v>
      </c>
    </row>
    <row r="495" spans="1:43">
      <c r="A495" s="98">
        <f t="shared" si="142"/>
        <v>0</v>
      </c>
      <c r="B495" s="98" t="str">
        <f>IF(C495=1,SUM($C$23:C495),"")</f>
        <v/>
      </c>
      <c r="C495" s="98">
        <f t="shared" si="143"/>
        <v>0</v>
      </c>
      <c r="D495" t="str">
        <f t="shared" si="155"/>
        <v>1900-1-Abgabe-</v>
      </c>
      <c r="E495" s="7" t="str">
        <f t="shared" ca="1" si="144"/>
        <v>-</v>
      </c>
      <c r="F495" s="7">
        <f t="shared" si="156"/>
        <v>1900</v>
      </c>
      <c r="G495" s="7">
        <f t="shared" si="157"/>
        <v>1</v>
      </c>
      <c r="H495" s="162">
        <f t="shared" si="154"/>
        <v>473</v>
      </c>
      <c r="I495" s="77"/>
      <c r="J495" s="78"/>
      <c r="K495" s="79"/>
      <c r="L495" s="80"/>
      <c r="M495" s="177"/>
      <c r="N495" s="309" t="str">
        <f t="shared" ca="1" si="145"/>
        <v/>
      </c>
      <c r="O495" s="310" t="str">
        <f ca="1">IFERROR(IF(VLOOKUP($E495,'SD Abgabe'!$A$32:$N$610,'SD Abgabe'!$D$28,FALSE)=0,"",VLOOKUP($E495,'SD Abgabe'!$A$32:$N$610,'SD Abgabe'!$D$28,FALSE)),"")</f>
        <v/>
      </c>
      <c r="P495" s="313"/>
      <c r="Q495" s="317" t="str">
        <f>IF(OR($M495=0,L495&lt;&gt;0),"",IFERROR(VLOOKUP($E495,'SD Abgabe'!$A$32:$N$610,'SD Abgabe'!$E$28,FALSE),""))</f>
        <v/>
      </c>
      <c r="R495" s="87"/>
      <c r="S495" s="81" t="str">
        <f t="shared" si="146"/>
        <v/>
      </c>
      <c r="T495" s="82">
        <f>IF(M495="Tierische Erzeugnisse",IF(OR($M495=0,L495&lt;&gt;0,U495&gt;0),"",IFERROR(VLOOKUP($E495,'SD Abgabe'!$A$32:$N$4326,'SD Abgabe'!$J$28,FALSE),0)),)</f>
        <v>0</v>
      </c>
      <c r="U495" s="83"/>
      <c r="V495" s="81" t="str">
        <f t="shared" si="158"/>
        <v/>
      </c>
      <c r="W495" s="82">
        <f>IF(M495="organische Düngemittel",IF(OR($M495=0,L495&lt;&gt;0,X495&gt;0),"",IFERROR(VLOOKUP($E495,'SD Abgabe'!$A$32:$N$4326,'SD Abgabe'!$J$28,FALSE),)),)</f>
        <v>0</v>
      </c>
      <c r="X495" s="84"/>
      <c r="Y495" s="85" t="str">
        <f ca="1">IFERROR(VLOOKUP($E495,'SD Abgabe'!$A$32:$N$610,Y$20,FALSE),"")</f>
        <v/>
      </c>
      <c r="Z495" s="86" t="str">
        <f ca="1">IFERROR(IF(AND(J495&lt;&gt;"eigene Stoffe",VLOOKUP($E495,'SD Abgabe'!$A$32:$N$610,'SD Abgabe'!$G$28,FALSE)=0),"",IF($L495&lt;&gt;0,"",IFERROR(IF(AND(P495&gt;0,O495&lt;&gt;"",Q495&lt;&gt;"t TM"),VLOOKUP($E495,'SD Abgabe'!$A$32:$N$610,'SD Abgabe'!$G$28,FALSE)/O495*P495,VLOOKUP($E495,'SD Abgabe'!$A$32:$N$610,'SD Abgabe'!$G$28,FALSE)),""))),"")</f>
        <v/>
      </c>
      <c r="AA495" s="87"/>
      <c r="AB495" s="86" t="str">
        <f ca="1">IFERROR(IF(AND(J495&lt;&gt;"eigene Stoffe",VLOOKUP($E495,'SD Abgabe'!$A$32:$N$610,'SD Abgabe'!$H$28,FALSE)=0),"",IF($L495&lt;&gt;0,"",IFERROR(IF(AND(P495&gt;0,O495&lt;&gt;"",Q495&lt;&gt;"t TM"),VLOOKUP($E495,'SD Abgabe'!$A$32:$N$610,'SD Abgabe'!$H$28,FALSE)/O495*P495,VLOOKUP($E495,'SD Abgabe'!$A$32:$N$610,'SD Abgabe'!$H$28,FALSE)),""))),"")</f>
        <v/>
      </c>
      <c r="AC495" s="87"/>
      <c r="AD495" s="424" t="s">
        <v>667</v>
      </c>
      <c r="AE495" s="26" t="str">
        <f>IF($M495=0,"",IFERROR(VLOOKUP($E495,'SD Abgabe'!$A$32:$N$556,AE$20,FALSE),""))</f>
        <v/>
      </c>
      <c r="AF495" s="15">
        <f t="shared" ca="1" si="159"/>
        <v>0</v>
      </c>
      <c r="AG495">
        <f t="shared" ca="1" si="147"/>
        <v>0</v>
      </c>
      <c r="AH495">
        <f t="shared" ca="1" si="148"/>
        <v>0</v>
      </c>
      <c r="AI495">
        <f t="shared" ca="1" si="149"/>
        <v>0</v>
      </c>
      <c r="AJ495">
        <f t="shared" ca="1" si="150"/>
        <v>0</v>
      </c>
      <c r="AK495">
        <f t="shared" si="160"/>
        <v>0</v>
      </c>
      <c r="AL495" s="28" t="e">
        <f ca="1">COUNTIF(OFFSET('SD Abgabe'!$C$32,VLOOKUP(J495,Art_Abgabe,3,FALSE),0,VLOOKUP(J495,Art_Abgabe,4,FALSE)-VLOOKUP(J495,Art_Abgabe,3,FALSE)+1,1),K495)</f>
        <v>#N/A</v>
      </c>
      <c r="AM495" s="14">
        <f ca="1">COUNTIF(OFFSET('SD Abgabe'!$M$32,VLOOKUP(E495,'SD Abgabe'!$A$33:$X$485,'SD Abgabe'!$X$28,FALSE),0,1,VLOOKUP(E495,'SD Abgabe'!$A$33:$Y$485,'SD Abgabe'!$Y$28,FALSE)),M495)</f>
        <v>0</v>
      </c>
      <c r="AN495" s="91">
        <f t="shared" ca="1" si="151"/>
        <v>0</v>
      </c>
      <c r="AO495" s="98">
        <f t="shared" si="161"/>
        <v>3</v>
      </c>
      <c r="AP495" s="98">
        <f t="shared" si="152"/>
        <v>0</v>
      </c>
      <c r="AQ495" s="17" t="str">
        <f t="shared" si="153"/>
        <v>1900-1-Abgabe</v>
      </c>
    </row>
    <row r="496" spans="1:43">
      <c r="A496" s="98">
        <f t="shared" si="142"/>
        <v>0</v>
      </c>
      <c r="B496" s="98" t="str">
        <f>IF(C496=1,SUM($C$23:C496),"")</f>
        <v/>
      </c>
      <c r="C496" s="98">
        <f t="shared" si="143"/>
        <v>0</v>
      </c>
      <c r="D496" t="str">
        <f t="shared" si="155"/>
        <v>1900-1-Abgabe-</v>
      </c>
      <c r="E496" s="7" t="str">
        <f t="shared" ca="1" si="144"/>
        <v>-</v>
      </c>
      <c r="F496" s="7">
        <f t="shared" si="156"/>
        <v>1900</v>
      </c>
      <c r="G496" s="7">
        <f t="shared" si="157"/>
        <v>1</v>
      </c>
      <c r="H496" s="162">
        <f t="shared" si="154"/>
        <v>474</v>
      </c>
      <c r="I496" s="77"/>
      <c r="J496" s="78"/>
      <c r="K496" s="79"/>
      <c r="L496" s="80"/>
      <c r="M496" s="177"/>
      <c r="N496" s="309" t="str">
        <f t="shared" ca="1" si="145"/>
        <v/>
      </c>
      <c r="O496" s="310" t="str">
        <f ca="1">IFERROR(IF(VLOOKUP($E496,'SD Abgabe'!$A$32:$N$610,'SD Abgabe'!$D$28,FALSE)=0,"",VLOOKUP($E496,'SD Abgabe'!$A$32:$N$610,'SD Abgabe'!$D$28,FALSE)),"")</f>
        <v/>
      </c>
      <c r="P496" s="313"/>
      <c r="Q496" s="317" t="str">
        <f>IF(OR($M496=0,L496&lt;&gt;0),"",IFERROR(VLOOKUP($E496,'SD Abgabe'!$A$32:$N$610,'SD Abgabe'!$E$28,FALSE),""))</f>
        <v/>
      </c>
      <c r="R496" s="87"/>
      <c r="S496" s="81" t="str">
        <f t="shared" si="146"/>
        <v/>
      </c>
      <c r="T496" s="82">
        <f>IF(M496="Tierische Erzeugnisse",IF(OR($M496=0,L496&lt;&gt;0,U496&gt;0),"",IFERROR(VLOOKUP($E496,'SD Abgabe'!$A$32:$N$4326,'SD Abgabe'!$J$28,FALSE),0)),)</f>
        <v>0</v>
      </c>
      <c r="U496" s="83"/>
      <c r="V496" s="81" t="str">
        <f t="shared" si="158"/>
        <v/>
      </c>
      <c r="W496" s="82">
        <f>IF(M496="organische Düngemittel",IF(OR($M496=0,L496&lt;&gt;0,X496&gt;0),"",IFERROR(VLOOKUP($E496,'SD Abgabe'!$A$32:$N$4326,'SD Abgabe'!$J$28,FALSE),)),)</f>
        <v>0</v>
      </c>
      <c r="X496" s="84"/>
      <c r="Y496" s="85" t="str">
        <f ca="1">IFERROR(VLOOKUP($E496,'SD Abgabe'!$A$32:$N$610,Y$20,FALSE),"")</f>
        <v/>
      </c>
      <c r="Z496" s="86" t="str">
        <f ca="1">IFERROR(IF(AND(J496&lt;&gt;"eigene Stoffe",VLOOKUP($E496,'SD Abgabe'!$A$32:$N$610,'SD Abgabe'!$G$28,FALSE)=0),"",IF($L496&lt;&gt;0,"",IFERROR(IF(AND(P496&gt;0,O496&lt;&gt;"",Q496&lt;&gt;"t TM"),VLOOKUP($E496,'SD Abgabe'!$A$32:$N$610,'SD Abgabe'!$G$28,FALSE)/O496*P496,VLOOKUP($E496,'SD Abgabe'!$A$32:$N$610,'SD Abgabe'!$G$28,FALSE)),""))),"")</f>
        <v/>
      </c>
      <c r="AA496" s="87"/>
      <c r="AB496" s="86" t="str">
        <f ca="1">IFERROR(IF(AND(J496&lt;&gt;"eigene Stoffe",VLOOKUP($E496,'SD Abgabe'!$A$32:$N$610,'SD Abgabe'!$H$28,FALSE)=0),"",IF($L496&lt;&gt;0,"",IFERROR(IF(AND(P496&gt;0,O496&lt;&gt;"",Q496&lt;&gt;"t TM"),VLOOKUP($E496,'SD Abgabe'!$A$32:$N$610,'SD Abgabe'!$H$28,FALSE)/O496*P496,VLOOKUP($E496,'SD Abgabe'!$A$32:$N$610,'SD Abgabe'!$H$28,FALSE)),""))),"")</f>
        <v/>
      </c>
      <c r="AC496" s="87"/>
      <c r="AD496" s="424" t="s">
        <v>667</v>
      </c>
      <c r="AE496" s="26" t="str">
        <f>IF($M496=0,"",IFERROR(VLOOKUP($E496,'SD Abgabe'!$A$32:$N$556,AE$20,FALSE),""))</f>
        <v/>
      </c>
      <c r="AF496" s="15">
        <f t="shared" ca="1" si="159"/>
        <v>0</v>
      </c>
      <c r="AG496">
        <f t="shared" ca="1" si="147"/>
        <v>0</v>
      </c>
      <c r="AH496">
        <f t="shared" ca="1" si="148"/>
        <v>0</v>
      </c>
      <c r="AI496">
        <f t="shared" ca="1" si="149"/>
        <v>0</v>
      </c>
      <c r="AJ496">
        <f t="shared" ca="1" si="150"/>
        <v>0</v>
      </c>
      <c r="AK496">
        <f t="shared" si="160"/>
        <v>0</v>
      </c>
      <c r="AL496" s="28" t="e">
        <f ca="1">COUNTIF(OFFSET('SD Abgabe'!$C$32,VLOOKUP(J496,Art_Abgabe,3,FALSE),0,VLOOKUP(J496,Art_Abgabe,4,FALSE)-VLOOKUP(J496,Art_Abgabe,3,FALSE)+1,1),K496)</f>
        <v>#N/A</v>
      </c>
      <c r="AM496" s="14">
        <f ca="1">COUNTIF(OFFSET('SD Abgabe'!$M$32,VLOOKUP(E496,'SD Abgabe'!$A$33:$X$485,'SD Abgabe'!$X$28,FALSE),0,1,VLOOKUP(E496,'SD Abgabe'!$A$33:$Y$485,'SD Abgabe'!$Y$28,FALSE)),M496)</f>
        <v>0</v>
      </c>
      <c r="AN496" s="91">
        <f t="shared" ca="1" si="151"/>
        <v>0</v>
      </c>
      <c r="AO496" s="98">
        <f t="shared" si="161"/>
        <v>3</v>
      </c>
      <c r="AP496" s="98">
        <f t="shared" si="152"/>
        <v>0</v>
      </c>
      <c r="AQ496" s="17" t="str">
        <f t="shared" si="153"/>
        <v>1900-1-Abgabe</v>
      </c>
    </row>
    <row r="497" spans="1:43">
      <c r="A497" s="98">
        <f t="shared" si="142"/>
        <v>0</v>
      </c>
      <c r="B497" s="98" t="str">
        <f>IF(C497=1,SUM($C$23:C497),"")</f>
        <v/>
      </c>
      <c r="C497" s="98">
        <f t="shared" si="143"/>
        <v>0</v>
      </c>
      <c r="D497" t="str">
        <f t="shared" si="155"/>
        <v>1900-1-Abgabe-</v>
      </c>
      <c r="E497" s="7" t="str">
        <f t="shared" ca="1" si="144"/>
        <v>-</v>
      </c>
      <c r="F497" s="7">
        <f t="shared" si="156"/>
        <v>1900</v>
      </c>
      <c r="G497" s="7">
        <f t="shared" si="157"/>
        <v>1</v>
      </c>
      <c r="H497" s="162">
        <f t="shared" si="154"/>
        <v>475</v>
      </c>
      <c r="I497" s="77"/>
      <c r="J497" s="78"/>
      <c r="K497" s="79"/>
      <c r="L497" s="80"/>
      <c r="M497" s="177"/>
      <c r="N497" s="309" t="str">
        <f t="shared" ca="1" si="145"/>
        <v/>
      </c>
      <c r="O497" s="310" t="str">
        <f ca="1">IFERROR(IF(VLOOKUP($E497,'SD Abgabe'!$A$32:$N$610,'SD Abgabe'!$D$28,FALSE)=0,"",VLOOKUP($E497,'SD Abgabe'!$A$32:$N$610,'SD Abgabe'!$D$28,FALSE)),"")</f>
        <v/>
      </c>
      <c r="P497" s="313"/>
      <c r="Q497" s="317" t="str">
        <f>IF(OR($M497=0,L497&lt;&gt;0),"",IFERROR(VLOOKUP($E497,'SD Abgabe'!$A$32:$N$610,'SD Abgabe'!$E$28,FALSE),""))</f>
        <v/>
      </c>
      <c r="R497" s="87"/>
      <c r="S497" s="81" t="str">
        <f t="shared" si="146"/>
        <v/>
      </c>
      <c r="T497" s="82">
        <f>IF(M497="Tierische Erzeugnisse",IF(OR($M497=0,L497&lt;&gt;0,U497&gt;0),"",IFERROR(VLOOKUP($E497,'SD Abgabe'!$A$32:$N$4326,'SD Abgabe'!$J$28,FALSE),0)),)</f>
        <v>0</v>
      </c>
      <c r="U497" s="83"/>
      <c r="V497" s="81" t="str">
        <f t="shared" si="158"/>
        <v/>
      </c>
      <c r="W497" s="82">
        <f>IF(M497="organische Düngemittel",IF(OR($M497=0,L497&lt;&gt;0,X497&gt;0),"",IFERROR(VLOOKUP($E497,'SD Abgabe'!$A$32:$N$4326,'SD Abgabe'!$J$28,FALSE),)),)</f>
        <v>0</v>
      </c>
      <c r="X497" s="84"/>
      <c r="Y497" s="85" t="str">
        <f ca="1">IFERROR(VLOOKUP($E497,'SD Abgabe'!$A$32:$N$610,Y$20,FALSE),"")</f>
        <v/>
      </c>
      <c r="Z497" s="86" t="str">
        <f ca="1">IFERROR(IF(AND(J497&lt;&gt;"eigene Stoffe",VLOOKUP($E497,'SD Abgabe'!$A$32:$N$610,'SD Abgabe'!$G$28,FALSE)=0),"",IF($L497&lt;&gt;0,"",IFERROR(IF(AND(P497&gt;0,O497&lt;&gt;"",Q497&lt;&gt;"t TM"),VLOOKUP($E497,'SD Abgabe'!$A$32:$N$610,'SD Abgabe'!$G$28,FALSE)/O497*P497,VLOOKUP($E497,'SD Abgabe'!$A$32:$N$610,'SD Abgabe'!$G$28,FALSE)),""))),"")</f>
        <v/>
      </c>
      <c r="AA497" s="87"/>
      <c r="AB497" s="86" t="str">
        <f ca="1">IFERROR(IF(AND(J497&lt;&gt;"eigene Stoffe",VLOOKUP($E497,'SD Abgabe'!$A$32:$N$610,'SD Abgabe'!$H$28,FALSE)=0),"",IF($L497&lt;&gt;0,"",IFERROR(IF(AND(P497&gt;0,O497&lt;&gt;"",Q497&lt;&gt;"t TM"),VLOOKUP($E497,'SD Abgabe'!$A$32:$N$610,'SD Abgabe'!$H$28,FALSE)/O497*P497,VLOOKUP($E497,'SD Abgabe'!$A$32:$N$610,'SD Abgabe'!$H$28,FALSE)),""))),"")</f>
        <v/>
      </c>
      <c r="AC497" s="87"/>
      <c r="AD497" s="424" t="s">
        <v>667</v>
      </c>
      <c r="AE497" s="26" t="str">
        <f>IF($M497=0,"",IFERROR(VLOOKUP($E497,'SD Abgabe'!$A$32:$N$556,AE$20,FALSE),""))</f>
        <v/>
      </c>
      <c r="AF497" s="15">
        <f t="shared" ca="1" si="159"/>
        <v>0</v>
      </c>
      <c r="AG497">
        <f t="shared" ca="1" si="147"/>
        <v>0</v>
      </c>
      <c r="AH497">
        <f t="shared" ca="1" si="148"/>
        <v>0</v>
      </c>
      <c r="AI497">
        <f t="shared" ca="1" si="149"/>
        <v>0</v>
      </c>
      <c r="AJ497">
        <f t="shared" ca="1" si="150"/>
        <v>0</v>
      </c>
      <c r="AK497">
        <f t="shared" si="160"/>
        <v>0</v>
      </c>
      <c r="AL497" s="28" t="e">
        <f ca="1">COUNTIF(OFFSET('SD Abgabe'!$C$32,VLOOKUP(J497,Art_Abgabe,3,FALSE),0,VLOOKUP(J497,Art_Abgabe,4,FALSE)-VLOOKUP(J497,Art_Abgabe,3,FALSE)+1,1),K497)</f>
        <v>#N/A</v>
      </c>
      <c r="AM497" s="14">
        <f ca="1">COUNTIF(OFFSET('SD Abgabe'!$M$32,VLOOKUP(E497,'SD Abgabe'!$A$33:$X$485,'SD Abgabe'!$X$28,FALSE),0,1,VLOOKUP(E497,'SD Abgabe'!$A$33:$Y$485,'SD Abgabe'!$Y$28,FALSE)),M497)</f>
        <v>0</v>
      </c>
      <c r="AN497" s="91">
        <f t="shared" ca="1" si="151"/>
        <v>0</v>
      </c>
      <c r="AO497" s="98">
        <f t="shared" si="161"/>
        <v>3</v>
      </c>
      <c r="AP497" s="98">
        <f t="shared" si="152"/>
        <v>0</v>
      </c>
      <c r="AQ497" s="17" t="str">
        <f t="shared" si="153"/>
        <v>1900-1-Abgabe</v>
      </c>
    </row>
    <row r="498" spans="1:43">
      <c r="A498" s="98">
        <f t="shared" si="142"/>
        <v>0</v>
      </c>
      <c r="B498" s="98" t="str">
        <f>IF(C498=1,SUM($C$23:C498),"")</f>
        <v/>
      </c>
      <c r="C498" s="98">
        <f t="shared" si="143"/>
        <v>0</v>
      </c>
      <c r="D498" t="str">
        <f t="shared" si="155"/>
        <v>1900-1-Abgabe-</v>
      </c>
      <c r="E498" s="7" t="str">
        <f t="shared" ca="1" si="144"/>
        <v>-</v>
      </c>
      <c r="F498" s="7">
        <f t="shared" si="156"/>
        <v>1900</v>
      </c>
      <c r="G498" s="7">
        <f t="shared" si="157"/>
        <v>1</v>
      </c>
      <c r="H498" s="162">
        <f t="shared" si="154"/>
        <v>476</v>
      </c>
      <c r="I498" s="77"/>
      <c r="J498" s="78"/>
      <c r="K498" s="79"/>
      <c r="L498" s="80"/>
      <c r="M498" s="177"/>
      <c r="N498" s="309" t="str">
        <f t="shared" ca="1" si="145"/>
        <v/>
      </c>
      <c r="O498" s="310" t="str">
        <f ca="1">IFERROR(IF(VLOOKUP($E498,'SD Abgabe'!$A$32:$N$610,'SD Abgabe'!$D$28,FALSE)=0,"",VLOOKUP($E498,'SD Abgabe'!$A$32:$N$610,'SD Abgabe'!$D$28,FALSE)),"")</f>
        <v/>
      </c>
      <c r="P498" s="313"/>
      <c r="Q498" s="317" t="str">
        <f>IF(OR($M498=0,L498&lt;&gt;0),"",IFERROR(VLOOKUP($E498,'SD Abgabe'!$A$32:$N$610,'SD Abgabe'!$E$28,FALSE),""))</f>
        <v/>
      </c>
      <c r="R498" s="87"/>
      <c r="S498" s="81" t="str">
        <f t="shared" si="146"/>
        <v/>
      </c>
      <c r="T498" s="82">
        <f>IF(M498="Tierische Erzeugnisse",IF(OR($M498=0,L498&lt;&gt;0,U498&gt;0),"",IFERROR(VLOOKUP($E498,'SD Abgabe'!$A$32:$N$4326,'SD Abgabe'!$J$28,FALSE),0)),)</f>
        <v>0</v>
      </c>
      <c r="U498" s="83"/>
      <c r="V498" s="81" t="str">
        <f t="shared" si="158"/>
        <v/>
      </c>
      <c r="W498" s="82">
        <f>IF(M498="organische Düngemittel",IF(OR($M498=0,L498&lt;&gt;0,X498&gt;0),"",IFERROR(VLOOKUP($E498,'SD Abgabe'!$A$32:$N$4326,'SD Abgabe'!$J$28,FALSE),)),)</f>
        <v>0</v>
      </c>
      <c r="X498" s="84"/>
      <c r="Y498" s="85" t="str">
        <f ca="1">IFERROR(VLOOKUP($E498,'SD Abgabe'!$A$32:$N$610,Y$20,FALSE),"")</f>
        <v/>
      </c>
      <c r="Z498" s="86" t="str">
        <f ca="1">IFERROR(IF(AND(J498&lt;&gt;"eigene Stoffe",VLOOKUP($E498,'SD Abgabe'!$A$32:$N$610,'SD Abgabe'!$G$28,FALSE)=0),"",IF($L498&lt;&gt;0,"",IFERROR(IF(AND(P498&gt;0,O498&lt;&gt;"",Q498&lt;&gt;"t TM"),VLOOKUP($E498,'SD Abgabe'!$A$32:$N$610,'SD Abgabe'!$G$28,FALSE)/O498*P498,VLOOKUP($E498,'SD Abgabe'!$A$32:$N$610,'SD Abgabe'!$G$28,FALSE)),""))),"")</f>
        <v/>
      </c>
      <c r="AA498" s="87"/>
      <c r="AB498" s="86" t="str">
        <f ca="1">IFERROR(IF(AND(J498&lt;&gt;"eigene Stoffe",VLOOKUP($E498,'SD Abgabe'!$A$32:$N$610,'SD Abgabe'!$H$28,FALSE)=0),"",IF($L498&lt;&gt;0,"",IFERROR(IF(AND(P498&gt;0,O498&lt;&gt;"",Q498&lt;&gt;"t TM"),VLOOKUP($E498,'SD Abgabe'!$A$32:$N$610,'SD Abgabe'!$H$28,FALSE)/O498*P498,VLOOKUP($E498,'SD Abgabe'!$A$32:$N$610,'SD Abgabe'!$H$28,FALSE)),""))),"")</f>
        <v/>
      </c>
      <c r="AC498" s="87"/>
      <c r="AD498" s="424" t="s">
        <v>667</v>
      </c>
      <c r="AE498" s="26" t="str">
        <f>IF($M498=0,"",IFERROR(VLOOKUP($E498,'SD Abgabe'!$A$32:$N$556,AE$20,FALSE),""))</f>
        <v/>
      </c>
      <c r="AF498" s="15">
        <f t="shared" ca="1" si="159"/>
        <v>0</v>
      </c>
      <c r="AG498">
        <f t="shared" ca="1" si="147"/>
        <v>0</v>
      </c>
      <c r="AH498">
        <f t="shared" ca="1" si="148"/>
        <v>0</v>
      </c>
      <c r="AI498">
        <f t="shared" ca="1" si="149"/>
        <v>0</v>
      </c>
      <c r="AJ498">
        <f t="shared" ca="1" si="150"/>
        <v>0</v>
      </c>
      <c r="AK498">
        <f t="shared" si="160"/>
        <v>0</v>
      </c>
      <c r="AL498" s="28" t="e">
        <f ca="1">COUNTIF(OFFSET('SD Abgabe'!$C$32,VLOOKUP(J498,Art_Abgabe,3,FALSE),0,VLOOKUP(J498,Art_Abgabe,4,FALSE)-VLOOKUP(J498,Art_Abgabe,3,FALSE)+1,1),K498)</f>
        <v>#N/A</v>
      </c>
      <c r="AM498" s="14">
        <f ca="1">COUNTIF(OFFSET('SD Abgabe'!$M$32,VLOOKUP(E498,'SD Abgabe'!$A$33:$X$485,'SD Abgabe'!$X$28,FALSE),0,1,VLOOKUP(E498,'SD Abgabe'!$A$33:$Y$485,'SD Abgabe'!$Y$28,FALSE)),M498)</f>
        <v>0</v>
      </c>
      <c r="AN498" s="91">
        <f t="shared" ca="1" si="151"/>
        <v>0</v>
      </c>
      <c r="AO498" s="98">
        <f t="shared" si="161"/>
        <v>3</v>
      </c>
      <c r="AP498" s="98">
        <f t="shared" si="152"/>
        <v>0</v>
      </c>
      <c r="AQ498" s="17" t="str">
        <f t="shared" si="153"/>
        <v>1900-1-Abgabe</v>
      </c>
    </row>
    <row r="499" spans="1:43">
      <c r="A499" s="98">
        <f t="shared" si="142"/>
        <v>0</v>
      </c>
      <c r="B499" s="98" t="str">
        <f>IF(C499=1,SUM($C$23:C499),"")</f>
        <v/>
      </c>
      <c r="C499" s="98">
        <f t="shared" si="143"/>
        <v>0</v>
      </c>
      <c r="D499" t="str">
        <f t="shared" si="155"/>
        <v>1900-1-Abgabe-</v>
      </c>
      <c r="E499" s="7" t="str">
        <f t="shared" ca="1" si="144"/>
        <v>-</v>
      </c>
      <c r="F499" s="7">
        <f t="shared" si="156"/>
        <v>1900</v>
      </c>
      <c r="G499" s="7">
        <f t="shared" si="157"/>
        <v>1</v>
      </c>
      <c r="H499" s="162">
        <f t="shared" si="154"/>
        <v>477</v>
      </c>
      <c r="I499" s="77"/>
      <c r="J499" s="78"/>
      <c r="K499" s="79"/>
      <c r="L499" s="80"/>
      <c r="M499" s="177"/>
      <c r="N499" s="309" t="str">
        <f t="shared" ca="1" si="145"/>
        <v/>
      </c>
      <c r="O499" s="310" t="str">
        <f ca="1">IFERROR(IF(VLOOKUP($E499,'SD Abgabe'!$A$32:$N$610,'SD Abgabe'!$D$28,FALSE)=0,"",VLOOKUP($E499,'SD Abgabe'!$A$32:$N$610,'SD Abgabe'!$D$28,FALSE)),"")</f>
        <v/>
      </c>
      <c r="P499" s="313"/>
      <c r="Q499" s="317" t="str">
        <f>IF(OR($M499=0,L499&lt;&gt;0),"",IFERROR(VLOOKUP($E499,'SD Abgabe'!$A$32:$N$610,'SD Abgabe'!$E$28,FALSE),""))</f>
        <v/>
      </c>
      <c r="R499" s="87"/>
      <c r="S499" s="81" t="str">
        <f t="shared" si="146"/>
        <v/>
      </c>
      <c r="T499" s="82">
        <f>IF(M499="Tierische Erzeugnisse",IF(OR($M499=0,L499&lt;&gt;0,U499&gt;0),"",IFERROR(VLOOKUP($E499,'SD Abgabe'!$A$32:$N$4326,'SD Abgabe'!$J$28,FALSE),0)),)</f>
        <v>0</v>
      </c>
      <c r="U499" s="83"/>
      <c r="V499" s="81" t="str">
        <f t="shared" si="158"/>
        <v/>
      </c>
      <c r="W499" s="82">
        <f>IF(M499="organische Düngemittel",IF(OR($M499=0,L499&lt;&gt;0,X499&gt;0),"",IFERROR(VLOOKUP($E499,'SD Abgabe'!$A$32:$N$4326,'SD Abgabe'!$J$28,FALSE),)),)</f>
        <v>0</v>
      </c>
      <c r="X499" s="84"/>
      <c r="Y499" s="85" t="str">
        <f ca="1">IFERROR(VLOOKUP($E499,'SD Abgabe'!$A$32:$N$610,Y$20,FALSE),"")</f>
        <v/>
      </c>
      <c r="Z499" s="86" t="str">
        <f ca="1">IFERROR(IF(AND(J499&lt;&gt;"eigene Stoffe",VLOOKUP($E499,'SD Abgabe'!$A$32:$N$610,'SD Abgabe'!$G$28,FALSE)=0),"",IF($L499&lt;&gt;0,"",IFERROR(IF(AND(P499&gt;0,O499&lt;&gt;"",Q499&lt;&gt;"t TM"),VLOOKUP($E499,'SD Abgabe'!$A$32:$N$610,'SD Abgabe'!$G$28,FALSE)/O499*P499,VLOOKUP($E499,'SD Abgabe'!$A$32:$N$610,'SD Abgabe'!$G$28,FALSE)),""))),"")</f>
        <v/>
      </c>
      <c r="AA499" s="87"/>
      <c r="AB499" s="86" t="str">
        <f ca="1">IFERROR(IF(AND(J499&lt;&gt;"eigene Stoffe",VLOOKUP($E499,'SD Abgabe'!$A$32:$N$610,'SD Abgabe'!$H$28,FALSE)=0),"",IF($L499&lt;&gt;0,"",IFERROR(IF(AND(P499&gt;0,O499&lt;&gt;"",Q499&lt;&gt;"t TM"),VLOOKUP($E499,'SD Abgabe'!$A$32:$N$610,'SD Abgabe'!$H$28,FALSE)/O499*P499,VLOOKUP($E499,'SD Abgabe'!$A$32:$N$610,'SD Abgabe'!$H$28,FALSE)),""))),"")</f>
        <v/>
      </c>
      <c r="AC499" s="87"/>
      <c r="AD499" s="424" t="s">
        <v>667</v>
      </c>
      <c r="AE499" s="26" t="str">
        <f>IF($M499=0,"",IFERROR(VLOOKUP($E499,'SD Abgabe'!$A$32:$N$556,AE$20,FALSE),""))</f>
        <v/>
      </c>
      <c r="AF499" s="15">
        <f t="shared" ca="1" si="159"/>
        <v>0</v>
      </c>
      <c r="AG499">
        <f t="shared" ca="1" si="147"/>
        <v>0</v>
      </c>
      <c r="AH499">
        <f t="shared" ca="1" si="148"/>
        <v>0</v>
      </c>
      <c r="AI499">
        <f t="shared" ca="1" si="149"/>
        <v>0</v>
      </c>
      <c r="AJ499">
        <f t="shared" ca="1" si="150"/>
        <v>0</v>
      </c>
      <c r="AK499">
        <f t="shared" si="160"/>
        <v>0</v>
      </c>
      <c r="AL499" s="28" t="e">
        <f ca="1">COUNTIF(OFFSET('SD Abgabe'!$C$32,VLOOKUP(J499,Art_Abgabe,3,FALSE),0,VLOOKUP(J499,Art_Abgabe,4,FALSE)-VLOOKUP(J499,Art_Abgabe,3,FALSE)+1,1),K499)</f>
        <v>#N/A</v>
      </c>
      <c r="AM499" s="14">
        <f ca="1">COUNTIF(OFFSET('SD Abgabe'!$M$32,VLOOKUP(E499,'SD Abgabe'!$A$33:$X$485,'SD Abgabe'!$X$28,FALSE),0,1,VLOOKUP(E499,'SD Abgabe'!$A$33:$Y$485,'SD Abgabe'!$Y$28,FALSE)),M499)</f>
        <v>0</v>
      </c>
      <c r="AN499" s="91">
        <f t="shared" ca="1" si="151"/>
        <v>0</v>
      </c>
      <c r="AO499" s="98">
        <f t="shared" si="161"/>
        <v>3</v>
      </c>
      <c r="AP499" s="98">
        <f t="shared" si="152"/>
        <v>0</v>
      </c>
      <c r="AQ499" s="17" t="str">
        <f t="shared" si="153"/>
        <v>1900-1-Abgabe</v>
      </c>
    </row>
    <row r="500" spans="1:43">
      <c r="A500" s="98">
        <f t="shared" si="142"/>
        <v>0</v>
      </c>
      <c r="B500" s="98" t="str">
        <f>IF(C500=1,SUM($C$23:C500),"")</f>
        <v/>
      </c>
      <c r="C500" s="98">
        <f t="shared" si="143"/>
        <v>0</v>
      </c>
      <c r="D500" t="str">
        <f t="shared" si="155"/>
        <v>1900-1-Abgabe-</v>
      </c>
      <c r="E500" s="7" t="str">
        <f t="shared" ca="1" si="144"/>
        <v>-</v>
      </c>
      <c r="F500" s="7">
        <f t="shared" si="156"/>
        <v>1900</v>
      </c>
      <c r="G500" s="7">
        <f t="shared" si="157"/>
        <v>1</v>
      </c>
      <c r="H500" s="162">
        <f t="shared" si="154"/>
        <v>478</v>
      </c>
      <c r="I500" s="77"/>
      <c r="J500" s="78"/>
      <c r="K500" s="79"/>
      <c r="L500" s="80"/>
      <c r="M500" s="177"/>
      <c r="N500" s="309" t="str">
        <f t="shared" ca="1" si="145"/>
        <v/>
      </c>
      <c r="O500" s="310" t="str">
        <f ca="1">IFERROR(IF(VLOOKUP($E500,'SD Abgabe'!$A$32:$N$610,'SD Abgabe'!$D$28,FALSE)=0,"",VLOOKUP($E500,'SD Abgabe'!$A$32:$N$610,'SD Abgabe'!$D$28,FALSE)),"")</f>
        <v/>
      </c>
      <c r="P500" s="313"/>
      <c r="Q500" s="317" t="str">
        <f>IF(OR($M500=0,L500&lt;&gt;0),"",IFERROR(VLOOKUP($E500,'SD Abgabe'!$A$32:$N$610,'SD Abgabe'!$E$28,FALSE),""))</f>
        <v/>
      </c>
      <c r="R500" s="87"/>
      <c r="S500" s="81" t="str">
        <f t="shared" si="146"/>
        <v/>
      </c>
      <c r="T500" s="82">
        <f>IF(M500="Tierische Erzeugnisse",IF(OR($M500=0,L500&lt;&gt;0,U500&gt;0),"",IFERROR(VLOOKUP($E500,'SD Abgabe'!$A$32:$N$4326,'SD Abgabe'!$J$28,FALSE),0)),)</f>
        <v>0</v>
      </c>
      <c r="U500" s="83"/>
      <c r="V500" s="81" t="str">
        <f t="shared" si="158"/>
        <v/>
      </c>
      <c r="W500" s="82">
        <f>IF(M500="organische Düngemittel",IF(OR($M500=0,L500&lt;&gt;0,X500&gt;0),"",IFERROR(VLOOKUP($E500,'SD Abgabe'!$A$32:$N$4326,'SD Abgabe'!$J$28,FALSE),)),)</f>
        <v>0</v>
      </c>
      <c r="X500" s="84"/>
      <c r="Y500" s="85" t="str">
        <f ca="1">IFERROR(VLOOKUP($E500,'SD Abgabe'!$A$32:$N$610,Y$20,FALSE),"")</f>
        <v/>
      </c>
      <c r="Z500" s="86" t="str">
        <f ca="1">IFERROR(IF(AND(J500&lt;&gt;"eigene Stoffe",VLOOKUP($E500,'SD Abgabe'!$A$32:$N$610,'SD Abgabe'!$G$28,FALSE)=0),"",IF($L500&lt;&gt;0,"",IFERROR(IF(AND(P500&gt;0,O500&lt;&gt;"",Q500&lt;&gt;"t TM"),VLOOKUP($E500,'SD Abgabe'!$A$32:$N$610,'SD Abgabe'!$G$28,FALSE)/O500*P500,VLOOKUP($E500,'SD Abgabe'!$A$32:$N$610,'SD Abgabe'!$G$28,FALSE)),""))),"")</f>
        <v/>
      </c>
      <c r="AA500" s="87"/>
      <c r="AB500" s="86" t="str">
        <f ca="1">IFERROR(IF(AND(J500&lt;&gt;"eigene Stoffe",VLOOKUP($E500,'SD Abgabe'!$A$32:$N$610,'SD Abgabe'!$H$28,FALSE)=0),"",IF($L500&lt;&gt;0,"",IFERROR(IF(AND(P500&gt;0,O500&lt;&gt;"",Q500&lt;&gt;"t TM"),VLOOKUP($E500,'SD Abgabe'!$A$32:$N$610,'SD Abgabe'!$H$28,FALSE)/O500*P500,VLOOKUP($E500,'SD Abgabe'!$A$32:$N$610,'SD Abgabe'!$H$28,FALSE)),""))),"")</f>
        <v/>
      </c>
      <c r="AC500" s="87"/>
      <c r="AD500" s="424" t="s">
        <v>667</v>
      </c>
      <c r="AE500" s="26" t="str">
        <f>IF($M500=0,"",IFERROR(VLOOKUP($E500,'SD Abgabe'!$A$32:$N$556,AE$20,FALSE),""))</f>
        <v/>
      </c>
      <c r="AF500" s="15">
        <f t="shared" ca="1" si="159"/>
        <v>0</v>
      </c>
      <c r="AG500">
        <f t="shared" ca="1" si="147"/>
        <v>0</v>
      </c>
      <c r="AH500">
        <f t="shared" ca="1" si="148"/>
        <v>0</v>
      </c>
      <c r="AI500">
        <f t="shared" ca="1" si="149"/>
        <v>0</v>
      </c>
      <c r="AJ500">
        <f t="shared" ca="1" si="150"/>
        <v>0</v>
      </c>
      <c r="AK500">
        <f t="shared" si="160"/>
        <v>0</v>
      </c>
      <c r="AL500" s="28" t="e">
        <f ca="1">COUNTIF(OFFSET('SD Abgabe'!$C$32,VLOOKUP(J500,Art_Abgabe,3,FALSE),0,VLOOKUP(J500,Art_Abgabe,4,FALSE)-VLOOKUP(J500,Art_Abgabe,3,FALSE)+1,1),K500)</f>
        <v>#N/A</v>
      </c>
      <c r="AM500" s="14">
        <f ca="1">COUNTIF(OFFSET('SD Abgabe'!$M$32,VLOOKUP(E500,'SD Abgabe'!$A$33:$X$485,'SD Abgabe'!$X$28,FALSE),0,1,VLOOKUP(E500,'SD Abgabe'!$A$33:$Y$485,'SD Abgabe'!$Y$28,FALSE)),M500)</f>
        <v>0</v>
      </c>
      <c r="AN500" s="91">
        <f t="shared" ca="1" si="151"/>
        <v>0</v>
      </c>
      <c r="AO500" s="98">
        <f t="shared" si="161"/>
        <v>3</v>
      </c>
      <c r="AP500" s="98">
        <f t="shared" si="152"/>
        <v>0</v>
      </c>
      <c r="AQ500" s="17" t="str">
        <f t="shared" si="153"/>
        <v>1900-1-Abgabe</v>
      </c>
    </row>
    <row r="501" spans="1:43">
      <c r="A501" s="98">
        <f t="shared" si="142"/>
        <v>0</v>
      </c>
      <c r="B501" s="98" t="str">
        <f>IF(C501=1,SUM($C$23:C501),"")</f>
        <v/>
      </c>
      <c r="C501" s="98">
        <f t="shared" si="143"/>
        <v>0</v>
      </c>
      <c r="D501" t="str">
        <f t="shared" si="155"/>
        <v>1900-1-Abgabe-</v>
      </c>
      <c r="E501" s="7" t="str">
        <f t="shared" ca="1" si="144"/>
        <v>-</v>
      </c>
      <c r="F501" s="7">
        <f t="shared" si="156"/>
        <v>1900</v>
      </c>
      <c r="G501" s="7">
        <f t="shared" si="157"/>
        <v>1</v>
      </c>
      <c r="H501" s="162">
        <f t="shared" si="154"/>
        <v>479</v>
      </c>
      <c r="I501" s="77"/>
      <c r="J501" s="78"/>
      <c r="K501" s="79"/>
      <c r="L501" s="80"/>
      <c r="M501" s="177"/>
      <c r="N501" s="309" t="str">
        <f t="shared" ca="1" si="145"/>
        <v/>
      </c>
      <c r="O501" s="310" t="str">
        <f ca="1">IFERROR(IF(VLOOKUP($E501,'SD Abgabe'!$A$32:$N$610,'SD Abgabe'!$D$28,FALSE)=0,"",VLOOKUP($E501,'SD Abgabe'!$A$32:$N$610,'SD Abgabe'!$D$28,FALSE)),"")</f>
        <v/>
      </c>
      <c r="P501" s="313"/>
      <c r="Q501" s="317" t="str">
        <f>IF(OR($M501=0,L501&lt;&gt;0),"",IFERROR(VLOOKUP($E501,'SD Abgabe'!$A$32:$N$610,'SD Abgabe'!$E$28,FALSE),""))</f>
        <v/>
      </c>
      <c r="R501" s="87"/>
      <c r="S501" s="81" t="str">
        <f t="shared" si="146"/>
        <v/>
      </c>
      <c r="T501" s="82">
        <f>IF(M501="Tierische Erzeugnisse",IF(OR($M501=0,L501&lt;&gt;0,U501&gt;0),"",IFERROR(VLOOKUP($E501,'SD Abgabe'!$A$32:$N$4326,'SD Abgabe'!$J$28,FALSE),0)),)</f>
        <v>0</v>
      </c>
      <c r="U501" s="83"/>
      <c r="V501" s="81" t="str">
        <f t="shared" si="158"/>
        <v/>
      </c>
      <c r="W501" s="82">
        <f>IF(M501="organische Düngemittel",IF(OR($M501=0,L501&lt;&gt;0,X501&gt;0),"",IFERROR(VLOOKUP($E501,'SD Abgabe'!$A$32:$N$4326,'SD Abgabe'!$J$28,FALSE),)),)</f>
        <v>0</v>
      </c>
      <c r="X501" s="84"/>
      <c r="Y501" s="85" t="str">
        <f ca="1">IFERROR(VLOOKUP($E501,'SD Abgabe'!$A$32:$N$610,Y$20,FALSE),"")</f>
        <v/>
      </c>
      <c r="Z501" s="86" t="str">
        <f ca="1">IFERROR(IF(AND(J501&lt;&gt;"eigene Stoffe",VLOOKUP($E501,'SD Abgabe'!$A$32:$N$610,'SD Abgabe'!$G$28,FALSE)=0),"",IF($L501&lt;&gt;0,"",IFERROR(IF(AND(P501&gt;0,O501&lt;&gt;"",Q501&lt;&gt;"t TM"),VLOOKUP($E501,'SD Abgabe'!$A$32:$N$610,'SD Abgabe'!$G$28,FALSE)/O501*P501,VLOOKUP($E501,'SD Abgabe'!$A$32:$N$610,'SD Abgabe'!$G$28,FALSE)),""))),"")</f>
        <v/>
      </c>
      <c r="AA501" s="87"/>
      <c r="AB501" s="86" t="str">
        <f ca="1">IFERROR(IF(AND(J501&lt;&gt;"eigene Stoffe",VLOOKUP($E501,'SD Abgabe'!$A$32:$N$610,'SD Abgabe'!$H$28,FALSE)=0),"",IF($L501&lt;&gt;0,"",IFERROR(IF(AND(P501&gt;0,O501&lt;&gt;"",Q501&lt;&gt;"t TM"),VLOOKUP($E501,'SD Abgabe'!$A$32:$N$610,'SD Abgabe'!$H$28,FALSE)/O501*P501,VLOOKUP($E501,'SD Abgabe'!$A$32:$N$610,'SD Abgabe'!$H$28,FALSE)),""))),"")</f>
        <v/>
      </c>
      <c r="AC501" s="87"/>
      <c r="AD501" s="424" t="s">
        <v>667</v>
      </c>
      <c r="AE501" s="26" t="str">
        <f>IF($M501=0,"",IFERROR(VLOOKUP($E501,'SD Abgabe'!$A$32:$N$556,AE$20,FALSE),""))</f>
        <v/>
      </c>
      <c r="AF501" s="15">
        <f t="shared" ca="1" si="159"/>
        <v>0</v>
      </c>
      <c r="AG501">
        <f t="shared" ca="1" si="147"/>
        <v>0</v>
      </c>
      <c r="AH501">
        <f t="shared" ca="1" si="148"/>
        <v>0</v>
      </c>
      <c r="AI501">
        <f t="shared" ca="1" si="149"/>
        <v>0</v>
      </c>
      <c r="AJ501">
        <f t="shared" ca="1" si="150"/>
        <v>0</v>
      </c>
      <c r="AK501">
        <f t="shared" si="160"/>
        <v>0</v>
      </c>
      <c r="AL501" s="28" t="e">
        <f ca="1">COUNTIF(OFFSET('SD Abgabe'!$C$32,VLOOKUP(J501,Art_Abgabe,3,FALSE),0,VLOOKUP(J501,Art_Abgabe,4,FALSE)-VLOOKUP(J501,Art_Abgabe,3,FALSE)+1,1),K501)</f>
        <v>#N/A</v>
      </c>
      <c r="AM501" s="14">
        <f ca="1">COUNTIF(OFFSET('SD Abgabe'!$M$32,VLOOKUP(E501,'SD Abgabe'!$A$33:$X$485,'SD Abgabe'!$X$28,FALSE),0,1,VLOOKUP(E501,'SD Abgabe'!$A$33:$Y$485,'SD Abgabe'!$Y$28,FALSE)),M501)</f>
        <v>0</v>
      </c>
      <c r="AN501" s="91">
        <f t="shared" ca="1" si="151"/>
        <v>0</v>
      </c>
      <c r="AO501" s="98">
        <f t="shared" si="161"/>
        <v>3</v>
      </c>
      <c r="AP501" s="98">
        <f t="shared" si="152"/>
        <v>0</v>
      </c>
      <c r="AQ501" s="17" t="str">
        <f t="shared" si="153"/>
        <v>1900-1-Abgabe</v>
      </c>
    </row>
    <row r="502" spans="1:43">
      <c r="A502" s="98">
        <f t="shared" si="142"/>
        <v>0</v>
      </c>
      <c r="B502" s="98" t="str">
        <f>IF(C502=1,SUM($C$23:C502),"")</f>
        <v/>
      </c>
      <c r="C502" s="98">
        <f t="shared" si="143"/>
        <v>0</v>
      </c>
      <c r="D502" t="str">
        <f t="shared" si="155"/>
        <v>1900-1-Abgabe-</v>
      </c>
      <c r="E502" s="7" t="str">
        <f t="shared" ca="1" si="144"/>
        <v>-</v>
      </c>
      <c r="F502" s="7">
        <f t="shared" si="156"/>
        <v>1900</v>
      </c>
      <c r="G502" s="7">
        <f t="shared" si="157"/>
        <v>1</v>
      </c>
      <c r="H502" s="162">
        <f t="shared" si="154"/>
        <v>480</v>
      </c>
      <c r="I502" s="77"/>
      <c r="J502" s="78"/>
      <c r="K502" s="79"/>
      <c r="L502" s="80"/>
      <c r="M502" s="177"/>
      <c r="N502" s="309" t="str">
        <f t="shared" ca="1" si="145"/>
        <v/>
      </c>
      <c r="O502" s="310" t="str">
        <f ca="1">IFERROR(IF(VLOOKUP($E502,'SD Abgabe'!$A$32:$N$610,'SD Abgabe'!$D$28,FALSE)=0,"",VLOOKUP($E502,'SD Abgabe'!$A$32:$N$610,'SD Abgabe'!$D$28,FALSE)),"")</f>
        <v/>
      </c>
      <c r="P502" s="313"/>
      <c r="Q502" s="317" t="str">
        <f>IF(OR($M502=0,L502&lt;&gt;0),"",IFERROR(VLOOKUP($E502,'SD Abgabe'!$A$32:$N$610,'SD Abgabe'!$E$28,FALSE),""))</f>
        <v/>
      </c>
      <c r="R502" s="87"/>
      <c r="S502" s="81" t="str">
        <f t="shared" si="146"/>
        <v/>
      </c>
      <c r="T502" s="82">
        <f>IF(M502="Tierische Erzeugnisse",IF(OR($M502=0,L502&lt;&gt;0,U502&gt;0),"",IFERROR(VLOOKUP($E502,'SD Abgabe'!$A$32:$N$4326,'SD Abgabe'!$J$28,FALSE),0)),)</f>
        <v>0</v>
      </c>
      <c r="U502" s="83"/>
      <c r="V502" s="81" t="str">
        <f t="shared" si="158"/>
        <v/>
      </c>
      <c r="W502" s="82">
        <f>IF(M502="organische Düngemittel",IF(OR($M502=0,L502&lt;&gt;0,X502&gt;0),"",IFERROR(VLOOKUP($E502,'SD Abgabe'!$A$32:$N$4326,'SD Abgabe'!$J$28,FALSE),)),)</f>
        <v>0</v>
      </c>
      <c r="X502" s="84"/>
      <c r="Y502" s="85" t="str">
        <f ca="1">IFERROR(VLOOKUP($E502,'SD Abgabe'!$A$32:$N$610,Y$20,FALSE),"")</f>
        <v/>
      </c>
      <c r="Z502" s="86" t="str">
        <f ca="1">IFERROR(IF(AND(J502&lt;&gt;"eigene Stoffe",VLOOKUP($E502,'SD Abgabe'!$A$32:$N$610,'SD Abgabe'!$G$28,FALSE)=0),"",IF($L502&lt;&gt;0,"",IFERROR(IF(AND(P502&gt;0,O502&lt;&gt;"",Q502&lt;&gt;"t TM"),VLOOKUP($E502,'SD Abgabe'!$A$32:$N$610,'SD Abgabe'!$G$28,FALSE)/O502*P502,VLOOKUP($E502,'SD Abgabe'!$A$32:$N$610,'SD Abgabe'!$G$28,FALSE)),""))),"")</f>
        <v/>
      </c>
      <c r="AA502" s="87"/>
      <c r="AB502" s="86" t="str">
        <f ca="1">IFERROR(IF(AND(J502&lt;&gt;"eigene Stoffe",VLOOKUP($E502,'SD Abgabe'!$A$32:$N$610,'SD Abgabe'!$H$28,FALSE)=0),"",IF($L502&lt;&gt;0,"",IFERROR(IF(AND(P502&gt;0,O502&lt;&gt;"",Q502&lt;&gt;"t TM"),VLOOKUP($E502,'SD Abgabe'!$A$32:$N$610,'SD Abgabe'!$H$28,FALSE)/O502*P502,VLOOKUP($E502,'SD Abgabe'!$A$32:$N$610,'SD Abgabe'!$H$28,FALSE)),""))),"")</f>
        <v/>
      </c>
      <c r="AC502" s="87"/>
      <c r="AD502" s="424" t="s">
        <v>667</v>
      </c>
      <c r="AE502" s="26" t="str">
        <f>IF($M502=0,"",IFERROR(VLOOKUP($E502,'SD Abgabe'!$A$32:$N$556,AE$20,FALSE),""))</f>
        <v/>
      </c>
      <c r="AF502" s="15">
        <f t="shared" ca="1" si="159"/>
        <v>0</v>
      </c>
      <c r="AG502">
        <f t="shared" ca="1" si="147"/>
        <v>0</v>
      </c>
      <c r="AH502">
        <f t="shared" ca="1" si="148"/>
        <v>0</v>
      </c>
      <c r="AI502">
        <f t="shared" ca="1" si="149"/>
        <v>0</v>
      </c>
      <c r="AJ502">
        <f t="shared" ca="1" si="150"/>
        <v>0</v>
      </c>
      <c r="AK502">
        <f t="shared" si="160"/>
        <v>0</v>
      </c>
      <c r="AL502" s="28" t="e">
        <f ca="1">COUNTIF(OFFSET('SD Abgabe'!$C$32,VLOOKUP(J502,Art_Abgabe,3,FALSE),0,VLOOKUP(J502,Art_Abgabe,4,FALSE)-VLOOKUP(J502,Art_Abgabe,3,FALSE)+1,1),K502)</f>
        <v>#N/A</v>
      </c>
      <c r="AM502" s="14">
        <f ca="1">COUNTIF(OFFSET('SD Abgabe'!$M$32,VLOOKUP(E502,'SD Abgabe'!$A$33:$X$485,'SD Abgabe'!$X$28,FALSE),0,1,VLOOKUP(E502,'SD Abgabe'!$A$33:$Y$485,'SD Abgabe'!$Y$28,FALSE)),M502)</f>
        <v>0</v>
      </c>
      <c r="AN502" s="91">
        <f t="shared" ca="1" si="151"/>
        <v>0</v>
      </c>
      <c r="AO502" s="98">
        <f t="shared" si="161"/>
        <v>3</v>
      </c>
      <c r="AP502" s="98">
        <f t="shared" si="152"/>
        <v>0</v>
      </c>
      <c r="AQ502" s="17" t="str">
        <f t="shared" si="153"/>
        <v>1900-1-Abgabe</v>
      </c>
    </row>
    <row r="503" spans="1:43">
      <c r="A503" s="98">
        <f t="shared" si="142"/>
        <v>0</v>
      </c>
      <c r="B503" s="98" t="str">
        <f>IF(C503=1,SUM($C$23:C503),"")</f>
        <v/>
      </c>
      <c r="C503" s="98">
        <f t="shared" si="143"/>
        <v>0</v>
      </c>
      <c r="D503" t="str">
        <f t="shared" si="155"/>
        <v>1900-1-Abgabe-</v>
      </c>
      <c r="E503" s="7" t="str">
        <f t="shared" ca="1" si="144"/>
        <v>-</v>
      </c>
      <c r="F503" s="7">
        <f t="shared" si="156"/>
        <v>1900</v>
      </c>
      <c r="G503" s="7">
        <f t="shared" si="157"/>
        <v>1</v>
      </c>
      <c r="H503" s="162">
        <f t="shared" si="154"/>
        <v>481</v>
      </c>
      <c r="I503" s="77"/>
      <c r="J503" s="78"/>
      <c r="K503" s="79"/>
      <c r="L503" s="80"/>
      <c r="M503" s="177"/>
      <c r="N503" s="309" t="str">
        <f t="shared" ca="1" si="145"/>
        <v/>
      </c>
      <c r="O503" s="310" t="str">
        <f ca="1">IFERROR(IF(VLOOKUP($E503,'SD Abgabe'!$A$32:$N$610,'SD Abgabe'!$D$28,FALSE)=0,"",VLOOKUP($E503,'SD Abgabe'!$A$32:$N$610,'SD Abgabe'!$D$28,FALSE)),"")</f>
        <v/>
      </c>
      <c r="P503" s="313"/>
      <c r="Q503" s="317" t="str">
        <f>IF(OR($M503=0,L503&lt;&gt;0),"",IFERROR(VLOOKUP($E503,'SD Abgabe'!$A$32:$N$610,'SD Abgabe'!$E$28,FALSE),""))</f>
        <v/>
      </c>
      <c r="R503" s="87"/>
      <c r="S503" s="81" t="str">
        <f t="shared" si="146"/>
        <v/>
      </c>
      <c r="T503" s="82">
        <f>IF(M503="Tierische Erzeugnisse",IF(OR($M503=0,L503&lt;&gt;0,U503&gt;0),"",IFERROR(VLOOKUP($E503,'SD Abgabe'!$A$32:$N$4326,'SD Abgabe'!$J$28,FALSE),0)),)</f>
        <v>0</v>
      </c>
      <c r="U503" s="83"/>
      <c r="V503" s="81" t="str">
        <f t="shared" si="158"/>
        <v/>
      </c>
      <c r="W503" s="82">
        <f>IF(M503="organische Düngemittel",IF(OR($M503=0,L503&lt;&gt;0,X503&gt;0),"",IFERROR(VLOOKUP($E503,'SD Abgabe'!$A$32:$N$4326,'SD Abgabe'!$J$28,FALSE),)),)</f>
        <v>0</v>
      </c>
      <c r="X503" s="84"/>
      <c r="Y503" s="85" t="str">
        <f ca="1">IFERROR(VLOOKUP($E503,'SD Abgabe'!$A$32:$N$610,Y$20,FALSE),"")</f>
        <v/>
      </c>
      <c r="Z503" s="86" t="str">
        <f ca="1">IFERROR(IF(AND(J503&lt;&gt;"eigene Stoffe",VLOOKUP($E503,'SD Abgabe'!$A$32:$N$610,'SD Abgabe'!$G$28,FALSE)=0),"",IF($L503&lt;&gt;0,"",IFERROR(IF(AND(P503&gt;0,O503&lt;&gt;"",Q503&lt;&gt;"t TM"),VLOOKUP($E503,'SD Abgabe'!$A$32:$N$610,'SD Abgabe'!$G$28,FALSE)/O503*P503,VLOOKUP($E503,'SD Abgabe'!$A$32:$N$610,'SD Abgabe'!$G$28,FALSE)),""))),"")</f>
        <v/>
      </c>
      <c r="AA503" s="87"/>
      <c r="AB503" s="86" t="str">
        <f ca="1">IFERROR(IF(AND(J503&lt;&gt;"eigene Stoffe",VLOOKUP($E503,'SD Abgabe'!$A$32:$N$610,'SD Abgabe'!$H$28,FALSE)=0),"",IF($L503&lt;&gt;0,"",IFERROR(IF(AND(P503&gt;0,O503&lt;&gt;"",Q503&lt;&gt;"t TM"),VLOOKUP($E503,'SD Abgabe'!$A$32:$N$610,'SD Abgabe'!$H$28,FALSE)/O503*P503,VLOOKUP($E503,'SD Abgabe'!$A$32:$N$610,'SD Abgabe'!$H$28,FALSE)),""))),"")</f>
        <v/>
      </c>
      <c r="AC503" s="87"/>
      <c r="AD503" s="424" t="s">
        <v>667</v>
      </c>
      <c r="AE503" s="26" t="str">
        <f>IF($M503=0,"",IFERROR(VLOOKUP($E503,'SD Abgabe'!$A$32:$N$556,AE$20,FALSE),""))</f>
        <v/>
      </c>
      <c r="AF503" s="15">
        <f t="shared" ca="1" si="159"/>
        <v>0</v>
      </c>
      <c r="AG503">
        <f t="shared" ca="1" si="147"/>
        <v>0</v>
      </c>
      <c r="AH503">
        <f t="shared" ca="1" si="148"/>
        <v>0</v>
      </c>
      <c r="AI503">
        <f t="shared" ca="1" si="149"/>
        <v>0</v>
      </c>
      <c r="AJ503">
        <f t="shared" ca="1" si="150"/>
        <v>0</v>
      </c>
      <c r="AK503">
        <f t="shared" si="160"/>
        <v>0</v>
      </c>
      <c r="AL503" s="28" t="e">
        <f ca="1">COUNTIF(OFFSET('SD Abgabe'!$C$32,VLOOKUP(J503,Art_Abgabe,3,FALSE),0,VLOOKUP(J503,Art_Abgabe,4,FALSE)-VLOOKUP(J503,Art_Abgabe,3,FALSE)+1,1),K503)</f>
        <v>#N/A</v>
      </c>
      <c r="AM503" s="14">
        <f ca="1">COUNTIF(OFFSET('SD Abgabe'!$M$32,VLOOKUP(E503,'SD Abgabe'!$A$33:$X$485,'SD Abgabe'!$X$28,FALSE),0,1,VLOOKUP(E503,'SD Abgabe'!$A$33:$Y$485,'SD Abgabe'!$Y$28,FALSE)),M503)</f>
        <v>0</v>
      </c>
      <c r="AN503" s="91">
        <f t="shared" ca="1" si="151"/>
        <v>0</v>
      </c>
      <c r="AO503" s="98">
        <f t="shared" si="161"/>
        <v>3</v>
      </c>
      <c r="AP503" s="98">
        <f t="shared" si="152"/>
        <v>0</v>
      </c>
      <c r="AQ503" s="17" t="str">
        <f t="shared" si="153"/>
        <v>1900-1-Abgabe</v>
      </c>
    </row>
    <row r="504" spans="1:43">
      <c r="A504" s="98">
        <f t="shared" si="142"/>
        <v>0</v>
      </c>
      <c r="B504" s="98" t="str">
        <f>IF(C504=1,SUM($C$23:C504),"")</f>
        <v/>
      </c>
      <c r="C504" s="98">
        <f t="shared" si="143"/>
        <v>0</v>
      </c>
      <c r="D504" t="str">
        <f t="shared" si="155"/>
        <v>1900-1-Abgabe-</v>
      </c>
      <c r="E504" s="7" t="str">
        <f t="shared" ca="1" si="144"/>
        <v>-</v>
      </c>
      <c r="F504" s="7">
        <f t="shared" si="156"/>
        <v>1900</v>
      </c>
      <c r="G504" s="7">
        <f t="shared" si="157"/>
        <v>1</v>
      </c>
      <c r="H504" s="162">
        <f t="shared" si="154"/>
        <v>482</v>
      </c>
      <c r="I504" s="77"/>
      <c r="J504" s="78"/>
      <c r="K504" s="79"/>
      <c r="L504" s="80"/>
      <c r="M504" s="177"/>
      <c r="N504" s="309" t="str">
        <f t="shared" ca="1" si="145"/>
        <v/>
      </c>
      <c r="O504" s="310" t="str">
        <f ca="1">IFERROR(IF(VLOOKUP($E504,'SD Abgabe'!$A$32:$N$610,'SD Abgabe'!$D$28,FALSE)=0,"",VLOOKUP($E504,'SD Abgabe'!$A$32:$N$610,'SD Abgabe'!$D$28,FALSE)),"")</f>
        <v/>
      </c>
      <c r="P504" s="313"/>
      <c r="Q504" s="317" t="str">
        <f>IF(OR($M504=0,L504&lt;&gt;0),"",IFERROR(VLOOKUP($E504,'SD Abgabe'!$A$32:$N$610,'SD Abgabe'!$E$28,FALSE),""))</f>
        <v/>
      </c>
      <c r="R504" s="87"/>
      <c r="S504" s="81" t="str">
        <f t="shared" si="146"/>
        <v/>
      </c>
      <c r="T504" s="82">
        <f>IF(M504="Tierische Erzeugnisse",IF(OR($M504=0,L504&lt;&gt;0,U504&gt;0),"",IFERROR(VLOOKUP($E504,'SD Abgabe'!$A$32:$N$4326,'SD Abgabe'!$J$28,FALSE),0)),)</f>
        <v>0</v>
      </c>
      <c r="U504" s="83"/>
      <c r="V504" s="81" t="str">
        <f t="shared" si="158"/>
        <v/>
      </c>
      <c r="W504" s="82">
        <f>IF(M504="organische Düngemittel",IF(OR($M504=0,L504&lt;&gt;0,X504&gt;0),"",IFERROR(VLOOKUP($E504,'SD Abgabe'!$A$32:$N$4326,'SD Abgabe'!$J$28,FALSE),)),)</f>
        <v>0</v>
      </c>
      <c r="X504" s="84"/>
      <c r="Y504" s="85" t="str">
        <f ca="1">IFERROR(VLOOKUP($E504,'SD Abgabe'!$A$32:$N$610,Y$20,FALSE),"")</f>
        <v/>
      </c>
      <c r="Z504" s="86" t="str">
        <f ca="1">IFERROR(IF(AND(J504&lt;&gt;"eigene Stoffe",VLOOKUP($E504,'SD Abgabe'!$A$32:$N$610,'SD Abgabe'!$G$28,FALSE)=0),"",IF($L504&lt;&gt;0,"",IFERROR(IF(AND(P504&gt;0,O504&lt;&gt;"",Q504&lt;&gt;"t TM"),VLOOKUP($E504,'SD Abgabe'!$A$32:$N$610,'SD Abgabe'!$G$28,FALSE)/O504*P504,VLOOKUP($E504,'SD Abgabe'!$A$32:$N$610,'SD Abgabe'!$G$28,FALSE)),""))),"")</f>
        <v/>
      </c>
      <c r="AA504" s="87"/>
      <c r="AB504" s="86" t="str">
        <f ca="1">IFERROR(IF(AND(J504&lt;&gt;"eigene Stoffe",VLOOKUP($E504,'SD Abgabe'!$A$32:$N$610,'SD Abgabe'!$H$28,FALSE)=0),"",IF($L504&lt;&gt;0,"",IFERROR(IF(AND(P504&gt;0,O504&lt;&gt;"",Q504&lt;&gt;"t TM"),VLOOKUP($E504,'SD Abgabe'!$A$32:$N$610,'SD Abgabe'!$H$28,FALSE)/O504*P504,VLOOKUP($E504,'SD Abgabe'!$A$32:$N$610,'SD Abgabe'!$H$28,FALSE)),""))),"")</f>
        <v/>
      </c>
      <c r="AC504" s="87"/>
      <c r="AD504" s="424" t="s">
        <v>667</v>
      </c>
      <c r="AE504" s="26" t="str">
        <f>IF($M504=0,"",IFERROR(VLOOKUP($E504,'SD Abgabe'!$A$32:$N$556,AE$20,FALSE),""))</f>
        <v/>
      </c>
      <c r="AF504" s="15">
        <f t="shared" ca="1" si="159"/>
        <v>0</v>
      </c>
      <c r="AG504">
        <f t="shared" ca="1" si="147"/>
        <v>0</v>
      </c>
      <c r="AH504">
        <f t="shared" ca="1" si="148"/>
        <v>0</v>
      </c>
      <c r="AI504">
        <f t="shared" ca="1" si="149"/>
        <v>0</v>
      </c>
      <c r="AJ504">
        <f t="shared" ca="1" si="150"/>
        <v>0</v>
      </c>
      <c r="AK504">
        <f t="shared" si="160"/>
        <v>0</v>
      </c>
      <c r="AL504" s="28" t="e">
        <f ca="1">COUNTIF(OFFSET('SD Abgabe'!$C$32,VLOOKUP(J504,Art_Abgabe,3,FALSE),0,VLOOKUP(J504,Art_Abgabe,4,FALSE)-VLOOKUP(J504,Art_Abgabe,3,FALSE)+1,1),K504)</f>
        <v>#N/A</v>
      </c>
      <c r="AM504" s="14">
        <f ca="1">COUNTIF(OFFSET('SD Abgabe'!$M$32,VLOOKUP(E504,'SD Abgabe'!$A$33:$X$485,'SD Abgabe'!$X$28,FALSE),0,1,VLOOKUP(E504,'SD Abgabe'!$A$33:$Y$485,'SD Abgabe'!$Y$28,FALSE)),M504)</f>
        <v>0</v>
      </c>
      <c r="AN504" s="91">
        <f t="shared" ca="1" si="151"/>
        <v>0</v>
      </c>
      <c r="AO504" s="98">
        <f t="shared" si="161"/>
        <v>3</v>
      </c>
      <c r="AP504" s="98">
        <f t="shared" si="152"/>
        <v>0</v>
      </c>
      <c r="AQ504" s="17" t="str">
        <f t="shared" si="153"/>
        <v>1900-1-Abgabe</v>
      </c>
    </row>
    <row r="505" spans="1:43">
      <c r="A505" s="98">
        <f t="shared" si="142"/>
        <v>0</v>
      </c>
      <c r="B505" s="98" t="str">
        <f>IF(C505=1,SUM($C$23:C505),"")</f>
        <v/>
      </c>
      <c r="C505" s="98">
        <f t="shared" si="143"/>
        <v>0</v>
      </c>
      <c r="D505" t="str">
        <f t="shared" si="155"/>
        <v>1900-1-Abgabe-</v>
      </c>
      <c r="E505" s="7" t="str">
        <f t="shared" ca="1" si="144"/>
        <v>-</v>
      </c>
      <c r="F505" s="7">
        <f t="shared" si="156"/>
        <v>1900</v>
      </c>
      <c r="G505" s="7">
        <f t="shared" si="157"/>
        <v>1</v>
      </c>
      <c r="H505" s="162">
        <f t="shared" si="154"/>
        <v>483</v>
      </c>
      <c r="I505" s="77"/>
      <c r="J505" s="78"/>
      <c r="K505" s="79"/>
      <c r="L505" s="80"/>
      <c r="M505" s="177"/>
      <c r="N505" s="309" t="str">
        <f t="shared" ca="1" si="145"/>
        <v/>
      </c>
      <c r="O505" s="310" t="str">
        <f ca="1">IFERROR(IF(VLOOKUP($E505,'SD Abgabe'!$A$32:$N$610,'SD Abgabe'!$D$28,FALSE)=0,"",VLOOKUP($E505,'SD Abgabe'!$A$32:$N$610,'SD Abgabe'!$D$28,FALSE)),"")</f>
        <v/>
      </c>
      <c r="P505" s="313"/>
      <c r="Q505" s="317" t="str">
        <f>IF(OR($M505=0,L505&lt;&gt;0),"",IFERROR(VLOOKUP($E505,'SD Abgabe'!$A$32:$N$610,'SD Abgabe'!$E$28,FALSE),""))</f>
        <v/>
      </c>
      <c r="R505" s="87"/>
      <c r="S505" s="81" t="str">
        <f t="shared" si="146"/>
        <v/>
      </c>
      <c r="T505" s="82">
        <f>IF(M505="Tierische Erzeugnisse",IF(OR($M505=0,L505&lt;&gt;0,U505&gt;0),"",IFERROR(VLOOKUP($E505,'SD Abgabe'!$A$32:$N$4326,'SD Abgabe'!$J$28,FALSE),0)),)</f>
        <v>0</v>
      </c>
      <c r="U505" s="83"/>
      <c r="V505" s="81" t="str">
        <f t="shared" si="158"/>
        <v/>
      </c>
      <c r="W505" s="82">
        <f>IF(M505="organische Düngemittel",IF(OR($M505=0,L505&lt;&gt;0,X505&gt;0),"",IFERROR(VLOOKUP($E505,'SD Abgabe'!$A$32:$N$4326,'SD Abgabe'!$J$28,FALSE),)),)</f>
        <v>0</v>
      </c>
      <c r="X505" s="84"/>
      <c r="Y505" s="85" t="str">
        <f ca="1">IFERROR(VLOOKUP($E505,'SD Abgabe'!$A$32:$N$610,Y$20,FALSE),"")</f>
        <v/>
      </c>
      <c r="Z505" s="86" t="str">
        <f ca="1">IFERROR(IF(AND(J505&lt;&gt;"eigene Stoffe",VLOOKUP($E505,'SD Abgabe'!$A$32:$N$610,'SD Abgabe'!$G$28,FALSE)=0),"",IF($L505&lt;&gt;0,"",IFERROR(IF(AND(P505&gt;0,O505&lt;&gt;"",Q505&lt;&gt;"t TM"),VLOOKUP($E505,'SD Abgabe'!$A$32:$N$610,'SD Abgabe'!$G$28,FALSE)/O505*P505,VLOOKUP($E505,'SD Abgabe'!$A$32:$N$610,'SD Abgabe'!$G$28,FALSE)),""))),"")</f>
        <v/>
      </c>
      <c r="AA505" s="87"/>
      <c r="AB505" s="86" t="str">
        <f ca="1">IFERROR(IF(AND(J505&lt;&gt;"eigene Stoffe",VLOOKUP($E505,'SD Abgabe'!$A$32:$N$610,'SD Abgabe'!$H$28,FALSE)=0),"",IF($L505&lt;&gt;0,"",IFERROR(IF(AND(P505&gt;0,O505&lt;&gt;"",Q505&lt;&gt;"t TM"),VLOOKUP($E505,'SD Abgabe'!$A$32:$N$610,'SD Abgabe'!$H$28,FALSE)/O505*P505,VLOOKUP($E505,'SD Abgabe'!$A$32:$N$610,'SD Abgabe'!$H$28,FALSE)),""))),"")</f>
        <v/>
      </c>
      <c r="AC505" s="87"/>
      <c r="AD505" s="424" t="s">
        <v>667</v>
      </c>
      <c r="AE505" s="26" t="str">
        <f>IF($M505=0,"",IFERROR(VLOOKUP($E505,'SD Abgabe'!$A$32:$N$556,AE$20,FALSE),""))</f>
        <v/>
      </c>
      <c r="AF505" s="15">
        <f t="shared" ca="1" si="159"/>
        <v>0</v>
      </c>
      <c r="AG505">
        <f t="shared" ca="1" si="147"/>
        <v>0</v>
      </c>
      <c r="AH505">
        <f t="shared" ca="1" si="148"/>
        <v>0</v>
      </c>
      <c r="AI505">
        <f t="shared" ca="1" si="149"/>
        <v>0</v>
      </c>
      <c r="AJ505">
        <f t="shared" ca="1" si="150"/>
        <v>0</v>
      </c>
      <c r="AK505">
        <f t="shared" si="160"/>
        <v>0</v>
      </c>
      <c r="AL505" s="28" t="e">
        <f ca="1">COUNTIF(OFFSET('SD Abgabe'!$C$32,VLOOKUP(J505,Art_Abgabe,3,FALSE),0,VLOOKUP(J505,Art_Abgabe,4,FALSE)-VLOOKUP(J505,Art_Abgabe,3,FALSE)+1,1),K505)</f>
        <v>#N/A</v>
      </c>
      <c r="AM505" s="14">
        <f ca="1">COUNTIF(OFFSET('SD Abgabe'!$M$32,VLOOKUP(E505,'SD Abgabe'!$A$33:$X$485,'SD Abgabe'!$X$28,FALSE),0,1,VLOOKUP(E505,'SD Abgabe'!$A$33:$Y$485,'SD Abgabe'!$Y$28,FALSE)),M505)</f>
        <v>0</v>
      </c>
      <c r="AN505" s="91">
        <f t="shared" ca="1" si="151"/>
        <v>0</v>
      </c>
      <c r="AO505" s="98">
        <f t="shared" si="161"/>
        <v>3</v>
      </c>
      <c r="AP505" s="98">
        <f t="shared" si="152"/>
        <v>0</v>
      </c>
      <c r="AQ505" s="17" t="str">
        <f t="shared" si="153"/>
        <v>1900-1-Abgabe</v>
      </c>
    </row>
    <row r="506" spans="1:43">
      <c r="A506" s="98">
        <f t="shared" si="142"/>
        <v>0</v>
      </c>
      <c r="B506" s="98" t="str">
        <f>IF(C506=1,SUM($C$23:C506),"")</f>
        <v/>
      </c>
      <c r="C506" s="98">
        <f t="shared" si="143"/>
        <v>0</v>
      </c>
      <c r="D506" t="str">
        <f t="shared" si="155"/>
        <v>1900-1-Abgabe-</v>
      </c>
      <c r="E506" s="7" t="str">
        <f t="shared" ca="1" si="144"/>
        <v>-</v>
      </c>
      <c r="F506" s="7">
        <f t="shared" si="156"/>
        <v>1900</v>
      </c>
      <c r="G506" s="7">
        <f t="shared" si="157"/>
        <v>1</v>
      </c>
      <c r="H506" s="162">
        <f t="shared" si="154"/>
        <v>484</v>
      </c>
      <c r="I506" s="77"/>
      <c r="J506" s="78"/>
      <c r="K506" s="79"/>
      <c r="L506" s="80"/>
      <c r="M506" s="177"/>
      <c r="N506" s="309" t="str">
        <f t="shared" ca="1" si="145"/>
        <v/>
      </c>
      <c r="O506" s="310" t="str">
        <f ca="1">IFERROR(IF(VLOOKUP($E506,'SD Abgabe'!$A$32:$N$610,'SD Abgabe'!$D$28,FALSE)=0,"",VLOOKUP($E506,'SD Abgabe'!$A$32:$N$610,'SD Abgabe'!$D$28,FALSE)),"")</f>
        <v/>
      </c>
      <c r="P506" s="313"/>
      <c r="Q506" s="317" t="str">
        <f>IF(OR($M506=0,L506&lt;&gt;0),"",IFERROR(VLOOKUP($E506,'SD Abgabe'!$A$32:$N$610,'SD Abgabe'!$E$28,FALSE),""))</f>
        <v/>
      </c>
      <c r="R506" s="87"/>
      <c r="S506" s="81" t="str">
        <f t="shared" si="146"/>
        <v/>
      </c>
      <c r="T506" s="82">
        <f>IF(M506="Tierische Erzeugnisse",IF(OR($M506=0,L506&lt;&gt;0,U506&gt;0),"",IFERROR(VLOOKUP($E506,'SD Abgabe'!$A$32:$N$4326,'SD Abgabe'!$J$28,FALSE),0)),)</f>
        <v>0</v>
      </c>
      <c r="U506" s="83"/>
      <c r="V506" s="81" t="str">
        <f t="shared" si="158"/>
        <v/>
      </c>
      <c r="W506" s="82">
        <f>IF(M506="organische Düngemittel",IF(OR($M506=0,L506&lt;&gt;0,X506&gt;0),"",IFERROR(VLOOKUP($E506,'SD Abgabe'!$A$32:$N$4326,'SD Abgabe'!$J$28,FALSE),)),)</f>
        <v>0</v>
      </c>
      <c r="X506" s="84"/>
      <c r="Y506" s="85" t="str">
        <f ca="1">IFERROR(VLOOKUP($E506,'SD Abgabe'!$A$32:$N$610,Y$20,FALSE),"")</f>
        <v/>
      </c>
      <c r="Z506" s="86" t="str">
        <f ca="1">IFERROR(IF(AND(J506&lt;&gt;"eigene Stoffe",VLOOKUP($E506,'SD Abgabe'!$A$32:$N$610,'SD Abgabe'!$G$28,FALSE)=0),"",IF($L506&lt;&gt;0,"",IFERROR(IF(AND(P506&gt;0,O506&lt;&gt;"",Q506&lt;&gt;"t TM"),VLOOKUP($E506,'SD Abgabe'!$A$32:$N$610,'SD Abgabe'!$G$28,FALSE)/O506*P506,VLOOKUP($E506,'SD Abgabe'!$A$32:$N$610,'SD Abgabe'!$G$28,FALSE)),""))),"")</f>
        <v/>
      </c>
      <c r="AA506" s="87"/>
      <c r="AB506" s="86" t="str">
        <f ca="1">IFERROR(IF(AND(J506&lt;&gt;"eigene Stoffe",VLOOKUP($E506,'SD Abgabe'!$A$32:$N$610,'SD Abgabe'!$H$28,FALSE)=0),"",IF($L506&lt;&gt;0,"",IFERROR(IF(AND(P506&gt;0,O506&lt;&gt;"",Q506&lt;&gt;"t TM"),VLOOKUP($E506,'SD Abgabe'!$A$32:$N$610,'SD Abgabe'!$H$28,FALSE)/O506*P506,VLOOKUP($E506,'SD Abgabe'!$A$32:$N$610,'SD Abgabe'!$H$28,FALSE)),""))),"")</f>
        <v/>
      </c>
      <c r="AC506" s="87"/>
      <c r="AD506" s="424" t="s">
        <v>667</v>
      </c>
      <c r="AE506" s="26" t="str">
        <f>IF($M506=0,"",IFERROR(VLOOKUP($E506,'SD Abgabe'!$A$32:$N$556,AE$20,FALSE),""))</f>
        <v/>
      </c>
      <c r="AF506" s="15">
        <f t="shared" ca="1" si="159"/>
        <v>0</v>
      </c>
      <c r="AG506">
        <f t="shared" ca="1" si="147"/>
        <v>0</v>
      </c>
      <c r="AH506">
        <f t="shared" ca="1" si="148"/>
        <v>0</v>
      </c>
      <c r="AI506">
        <f t="shared" ca="1" si="149"/>
        <v>0</v>
      </c>
      <c r="AJ506">
        <f t="shared" ca="1" si="150"/>
        <v>0</v>
      </c>
      <c r="AK506">
        <f t="shared" si="160"/>
        <v>0</v>
      </c>
      <c r="AL506" s="28" t="e">
        <f ca="1">COUNTIF(OFFSET('SD Abgabe'!$C$32,VLOOKUP(J506,Art_Abgabe,3,FALSE),0,VLOOKUP(J506,Art_Abgabe,4,FALSE)-VLOOKUP(J506,Art_Abgabe,3,FALSE)+1,1),K506)</f>
        <v>#N/A</v>
      </c>
      <c r="AM506" s="14">
        <f ca="1">COUNTIF(OFFSET('SD Abgabe'!$M$32,VLOOKUP(E506,'SD Abgabe'!$A$33:$X$485,'SD Abgabe'!$X$28,FALSE),0,1,VLOOKUP(E506,'SD Abgabe'!$A$33:$Y$485,'SD Abgabe'!$Y$28,FALSE)),M506)</f>
        <v>0</v>
      </c>
      <c r="AN506" s="91">
        <f t="shared" ca="1" si="151"/>
        <v>0</v>
      </c>
      <c r="AO506" s="98">
        <f t="shared" si="161"/>
        <v>3</v>
      </c>
      <c r="AP506" s="98">
        <f t="shared" si="152"/>
        <v>0</v>
      </c>
      <c r="AQ506" s="17" t="str">
        <f t="shared" si="153"/>
        <v>1900-1-Abgabe</v>
      </c>
    </row>
    <row r="507" spans="1:43">
      <c r="A507" s="98">
        <f t="shared" si="142"/>
        <v>0</v>
      </c>
      <c r="B507" s="98" t="str">
        <f>IF(C507=1,SUM($C$23:C507),"")</f>
        <v/>
      </c>
      <c r="C507" s="98">
        <f t="shared" si="143"/>
        <v>0</v>
      </c>
      <c r="D507" t="str">
        <f t="shared" si="155"/>
        <v>1900-1-Abgabe-</v>
      </c>
      <c r="E507" s="7" t="str">
        <f t="shared" ca="1" si="144"/>
        <v>-</v>
      </c>
      <c r="F507" s="7">
        <f t="shared" si="156"/>
        <v>1900</v>
      </c>
      <c r="G507" s="7">
        <f t="shared" si="157"/>
        <v>1</v>
      </c>
      <c r="H507" s="162">
        <f t="shared" si="154"/>
        <v>485</v>
      </c>
      <c r="I507" s="77"/>
      <c r="J507" s="78"/>
      <c r="K507" s="79"/>
      <c r="L507" s="80"/>
      <c r="M507" s="177"/>
      <c r="N507" s="309" t="str">
        <f t="shared" ca="1" si="145"/>
        <v/>
      </c>
      <c r="O507" s="310" t="str">
        <f ca="1">IFERROR(IF(VLOOKUP($E507,'SD Abgabe'!$A$32:$N$610,'SD Abgabe'!$D$28,FALSE)=0,"",VLOOKUP($E507,'SD Abgabe'!$A$32:$N$610,'SD Abgabe'!$D$28,FALSE)),"")</f>
        <v/>
      </c>
      <c r="P507" s="313"/>
      <c r="Q507" s="317" t="str">
        <f>IF(OR($M507=0,L507&lt;&gt;0),"",IFERROR(VLOOKUP($E507,'SD Abgabe'!$A$32:$N$610,'SD Abgabe'!$E$28,FALSE),""))</f>
        <v/>
      </c>
      <c r="R507" s="87"/>
      <c r="S507" s="81" t="str">
        <f t="shared" si="146"/>
        <v/>
      </c>
      <c r="T507" s="82">
        <f>IF(M507="Tierische Erzeugnisse",IF(OR($M507=0,L507&lt;&gt;0,U507&gt;0),"",IFERROR(VLOOKUP($E507,'SD Abgabe'!$A$32:$N$4326,'SD Abgabe'!$J$28,FALSE),0)),)</f>
        <v>0</v>
      </c>
      <c r="U507" s="83"/>
      <c r="V507" s="81" t="str">
        <f t="shared" si="158"/>
        <v/>
      </c>
      <c r="W507" s="82">
        <f>IF(M507="organische Düngemittel",IF(OR($M507=0,L507&lt;&gt;0,X507&gt;0),"",IFERROR(VLOOKUP($E507,'SD Abgabe'!$A$32:$N$4326,'SD Abgabe'!$J$28,FALSE),)),)</f>
        <v>0</v>
      </c>
      <c r="X507" s="84"/>
      <c r="Y507" s="85" t="str">
        <f ca="1">IFERROR(VLOOKUP($E507,'SD Abgabe'!$A$32:$N$610,Y$20,FALSE),"")</f>
        <v/>
      </c>
      <c r="Z507" s="86" t="str">
        <f ca="1">IFERROR(IF(AND(J507&lt;&gt;"eigene Stoffe",VLOOKUP($E507,'SD Abgabe'!$A$32:$N$610,'SD Abgabe'!$G$28,FALSE)=0),"",IF($L507&lt;&gt;0,"",IFERROR(IF(AND(P507&gt;0,O507&lt;&gt;"",Q507&lt;&gt;"t TM"),VLOOKUP($E507,'SD Abgabe'!$A$32:$N$610,'SD Abgabe'!$G$28,FALSE)/O507*P507,VLOOKUP($E507,'SD Abgabe'!$A$32:$N$610,'SD Abgabe'!$G$28,FALSE)),""))),"")</f>
        <v/>
      </c>
      <c r="AA507" s="87"/>
      <c r="AB507" s="86" t="str">
        <f ca="1">IFERROR(IF(AND(J507&lt;&gt;"eigene Stoffe",VLOOKUP($E507,'SD Abgabe'!$A$32:$N$610,'SD Abgabe'!$H$28,FALSE)=0),"",IF($L507&lt;&gt;0,"",IFERROR(IF(AND(P507&gt;0,O507&lt;&gt;"",Q507&lt;&gt;"t TM"),VLOOKUP($E507,'SD Abgabe'!$A$32:$N$610,'SD Abgabe'!$H$28,FALSE)/O507*P507,VLOOKUP($E507,'SD Abgabe'!$A$32:$N$610,'SD Abgabe'!$H$28,FALSE)),""))),"")</f>
        <v/>
      </c>
      <c r="AC507" s="87"/>
      <c r="AD507" s="424" t="s">
        <v>667</v>
      </c>
      <c r="AE507" s="26" t="str">
        <f>IF($M507=0,"",IFERROR(VLOOKUP($E507,'SD Abgabe'!$A$32:$N$556,AE$20,FALSE),""))</f>
        <v/>
      </c>
      <c r="AF507" s="15">
        <f t="shared" ca="1" si="159"/>
        <v>0</v>
      </c>
      <c r="AG507">
        <f t="shared" ca="1" si="147"/>
        <v>0</v>
      </c>
      <c r="AH507">
        <f t="shared" ca="1" si="148"/>
        <v>0</v>
      </c>
      <c r="AI507">
        <f t="shared" ca="1" si="149"/>
        <v>0</v>
      </c>
      <c r="AJ507">
        <f t="shared" ca="1" si="150"/>
        <v>0</v>
      </c>
      <c r="AK507">
        <f t="shared" si="160"/>
        <v>0</v>
      </c>
      <c r="AL507" s="28" t="e">
        <f ca="1">COUNTIF(OFFSET('SD Abgabe'!$C$32,VLOOKUP(J507,Art_Abgabe,3,FALSE),0,VLOOKUP(J507,Art_Abgabe,4,FALSE)-VLOOKUP(J507,Art_Abgabe,3,FALSE)+1,1),K507)</f>
        <v>#N/A</v>
      </c>
      <c r="AM507" s="14">
        <f ca="1">COUNTIF(OFFSET('SD Abgabe'!$M$32,VLOOKUP(E507,'SD Abgabe'!$A$33:$X$485,'SD Abgabe'!$X$28,FALSE),0,1,VLOOKUP(E507,'SD Abgabe'!$A$33:$Y$485,'SD Abgabe'!$Y$28,FALSE)),M507)</f>
        <v>0</v>
      </c>
      <c r="AN507" s="91">
        <f t="shared" ca="1" si="151"/>
        <v>0</v>
      </c>
      <c r="AO507" s="98">
        <f t="shared" si="161"/>
        <v>3</v>
      </c>
      <c r="AP507" s="98">
        <f t="shared" si="152"/>
        <v>0</v>
      </c>
      <c r="AQ507" s="17" t="str">
        <f t="shared" si="153"/>
        <v>1900-1-Abgabe</v>
      </c>
    </row>
    <row r="508" spans="1:43">
      <c r="A508" s="98">
        <f t="shared" si="142"/>
        <v>0</v>
      </c>
      <c r="B508" s="98" t="str">
        <f>IF(C508=1,SUM($C$23:C508),"")</f>
        <v/>
      </c>
      <c r="C508" s="98">
        <f t="shared" si="143"/>
        <v>0</v>
      </c>
      <c r="D508" t="str">
        <f t="shared" si="155"/>
        <v>1900-1-Abgabe-</v>
      </c>
      <c r="E508" s="7" t="str">
        <f t="shared" ca="1" si="144"/>
        <v>-</v>
      </c>
      <c r="F508" s="7">
        <f t="shared" si="156"/>
        <v>1900</v>
      </c>
      <c r="G508" s="7">
        <f t="shared" si="157"/>
        <v>1</v>
      </c>
      <c r="H508" s="162">
        <f t="shared" si="154"/>
        <v>486</v>
      </c>
      <c r="I508" s="77"/>
      <c r="J508" s="78"/>
      <c r="K508" s="79"/>
      <c r="L508" s="80"/>
      <c r="M508" s="177"/>
      <c r="N508" s="309" t="str">
        <f t="shared" ca="1" si="145"/>
        <v/>
      </c>
      <c r="O508" s="310" t="str">
        <f ca="1">IFERROR(IF(VLOOKUP($E508,'SD Abgabe'!$A$32:$N$610,'SD Abgabe'!$D$28,FALSE)=0,"",VLOOKUP($E508,'SD Abgabe'!$A$32:$N$610,'SD Abgabe'!$D$28,FALSE)),"")</f>
        <v/>
      </c>
      <c r="P508" s="313"/>
      <c r="Q508" s="317" t="str">
        <f>IF(OR($M508=0,L508&lt;&gt;0),"",IFERROR(VLOOKUP($E508,'SD Abgabe'!$A$32:$N$610,'SD Abgabe'!$E$28,FALSE),""))</f>
        <v/>
      </c>
      <c r="R508" s="87"/>
      <c r="S508" s="81" t="str">
        <f t="shared" si="146"/>
        <v/>
      </c>
      <c r="T508" s="82">
        <f>IF(M508="Tierische Erzeugnisse",IF(OR($M508=0,L508&lt;&gt;0,U508&gt;0),"",IFERROR(VLOOKUP($E508,'SD Abgabe'!$A$32:$N$4326,'SD Abgabe'!$J$28,FALSE),0)),)</f>
        <v>0</v>
      </c>
      <c r="U508" s="83"/>
      <c r="V508" s="81" t="str">
        <f t="shared" si="158"/>
        <v/>
      </c>
      <c r="W508" s="82">
        <f>IF(M508="organische Düngemittel",IF(OR($M508=0,L508&lt;&gt;0,X508&gt;0),"",IFERROR(VLOOKUP($E508,'SD Abgabe'!$A$32:$N$4326,'SD Abgabe'!$J$28,FALSE),)),)</f>
        <v>0</v>
      </c>
      <c r="X508" s="84"/>
      <c r="Y508" s="85" t="str">
        <f ca="1">IFERROR(VLOOKUP($E508,'SD Abgabe'!$A$32:$N$610,Y$20,FALSE),"")</f>
        <v/>
      </c>
      <c r="Z508" s="86" t="str">
        <f ca="1">IFERROR(IF(AND(J508&lt;&gt;"eigene Stoffe",VLOOKUP($E508,'SD Abgabe'!$A$32:$N$610,'SD Abgabe'!$G$28,FALSE)=0),"",IF($L508&lt;&gt;0,"",IFERROR(IF(AND(P508&gt;0,O508&lt;&gt;"",Q508&lt;&gt;"t TM"),VLOOKUP($E508,'SD Abgabe'!$A$32:$N$610,'SD Abgabe'!$G$28,FALSE)/O508*P508,VLOOKUP($E508,'SD Abgabe'!$A$32:$N$610,'SD Abgabe'!$G$28,FALSE)),""))),"")</f>
        <v/>
      </c>
      <c r="AA508" s="87"/>
      <c r="AB508" s="86" t="str">
        <f ca="1">IFERROR(IF(AND(J508&lt;&gt;"eigene Stoffe",VLOOKUP($E508,'SD Abgabe'!$A$32:$N$610,'SD Abgabe'!$H$28,FALSE)=0),"",IF($L508&lt;&gt;0,"",IFERROR(IF(AND(P508&gt;0,O508&lt;&gt;"",Q508&lt;&gt;"t TM"),VLOOKUP($E508,'SD Abgabe'!$A$32:$N$610,'SD Abgabe'!$H$28,FALSE)/O508*P508,VLOOKUP($E508,'SD Abgabe'!$A$32:$N$610,'SD Abgabe'!$H$28,FALSE)),""))),"")</f>
        <v/>
      </c>
      <c r="AC508" s="87"/>
      <c r="AD508" s="424" t="s">
        <v>667</v>
      </c>
      <c r="AE508" s="26" t="str">
        <f>IF($M508=0,"",IFERROR(VLOOKUP($E508,'SD Abgabe'!$A$32:$N$556,AE$20,FALSE),""))</f>
        <v/>
      </c>
      <c r="AF508" s="15">
        <f t="shared" ca="1" si="159"/>
        <v>0</v>
      </c>
      <c r="AG508">
        <f t="shared" ca="1" si="147"/>
        <v>0</v>
      </c>
      <c r="AH508">
        <f t="shared" ca="1" si="148"/>
        <v>0</v>
      </c>
      <c r="AI508">
        <f t="shared" ca="1" si="149"/>
        <v>0</v>
      </c>
      <c r="AJ508">
        <f t="shared" ca="1" si="150"/>
        <v>0</v>
      </c>
      <c r="AK508">
        <f t="shared" si="160"/>
        <v>0</v>
      </c>
      <c r="AL508" s="28" t="e">
        <f ca="1">COUNTIF(OFFSET('SD Abgabe'!$C$32,VLOOKUP(J508,Art_Abgabe,3,FALSE),0,VLOOKUP(J508,Art_Abgabe,4,FALSE)-VLOOKUP(J508,Art_Abgabe,3,FALSE)+1,1),K508)</f>
        <v>#N/A</v>
      </c>
      <c r="AM508" s="14">
        <f ca="1">COUNTIF(OFFSET('SD Abgabe'!$M$32,VLOOKUP(E508,'SD Abgabe'!$A$33:$X$485,'SD Abgabe'!$X$28,FALSE),0,1,VLOOKUP(E508,'SD Abgabe'!$A$33:$Y$485,'SD Abgabe'!$Y$28,FALSE)),M508)</f>
        <v>0</v>
      </c>
      <c r="AN508" s="91">
        <f t="shared" ca="1" si="151"/>
        <v>0</v>
      </c>
      <c r="AO508" s="98">
        <f t="shared" si="161"/>
        <v>3</v>
      </c>
      <c r="AP508" s="98">
        <f t="shared" si="152"/>
        <v>0</v>
      </c>
      <c r="AQ508" s="17" t="str">
        <f t="shared" si="153"/>
        <v>1900-1-Abgabe</v>
      </c>
    </row>
    <row r="509" spans="1:43">
      <c r="A509" s="98">
        <f t="shared" si="142"/>
        <v>0</v>
      </c>
      <c r="B509" s="98" t="str">
        <f>IF(C509=1,SUM($C$23:C509),"")</f>
        <v/>
      </c>
      <c r="C509" s="98">
        <f t="shared" si="143"/>
        <v>0</v>
      </c>
      <c r="D509" t="str">
        <f t="shared" si="155"/>
        <v>1900-1-Abgabe-</v>
      </c>
      <c r="E509" s="7" t="str">
        <f t="shared" ca="1" si="144"/>
        <v>-</v>
      </c>
      <c r="F509" s="7">
        <f t="shared" si="156"/>
        <v>1900</v>
      </c>
      <c r="G509" s="7">
        <f t="shared" si="157"/>
        <v>1</v>
      </c>
      <c r="H509" s="162">
        <f t="shared" si="154"/>
        <v>487</v>
      </c>
      <c r="I509" s="77"/>
      <c r="J509" s="78"/>
      <c r="K509" s="79"/>
      <c r="L509" s="80"/>
      <c r="M509" s="177"/>
      <c r="N509" s="309" t="str">
        <f t="shared" ca="1" si="145"/>
        <v/>
      </c>
      <c r="O509" s="310" t="str">
        <f ca="1">IFERROR(IF(VLOOKUP($E509,'SD Abgabe'!$A$32:$N$610,'SD Abgabe'!$D$28,FALSE)=0,"",VLOOKUP($E509,'SD Abgabe'!$A$32:$N$610,'SD Abgabe'!$D$28,FALSE)),"")</f>
        <v/>
      </c>
      <c r="P509" s="313"/>
      <c r="Q509" s="317" t="str">
        <f>IF(OR($M509=0,L509&lt;&gt;0),"",IFERROR(VLOOKUP($E509,'SD Abgabe'!$A$32:$N$610,'SD Abgabe'!$E$28,FALSE),""))</f>
        <v/>
      </c>
      <c r="R509" s="87"/>
      <c r="S509" s="81" t="str">
        <f t="shared" si="146"/>
        <v/>
      </c>
      <c r="T509" s="82">
        <f>IF(M509="Tierische Erzeugnisse",IF(OR($M509=0,L509&lt;&gt;0,U509&gt;0),"",IFERROR(VLOOKUP($E509,'SD Abgabe'!$A$32:$N$4326,'SD Abgabe'!$J$28,FALSE),0)),)</f>
        <v>0</v>
      </c>
      <c r="U509" s="83"/>
      <c r="V509" s="81" t="str">
        <f t="shared" si="158"/>
        <v/>
      </c>
      <c r="W509" s="82">
        <f>IF(M509="organische Düngemittel",IF(OR($M509=0,L509&lt;&gt;0,X509&gt;0),"",IFERROR(VLOOKUP($E509,'SD Abgabe'!$A$32:$N$4326,'SD Abgabe'!$J$28,FALSE),)),)</f>
        <v>0</v>
      </c>
      <c r="X509" s="84"/>
      <c r="Y509" s="85" t="str">
        <f ca="1">IFERROR(VLOOKUP($E509,'SD Abgabe'!$A$32:$N$610,Y$20,FALSE),"")</f>
        <v/>
      </c>
      <c r="Z509" s="86" t="str">
        <f ca="1">IFERROR(IF(AND(J509&lt;&gt;"eigene Stoffe",VLOOKUP($E509,'SD Abgabe'!$A$32:$N$610,'SD Abgabe'!$G$28,FALSE)=0),"",IF($L509&lt;&gt;0,"",IFERROR(IF(AND(P509&gt;0,O509&lt;&gt;"",Q509&lt;&gt;"t TM"),VLOOKUP($E509,'SD Abgabe'!$A$32:$N$610,'SD Abgabe'!$G$28,FALSE)/O509*P509,VLOOKUP($E509,'SD Abgabe'!$A$32:$N$610,'SD Abgabe'!$G$28,FALSE)),""))),"")</f>
        <v/>
      </c>
      <c r="AA509" s="87"/>
      <c r="AB509" s="86" t="str">
        <f ca="1">IFERROR(IF(AND(J509&lt;&gt;"eigene Stoffe",VLOOKUP($E509,'SD Abgabe'!$A$32:$N$610,'SD Abgabe'!$H$28,FALSE)=0),"",IF($L509&lt;&gt;0,"",IFERROR(IF(AND(P509&gt;0,O509&lt;&gt;"",Q509&lt;&gt;"t TM"),VLOOKUP($E509,'SD Abgabe'!$A$32:$N$610,'SD Abgabe'!$H$28,FALSE)/O509*P509,VLOOKUP($E509,'SD Abgabe'!$A$32:$N$610,'SD Abgabe'!$H$28,FALSE)),""))),"")</f>
        <v/>
      </c>
      <c r="AC509" s="87"/>
      <c r="AD509" s="424" t="s">
        <v>667</v>
      </c>
      <c r="AE509" s="26" t="str">
        <f>IF($M509=0,"",IFERROR(VLOOKUP($E509,'SD Abgabe'!$A$32:$N$556,AE$20,FALSE),""))</f>
        <v/>
      </c>
      <c r="AF509" s="15">
        <f t="shared" ca="1" si="159"/>
        <v>0</v>
      </c>
      <c r="AG509">
        <f t="shared" ca="1" si="147"/>
        <v>0</v>
      </c>
      <c r="AH509">
        <f t="shared" ca="1" si="148"/>
        <v>0</v>
      </c>
      <c r="AI509">
        <f t="shared" ca="1" si="149"/>
        <v>0</v>
      </c>
      <c r="AJ509">
        <f t="shared" ca="1" si="150"/>
        <v>0</v>
      </c>
      <c r="AK509">
        <f t="shared" si="160"/>
        <v>0</v>
      </c>
      <c r="AL509" s="28" t="e">
        <f ca="1">COUNTIF(OFFSET('SD Abgabe'!$C$32,VLOOKUP(J509,Art_Abgabe,3,FALSE),0,VLOOKUP(J509,Art_Abgabe,4,FALSE)-VLOOKUP(J509,Art_Abgabe,3,FALSE)+1,1),K509)</f>
        <v>#N/A</v>
      </c>
      <c r="AM509" s="14">
        <f ca="1">COUNTIF(OFFSET('SD Abgabe'!$M$32,VLOOKUP(E509,'SD Abgabe'!$A$33:$X$485,'SD Abgabe'!$X$28,FALSE),0,1,VLOOKUP(E509,'SD Abgabe'!$A$33:$Y$485,'SD Abgabe'!$Y$28,FALSE)),M509)</f>
        <v>0</v>
      </c>
      <c r="AN509" s="91">
        <f t="shared" ca="1" si="151"/>
        <v>0</v>
      </c>
      <c r="AO509" s="98">
        <f t="shared" si="161"/>
        <v>3</v>
      </c>
      <c r="AP509" s="98">
        <f t="shared" si="152"/>
        <v>0</v>
      </c>
      <c r="AQ509" s="17" t="str">
        <f t="shared" si="153"/>
        <v>1900-1-Abgabe</v>
      </c>
    </row>
    <row r="510" spans="1:43">
      <c r="A510" s="98">
        <f t="shared" si="142"/>
        <v>0</v>
      </c>
      <c r="B510" s="98" t="str">
        <f>IF(C510=1,SUM($C$23:C510),"")</f>
        <v/>
      </c>
      <c r="C510" s="98">
        <f t="shared" si="143"/>
        <v>0</v>
      </c>
      <c r="D510" t="str">
        <f t="shared" si="155"/>
        <v>1900-1-Abgabe-</v>
      </c>
      <c r="E510" s="7" t="str">
        <f t="shared" ca="1" si="144"/>
        <v>-</v>
      </c>
      <c r="F510" s="7">
        <f t="shared" si="156"/>
        <v>1900</v>
      </c>
      <c r="G510" s="7">
        <f t="shared" si="157"/>
        <v>1</v>
      </c>
      <c r="H510" s="162">
        <f t="shared" si="154"/>
        <v>488</v>
      </c>
      <c r="I510" s="77"/>
      <c r="J510" s="78"/>
      <c r="K510" s="79"/>
      <c r="L510" s="80"/>
      <c r="M510" s="177"/>
      <c r="N510" s="309" t="str">
        <f t="shared" ca="1" si="145"/>
        <v/>
      </c>
      <c r="O510" s="310" t="str">
        <f ca="1">IFERROR(IF(VLOOKUP($E510,'SD Abgabe'!$A$32:$N$610,'SD Abgabe'!$D$28,FALSE)=0,"",VLOOKUP($E510,'SD Abgabe'!$A$32:$N$610,'SD Abgabe'!$D$28,FALSE)),"")</f>
        <v/>
      </c>
      <c r="P510" s="313"/>
      <c r="Q510" s="317" t="str">
        <f>IF(OR($M510=0,L510&lt;&gt;0),"",IFERROR(VLOOKUP($E510,'SD Abgabe'!$A$32:$N$610,'SD Abgabe'!$E$28,FALSE),""))</f>
        <v/>
      </c>
      <c r="R510" s="87"/>
      <c r="S510" s="81" t="str">
        <f t="shared" si="146"/>
        <v/>
      </c>
      <c r="T510" s="82">
        <f>IF(M510="Tierische Erzeugnisse",IF(OR($M510=0,L510&lt;&gt;0,U510&gt;0),"",IFERROR(VLOOKUP($E510,'SD Abgabe'!$A$32:$N$4326,'SD Abgabe'!$J$28,FALSE),0)),)</f>
        <v>0</v>
      </c>
      <c r="U510" s="83"/>
      <c r="V510" s="81" t="str">
        <f t="shared" si="158"/>
        <v/>
      </c>
      <c r="W510" s="82">
        <f>IF(M510="organische Düngemittel",IF(OR($M510=0,L510&lt;&gt;0,X510&gt;0),"",IFERROR(VLOOKUP($E510,'SD Abgabe'!$A$32:$N$4326,'SD Abgabe'!$J$28,FALSE),)),)</f>
        <v>0</v>
      </c>
      <c r="X510" s="84"/>
      <c r="Y510" s="85" t="str">
        <f ca="1">IFERROR(VLOOKUP($E510,'SD Abgabe'!$A$32:$N$610,Y$20,FALSE),"")</f>
        <v/>
      </c>
      <c r="Z510" s="86" t="str">
        <f ca="1">IFERROR(IF(AND(J510&lt;&gt;"eigene Stoffe",VLOOKUP($E510,'SD Abgabe'!$A$32:$N$610,'SD Abgabe'!$G$28,FALSE)=0),"",IF($L510&lt;&gt;0,"",IFERROR(IF(AND(P510&gt;0,O510&lt;&gt;"",Q510&lt;&gt;"t TM"),VLOOKUP($E510,'SD Abgabe'!$A$32:$N$610,'SD Abgabe'!$G$28,FALSE)/O510*P510,VLOOKUP($E510,'SD Abgabe'!$A$32:$N$610,'SD Abgabe'!$G$28,FALSE)),""))),"")</f>
        <v/>
      </c>
      <c r="AA510" s="87"/>
      <c r="AB510" s="86" t="str">
        <f ca="1">IFERROR(IF(AND(J510&lt;&gt;"eigene Stoffe",VLOOKUP($E510,'SD Abgabe'!$A$32:$N$610,'SD Abgabe'!$H$28,FALSE)=0),"",IF($L510&lt;&gt;0,"",IFERROR(IF(AND(P510&gt;0,O510&lt;&gt;"",Q510&lt;&gt;"t TM"),VLOOKUP($E510,'SD Abgabe'!$A$32:$N$610,'SD Abgabe'!$H$28,FALSE)/O510*P510,VLOOKUP($E510,'SD Abgabe'!$A$32:$N$610,'SD Abgabe'!$H$28,FALSE)),""))),"")</f>
        <v/>
      </c>
      <c r="AC510" s="87"/>
      <c r="AD510" s="424" t="s">
        <v>667</v>
      </c>
      <c r="AE510" s="26" t="str">
        <f>IF($M510=0,"",IFERROR(VLOOKUP($E510,'SD Abgabe'!$A$32:$N$556,AE$20,FALSE),""))</f>
        <v/>
      </c>
      <c r="AF510" s="15">
        <f t="shared" ca="1" si="159"/>
        <v>0</v>
      </c>
      <c r="AG510">
        <f t="shared" ca="1" si="147"/>
        <v>0</v>
      </c>
      <c r="AH510">
        <f t="shared" ca="1" si="148"/>
        <v>0</v>
      </c>
      <c r="AI510">
        <f t="shared" ca="1" si="149"/>
        <v>0</v>
      </c>
      <c r="AJ510">
        <f t="shared" ca="1" si="150"/>
        <v>0</v>
      </c>
      <c r="AK510">
        <f t="shared" si="160"/>
        <v>0</v>
      </c>
      <c r="AL510" s="28" t="e">
        <f ca="1">COUNTIF(OFFSET('SD Abgabe'!$C$32,VLOOKUP(J510,Art_Abgabe,3,FALSE),0,VLOOKUP(J510,Art_Abgabe,4,FALSE)-VLOOKUP(J510,Art_Abgabe,3,FALSE)+1,1),K510)</f>
        <v>#N/A</v>
      </c>
      <c r="AM510" s="14">
        <f ca="1">COUNTIF(OFFSET('SD Abgabe'!$M$32,VLOOKUP(E510,'SD Abgabe'!$A$33:$X$485,'SD Abgabe'!$X$28,FALSE),0,1,VLOOKUP(E510,'SD Abgabe'!$A$33:$Y$485,'SD Abgabe'!$Y$28,FALSE)),M510)</f>
        <v>0</v>
      </c>
      <c r="AN510" s="91">
        <f t="shared" ca="1" si="151"/>
        <v>0</v>
      </c>
      <c r="AO510" s="98">
        <f t="shared" si="161"/>
        <v>3</v>
      </c>
      <c r="AP510" s="98">
        <f t="shared" si="152"/>
        <v>0</v>
      </c>
      <c r="AQ510" s="17" t="str">
        <f t="shared" si="153"/>
        <v>1900-1-Abgabe</v>
      </c>
    </row>
    <row r="511" spans="1:43">
      <c r="A511" s="98">
        <f t="shared" si="142"/>
        <v>0</v>
      </c>
      <c r="B511" s="98" t="str">
        <f>IF(C511=1,SUM($C$23:C511),"")</f>
        <v/>
      </c>
      <c r="C511" s="98">
        <f t="shared" si="143"/>
        <v>0</v>
      </c>
      <c r="D511" t="str">
        <f t="shared" si="155"/>
        <v>1900-1-Abgabe-</v>
      </c>
      <c r="E511" s="7" t="str">
        <f t="shared" ca="1" si="144"/>
        <v>-</v>
      </c>
      <c r="F511" s="7">
        <f t="shared" si="156"/>
        <v>1900</v>
      </c>
      <c r="G511" s="7">
        <f t="shared" si="157"/>
        <v>1</v>
      </c>
      <c r="H511" s="162">
        <f t="shared" si="154"/>
        <v>489</v>
      </c>
      <c r="I511" s="77"/>
      <c r="J511" s="78"/>
      <c r="K511" s="79"/>
      <c r="L511" s="80"/>
      <c r="M511" s="177"/>
      <c r="N511" s="309" t="str">
        <f t="shared" ca="1" si="145"/>
        <v/>
      </c>
      <c r="O511" s="310" t="str">
        <f ca="1">IFERROR(IF(VLOOKUP($E511,'SD Abgabe'!$A$32:$N$610,'SD Abgabe'!$D$28,FALSE)=0,"",VLOOKUP($E511,'SD Abgabe'!$A$32:$N$610,'SD Abgabe'!$D$28,FALSE)),"")</f>
        <v/>
      </c>
      <c r="P511" s="313"/>
      <c r="Q511" s="317" t="str">
        <f>IF(OR($M511=0,L511&lt;&gt;0),"",IFERROR(VLOOKUP($E511,'SD Abgabe'!$A$32:$N$610,'SD Abgabe'!$E$28,FALSE),""))</f>
        <v/>
      </c>
      <c r="R511" s="87"/>
      <c r="S511" s="81" t="str">
        <f t="shared" si="146"/>
        <v/>
      </c>
      <c r="T511" s="82">
        <f>IF(M511="Tierische Erzeugnisse",IF(OR($M511=0,L511&lt;&gt;0,U511&gt;0),"",IFERROR(VLOOKUP($E511,'SD Abgabe'!$A$32:$N$4326,'SD Abgabe'!$J$28,FALSE),0)),)</f>
        <v>0</v>
      </c>
      <c r="U511" s="83"/>
      <c r="V511" s="81" t="str">
        <f t="shared" si="158"/>
        <v/>
      </c>
      <c r="W511" s="82">
        <f>IF(M511="organische Düngemittel",IF(OR($M511=0,L511&lt;&gt;0,X511&gt;0),"",IFERROR(VLOOKUP($E511,'SD Abgabe'!$A$32:$N$4326,'SD Abgabe'!$J$28,FALSE),)),)</f>
        <v>0</v>
      </c>
      <c r="X511" s="84"/>
      <c r="Y511" s="85" t="str">
        <f ca="1">IFERROR(VLOOKUP($E511,'SD Abgabe'!$A$32:$N$610,Y$20,FALSE),"")</f>
        <v/>
      </c>
      <c r="Z511" s="86" t="str">
        <f ca="1">IFERROR(IF(AND(J511&lt;&gt;"eigene Stoffe",VLOOKUP($E511,'SD Abgabe'!$A$32:$N$610,'SD Abgabe'!$G$28,FALSE)=0),"",IF($L511&lt;&gt;0,"",IFERROR(IF(AND(P511&gt;0,O511&lt;&gt;"",Q511&lt;&gt;"t TM"),VLOOKUP($E511,'SD Abgabe'!$A$32:$N$610,'SD Abgabe'!$G$28,FALSE)/O511*P511,VLOOKUP($E511,'SD Abgabe'!$A$32:$N$610,'SD Abgabe'!$G$28,FALSE)),""))),"")</f>
        <v/>
      </c>
      <c r="AA511" s="87"/>
      <c r="AB511" s="86" t="str">
        <f ca="1">IFERROR(IF(AND(J511&lt;&gt;"eigene Stoffe",VLOOKUP($E511,'SD Abgabe'!$A$32:$N$610,'SD Abgabe'!$H$28,FALSE)=0),"",IF($L511&lt;&gt;0,"",IFERROR(IF(AND(P511&gt;0,O511&lt;&gt;"",Q511&lt;&gt;"t TM"),VLOOKUP($E511,'SD Abgabe'!$A$32:$N$610,'SD Abgabe'!$H$28,FALSE)/O511*P511,VLOOKUP($E511,'SD Abgabe'!$A$32:$N$610,'SD Abgabe'!$H$28,FALSE)),""))),"")</f>
        <v/>
      </c>
      <c r="AC511" s="87"/>
      <c r="AD511" s="424" t="s">
        <v>667</v>
      </c>
      <c r="AE511" s="26" t="str">
        <f>IF($M511=0,"",IFERROR(VLOOKUP($E511,'SD Abgabe'!$A$32:$N$556,AE$20,FALSE),""))</f>
        <v/>
      </c>
      <c r="AF511" s="15">
        <f t="shared" ca="1" si="159"/>
        <v>0</v>
      </c>
      <c r="AG511">
        <f t="shared" ca="1" si="147"/>
        <v>0</v>
      </c>
      <c r="AH511">
        <f t="shared" ca="1" si="148"/>
        <v>0</v>
      </c>
      <c r="AI511">
        <f t="shared" ca="1" si="149"/>
        <v>0</v>
      </c>
      <c r="AJ511">
        <f t="shared" ca="1" si="150"/>
        <v>0</v>
      </c>
      <c r="AK511">
        <f t="shared" si="160"/>
        <v>0</v>
      </c>
      <c r="AL511" s="28" t="e">
        <f ca="1">COUNTIF(OFFSET('SD Abgabe'!$C$32,VLOOKUP(J511,Art_Abgabe,3,FALSE),0,VLOOKUP(J511,Art_Abgabe,4,FALSE)-VLOOKUP(J511,Art_Abgabe,3,FALSE)+1,1),K511)</f>
        <v>#N/A</v>
      </c>
      <c r="AM511" s="14">
        <f ca="1">COUNTIF(OFFSET('SD Abgabe'!$M$32,VLOOKUP(E511,'SD Abgabe'!$A$33:$X$485,'SD Abgabe'!$X$28,FALSE),0,1,VLOOKUP(E511,'SD Abgabe'!$A$33:$Y$485,'SD Abgabe'!$Y$28,FALSE)),M511)</f>
        <v>0</v>
      </c>
      <c r="AN511" s="91">
        <f t="shared" ca="1" si="151"/>
        <v>0</v>
      </c>
      <c r="AO511" s="98">
        <f t="shared" si="161"/>
        <v>3</v>
      </c>
      <c r="AP511" s="98">
        <f t="shared" si="152"/>
        <v>0</v>
      </c>
      <c r="AQ511" s="17" t="str">
        <f t="shared" si="153"/>
        <v>1900-1-Abgabe</v>
      </c>
    </row>
    <row r="512" spans="1:43">
      <c r="A512" s="98">
        <f t="shared" si="142"/>
        <v>0</v>
      </c>
      <c r="B512" s="98" t="str">
        <f>IF(C512=1,SUM($C$23:C512),"")</f>
        <v/>
      </c>
      <c r="C512" s="98">
        <f t="shared" si="143"/>
        <v>0</v>
      </c>
      <c r="D512" t="str">
        <f t="shared" si="155"/>
        <v>1900-1-Abgabe-</v>
      </c>
      <c r="E512" s="7" t="str">
        <f t="shared" ca="1" si="144"/>
        <v>-</v>
      </c>
      <c r="F512" s="7">
        <f t="shared" si="156"/>
        <v>1900</v>
      </c>
      <c r="G512" s="7">
        <f t="shared" si="157"/>
        <v>1</v>
      </c>
      <c r="H512" s="162">
        <f t="shared" si="154"/>
        <v>490</v>
      </c>
      <c r="I512" s="77"/>
      <c r="J512" s="78"/>
      <c r="K512" s="79"/>
      <c r="L512" s="80"/>
      <c r="M512" s="177"/>
      <c r="N512" s="309" t="str">
        <f t="shared" ca="1" si="145"/>
        <v/>
      </c>
      <c r="O512" s="310" t="str">
        <f ca="1">IFERROR(IF(VLOOKUP($E512,'SD Abgabe'!$A$32:$N$610,'SD Abgabe'!$D$28,FALSE)=0,"",VLOOKUP($E512,'SD Abgabe'!$A$32:$N$610,'SD Abgabe'!$D$28,FALSE)),"")</f>
        <v/>
      </c>
      <c r="P512" s="313"/>
      <c r="Q512" s="317" t="str">
        <f>IF(OR($M512=0,L512&lt;&gt;0),"",IFERROR(VLOOKUP($E512,'SD Abgabe'!$A$32:$N$610,'SD Abgabe'!$E$28,FALSE),""))</f>
        <v/>
      </c>
      <c r="R512" s="87"/>
      <c r="S512" s="81" t="str">
        <f t="shared" si="146"/>
        <v/>
      </c>
      <c r="T512" s="82">
        <f>IF(M512="Tierische Erzeugnisse",IF(OR($M512=0,L512&lt;&gt;0,U512&gt;0),"",IFERROR(VLOOKUP($E512,'SD Abgabe'!$A$32:$N$4326,'SD Abgabe'!$J$28,FALSE),0)),)</f>
        <v>0</v>
      </c>
      <c r="U512" s="83"/>
      <c r="V512" s="81" t="str">
        <f t="shared" si="158"/>
        <v/>
      </c>
      <c r="W512" s="82">
        <f>IF(M512="organische Düngemittel",IF(OR($M512=0,L512&lt;&gt;0,X512&gt;0),"",IFERROR(VLOOKUP($E512,'SD Abgabe'!$A$32:$N$4326,'SD Abgabe'!$J$28,FALSE),)),)</f>
        <v>0</v>
      </c>
      <c r="X512" s="84"/>
      <c r="Y512" s="85" t="str">
        <f ca="1">IFERROR(VLOOKUP($E512,'SD Abgabe'!$A$32:$N$610,Y$20,FALSE),"")</f>
        <v/>
      </c>
      <c r="Z512" s="86" t="str">
        <f ca="1">IFERROR(IF(AND(J512&lt;&gt;"eigene Stoffe",VLOOKUP($E512,'SD Abgabe'!$A$32:$N$610,'SD Abgabe'!$G$28,FALSE)=0),"",IF($L512&lt;&gt;0,"",IFERROR(IF(AND(P512&gt;0,O512&lt;&gt;"",Q512&lt;&gt;"t TM"),VLOOKUP($E512,'SD Abgabe'!$A$32:$N$610,'SD Abgabe'!$G$28,FALSE)/O512*P512,VLOOKUP($E512,'SD Abgabe'!$A$32:$N$610,'SD Abgabe'!$G$28,FALSE)),""))),"")</f>
        <v/>
      </c>
      <c r="AA512" s="87"/>
      <c r="AB512" s="86" t="str">
        <f ca="1">IFERROR(IF(AND(J512&lt;&gt;"eigene Stoffe",VLOOKUP($E512,'SD Abgabe'!$A$32:$N$610,'SD Abgabe'!$H$28,FALSE)=0),"",IF($L512&lt;&gt;0,"",IFERROR(IF(AND(P512&gt;0,O512&lt;&gt;"",Q512&lt;&gt;"t TM"),VLOOKUP($E512,'SD Abgabe'!$A$32:$N$610,'SD Abgabe'!$H$28,FALSE)/O512*P512,VLOOKUP($E512,'SD Abgabe'!$A$32:$N$610,'SD Abgabe'!$H$28,FALSE)),""))),"")</f>
        <v/>
      </c>
      <c r="AC512" s="87"/>
      <c r="AD512" s="424" t="s">
        <v>667</v>
      </c>
      <c r="AE512" s="26" t="str">
        <f>IF($M512=0,"",IFERROR(VLOOKUP($E512,'SD Abgabe'!$A$32:$N$556,AE$20,FALSE),""))</f>
        <v/>
      </c>
      <c r="AF512" s="15">
        <f t="shared" ca="1" si="159"/>
        <v>0</v>
      </c>
      <c r="AG512">
        <f t="shared" ca="1" si="147"/>
        <v>0</v>
      </c>
      <c r="AH512">
        <f t="shared" ca="1" si="148"/>
        <v>0</v>
      </c>
      <c r="AI512">
        <f t="shared" ca="1" si="149"/>
        <v>0</v>
      </c>
      <c r="AJ512">
        <f t="shared" ca="1" si="150"/>
        <v>0</v>
      </c>
      <c r="AK512">
        <f t="shared" si="160"/>
        <v>0</v>
      </c>
      <c r="AL512" s="28" t="e">
        <f ca="1">COUNTIF(OFFSET('SD Abgabe'!$C$32,VLOOKUP(J512,Art_Abgabe,3,FALSE),0,VLOOKUP(J512,Art_Abgabe,4,FALSE)-VLOOKUP(J512,Art_Abgabe,3,FALSE)+1,1),K512)</f>
        <v>#N/A</v>
      </c>
      <c r="AM512" s="14">
        <f ca="1">COUNTIF(OFFSET('SD Abgabe'!$M$32,VLOOKUP(E512,'SD Abgabe'!$A$33:$X$485,'SD Abgabe'!$X$28,FALSE),0,1,VLOOKUP(E512,'SD Abgabe'!$A$33:$Y$485,'SD Abgabe'!$Y$28,FALSE)),M512)</f>
        <v>0</v>
      </c>
      <c r="AN512" s="91">
        <f t="shared" ca="1" si="151"/>
        <v>0</v>
      </c>
      <c r="AO512" s="98">
        <f t="shared" si="161"/>
        <v>3</v>
      </c>
      <c r="AP512" s="98">
        <f t="shared" si="152"/>
        <v>0</v>
      </c>
      <c r="AQ512" s="17" t="str">
        <f t="shared" si="153"/>
        <v>1900-1-Abgabe</v>
      </c>
    </row>
    <row r="513" spans="1:43">
      <c r="A513" s="98">
        <f t="shared" si="142"/>
        <v>0</v>
      </c>
      <c r="B513" s="98" t="str">
        <f>IF(C513=1,SUM($C$23:C513),"")</f>
        <v/>
      </c>
      <c r="C513" s="98">
        <f t="shared" si="143"/>
        <v>0</v>
      </c>
      <c r="D513" t="str">
        <f t="shared" si="155"/>
        <v>1900-1-Abgabe-</v>
      </c>
      <c r="E513" s="7" t="str">
        <f t="shared" ca="1" si="144"/>
        <v>-</v>
      </c>
      <c r="F513" s="7">
        <f t="shared" si="156"/>
        <v>1900</v>
      </c>
      <c r="G513" s="7">
        <f t="shared" si="157"/>
        <v>1</v>
      </c>
      <c r="H513" s="162">
        <f t="shared" si="154"/>
        <v>491</v>
      </c>
      <c r="I513" s="77"/>
      <c r="J513" s="78"/>
      <c r="K513" s="79"/>
      <c r="L513" s="80"/>
      <c r="M513" s="177"/>
      <c r="N513" s="309" t="str">
        <f t="shared" ca="1" si="145"/>
        <v/>
      </c>
      <c r="O513" s="310" t="str">
        <f ca="1">IFERROR(IF(VLOOKUP($E513,'SD Abgabe'!$A$32:$N$610,'SD Abgabe'!$D$28,FALSE)=0,"",VLOOKUP($E513,'SD Abgabe'!$A$32:$N$610,'SD Abgabe'!$D$28,FALSE)),"")</f>
        <v/>
      </c>
      <c r="P513" s="313"/>
      <c r="Q513" s="317" t="str">
        <f>IF(OR($M513=0,L513&lt;&gt;0),"",IFERROR(VLOOKUP($E513,'SD Abgabe'!$A$32:$N$610,'SD Abgabe'!$E$28,FALSE),""))</f>
        <v/>
      </c>
      <c r="R513" s="87"/>
      <c r="S513" s="81" t="str">
        <f t="shared" si="146"/>
        <v/>
      </c>
      <c r="T513" s="82">
        <f>IF(M513="Tierische Erzeugnisse",IF(OR($M513=0,L513&lt;&gt;0,U513&gt;0),"",IFERROR(VLOOKUP($E513,'SD Abgabe'!$A$32:$N$4326,'SD Abgabe'!$J$28,FALSE),0)),)</f>
        <v>0</v>
      </c>
      <c r="U513" s="83"/>
      <c r="V513" s="81" t="str">
        <f t="shared" si="158"/>
        <v/>
      </c>
      <c r="W513" s="82">
        <f>IF(M513="organische Düngemittel",IF(OR($M513=0,L513&lt;&gt;0,X513&gt;0),"",IFERROR(VLOOKUP($E513,'SD Abgabe'!$A$32:$N$4326,'SD Abgabe'!$J$28,FALSE),)),)</f>
        <v>0</v>
      </c>
      <c r="X513" s="84"/>
      <c r="Y513" s="85" t="str">
        <f ca="1">IFERROR(VLOOKUP($E513,'SD Abgabe'!$A$32:$N$610,Y$20,FALSE),"")</f>
        <v/>
      </c>
      <c r="Z513" s="86" t="str">
        <f ca="1">IFERROR(IF(AND(J513&lt;&gt;"eigene Stoffe",VLOOKUP($E513,'SD Abgabe'!$A$32:$N$610,'SD Abgabe'!$G$28,FALSE)=0),"",IF($L513&lt;&gt;0,"",IFERROR(IF(AND(P513&gt;0,O513&lt;&gt;"",Q513&lt;&gt;"t TM"),VLOOKUP($E513,'SD Abgabe'!$A$32:$N$610,'SD Abgabe'!$G$28,FALSE)/O513*P513,VLOOKUP($E513,'SD Abgabe'!$A$32:$N$610,'SD Abgabe'!$G$28,FALSE)),""))),"")</f>
        <v/>
      </c>
      <c r="AA513" s="87"/>
      <c r="AB513" s="86" t="str">
        <f ca="1">IFERROR(IF(AND(J513&lt;&gt;"eigene Stoffe",VLOOKUP($E513,'SD Abgabe'!$A$32:$N$610,'SD Abgabe'!$H$28,FALSE)=0),"",IF($L513&lt;&gt;0,"",IFERROR(IF(AND(P513&gt;0,O513&lt;&gt;"",Q513&lt;&gt;"t TM"),VLOOKUP($E513,'SD Abgabe'!$A$32:$N$610,'SD Abgabe'!$H$28,FALSE)/O513*P513,VLOOKUP($E513,'SD Abgabe'!$A$32:$N$610,'SD Abgabe'!$H$28,FALSE)),""))),"")</f>
        <v/>
      </c>
      <c r="AC513" s="87"/>
      <c r="AD513" s="424" t="s">
        <v>667</v>
      </c>
      <c r="AE513" s="26" t="str">
        <f>IF($M513=0,"",IFERROR(VLOOKUP($E513,'SD Abgabe'!$A$32:$N$556,AE$20,FALSE),""))</f>
        <v/>
      </c>
      <c r="AF513" s="15">
        <f t="shared" ca="1" si="159"/>
        <v>0</v>
      </c>
      <c r="AG513">
        <f t="shared" ca="1" si="147"/>
        <v>0</v>
      </c>
      <c r="AH513">
        <f t="shared" ca="1" si="148"/>
        <v>0</v>
      </c>
      <c r="AI513">
        <f t="shared" ca="1" si="149"/>
        <v>0</v>
      </c>
      <c r="AJ513">
        <f t="shared" ca="1" si="150"/>
        <v>0</v>
      </c>
      <c r="AK513">
        <f t="shared" si="160"/>
        <v>0</v>
      </c>
      <c r="AL513" s="28" t="e">
        <f ca="1">COUNTIF(OFFSET('SD Abgabe'!$C$32,VLOOKUP(J513,Art_Abgabe,3,FALSE),0,VLOOKUP(J513,Art_Abgabe,4,FALSE)-VLOOKUP(J513,Art_Abgabe,3,FALSE)+1,1),K513)</f>
        <v>#N/A</v>
      </c>
      <c r="AM513" s="14">
        <f ca="1">COUNTIF(OFFSET('SD Abgabe'!$M$32,VLOOKUP(E513,'SD Abgabe'!$A$33:$X$485,'SD Abgabe'!$X$28,FALSE),0,1,VLOOKUP(E513,'SD Abgabe'!$A$33:$Y$485,'SD Abgabe'!$Y$28,FALSE)),M513)</f>
        <v>0</v>
      </c>
      <c r="AN513" s="91">
        <f t="shared" ca="1" si="151"/>
        <v>0</v>
      </c>
      <c r="AO513" s="98">
        <f t="shared" si="161"/>
        <v>3</v>
      </c>
      <c r="AP513" s="98">
        <f t="shared" si="152"/>
        <v>0</v>
      </c>
      <c r="AQ513" s="17" t="str">
        <f t="shared" si="153"/>
        <v>1900-1-Abgabe</v>
      </c>
    </row>
    <row r="514" spans="1:43">
      <c r="A514" s="98">
        <f t="shared" si="142"/>
        <v>0</v>
      </c>
      <c r="B514" s="98" t="str">
        <f>IF(C514=1,SUM($C$23:C514),"")</f>
        <v/>
      </c>
      <c r="C514" s="98">
        <f t="shared" si="143"/>
        <v>0</v>
      </c>
      <c r="D514" t="str">
        <f t="shared" si="155"/>
        <v>1900-1-Abgabe-</v>
      </c>
      <c r="E514" s="7" t="str">
        <f t="shared" ca="1" si="144"/>
        <v>-</v>
      </c>
      <c r="F514" s="7">
        <f t="shared" si="156"/>
        <v>1900</v>
      </c>
      <c r="G514" s="7">
        <f t="shared" si="157"/>
        <v>1</v>
      </c>
      <c r="H514" s="162">
        <f t="shared" si="154"/>
        <v>492</v>
      </c>
      <c r="I514" s="77"/>
      <c r="J514" s="78"/>
      <c r="K514" s="79"/>
      <c r="L514" s="80"/>
      <c r="M514" s="177"/>
      <c r="N514" s="309" t="str">
        <f t="shared" ca="1" si="145"/>
        <v/>
      </c>
      <c r="O514" s="310" t="str">
        <f ca="1">IFERROR(IF(VLOOKUP($E514,'SD Abgabe'!$A$32:$N$610,'SD Abgabe'!$D$28,FALSE)=0,"",VLOOKUP($E514,'SD Abgabe'!$A$32:$N$610,'SD Abgabe'!$D$28,FALSE)),"")</f>
        <v/>
      </c>
      <c r="P514" s="313"/>
      <c r="Q514" s="317" t="str">
        <f>IF(OR($M514=0,L514&lt;&gt;0),"",IFERROR(VLOOKUP($E514,'SD Abgabe'!$A$32:$N$610,'SD Abgabe'!$E$28,FALSE),""))</f>
        <v/>
      </c>
      <c r="R514" s="87"/>
      <c r="S514" s="81" t="str">
        <f t="shared" si="146"/>
        <v/>
      </c>
      <c r="T514" s="82">
        <f>IF(M514="Tierische Erzeugnisse",IF(OR($M514=0,L514&lt;&gt;0,U514&gt;0),"",IFERROR(VLOOKUP($E514,'SD Abgabe'!$A$32:$N$4326,'SD Abgabe'!$J$28,FALSE),0)),)</f>
        <v>0</v>
      </c>
      <c r="U514" s="83"/>
      <c r="V514" s="81" t="str">
        <f t="shared" si="158"/>
        <v/>
      </c>
      <c r="W514" s="82">
        <f>IF(M514="organische Düngemittel",IF(OR($M514=0,L514&lt;&gt;0,X514&gt;0),"",IFERROR(VLOOKUP($E514,'SD Abgabe'!$A$32:$N$4326,'SD Abgabe'!$J$28,FALSE),)),)</f>
        <v>0</v>
      </c>
      <c r="X514" s="84"/>
      <c r="Y514" s="85" t="str">
        <f ca="1">IFERROR(VLOOKUP($E514,'SD Abgabe'!$A$32:$N$610,Y$20,FALSE),"")</f>
        <v/>
      </c>
      <c r="Z514" s="86" t="str">
        <f ca="1">IFERROR(IF(AND(J514&lt;&gt;"eigene Stoffe",VLOOKUP($E514,'SD Abgabe'!$A$32:$N$610,'SD Abgabe'!$G$28,FALSE)=0),"",IF($L514&lt;&gt;0,"",IFERROR(IF(AND(P514&gt;0,O514&lt;&gt;"",Q514&lt;&gt;"t TM"),VLOOKUP($E514,'SD Abgabe'!$A$32:$N$610,'SD Abgabe'!$G$28,FALSE)/O514*P514,VLOOKUP($E514,'SD Abgabe'!$A$32:$N$610,'SD Abgabe'!$G$28,FALSE)),""))),"")</f>
        <v/>
      </c>
      <c r="AA514" s="87"/>
      <c r="AB514" s="86" t="str">
        <f ca="1">IFERROR(IF(AND(J514&lt;&gt;"eigene Stoffe",VLOOKUP($E514,'SD Abgabe'!$A$32:$N$610,'SD Abgabe'!$H$28,FALSE)=0),"",IF($L514&lt;&gt;0,"",IFERROR(IF(AND(P514&gt;0,O514&lt;&gt;"",Q514&lt;&gt;"t TM"),VLOOKUP($E514,'SD Abgabe'!$A$32:$N$610,'SD Abgabe'!$H$28,FALSE)/O514*P514,VLOOKUP($E514,'SD Abgabe'!$A$32:$N$610,'SD Abgabe'!$H$28,FALSE)),""))),"")</f>
        <v/>
      </c>
      <c r="AC514" s="87"/>
      <c r="AD514" s="424" t="s">
        <v>667</v>
      </c>
      <c r="AE514" s="26" t="str">
        <f>IF($M514=0,"",IFERROR(VLOOKUP($E514,'SD Abgabe'!$A$32:$N$556,AE$20,FALSE),""))</f>
        <v/>
      </c>
      <c r="AF514" s="15">
        <f t="shared" ca="1" si="159"/>
        <v>0</v>
      </c>
      <c r="AG514">
        <f t="shared" ca="1" si="147"/>
        <v>0</v>
      </c>
      <c r="AH514">
        <f t="shared" ca="1" si="148"/>
        <v>0</v>
      </c>
      <c r="AI514">
        <f t="shared" ca="1" si="149"/>
        <v>0</v>
      </c>
      <c r="AJ514">
        <f t="shared" ca="1" si="150"/>
        <v>0</v>
      </c>
      <c r="AK514">
        <f t="shared" si="160"/>
        <v>0</v>
      </c>
      <c r="AL514" s="28" t="e">
        <f ca="1">COUNTIF(OFFSET('SD Abgabe'!$C$32,VLOOKUP(J514,Art_Abgabe,3,FALSE),0,VLOOKUP(J514,Art_Abgabe,4,FALSE)-VLOOKUP(J514,Art_Abgabe,3,FALSE)+1,1),K514)</f>
        <v>#N/A</v>
      </c>
      <c r="AM514" s="14">
        <f ca="1">COUNTIF(OFFSET('SD Abgabe'!$M$32,VLOOKUP(E514,'SD Abgabe'!$A$33:$X$485,'SD Abgabe'!$X$28,FALSE),0,1,VLOOKUP(E514,'SD Abgabe'!$A$33:$Y$485,'SD Abgabe'!$Y$28,FALSE)),M514)</f>
        <v>0</v>
      </c>
      <c r="AN514" s="91">
        <f t="shared" ca="1" si="151"/>
        <v>0</v>
      </c>
      <c r="AO514" s="98">
        <f t="shared" si="161"/>
        <v>3</v>
      </c>
      <c r="AP514" s="98">
        <f t="shared" si="152"/>
        <v>0</v>
      </c>
      <c r="AQ514" s="17" t="str">
        <f t="shared" si="153"/>
        <v>1900-1-Abgabe</v>
      </c>
    </row>
    <row r="515" spans="1:43">
      <c r="A515" s="98">
        <f t="shared" si="142"/>
        <v>0</v>
      </c>
      <c r="B515" s="98" t="str">
        <f>IF(C515=1,SUM($C$23:C515),"")</f>
        <v/>
      </c>
      <c r="C515" s="98">
        <f t="shared" si="143"/>
        <v>0</v>
      </c>
      <c r="D515" t="str">
        <f t="shared" si="155"/>
        <v>1900-1-Abgabe-</v>
      </c>
      <c r="E515" s="7" t="str">
        <f t="shared" ca="1" si="144"/>
        <v>-</v>
      </c>
      <c r="F515" s="7">
        <f t="shared" si="156"/>
        <v>1900</v>
      </c>
      <c r="G515" s="7">
        <f t="shared" si="157"/>
        <v>1</v>
      </c>
      <c r="H515" s="162">
        <f t="shared" si="154"/>
        <v>493</v>
      </c>
      <c r="I515" s="77"/>
      <c r="J515" s="78"/>
      <c r="K515" s="79"/>
      <c r="L515" s="80"/>
      <c r="M515" s="177"/>
      <c r="N515" s="309" t="str">
        <f t="shared" ca="1" si="145"/>
        <v/>
      </c>
      <c r="O515" s="310" t="str">
        <f ca="1">IFERROR(IF(VLOOKUP($E515,'SD Abgabe'!$A$32:$N$610,'SD Abgabe'!$D$28,FALSE)=0,"",VLOOKUP($E515,'SD Abgabe'!$A$32:$N$610,'SD Abgabe'!$D$28,FALSE)),"")</f>
        <v/>
      </c>
      <c r="P515" s="313"/>
      <c r="Q515" s="317" t="str">
        <f>IF(OR($M515=0,L515&lt;&gt;0),"",IFERROR(VLOOKUP($E515,'SD Abgabe'!$A$32:$N$610,'SD Abgabe'!$E$28,FALSE),""))</f>
        <v/>
      </c>
      <c r="R515" s="87"/>
      <c r="S515" s="81" t="str">
        <f t="shared" si="146"/>
        <v/>
      </c>
      <c r="T515" s="82">
        <f>IF(M515="Tierische Erzeugnisse",IF(OR($M515=0,L515&lt;&gt;0,U515&gt;0),"",IFERROR(VLOOKUP($E515,'SD Abgabe'!$A$32:$N$4326,'SD Abgabe'!$J$28,FALSE),0)),)</f>
        <v>0</v>
      </c>
      <c r="U515" s="83"/>
      <c r="V515" s="81" t="str">
        <f t="shared" si="158"/>
        <v/>
      </c>
      <c r="W515" s="82">
        <f>IF(M515="organische Düngemittel",IF(OR($M515=0,L515&lt;&gt;0,X515&gt;0),"",IFERROR(VLOOKUP($E515,'SD Abgabe'!$A$32:$N$4326,'SD Abgabe'!$J$28,FALSE),)),)</f>
        <v>0</v>
      </c>
      <c r="X515" s="84"/>
      <c r="Y515" s="85" t="str">
        <f ca="1">IFERROR(VLOOKUP($E515,'SD Abgabe'!$A$32:$N$610,Y$20,FALSE),"")</f>
        <v/>
      </c>
      <c r="Z515" s="86" t="str">
        <f ca="1">IFERROR(IF(AND(J515&lt;&gt;"eigene Stoffe",VLOOKUP($E515,'SD Abgabe'!$A$32:$N$610,'SD Abgabe'!$G$28,FALSE)=0),"",IF($L515&lt;&gt;0,"",IFERROR(IF(AND(P515&gt;0,O515&lt;&gt;"",Q515&lt;&gt;"t TM"),VLOOKUP($E515,'SD Abgabe'!$A$32:$N$610,'SD Abgabe'!$G$28,FALSE)/O515*P515,VLOOKUP($E515,'SD Abgabe'!$A$32:$N$610,'SD Abgabe'!$G$28,FALSE)),""))),"")</f>
        <v/>
      </c>
      <c r="AA515" s="87"/>
      <c r="AB515" s="86" t="str">
        <f ca="1">IFERROR(IF(AND(J515&lt;&gt;"eigene Stoffe",VLOOKUP($E515,'SD Abgabe'!$A$32:$N$610,'SD Abgabe'!$H$28,FALSE)=0),"",IF($L515&lt;&gt;0,"",IFERROR(IF(AND(P515&gt;0,O515&lt;&gt;"",Q515&lt;&gt;"t TM"),VLOOKUP($E515,'SD Abgabe'!$A$32:$N$610,'SD Abgabe'!$H$28,FALSE)/O515*P515,VLOOKUP($E515,'SD Abgabe'!$A$32:$N$610,'SD Abgabe'!$H$28,FALSE)),""))),"")</f>
        <v/>
      </c>
      <c r="AC515" s="87"/>
      <c r="AD515" s="424" t="s">
        <v>667</v>
      </c>
      <c r="AE515" s="26" t="str">
        <f>IF($M515=0,"",IFERROR(VLOOKUP($E515,'SD Abgabe'!$A$32:$N$556,AE$20,FALSE),""))</f>
        <v/>
      </c>
      <c r="AF515" s="15">
        <f t="shared" ca="1" si="159"/>
        <v>0</v>
      </c>
      <c r="AG515">
        <f t="shared" ca="1" si="147"/>
        <v>0</v>
      </c>
      <c r="AH515">
        <f t="shared" ca="1" si="148"/>
        <v>0</v>
      </c>
      <c r="AI515">
        <f t="shared" ca="1" si="149"/>
        <v>0</v>
      </c>
      <c r="AJ515">
        <f t="shared" ca="1" si="150"/>
        <v>0</v>
      </c>
      <c r="AK515">
        <f t="shared" si="160"/>
        <v>0</v>
      </c>
      <c r="AL515" s="28" t="e">
        <f ca="1">COUNTIF(OFFSET('SD Abgabe'!$C$32,VLOOKUP(J515,Art_Abgabe,3,FALSE),0,VLOOKUP(J515,Art_Abgabe,4,FALSE)-VLOOKUP(J515,Art_Abgabe,3,FALSE)+1,1),K515)</f>
        <v>#N/A</v>
      </c>
      <c r="AM515" s="14">
        <f ca="1">COUNTIF(OFFSET('SD Abgabe'!$M$32,VLOOKUP(E515,'SD Abgabe'!$A$33:$X$485,'SD Abgabe'!$X$28,FALSE),0,1,VLOOKUP(E515,'SD Abgabe'!$A$33:$Y$485,'SD Abgabe'!$Y$28,FALSE)),M515)</f>
        <v>0</v>
      </c>
      <c r="AN515" s="91">
        <f t="shared" ca="1" si="151"/>
        <v>0</v>
      </c>
      <c r="AO515" s="98">
        <f t="shared" si="161"/>
        <v>3</v>
      </c>
      <c r="AP515" s="98">
        <f t="shared" si="152"/>
        <v>0</v>
      </c>
      <c r="AQ515" s="17" t="str">
        <f t="shared" si="153"/>
        <v>1900-1-Abgabe</v>
      </c>
    </row>
    <row r="516" spans="1:43">
      <c r="A516" s="98">
        <f t="shared" si="142"/>
        <v>0</v>
      </c>
      <c r="B516" s="98" t="str">
        <f>IF(C516=1,SUM($C$23:C516),"")</f>
        <v/>
      </c>
      <c r="C516" s="98">
        <f t="shared" si="143"/>
        <v>0</v>
      </c>
      <c r="D516" t="str">
        <f t="shared" si="155"/>
        <v>1900-1-Abgabe-</v>
      </c>
      <c r="E516" s="7" t="str">
        <f t="shared" ca="1" si="144"/>
        <v>-</v>
      </c>
      <c r="F516" s="7">
        <f t="shared" si="156"/>
        <v>1900</v>
      </c>
      <c r="G516" s="7">
        <f t="shared" si="157"/>
        <v>1</v>
      </c>
      <c r="H516" s="162">
        <f t="shared" si="154"/>
        <v>494</v>
      </c>
      <c r="I516" s="77"/>
      <c r="J516" s="78"/>
      <c r="K516" s="79"/>
      <c r="L516" s="80"/>
      <c r="M516" s="177"/>
      <c r="N516" s="309" t="str">
        <f t="shared" ca="1" si="145"/>
        <v/>
      </c>
      <c r="O516" s="310" t="str">
        <f ca="1">IFERROR(IF(VLOOKUP($E516,'SD Abgabe'!$A$32:$N$610,'SD Abgabe'!$D$28,FALSE)=0,"",VLOOKUP($E516,'SD Abgabe'!$A$32:$N$610,'SD Abgabe'!$D$28,FALSE)),"")</f>
        <v/>
      </c>
      <c r="P516" s="313"/>
      <c r="Q516" s="317" t="str">
        <f>IF(OR($M516=0,L516&lt;&gt;0),"",IFERROR(VLOOKUP($E516,'SD Abgabe'!$A$32:$N$610,'SD Abgabe'!$E$28,FALSE),""))</f>
        <v/>
      </c>
      <c r="R516" s="87"/>
      <c r="S516" s="81" t="str">
        <f t="shared" si="146"/>
        <v/>
      </c>
      <c r="T516" s="82">
        <f>IF(M516="Tierische Erzeugnisse",IF(OR($M516=0,L516&lt;&gt;0,U516&gt;0),"",IFERROR(VLOOKUP($E516,'SD Abgabe'!$A$32:$N$4326,'SD Abgabe'!$J$28,FALSE),0)),)</f>
        <v>0</v>
      </c>
      <c r="U516" s="83"/>
      <c r="V516" s="81" t="str">
        <f t="shared" si="158"/>
        <v/>
      </c>
      <c r="W516" s="82">
        <f>IF(M516="organische Düngemittel",IF(OR($M516=0,L516&lt;&gt;0,X516&gt;0),"",IFERROR(VLOOKUP($E516,'SD Abgabe'!$A$32:$N$4326,'SD Abgabe'!$J$28,FALSE),)),)</f>
        <v>0</v>
      </c>
      <c r="X516" s="84"/>
      <c r="Y516" s="85" t="str">
        <f ca="1">IFERROR(VLOOKUP($E516,'SD Abgabe'!$A$32:$N$610,Y$20,FALSE),"")</f>
        <v/>
      </c>
      <c r="Z516" s="86" t="str">
        <f ca="1">IFERROR(IF(AND(J516&lt;&gt;"eigene Stoffe",VLOOKUP($E516,'SD Abgabe'!$A$32:$N$610,'SD Abgabe'!$G$28,FALSE)=0),"",IF($L516&lt;&gt;0,"",IFERROR(IF(AND(P516&gt;0,O516&lt;&gt;"",Q516&lt;&gt;"t TM"),VLOOKUP($E516,'SD Abgabe'!$A$32:$N$610,'SD Abgabe'!$G$28,FALSE)/O516*P516,VLOOKUP($E516,'SD Abgabe'!$A$32:$N$610,'SD Abgabe'!$G$28,FALSE)),""))),"")</f>
        <v/>
      </c>
      <c r="AA516" s="87"/>
      <c r="AB516" s="86" t="str">
        <f ca="1">IFERROR(IF(AND(J516&lt;&gt;"eigene Stoffe",VLOOKUP($E516,'SD Abgabe'!$A$32:$N$610,'SD Abgabe'!$H$28,FALSE)=0),"",IF($L516&lt;&gt;0,"",IFERROR(IF(AND(P516&gt;0,O516&lt;&gt;"",Q516&lt;&gt;"t TM"),VLOOKUP($E516,'SD Abgabe'!$A$32:$N$610,'SD Abgabe'!$H$28,FALSE)/O516*P516,VLOOKUP($E516,'SD Abgabe'!$A$32:$N$610,'SD Abgabe'!$H$28,FALSE)),""))),"")</f>
        <v/>
      </c>
      <c r="AC516" s="87"/>
      <c r="AD516" s="424" t="s">
        <v>667</v>
      </c>
      <c r="AE516" s="26" t="str">
        <f>IF($M516=0,"",IFERROR(VLOOKUP($E516,'SD Abgabe'!$A$32:$N$556,AE$20,FALSE),""))</f>
        <v/>
      </c>
      <c r="AF516" s="15">
        <f t="shared" ca="1" si="159"/>
        <v>0</v>
      </c>
      <c r="AG516">
        <f t="shared" ca="1" si="147"/>
        <v>0</v>
      </c>
      <c r="AH516">
        <f t="shared" ca="1" si="148"/>
        <v>0</v>
      </c>
      <c r="AI516">
        <f t="shared" ca="1" si="149"/>
        <v>0</v>
      </c>
      <c r="AJ516">
        <f t="shared" ca="1" si="150"/>
        <v>0</v>
      </c>
      <c r="AK516">
        <f t="shared" si="160"/>
        <v>0</v>
      </c>
      <c r="AL516" s="28" t="e">
        <f ca="1">COUNTIF(OFFSET('SD Abgabe'!$C$32,VLOOKUP(J516,Art_Abgabe,3,FALSE),0,VLOOKUP(J516,Art_Abgabe,4,FALSE)-VLOOKUP(J516,Art_Abgabe,3,FALSE)+1,1),K516)</f>
        <v>#N/A</v>
      </c>
      <c r="AM516" s="14">
        <f ca="1">COUNTIF(OFFSET('SD Abgabe'!$M$32,VLOOKUP(E516,'SD Abgabe'!$A$33:$X$485,'SD Abgabe'!$X$28,FALSE),0,1,VLOOKUP(E516,'SD Abgabe'!$A$33:$Y$485,'SD Abgabe'!$Y$28,FALSE)),M516)</f>
        <v>0</v>
      </c>
      <c r="AN516" s="91">
        <f t="shared" ca="1" si="151"/>
        <v>0</v>
      </c>
      <c r="AO516" s="98">
        <f t="shared" si="161"/>
        <v>3</v>
      </c>
      <c r="AP516" s="98">
        <f t="shared" si="152"/>
        <v>0</v>
      </c>
      <c r="AQ516" s="17" t="str">
        <f t="shared" si="153"/>
        <v>1900-1-Abgabe</v>
      </c>
    </row>
    <row r="517" spans="1:43">
      <c r="A517" s="98">
        <f t="shared" si="142"/>
        <v>0</v>
      </c>
      <c r="B517" s="98" t="str">
        <f>IF(C517=1,SUM($C$23:C517),"")</f>
        <v/>
      </c>
      <c r="C517" s="98">
        <f t="shared" si="143"/>
        <v>0</v>
      </c>
      <c r="D517" t="str">
        <f t="shared" si="155"/>
        <v>1900-1-Abgabe-</v>
      </c>
      <c r="E517" s="7" t="str">
        <f t="shared" ca="1" si="144"/>
        <v>-</v>
      </c>
      <c r="F517" s="7">
        <f t="shared" si="156"/>
        <v>1900</v>
      </c>
      <c r="G517" s="7">
        <f t="shared" si="157"/>
        <v>1</v>
      </c>
      <c r="H517" s="162">
        <f t="shared" si="154"/>
        <v>495</v>
      </c>
      <c r="I517" s="77"/>
      <c r="J517" s="78"/>
      <c r="K517" s="79"/>
      <c r="L517" s="80"/>
      <c r="M517" s="177"/>
      <c r="N517" s="309" t="str">
        <f t="shared" ca="1" si="145"/>
        <v/>
      </c>
      <c r="O517" s="310" t="str">
        <f ca="1">IFERROR(IF(VLOOKUP($E517,'SD Abgabe'!$A$32:$N$610,'SD Abgabe'!$D$28,FALSE)=0,"",VLOOKUP($E517,'SD Abgabe'!$A$32:$N$610,'SD Abgabe'!$D$28,FALSE)),"")</f>
        <v/>
      </c>
      <c r="P517" s="313"/>
      <c r="Q517" s="317" t="str">
        <f>IF(OR($M517=0,L517&lt;&gt;0),"",IFERROR(VLOOKUP($E517,'SD Abgabe'!$A$32:$N$610,'SD Abgabe'!$E$28,FALSE),""))</f>
        <v/>
      </c>
      <c r="R517" s="87"/>
      <c r="S517" s="81" t="str">
        <f t="shared" si="146"/>
        <v/>
      </c>
      <c r="T517" s="82">
        <f>IF(M517="Tierische Erzeugnisse",IF(OR($M517=0,L517&lt;&gt;0,U517&gt;0),"",IFERROR(VLOOKUP($E517,'SD Abgabe'!$A$32:$N$4326,'SD Abgabe'!$J$28,FALSE),0)),)</f>
        <v>0</v>
      </c>
      <c r="U517" s="83"/>
      <c r="V517" s="81" t="str">
        <f t="shared" si="158"/>
        <v/>
      </c>
      <c r="W517" s="82">
        <f>IF(M517="organische Düngemittel",IF(OR($M517=0,L517&lt;&gt;0,X517&gt;0),"",IFERROR(VLOOKUP($E517,'SD Abgabe'!$A$32:$N$4326,'SD Abgabe'!$J$28,FALSE),)),)</f>
        <v>0</v>
      </c>
      <c r="X517" s="84"/>
      <c r="Y517" s="85" t="str">
        <f ca="1">IFERROR(VLOOKUP($E517,'SD Abgabe'!$A$32:$N$610,Y$20,FALSE),"")</f>
        <v/>
      </c>
      <c r="Z517" s="86" t="str">
        <f ca="1">IFERROR(IF(AND(J517&lt;&gt;"eigene Stoffe",VLOOKUP($E517,'SD Abgabe'!$A$32:$N$610,'SD Abgabe'!$G$28,FALSE)=0),"",IF($L517&lt;&gt;0,"",IFERROR(IF(AND(P517&gt;0,O517&lt;&gt;"",Q517&lt;&gt;"t TM"),VLOOKUP($E517,'SD Abgabe'!$A$32:$N$610,'SD Abgabe'!$G$28,FALSE)/O517*P517,VLOOKUP($E517,'SD Abgabe'!$A$32:$N$610,'SD Abgabe'!$G$28,FALSE)),""))),"")</f>
        <v/>
      </c>
      <c r="AA517" s="87"/>
      <c r="AB517" s="86" t="str">
        <f ca="1">IFERROR(IF(AND(J517&lt;&gt;"eigene Stoffe",VLOOKUP($E517,'SD Abgabe'!$A$32:$N$610,'SD Abgabe'!$H$28,FALSE)=0),"",IF($L517&lt;&gt;0,"",IFERROR(IF(AND(P517&gt;0,O517&lt;&gt;"",Q517&lt;&gt;"t TM"),VLOOKUP($E517,'SD Abgabe'!$A$32:$N$610,'SD Abgabe'!$H$28,FALSE)/O517*P517,VLOOKUP($E517,'SD Abgabe'!$A$32:$N$610,'SD Abgabe'!$H$28,FALSE)),""))),"")</f>
        <v/>
      </c>
      <c r="AC517" s="87"/>
      <c r="AD517" s="424" t="s">
        <v>667</v>
      </c>
      <c r="AE517" s="26" t="str">
        <f>IF($M517=0,"",IFERROR(VLOOKUP($E517,'SD Abgabe'!$A$32:$N$556,AE$20,FALSE),""))</f>
        <v/>
      </c>
      <c r="AF517" s="15">
        <f t="shared" ca="1" si="159"/>
        <v>0</v>
      </c>
      <c r="AG517">
        <f t="shared" ca="1" si="147"/>
        <v>0</v>
      </c>
      <c r="AH517">
        <f t="shared" ca="1" si="148"/>
        <v>0</v>
      </c>
      <c r="AI517">
        <f t="shared" ca="1" si="149"/>
        <v>0</v>
      </c>
      <c r="AJ517">
        <f t="shared" ca="1" si="150"/>
        <v>0</v>
      </c>
      <c r="AK517">
        <f t="shared" si="160"/>
        <v>0</v>
      </c>
      <c r="AL517" s="28" t="e">
        <f ca="1">COUNTIF(OFFSET('SD Abgabe'!$C$32,VLOOKUP(J517,Art_Abgabe,3,FALSE),0,VLOOKUP(J517,Art_Abgabe,4,FALSE)-VLOOKUP(J517,Art_Abgabe,3,FALSE)+1,1),K517)</f>
        <v>#N/A</v>
      </c>
      <c r="AM517" s="14">
        <f ca="1">COUNTIF(OFFSET('SD Abgabe'!$M$32,VLOOKUP(E517,'SD Abgabe'!$A$33:$X$485,'SD Abgabe'!$X$28,FALSE),0,1,VLOOKUP(E517,'SD Abgabe'!$A$33:$Y$485,'SD Abgabe'!$Y$28,FALSE)),M517)</f>
        <v>0</v>
      </c>
      <c r="AN517" s="91">
        <f t="shared" ca="1" si="151"/>
        <v>0</v>
      </c>
      <c r="AO517" s="98">
        <f t="shared" si="161"/>
        <v>3</v>
      </c>
      <c r="AP517" s="98">
        <f t="shared" si="152"/>
        <v>0</v>
      </c>
      <c r="AQ517" s="17" t="str">
        <f t="shared" si="153"/>
        <v>1900-1-Abgabe</v>
      </c>
    </row>
    <row r="518" spans="1:43">
      <c r="A518" s="98">
        <f t="shared" si="142"/>
        <v>0</v>
      </c>
      <c r="B518" s="98" t="str">
        <f>IF(C518=1,SUM($C$23:C518),"")</f>
        <v/>
      </c>
      <c r="C518" s="98">
        <f t="shared" si="143"/>
        <v>0</v>
      </c>
      <c r="D518" t="str">
        <f t="shared" si="155"/>
        <v>1900-1-Abgabe-</v>
      </c>
      <c r="E518" s="7" t="str">
        <f t="shared" ca="1" si="144"/>
        <v>-</v>
      </c>
      <c r="F518" s="7">
        <f t="shared" si="156"/>
        <v>1900</v>
      </c>
      <c r="G518" s="7">
        <f t="shared" si="157"/>
        <v>1</v>
      </c>
      <c r="H518" s="162">
        <f t="shared" si="154"/>
        <v>496</v>
      </c>
      <c r="I518" s="77"/>
      <c r="J518" s="78"/>
      <c r="K518" s="79"/>
      <c r="L518" s="80"/>
      <c r="M518" s="177"/>
      <c r="N518" s="309" t="str">
        <f t="shared" ca="1" si="145"/>
        <v/>
      </c>
      <c r="O518" s="310" t="str">
        <f ca="1">IFERROR(IF(VLOOKUP($E518,'SD Abgabe'!$A$32:$N$610,'SD Abgabe'!$D$28,FALSE)=0,"",VLOOKUP($E518,'SD Abgabe'!$A$32:$N$610,'SD Abgabe'!$D$28,FALSE)),"")</f>
        <v/>
      </c>
      <c r="P518" s="313"/>
      <c r="Q518" s="317" t="str">
        <f>IF(OR($M518=0,L518&lt;&gt;0),"",IFERROR(VLOOKUP($E518,'SD Abgabe'!$A$32:$N$610,'SD Abgabe'!$E$28,FALSE),""))</f>
        <v/>
      </c>
      <c r="R518" s="87"/>
      <c r="S518" s="81" t="str">
        <f t="shared" si="146"/>
        <v/>
      </c>
      <c r="T518" s="82">
        <f>IF(M518="Tierische Erzeugnisse",IF(OR($M518=0,L518&lt;&gt;0,U518&gt;0),"",IFERROR(VLOOKUP($E518,'SD Abgabe'!$A$32:$N$4326,'SD Abgabe'!$J$28,FALSE),0)),)</f>
        <v>0</v>
      </c>
      <c r="U518" s="83"/>
      <c r="V518" s="81" t="str">
        <f t="shared" si="158"/>
        <v/>
      </c>
      <c r="W518" s="82">
        <f>IF(M518="organische Düngemittel",IF(OR($M518=0,L518&lt;&gt;0,X518&gt;0),"",IFERROR(VLOOKUP($E518,'SD Abgabe'!$A$32:$N$4326,'SD Abgabe'!$J$28,FALSE),)),)</f>
        <v>0</v>
      </c>
      <c r="X518" s="84"/>
      <c r="Y518" s="85" t="str">
        <f ca="1">IFERROR(VLOOKUP($E518,'SD Abgabe'!$A$32:$N$610,Y$20,FALSE),"")</f>
        <v/>
      </c>
      <c r="Z518" s="86" t="str">
        <f ca="1">IFERROR(IF(AND(J518&lt;&gt;"eigene Stoffe",VLOOKUP($E518,'SD Abgabe'!$A$32:$N$610,'SD Abgabe'!$G$28,FALSE)=0),"",IF($L518&lt;&gt;0,"",IFERROR(IF(AND(P518&gt;0,O518&lt;&gt;"",Q518&lt;&gt;"t TM"),VLOOKUP($E518,'SD Abgabe'!$A$32:$N$610,'SD Abgabe'!$G$28,FALSE)/O518*P518,VLOOKUP($E518,'SD Abgabe'!$A$32:$N$610,'SD Abgabe'!$G$28,FALSE)),""))),"")</f>
        <v/>
      </c>
      <c r="AA518" s="87"/>
      <c r="AB518" s="86" t="str">
        <f ca="1">IFERROR(IF(AND(J518&lt;&gt;"eigene Stoffe",VLOOKUP($E518,'SD Abgabe'!$A$32:$N$610,'SD Abgabe'!$H$28,FALSE)=0),"",IF($L518&lt;&gt;0,"",IFERROR(IF(AND(P518&gt;0,O518&lt;&gt;"",Q518&lt;&gt;"t TM"),VLOOKUP($E518,'SD Abgabe'!$A$32:$N$610,'SD Abgabe'!$H$28,FALSE)/O518*P518,VLOOKUP($E518,'SD Abgabe'!$A$32:$N$610,'SD Abgabe'!$H$28,FALSE)),""))),"")</f>
        <v/>
      </c>
      <c r="AC518" s="87"/>
      <c r="AD518" s="424" t="s">
        <v>667</v>
      </c>
      <c r="AE518" s="26" t="str">
        <f>IF($M518=0,"",IFERROR(VLOOKUP($E518,'SD Abgabe'!$A$32:$N$556,AE$20,FALSE),""))</f>
        <v/>
      </c>
      <c r="AF518" s="15">
        <f t="shared" ca="1" si="159"/>
        <v>0</v>
      </c>
      <c r="AG518">
        <f t="shared" ca="1" si="147"/>
        <v>0</v>
      </c>
      <c r="AH518">
        <f t="shared" ca="1" si="148"/>
        <v>0</v>
      </c>
      <c r="AI518">
        <f t="shared" ca="1" si="149"/>
        <v>0</v>
      </c>
      <c r="AJ518">
        <f t="shared" ca="1" si="150"/>
        <v>0</v>
      </c>
      <c r="AK518">
        <f t="shared" si="160"/>
        <v>0</v>
      </c>
      <c r="AL518" s="28" t="e">
        <f ca="1">COUNTIF(OFFSET('SD Abgabe'!$C$32,VLOOKUP(J518,Art_Abgabe,3,FALSE),0,VLOOKUP(J518,Art_Abgabe,4,FALSE)-VLOOKUP(J518,Art_Abgabe,3,FALSE)+1,1),K518)</f>
        <v>#N/A</v>
      </c>
      <c r="AM518" s="14">
        <f ca="1">COUNTIF(OFFSET('SD Abgabe'!$M$32,VLOOKUP(E518,'SD Abgabe'!$A$33:$X$485,'SD Abgabe'!$X$28,FALSE),0,1,VLOOKUP(E518,'SD Abgabe'!$A$33:$Y$485,'SD Abgabe'!$Y$28,FALSE)),M518)</f>
        <v>0</v>
      </c>
      <c r="AN518" s="91">
        <f t="shared" ca="1" si="151"/>
        <v>0</v>
      </c>
      <c r="AO518" s="98">
        <f t="shared" si="161"/>
        <v>3</v>
      </c>
      <c r="AP518" s="98">
        <f t="shared" si="152"/>
        <v>0</v>
      </c>
      <c r="AQ518" s="17" t="str">
        <f t="shared" si="153"/>
        <v>1900-1-Abgabe</v>
      </c>
    </row>
    <row r="519" spans="1:43">
      <c r="A519" s="98">
        <f t="shared" si="142"/>
        <v>0</v>
      </c>
      <c r="B519" s="98" t="str">
        <f>IF(C519=1,SUM($C$23:C519),"")</f>
        <v/>
      </c>
      <c r="C519" s="98">
        <f t="shared" si="143"/>
        <v>0</v>
      </c>
      <c r="D519" t="str">
        <f t="shared" si="155"/>
        <v>1900-1-Abgabe-</v>
      </c>
      <c r="E519" s="7" t="str">
        <f t="shared" ca="1" si="144"/>
        <v>-</v>
      </c>
      <c r="F519" s="7">
        <f t="shared" si="156"/>
        <v>1900</v>
      </c>
      <c r="G519" s="7">
        <f t="shared" si="157"/>
        <v>1</v>
      </c>
      <c r="H519" s="162">
        <f t="shared" si="154"/>
        <v>497</v>
      </c>
      <c r="I519" s="77"/>
      <c r="J519" s="78"/>
      <c r="K519" s="79"/>
      <c r="L519" s="80"/>
      <c r="M519" s="177"/>
      <c r="N519" s="309" t="str">
        <f t="shared" ca="1" si="145"/>
        <v/>
      </c>
      <c r="O519" s="310" t="str">
        <f ca="1">IFERROR(IF(VLOOKUP($E519,'SD Abgabe'!$A$32:$N$610,'SD Abgabe'!$D$28,FALSE)=0,"",VLOOKUP($E519,'SD Abgabe'!$A$32:$N$610,'SD Abgabe'!$D$28,FALSE)),"")</f>
        <v/>
      </c>
      <c r="P519" s="313"/>
      <c r="Q519" s="317" t="str">
        <f>IF(OR($M519=0,L519&lt;&gt;0),"",IFERROR(VLOOKUP($E519,'SD Abgabe'!$A$32:$N$610,'SD Abgabe'!$E$28,FALSE),""))</f>
        <v/>
      </c>
      <c r="R519" s="87"/>
      <c r="S519" s="81" t="str">
        <f t="shared" si="146"/>
        <v/>
      </c>
      <c r="T519" s="82">
        <f>IF(M519="Tierische Erzeugnisse",IF(OR($M519=0,L519&lt;&gt;0,U519&gt;0),"",IFERROR(VLOOKUP($E519,'SD Abgabe'!$A$32:$N$4326,'SD Abgabe'!$J$28,FALSE),0)),)</f>
        <v>0</v>
      </c>
      <c r="U519" s="83"/>
      <c r="V519" s="81" t="str">
        <f t="shared" si="158"/>
        <v/>
      </c>
      <c r="W519" s="82">
        <f>IF(M519="organische Düngemittel",IF(OR($M519=0,L519&lt;&gt;0,X519&gt;0),"",IFERROR(VLOOKUP($E519,'SD Abgabe'!$A$32:$N$4326,'SD Abgabe'!$J$28,FALSE),)),)</f>
        <v>0</v>
      </c>
      <c r="X519" s="84"/>
      <c r="Y519" s="85" t="str">
        <f ca="1">IFERROR(VLOOKUP($E519,'SD Abgabe'!$A$32:$N$610,Y$20,FALSE),"")</f>
        <v/>
      </c>
      <c r="Z519" s="86" t="str">
        <f ca="1">IFERROR(IF(AND(J519&lt;&gt;"eigene Stoffe",VLOOKUP($E519,'SD Abgabe'!$A$32:$N$610,'SD Abgabe'!$G$28,FALSE)=0),"",IF($L519&lt;&gt;0,"",IFERROR(IF(AND(P519&gt;0,O519&lt;&gt;"",Q519&lt;&gt;"t TM"),VLOOKUP($E519,'SD Abgabe'!$A$32:$N$610,'SD Abgabe'!$G$28,FALSE)/O519*P519,VLOOKUP($E519,'SD Abgabe'!$A$32:$N$610,'SD Abgabe'!$G$28,FALSE)),""))),"")</f>
        <v/>
      </c>
      <c r="AA519" s="87"/>
      <c r="AB519" s="86" t="str">
        <f ca="1">IFERROR(IF(AND(J519&lt;&gt;"eigene Stoffe",VLOOKUP($E519,'SD Abgabe'!$A$32:$N$610,'SD Abgabe'!$H$28,FALSE)=0),"",IF($L519&lt;&gt;0,"",IFERROR(IF(AND(P519&gt;0,O519&lt;&gt;"",Q519&lt;&gt;"t TM"),VLOOKUP($E519,'SD Abgabe'!$A$32:$N$610,'SD Abgabe'!$H$28,FALSE)/O519*P519,VLOOKUP($E519,'SD Abgabe'!$A$32:$N$610,'SD Abgabe'!$H$28,FALSE)),""))),"")</f>
        <v/>
      </c>
      <c r="AC519" s="87"/>
      <c r="AD519" s="424" t="s">
        <v>667</v>
      </c>
      <c r="AE519" s="26" t="str">
        <f>IF($M519=0,"",IFERROR(VLOOKUP($E519,'SD Abgabe'!$A$32:$N$556,AE$20,FALSE),""))</f>
        <v/>
      </c>
      <c r="AF519" s="15">
        <f t="shared" ca="1" si="159"/>
        <v>0</v>
      </c>
      <c r="AG519">
        <f t="shared" ca="1" si="147"/>
        <v>0</v>
      </c>
      <c r="AH519">
        <f t="shared" ca="1" si="148"/>
        <v>0</v>
      </c>
      <c r="AI519">
        <f t="shared" ca="1" si="149"/>
        <v>0</v>
      </c>
      <c r="AJ519">
        <f t="shared" ca="1" si="150"/>
        <v>0</v>
      </c>
      <c r="AK519">
        <f t="shared" si="160"/>
        <v>0</v>
      </c>
      <c r="AL519" s="28" t="e">
        <f ca="1">COUNTIF(OFFSET('SD Abgabe'!$C$32,VLOOKUP(J519,Art_Abgabe,3,FALSE),0,VLOOKUP(J519,Art_Abgabe,4,FALSE)-VLOOKUP(J519,Art_Abgabe,3,FALSE)+1,1),K519)</f>
        <v>#N/A</v>
      </c>
      <c r="AM519" s="14">
        <f ca="1">COUNTIF(OFFSET('SD Abgabe'!$M$32,VLOOKUP(E519,'SD Abgabe'!$A$33:$X$485,'SD Abgabe'!$X$28,FALSE),0,1,VLOOKUP(E519,'SD Abgabe'!$A$33:$Y$485,'SD Abgabe'!$Y$28,FALSE)),M519)</f>
        <v>0</v>
      </c>
      <c r="AN519" s="91">
        <f t="shared" ca="1" si="151"/>
        <v>0</v>
      </c>
      <c r="AO519" s="98">
        <f t="shared" si="161"/>
        <v>3</v>
      </c>
      <c r="AP519" s="98">
        <f t="shared" si="152"/>
        <v>0</v>
      </c>
      <c r="AQ519" s="17" t="str">
        <f t="shared" si="153"/>
        <v>1900-1-Abgabe</v>
      </c>
    </row>
    <row r="520" spans="1:43">
      <c r="A520" s="98">
        <f t="shared" si="142"/>
        <v>0</v>
      </c>
      <c r="B520" s="98" t="str">
        <f>IF(C520=1,SUM($C$23:C520),"")</f>
        <v/>
      </c>
      <c r="C520" s="98">
        <f t="shared" si="143"/>
        <v>0</v>
      </c>
      <c r="D520" t="str">
        <f t="shared" si="155"/>
        <v>1900-1-Abgabe-</v>
      </c>
      <c r="E520" s="7" t="str">
        <f t="shared" ca="1" si="144"/>
        <v>-</v>
      </c>
      <c r="F520" s="7">
        <f t="shared" si="156"/>
        <v>1900</v>
      </c>
      <c r="G520" s="7">
        <f t="shared" si="157"/>
        <v>1</v>
      </c>
      <c r="H520" s="162">
        <f t="shared" si="154"/>
        <v>498</v>
      </c>
      <c r="I520" s="77"/>
      <c r="J520" s="78"/>
      <c r="K520" s="79"/>
      <c r="L520" s="80"/>
      <c r="M520" s="177"/>
      <c r="N520" s="309" t="str">
        <f t="shared" ca="1" si="145"/>
        <v/>
      </c>
      <c r="O520" s="310" t="str">
        <f ca="1">IFERROR(IF(VLOOKUP($E520,'SD Abgabe'!$A$32:$N$610,'SD Abgabe'!$D$28,FALSE)=0,"",VLOOKUP($E520,'SD Abgabe'!$A$32:$N$610,'SD Abgabe'!$D$28,FALSE)),"")</f>
        <v/>
      </c>
      <c r="P520" s="313"/>
      <c r="Q520" s="317" t="str">
        <f>IF(OR($M520=0,L520&lt;&gt;0),"",IFERROR(VLOOKUP($E520,'SD Abgabe'!$A$32:$N$610,'SD Abgabe'!$E$28,FALSE),""))</f>
        <v/>
      </c>
      <c r="R520" s="87"/>
      <c r="S520" s="81" t="str">
        <f t="shared" si="146"/>
        <v/>
      </c>
      <c r="T520" s="82">
        <f>IF(M520="Tierische Erzeugnisse",IF(OR($M520=0,L520&lt;&gt;0,U520&gt;0),"",IFERROR(VLOOKUP($E520,'SD Abgabe'!$A$32:$N$4326,'SD Abgabe'!$J$28,FALSE),0)),)</f>
        <v>0</v>
      </c>
      <c r="U520" s="83"/>
      <c r="V520" s="81" t="str">
        <f t="shared" si="158"/>
        <v/>
      </c>
      <c r="W520" s="82">
        <f>IF(M520="organische Düngemittel",IF(OR($M520=0,L520&lt;&gt;0,X520&gt;0),"",IFERROR(VLOOKUP($E520,'SD Abgabe'!$A$32:$N$4326,'SD Abgabe'!$J$28,FALSE),)),)</f>
        <v>0</v>
      </c>
      <c r="X520" s="84"/>
      <c r="Y520" s="85" t="str">
        <f ca="1">IFERROR(VLOOKUP($E520,'SD Abgabe'!$A$32:$N$610,Y$20,FALSE),"")</f>
        <v/>
      </c>
      <c r="Z520" s="86" t="str">
        <f ca="1">IFERROR(IF(AND(J520&lt;&gt;"eigene Stoffe",VLOOKUP($E520,'SD Abgabe'!$A$32:$N$610,'SD Abgabe'!$G$28,FALSE)=0),"",IF($L520&lt;&gt;0,"",IFERROR(IF(AND(P520&gt;0,O520&lt;&gt;"",Q520&lt;&gt;"t TM"),VLOOKUP($E520,'SD Abgabe'!$A$32:$N$610,'SD Abgabe'!$G$28,FALSE)/O520*P520,VLOOKUP($E520,'SD Abgabe'!$A$32:$N$610,'SD Abgabe'!$G$28,FALSE)),""))),"")</f>
        <v/>
      </c>
      <c r="AA520" s="87"/>
      <c r="AB520" s="86" t="str">
        <f ca="1">IFERROR(IF(AND(J520&lt;&gt;"eigene Stoffe",VLOOKUP($E520,'SD Abgabe'!$A$32:$N$610,'SD Abgabe'!$H$28,FALSE)=0),"",IF($L520&lt;&gt;0,"",IFERROR(IF(AND(P520&gt;0,O520&lt;&gt;"",Q520&lt;&gt;"t TM"),VLOOKUP($E520,'SD Abgabe'!$A$32:$N$610,'SD Abgabe'!$H$28,FALSE)/O520*P520,VLOOKUP($E520,'SD Abgabe'!$A$32:$N$610,'SD Abgabe'!$H$28,FALSE)),""))),"")</f>
        <v/>
      </c>
      <c r="AC520" s="87"/>
      <c r="AD520" s="424" t="s">
        <v>667</v>
      </c>
      <c r="AE520" s="26" t="str">
        <f>IF($M520=0,"",IFERROR(VLOOKUP($E520,'SD Abgabe'!$A$32:$N$556,AE$20,FALSE),""))</f>
        <v/>
      </c>
      <c r="AF520" s="15">
        <f t="shared" ca="1" si="159"/>
        <v>0</v>
      </c>
      <c r="AG520">
        <f t="shared" ca="1" si="147"/>
        <v>0</v>
      </c>
      <c r="AH520">
        <f t="shared" ca="1" si="148"/>
        <v>0</v>
      </c>
      <c r="AI520">
        <f t="shared" ca="1" si="149"/>
        <v>0</v>
      </c>
      <c r="AJ520">
        <f t="shared" ca="1" si="150"/>
        <v>0</v>
      </c>
      <c r="AK520">
        <f t="shared" si="160"/>
        <v>0</v>
      </c>
      <c r="AL520" s="28" t="e">
        <f ca="1">COUNTIF(OFFSET('SD Abgabe'!$C$32,VLOOKUP(J520,Art_Abgabe,3,FALSE),0,VLOOKUP(J520,Art_Abgabe,4,FALSE)-VLOOKUP(J520,Art_Abgabe,3,FALSE)+1,1),K520)</f>
        <v>#N/A</v>
      </c>
      <c r="AM520" s="14">
        <f ca="1">COUNTIF(OFFSET('SD Abgabe'!$M$32,VLOOKUP(E520,'SD Abgabe'!$A$33:$X$485,'SD Abgabe'!$X$28,FALSE),0,1,VLOOKUP(E520,'SD Abgabe'!$A$33:$Y$485,'SD Abgabe'!$Y$28,FALSE)),M520)</f>
        <v>0</v>
      </c>
      <c r="AN520" s="91">
        <f t="shared" ca="1" si="151"/>
        <v>0</v>
      </c>
      <c r="AO520" s="98">
        <f t="shared" si="161"/>
        <v>3</v>
      </c>
      <c r="AP520" s="98">
        <f t="shared" si="152"/>
        <v>0</v>
      </c>
      <c r="AQ520" s="17" t="str">
        <f t="shared" si="153"/>
        <v>1900-1-Abgabe</v>
      </c>
    </row>
    <row r="521" spans="1:43">
      <c r="A521" s="98">
        <f t="shared" si="142"/>
        <v>0</v>
      </c>
      <c r="B521" s="98" t="str">
        <f>IF(C521=1,SUM($C$23:C521),"")</f>
        <v/>
      </c>
      <c r="C521" s="98">
        <f t="shared" si="143"/>
        <v>0</v>
      </c>
      <c r="D521" t="str">
        <f t="shared" si="155"/>
        <v>1900-1-Abgabe-</v>
      </c>
      <c r="E521" s="7" t="str">
        <f t="shared" ca="1" si="144"/>
        <v>-</v>
      </c>
      <c r="F521" s="7">
        <f t="shared" si="156"/>
        <v>1900</v>
      </c>
      <c r="G521" s="7">
        <f t="shared" si="157"/>
        <v>1</v>
      </c>
      <c r="H521" s="162">
        <f t="shared" si="154"/>
        <v>499</v>
      </c>
      <c r="I521" s="77"/>
      <c r="J521" s="78"/>
      <c r="K521" s="79"/>
      <c r="L521" s="80"/>
      <c r="M521" s="177"/>
      <c r="N521" s="309" t="str">
        <f t="shared" ca="1" si="145"/>
        <v/>
      </c>
      <c r="O521" s="310" t="str">
        <f ca="1">IFERROR(IF(VLOOKUP($E521,'SD Abgabe'!$A$32:$N$610,'SD Abgabe'!$D$28,FALSE)=0,"",VLOOKUP($E521,'SD Abgabe'!$A$32:$N$610,'SD Abgabe'!$D$28,FALSE)),"")</f>
        <v/>
      </c>
      <c r="P521" s="313"/>
      <c r="Q521" s="317" t="str">
        <f>IF(OR($M521=0,L521&lt;&gt;0),"",IFERROR(VLOOKUP($E521,'SD Abgabe'!$A$32:$N$610,'SD Abgabe'!$E$28,FALSE),""))</f>
        <v/>
      </c>
      <c r="R521" s="87"/>
      <c r="S521" s="81" t="str">
        <f t="shared" si="146"/>
        <v/>
      </c>
      <c r="T521" s="82">
        <f>IF(M521="Tierische Erzeugnisse",IF(OR($M521=0,L521&lt;&gt;0,U521&gt;0),"",IFERROR(VLOOKUP($E521,'SD Abgabe'!$A$32:$N$4326,'SD Abgabe'!$J$28,FALSE),0)),)</f>
        <v>0</v>
      </c>
      <c r="U521" s="83"/>
      <c r="V521" s="81" t="str">
        <f t="shared" si="158"/>
        <v/>
      </c>
      <c r="W521" s="82">
        <f>IF(M521="organische Düngemittel",IF(OR($M521=0,L521&lt;&gt;0,X521&gt;0),"",IFERROR(VLOOKUP($E521,'SD Abgabe'!$A$32:$N$4326,'SD Abgabe'!$J$28,FALSE),)),)</f>
        <v>0</v>
      </c>
      <c r="X521" s="84"/>
      <c r="Y521" s="85" t="str">
        <f ca="1">IFERROR(VLOOKUP($E521,'SD Abgabe'!$A$32:$N$610,Y$20,FALSE),"")</f>
        <v/>
      </c>
      <c r="Z521" s="86" t="str">
        <f ca="1">IFERROR(IF(AND(J521&lt;&gt;"eigene Stoffe",VLOOKUP($E521,'SD Abgabe'!$A$32:$N$610,'SD Abgabe'!$G$28,FALSE)=0),"",IF($L521&lt;&gt;0,"",IFERROR(IF(AND(P521&gt;0,O521&lt;&gt;"",Q521&lt;&gt;"t TM"),VLOOKUP($E521,'SD Abgabe'!$A$32:$N$610,'SD Abgabe'!$G$28,FALSE)/O521*P521,VLOOKUP($E521,'SD Abgabe'!$A$32:$N$610,'SD Abgabe'!$G$28,FALSE)),""))),"")</f>
        <v/>
      </c>
      <c r="AA521" s="87"/>
      <c r="AB521" s="86" t="str">
        <f ca="1">IFERROR(IF(AND(J521&lt;&gt;"eigene Stoffe",VLOOKUP($E521,'SD Abgabe'!$A$32:$N$610,'SD Abgabe'!$H$28,FALSE)=0),"",IF($L521&lt;&gt;0,"",IFERROR(IF(AND(P521&gt;0,O521&lt;&gt;"",Q521&lt;&gt;"t TM"),VLOOKUP($E521,'SD Abgabe'!$A$32:$N$610,'SD Abgabe'!$H$28,FALSE)/O521*P521,VLOOKUP($E521,'SD Abgabe'!$A$32:$N$610,'SD Abgabe'!$H$28,FALSE)),""))),"")</f>
        <v/>
      </c>
      <c r="AC521" s="87"/>
      <c r="AD521" s="424" t="s">
        <v>667</v>
      </c>
      <c r="AE521" s="26" t="str">
        <f>IF($M521=0,"",IFERROR(VLOOKUP($E521,'SD Abgabe'!$A$32:$N$556,AE$20,FALSE),""))</f>
        <v/>
      </c>
      <c r="AF521" s="15">
        <f t="shared" ca="1" si="159"/>
        <v>0</v>
      </c>
      <c r="AG521">
        <f t="shared" ca="1" si="147"/>
        <v>0</v>
      </c>
      <c r="AH521">
        <f t="shared" ca="1" si="148"/>
        <v>0</v>
      </c>
      <c r="AI521">
        <f t="shared" ca="1" si="149"/>
        <v>0</v>
      </c>
      <c r="AJ521">
        <f t="shared" ca="1" si="150"/>
        <v>0</v>
      </c>
      <c r="AK521">
        <f t="shared" si="160"/>
        <v>0</v>
      </c>
      <c r="AL521" s="28" t="e">
        <f ca="1">COUNTIF(OFFSET('SD Abgabe'!$C$32,VLOOKUP(J521,Art_Abgabe,3,FALSE),0,VLOOKUP(J521,Art_Abgabe,4,FALSE)-VLOOKUP(J521,Art_Abgabe,3,FALSE)+1,1),K521)</f>
        <v>#N/A</v>
      </c>
      <c r="AM521" s="14">
        <f ca="1">COUNTIF(OFFSET('SD Abgabe'!$M$32,VLOOKUP(E521,'SD Abgabe'!$A$33:$X$485,'SD Abgabe'!$X$28,FALSE),0,1,VLOOKUP(E521,'SD Abgabe'!$A$33:$Y$485,'SD Abgabe'!$Y$28,FALSE)),M521)</f>
        <v>0</v>
      </c>
      <c r="AN521" s="91">
        <f t="shared" ca="1" si="151"/>
        <v>0</v>
      </c>
      <c r="AO521" s="98">
        <f t="shared" si="161"/>
        <v>3</v>
      </c>
      <c r="AP521" s="98">
        <f t="shared" si="152"/>
        <v>0</v>
      </c>
      <c r="AQ521" s="17" t="str">
        <f t="shared" si="153"/>
        <v>1900-1-Abgabe</v>
      </c>
    </row>
    <row r="522" spans="1:43">
      <c r="A522" s="98">
        <f t="shared" si="142"/>
        <v>0</v>
      </c>
      <c r="B522" s="98" t="str">
        <f>IF(C522=1,SUM($C$23:C522),"")</f>
        <v/>
      </c>
      <c r="C522" s="98">
        <f t="shared" si="143"/>
        <v>0</v>
      </c>
      <c r="D522" t="str">
        <f t="shared" si="155"/>
        <v>1900-1-Abgabe-</v>
      </c>
      <c r="E522" s="7" t="str">
        <f t="shared" ca="1" si="144"/>
        <v>-</v>
      </c>
      <c r="F522" s="7">
        <f t="shared" si="156"/>
        <v>1900</v>
      </c>
      <c r="G522" s="7">
        <f t="shared" si="157"/>
        <v>1</v>
      </c>
      <c r="H522" s="162">
        <f t="shared" si="154"/>
        <v>500</v>
      </c>
      <c r="I522" s="77"/>
      <c r="J522" s="78"/>
      <c r="K522" s="79"/>
      <c r="L522" s="80"/>
      <c r="M522" s="177"/>
      <c r="N522" s="309" t="str">
        <f t="shared" ca="1" si="145"/>
        <v/>
      </c>
      <c r="O522" s="310" t="str">
        <f ca="1">IFERROR(IF(VLOOKUP($E522,'SD Abgabe'!$A$32:$N$610,'SD Abgabe'!$D$28,FALSE)=0,"",VLOOKUP($E522,'SD Abgabe'!$A$32:$N$610,'SD Abgabe'!$D$28,FALSE)),"")</f>
        <v/>
      </c>
      <c r="P522" s="313"/>
      <c r="Q522" s="317" t="str">
        <f>IF(OR($M522=0,L522&lt;&gt;0),"",IFERROR(VLOOKUP($E522,'SD Abgabe'!$A$32:$N$610,'SD Abgabe'!$E$28,FALSE),""))</f>
        <v/>
      </c>
      <c r="R522" s="87"/>
      <c r="S522" s="81" t="str">
        <f t="shared" si="146"/>
        <v/>
      </c>
      <c r="T522" s="82">
        <f>IF(M522="Tierische Erzeugnisse",IF(OR($M522=0,L522&lt;&gt;0,U522&gt;0),"",IFERROR(VLOOKUP($E522,'SD Abgabe'!$A$32:$N$4326,'SD Abgabe'!$J$28,FALSE),0)),)</f>
        <v>0</v>
      </c>
      <c r="U522" s="83"/>
      <c r="V522" s="81" t="str">
        <f t="shared" si="158"/>
        <v/>
      </c>
      <c r="W522" s="82">
        <f>IF(M522="organische Düngemittel",IF(OR($M522=0,L522&lt;&gt;0,X522&gt;0),"",IFERROR(VLOOKUP($E522,'SD Abgabe'!$A$32:$N$4326,'SD Abgabe'!$J$28,FALSE),)),)</f>
        <v>0</v>
      </c>
      <c r="X522" s="84"/>
      <c r="Y522" s="85" t="str">
        <f ca="1">IFERROR(VLOOKUP($E522,'SD Abgabe'!$A$32:$N$610,Y$20,FALSE),"")</f>
        <v/>
      </c>
      <c r="Z522" s="86" t="str">
        <f ca="1">IFERROR(IF(AND(J522&lt;&gt;"eigene Stoffe",VLOOKUP($E522,'SD Abgabe'!$A$32:$N$610,'SD Abgabe'!$G$28,FALSE)=0),"",IF($L522&lt;&gt;0,"",IFERROR(IF(AND(P522&gt;0,O522&lt;&gt;"",Q522&lt;&gt;"t TM"),VLOOKUP($E522,'SD Abgabe'!$A$32:$N$610,'SD Abgabe'!$G$28,FALSE)/O522*P522,VLOOKUP($E522,'SD Abgabe'!$A$32:$N$610,'SD Abgabe'!$G$28,FALSE)),""))),"")</f>
        <v/>
      </c>
      <c r="AA522" s="87"/>
      <c r="AB522" s="86" t="str">
        <f ca="1">IFERROR(IF(AND(J522&lt;&gt;"eigene Stoffe",VLOOKUP($E522,'SD Abgabe'!$A$32:$N$610,'SD Abgabe'!$H$28,FALSE)=0),"",IF($L522&lt;&gt;0,"",IFERROR(IF(AND(P522&gt;0,O522&lt;&gt;"",Q522&lt;&gt;"t TM"),VLOOKUP($E522,'SD Abgabe'!$A$32:$N$610,'SD Abgabe'!$H$28,FALSE)/O522*P522,VLOOKUP($E522,'SD Abgabe'!$A$32:$N$610,'SD Abgabe'!$H$28,FALSE)),""))),"")</f>
        <v/>
      </c>
      <c r="AC522" s="87"/>
      <c r="AD522" s="424" t="s">
        <v>667</v>
      </c>
      <c r="AE522" s="26" t="str">
        <f>IF($M522=0,"",IFERROR(VLOOKUP($E522,'SD Abgabe'!$A$32:$N$556,AE$20,FALSE),""))</f>
        <v/>
      </c>
      <c r="AF522" s="15">
        <f t="shared" ca="1" si="159"/>
        <v>0</v>
      </c>
      <c r="AG522">
        <f t="shared" ca="1" si="147"/>
        <v>0</v>
      </c>
      <c r="AH522">
        <f t="shared" ca="1" si="148"/>
        <v>0</v>
      </c>
      <c r="AI522">
        <f t="shared" ca="1" si="149"/>
        <v>0</v>
      </c>
      <c r="AJ522">
        <f t="shared" ca="1" si="150"/>
        <v>0</v>
      </c>
      <c r="AK522">
        <f t="shared" si="160"/>
        <v>0</v>
      </c>
      <c r="AL522" s="28" t="e">
        <f ca="1">COUNTIF(OFFSET('SD Abgabe'!$C$32,VLOOKUP(J522,Art_Abgabe,3,FALSE),0,VLOOKUP(J522,Art_Abgabe,4,FALSE)-VLOOKUP(J522,Art_Abgabe,3,FALSE)+1,1),K522)</f>
        <v>#N/A</v>
      </c>
      <c r="AM522" s="14">
        <f ca="1">COUNTIF(OFFSET('SD Abgabe'!$M$32,VLOOKUP(E522,'SD Abgabe'!$A$33:$X$485,'SD Abgabe'!$X$28,FALSE),0,1,VLOOKUP(E522,'SD Abgabe'!$A$33:$Y$485,'SD Abgabe'!$Y$28,FALSE)),M522)</f>
        <v>0</v>
      </c>
      <c r="AN522" s="91">
        <f t="shared" ca="1" si="151"/>
        <v>0</v>
      </c>
      <c r="AO522" s="98">
        <f t="shared" si="161"/>
        <v>3</v>
      </c>
      <c r="AP522" s="98">
        <f t="shared" si="152"/>
        <v>0</v>
      </c>
      <c r="AQ522" s="17" t="str">
        <f t="shared" si="153"/>
        <v>1900-1-Abgabe</v>
      </c>
    </row>
    <row r="523" spans="1:43">
      <c r="A523" s="98">
        <f t="shared" si="142"/>
        <v>0</v>
      </c>
      <c r="B523" s="98" t="str">
        <f>IF(C523=1,SUM($C$23:C523),"")</f>
        <v/>
      </c>
      <c r="C523" s="98">
        <f t="shared" si="143"/>
        <v>0</v>
      </c>
      <c r="D523" t="str">
        <f t="shared" si="155"/>
        <v>1900-1-Abgabe-</v>
      </c>
      <c r="E523" s="7" t="str">
        <f t="shared" ca="1" si="144"/>
        <v>-</v>
      </c>
      <c r="F523" s="7">
        <f t="shared" si="156"/>
        <v>1900</v>
      </c>
      <c r="G523" s="7">
        <f t="shared" si="157"/>
        <v>1</v>
      </c>
      <c r="H523" s="162">
        <f t="shared" si="154"/>
        <v>501</v>
      </c>
      <c r="I523" s="77"/>
      <c r="J523" s="78"/>
      <c r="K523" s="79"/>
      <c r="L523" s="80"/>
      <c r="M523" s="177"/>
      <c r="N523" s="309" t="str">
        <f t="shared" ca="1" si="145"/>
        <v/>
      </c>
      <c r="O523" s="310" t="str">
        <f ca="1">IFERROR(IF(VLOOKUP($E523,'SD Abgabe'!$A$32:$N$610,'SD Abgabe'!$D$28,FALSE)=0,"",VLOOKUP($E523,'SD Abgabe'!$A$32:$N$610,'SD Abgabe'!$D$28,FALSE)),"")</f>
        <v/>
      </c>
      <c r="P523" s="313"/>
      <c r="Q523" s="317" t="str">
        <f>IF(OR($M523=0,L523&lt;&gt;0),"",IFERROR(VLOOKUP($E523,'SD Abgabe'!$A$32:$N$610,'SD Abgabe'!$E$28,FALSE),""))</f>
        <v/>
      </c>
      <c r="R523" s="87"/>
      <c r="S523" s="81" t="str">
        <f t="shared" si="146"/>
        <v/>
      </c>
      <c r="T523" s="82">
        <f>IF(M523="Tierische Erzeugnisse",IF(OR($M523=0,L523&lt;&gt;0,U523&gt;0),"",IFERROR(VLOOKUP($E523,'SD Abgabe'!$A$32:$N$4326,'SD Abgabe'!$J$28,FALSE),0)),)</f>
        <v>0</v>
      </c>
      <c r="U523" s="83"/>
      <c r="V523" s="81" t="str">
        <f t="shared" si="158"/>
        <v/>
      </c>
      <c r="W523" s="82">
        <f>IF(M523="organische Düngemittel",IF(OR($M523=0,L523&lt;&gt;0,X523&gt;0),"",IFERROR(VLOOKUP($E523,'SD Abgabe'!$A$32:$N$4326,'SD Abgabe'!$J$28,FALSE),)),)</f>
        <v>0</v>
      </c>
      <c r="X523" s="84"/>
      <c r="Y523" s="85" t="str">
        <f ca="1">IFERROR(VLOOKUP($E523,'SD Abgabe'!$A$32:$N$610,Y$20,FALSE),"")</f>
        <v/>
      </c>
      <c r="Z523" s="86" t="str">
        <f ca="1">IFERROR(IF(AND(J523&lt;&gt;"eigene Stoffe",VLOOKUP($E523,'SD Abgabe'!$A$32:$N$610,'SD Abgabe'!$G$28,FALSE)=0),"",IF($L523&lt;&gt;0,"",IFERROR(IF(AND(P523&gt;0,O523&lt;&gt;"",Q523&lt;&gt;"t TM"),VLOOKUP($E523,'SD Abgabe'!$A$32:$N$610,'SD Abgabe'!$G$28,FALSE)/O523*P523,VLOOKUP($E523,'SD Abgabe'!$A$32:$N$610,'SD Abgabe'!$G$28,FALSE)),""))),"")</f>
        <v/>
      </c>
      <c r="AA523" s="87"/>
      <c r="AB523" s="86" t="str">
        <f ca="1">IFERROR(IF(AND(J523&lt;&gt;"eigene Stoffe",VLOOKUP($E523,'SD Abgabe'!$A$32:$N$610,'SD Abgabe'!$H$28,FALSE)=0),"",IF($L523&lt;&gt;0,"",IFERROR(IF(AND(P523&gt;0,O523&lt;&gt;"",Q523&lt;&gt;"t TM"),VLOOKUP($E523,'SD Abgabe'!$A$32:$N$610,'SD Abgabe'!$H$28,FALSE)/O523*P523,VLOOKUP($E523,'SD Abgabe'!$A$32:$N$610,'SD Abgabe'!$H$28,FALSE)),""))),"")</f>
        <v/>
      </c>
      <c r="AC523" s="87"/>
      <c r="AD523" s="424" t="s">
        <v>667</v>
      </c>
      <c r="AE523" s="26" t="str">
        <f>IF($M523=0,"",IFERROR(VLOOKUP($E523,'SD Abgabe'!$A$32:$N$556,AE$20,FALSE),""))</f>
        <v/>
      </c>
      <c r="AF523" s="15">
        <f t="shared" ca="1" si="159"/>
        <v>0</v>
      </c>
      <c r="AG523">
        <f t="shared" ca="1" si="147"/>
        <v>0</v>
      </c>
      <c r="AH523">
        <f t="shared" ca="1" si="148"/>
        <v>0</v>
      </c>
      <c r="AI523">
        <f t="shared" ca="1" si="149"/>
        <v>0</v>
      </c>
      <c r="AJ523">
        <f t="shared" ca="1" si="150"/>
        <v>0</v>
      </c>
      <c r="AK523">
        <f t="shared" si="160"/>
        <v>0</v>
      </c>
      <c r="AL523" s="28" t="e">
        <f ca="1">COUNTIF(OFFSET('SD Abgabe'!$C$32,VLOOKUP(J523,Art_Abgabe,3,FALSE),0,VLOOKUP(J523,Art_Abgabe,4,FALSE)-VLOOKUP(J523,Art_Abgabe,3,FALSE)+1,1),K523)</f>
        <v>#N/A</v>
      </c>
      <c r="AM523" s="14">
        <f ca="1">COUNTIF(OFFSET('SD Abgabe'!$M$32,VLOOKUP(E523,'SD Abgabe'!$A$33:$X$485,'SD Abgabe'!$X$28,FALSE),0,1,VLOOKUP(E523,'SD Abgabe'!$A$33:$Y$485,'SD Abgabe'!$Y$28,FALSE)),M523)</f>
        <v>0</v>
      </c>
      <c r="AN523" s="91">
        <f t="shared" ca="1" si="151"/>
        <v>0</v>
      </c>
      <c r="AO523" s="98">
        <f t="shared" si="161"/>
        <v>3</v>
      </c>
      <c r="AP523" s="98">
        <f t="shared" si="152"/>
        <v>0</v>
      </c>
      <c r="AQ523" s="17" t="str">
        <f t="shared" si="153"/>
        <v>1900-1-Abgabe</v>
      </c>
    </row>
    <row r="524" spans="1:43">
      <c r="A524" s="98">
        <f t="shared" si="142"/>
        <v>0</v>
      </c>
      <c r="B524" s="98" t="str">
        <f>IF(C524=1,SUM($C$23:C524),"")</f>
        <v/>
      </c>
      <c r="C524" s="98">
        <f t="shared" si="143"/>
        <v>0</v>
      </c>
      <c r="D524" t="str">
        <f t="shared" si="155"/>
        <v>1900-1-Abgabe-</v>
      </c>
      <c r="E524" s="7" t="str">
        <f t="shared" ca="1" si="144"/>
        <v>-</v>
      </c>
      <c r="F524" s="7">
        <f t="shared" si="156"/>
        <v>1900</v>
      </c>
      <c r="G524" s="7">
        <f t="shared" si="157"/>
        <v>1</v>
      </c>
      <c r="H524" s="162">
        <f t="shared" si="154"/>
        <v>502</v>
      </c>
      <c r="I524" s="77"/>
      <c r="J524" s="78"/>
      <c r="K524" s="79"/>
      <c r="L524" s="80"/>
      <c r="M524" s="177"/>
      <c r="N524" s="309" t="str">
        <f t="shared" ca="1" si="145"/>
        <v/>
      </c>
      <c r="O524" s="310" t="str">
        <f ca="1">IFERROR(IF(VLOOKUP($E524,'SD Abgabe'!$A$32:$N$610,'SD Abgabe'!$D$28,FALSE)=0,"",VLOOKUP($E524,'SD Abgabe'!$A$32:$N$610,'SD Abgabe'!$D$28,FALSE)),"")</f>
        <v/>
      </c>
      <c r="P524" s="313"/>
      <c r="Q524" s="317" t="str">
        <f>IF(OR($M524=0,L524&lt;&gt;0),"",IFERROR(VLOOKUP($E524,'SD Abgabe'!$A$32:$N$610,'SD Abgabe'!$E$28,FALSE),""))</f>
        <v/>
      </c>
      <c r="R524" s="87"/>
      <c r="S524" s="81" t="str">
        <f t="shared" si="146"/>
        <v/>
      </c>
      <c r="T524" s="82">
        <f>IF(M524="Tierische Erzeugnisse",IF(OR($M524=0,L524&lt;&gt;0,U524&gt;0),"",IFERROR(VLOOKUP($E524,'SD Abgabe'!$A$32:$N$4326,'SD Abgabe'!$J$28,FALSE),0)),)</f>
        <v>0</v>
      </c>
      <c r="U524" s="83"/>
      <c r="V524" s="81" t="str">
        <f t="shared" si="158"/>
        <v/>
      </c>
      <c r="W524" s="82">
        <f>IF(M524="organische Düngemittel",IF(OR($M524=0,L524&lt;&gt;0,X524&gt;0),"",IFERROR(VLOOKUP($E524,'SD Abgabe'!$A$32:$N$4326,'SD Abgabe'!$J$28,FALSE),)),)</f>
        <v>0</v>
      </c>
      <c r="X524" s="84"/>
      <c r="Y524" s="85" t="str">
        <f ca="1">IFERROR(VLOOKUP($E524,'SD Abgabe'!$A$32:$N$610,Y$20,FALSE),"")</f>
        <v/>
      </c>
      <c r="Z524" s="86" t="str">
        <f ca="1">IFERROR(IF(AND(J524&lt;&gt;"eigene Stoffe",VLOOKUP($E524,'SD Abgabe'!$A$32:$N$610,'SD Abgabe'!$G$28,FALSE)=0),"",IF($L524&lt;&gt;0,"",IFERROR(IF(AND(P524&gt;0,O524&lt;&gt;"",Q524&lt;&gt;"t TM"),VLOOKUP($E524,'SD Abgabe'!$A$32:$N$610,'SD Abgabe'!$G$28,FALSE)/O524*P524,VLOOKUP($E524,'SD Abgabe'!$A$32:$N$610,'SD Abgabe'!$G$28,FALSE)),""))),"")</f>
        <v/>
      </c>
      <c r="AA524" s="87"/>
      <c r="AB524" s="86" t="str">
        <f ca="1">IFERROR(IF(AND(J524&lt;&gt;"eigene Stoffe",VLOOKUP($E524,'SD Abgabe'!$A$32:$N$610,'SD Abgabe'!$H$28,FALSE)=0),"",IF($L524&lt;&gt;0,"",IFERROR(IF(AND(P524&gt;0,O524&lt;&gt;"",Q524&lt;&gt;"t TM"),VLOOKUP($E524,'SD Abgabe'!$A$32:$N$610,'SD Abgabe'!$H$28,FALSE)/O524*P524,VLOOKUP($E524,'SD Abgabe'!$A$32:$N$610,'SD Abgabe'!$H$28,FALSE)),""))),"")</f>
        <v/>
      </c>
      <c r="AC524" s="87"/>
      <c r="AD524" s="424" t="s">
        <v>667</v>
      </c>
      <c r="AE524" s="26" t="str">
        <f>IF($M524=0,"",IFERROR(VLOOKUP($E524,'SD Abgabe'!$A$32:$N$556,AE$20,FALSE),""))</f>
        <v/>
      </c>
      <c r="AF524" s="15">
        <f t="shared" ca="1" si="159"/>
        <v>0</v>
      </c>
      <c r="AG524">
        <f t="shared" ca="1" si="147"/>
        <v>0</v>
      </c>
      <c r="AH524">
        <f t="shared" ca="1" si="148"/>
        <v>0</v>
      </c>
      <c r="AI524">
        <f t="shared" ca="1" si="149"/>
        <v>0</v>
      </c>
      <c r="AJ524">
        <f t="shared" ca="1" si="150"/>
        <v>0</v>
      </c>
      <c r="AK524">
        <f t="shared" si="160"/>
        <v>0</v>
      </c>
      <c r="AL524" s="28" t="e">
        <f ca="1">COUNTIF(OFFSET('SD Abgabe'!$C$32,VLOOKUP(J524,Art_Abgabe,3,FALSE),0,VLOOKUP(J524,Art_Abgabe,4,FALSE)-VLOOKUP(J524,Art_Abgabe,3,FALSE)+1,1),K524)</f>
        <v>#N/A</v>
      </c>
      <c r="AM524" s="14">
        <f ca="1">COUNTIF(OFFSET('SD Abgabe'!$M$32,VLOOKUP(E524,'SD Abgabe'!$A$33:$X$485,'SD Abgabe'!$X$28,FALSE),0,1,VLOOKUP(E524,'SD Abgabe'!$A$33:$Y$485,'SD Abgabe'!$Y$28,FALSE)),M524)</f>
        <v>0</v>
      </c>
      <c r="AN524" s="91">
        <f t="shared" ca="1" si="151"/>
        <v>0</v>
      </c>
      <c r="AO524" s="98">
        <f t="shared" si="161"/>
        <v>3</v>
      </c>
      <c r="AP524" s="98">
        <f t="shared" si="152"/>
        <v>0</v>
      </c>
      <c r="AQ524" s="17" t="str">
        <f t="shared" si="153"/>
        <v>1900-1-Abgabe</v>
      </c>
    </row>
    <row r="525" spans="1:43">
      <c r="A525" s="98">
        <f t="shared" si="142"/>
        <v>0</v>
      </c>
      <c r="B525" s="98" t="str">
        <f>IF(C525=1,SUM($C$23:C525),"")</f>
        <v/>
      </c>
      <c r="C525" s="98">
        <f t="shared" si="143"/>
        <v>0</v>
      </c>
      <c r="D525" t="str">
        <f t="shared" si="155"/>
        <v>1900-1-Abgabe-</v>
      </c>
      <c r="E525" s="7" t="str">
        <f t="shared" ca="1" si="144"/>
        <v>-</v>
      </c>
      <c r="F525" s="7">
        <f t="shared" si="156"/>
        <v>1900</v>
      </c>
      <c r="G525" s="7">
        <f t="shared" si="157"/>
        <v>1</v>
      </c>
      <c r="H525" s="162">
        <f t="shared" si="154"/>
        <v>503</v>
      </c>
      <c r="I525" s="77"/>
      <c r="J525" s="78"/>
      <c r="K525" s="79"/>
      <c r="L525" s="80"/>
      <c r="M525" s="177"/>
      <c r="N525" s="309" t="str">
        <f t="shared" ca="1" si="145"/>
        <v/>
      </c>
      <c r="O525" s="310" t="str">
        <f ca="1">IFERROR(IF(VLOOKUP($E525,'SD Abgabe'!$A$32:$N$610,'SD Abgabe'!$D$28,FALSE)=0,"",VLOOKUP($E525,'SD Abgabe'!$A$32:$N$610,'SD Abgabe'!$D$28,FALSE)),"")</f>
        <v/>
      </c>
      <c r="P525" s="313"/>
      <c r="Q525" s="317" t="str">
        <f>IF(OR($M525=0,L525&lt;&gt;0),"",IFERROR(VLOOKUP($E525,'SD Abgabe'!$A$32:$N$610,'SD Abgabe'!$E$28,FALSE),""))</f>
        <v/>
      </c>
      <c r="R525" s="87"/>
      <c r="S525" s="81" t="str">
        <f t="shared" si="146"/>
        <v/>
      </c>
      <c r="T525" s="82">
        <f>IF(M525="Tierische Erzeugnisse",IF(OR($M525=0,L525&lt;&gt;0,U525&gt;0),"",IFERROR(VLOOKUP($E525,'SD Abgabe'!$A$32:$N$4326,'SD Abgabe'!$J$28,FALSE),0)),)</f>
        <v>0</v>
      </c>
      <c r="U525" s="83"/>
      <c r="V525" s="81" t="str">
        <f t="shared" si="158"/>
        <v/>
      </c>
      <c r="W525" s="82">
        <f>IF(M525="organische Düngemittel",IF(OR($M525=0,L525&lt;&gt;0,X525&gt;0),"",IFERROR(VLOOKUP($E525,'SD Abgabe'!$A$32:$N$4326,'SD Abgabe'!$J$28,FALSE),)),)</f>
        <v>0</v>
      </c>
      <c r="X525" s="84"/>
      <c r="Y525" s="85" t="str">
        <f ca="1">IFERROR(VLOOKUP($E525,'SD Abgabe'!$A$32:$N$610,Y$20,FALSE),"")</f>
        <v/>
      </c>
      <c r="Z525" s="86" t="str">
        <f ca="1">IFERROR(IF(AND(J525&lt;&gt;"eigene Stoffe",VLOOKUP($E525,'SD Abgabe'!$A$32:$N$610,'SD Abgabe'!$G$28,FALSE)=0),"",IF($L525&lt;&gt;0,"",IFERROR(IF(AND(P525&gt;0,O525&lt;&gt;"",Q525&lt;&gt;"t TM"),VLOOKUP($E525,'SD Abgabe'!$A$32:$N$610,'SD Abgabe'!$G$28,FALSE)/O525*P525,VLOOKUP($E525,'SD Abgabe'!$A$32:$N$610,'SD Abgabe'!$G$28,FALSE)),""))),"")</f>
        <v/>
      </c>
      <c r="AA525" s="87"/>
      <c r="AB525" s="86" t="str">
        <f ca="1">IFERROR(IF(AND(J525&lt;&gt;"eigene Stoffe",VLOOKUP($E525,'SD Abgabe'!$A$32:$N$610,'SD Abgabe'!$H$28,FALSE)=0),"",IF($L525&lt;&gt;0,"",IFERROR(IF(AND(P525&gt;0,O525&lt;&gt;"",Q525&lt;&gt;"t TM"),VLOOKUP($E525,'SD Abgabe'!$A$32:$N$610,'SD Abgabe'!$H$28,FALSE)/O525*P525,VLOOKUP($E525,'SD Abgabe'!$A$32:$N$610,'SD Abgabe'!$H$28,FALSE)),""))),"")</f>
        <v/>
      </c>
      <c r="AC525" s="87"/>
      <c r="AD525" s="424" t="s">
        <v>667</v>
      </c>
      <c r="AE525" s="26" t="str">
        <f>IF($M525=0,"",IFERROR(VLOOKUP($E525,'SD Abgabe'!$A$32:$N$556,AE$20,FALSE),""))</f>
        <v/>
      </c>
      <c r="AF525" s="15">
        <f t="shared" ca="1" si="159"/>
        <v>0</v>
      </c>
      <c r="AG525">
        <f t="shared" ca="1" si="147"/>
        <v>0</v>
      </c>
      <c r="AH525">
        <f t="shared" ca="1" si="148"/>
        <v>0</v>
      </c>
      <c r="AI525">
        <f t="shared" ca="1" si="149"/>
        <v>0</v>
      </c>
      <c r="AJ525">
        <f t="shared" ca="1" si="150"/>
        <v>0</v>
      </c>
      <c r="AK525">
        <f t="shared" si="160"/>
        <v>0</v>
      </c>
      <c r="AL525" s="28" t="e">
        <f ca="1">COUNTIF(OFFSET('SD Abgabe'!$C$32,VLOOKUP(J525,Art_Abgabe,3,FALSE),0,VLOOKUP(J525,Art_Abgabe,4,FALSE)-VLOOKUP(J525,Art_Abgabe,3,FALSE)+1,1),K525)</f>
        <v>#N/A</v>
      </c>
      <c r="AM525" s="14">
        <f ca="1">COUNTIF(OFFSET('SD Abgabe'!$M$32,VLOOKUP(E525,'SD Abgabe'!$A$33:$X$485,'SD Abgabe'!$X$28,FALSE),0,1,VLOOKUP(E525,'SD Abgabe'!$A$33:$Y$485,'SD Abgabe'!$Y$28,FALSE)),M525)</f>
        <v>0</v>
      </c>
      <c r="AN525" s="91">
        <f t="shared" ca="1" si="151"/>
        <v>0</v>
      </c>
      <c r="AO525" s="98">
        <f t="shared" si="161"/>
        <v>3</v>
      </c>
      <c r="AP525" s="98">
        <f t="shared" si="152"/>
        <v>0</v>
      </c>
      <c r="AQ525" s="17" t="str">
        <f t="shared" si="153"/>
        <v>1900-1-Abgabe</v>
      </c>
    </row>
    <row r="526" spans="1:43">
      <c r="A526" s="98">
        <f t="shared" si="142"/>
        <v>0</v>
      </c>
      <c r="B526" s="98" t="str">
        <f>IF(C526=1,SUM($C$23:C526),"")</f>
        <v/>
      </c>
      <c r="C526" s="98">
        <f t="shared" si="143"/>
        <v>0</v>
      </c>
      <c r="D526" t="str">
        <f t="shared" si="155"/>
        <v>1900-1-Abgabe-</v>
      </c>
      <c r="E526" s="7" t="str">
        <f t="shared" ca="1" si="144"/>
        <v>-</v>
      </c>
      <c r="F526" s="7">
        <f t="shared" si="156"/>
        <v>1900</v>
      </c>
      <c r="G526" s="7">
        <f t="shared" si="157"/>
        <v>1</v>
      </c>
      <c r="H526" s="162">
        <f t="shared" si="154"/>
        <v>504</v>
      </c>
      <c r="I526" s="77"/>
      <c r="J526" s="78"/>
      <c r="K526" s="79"/>
      <c r="L526" s="80"/>
      <c r="M526" s="177"/>
      <c r="N526" s="309" t="str">
        <f t="shared" ca="1" si="145"/>
        <v/>
      </c>
      <c r="O526" s="310" t="str">
        <f ca="1">IFERROR(IF(VLOOKUP($E526,'SD Abgabe'!$A$32:$N$610,'SD Abgabe'!$D$28,FALSE)=0,"",VLOOKUP($E526,'SD Abgabe'!$A$32:$N$610,'SD Abgabe'!$D$28,FALSE)),"")</f>
        <v/>
      </c>
      <c r="P526" s="313"/>
      <c r="Q526" s="317" t="str">
        <f>IF(OR($M526=0,L526&lt;&gt;0),"",IFERROR(VLOOKUP($E526,'SD Abgabe'!$A$32:$N$610,'SD Abgabe'!$E$28,FALSE),""))</f>
        <v/>
      </c>
      <c r="R526" s="87"/>
      <c r="S526" s="81" t="str">
        <f t="shared" si="146"/>
        <v/>
      </c>
      <c r="T526" s="82">
        <f>IF(M526="Tierische Erzeugnisse",IF(OR($M526=0,L526&lt;&gt;0,U526&gt;0),"",IFERROR(VLOOKUP($E526,'SD Abgabe'!$A$32:$N$4326,'SD Abgabe'!$J$28,FALSE),0)),)</f>
        <v>0</v>
      </c>
      <c r="U526" s="83"/>
      <c r="V526" s="81" t="str">
        <f t="shared" si="158"/>
        <v/>
      </c>
      <c r="W526" s="82">
        <f>IF(M526="organische Düngemittel",IF(OR($M526=0,L526&lt;&gt;0,X526&gt;0),"",IFERROR(VLOOKUP($E526,'SD Abgabe'!$A$32:$N$4326,'SD Abgabe'!$J$28,FALSE),)),)</f>
        <v>0</v>
      </c>
      <c r="X526" s="84"/>
      <c r="Y526" s="85" t="str">
        <f ca="1">IFERROR(VLOOKUP($E526,'SD Abgabe'!$A$32:$N$610,Y$20,FALSE),"")</f>
        <v/>
      </c>
      <c r="Z526" s="86" t="str">
        <f ca="1">IFERROR(IF(AND(J526&lt;&gt;"eigene Stoffe",VLOOKUP($E526,'SD Abgabe'!$A$32:$N$610,'SD Abgabe'!$G$28,FALSE)=0),"",IF($L526&lt;&gt;0,"",IFERROR(IF(AND(P526&gt;0,O526&lt;&gt;"",Q526&lt;&gt;"t TM"),VLOOKUP($E526,'SD Abgabe'!$A$32:$N$610,'SD Abgabe'!$G$28,FALSE)/O526*P526,VLOOKUP($E526,'SD Abgabe'!$A$32:$N$610,'SD Abgabe'!$G$28,FALSE)),""))),"")</f>
        <v/>
      </c>
      <c r="AA526" s="87"/>
      <c r="AB526" s="86" t="str">
        <f ca="1">IFERROR(IF(AND(J526&lt;&gt;"eigene Stoffe",VLOOKUP($E526,'SD Abgabe'!$A$32:$N$610,'SD Abgabe'!$H$28,FALSE)=0),"",IF($L526&lt;&gt;0,"",IFERROR(IF(AND(P526&gt;0,O526&lt;&gt;"",Q526&lt;&gt;"t TM"),VLOOKUP($E526,'SD Abgabe'!$A$32:$N$610,'SD Abgabe'!$H$28,FALSE)/O526*P526,VLOOKUP($E526,'SD Abgabe'!$A$32:$N$610,'SD Abgabe'!$H$28,FALSE)),""))),"")</f>
        <v/>
      </c>
      <c r="AC526" s="87"/>
      <c r="AD526" s="424" t="s">
        <v>667</v>
      </c>
      <c r="AE526" s="26" t="str">
        <f>IF($M526=0,"",IFERROR(VLOOKUP($E526,'SD Abgabe'!$A$32:$N$556,AE$20,FALSE),""))</f>
        <v/>
      </c>
      <c r="AF526" s="15">
        <f t="shared" ca="1" si="159"/>
        <v>0</v>
      </c>
      <c r="AG526">
        <f t="shared" ca="1" si="147"/>
        <v>0</v>
      </c>
      <c r="AH526">
        <f t="shared" ca="1" si="148"/>
        <v>0</v>
      </c>
      <c r="AI526">
        <f t="shared" ca="1" si="149"/>
        <v>0</v>
      </c>
      <c r="AJ526">
        <f t="shared" ca="1" si="150"/>
        <v>0</v>
      </c>
      <c r="AK526">
        <f t="shared" si="160"/>
        <v>0</v>
      </c>
      <c r="AL526" s="28" t="e">
        <f ca="1">COUNTIF(OFFSET('SD Abgabe'!$C$32,VLOOKUP(J526,Art_Abgabe,3,FALSE),0,VLOOKUP(J526,Art_Abgabe,4,FALSE)-VLOOKUP(J526,Art_Abgabe,3,FALSE)+1,1),K526)</f>
        <v>#N/A</v>
      </c>
      <c r="AM526" s="14">
        <f ca="1">COUNTIF(OFFSET('SD Abgabe'!$M$32,VLOOKUP(E526,'SD Abgabe'!$A$33:$X$485,'SD Abgabe'!$X$28,FALSE),0,1,VLOOKUP(E526,'SD Abgabe'!$A$33:$Y$485,'SD Abgabe'!$Y$28,FALSE)),M526)</f>
        <v>0</v>
      </c>
      <c r="AN526" s="91">
        <f t="shared" ca="1" si="151"/>
        <v>0</v>
      </c>
      <c r="AO526" s="98">
        <f t="shared" si="161"/>
        <v>3</v>
      </c>
      <c r="AP526" s="98">
        <f t="shared" si="152"/>
        <v>0</v>
      </c>
      <c r="AQ526" s="17" t="str">
        <f t="shared" si="153"/>
        <v>1900-1-Abgabe</v>
      </c>
    </row>
    <row r="527" spans="1:43">
      <c r="A527" s="98">
        <f t="shared" si="142"/>
        <v>0</v>
      </c>
      <c r="B527" s="98" t="str">
        <f>IF(C527=1,SUM($C$23:C527),"")</f>
        <v/>
      </c>
      <c r="C527" s="98">
        <f t="shared" si="143"/>
        <v>0</v>
      </c>
      <c r="D527" t="str">
        <f t="shared" si="155"/>
        <v>1900-1-Abgabe-</v>
      </c>
      <c r="E527" s="7" t="str">
        <f t="shared" ca="1" si="144"/>
        <v>-</v>
      </c>
      <c r="F527" s="7">
        <f t="shared" si="156"/>
        <v>1900</v>
      </c>
      <c r="G527" s="7">
        <f t="shared" si="157"/>
        <v>1</v>
      </c>
      <c r="H527" s="162">
        <f t="shared" si="154"/>
        <v>505</v>
      </c>
      <c r="I527" s="77"/>
      <c r="J527" s="78"/>
      <c r="K527" s="79"/>
      <c r="L527" s="80"/>
      <c r="M527" s="177"/>
      <c r="N527" s="309" t="str">
        <f t="shared" ca="1" si="145"/>
        <v/>
      </c>
      <c r="O527" s="310" t="str">
        <f ca="1">IFERROR(IF(VLOOKUP($E527,'SD Abgabe'!$A$32:$N$610,'SD Abgabe'!$D$28,FALSE)=0,"",VLOOKUP($E527,'SD Abgabe'!$A$32:$N$610,'SD Abgabe'!$D$28,FALSE)),"")</f>
        <v/>
      </c>
      <c r="P527" s="313"/>
      <c r="Q527" s="317" t="str">
        <f>IF(OR($M527=0,L527&lt;&gt;0),"",IFERROR(VLOOKUP($E527,'SD Abgabe'!$A$32:$N$610,'SD Abgabe'!$E$28,FALSE),""))</f>
        <v/>
      </c>
      <c r="R527" s="87"/>
      <c r="S527" s="81" t="str">
        <f t="shared" si="146"/>
        <v/>
      </c>
      <c r="T527" s="82">
        <f>IF(M527="Tierische Erzeugnisse",IF(OR($M527=0,L527&lt;&gt;0,U527&gt;0),"",IFERROR(VLOOKUP($E527,'SD Abgabe'!$A$32:$N$4326,'SD Abgabe'!$J$28,FALSE),0)),)</f>
        <v>0</v>
      </c>
      <c r="U527" s="83"/>
      <c r="V527" s="81" t="str">
        <f t="shared" si="158"/>
        <v/>
      </c>
      <c r="W527" s="82">
        <f>IF(M527="organische Düngemittel",IF(OR($M527=0,L527&lt;&gt;0,X527&gt;0),"",IFERROR(VLOOKUP($E527,'SD Abgabe'!$A$32:$N$4326,'SD Abgabe'!$J$28,FALSE),)),)</f>
        <v>0</v>
      </c>
      <c r="X527" s="84"/>
      <c r="Y527" s="85" t="str">
        <f ca="1">IFERROR(VLOOKUP($E527,'SD Abgabe'!$A$32:$N$610,Y$20,FALSE),"")</f>
        <v/>
      </c>
      <c r="Z527" s="86" t="str">
        <f ca="1">IFERROR(IF(AND(J527&lt;&gt;"eigene Stoffe",VLOOKUP($E527,'SD Abgabe'!$A$32:$N$610,'SD Abgabe'!$G$28,FALSE)=0),"",IF($L527&lt;&gt;0,"",IFERROR(IF(AND(P527&gt;0,O527&lt;&gt;"",Q527&lt;&gt;"t TM"),VLOOKUP($E527,'SD Abgabe'!$A$32:$N$610,'SD Abgabe'!$G$28,FALSE)/O527*P527,VLOOKUP($E527,'SD Abgabe'!$A$32:$N$610,'SD Abgabe'!$G$28,FALSE)),""))),"")</f>
        <v/>
      </c>
      <c r="AA527" s="87"/>
      <c r="AB527" s="86" t="str">
        <f ca="1">IFERROR(IF(AND(J527&lt;&gt;"eigene Stoffe",VLOOKUP($E527,'SD Abgabe'!$A$32:$N$610,'SD Abgabe'!$H$28,FALSE)=0),"",IF($L527&lt;&gt;0,"",IFERROR(IF(AND(P527&gt;0,O527&lt;&gt;"",Q527&lt;&gt;"t TM"),VLOOKUP($E527,'SD Abgabe'!$A$32:$N$610,'SD Abgabe'!$H$28,FALSE)/O527*P527,VLOOKUP($E527,'SD Abgabe'!$A$32:$N$610,'SD Abgabe'!$H$28,FALSE)),""))),"")</f>
        <v/>
      </c>
      <c r="AC527" s="87"/>
      <c r="AD527" s="424" t="s">
        <v>667</v>
      </c>
      <c r="AE527" s="26" t="str">
        <f>IF($M527=0,"",IFERROR(VLOOKUP($E527,'SD Abgabe'!$A$32:$N$556,AE$20,FALSE),""))</f>
        <v/>
      </c>
      <c r="AF527" s="15">
        <f t="shared" ca="1" si="159"/>
        <v>0</v>
      </c>
      <c r="AG527">
        <f t="shared" ca="1" si="147"/>
        <v>0</v>
      </c>
      <c r="AH527">
        <f t="shared" ca="1" si="148"/>
        <v>0</v>
      </c>
      <c r="AI527">
        <f t="shared" ca="1" si="149"/>
        <v>0</v>
      </c>
      <c r="AJ527">
        <f t="shared" ca="1" si="150"/>
        <v>0</v>
      </c>
      <c r="AK527">
        <f t="shared" si="160"/>
        <v>0</v>
      </c>
      <c r="AL527" s="28" t="e">
        <f ca="1">COUNTIF(OFFSET('SD Abgabe'!$C$32,VLOOKUP(J527,Art_Abgabe,3,FALSE),0,VLOOKUP(J527,Art_Abgabe,4,FALSE)-VLOOKUP(J527,Art_Abgabe,3,FALSE)+1,1),K527)</f>
        <v>#N/A</v>
      </c>
      <c r="AM527" s="14">
        <f ca="1">COUNTIF(OFFSET('SD Abgabe'!$M$32,VLOOKUP(E527,'SD Abgabe'!$A$33:$X$485,'SD Abgabe'!$X$28,FALSE),0,1,VLOOKUP(E527,'SD Abgabe'!$A$33:$Y$485,'SD Abgabe'!$Y$28,FALSE)),M527)</f>
        <v>0</v>
      </c>
      <c r="AN527" s="91">
        <f t="shared" ca="1" si="151"/>
        <v>0</v>
      </c>
      <c r="AO527" s="98">
        <f t="shared" si="161"/>
        <v>3</v>
      </c>
      <c r="AP527" s="98">
        <f t="shared" si="152"/>
        <v>0</v>
      </c>
      <c r="AQ527" s="17" t="str">
        <f t="shared" si="153"/>
        <v>1900-1-Abgabe</v>
      </c>
    </row>
    <row r="528" spans="1:43">
      <c r="A528" s="98">
        <f t="shared" si="142"/>
        <v>0</v>
      </c>
      <c r="B528" s="98" t="str">
        <f>IF(C528=1,SUM($C$23:C528),"")</f>
        <v/>
      </c>
      <c r="C528" s="98">
        <f t="shared" si="143"/>
        <v>0</v>
      </c>
      <c r="D528" t="str">
        <f t="shared" si="155"/>
        <v>1900-1-Abgabe-</v>
      </c>
      <c r="E528" s="7" t="str">
        <f t="shared" ca="1" si="144"/>
        <v>-</v>
      </c>
      <c r="F528" s="7">
        <f t="shared" si="156"/>
        <v>1900</v>
      </c>
      <c r="G528" s="7">
        <f t="shared" si="157"/>
        <v>1</v>
      </c>
      <c r="H528" s="162">
        <f t="shared" si="154"/>
        <v>506</v>
      </c>
      <c r="I528" s="77"/>
      <c r="J528" s="78"/>
      <c r="K528" s="79"/>
      <c r="L528" s="80"/>
      <c r="M528" s="177"/>
      <c r="N528" s="309" t="str">
        <f t="shared" ca="1" si="145"/>
        <v/>
      </c>
      <c r="O528" s="310" t="str">
        <f ca="1">IFERROR(IF(VLOOKUP($E528,'SD Abgabe'!$A$32:$N$610,'SD Abgabe'!$D$28,FALSE)=0,"",VLOOKUP($E528,'SD Abgabe'!$A$32:$N$610,'SD Abgabe'!$D$28,FALSE)),"")</f>
        <v/>
      </c>
      <c r="P528" s="313"/>
      <c r="Q528" s="317" t="str">
        <f>IF(OR($M528=0,L528&lt;&gt;0),"",IFERROR(VLOOKUP($E528,'SD Abgabe'!$A$32:$N$610,'SD Abgabe'!$E$28,FALSE),""))</f>
        <v/>
      </c>
      <c r="R528" s="87"/>
      <c r="S528" s="81" t="str">
        <f t="shared" si="146"/>
        <v/>
      </c>
      <c r="T528" s="82">
        <f>IF(M528="Tierische Erzeugnisse",IF(OR($M528=0,L528&lt;&gt;0,U528&gt;0),"",IFERROR(VLOOKUP($E528,'SD Abgabe'!$A$32:$N$4326,'SD Abgabe'!$J$28,FALSE),0)),)</f>
        <v>0</v>
      </c>
      <c r="U528" s="83"/>
      <c r="V528" s="81" t="str">
        <f t="shared" si="158"/>
        <v/>
      </c>
      <c r="W528" s="82">
        <f>IF(M528="organische Düngemittel",IF(OR($M528=0,L528&lt;&gt;0,X528&gt;0),"",IFERROR(VLOOKUP($E528,'SD Abgabe'!$A$32:$N$4326,'SD Abgabe'!$J$28,FALSE),)),)</f>
        <v>0</v>
      </c>
      <c r="X528" s="84"/>
      <c r="Y528" s="85" t="str">
        <f ca="1">IFERROR(VLOOKUP($E528,'SD Abgabe'!$A$32:$N$610,Y$20,FALSE),"")</f>
        <v/>
      </c>
      <c r="Z528" s="86" t="str">
        <f ca="1">IFERROR(IF(AND(J528&lt;&gt;"eigene Stoffe",VLOOKUP($E528,'SD Abgabe'!$A$32:$N$610,'SD Abgabe'!$G$28,FALSE)=0),"",IF($L528&lt;&gt;0,"",IFERROR(IF(AND(P528&gt;0,O528&lt;&gt;"",Q528&lt;&gt;"t TM"),VLOOKUP($E528,'SD Abgabe'!$A$32:$N$610,'SD Abgabe'!$G$28,FALSE)/O528*P528,VLOOKUP($E528,'SD Abgabe'!$A$32:$N$610,'SD Abgabe'!$G$28,FALSE)),""))),"")</f>
        <v/>
      </c>
      <c r="AA528" s="87"/>
      <c r="AB528" s="86" t="str">
        <f ca="1">IFERROR(IF(AND(J528&lt;&gt;"eigene Stoffe",VLOOKUP($E528,'SD Abgabe'!$A$32:$N$610,'SD Abgabe'!$H$28,FALSE)=0),"",IF($L528&lt;&gt;0,"",IFERROR(IF(AND(P528&gt;0,O528&lt;&gt;"",Q528&lt;&gt;"t TM"),VLOOKUP($E528,'SD Abgabe'!$A$32:$N$610,'SD Abgabe'!$H$28,FALSE)/O528*P528,VLOOKUP($E528,'SD Abgabe'!$A$32:$N$610,'SD Abgabe'!$H$28,FALSE)),""))),"")</f>
        <v/>
      </c>
      <c r="AC528" s="87"/>
      <c r="AD528" s="424" t="s">
        <v>667</v>
      </c>
      <c r="AE528" s="26" t="str">
        <f>IF($M528=0,"",IFERROR(VLOOKUP($E528,'SD Abgabe'!$A$32:$N$556,AE$20,FALSE),""))</f>
        <v/>
      </c>
      <c r="AF528" s="15">
        <f t="shared" ca="1" si="159"/>
        <v>0</v>
      </c>
      <c r="AG528">
        <f t="shared" ca="1" si="147"/>
        <v>0</v>
      </c>
      <c r="AH528">
        <f t="shared" ca="1" si="148"/>
        <v>0</v>
      </c>
      <c r="AI528">
        <f t="shared" ca="1" si="149"/>
        <v>0</v>
      </c>
      <c r="AJ528">
        <f t="shared" ca="1" si="150"/>
        <v>0</v>
      </c>
      <c r="AK528">
        <f t="shared" si="160"/>
        <v>0</v>
      </c>
      <c r="AL528" s="28" t="e">
        <f ca="1">COUNTIF(OFFSET('SD Abgabe'!$C$32,VLOOKUP(J528,Art_Abgabe,3,FALSE),0,VLOOKUP(J528,Art_Abgabe,4,FALSE)-VLOOKUP(J528,Art_Abgabe,3,FALSE)+1,1),K528)</f>
        <v>#N/A</v>
      </c>
      <c r="AM528" s="14">
        <f ca="1">COUNTIF(OFFSET('SD Abgabe'!$M$32,VLOOKUP(E528,'SD Abgabe'!$A$33:$X$485,'SD Abgabe'!$X$28,FALSE),0,1,VLOOKUP(E528,'SD Abgabe'!$A$33:$Y$485,'SD Abgabe'!$Y$28,FALSE)),M528)</f>
        <v>0</v>
      </c>
      <c r="AN528" s="91">
        <f t="shared" ca="1" si="151"/>
        <v>0</v>
      </c>
      <c r="AO528" s="98">
        <f t="shared" si="161"/>
        <v>3</v>
      </c>
      <c r="AP528" s="98">
        <f t="shared" si="152"/>
        <v>0</v>
      </c>
      <c r="AQ528" s="17" t="str">
        <f t="shared" si="153"/>
        <v>1900-1-Abgabe</v>
      </c>
    </row>
    <row r="529" spans="1:43">
      <c r="A529" s="98">
        <f t="shared" si="142"/>
        <v>0</v>
      </c>
      <c r="B529" s="98" t="str">
        <f>IF(C529=1,SUM($C$23:C529),"")</f>
        <v/>
      </c>
      <c r="C529" s="98">
        <f t="shared" si="143"/>
        <v>0</v>
      </c>
      <c r="D529" t="str">
        <f t="shared" si="155"/>
        <v>1900-1-Abgabe-</v>
      </c>
      <c r="E529" s="7" t="str">
        <f t="shared" ca="1" si="144"/>
        <v>-</v>
      </c>
      <c r="F529" s="7">
        <f t="shared" si="156"/>
        <v>1900</v>
      </c>
      <c r="G529" s="7">
        <f t="shared" si="157"/>
        <v>1</v>
      </c>
      <c r="H529" s="162">
        <f t="shared" si="154"/>
        <v>507</v>
      </c>
      <c r="I529" s="77"/>
      <c r="J529" s="78"/>
      <c r="K529" s="79"/>
      <c r="L529" s="80"/>
      <c r="M529" s="177"/>
      <c r="N529" s="309" t="str">
        <f t="shared" ca="1" si="145"/>
        <v/>
      </c>
      <c r="O529" s="310" t="str">
        <f ca="1">IFERROR(IF(VLOOKUP($E529,'SD Abgabe'!$A$32:$N$610,'SD Abgabe'!$D$28,FALSE)=0,"",VLOOKUP($E529,'SD Abgabe'!$A$32:$N$610,'SD Abgabe'!$D$28,FALSE)),"")</f>
        <v/>
      </c>
      <c r="P529" s="313"/>
      <c r="Q529" s="317" t="str">
        <f>IF(OR($M529=0,L529&lt;&gt;0),"",IFERROR(VLOOKUP($E529,'SD Abgabe'!$A$32:$N$610,'SD Abgabe'!$E$28,FALSE),""))</f>
        <v/>
      </c>
      <c r="R529" s="87"/>
      <c r="S529" s="81" t="str">
        <f t="shared" si="146"/>
        <v/>
      </c>
      <c r="T529" s="82">
        <f>IF(M529="Tierische Erzeugnisse",IF(OR($M529=0,L529&lt;&gt;0,U529&gt;0),"",IFERROR(VLOOKUP($E529,'SD Abgabe'!$A$32:$N$4326,'SD Abgabe'!$J$28,FALSE),0)),)</f>
        <v>0</v>
      </c>
      <c r="U529" s="83"/>
      <c r="V529" s="81" t="str">
        <f t="shared" si="158"/>
        <v/>
      </c>
      <c r="W529" s="82">
        <f>IF(M529="organische Düngemittel",IF(OR($M529=0,L529&lt;&gt;0,X529&gt;0),"",IFERROR(VLOOKUP($E529,'SD Abgabe'!$A$32:$N$4326,'SD Abgabe'!$J$28,FALSE),)),)</f>
        <v>0</v>
      </c>
      <c r="X529" s="84"/>
      <c r="Y529" s="85" t="str">
        <f ca="1">IFERROR(VLOOKUP($E529,'SD Abgabe'!$A$32:$N$610,Y$20,FALSE),"")</f>
        <v/>
      </c>
      <c r="Z529" s="86" t="str">
        <f ca="1">IFERROR(IF(AND(J529&lt;&gt;"eigene Stoffe",VLOOKUP($E529,'SD Abgabe'!$A$32:$N$610,'SD Abgabe'!$G$28,FALSE)=0),"",IF($L529&lt;&gt;0,"",IFERROR(IF(AND(P529&gt;0,O529&lt;&gt;"",Q529&lt;&gt;"t TM"),VLOOKUP($E529,'SD Abgabe'!$A$32:$N$610,'SD Abgabe'!$G$28,FALSE)/O529*P529,VLOOKUP($E529,'SD Abgabe'!$A$32:$N$610,'SD Abgabe'!$G$28,FALSE)),""))),"")</f>
        <v/>
      </c>
      <c r="AA529" s="87"/>
      <c r="AB529" s="86" t="str">
        <f ca="1">IFERROR(IF(AND(J529&lt;&gt;"eigene Stoffe",VLOOKUP($E529,'SD Abgabe'!$A$32:$N$610,'SD Abgabe'!$H$28,FALSE)=0),"",IF($L529&lt;&gt;0,"",IFERROR(IF(AND(P529&gt;0,O529&lt;&gt;"",Q529&lt;&gt;"t TM"),VLOOKUP($E529,'SD Abgabe'!$A$32:$N$610,'SD Abgabe'!$H$28,FALSE)/O529*P529,VLOOKUP($E529,'SD Abgabe'!$A$32:$N$610,'SD Abgabe'!$H$28,FALSE)),""))),"")</f>
        <v/>
      </c>
      <c r="AC529" s="87"/>
      <c r="AD529" s="424" t="s">
        <v>667</v>
      </c>
      <c r="AE529" s="26" t="str">
        <f>IF($M529=0,"",IFERROR(VLOOKUP($E529,'SD Abgabe'!$A$32:$N$556,AE$20,FALSE),""))</f>
        <v/>
      </c>
      <c r="AF529" s="15">
        <f t="shared" ca="1" si="159"/>
        <v>0</v>
      </c>
      <c r="AG529">
        <f t="shared" ca="1" si="147"/>
        <v>0</v>
      </c>
      <c r="AH529">
        <f t="shared" ca="1" si="148"/>
        <v>0</v>
      </c>
      <c r="AI529">
        <f t="shared" ca="1" si="149"/>
        <v>0</v>
      </c>
      <c r="AJ529">
        <f t="shared" ca="1" si="150"/>
        <v>0</v>
      </c>
      <c r="AK529">
        <f t="shared" si="160"/>
        <v>0</v>
      </c>
      <c r="AL529" s="28" t="e">
        <f ca="1">COUNTIF(OFFSET('SD Abgabe'!$C$32,VLOOKUP(J529,Art_Abgabe,3,FALSE),0,VLOOKUP(J529,Art_Abgabe,4,FALSE)-VLOOKUP(J529,Art_Abgabe,3,FALSE)+1,1),K529)</f>
        <v>#N/A</v>
      </c>
      <c r="AM529" s="14">
        <f ca="1">COUNTIF(OFFSET('SD Abgabe'!$M$32,VLOOKUP(E529,'SD Abgabe'!$A$33:$X$485,'SD Abgabe'!$X$28,FALSE),0,1,VLOOKUP(E529,'SD Abgabe'!$A$33:$Y$485,'SD Abgabe'!$Y$28,FALSE)),M529)</f>
        <v>0</v>
      </c>
      <c r="AN529" s="91">
        <f t="shared" ca="1" si="151"/>
        <v>0</v>
      </c>
      <c r="AO529" s="98">
        <f t="shared" si="161"/>
        <v>3</v>
      </c>
      <c r="AP529" s="98">
        <f t="shared" si="152"/>
        <v>0</v>
      </c>
      <c r="AQ529" s="17" t="str">
        <f t="shared" si="153"/>
        <v>1900-1-Abgabe</v>
      </c>
    </row>
    <row r="530" spans="1:43">
      <c r="A530" s="98">
        <f t="shared" si="142"/>
        <v>0</v>
      </c>
      <c r="B530" s="98" t="str">
        <f>IF(C530=1,SUM($C$23:C530),"")</f>
        <v/>
      </c>
      <c r="C530" s="98">
        <f t="shared" si="143"/>
        <v>0</v>
      </c>
      <c r="D530" t="str">
        <f t="shared" si="155"/>
        <v>1900-1-Abgabe-</v>
      </c>
      <c r="E530" s="7" t="str">
        <f t="shared" ca="1" si="144"/>
        <v>-</v>
      </c>
      <c r="F530" s="7">
        <f t="shared" si="156"/>
        <v>1900</v>
      </c>
      <c r="G530" s="7">
        <f t="shared" si="157"/>
        <v>1</v>
      </c>
      <c r="H530" s="162">
        <f t="shared" si="154"/>
        <v>508</v>
      </c>
      <c r="I530" s="77"/>
      <c r="J530" s="78"/>
      <c r="K530" s="79"/>
      <c r="L530" s="80"/>
      <c r="M530" s="177"/>
      <c r="N530" s="309" t="str">
        <f t="shared" ca="1" si="145"/>
        <v/>
      </c>
      <c r="O530" s="310" t="str">
        <f ca="1">IFERROR(IF(VLOOKUP($E530,'SD Abgabe'!$A$32:$N$610,'SD Abgabe'!$D$28,FALSE)=0,"",VLOOKUP($E530,'SD Abgabe'!$A$32:$N$610,'SD Abgabe'!$D$28,FALSE)),"")</f>
        <v/>
      </c>
      <c r="P530" s="313"/>
      <c r="Q530" s="317" t="str">
        <f>IF(OR($M530=0,L530&lt;&gt;0),"",IFERROR(VLOOKUP($E530,'SD Abgabe'!$A$32:$N$610,'SD Abgabe'!$E$28,FALSE),""))</f>
        <v/>
      </c>
      <c r="R530" s="87"/>
      <c r="S530" s="81" t="str">
        <f t="shared" si="146"/>
        <v/>
      </c>
      <c r="T530" s="82">
        <f>IF(M530="Tierische Erzeugnisse",IF(OR($M530=0,L530&lt;&gt;0,U530&gt;0),"",IFERROR(VLOOKUP($E530,'SD Abgabe'!$A$32:$N$4326,'SD Abgabe'!$J$28,FALSE),0)),)</f>
        <v>0</v>
      </c>
      <c r="U530" s="83"/>
      <c r="V530" s="81" t="str">
        <f t="shared" si="158"/>
        <v/>
      </c>
      <c r="W530" s="82">
        <f>IF(M530="organische Düngemittel",IF(OR($M530=0,L530&lt;&gt;0,X530&gt;0),"",IFERROR(VLOOKUP($E530,'SD Abgabe'!$A$32:$N$4326,'SD Abgabe'!$J$28,FALSE),)),)</f>
        <v>0</v>
      </c>
      <c r="X530" s="84"/>
      <c r="Y530" s="85" t="str">
        <f ca="1">IFERROR(VLOOKUP($E530,'SD Abgabe'!$A$32:$N$610,Y$20,FALSE),"")</f>
        <v/>
      </c>
      <c r="Z530" s="86" t="str">
        <f ca="1">IFERROR(IF(AND(J530&lt;&gt;"eigene Stoffe",VLOOKUP($E530,'SD Abgabe'!$A$32:$N$610,'SD Abgabe'!$G$28,FALSE)=0),"",IF($L530&lt;&gt;0,"",IFERROR(IF(AND(P530&gt;0,O530&lt;&gt;"",Q530&lt;&gt;"t TM"),VLOOKUP($E530,'SD Abgabe'!$A$32:$N$610,'SD Abgabe'!$G$28,FALSE)/O530*P530,VLOOKUP($E530,'SD Abgabe'!$A$32:$N$610,'SD Abgabe'!$G$28,FALSE)),""))),"")</f>
        <v/>
      </c>
      <c r="AA530" s="87"/>
      <c r="AB530" s="86" t="str">
        <f ca="1">IFERROR(IF(AND(J530&lt;&gt;"eigene Stoffe",VLOOKUP($E530,'SD Abgabe'!$A$32:$N$610,'SD Abgabe'!$H$28,FALSE)=0),"",IF($L530&lt;&gt;0,"",IFERROR(IF(AND(P530&gt;0,O530&lt;&gt;"",Q530&lt;&gt;"t TM"),VLOOKUP($E530,'SD Abgabe'!$A$32:$N$610,'SD Abgabe'!$H$28,FALSE)/O530*P530,VLOOKUP($E530,'SD Abgabe'!$A$32:$N$610,'SD Abgabe'!$H$28,FALSE)),""))),"")</f>
        <v/>
      </c>
      <c r="AC530" s="87"/>
      <c r="AD530" s="424" t="s">
        <v>667</v>
      </c>
      <c r="AE530" s="26" t="str">
        <f>IF($M530=0,"",IFERROR(VLOOKUP($E530,'SD Abgabe'!$A$32:$N$556,AE$20,FALSE),""))</f>
        <v/>
      </c>
      <c r="AF530" s="15">
        <f t="shared" ca="1" si="159"/>
        <v>0</v>
      </c>
      <c r="AG530">
        <f t="shared" ca="1" si="147"/>
        <v>0</v>
      </c>
      <c r="AH530">
        <f t="shared" ca="1" si="148"/>
        <v>0</v>
      </c>
      <c r="AI530">
        <f t="shared" ca="1" si="149"/>
        <v>0</v>
      </c>
      <c r="AJ530">
        <f t="shared" ca="1" si="150"/>
        <v>0</v>
      </c>
      <c r="AK530">
        <f t="shared" si="160"/>
        <v>0</v>
      </c>
      <c r="AL530" s="28" t="e">
        <f ca="1">COUNTIF(OFFSET('SD Abgabe'!$C$32,VLOOKUP(J530,Art_Abgabe,3,FALSE),0,VLOOKUP(J530,Art_Abgabe,4,FALSE)-VLOOKUP(J530,Art_Abgabe,3,FALSE)+1,1),K530)</f>
        <v>#N/A</v>
      </c>
      <c r="AM530" s="14">
        <f ca="1">COUNTIF(OFFSET('SD Abgabe'!$M$32,VLOOKUP(E530,'SD Abgabe'!$A$33:$X$485,'SD Abgabe'!$X$28,FALSE),0,1,VLOOKUP(E530,'SD Abgabe'!$A$33:$Y$485,'SD Abgabe'!$Y$28,FALSE)),M530)</f>
        <v>0</v>
      </c>
      <c r="AN530" s="91">
        <f t="shared" ca="1" si="151"/>
        <v>0</v>
      </c>
      <c r="AO530" s="98">
        <f t="shared" si="161"/>
        <v>3</v>
      </c>
      <c r="AP530" s="98">
        <f t="shared" si="152"/>
        <v>0</v>
      </c>
      <c r="AQ530" s="17" t="str">
        <f t="shared" si="153"/>
        <v>1900-1-Abgabe</v>
      </c>
    </row>
    <row r="531" spans="1:43">
      <c r="A531" s="98">
        <f t="shared" si="142"/>
        <v>0</v>
      </c>
      <c r="B531" s="98" t="str">
        <f>IF(C531=1,SUM($C$23:C531),"")</f>
        <v/>
      </c>
      <c r="C531" s="98">
        <f t="shared" si="143"/>
        <v>0</v>
      </c>
      <c r="D531" t="str">
        <f t="shared" si="155"/>
        <v>1900-1-Abgabe-</v>
      </c>
      <c r="E531" s="7" t="str">
        <f t="shared" ca="1" si="144"/>
        <v>-</v>
      </c>
      <c r="F531" s="7">
        <f t="shared" si="156"/>
        <v>1900</v>
      </c>
      <c r="G531" s="7">
        <f t="shared" si="157"/>
        <v>1</v>
      </c>
      <c r="H531" s="162">
        <f t="shared" si="154"/>
        <v>509</v>
      </c>
      <c r="I531" s="77"/>
      <c r="J531" s="78"/>
      <c r="K531" s="79"/>
      <c r="L531" s="80"/>
      <c r="M531" s="177"/>
      <c r="N531" s="309" t="str">
        <f t="shared" ca="1" si="145"/>
        <v/>
      </c>
      <c r="O531" s="310" t="str">
        <f ca="1">IFERROR(IF(VLOOKUP($E531,'SD Abgabe'!$A$32:$N$610,'SD Abgabe'!$D$28,FALSE)=0,"",VLOOKUP($E531,'SD Abgabe'!$A$32:$N$610,'SD Abgabe'!$D$28,FALSE)),"")</f>
        <v/>
      </c>
      <c r="P531" s="313"/>
      <c r="Q531" s="317" t="str">
        <f>IF(OR($M531=0,L531&lt;&gt;0),"",IFERROR(VLOOKUP($E531,'SD Abgabe'!$A$32:$N$610,'SD Abgabe'!$E$28,FALSE),""))</f>
        <v/>
      </c>
      <c r="R531" s="87"/>
      <c r="S531" s="81" t="str">
        <f t="shared" si="146"/>
        <v/>
      </c>
      <c r="T531" s="82">
        <f>IF(M531="Tierische Erzeugnisse",IF(OR($M531=0,L531&lt;&gt;0,U531&gt;0),"",IFERROR(VLOOKUP($E531,'SD Abgabe'!$A$32:$N$4326,'SD Abgabe'!$J$28,FALSE),0)),)</f>
        <v>0</v>
      </c>
      <c r="U531" s="83"/>
      <c r="V531" s="81" t="str">
        <f t="shared" si="158"/>
        <v/>
      </c>
      <c r="W531" s="82">
        <f>IF(M531="organische Düngemittel",IF(OR($M531=0,L531&lt;&gt;0,X531&gt;0),"",IFERROR(VLOOKUP($E531,'SD Abgabe'!$A$32:$N$4326,'SD Abgabe'!$J$28,FALSE),)),)</f>
        <v>0</v>
      </c>
      <c r="X531" s="84"/>
      <c r="Y531" s="85" t="str">
        <f ca="1">IFERROR(VLOOKUP($E531,'SD Abgabe'!$A$32:$N$610,Y$20,FALSE),"")</f>
        <v/>
      </c>
      <c r="Z531" s="86" t="str">
        <f ca="1">IFERROR(IF(AND(J531&lt;&gt;"eigene Stoffe",VLOOKUP($E531,'SD Abgabe'!$A$32:$N$610,'SD Abgabe'!$G$28,FALSE)=0),"",IF($L531&lt;&gt;0,"",IFERROR(IF(AND(P531&gt;0,O531&lt;&gt;"",Q531&lt;&gt;"t TM"),VLOOKUP($E531,'SD Abgabe'!$A$32:$N$610,'SD Abgabe'!$G$28,FALSE)/O531*P531,VLOOKUP($E531,'SD Abgabe'!$A$32:$N$610,'SD Abgabe'!$G$28,FALSE)),""))),"")</f>
        <v/>
      </c>
      <c r="AA531" s="87"/>
      <c r="AB531" s="86" t="str">
        <f ca="1">IFERROR(IF(AND(J531&lt;&gt;"eigene Stoffe",VLOOKUP($E531,'SD Abgabe'!$A$32:$N$610,'SD Abgabe'!$H$28,FALSE)=0),"",IF($L531&lt;&gt;0,"",IFERROR(IF(AND(P531&gt;0,O531&lt;&gt;"",Q531&lt;&gt;"t TM"),VLOOKUP($E531,'SD Abgabe'!$A$32:$N$610,'SD Abgabe'!$H$28,FALSE)/O531*P531,VLOOKUP($E531,'SD Abgabe'!$A$32:$N$610,'SD Abgabe'!$H$28,FALSE)),""))),"")</f>
        <v/>
      </c>
      <c r="AC531" s="87"/>
      <c r="AD531" s="424" t="s">
        <v>667</v>
      </c>
      <c r="AE531" s="26" t="str">
        <f>IF($M531=0,"",IFERROR(VLOOKUP($E531,'SD Abgabe'!$A$32:$N$556,AE$20,FALSE),""))</f>
        <v/>
      </c>
      <c r="AF531" s="15">
        <f t="shared" ca="1" si="159"/>
        <v>0</v>
      </c>
      <c r="AG531">
        <f t="shared" ca="1" si="147"/>
        <v>0</v>
      </c>
      <c r="AH531">
        <f t="shared" ca="1" si="148"/>
        <v>0</v>
      </c>
      <c r="AI531">
        <f t="shared" ca="1" si="149"/>
        <v>0</v>
      </c>
      <c r="AJ531">
        <f t="shared" ca="1" si="150"/>
        <v>0</v>
      </c>
      <c r="AK531">
        <f t="shared" si="160"/>
        <v>0</v>
      </c>
      <c r="AL531" s="28" t="e">
        <f ca="1">COUNTIF(OFFSET('SD Abgabe'!$C$32,VLOOKUP(J531,Art_Abgabe,3,FALSE),0,VLOOKUP(J531,Art_Abgabe,4,FALSE)-VLOOKUP(J531,Art_Abgabe,3,FALSE)+1,1),K531)</f>
        <v>#N/A</v>
      </c>
      <c r="AM531" s="14">
        <f ca="1">COUNTIF(OFFSET('SD Abgabe'!$M$32,VLOOKUP(E531,'SD Abgabe'!$A$33:$X$485,'SD Abgabe'!$X$28,FALSE),0,1,VLOOKUP(E531,'SD Abgabe'!$A$33:$Y$485,'SD Abgabe'!$Y$28,FALSE)),M531)</f>
        <v>0</v>
      </c>
      <c r="AN531" s="91">
        <f t="shared" ca="1" si="151"/>
        <v>0</v>
      </c>
      <c r="AO531" s="98">
        <f t="shared" si="161"/>
        <v>3</v>
      </c>
      <c r="AP531" s="98">
        <f t="shared" si="152"/>
        <v>0</v>
      </c>
      <c r="AQ531" s="17" t="str">
        <f t="shared" si="153"/>
        <v>1900-1-Abgabe</v>
      </c>
    </row>
    <row r="532" spans="1:43">
      <c r="A532" s="98">
        <f t="shared" si="142"/>
        <v>0</v>
      </c>
      <c r="B532" s="98" t="str">
        <f>IF(C532=1,SUM($C$23:C532),"")</f>
        <v/>
      </c>
      <c r="C532" s="98">
        <f t="shared" si="143"/>
        <v>0</v>
      </c>
      <c r="D532" t="str">
        <f t="shared" si="155"/>
        <v>1900-1-Abgabe-</v>
      </c>
      <c r="E532" s="7" t="str">
        <f t="shared" ca="1" si="144"/>
        <v>-</v>
      </c>
      <c r="F532" s="7">
        <f t="shared" si="156"/>
        <v>1900</v>
      </c>
      <c r="G532" s="7">
        <f t="shared" si="157"/>
        <v>1</v>
      </c>
      <c r="H532" s="162">
        <f t="shared" si="154"/>
        <v>510</v>
      </c>
      <c r="I532" s="77"/>
      <c r="J532" s="78"/>
      <c r="K532" s="79"/>
      <c r="L532" s="80"/>
      <c r="M532" s="177"/>
      <c r="N532" s="309" t="str">
        <f t="shared" ca="1" si="145"/>
        <v/>
      </c>
      <c r="O532" s="310" t="str">
        <f ca="1">IFERROR(IF(VLOOKUP($E532,'SD Abgabe'!$A$32:$N$610,'SD Abgabe'!$D$28,FALSE)=0,"",VLOOKUP($E532,'SD Abgabe'!$A$32:$N$610,'SD Abgabe'!$D$28,FALSE)),"")</f>
        <v/>
      </c>
      <c r="P532" s="313"/>
      <c r="Q532" s="317" t="str">
        <f>IF(OR($M532=0,L532&lt;&gt;0),"",IFERROR(VLOOKUP($E532,'SD Abgabe'!$A$32:$N$610,'SD Abgabe'!$E$28,FALSE),""))</f>
        <v/>
      </c>
      <c r="R532" s="87"/>
      <c r="S532" s="81" t="str">
        <f t="shared" si="146"/>
        <v/>
      </c>
      <c r="T532" s="82">
        <f>IF(M532="Tierische Erzeugnisse",IF(OR($M532=0,L532&lt;&gt;0,U532&gt;0),"",IFERROR(VLOOKUP($E532,'SD Abgabe'!$A$32:$N$4326,'SD Abgabe'!$J$28,FALSE),0)),)</f>
        <v>0</v>
      </c>
      <c r="U532" s="83"/>
      <c r="V532" s="81" t="str">
        <f t="shared" si="158"/>
        <v/>
      </c>
      <c r="W532" s="82">
        <f>IF(M532="organische Düngemittel",IF(OR($M532=0,L532&lt;&gt;0,X532&gt;0),"",IFERROR(VLOOKUP($E532,'SD Abgabe'!$A$32:$N$4326,'SD Abgabe'!$J$28,FALSE),)),)</f>
        <v>0</v>
      </c>
      <c r="X532" s="84"/>
      <c r="Y532" s="85" t="str">
        <f ca="1">IFERROR(VLOOKUP($E532,'SD Abgabe'!$A$32:$N$610,Y$20,FALSE),"")</f>
        <v/>
      </c>
      <c r="Z532" s="86" t="str">
        <f ca="1">IFERROR(IF(AND(J532&lt;&gt;"eigene Stoffe",VLOOKUP($E532,'SD Abgabe'!$A$32:$N$610,'SD Abgabe'!$G$28,FALSE)=0),"",IF($L532&lt;&gt;0,"",IFERROR(IF(AND(P532&gt;0,O532&lt;&gt;"",Q532&lt;&gt;"t TM"),VLOOKUP($E532,'SD Abgabe'!$A$32:$N$610,'SD Abgabe'!$G$28,FALSE)/O532*P532,VLOOKUP($E532,'SD Abgabe'!$A$32:$N$610,'SD Abgabe'!$G$28,FALSE)),""))),"")</f>
        <v/>
      </c>
      <c r="AA532" s="87"/>
      <c r="AB532" s="86" t="str">
        <f ca="1">IFERROR(IF(AND(J532&lt;&gt;"eigene Stoffe",VLOOKUP($E532,'SD Abgabe'!$A$32:$N$610,'SD Abgabe'!$H$28,FALSE)=0),"",IF($L532&lt;&gt;0,"",IFERROR(IF(AND(P532&gt;0,O532&lt;&gt;"",Q532&lt;&gt;"t TM"),VLOOKUP($E532,'SD Abgabe'!$A$32:$N$610,'SD Abgabe'!$H$28,FALSE)/O532*P532,VLOOKUP($E532,'SD Abgabe'!$A$32:$N$610,'SD Abgabe'!$H$28,FALSE)),""))),"")</f>
        <v/>
      </c>
      <c r="AC532" s="87"/>
      <c r="AD532" s="424" t="s">
        <v>667</v>
      </c>
      <c r="AE532" s="26" t="str">
        <f>IF($M532=0,"",IFERROR(VLOOKUP($E532,'SD Abgabe'!$A$32:$N$556,AE$20,FALSE),""))</f>
        <v/>
      </c>
      <c r="AF532" s="15">
        <f t="shared" ca="1" si="159"/>
        <v>0</v>
      </c>
      <c r="AG532">
        <f t="shared" ca="1" si="147"/>
        <v>0</v>
      </c>
      <c r="AH532">
        <f t="shared" ca="1" si="148"/>
        <v>0</v>
      </c>
      <c r="AI532">
        <f t="shared" ca="1" si="149"/>
        <v>0</v>
      </c>
      <c r="AJ532">
        <f t="shared" ca="1" si="150"/>
        <v>0</v>
      </c>
      <c r="AK532">
        <f t="shared" si="160"/>
        <v>0</v>
      </c>
      <c r="AL532" s="28" t="e">
        <f ca="1">COUNTIF(OFFSET('SD Abgabe'!$C$32,VLOOKUP(J532,Art_Abgabe,3,FALSE),0,VLOOKUP(J532,Art_Abgabe,4,FALSE)-VLOOKUP(J532,Art_Abgabe,3,FALSE)+1,1),K532)</f>
        <v>#N/A</v>
      </c>
      <c r="AM532" s="14">
        <f ca="1">COUNTIF(OFFSET('SD Abgabe'!$M$32,VLOOKUP(E532,'SD Abgabe'!$A$33:$X$485,'SD Abgabe'!$X$28,FALSE),0,1,VLOOKUP(E532,'SD Abgabe'!$A$33:$Y$485,'SD Abgabe'!$Y$28,FALSE)),M532)</f>
        <v>0</v>
      </c>
      <c r="AN532" s="91">
        <f t="shared" ca="1" si="151"/>
        <v>0</v>
      </c>
      <c r="AO532" s="98">
        <f t="shared" si="161"/>
        <v>3</v>
      </c>
      <c r="AP532" s="98">
        <f t="shared" si="152"/>
        <v>0</v>
      </c>
      <c r="AQ532" s="17" t="str">
        <f t="shared" si="153"/>
        <v>1900-1-Abgabe</v>
      </c>
    </row>
    <row r="533" spans="1:43">
      <c r="A533" s="98">
        <f t="shared" si="142"/>
        <v>0</v>
      </c>
      <c r="B533" s="98" t="str">
        <f>IF(C533=1,SUM($C$23:C533),"")</f>
        <v/>
      </c>
      <c r="C533" s="98">
        <f t="shared" si="143"/>
        <v>0</v>
      </c>
      <c r="D533" t="str">
        <f t="shared" si="155"/>
        <v>1900-1-Abgabe-</v>
      </c>
      <c r="E533" s="7" t="str">
        <f t="shared" ca="1" si="144"/>
        <v>-</v>
      </c>
      <c r="F533" s="7">
        <f t="shared" si="156"/>
        <v>1900</v>
      </c>
      <c r="G533" s="7">
        <f t="shared" si="157"/>
        <v>1</v>
      </c>
      <c r="H533" s="162">
        <f t="shared" si="154"/>
        <v>511</v>
      </c>
      <c r="I533" s="77"/>
      <c r="J533" s="78"/>
      <c r="K533" s="79"/>
      <c r="L533" s="80"/>
      <c r="M533" s="177"/>
      <c r="N533" s="309" t="str">
        <f t="shared" ca="1" si="145"/>
        <v/>
      </c>
      <c r="O533" s="310" t="str">
        <f ca="1">IFERROR(IF(VLOOKUP($E533,'SD Abgabe'!$A$32:$N$610,'SD Abgabe'!$D$28,FALSE)=0,"",VLOOKUP($E533,'SD Abgabe'!$A$32:$N$610,'SD Abgabe'!$D$28,FALSE)),"")</f>
        <v/>
      </c>
      <c r="P533" s="313"/>
      <c r="Q533" s="317" t="str">
        <f>IF(OR($M533=0,L533&lt;&gt;0),"",IFERROR(VLOOKUP($E533,'SD Abgabe'!$A$32:$N$610,'SD Abgabe'!$E$28,FALSE),""))</f>
        <v/>
      </c>
      <c r="R533" s="87"/>
      <c r="S533" s="81" t="str">
        <f t="shared" si="146"/>
        <v/>
      </c>
      <c r="T533" s="82">
        <f>IF(M533="Tierische Erzeugnisse",IF(OR($M533=0,L533&lt;&gt;0,U533&gt;0),"",IFERROR(VLOOKUP($E533,'SD Abgabe'!$A$32:$N$4326,'SD Abgabe'!$J$28,FALSE),0)),)</f>
        <v>0</v>
      </c>
      <c r="U533" s="83"/>
      <c r="V533" s="81" t="str">
        <f t="shared" si="158"/>
        <v/>
      </c>
      <c r="W533" s="82">
        <f>IF(M533="organische Düngemittel",IF(OR($M533=0,L533&lt;&gt;0,X533&gt;0),"",IFERROR(VLOOKUP($E533,'SD Abgabe'!$A$32:$N$4326,'SD Abgabe'!$J$28,FALSE),)),)</f>
        <v>0</v>
      </c>
      <c r="X533" s="84"/>
      <c r="Y533" s="85" t="str">
        <f ca="1">IFERROR(VLOOKUP($E533,'SD Abgabe'!$A$32:$N$610,Y$20,FALSE),"")</f>
        <v/>
      </c>
      <c r="Z533" s="86" t="str">
        <f ca="1">IFERROR(IF(AND(J533&lt;&gt;"eigene Stoffe",VLOOKUP($E533,'SD Abgabe'!$A$32:$N$610,'SD Abgabe'!$G$28,FALSE)=0),"",IF($L533&lt;&gt;0,"",IFERROR(IF(AND(P533&gt;0,O533&lt;&gt;"",Q533&lt;&gt;"t TM"),VLOOKUP($E533,'SD Abgabe'!$A$32:$N$610,'SD Abgabe'!$G$28,FALSE)/O533*P533,VLOOKUP($E533,'SD Abgabe'!$A$32:$N$610,'SD Abgabe'!$G$28,FALSE)),""))),"")</f>
        <v/>
      </c>
      <c r="AA533" s="87"/>
      <c r="AB533" s="86" t="str">
        <f ca="1">IFERROR(IF(AND(J533&lt;&gt;"eigene Stoffe",VLOOKUP($E533,'SD Abgabe'!$A$32:$N$610,'SD Abgabe'!$H$28,FALSE)=0),"",IF($L533&lt;&gt;0,"",IFERROR(IF(AND(P533&gt;0,O533&lt;&gt;"",Q533&lt;&gt;"t TM"),VLOOKUP($E533,'SD Abgabe'!$A$32:$N$610,'SD Abgabe'!$H$28,FALSE)/O533*P533,VLOOKUP($E533,'SD Abgabe'!$A$32:$N$610,'SD Abgabe'!$H$28,FALSE)),""))),"")</f>
        <v/>
      </c>
      <c r="AC533" s="87"/>
      <c r="AD533" s="424" t="s">
        <v>667</v>
      </c>
      <c r="AE533" s="26" t="str">
        <f>IF($M533=0,"",IFERROR(VLOOKUP($E533,'SD Abgabe'!$A$32:$N$556,AE$20,FALSE),""))</f>
        <v/>
      </c>
      <c r="AF533" s="15">
        <f t="shared" ca="1" si="159"/>
        <v>0</v>
      </c>
      <c r="AG533">
        <f t="shared" ca="1" si="147"/>
        <v>0</v>
      </c>
      <c r="AH533">
        <f t="shared" ca="1" si="148"/>
        <v>0</v>
      </c>
      <c r="AI533">
        <f t="shared" ca="1" si="149"/>
        <v>0</v>
      </c>
      <c r="AJ533">
        <f t="shared" ca="1" si="150"/>
        <v>0</v>
      </c>
      <c r="AK533">
        <f t="shared" si="160"/>
        <v>0</v>
      </c>
      <c r="AL533" s="28" t="e">
        <f ca="1">COUNTIF(OFFSET('SD Abgabe'!$C$32,VLOOKUP(J533,Art_Abgabe,3,FALSE),0,VLOOKUP(J533,Art_Abgabe,4,FALSE)-VLOOKUP(J533,Art_Abgabe,3,FALSE)+1,1),K533)</f>
        <v>#N/A</v>
      </c>
      <c r="AM533" s="14">
        <f ca="1">COUNTIF(OFFSET('SD Abgabe'!$M$32,VLOOKUP(E533,'SD Abgabe'!$A$33:$X$485,'SD Abgabe'!$X$28,FALSE),0,1,VLOOKUP(E533,'SD Abgabe'!$A$33:$Y$485,'SD Abgabe'!$Y$28,FALSE)),M533)</f>
        <v>0</v>
      </c>
      <c r="AN533" s="91">
        <f t="shared" ca="1" si="151"/>
        <v>0</v>
      </c>
      <c r="AO533" s="98">
        <f t="shared" si="161"/>
        <v>3</v>
      </c>
      <c r="AP533" s="98">
        <f t="shared" si="152"/>
        <v>0</v>
      </c>
      <c r="AQ533" s="17" t="str">
        <f t="shared" si="153"/>
        <v>1900-1-Abgabe</v>
      </c>
    </row>
    <row r="534" spans="1:43">
      <c r="A534" s="98">
        <f t="shared" si="142"/>
        <v>0</v>
      </c>
      <c r="B534" s="98" t="str">
        <f>IF(C534=1,SUM($C$23:C534),"")</f>
        <v/>
      </c>
      <c r="C534" s="98">
        <f t="shared" si="143"/>
        <v>0</v>
      </c>
      <c r="D534" t="str">
        <f t="shared" si="155"/>
        <v>1900-1-Abgabe-</v>
      </c>
      <c r="E534" s="7" t="str">
        <f t="shared" ca="1" si="144"/>
        <v>-</v>
      </c>
      <c r="F534" s="7">
        <f t="shared" si="156"/>
        <v>1900</v>
      </c>
      <c r="G534" s="7">
        <f t="shared" si="157"/>
        <v>1</v>
      </c>
      <c r="H534" s="162">
        <f t="shared" si="154"/>
        <v>512</v>
      </c>
      <c r="I534" s="77"/>
      <c r="J534" s="78"/>
      <c r="K534" s="79"/>
      <c r="L534" s="80"/>
      <c r="M534" s="177"/>
      <c r="N534" s="309" t="str">
        <f t="shared" ca="1" si="145"/>
        <v/>
      </c>
      <c r="O534" s="310" t="str">
        <f ca="1">IFERROR(IF(VLOOKUP($E534,'SD Abgabe'!$A$32:$N$610,'SD Abgabe'!$D$28,FALSE)=0,"",VLOOKUP($E534,'SD Abgabe'!$A$32:$N$610,'SD Abgabe'!$D$28,FALSE)),"")</f>
        <v/>
      </c>
      <c r="P534" s="313"/>
      <c r="Q534" s="317" t="str">
        <f>IF(OR($M534=0,L534&lt;&gt;0),"",IFERROR(VLOOKUP($E534,'SD Abgabe'!$A$32:$N$610,'SD Abgabe'!$E$28,FALSE),""))</f>
        <v/>
      </c>
      <c r="R534" s="87"/>
      <c r="S534" s="81" t="str">
        <f t="shared" si="146"/>
        <v/>
      </c>
      <c r="T534" s="82">
        <f>IF(M534="Tierische Erzeugnisse",IF(OR($M534=0,L534&lt;&gt;0,U534&gt;0),"",IFERROR(VLOOKUP($E534,'SD Abgabe'!$A$32:$N$4326,'SD Abgabe'!$J$28,FALSE),0)),)</f>
        <v>0</v>
      </c>
      <c r="U534" s="83"/>
      <c r="V534" s="81" t="str">
        <f t="shared" si="158"/>
        <v/>
      </c>
      <c r="W534" s="82">
        <f>IF(M534="organische Düngemittel",IF(OR($M534=0,L534&lt;&gt;0,X534&gt;0),"",IFERROR(VLOOKUP($E534,'SD Abgabe'!$A$32:$N$4326,'SD Abgabe'!$J$28,FALSE),)),)</f>
        <v>0</v>
      </c>
      <c r="X534" s="84"/>
      <c r="Y534" s="85" t="str">
        <f ca="1">IFERROR(VLOOKUP($E534,'SD Abgabe'!$A$32:$N$610,Y$20,FALSE),"")</f>
        <v/>
      </c>
      <c r="Z534" s="86" t="str">
        <f ca="1">IFERROR(IF(AND(J534&lt;&gt;"eigene Stoffe",VLOOKUP($E534,'SD Abgabe'!$A$32:$N$610,'SD Abgabe'!$G$28,FALSE)=0),"",IF($L534&lt;&gt;0,"",IFERROR(IF(AND(P534&gt;0,O534&lt;&gt;"",Q534&lt;&gt;"t TM"),VLOOKUP($E534,'SD Abgabe'!$A$32:$N$610,'SD Abgabe'!$G$28,FALSE)/O534*P534,VLOOKUP($E534,'SD Abgabe'!$A$32:$N$610,'SD Abgabe'!$G$28,FALSE)),""))),"")</f>
        <v/>
      </c>
      <c r="AA534" s="87"/>
      <c r="AB534" s="86" t="str">
        <f ca="1">IFERROR(IF(AND(J534&lt;&gt;"eigene Stoffe",VLOOKUP($E534,'SD Abgabe'!$A$32:$N$610,'SD Abgabe'!$H$28,FALSE)=0),"",IF($L534&lt;&gt;0,"",IFERROR(IF(AND(P534&gt;0,O534&lt;&gt;"",Q534&lt;&gt;"t TM"),VLOOKUP($E534,'SD Abgabe'!$A$32:$N$610,'SD Abgabe'!$H$28,FALSE)/O534*P534,VLOOKUP($E534,'SD Abgabe'!$A$32:$N$610,'SD Abgabe'!$H$28,FALSE)),""))),"")</f>
        <v/>
      </c>
      <c r="AC534" s="87"/>
      <c r="AD534" s="424" t="s">
        <v>667</v>
      </c>
      <c r="AE534" s="26" t="str">
        <f>IF($M534=0,"",IFERROR(VLOOKUP($E534,'SD Abgabe'!$A$32:$N$556,AE$20,FALSE),""))</f>
        <v/>
      </c>
      <c r="AF534" s="15">
        <f t="shared" ca="1" si="159"/>
        <v>0</v>
      </c>
      <c r="AG534">
        <f t="shared" ca="1" si="147"/>
        <v>0</v>
      </c>
      <c r="AH534">
        <f t="shared" ca="1" si="148"/>
        <v>0</v>
      </c>
      <c r="AI534">
        <f t="shared" ca="1" si="149"/>
        <v>0</v>
      </c>
      <c r="AJ534">
        <f t="shared" ca="1" si="150"/>
        <v>0</v>
      </c>
      <c r="AK534">
        <f t="shared" si="160"/>
        <v>0</v>
      </c>
      <c r="AL534" s="28" t="e">
        <f ca="1">COUNTIF(OFFSET('SD Abgabe'!$C$32,VLOOKUP(J534,Art_Abgabe,3,FALSE),0,VLOOKUP(J534,Art_Abgabe,4,FALSE)-VLOOKUP(J534,Art_Abgabe,3,FALSE)+1,1),K534)</f>
        <v>#N/A</v>
      </c>
      <c r="AM534" s="14">
        <f ca="1">COUNTIF(OFFSET('SD Abgabe'!$M$32,VLOOKUP(E534,'SD Abgabe'!$A$33:$X$485,'SD Abgabe'!$X$28,FALSE),0,1,VLOOKUP(E534,'SD Abgabe'!$A$33:$Y$485,'SD Abgabe'!$Y$28,FALSE)),M534)</f>
        <v>0</v>
      </c>
      <c r="AN534" s="91">
        <f t="shared" ca="1" si="151"/>
        <v>0</v>
      </c>
      <c r="AO534" s="98">
        <f t="shared" si="161"/>
        <v>3</v>
      </c>
      <c r="AP534" s="98">
        <f t="shared" si="152"/>
        <v>0</v>
      </c>
      <c r="AQ534" s="17" t="str">
        <f t="shared" si="153"/>
        <v>1900-1-Abgabe</v>
      </c>
    </row>
    <row r="535" spans="1:43">
      <c r="A535" s="98">
        <f t="shared" ref="A535:A598" si="162">COUNTIF($K$23:$K$1995,L535)</f>
        <v>0</v>
      </c>
      <c r="B535" s="98" t="str">
        <f>IF(C535=1,SUM($C$23:C535),"")</f>
        <v/>
      </c>
      <c r="C535" s="98">
        <f t="shared" si="143"/>
        <v>0</v>
      </c>
      <c r="D535" t="str">
        <f t="shared" si="155"/>
        <v>1900-1-Abgabe-</v>
      </c>
      <c r="E535" s="7" t="str">
        <f t="shared" ca="1" si="144"/>
        <v>-</v>
      </c>
      <c r="F535" s="7">
        <f t="shared" si="156"/>
        <v>1900</v>
      </c>
      <c r="G535" s="7">
        <f t="shared" si="157"/>
        <v>1</v>
      </c>
      <c r="H535" s="162">
        <f t="shared" si="154"/>
        <v>513</v>
      </c>
      <c r="I535" s="77"/>
      <c r="J535" s="78"/>
      <c r="K535" s="79"/>
      <c r="L535" s="80"/>
      <c r="M535" s="177"/>
      <c r="N535" s="309" t="str">
        <f t="shared" ca="1" si="145"/>
        <v/>
      </c>
      <c r="O535" s="310" t="str">
        <f ca="1">IFERROR(IF(VLOOKUP($E535,'SD Abgabe'!$A$32:$N$610,'SD Abgabe'!$D$28,FALSE)=0,"",VLOOKUP($E535,'SD Abgabe'!$A$32:$N$610,'SD Abgabe'!$D$28,FALSE)),"")</f>
        <v/>
      </c>
      <c r="P535" s="313"/>
      <c r="Q535" s="317" t="str">
        <f>IF(OR($M535=0,L535&lt;&gt;0),"",IFERROR(VLOOKUP($E535,'SD Abgabe'!$A$32:$N$610,'SD Abgabe'!$E$28,FALSE),""))</f>
        <v/>
      </c>
      <c r="R535" s="87"/>
      <c r="S535" s="81" t="str">
        <f t="shared" si="146"/>
        <v/>
      </c>
      <c r="T535" s="82">
        <f>IF(M535="Tierische Erzeugnisse",IF(OR($M535=0,L535&lt;&gt;0,U535&gt;0),"",IFERROR(VLOOKUP($E535,'SD Abgabe'!$A$32:$N$4326,'SD Abgabe'!$J$28,FALSE),0)),)</f>
        <v>0</v>
      </c>
      <c r="U535" s="83"/>
      <c r="V535" s="81" t="str">
        <f t="shared" si="158"/>
        <v/>
      </c>
      <c r="W535" s="82">
        <f>IF(M535="organische Düngemittel",IF(OR($M535=0,L535&lt;&gt;0,X535&gt;0),"",IFERROR(VLOOKUP($E535,'SD Abgabe'!$A$32:$N$4326,'SD Abgabe'!$J$28,FALSE),)),)</f>
        <v>0</v>
      </c>
      <c r="X535" s="84"/>
      <c r="Y535" s="85" t="str">
        <f ca="1">IFERROR(VLOOKUP($E535,'SD Abgabe'!$A$32:$N$610,Y$20,FALSE),"")</f>
        <v/>
      </c>
      <c r="Z535" s="86" t="str">
        <f ca="1">IFERROR(IF(AND(J535&lt;&gt;"eigene Stoffe",VLOOKUP($E535,'SD Abgabe'!$A$32:$N$610,'SD Abgabe'!$G$28,FALSE)=0),"",IF($L535&lt;&gt;0,"",IFERROR(IF(AND(P535&gt;0,O535&lt;&gt;"",Q535&lt;&gt;"t TM"),VLOOKUP($E535,'SD Abgabe'!$A$32:$N$610,'SD Abgabe'!$G$28,FALSE)/O535*P535,VLOOKUP($E535,'SD Abgabe'!$A$32:$N$610,'SD Abgabe'!$G$28,FALSE)),""))),"")</f>
        <v/>
      </c>
      <c r="AA535" s="87"/>
      <c r="AB535" s="86" t="str">
        <f ca="1">IFERROR(IF(AND(J535&lt;&gt;"eigene Stoffe",VLOOKUP($E535,'SD Abgabe'!$A$32:$N$610,'SD Abgabe'!$H$28,FALSE)=0),"",IF($L535&lt;&gt;0,"",IFERROR(IF(AND(P535&gt;0,O535&lt;&gt;"",Q535&lt;&gt;"t TM"),VLOOKUP($E535,'SD Abgabe'!$A$32:$N$610,'SD Abgabe'!$H$28,FALSE)/O535*P535,VLOOKUP($E535,'SD Abgabe'!$A$32:$N$610,'SD Abgabe'!$H$28,FALSE)),""))),"")</f>
        <v/>
      </c>
      <c r="AC535" s="87"/>
      <c r="AD535" s="424" t="s">
        <v>667</v>
      </c>
      <c r="AE535" s="26" t="str">
        <f>IF($M535=0,"",IFERROR(VLOOKUP($E535,'SD Abgabe'!$A$32:$N$556,AE$20,FALSE),""))</f>
        <v/>
      </c>
      <c r="AF535" s="15">
        <f t="shared" ca="1" si="159"/>
        <v>0</v>
      </c>
      <c r="AG535">
        <f t="shared" ca="1" si="147"/>
        <v>0</v>
      </c>
      <c r="AH535">
        <f t="shared" ca="1" si="148"/>
        <v>0</v>
      </c>
      <c r="AI535">
        <f t="shared" ca="1" si="149"/>
        <v>0</v>
      </c>
      <c r="AJ535">
        <f t="shared" ca="1" si="150"/>
        <v>0</v>
      </c>
      <c r="AK535">
        <f t="shared" si="160"/>
        <v>0</v>
      </c>
      <c r="AL535" s="28" t="e">
        <f ca="1">COUNTIF(OFFSET('SD Abgabe'!$C$32,VLOOKUP(J535,Art_Abgabe,3,FALSE),0,VLOOKUP(J535,Art_Abgabe,4,FALSE)-VLOOKUP(J535,Art_Abgabe,3,FALSE)+1,1),K535)</f>
        <v>#N/A</v>
      </c>
      <c r="AM535" s="14">
        <f ca="1">COUNTIF(OFFSET('SD Abgabe'!$M$32,VLOOKUP(E535,'SD Abgabe'!$A$33:$X$485,'SD Abgabe'!$X$28,FALSE),0,1,VLOOKUP(E535,'SD Abgabe'!$A$33:$Y$485,'SD Abgabe'!$Y$28,FALSE)),M535)</f>
        <v>0</v>
      </c>
      <c r="AN535" s="91">
        <f t="shared" ca="1" si="151"/>
        <v>0</v>
      </c>
      <c r="AO535" s="98">
        <f t="shared" si="161"/>
        <v>3</v>
      </c>
      <c r="AP535" s="98">
        <f t="shared" si="152"/>
        <v>0</v>
      </c>
      <c r="AQ535" s="17" t="str">
        <f t="shared" si="153"/>
        <v>1900-1-Abgabe</v>
      </c>
    </row>
    <row r="536" spans="1:43">
      <c r="A536" s="98">
        <f t="shared" si="162"/>
        <v>0</v>
      </c>
      <c r="B536" s="98" t="str">
        <f>IF(C536=1,SUM($C$23:C536),"")</f>
        <v/>
      </c>
      <c r="C536" s="98">
        <f t="shared" ref="C536:C599" si="163">IF(AND(L536&gt;0,AA536&gt;0,AC536&gt;0),1,0)</f>
        <v>0</v>
      </c>
      <c r="D536" t="str">
        <f t="shared" si="155"/>
        <v>1900-1-Abgabe-</v>
      </c>
      <c r="E536" s="7" t="str">
        <f t="shared" ref="E536:E599" ca="1" si="164">IFERROR(IF(OR(AL536=0,ISNA(AL536)),"-",CONCATENATE(J536&amp;"-"&amp;K536)),"-")</f>
        <v>-</v>
      </c>
      <c r="F536" s="7">
        <f t="shared" si="156"/>
        <v>1900</v>
      </c>
      <c r="G536" s="7">
        <f t="shared" si="157"/>
        <v>1</v>
      </c>
      <c r="H536" s="162">
        <f t="shared" si="154"/>
        <v>514</v>
      </c>
      <c r="I536" s="77"/>
      <c r="J536" s="78"/>
      <c r="K536" s="79"/>
      <c r="L536" s="80"/>
      <c r="M536" s="177"/>
      <c r="N536" s="309" t="str">
        <f t="shared" ref="N536:N599" ca="1" si="165">IF(SUM(O536:P536)=0,"","%")</f>
        <v/>
      </c>
      <c r="O536" s="310" t="str">
        <f ca="1">IFERROR(IF(VLOOKUP($E536,'SD Abgabe'!$A$32:$N$610,'SD Abgabe'!$D$28,FALSE)=0,"",VLOOKUP($E536,'SD Abgabe'!$A$32:$N$610,'SD Abgabe'!$D$28,FALSE)),"")</f>
        <v/>
      </c>
      <c r="P536" s="313"/>
      <c r="Q536" s="317" t="str">
        <f>IF(OR($M536=0,L536&lt;&gt;0),"",IFERROR(VLOOKUP($E536,'SD Abgabe'!$A$32:$N$610,'SD Abgabe'!$E$28,FALSE),""))</f>
        <v/>
      </c>
      <c r="R536" s="87"/>
      <c r="S536" s="81" t="str">
        <f t="shared" ref="S536:S599" si="166">IF(RIGHT(K536,15)="Schlachtgewicht","%","")</f>
        <v/>
      </c>
      <c r="T536" s="82">
        <f>IF(M536="Tierische Erzeugnisse",IF(OR($M536=0,L536&lt;&gt;0,U536&gt;0),"",IFERROR(VLOOKUP($E536,'SD Abgabe'!$A$32:$N$4326,'SD Abgabe'!$J$28,FALSE),0)),)</f>
        <v>0</v>
      </c>
      <c r="U536" s="83"/>
      <c r="V536" s="81" t="str">
        <f t="shared" si="158"/>
        <v/>
      </c>
      <c r="W536" s="82">
        <f>IF(M536="organische Düngemittel",IF(OR($M536=0,L536&lt;&gt;0,X536&gt;0),"",IFERROR(VLOOKUP($E536,'SD Abgabe'!$A$32:$N$4326,'SD Abgabe'!$J$28,FALSE),)),)</f>
        <v>0</v>
      </c>
      <c r="X536" s="84"/>
      <c r="Y536" s="85" t="str">
        <f ca="1">IFERROR(VLOOKUP($E536,'SD Abgabe'!$A$32:$N$610,Y$20,FALSE),"")</f>
        <v/>
      </c>
      <c r="Z536" s="86" t="str">
        <f ca="1">IFERROR(IF(AND(J536&lt;&gt;"eigene Stoffe",VLOOKUP($E536,'SD Abgabe'!$A$32:$N$610,'SD Abgabe'!$G$28,FALSE)=0),"",IF($L536&lt;&gt;0,"",IFERROR(IF(AND(P536&gt;0,O536&lt;&gt;"",Q536&lt;&gt;"t TM"),VLOOKUP($E536,'SD Abgabe'!$A$32:$N$610,'SD Abgabe'!$G$28,FALSE)/O536*P536,VLOOKUP($E536,'SD Abgabe'!$A$32:$N$610,'SD Abgabe'!$G$28,FALSE)),""))),"")</f>
        <v/>
      </c>
      <c r="AA536" s="87"/>
      <c r="AB536" s="86" t="str">
        <f ca="1">IFERROR(IF(AND(J536&lt;&gt;"eigene Stoffe",VLOOKUP($E536,'SD Abgabe'!$A$32:$N$610,'SD Abgabe'!$H$28,FALSE)=0),"",IF($L536&lt;&gt;0,"",IFERROR(IF(AND(P536&gt;0,O536&lt;&gt;"",Q536&lt;&gt;"t TM"),VLOOKUP($E536,'SD Abgabe'!$A$32:$N$610,'SD Abgabe'!$H$28,FALSE)/O536*P536,VLOOKUP($E536,'SD Abgabe'!$A$32:$N$610,'SD Abgabe'!$H$28,FALSE)),""))),"")</f>
        <v/>
      </c>
      <c r="AC536" s="87"/>
      <c r="AD536" s="424" t="s">
        <v>667</v>
      </c>
      <c r="AE536" s="26" t="str">
        <f>IF($M536=0,"",IFERROR(VLOOKUP($E536,'SD Abgabe'!$A$32:$N$556,AE$20,FALSE),""))</f>
        <v/>
      </c>
      <c r="AF536" s="15">
        <f t="shared" ca="1" si="159"/>
        <v>0</v>
      </c>
      <c r="AG536">
        <f t="shared" ref="AG536:AG599" ca="1" si="167">IF(AN536=1,IF(RIGHT(K536,15)="Schlachtgewicht",IFERROR(IF(L536&gt;0,R536*AA536,IF(AA536&gt;0,AA536*R536*100/IF(U536&gt;0,U536,T536),Z536*R536*100/IF(U536&gt;0,U536,T536))),0),IFERROR(IF(L536&gt;0,R536*AA536,IF(AA536&gt;0,AA536*R536,Z536*R536)),0)),0)</f>
        <v>0</v>
      </c>
      <c r="AH536">
        <f t="shared" ref="AH536:AH599" ca="1" si="168">IF(AN536=1,AG536/100*IF(X536&gt;0,X536,W536),0)</f>
        <v>0</v>
      </c>
      <c r="AI536">
        <f t="shared" ref="AI536:AI599" ca="1" si="169">IF(AN536=1,IF(RIGHT(K536,15)="Schlachtgewicht",IFERROR(IF(L536&gt;0,R536*AC536*100/IF(U536&gt;0,U536,T536),IF(AC536&gt;0,AC536*R536*100/IF(U536&gt;0,U536,T536),AB536*R536*100/IF(U536&gt;0,U536,T536))),0),IFERROR(IF(L536&gt;0,R536*AC536,IF(AC536&gt;0,AC536*R536,AB536*R536)),0)),0)</f>
        <v>0</v>
      </c>
      <c r="AJ536">
        <f t="shared" ref="AJ536:AJ599" ca="1" si="170">IF(AN536=1,AI536/100*IF(X536&gt;0,X536,W536),0)</f>
        <v>0</v>
      </c>
      <c r="AK536">
        <f t="shared" si="160"/>
        <v>0</v>
      </c>
      <c r="AL536" s="28" t="e">
        <f ca="1">COUNTIF(OFFSET('SD Abgabe'!$C$32,VLOOKUP(J536,Art_Abgabe,3,FALSE),0,VLOOKUP(J536,Art_Abgabe,4,FALSE)-VLOOKUP(J536,Art_Abgabe,3,FALSE)+1,1),K536)</f>
        <v>#N/A</v>
      </c>
      <c r="AM536" s="14">
        <f ca="1">COUNTIF(OFFSET('SD Abgabe'!$M$32,VLOOKUP(E536,'SD Abgabe'!$A$33:$X$485,'SD Abgabe'!$X$28,FALSE),0,1,VLOOKUP(E536,'SD Abgabe'!$A$33:$Y$485,'SD Abgabe'!$Y$28,FALSE)),M536)</f>
        <v>0</v>
      </c>
      <c r="AN536" s="91">
        <f t="shared" ref="AN536:AN599" ca="1" si="171">IF(AND(I536&gt;0,K536&gt;0,M536&gt;0,R536&gt;0,OR(AND(AD536="Richtwerte ",AA536="",AC536=0),AND(OR(AD536="Richtwerte",AND(J536="eigene Stoffe",AD536&gt;0)),OR( Z536&gt;0,AA536&gt;0),OR(AB536&gt;0,AC536&gt;0)),AND(OR(AA536&gt;0,AC536&gt;0),OR(AD536="Richtwerte",AD536="Kennzeichnung",AD536="Analyse")))),1,0)</f>
        <v>0</v>
      </c>
      <c r="AO536" s="98">
        <f t="shared" si="161"/>
        <v>3</v>
      </c>
      <c r="AP536" s="98">
        <f t="shared" ref="AP536:AP599" si="172">IF(I536&gt;0,ROW(),0)</f>
        <v>0</v>
      </c>
      <c r="AQ536" s="17" t="str">
        <f t="shared" ref="AQ536:AQ599" si="173">CONCATENATE(F536&amp;"-"&amp;G536&amp;"-"&amp;$D$1)</f>
        <v>1900-1-Abgabe</v>
      </c>
    </row>
    <row r="537" spans="1:43">
      <c r="A537" s="98">
        <f t="shared" si="162"/>
        <v>0</v>
      </c>
      <c r="B537" s="98" t="str">
        <f>IF(C537=1,SUM($C$23:C537),"")</f>
        <v/>
      </c>
      <c r="C537" s="98">
        <f t="shared" si="163"/>
        <v>0</v>
      </c>
      <c r="D537" t="str">
        <f t="shared" si="155"/>
        <v>1900-1-Abgabe-</v>
      </c>
      <c r="E537" s="7" t="str">
        <f t="shared" ca="1" si="164"/>
        <v>-</v>
      </c>
      <c r="F537" s="7">
        <f t="shared" si="156"/>
        <v>1900</v>
      </c>
      <c r="G537" s="7">
        <f t="shared" si="157"/>
        <v>1</v>
      </c>
      <c r="H537" s="162">
        <f t="shared" ref="H537:H600" si="174">H536+1</f>
        <v>515</v>
      </c>
      <c r="I537" s="77"/>
      <c r="J537" s="78"/>
      <c r="K537" s="79"/>
      <c r="L537" s="80"/>
      <c r="M537" s="177"/>
      <c r="N537" s="309" t="str">
        <f t="shared" ca="1" si="165"/>
        <v/>
      </c>
      <c r="O537" s="310" t="str">
        <f ca="1">IFERROR(IF(VLOOKUP($E537,'SD Abgabe'!$A$32:$N$610,'SD Abgabe'!$D$28,FALSE)=0,"",VLOOKUP($E537,'SD Abgabe'!$A$32:$N$610,'SD Abgabe'!$D$28,FALSE)),"")</f>
        <v/>
      </c>
      <c r="P537" s="313"/>
      <c r="Q537" s="317" t="str">
        <f>IF(OR($M537=0,L537&lt;&gt;0),"",IFERROR(VLOOKUP($E537,'SD Abgabe'!$A$32:$N$610,'SD Abgabe'!$E$28,FALSE),""))</f>
        <v/>
      </c>
      <c r="R537" s="87"/>
      <c r="S537" s="81" t="str">
        <f t="shared" si="166"/>
        <v/>
      </c>
      <c r="T537" s="82">
        <f>IF(M537="Tierische Erzeugnisse",IF(OR($M537=0,L537&lt;&gt;0,U537&gt;0),"",IFERROR(VLOOKUP($E537,'SD Abgabe'!$A$32:$N$4326,'SD Abgabe'!$J$28,FALSE),0)),)</f>
        <v>0</v>
      </c>
      <c r="U537" s="83"/>
      <c r="V537" s="81" t="str">
        <f t="shared" si="158"/>
        <v/>
      </c>
      <c r="W537" s="82">
        <f>IF(M537="organische Düngemittel",IF(OR($M537=0,L537&lt;&gt;0,X537&gt;0),"",IFERROR(VLOOKUP($E537,'SD Abgabe'!$A$32:$N$4326,'SD Abgabe'!$J$28,FALSE),)),)</f>
        <v>0</v>
      </c>
      <c r="X537" s="84"/>
      <c r="Y537" s="85" t="str">
        <f ca="1">IFERROR(VLOOKUP($E537,'SD Abgabe'!$A$32:$N$610,Y$20,FALSE),"")</f>
        <v/>
      </c>
      <c r="Z537" s="86" t="str">
        <f ca="1">IFERROR(IF(AND(J537&lt;&gt;"eigene Stoffe",VLOOKUP($E537,'SD Abgabe'!$A$32:$N$610,'SD Abgabe'!$G$28,FALSE)=0),"",IF($L537&lt;&gt;0,"",IFERROR(IF(AND(P537&gt;0,O537&lt;&gt;"",Q537&lt;&gt;"t TM"),VLOOKUP($E537,'SD Abgabe'!$A$32:$N$610,'SD Abgabe'!$G$28,FALSE)/O537*P537,VLOOKUP($E537,'SD Abgabe'!$A$32:$N$610,'SD Abgabe'!$G$28,FALSE)),""))),"")</f>
        <v/>
      </c>
      <c r="AA537" s="87"/>
      <c r="AB537" s="86" t="str">
        <f ca="1">IFERROR(IF(AND(J537&lt;&gt;"eigene Stoffe",VLOOKUP($E537,'SD Abgabe'!$A$32:$N$610,'SD Abgabe'!$H$28,FALSE)=0),"",IF($L537&lt;&gt;0,"",IFERROR(IF(AND(P537&gt;0,O537&lt;&gt;"",Q537&lt;&gt;"t TM"),VLOOKUP($E537,'SD Abgabe'!$A$32:$N$610,'SD Abgabe'!$H$28,FALSE)/O537*P537,VLOOKUP($E537,'SD Abgabe'!$A$32:$N$610,'SD Abgabe'!$H$28,FALSE)),""))),"")</f>
        <v/>
      </c>
      <c r="AC537" s="87"/>
      <c r="AD537" s="424" t="s">
        <v>667</v>
      </c>
      <c r="AE537" s="26" t="str">
        <f>IF($M537=0,"",IFERROR(VLOOKUP($E537,'SD Abgabe'!$A$32:$N$556,AE$20,FALSE),""))</f>
        <v/>
      </c>
      <c r="AF537" s="15">
        <f t="shared" ca="1" si="159"/>
        <v>0</v>
      </c>
      <c r="AG537">
        <f t="shared" ca="1" si="167"/>
        <v>0</v>
      </c>
      <c r="AH537">
        <f t="shared" ca="1" si="168"/>
        <v>0</v>
      </c>
      <c r="AI537">
        <f t="shared" ca="1" si="169"/>
        <v>0</v>
      </c>
      <c r="AJ537">
        <f t="shared" ca="1" si="170"/>
        <v>0</v>
      </c>
      <c r="AK537">
        <f t="shared" si="160"/>
        <v>0</v>
      </c>
      <c r="AL537" s="28" t="e">
        <f ca="1">COUNTIF(OFFSET('SD Abgabe'!$C$32,VLOOKUP(J537,Art_Abgabe,3,FALSE),0,VLOOKUP(J537,Art_Abgabe,4,FALSE)-VLOOKUP(J537,Art_Abgabe,3,FALSE)+1,1),K537)</f>
        <v>#N/A</v>
      </c>
      <c r="AM537" s="14">
        <f ca="1">COUNTIF(OFFSET('SD Abgabe'!$M$32,VLOOKUP(E537,'SD Abgabe'!$A$33:$X$485,'SD Abgabe'!$X$28,FALSE),0,1,VLOOKUP(E537,'SD Abgabe'!$A$33:$Y$485,'SD Abgabe'!$Y$28,FALSE)),M537)</f>
        <v>0</v>
      </c>
      <c r="AN537" s="91">
        <f t="shared" ca="1" si="171"/>
        <v>0</v>
      </c>
      <c r="AO537" s="98">
        <f t="shared" si="161"/>
        <v>3</v>
      </c>
      <c r="AP537" s="98">
        <f t="shared" si="172"/>
        <v>0</v>
      </c>
      <c r="AQ537" s="17" t="str">
        <f t="shared" si="173"/>
        <v>1900-1-Abgabe</v>
      </c>
    </row>
    <row r="538" spans="1:43">
      <c r="A538" s="98">
        <f t="shared" si="162"/>
        <v>0</v>
      </c>
      <c r="B538" s="98" t="str">
        <f>IF(C538=1,SUM($C$23:C538),"")</f>
        <v/>
      </c>
      <c r="C538" s="98">
        <f t="shared" si="163"/>
        <v>0</v>
      </c>
      <c r="D538" t="str">
        <f t="shared" si="155"/>
        <v>1900-1-Abgabe-</v>
      </c>
      <c r="E538" s="7" t="str">
        <f t="shared" ca="1" si="164"/>
        <v>-</v>
      </c>
      <c r="F538" s="7">
        <f t="shared" si="156"/>
        <v>1900</v>
      </c>
      <c r="G538" s="7">
        <f t="shared" si="157"/>
        <v>1</v>
      </c>
      <c r="H538" s="162">
        <f t="shared" si="174"/>
        <v>516</v>
      </c>
      <c r="I538" s="77"/>
      <c r="J538" s="78"/>
      <c r="K538" s="79"/>
      <c r="L538" s="80"/>
      <c r="M538" s="177"/>
      <c r="N538" s="309" t="str">
        <f t="shared" ca="1" si="165"/>
        <v/>
      </c>
      <c r="O538" s="310" t="str">
        <f ca="1">IFERROR(IF(VLOOKUP($E538,'SD Abgabe'!$A$32:$N$610,'SD Abgabe'!$D$28,FALSE)=0,"",VLOOKUP($E538,'SD Abgabe'!$A$32:$N$610,'SD Abgabe'!$D$28,FALSE)),"")</f>
        <v/>
      </c>
      <c r="P538" s="313"/>
      <c r="Q538" s="317" t="str">
        <f>IF(OR($M538=0,L538&lt;&gt;0),"",IFERROR(VLOOKUP($E538,'SD Abgabe'!$A$32:$N$610,'SD Abgabe'!$E$28,FALSE),""))</f>
        <v/>
      </c>
      <c r="R538" s="87"/>
      <c r="S538" s="81" t="str">
        <f t="shared" si="166"/>
        <v/>
      </c>
      <c r="T538" s="82">
        <f>IF(M538="Tierische Erzeugnisse",IF(OR($M538=0,L538&lt;&gt;0,U538&gt;0),"",IFERROR(VLOOKUP($E538,'SD Abgabe'!$A$32:$N$4326,'SD Abgabe'!$J$28,FALSE),0)),)</f>
        <v>0</v>
      </c>
      <c r="U538" s="83"/>
      <c r="V538" s="81" t="str">
        <f t="shared" si="158"/>
        <v/>
      </c>
      <c r="W538" s="82">
        <f>IF(M538="organische Düngemittel",IF(OR($M538=0,L538&lt;&gt;0,X538&gt;0),"",IFERROR(VLOOKUP($E538,'SD Abgabe'!$A$32:$N$4326,'SD Abgabe'!$J$28,FALSE),)),)</f>
        <v>0</v>
      </c>
      <c r="X538" s="84"/>
      <c r="Y538" s="85" t="str">
        <f ca="1">IFERROR(VLOOKUP($E538,'SD Abgabe'!$A$32:$N$610,Y$20,FALSE),"")</f>
        <v/>
      </c>
      <c r="Z538" s="86" t="str">
        <f ca="1">IFERROR(IF(AND(J538&lt;&gt;"eigene Stoffe",VLOOKUP($E538,'SD Abgabe'!$A$32:$N$610,'SD Abgabe'!$G$28,FALSE)=0),"",IF($L538&lt;&gt;0,"",IFERROR(IF(AND(P538&gt;0,O538&lt;&gt;"",Q538&lt;&gt;"t TM"),VLOOKUP($E538,'SD Abgabe'!$A$32:$N$610,'SD Abgabe'!$G$28,FALSE)/O538*P538,VLOOKUP($E538,'SD Abgabe'!$A$32:$N$610,'SD Abgabe'!$G$28,FALSE)),""))),"")</f>
        <v/>
      </c>
      <c r="AA538" s="87"/>
      <c r="AB538" s="86" t="str">
        <f ca="1">IFERROR(IF(AND(J538&lt;&gt;"eigene Stoffe",VLOOKUP($E538,'SD Abgabe'!$A$32:$N$610,'SD Abgabe'!$H$28,FALSE)=0),"",IF($L538&lt;&gt;0,"",IFERROR(IF(AND(P538&gt;0,O538&lt;&gt;"",Q538&lt;&gt;"t TM"),VLOOKUP($E538,'SD Abgabe'!$A$32:$N$610,'SD Abgabe'!$H$28,FALSE)/O538*P538,VLOOKUP($E538,'SD Abgabe'!$A$32:$N$610,'SD Abgabe'!$H$28,FALSE)),""))),"")</f>
        <v/>
      </c>
      <c r="AC538" s="87"/>
      <c r="AD538" s="424" t="s">
        <v>667</v>
      </c>
      <c r="AE538" s="26" t="str">
        <f>IF($M538=0,"",IFERROR(VLOOKUP($E538,'SD Abgabe'!$A$32:$N$556,AE$20,FALSE),""))</f>
        <v/>
      </c>
      <c r="AF538" s="15">
        <f t="shared" ca="1" si="159"/>
        <v>0</v>
      </c>
      <c r="AG538">
        <f t="shared" ca="1" si="167"/>
        <v>0</v>
      </c>
      <c r="AH538">
        <f t="shared" ca="1" si="168"/>
        <v>0</v>
      </c>
      <c r="AI538">
        <f t="shared" ca="1" si="169"/>
        <v>0</v>
      </c>
      <c r="AJ538">
        <f t="shared" ca="1" si="170"/>
        <v>0</v>
      </c>
      <c r="AK538">
        <f t="shared" si="160"/>
        <v>0</v>
      </c>
      <c r="AL538" s="28" t="e">
        <f ca="1">COUNTIF(OFFSET('SD Abgabe'!$C$32,VLOOKUP(J538,Art_Abgabe,3,FALSE),0,VLOOKUP(J538,Art_Abgabe,4,FALSE)-VLOOKUP(J538,Art_Abgabe,3,FALSE)+1,1),K538)</f>
        <v>#N/A</v>
      </c>
      <c r="AM538" s="14">
        <f ca="1">COUNTIF(OFFSET('SD Abgabe'!$M$32,VLOOKUP(E538,'SD Abgabe'!$A$33:$X$485,'SD Abgabe'!$X$28,FALSE),0,1,VLOOKUP(E538,'SD Abgabe'!$A$33:$Y$485,'SD Abgabe'!$Y$28,FALSE)),M538)</f>
        <v>0</v>
      </c>
      <c r="AN538" s="91">
        <f t="shared" ca="1" si="171"/>
        <v>0</v>
      </c>
      <c r="AO538" s="98">
        <f t="shared" si="161"/>
        <v>3</v>
      </c>
      <c r="AP538" s="98">
        <f t="shared" si="172"/>
        <v>0</v>
      </c>
      <c r="AQ538" s="17" t="str">
        <f t="shared" si="173"/>
        <v>1900-1-Abgabe</v>
      </c>
    </row>
    <row r="539" spans="1:43">
      <c r="A539" s="98">
        <f t="shared" si="162"/>
        <v>0</v>
      </c>
      <c r="B539" s="98" t="str">
        <f>IF(C539=1,SUM($C$23:C539),"")</f>
        <v/>
      </c>
      <c r="C539" s="98">
        <f t="shared" si="163"/>
        <v>0</v>
      </c>
      <c r="D539" t="str">
        <f t="shared" ref="D539:D602" si="175">CONCATENATE(F539&amp;"-"&amp;G539&amp;"-"&amp;$D$1&amp;"-"&amp;M539)</f>
        <v>1900-1-Abgabe-</v>
      </c>
      <c r="E539" s="7" t="str">
        <f t="shared" ca="1" si="164"/>
        <v>-</v>
      </c>
      <c r="F539" s="7">
        <f t="shared" ref="F539:F602" si="176">YEAR(I539)</f>
        <v>1900</v>
      </c>
      <c r="G539" s="7">
        <f t="shared" ref="G539:G602" si="177">IF(MONTH(I539)&lt;7,1,2)</f>
        <v>1</v>
      </c>
      <c r="H539" s="162">
        <f t="shared" si="174"/>
        <v>517</v>
      </c>
      <c r="I539" s="77"/>
      <c r="J539" s="78"/>
      <c r="K539" s="79"/>
      <c r="L539" s="80"/>
      <c r="M539" s="177"/>
      <c r="N539" s="309" t="str">
        <f t="shared" ca="1" si="165"/>
        <v/>
      </c>
      <c r="O539" s="310" t="str">
        <f ca="1">IFERROR(IF(VLOOKUP($E539,'SD Abgabe'!$A$32:$N$610,'SD Abgabe'!$D$28,FALSE)=0,"",VLOOKUP($E539,'SD Abgabe'!$A$32:$N$610,'SD Abgabe'!$D$28,FALSE)),"")</f>
        <v/>
      </c>
      <c r="P539" s="313"/>
      <c r="Q539" s="317" t="str">
        <f>IF(OR($M539=0,L539&lt;&gt;0),"",IFERROR(VLOOKUP($E539,'SD Abgabe'!$A$32:$N$610,'SD Abgabe'!$E$28,FALSE),""))</f>
        <v/>
      </c>
      <c r="R539" s="87"/>
      <c r="S539" s="81" t="str">
        <f t="shared" si="166"/>
        <v/>
      </c>
      <c r="T539" s="82">
        <f>IF(M539="Tierische Erzeugnisse",IF(OR($M539=0,L539&lt;&gt;0,U539&gt;0),"",IFERROR(VLOOKUP($E539,'SD Abgabe'!$A$32:$N$4326,'SD Abgabe'!$J$28,FALSE),0)),)</f>
        <v>0</v>
      </c>
      <c r="U539" s="83"/>
      <c r="V539" s="81" t="str">
        <f t="shared" ref="V539:V602" si="178">IF(M539="organische Düngemittel","%","")</f>
        <v/>
      </c>
      <c r="W539" s="82">
        <f>IF(M539="organische Düngemittel",IF(OR($M539=0,L539&lt;&gt;0,X539&gt;0),"",IFERROR(VLOOKUP($E539,'SD Abgabe'!$A$32:$N$4326,'SD Abgabe'!$J$28,FALSE),)),)</f>
        <v>0</v>
      </c>
      <c r="X539" s="84"/>
      <c r="Y539" s="85" t="str">
        <f ca="1">IFERROR(VLOOKUP($E539,'SD Abgabe'!$A$32:$N$610,Y$20,FALSE),"")</f>
        <v/>
      </c>
      <c r="Z539" s="86" t="str">
        <f ca="1">IFERROR(IF(AND(J539&lt;&gt;"eigene Stoffe",VLOOKUP($E539,'SD Abgabe'!$A$32:$N$610,'SD Abgabe'!$G$28,FALSE)=0),"",IF($L539&lt;&gt;0,"",IFERROR(IF(AND(P539&gt;0,O539&lt;&gt;"",Q539&lt;&gt;"t TM"),VLOOKUP($E539,'SD Abgabe'!$A$32:$N$610,'SD Abgabe'!$G$28,FALSE)/O539*P539,VLOOKUP($E539,'SD Abgabe'!$A$32:$N$610,'SD Abgabe'!$G$28,FALSE)),""))),"")</f>
        <v/>
      </c>
      <c r="AA539" s="87"/>
      <c r="AB539" s="86" t="str">
        <f ca="1">IFERROR(IF(AND(J539&lt;&gt;"eigene Stoffe",VLOOKUP($E539,'SD Abgabe'!$A$32:$N$610,'SD Abgabe'!$H$28,FALSE)=0),"",IF($L539&lt;&gt;0,"",IFERROR(IF(AND(P539&gt;0,O539&lt;&gt;"",Q539&lt;&gt;"t TM"),VLOOKUP($E539,'SD Abgabe'!$A$32:$N$610,'SD Abgabe'!$H$28,FALSE)/O539*P539,VLOOKUP($E539,'SD Abgabe'!$A$32:$N$610,'SD Abgabe'!$H$28,FALSE)),""))),"")</f>
        <v/>
      </c>
      <c r="AC539" s="87"/>
      <c r="AD539" s="424" t="s">
        <v>667</v>
      </c>
      <c r="AE539" s="26" t="str">
        <f>IF($M539=0,"",IFERROR(VLOOKUP($E539,'SD Abgabe'!$A$32:$N$556,AE$20,FALSE),""))</f>
        <v/>
      </c>
      <c r="AF539" s="15">
        <f t="shared" ref="AF539:AF602" ca="1" si="179">IFERROR(N539*R539/100,0)</f>
        <v>0</v>
      </c>
      <c r="AG539">
        <f t="shared" ca="1" si="167"/>
        <v>0</v>
      </c>
      <c r="AH539">
        <f t="shared" ca="1" si="168"/>
        <v>0</v>
      </c>
      <c r="AI539">
        <f t="shared" ca="1" si="169"/>
        <v>0</v>
      </c>
      <c r="AJ539">
        <f t="shared" ca="1" si="170"/>
        <v>0</v>
      </c>
      <c r="AK539">
        <f t="shared" ref="AK539:AK602" si="180">IFERROR(AE539*$R539,0)</f>
        <v>0</v>
      </c>
      <c r="AL539" s="28" t="e">
        <f ca="1">COUNTIF(OFFSET('SD Abgabe'!$C$32,VLOOKUP(J539,Art_Abgabe,3,FALSE),0,VLOOKUP(J539,Art_Abgabe,4,FALSE)-VLOOKUP(J539,Art_Abgabe,3,FALSE)+1,1),K539)</f>
        <v>#N/A</v>
      </c>
      <c r="AM539" s="14">
        <f ca="1">COUNTIF(OFFSET('SD Abgabe'!$M$32,VLOOKUP(E539,'SD Abgabe'!$A$33:$X$485,'SD Abgabe'!$X$28,FALSE),0,1,VLOOKUP(E539,'SD Abgabe'!$A$33:$Y$485,'SD Abgabe'!$Y$28,FALSE)),M539)</f>
        <v>0</v>
      </c>
      <c r="AN539" s="91">
        <f t="shared" ca="1" si="171"/>
        <v>0</v>
      </c>
      <c r="AO539" s="98">
        <f t="shared" ref="AO539:AO602" si="181">IF(OR(AA539&gt;0,AC539&gt;0),2,3)</f>
        <v>3</v>
      </c>
      <c r="AP539" s="98">
        <f t="shared" si="172"/>
        <v>0</v>
      </c>
      <c r="AQ539" s="17" t="str">
        <f t="shared" si="173"/>
        <v>1900-1-Abgabe</v>
      </c>
    </row>
    <row r="540" spans="1:43">
      <c r="A540" s="98">
        <f t="shared" si="162"/>
        <v>0</v>
      </c>
      <c r="B540" s="98" t="str">
        <f>IF(C540=1,SUM($C$23:C540),"")</f>
        <v/>
      </c>
      <c r="C540" s="98">
        <f t="shared" si="163"/>
        <v>0</v>
      </c>
      <c r="D540" t="str">
        <f t="shared" si="175"/>
        <v>1900-1-Abgabe-</v>
      </c>
      <c r="E540" s="7" t="str">
        <f t="shared" ca="1" si="164"/>
        <v>-</v>
      </c>
      <c r="F540" s="7">
        <f t="shared" si="176"/>
        <v>1900</v>
      </c>
      <c r="G540" s="7">
        <f t="shared" si="177"/>
        <v>1</v>
      </c>
      <c r="H540" s="162">
        <f t="shared" si="174"/>
        <v>518</v>
      </c>
      <c r="I540" s="77"/>
      <c r="J540" s="78"/>
      <c r="K540" s="79"/>
      <c r="L540" s="80"/>
      <c r="M540" s="177"/>
      <c r="N540" s="309" t="str">
        <f t="shared" ca="1" si="165"/>
        <v/>
      </c>
      <c r="O540" s="310" t="str">
        <f ca="1">IFERROR(IF(VLOOKUP($E540,'SD Abgabe'!$A$32:$N$610,'SD Abgabe'!$D$28,FALSE)=0,"",VLOOKUP($E540,'SD Abgabe'!$A$32:$N$610,'SD Abgabe'!$D$28,FALSE)),"")</f>
        <v/>
      </c>
      <c r="P540" s="313"/>
      <c r="Q540" s="317" t="str">
        <f>IF(OR($M540=0,L540&lt;&gt;0),"",IFERROR(VLOOKUP($E540,'SD Abgabe'!$A$32:$N$610,'SD Abgabe'!$E$28,FALSE),""))</f>
        <v/>
      </c>
      <c r="R540" s="87"/>
      <c r="S540" s="81" t="str">
        <f t="shared" si="166"/>
        <v/>
      </c>
      <c r="T540" s="82">
        <f>IF(M540="Tierische Erzeugnisse",IF(OR($M540=0,L540&lt;&gt;0,U540&gt;0),"",IFERROR(VLOOKUP($E540,'SD Abgabe'!$A$32:$N$4326,'SD Abgabe'!$J$28,FALSE),0)),)</f>
        <v>0</v>
      </c>
      <c r="U540" s="83"/>
      <c r="V540" s="81" t="str">
        <f t="shared" si="178"/>
        <v/>
      </c>
      <c r="W540" s="82">
        <f>IF(M540="organische Düngemittel",IF(OR($M540=0,L540&lt;&gt;0,X540&gt;0),"",IFERROR(VLOOKUP($E540,'SD Abgabe'!$A$32:$N$4326,'SD Abgabe'!$J$28,FALSE),)),)</f>
        <v>0</v>
      </c>
      <c r="X540" s="84"/>
      <c r="Y540" s="85" t="str">
        <f ca="1">IFERROR(VLOOKUP($E540,'SD Abgabe'!$A$32:$N$610,Y$20,FALSE),"")</f>
        <v/>
      </c>
      <c r="Z540" s="86" t="str">
        <f ca="1">IFERROR(IF(AND(J540&lt;&gt;"eigene Stoffe",VLOOKUP($E540,'SD Abgabe'!$A$32:$N$610,'SD Abgabe'!$G$28,FALSE)=0),"",IF($L540&lt;&gt;0,"",IFERROR(IF(AND(P540&gt;0,O540&lt;&gt;"",Q540&lt;&gt;"t TM"),VLOOKUP($E540,'SD Abgabe'!$A$32:$N$610,'SD Abgabe'!$G$28,FALSE)/O540*P540,VLOOKUP($E540,'SD Abgabe'!$A$32:$N$610,'SD Abgabe'!$G$28,FALSE)),""))),"")</f>
        <v/>
      </c>
      <c r="AA540" s="87"/>
      <c r="AB540" s="86" t="str">
        <f ca="1">IFERROR(IF(AND(J540&lt;&gt;"eigene Stoffe",VLOOKUP($E540,'SD Abgabe'!$A$32:$N$610,'SD Abgabe'!$H$28,FALSE)=0),"",IF($L540&lt;&gt;0,"",IFERROR(IF(AND(P540&gt;0,O540&lt;&gt;"",Q540&lt;&gt;"t TM"),VLOOKUP($E540,'SD Abgabe'!$A$32:$N$610,'SD Abgabe'!$H$28,FALSE)/O540*P540,VLOOKUP($E540,'SD Abgabe'!$A$32:$N$610,'SD Abgabe'!$H$28,FALSE)),""))),"")</f>
        <v/>
      </c>
      <c r="AC540" s="87"/>
      <c r="AD540" s="424" t="s">
        <v>667</v>
      </c>
      <c r="AE540" s="26" t="str">
        <f>IF($M540=0,"",IFERROR(VLOOKUP($E540,'SD Abgabe'!$A$32:$N$556,AE$20,FALSE),""))</f>
        <v/>
      </c>
      <c r="AF540" s="15">
        <f t="shared" ca="1" si="179"/>
        <v>0</v>
      </c>
      <c r="AG540">
        <f t="shared" ca="1" si="167"/>
        <v>0</v>
      </c>
      <c r="AH540">
        <f t="shared" ca="1" si="168"/>
        <v>0</v>
      </c>
      <c r="AI540">
        <f t="shared" ca="1" si="169"/>
        <v>0</v>
      </c>
      <c r="AJ540">
        <f t="shared" ca="1" si="170"/>
        <v>0</v>
      </c>
      <c r="AK540">
        <f t="shared" si="180"/>
        <v>0</v>
      </c>
      <c r="AL540" s="28" t="e">
        <f ca="1">COUNTIF(OFFSET('SD Abgabe'!$C$32,VLOOKUP(J540,Art_Abgabe,3,FALSE),0,VLOOKUP(J540,Art_Abgabe,4,FALSE)-VLOOKUP(J540,Art_Abgabe,3,FALSE)+1,1),K540)</f>
        <v>#N/A</v>
      </c>
      <c r="AM540" s="14">
        <f ca="1">COUNTIF(OFFSET('SD Abgabe'!$M$32,VLOOKUP(E540,'SD Abgabe'!$A$33:$X$485,'SD Abgabe'!$X$28,FALSE),0,1,VLOOKUP(E540,'SD Abgabe'!$A$33:$Y$485,'SD Abgabe'!$Y$28,FALSE)),M540)</f>
        <v>0</v>
      </c>
      <c r="AN540" s="91">
        <f t="shared" ca="1" si="171"/>
        <v>0</v>
      </c>
      <c r="AO540" s="98">
        <f t="shared" si="181"/>
        <v>3</v>
      </c>
      <c r="AP540" s="98">
        <f t="shared" si="172"/>
        <v>0</v>
      </c>
      <c r="AQ540" s="17" t="str">
        <f t="shared" si="173"/>
        <v>1900-1-Abgabe</v>
      </c>
    </row>
    <row r="541" spans="1:43">
      <c r="A541" s="98">
        <f t="shared" si="162"/>
        <v>0</v>
      </c>
      <c r="B541" s="98" t="str">
        <f>IF(C541=1,SUM($C$23:C541),"")</f>
        <v/>
      </c>
      <c r="C541" s="98">
        <f t="shared" si="163"/>
        <v>0</v>
      </c>
      <c r="D541" t="str">
        <f t="shared" si="175"/>
        <v>1900-1-Abgabe-</v>
      </c>
      <c r="E541" s="7" t="str">
        <f t="shared" ca="1" si="164"/>
        <v>-</v>
      </c>
      <c r="F541" s="7">
        <f t="shared" si="176"/>
        <v>1900</v>
      </c>
      <c r="G541" s="7">
        <f t="shared" si="177"/>
        <v>1</v>
      </c>
      <c r="H541" s="162">
        <f t="shared" si="174"/>
        <v>519</v>
      </c>
      <c r="I541" s="77"/>
      <c r="J541" s="78"/>
      <c r="K541" s="79"/>
      <c r="L541" s="80"/>
      <c r="M541" s="177"/>
      <c r="N541" s="309" t="str">
        <f t="shared" ca="1" si="165"/>
        <v/>
      </c>
      <c r="O541" s="310" t="str">
        <f ca="1">IFERROR(IF(VLOOKUP($E541,'SD Abgabe'!$A$32:$N$610,'SD Abgabe'!$D$28,FALSE)=0,"",VLOOKUP($E541,'SD Abgabe'!$A$32:$N$610,'SD Abgabe'!$D$28,FALSE)),"")</f>
        <v/>
      </c>
      <c r="P541" s="313"/>
      <c r="Q541" s="317" t="str">
        <f>IF(OR($M541=0,L541&lt;&gt;0),"",IFERROR(VLOOKUP($E541,'SD Abgabe'!$A$32:$N$610,'SD Abgabe'!$E$28,FALSE),""))</f>
        <v/>
      </c>
      <c r="R541" s="87"/>
      <c r="S541" s="81" t="str">
        <f t="shared" si="166"/>
        <v/>
      </c>
      <c r="T541" s="82">
        <f>IF(M541="Tierische Erzeugnisse",IF(OR($M541=0,L541&lt;&gt;0,U541&gt;0),"",IFERROR(VLOOKUP($E541,'SD Abgabe'!$A$32:$N$4326,'SD Abgabe'!$J$28,FALSE),0)),)</f>
        <v>0</v>
      </c>
      <c r="U541" s="83"/>
      <c r="V541" s="81" t="str">
        <f t="shared" si="178"/>
        <v/>
      </c>
      <c r="W541" s="82">
        <f>IF(M541="organische Düngemittel",IF(OR($M541=0,L541&lt;&gt;0,X541&gt;0),"",IFERROR(VLOOKUP($E541,'SD Abgabe'!$A$32:$N$4326,'SD Abgabe'!$J$28,FALSE),)),)</f>
        <v>0</v>
      </c>
      <c r="X541" s="84"/>
      <c r="Y541" s="85" t="str">
        <f ca="1">IFERROR(VLOOKUP($E541,'SD Abgabe'!$A$32:$N$610,Y$20,FALSE),"")</f>
        <v/>
      </c>
      <c r="Z541" s="86" t="str">
        <f ca="1">IFERROR(IF(AND(J541&lt;&gt;"eigene Stoffe",VLOOKUP($E541,'SD Abgabe'!$A$32:$N$610,'SD Abgabe'!$G$28,FALSE)=0),"",IF($L541&lt;&gt;0,"",IFERROR(IF(AND(P541&gt;0,O541&lt;&gt;"",Q541&lt;&gt;"t TM"),VLOOKUP($E541,'SD Abgabe'!$A$32:$N$610,'SD Abgabe'!$G$28,FALSE)/O541*P541,VLOOKUP($E541,'SD Abgabe'!$A$32:$N$610,'SD Abgabe'!$G$28,FALSE)),""))),"")</f>
        <v/>
      </c>
      <c r="AA541" s="87"/>
      <c r="AB541" s="86" t="str">
        <f ca="1">IFERROR(IF(AND(J541&lt;&gt;"eigene Stoffe",VLOOKUP($E541,'SD Abgabe'!$A$32:$N$610,'SD Abgabe'!$H$28,FALSE)=0),"",IF($L541&lt;&gt;0,"",IFERROR(IF(AND(P541&gt;0,O541&lt;&gt;"",Q541&lt;&gt;"t TM"),VLOOKUP($E541,'SD Abgabe'!$A$32:$N$610,'SD Abgabe'!$H$28,FALSE)/O541*P541,VLOOKUP($E541,'SD Abgabe'!$A$32:$N$610,'SD Abgabe'!$H$28,FALSE)),""))),"")</f>
        <v/>
      </c>
      <c r="AC541" s="87"/>
      <c r="AD541" s="424" t="s">
        <v>667</v>
      </c>
      <c r="AE541" s="26" t="str">
        <f>IF($M541=0,"",IFERROR(VLOOKUP($E541,'SD Abgabe'!$A$32:$N$556,AE$20,FALSE),""))</f>
        <v/>
      </c>
      <c r="AF541" s="15">
        <f t="shared" ca="1" si="179"/>
        <v>0</v>
      </c>
      <c r="AG541">
        <f t="shared" ca="1" si="167"/>
        <v>0</v>
      </c>
      <c r="AH541">
        <f t="shared" ca="1" si="168"/>
        <v>0</v>
      </c>
      <c r="AI541">
        <f t="shared" ca="1" si="169"/>
        <v>0</v>
      </c>
      <c r="AJ541">
        <f t="shared" ca="1" si="170"/>
        <v>0</v>
      </c>
      <c r="AK541">
        <f t="shared" si="180"/>
        <v>0</v>
      </c>
      <c r="AL541" s="28" t="e">
        <f ca="1">COUNTIF(OFFSET('SD Abgabe'!$C$32,VLOOKUP(J541,Art_Abgabe,3,FALSE),0,VLOOKUP(J541,Art_Abgabe,4,FALSE)-VLOOKUP(J541,Art_Abgabe,3,FALSE)+1,1),K541)</f>
        <v>#N/A</v>
      </c>
      <c r="AM541" s="14">
        <f ca="1">COUNTIF(OFFSET('SD Abgabe'!$M$32,VLOOKUP(E541,'SD Abgabe'!$A$33:$X$485,'SD Abgabe'!$X$28,FALSE),0,1,VLOOKUP(E541,'SD Abgabe'!$A$33:$Y$485,'SD Abgabe'!$Y$28,FALSE)),M541)</f>
        <v>0</v>
      </c>
      <c r="AN541" s="91">
        <f t="shared" ca="1" si="171"/>
        <v>0</v>
      </c>
      <c r="AO541" s="98">
        <f t="shared" si="181"/>
        <v>3</v>
      </c>
      <c r="AP541" s="98">
        <f t="shared" si="172"/>
        <v>0</v>
      </c>
      <c r="AQ541" s="17" t="str">
        <f t="shared" si="173"/>
        <v>1900-1-Abgabe</v>
      </c>
    </row>
    <row r="542" spans="1:43">
      <c r="A542" s="98">
        <f t="shared" si="162"/>
        <v>0</v>
      </c>
      <c r="B542" s="98" t="str">
        <f>IF(C542=1,SUM($C$23:C542),"")</f>
        <v/>
      </c>
      <c r="C542" s="98">
        <f t="shared" si="163"/>
        <v>0</v>
      </c>
      <c r="D542" t="str">
        <f t="shared" si="175"/>
        <v>1900-1-Abgabe-</v>
      </c>
      <c r="E542" s="7" t="str">
        <f t="shared" ca="1" si="164"/>
        <v>-</v>
      </c>
      <c r="F542" s="7">
        <f t="shared" si="176"/>
        <v>1900</v>
      </c>
      <c r="G542" s="7">
        <f t="shared" si="177"/>
        <v>1</v>
      </c>
      <c r="H542" s="162">
        <f t="shared" si="174"/>
        <v>520</v>
      </c>
      <c r="I542" s="77"/>
      <c r="J542" s="78"/>
      <c r="K542" s="79"/>
      <c r="L542" s="80"/>
      <c r="M542" s="177"/>
      <c r="N542" s="309" t="str">
        <f t="shared" ca="1" si="165"/>
        <v/>
      </c>
      <c r="O542" s="310" t="str">
        <f ca="1">IFERROR(IF(VLOOKUP($E542,'SD Abgabe'!$A$32:$N$610,'SD Abgabe'!$D$28,FALSE)=0,"",VLOOKUP($E542,'SD Abgabe'!$A$32:$N$610,'SD Abgabe'!$D$28,FALSE)),"")</f>
        <v/>
      </c>
      <c r="P542" s="313"/>
      <c r="Q542" s="317" t="str">
        <f>IF(OR($M542=0,L542&lt;&gt;0),"",IFERROR(VLOOKUP($E542,'SD Abgabe'!$A$32:$N$610,'SD Abgabe'!$E$28,FALSE),""))</f>
        <v/>
      </c>
      <c r="R542" s="87"/>
      <c r="S542" s="81" t="str">
        <f t="shared" si="166"/>
        <v/>
      </c>
      <c r="T542" s="82">
        <f>IF(M542="Tierische Erzeugnisse",IF(OR($M542=0,L542&lt;&gt;0,U542&gt;0),"",IFERROR(VLOOKUP($E542,'SD Abgabe'!$A$32:$N$4326,'SD Abgabe'!$J$28,FALSE),0)),)</f>
        <v>0</v>
      </c>
      <c r="U542" s="83"/>
      <c r="V542" s="81" t="str">
        <f t="shared" si="178"/>
        <v/>
      </c>
      <c r="W542" s="82">
        <f>IF(M542="organische Düngemittel",IF(OR($M542=0,L542&lt;&gt;0,X542&gt;0),"",IFERROR(VLOOKUP($E542,'SD Abgabe'!$A$32:$N$4326,'SD Abgabe'!$J$28,FALSE),)),)</f>
        <v>0</v>
      </c>
      <c r="X542" s="84"/>
      <c r="Y542" s="85" t="str">
        <f ca="1">IFERROR(VLOOKUP($E542,'SD Abgabe'!$A$32:$N$610,Y$20,FALSE),"")</f>
        <v/>
      </c>
      <c r="Z542" s="86" t="str">
        <f ca="1">IFERROR(IF(AND(J542&lt;&gt;"eigene Stoffe",VLOOKUP($E542,'SD Abgabe'!$A$32:$N$610,'SD Abgabe'!$G$28,FALSE)=0),"",IF($L542&lt;&gt;0,"",IFERROR(IF(AND(P542&gt;0,O542&lt;&gt;"",Q542&lt;&gt;"t TM"),VLOOKUP($E542,'SD Abgabe'!$A$32:$N$610,'SD Abgabe'!$G$28,FALSE)/O542*P542,VLOOKUP($E542,'SD Abgabe'!$A$32:$N$610,'SD Abgabe'!$G$28,FALSE)),""))),"")</f>
        <v/>
      </c>
      <c r="AA542" s="87"/>
      <c r="AB542" s="86" t="str">
        <f ca="1">IFERROR(IF(AND(J542&lt;&gt;"eigene Stoffe",VLOOKUP($E542,'SD Abgabe'!$A$32:$N$610,'SD Abgabe'!$H$28,FALSE)=0),"",IF($L542&lt;&gt;0,"",IFERROR(IF(AND(P542&gt;0,O542&lt;&gt;"",Q542&lt;&gt;"t TM"),VLOOKUP($E542,'SD Abgabe'!$A$32:$N$610,'SD Abgabe'!$H$28,FALSE)/O542*P542,VLOOKUP($E542,'SD Abgabe'!$A$32:$N$610,'SD Abgabe'!$H$28,FALSE)),""))),"")</f>
        <v/>
      </c>
      <c r="AC542" s="87"/>
      <c r="AD542" s="424" t="s">
        <v>667</v>
      </c>
      <c r="AE542" s="26" t="str">
        <f>IF($M542=0,"",IFERROR(VLOOKUP($E542,'SD Abgabe'!$A$32:$N$556,AE$20,FALSE),""))</f>
        <v/>
      </c>
      <c r="AF542" s="15">
        <f t="shared" ca="1" si="179"/>
        <v>0</v>
      </c>
      <c r="AG542">
        <f t="shared" ca="1" si="167"/>
        <v>0</v>
      </c>
      <c r="AH542">
        <f t="shared" ca="1" si="168"/>
        <v>0</v>
      </c>
      <c r="AI542">
        <f t="shared" ca="1" si="169"/>
        <v>0</v>
      </c>
      <c r="AJ542">
        <f t="shared" ca="1" si="170"/>
        <v>0</v>
      </c>
      <c r="AK542">
        <f t="shared" si="180"/>
        <v>0</v>
      </c>
      <c r="AL542" s="28" t="e">
        <f ca="1">COUNTIF(OFFSET('SD Abgabe'!$C$32,VLOOKUP(J542,Art_Abgabe,3,FALSE),0,VLOOKUP(J542,Art_Abgabe,4,FALSE)-VLOOKUP(J542,Art_Abgabe,3,FALSE)+1,1),K542)</f>
        <v>#N/A</v>
      </c>
      <c r="AM542" s="14">
        <f ca="1">COUNTIF(OFFSET('SD Abgabe'!$M$32,VLOOKUP(E542,'SD Abgabe'!$A$33:$X$485,'SD Abgabe'!$X$28,FALSE),0,1,VLOOKUP(E542,'SD Abgabe'!$A$33:$Y$485,'SD Abgabe'!$Y$28,FALSE)),M542)</f>
        <v>0</v>
      </c>
      <c r="AN542" s="91">
        <f t="shared" ca="1" si="171"/>
        <v>0</v>
      </c>
      <c r="AO542" s="98">
        <f t="shared" si="181"/>
        <v>3</v>
      </c>
      <c r="AP542" s="98">
        <f t="shared" si="172"/>
        <v>0</v>
      </c>
      <c r="AQ542" s="17" t="str">
        <f t="shared" si="173"/>
        <v>1900-1-Abgabe</v>
      </c>
    </row>
    <row r="543" spans="1:43">
      <c r="A543" s="98">
        <f t="shared" si="162"/>
        <v>0</v>
      </c>
      <c r="B543" s="98" t="str">
        <f>IF(C543=1,SUM($C$23:C543),"")</f>
        <v/>
      </c>
      <c r="C543" s="98">
        <f t="shared" si="163"/>
        <v>0</v>
      </c>
      <c r="D543" t="str">
        <f t="shared" si="175"/>
        <v>1900-1-Abgabe-</v>
      </c>
      <c r="E543" s="7" t="str">
        <f t="shared" ca="1" si="164"/>
        <v>-</v>
      </c>
      <c r="F543" s="7">
        <f t="shared" si="176"/>
        <v>1900</v>
      </c>
      <c r="G543" s="7">
        <f t="shared" si="177"/>
        <v>1</v>
      </c>
      <c r="H543" s="162">
        <f t="shared" si="174"/>
        <v>521</v>
      </c>
      <c r="I543" s="77"/>
      <c r="J543" s="78"/>
      <c r="K543" s="79"/>
      <c r="L543" s="80"/>
      <c r="M543" s="177"/>
      <c r="N543" s="309" t="str">
        <f t="shared" ca="1" si="165"/>
        <v/>
      </c>
      <c r="O543" s="310" t="str">
        <f ca="1">IFERROR(IF(VLOOKUP($E543,'SD Abgabe'!$A$32:$N$610,'SD Abgabe'!$D$28,FALSE)=0,"",VLOOKUP($E543,'SD Abgabe'!$A$32:$N$610,'SD Abgabe'!$D$28,FALSE)),"")</f>
        <v/>
      </c>
      <c r="P543" s="313"/>
      <c r="Q543" s="317" t="str">
        <f>IF(OR($M543=0,L543&lt;&gt;0),"",IFERROR(VLOOKUP($E543,'SD Abgabe'!$A$32:$N$610,'SD Abgabe'!$E$28,FALSE),""))</f>
        <v/>
      </c>
      <c r="R543" s="87"/>
      <c r="S543" s="81" t="str">
        <f t="shared" si="166"/>
        <v/>
      </c>
      <c r="T543" s="82">
        <f>IF(M543="Tierische Erzeugnisse",IF(OR($M543=0,L543&lt;&gt;0,U543&gt;0),"",IFERROR(VLOOKUP($E543,'SD Abgabe'!$A$32:$N$4326,'SD Abgabe'!$J$28,FALSE),0)),)</f>
        <v>0</v>
      </c>
      <c r="U543" s="83"/>
      <c r="V543" s="81" t="str">
        <f t="shared" si="178"/>
        <v/>
      </c>
      <c r="W543" s="82">
        <f>IF(M543="organische Düngemittel",IF(OR($M543=0,L543&lt;&gt;0,X543&gt;0),"",IFERROR(VLOOKUP($E543,'SD Abgabe'!$A$32:$N$4326,'SD Abgabe'!$J$28,FALSE),)),)</f>
        <v>0</v>
      </c>
      <c r="X543" s="84"/>
      <c r="Y543" s="85" t="str">
        <f ca="1">IFERROR(VLOOKUP($E543,'SD Abgabe'!$A$32:$N$610,Y$20,FALSE),"")</f>
        <v/>
      </c>
      <c r="Z543" s="86" t="str">
        <f ca="1">IFERROR(IF(AND(J543&lt;&gt;"eigene Stoffe",VLOOKUP($E543,'SD Abgabe'!$A$32:$N$610,'SD Abgabe'!$G$28,FALSE)=0),"",IF($L543&lt;&gt;0,"",IFERROR(IF(AND(P543&gt;0,O543&lt;&gt;"",Q543&lt;&gt;"t TM"),VLOOKUP($E543,'SD Abgabe'!$A$32:$N$610,'SD Abgabe'!$G$28,FALSE)/O543*P543,VLOOKUP($E543,'SD Abgabe'!$A$32:$N$610,'SD Abgabe'!$G$28,FALSE)),""))),"")</f>
        <v/>
      </c>
      <c r="AA543" s="87"/>
      <c r="AB543" s="86" t="str">
        <f ca="1">IFERROR(IF(AND(J543&lt;&gt;"eigene Stoffe",VLOOKUP($E543,'SD Abgabe'!$A$32:$N$610,'SD Abgabe'!$H$28,FALSE)=0),"",IF($L543&lt;&gt;0,"",IFERROR(IF(AND(P543&gt;0,O543&lt;&gt;"",Q543&lt;&gt;"t TM"),VLOOKUP($E543,'SD Abgabe'!$A$32:$N$610,'SD Abgabe'!$H$28,FALSE)/O543*P543,VLOOKUP($E543,'SD Abgabe'!$A$32:$N$610,'SD Abgabe'!$H$28,FALSE)),""))),"")</f>
        <v/>
      </c>
      <c r="AC543" s="87"/>
      <c r="AD543" s="424" t="s">
        <v>667</v>
      </c>
      <c r="AE543" s="26" t="str">
        <f>IF($M543=0,"",IFERROR(VLOOKUP($E543,'SD Abgabe'!$A$32:$N$556,AE$20,FALSE),""))</f>
        <v/>
      </c>
      <c r="AF543" s="15">
        <f t="shared" ca="1" si="179"/>
        <v>0</v>
      </c>
      <c r="AG543">
        <f t="shared" ca="1" si="167"/>
        <v>0</v>
      </c>
      <c r="AH543">
        <f t="shared" ca="1" si="168"/>
        <v>0</v>
      </c>
      <c r="AI543">
        <f t="shared" ca="1" si="169"/>
        <v>0</v>
      </c>
      <c r="AJ543">
        <f t="shared" ca="1" si="170"/>
        <v>0</v>
      </c>
      <c r="AK543">
        <f t="shared" si="180"/>
        <v>0</v>
      </c>
      <c r="AL543" s="28" t="e">
        <f ca="1">COUNTIF(OFFSET('SD Abgabe'!$C$32,VLOOKUP(J543,Art_Abgabe,3,FALSE),0,VLOOKUP(J543,Art_Abgabe,4,FALSE)-VLOOKUP(J543,Art_Abgabe,3,FALSE)+1,1),K543)</f>
        <v>#N/A</v>
      </c>
      <c r="AM543" s="14">
        <f ca="1">COUNTIF(OFFSET('SD Abgabe'!$M$32,VLOOKUP(E543,'SD Abgabe'!$A$33:$X$485,'SD Abgabe'!$X$28,FALSE),0,1,VLOOKUP(E543,'SD Abgabe'!$A$33:$Y$485,'SD Abgabe'!$Y$28,FALSE)),M543)</f>
        <v>0</v>
      </c>
      <c r="AN543" s="91">
        <f t="shared" ca="1" si="171"/>
        <v>0</v>
      </c>
      <c r="AO543" s="98">
        <f t="shared" si="181"/>
        <v>3</v>
      </c>
      <c r="AP543" s="98">
        <f t="shared" si="172"/>
        <v>0</v>
      </c>
      <c r="AQ543" s="17" t="str">
        <f t="shared" si="173"/>
        <v>1900-1-Abgabe</v>
      </c>
    </row>
    <row r="544" spans="1:43">
      <c r="A544" s="98">
        <f t="shared" si="162"/>
        <v>0</v>
      </c>
      <c r="B544" s="98" t="str">
        <f>IF(C544=1,SUM($C$23:C544),"")</f>
        <v/>
      </c>
      <c r="C544" s="98">
        <f t="shared" si="163"/>
        <v>0</v>
      </c>
      <c r="D544" t="str">
        <f t="shared" si="175"/>
        <v>1900-1-Abgabe-</v>
      </c>
      <c r="E544" s="7" t="str">
        <f t="shared" ca="1" si="164"/>
        <v>-</v>
      </c>
      <c r="F544" s="7">
        <f t="shared" si="176"/>
        <v>1900</v>
      </c>
      <c r="G544" s="7">
        <f t="shared" si="177"/>
        <v>1</v>
      </c>
      <c r="H544" s="162">
        <f t="shared" si="174"/>
        <v>522</v>
      </c>
      <c r="I544" s="77"/>
      <c r="J544" s="78"/>
      <c r="K544" s="79"/>
      <c r="L544" s="80"/>
      <c r="M544" s="177"/>
      <c r="N544" s="309" t="str">
        <f t="shared" ca="1" si="165"/>
        <v/>
      </c>
      <c r="O544" s="310" t="str">
        <f ca="1">IFERROR(IF(VLOOKUP($E544,'SD Abgabe'!$A$32:$N$610,'SD Abgabe'!$D$28,FALSE)=0,"",VLOOKUP($E544,'SD Abgabe'!$A$32:$N$610,'SD Abgabe'!$D$28,FALSE)),"")</f>
        <v/>
      </c>
      <c r="P544" s="313"/>
      <c r="Q544" s="317" t="str">
        <f>IF(OR($M544=0,L544&lt;&gt;0),"",IFERROR(VLOOKUP($E544,'SD Abgabe'!$A$32:$N$610,'SD Abgabe'!$E$28,FALSE),""))</f>
        <v/>
      </c>
      <c r="R544" s="87"/>
      <c r="S544" s="81" t="str">
        <f t="shared" si="166"/>
        <v/>
      </c>
      <c r="T544" s="82">
        <f>IF(M544="Tierische Erzeugnisse",IF(OR($M544=0,L544&lt;&gt;0,U544&gt;0),"",IFERROR(VLOOKUP($E544,'SD Abgabe'!$A$32:$N$4326,'SD Abgabe'!$J$28,FALSE),0)),)</f>
        <v>0</v>
      </c>
      <c r="U544" s="83"/>
      <c r="V544" s="81" t="str">
        <f t="shared" si="178"/>
        <v/>
      </c>
      <c r="W544" s="82">
        <f>IF(M544="organische Düngemittel",IF(OR($M544=0,L544&lt;&gt;0,X544&gt;0),"",IFERROR(VLOOKUP($E544,'SD Abgabe'!$A$32:$N$4326,'SD Abgabe'!$J$28,FALSE),)),)</f>
        <v>0</v>
      </c>
      <c r="X544" s="84"/>
      <c r="Y544" s="85" t="str">
        <f ca="1">IFERROR(VLOOKUP($E544,'SD Abgabe'!$A$32:$N$610,Y$20,FALSE),"")</f>
        <v/>
      </c>
      <c r="Z544" s="86" t="str">
        <f ca="1">IFERROR(IF(AND(J544&lt;&gt;"eigene Stoffe",VLOOKUP($E544,'SD Abgabe'!$A$32:$N$610,'SD Abgabe'!$G$28,FALSE)=0),"",IF($L544&lt;&gt;0,"",IFERROR(IF(AND(P544&gt;0,O544&lt;&gt;"",Q544&lt;&gt;"t TM"),VLOOKUP($E544,'SD Abgabe'!$A$32:$N$610,'SD Abgabe'!$G$28,FALSE)/O544*P544,VLOOKUP($E544,'SD Abgabe'!$A$32:$N$610,'SD Abgabe'!$G$28,FALSE)),""))),"")</f>
        <v/>
      </c>
      <c r="AA544" s="87"/>
      <c r="AB544" s="86" t="str">
        <f ca="1">IFERROR(IF(AND(J544&lt;&gt;"eigene Stoffe",VLOOKUP($E544,'SD Abgabe'!$A$32:$N$610,'SD Abgabe'!$H$28,FALSE)=0),"",IF($L544&lt;&gt;0,"",IFERROR(IF(AND(P544&gt;0,O544&lt;&gt;"",Q544&lt;&gt;"t TM"),VLOOKUP($E544,'SD Abgabe'!$A$32:$N$610,'SD Abgabe'!$H$28,FALSE)/O544*P544,VLOOKUP($E544,'SD Abgabe'!$A$32:$N$610,'SD Abgabe'!$H$28,FALSE)),""))),"")</f>
        <v/>
      </c>
      <c r="AC544" s="87"/>
      <c r="AD544" s="424" t="s">
        <v>667</v>
      </c>
      <c r="AE544" s="26" t="str">
        <f>IF($M544=0,"",IFERROR(VLOOKUP($E544,'SD Abgabe'!$A$32:$N$556,AE$20,FALSE),""))</f>
        <v/>
      </c>
      <c r="AF544" s="15">
        <f t="shared" ca="1" si="179"/>
        <v>0</v>
      </c>
      <c r="AG544">
        <f t="shared" ca="1" si="167"/>
        <v>0</v>
      </c>
      <c r="AH544">
        <f t="shared" ca="1" si="168"/>
        <v>0</v>
      </c>
      <c r="AI544">
        <f t="shared" ca="1" si="169"/>
        <v>0</v>
      </c>
      <c r="AJ544">
        <f t="shared" ca="1" si="170"/>
        <v>0</v>
      </c>
      <c r="AK544">
        <f t="shared" si="180"/>
        <v>0</v>
      </c>
      <c r="AL544" s="28" t="e">
        <f ca="1">COUNTIF(OFFSET('SD Abgabe'!$C$32,VLOOKUP(J544,Art_Abgabe,3,FALSE),0,VLOOKUP(J544,Art_Abgabe,4,FALSE)-VLOOKUP(J544,Art_Abgabe,3,FALSE)+1,1),K544)</f>
        <v>#N/A</v>
      </c>
      <c r="AM544" s="14">
        <f ca="1">COUNTIF(OFFSET('SD Abgabe'!$M$32,VLOOKUP(E544,'SD Abgabe'!$A$33:$X$485,'SD Abgabe'!$X$28,FALSE),0,1,VLOOKUP(E544,'SD Abgabe'!$A$33:$Y$485,'SD Abgabe'!$Y$28,FALSE)),M544)</f>
        <v>0</v>
      </c>
      <c r="AN544" s="91">
        <f t="shared" ca="1" si="171"/>
        <v>0</v>
      </c>
      <c r="AO544" s="98">
        <f t="shared" si="181"/>
        <v>3</v>
      </c>
      <c r="AP544" s="98">
        <f t="shared" si="172"/>
        <v>0</v>
      </c>
      <c r="AQ544" s="17" t="str">
        <f t="shared" si="173"/>
        <v>1900-1-Abgabe</v>
      </c>
    </row>
    <row r="545" spans="1:43">
      <c r="A545" s="98">
        <f t="shared" si="162"/>
        <v>0</v>
      </c>
      <c r="B545" s="98" t="str">
        <f>IF(C545=1,SUM($C$23:C545),"")</f>
        <v/>
      </c>
      <c r="C545" s="98">
        <f t="shared" si="163"/>
        <v>0</v>
      </c>
      <c r="D545" t="str">
        <f t="shared" si="175"/>
        <v>1900-1-Abgabe-</v>
      </c>
      <c r="E545" s="7" t="str">
        <f t="shared" ca="1" si="164"/>
        <v>-</v>
      </c>
      <c r="F545" s="7">
        <f t="shared" si="176"/>
        <v>1900</v>
      </c>
      <c r="G545" s="7">
        <f t="shared" si="177"/>
        <v>1</v>
      </c>
      <c r="H545" s="162">
        <f t="shared" si="174"/>
        <v>523</v>
      </c>
      <c r="I545" s="77"/>
      <c r="J545" s="78"/>
      <c r="K545" s="79"/>
      <c r="L545" s="80"/>
      <c r="M545" s="177"/>
      <c r="N545" s="309" t="str">
        <f t="shared" ca="1" si="165"/>
        <v/>
      </c>
      <c r="O545" s="310" t="str">
        <f ca="1">IFERROR(IF(VLOOKUP($E545,'SD Abgabe'!$A$32:$N$610,'SD Abgabe'!$D$28,FALSE)=0,"",VLOOKUP($E545,'SD Abgabe'!$A$32:$N$610,'SD Abgabe'!$D$28,FALSE)),"")</f>
        <v/>
      </c>
      <c r="P545" s="313"/>
      <c r="Q545" s="317" t="str">
        <f>IF(OR($M545=0,L545&lt;&gt;0),"",IFERROR(VLOOKUP($E545,'SD Abgabe'!$A$32:$N$610,'SD Abgabe'!$E$28,FALSE),""))</f>
        <v/>
      </c>
      <c r="R545" s="87"/>
      <c r="S545" s="81" t="str">
        <f t="shared" si="166"/>
        <v/>
      </c>
      <c r="T545" s="82">
        <f>IF(M545="Tierische Erzeugnisse",IF(OR($M545=0,L545&lt;&gt;0,U545&gt;0),"",IFERROR(VLOOKUP($E545,'SD Abgabe'!$A$32:$N$4326,'SD Abgabe'!$J$28,FALSE),0)),)</f>
        <v>0</v>
      </c>
      <c r="U545" s="83"/>
      <c r="V545" s="81" t="str">
        <f t="shared" si="178"/>
        <v/>
      </c>
      <c r="W545" s="82">
        <f>IF(M545="organische Düngemittel",IF(OR($M545=0,L545&lt;&gt;0,X545&gt;0),"",IFERROR(VLOOKUP($E545,'SD Abgabe'!$A$32:$N$4326,'SD Abgabe'!$J$28,FALSE),)),)</f>
        <v>0</v>
      </c>
      <c r="X545" s="84"/>
      <c r="Y545" s="85" t="str">
        <f ca="1">IFERROR(VLOOKUP($E545,'SD Abgabe'!$A$32:$N$610,Y$20,FALSE),"")</f>
        <v/>
      </c>
      <c r="Z545" s="86" t="str">
        <f ca="1">IFERROR(IF(AND(J545&lt;&gt;"eigene Stoffe",VLOOKUP($E545,'SD Abgabe'!$A$32:$N$610,'SD Abgabe'!$G$28,FALSE)=0),"",IF($L545&lt;&gt;0,"",IFERROR(IF(AND(P545&gt;0,O545&lt;&gt;"",Q545&lt;&gt;"t TM"),VLOOKUP($E545,'SD Abgabe'!$A$32:$N$610,'SD Abgabe'!$G$28,FALSE)/O545*P545,VLOOKUP($E545,'SD Abgabe'!$A$32:$N$610,'SD Abgabe'!$G$28,FALSE)),""))),"")</f>
        <v/>
      </c>
      <c r="AA545" s="87"/>
      <c r="AB545" s="86" t="str">
        <f ca="1">IFERROR(IF(AND(J545&lt;&gt;"eigene Stoffe",VLOOKUP($E545,'SD Abgabe'!$A$32:$N$610,'SD Abgabe'!$H$28,FALSE)=0),"",IF($L545&lt;&gt;0,"",IFERROR(IF(AND(P545&gt;0,O545&lt;&gt;"",Q545&lt;&gt;"t TM"),VLOOKUP($E545,'SD Abgabe'!$A$32:$N$610,'SD Abgabe'!$H$28,FALSE)/O545*P545,VLOOKUP($E545,'SD Abgabe'!$A$32:$N$610,'SD Abgabe'!$H$28,FALSE)),""))),"")</f>
        <v/>
      </c>
      <c r="AC545" s="87"/>
      <c r="AD545" s="424" t="s">
        <v>667</v>
      </c>
      <c r="AE545" s="26" t="str">
        <f>IF($M545=0,"",IFERROR(VLOOKUP($E545,'SD Abgabe'!$A$32:$N$556,AE$20,FALSE),""))</f>
        <v/>
      </c>
      <c r="AF545" s="15">
        <f t="shared" ca="1" si="179"/>
        <v>0</v>
      </c>
      <c r="AG545">
        <f t="shared" ca="1" si="167"/>
        <v>0</v>
      </c>
      <c r="AH545">
        <f t="shared" ca="1" si="168"/>
        <v>0</v>
      </c>
      <c r="AI545">
        <f t="shared" ca="1" si="169"/>
        <v>0</v>
      </c>
      <c r="AJ545">
        <f t="shared" ca="1" si="170"/>
        <v>0</v>
      </c>
      <c r="AK545">
        <f t="shared" si="180"/>
        <v>0</v>
      </c>
      <c r="AL545" s="28" t="e">
        <f ca="1">COUNTIF(OFFSET('SD Abgabe'!$C$32,VLOOKUP(J545,Art_Abgabe,3,FALSE),0,VLOOKUP(J545,Art_Abgabe,4,FALSE)-VLOOKUP(J545,Art_Abgabe,3,FALSE)+1,1),K545)</f>
        <v>#N/A</v>
      </c>
      <c r="AM545" s="14">
        <f ca="1">COUNTIF(OFFSET('SD Abgabe'!$M$32,VLOOKUP(E545,'SD Abgabe'!$A$33:$X$485,'SD Abgabe'!$X$28,FALSE),0,1,VLOOKUP(E545,'SD Abgabe'!$A$33:$Y$485,'SD Abgabe'!$Y$28,FALSE)),M545)</f>
        <v>0</v>
      </c>
      <c r="AN545" s="91">
        <f t="shared" ca="1" si="171"/>
        <v>0</v>
      </c>
      <c r="AO545" s="98">
        <f t="shared" si="181"/>
        <v>3</v>
      </c>
      <c r="AP545" s="98">
        <f t="shared" si="172"/>
        <v>0</v>
      </c>
      <c r="AQ545" s="17" t="str">
        <f t="shared" si="173"/>
        <v>1900-1-Abgabe</v>
      </c>
    </row>
    <row r="546" spans="1:43">
      <c r="A546" s="98">
        <f t="shared" si="162"/>
        <v>0</v>
      </c>
      <c r="B546" s="98" t="str">
        <f>IF(C546=1,SUM($C$23:C546),"")</f>
        <v/>
      </c>
      <c r="C546" s="98">
        <f t="shared" si="163"/>
        <v>0</v>
      </c>
      <c r="D546" t="str">
        <f t="shared" si="175"/>
        <v>1900-1-Abgabe-</v>
      </c>
      <c r="E546" s="7" t="str">
        <f t="shared" ca="1" si="164"/>
        <v>-</v>
      </c>
      <c r="F546" s="7">
        <f t="shared" si="176"/>
        <v>1900</v>
      </c>
      <c r="G546" s="7">
        <f t="shared" si="177"/>
        <v>1</v>
      </c>
      <c r="H546" s="162">
        <f t="shared" si="174"/>
        <v>524</v>
      </c>
      <c r="I546" s="77"/>
      <c r="J546" s="78"/>
      <c r="K546" s="79"/>
      <c r="L546" s="80"/>
      <c r="M546" s="177"/>
      <c r="N546" s="309" t="str">
        <f t="shared" ca="1" si="165"/>
        <v/>
      </c>
      <c r="O546" s="310" t="str">
        <f ca="1">IFERROR(IF(VLOOKUP($E546,'SD Abgabe'!$A$32:$N$610,'SD Abgabe'!$D$28,FALSE)=0,"",VLOOKUP($E546,'SD Abgabe'!$A$32:$N$610,'SD Abgabe'!$D$28,FALSE)),"")</f>
        <v/>
      </c>
      <c r="P546" s="313"/>
      <c r="Q546" s="317" t="str">
        <f>IF(OR($M546=0,L546&lt;&gt;0),"",IFERROR(VLOOKUP($E546,'SD Abgabe'!$A$32:$N$610,'SD Abgabe'!$E$28,FALSE),""))</f>
        <v/>
      </c>
      <c r="R546" s="87"/>
      <c r="S546" s="81" t="str">
        <f t="shared" si="166"/>
        <v/>
      </c>
      <c r="T546" s="82">
        <f>IF(M546="Tierische Erzeugnisse",IF(OR($M546=0,L546&lt;&gt;0,U546&gt;0),"",IFERROR(VLOOKUP($E546,'SD Abgabe'!$A$32:$N$4326,'SD Abgabe'!$J$28,FALSE),0)),)</f>
        <v>0</v>
      </c>
      <c r="U546" s="83"/>
      <c r="V546" s="81" t="str">
        <f t="shared" si="178"/>
        <v/>
      </c>
      <c r="W546" s="82">
        <f>IF(M546="organische Düngemittel",IF(OR($M546=0,L546&lt;&gt;0,X546&gt;0),"",IFERROR(VLOOKUP($E546,'SD Abgabe'!$A$32:$N$4326,'SD Abgabe'!$J$28,FALSE),)),)</f>
        <v>0</v>
      </c>
      <c r="X546" s="84"/>
      <c r="Y546" s="85" t="str">
        <f ca="1">IFERROR(VLOOKUP($E546,'SD Abgabe'!$A$32:$N$610,Y$20,FALSE),"")</f>
        <v/>
      </c>
      <c r="Z546" s="86" t="str">
        <f ca="1">IFERROR(IF(AND(J546&lt;&gt;"eigene Stoffe",VLOOKUP($E546,'SD Abgabe'!$A$32:$N$610,'SD Abgabe'!$G$28,FALSE)=0),"",IF($L546&lt;&gt;0,"",IFERROR(IF(AND(P546&gt;0,O546&lt;&gt;"",Q546&lt;&gt;"t TM"),VLOOKUP($E546,'SD Abgabe'!$A$32:$N$610,'SD Abgabe'!$G$28,FALSE)/O546*P546,VLOOKUP($E546,'SD Abgabe'!$A$32:$N$610,'SD Abgabe'!$G$28,FALSE)),""))),"")</f>
        <v/>
      </c>
      <c r="AA546" s="87"/>
      <c r="AB546" s="86" t="str">
        <f ca="1">IFERROR(IF(AND(J546&lt;&gt;"eigene Stoffe",VLOOKUP($E546,'SD Abgabe'!$A$32:$N$610,'SD Abgabe'!$H$28,FALSE)=0),"",IF($L546&lt;&gt;0,"",IFERROR(IF(AND(P546&gt;0,O546&lt;&gt;"",Q546&lt;&gt;"t TM"),VLOOKUP($E546,'SD Abgabe'!$A$32:$N$610,'SD Abgabe'!$H$28,FALSE)/O546*P546,VLOOKUP($E546,'SD Abgabe'!$A$32:$N$610,'SD Abgabe'!$H$28,FALSE)),""))),"")</f>
        <v/>
      </c>
      <c r="AC546" s="87"/>
      <c r="AD546" s="424" t="s">
        <v>667</v>
      </c>
      <c r="AE546" s="26" t="str">
        <f>IF($M546=0,"",IFERROR(VLOOKUP($E546,'SD Abgabe'!$A$32:$N$556,AE$20,FALSE),""))</f>
        <v/>
      </c>
      <c r="AF546" s="15">
        <f t="shared" ca="1" si="179"/>
        <v>0</v>
      </c>
      <c r="AG546">
        <f t="shared" ca="1" si="167"/>
        <v>0</v>
      </c>
      <c r="AH546">
        <f t="shared" ca="1" si="168"/>
        <v>0</v>
      </c>
      <c r="AI546">
        <f t="shared" ca="1" si="169"/>
        <v>0</v>
      </c>
      <c r="AJ546">
        <f t="shared" ca="1" si="170"/>
        <v>0</v>
      </c>
      <c r="AK546">
        <f t="shared" si="180"/>
        <v>0</v>
      </c>
      <c r="AL546" s="28" t="e">
        <f ca="1">COUNTIF(OFFSET('SD Abgabe'!$C$32,VLOOKUP(J546,Art_Abgabe,3,FALSE),0,VLOOKUP(J546,Art_Abgabe,4,FALSE)-VLOOKUP(J546,Art_Abgabe,3,FALSE)+1,1),K546)</f>
        <v>#N/A</v>
      </c>
      <c r="AM546" s="14">
        <f ca="1">COUNTIF(OFFSET('SD Abgabe'!$M$32,VLOOKUP(E546,'SD Abgabe'!$A$33:$X$485,'SD Abgabe'!$X$28,FALSE),0,1,VLOOKUP(E546,'SD Abgabe'!$A$33:$Y$485,'SD Abgabe'!$Y$28,FALSE)),M546)</f>
        <v>0</v>
      </c>
      <c r="AN546" s="91">
        <f t="shared" ca="1" si="171"/>
        <v>0</v>
      </c>
      <c r="AO546" s="98">
        <f t="shared" si="181"/>
        <v>3</v>
      </c>
      <c r="AP546" s="98">
        <f t="shared" si="172"/>
        <v>0</v>
      </c>
      <c r="AQ546" s="17" t="str">
        <f t="shared" si="173"/>
        <v>1900-1-Abgabe</v>
      </c>
    </row>
    <row r="547" spans="1:43">
      <c r="A547" s="98">
        <f t="shared" si="162"/>
        <v>0</v>
      </c>
      <c r="B547" s="98" t="str">
        <f>IF(C547=1,SUM($C$23:C547),"")</f>
        <v/>
      </c>
      <c r="C547" s="98">
        <f t="shared" si="163"/>
        <v>0</v>
      </c>
      <c r="D547" t="str">
        <f t="shared" si="175"/>
        <v>1900-1-Abgabe-</v>
      </c>
      <c r="E547" s="7" t="str">
        <f t="shared" ca="1" si="164"/>
        <v>-</v>
      </c>
      <c r="F547" s="7">
        <f t="shared" si="176"/>
        <v>1900</v>
      </c>
      <c r="G547" s="7">
        <f t="shared" si="177"/>
        <v>1</v>
      </c>
      <c r="H547" s="162">
        <f t="shared" si="174"/>
        <v>525</v>
      </c>
      <c r="I547" s="77"/>
      <c r="J547" s="78"/>
      <c r="K547" s="79"/>
      <c r="L547" s="80"/>
      <c r="M547" s="177"/>
      <c r="N547" s="309" t="str">
        <f t="shared" ca="1" si="165"/>
        <v/>
      </c>
      <c r="O547" s="310" t="str">
        <f ca="1">IFERROR(IF(VLOOKUP($E547,'SD Abgabe'!$A$32:$N$610,'SD Abgabe'!$D$28,FALSE)=0,"",VLOOKUP($E547,'SD Abgabe'!$A$32:$N$610,'SD Abgabe'!$D$28,FALSE)),"")</f>
        <v/>
      </c>
      <c r="P547" s="313"/>
      <c r="Q547" s="317" t="str">
        <f>IF(OR($M547=0,L547&lt;&gt;0),"",IFERROR(VLOOKUP($E547,'SD Abgabe'!$A$32:$N$610,'SD Abgabe'!$E$28,FALSE),""))</f>
        <v/>
      </c>
      <c r="R547" s="87"/>
      <c r="S547" s="81" t="str">
        <f t="shared" si="166"/>
        <v/>
      </c>
      <c r="T547" s="82">
        <f>IF(M547="Tierische Erzeugnisse",IF(OR($M547=0,L547&lt;&gt;0,U547&gt;0),"",IFERROR(VLOOKUP($E547,'SD Abgabe'!$A$32:$N$4326,'SD Abgabe'!$J$28,FALSE),0)),)</f>
        <v>0</v>
      </c>
      <c r="U547" s="83"/>
      <c r="V547" s="81" t="str">
        <f t="shared" si="178"/>
        <v/>
      </c>
      <c r="W547" s="82">
        <f>IF(M547="organische Düngemittel",IF(OR($M547=0,L547&lt;&gt;0,X547&gt;0),"",IFERROR(VLOOKUP($E547,'SD Abgabe'!$A$32:$N$4326,'SD Abgabe'!$J$28,FALSE),)),)</f>
        <v>0</v>
      </c>
      <c r="X547" s="84"/>
      <c r="Y547" s="85" t="str">
        <f ca="1">IFERROR(VLOOKUP($E547,'SD Abgabe'!$A$32:$N$610,Y$20,FALSE),"")</f>
        <v/>
      </c>
      <c r="Z547" s="86" t="str">
        <f ca="1">IFERROR(IF(AND(J547&lt;&gt;"eigene Stoffe",VLOOKUP($E547,'SD Abgabe'!$A$32:$N$610,'SD Abgabe'!$G$28,FALSE)=0),"",IF($L547&lt;&gt;0,"",IFERROR(IF(AND(P547&gt;0,O547&lt;&gt;"",Q547&lt;&gt;"t TM"),VLOOKUP($E547,'SD Abgabe'!$A$32:$N$610,'SD Abgabe'!$G$28,FALSE)/O547*P547,VLOOKUP($E547,'SD Abgabe'!$A$32:$N$610,'SD Abgabe'!$G$28,FALSE)),""))),"")</f>
        <v/>
      </c>
      <c r="AA547" s="87"/>
      <c r="AB547" s="86" t="str">
        <f ca="1">IFERROR(IF(AND(J547&lt;&gt;"eigene Stoffe",VLOOKUP($E547,'SD Abgabe'!$A$32:$N$610,'SD Abgabe'!$H$28,FALSE)=0),"",IF($L547&lt;&gt;0,"",IFERROR(IF(AND(P547&gt;0,O547&lt;&gt;"",Q547&lt;&gt;"t TM"),VLOOKUP($E547,'SD Abgabe'!$A$32:$N$610,'SD Abgabe'!$H$28,FALSE)/O547*P547,VLOOKUP($E547,'SD Abgabe'!$A$32:$N$610,'SD Abgabe'!$H$28,FALSE)),""))),"")</f>
        <v/>
      </c>
      <c r="AC547" s="87"/>
      <c r="AD547" s="424" t="s">
        <v>667</v>
      </c>
      <c r="AE547" s="26" t="str">
        <f>IF($M547=0,"",IFERROR(VLOOKUP($E547,'SD Abgabe'!$A$32:$N$556,AE$20,FALSE),""))</f>
        <v/>
      </c>
      <c r="AF547" s="15">
        <f t="shared" ca="1" si="179"/>
        <v>0</v>
      </c>
      <c r="AG547">
        <f t="shared" ca="1" si="167"/>
        <v>0</v>
      </c>
      <c r="AH547">
        <f t="shared" ca="1" si="168"/>
        <v>0</v>
      </c>
      <c r="AI547">
        <f t="shared" ca="1" si="169"/>
        <v>0</v>
      </c>
      <c r="AJ547">
        <f t="shared" ca="1" si="170"/>
        <v>0</v>
      </c>
      <c r="AK547">
        <f t="shared" si="180"/>
        <v>0</v>
      </c>
      <c r="AL547" s="28" t="e">
        <f ca="1">COUNTIF(OFFSET('SD Abgabe'!$C$32,VLOOKUP(J547,Art_Abgabe,3,FALSE),0,VLOOKUP(J547,Art_Abgabe,4,FALSE)-VLOOKUP(J547,Art_Abgabe,3,FALSE)+1,1),K547)</f>
        <v>#N/A</v>
      </c>
      <c r="AM547" s="14">
        <f ca="1">COUNTIF(OFFSET('SD Abgabe'!$M$32,VLOOKUP(E547,'SD Abgabe'!$A$33:$X$485,'SD Abgabe'!$X$28,FALSE),0,1,VLOOKUP(E547,'SD Abgabe'!$A$33:$Y$485,'SD Abgabe'!$Y$28,FALSE)),M547)</f>
        <v>0</v>
      </c>
      <c r="AN547" s="91">
        <f t="shared" ca="1" si="171"/>
        <v>0</v>
      </c>
      <c r="AO547" s="98">
        <f t="shared" si="181"/>
        <v>3</v>
      </c>
      <c r="AP547" s="98">
        <f t="shared" si="172"/>
        <v>0</v>
      </c>
      <c r="AQ547" s="17" t="str">
        <f t="shared" si="173"/>
        <v>1900-1-Abgabe</v>
      </c>
    </row>
    <row r="548" spans="1:43">
      <c r="A548" s="98">
        <f t="shared" si="162"/>
        <v>0</v>
      </c>
      <c r="B548" s="98" t="str">
        <f>IF(C548=1,SUM($C$23:C548),"")</f>
        <v/>
      </c>
      <c r="C548" s="98">
        <f t="shared" si="163"/>
        <v>0</v>
      </c>
      <c r="D548" t="str">
        <f t="shared" si="175"/>
        <v>1900-1-Abgabe-</v>
      </c>
      <c r="E548" s="7" t="str">
        <f t="shared" ca="1" si="164"/>
        <v>-</v>
      </c>
      <c r="F548" s="7">
        <f t="shared" si="176"/>
        <v>1900</v>
      </c>
      <c r="G548" s="7">
        <f t="shared" si="177"/>
        <v>1</v>
      </c>
      <c r="H548" s="162">
        <f t="shared" si="174"/>
        <v>526</v>
      </c>
      <c r="I548" s="77"/>
      <c r="J548" s="78"/>
      <c r="K548" s="79"/>
      <c r="L548" s="80"/>
      <c r="M548" s="177"/>
      <c r="N548" s="309" t="str">
        <f t="shared" ca="1" si="165"/>
        <v/>
      </c>
      <c r="O548" s="310" t="str">
        <f ca="1">IFERROR(IF(VLOOKUP($E548,'SD Abgabe'!$A$32:$N$610,'SD Abgabe'!$D$28,FALSE)=0,"",VLOOKUP($E548,'SD Abgabe'!$A$32:$N$610,'SD Abgabe'!$D$28,FALSE)),"")</f>
        <v/>
      </c>
      <c r="P548" s="313"/>
      <c r="Q548" s="317" t="str">
        <f>IF(OR($M548=0,L548&lt;&gt;0),"",IFERROR(VLOOKUP($E548,'SD Abgabe'!$A$32:$N$610,'SD Abgabe'!$E$28,FALSE),""))</f>
        <v/>
      </c>
      <c r="R548" s="87"/>
      <c r="S548" s="81" t="str">
        <f t="shared" si="166"/>
        <v/>
      </c>
      <c r="T548" s="82">
        <f>IF(M548="Tierische Erzeugnisse",IF(OR($M548=0,L548&lt;&gt;0,U548&gt;0),"",IFERROR(VLOOKUP($E548,'SD Abgabe'!$A$32:$N$4326,'SD Abgabe'!$J$28,FALSE),0)),)</f>
        <v>0</v>
      </c>
      <c r="U548" s="83"/>
      <c r="V548" s="81" t="str">
        <f t="shared" si="178"/>
        <v/>
      </c>
      <c r="W548" s="82">
        <f>IF(M548="organische Düngemittel",IF(OR($M548=0,L548&lt;&gt;0,X548&gt;0),"",IFERROR(VLOOKUP($E548,'SD Abgabe'!$A$32:$N$4326,'SD Abgabe'!$J$28,FALSE),)),)</f>
        <v>0</v>
      </c>
      <c r="X548" s="84"/>
      <c r="Y548" s="85" t="str">
        <f ca="1">IFERROR(VLOOKUP($E548,'SD Abgabe'!$A$32:$N$610,Y$20,FALSE),"")</f>
        <v/>
      </c>
      <c r="Z548" s="86" t="str">
        <f ca="1">IFERROR(IF(AND(J548&lt;&gt;"eigene Stoffe",VLOOKUP($E548,'SD Abgabe'!$A$32:$N$610,'SD Abgabe'!$G$28,FALSE)=0),"",IF($L548&lt;&gt;0,"",IFERROR(IF(AND(P548&gt;0,O548&lt;&gt;"",Q548&lt;&gt;"t TM"),VLOOKUP($E548,'SD Abgabe'!$A$32:$N$610,'SD Abgabe'!$G$28,FALSE)/O548*P548,VLOOKUP($E548,'SD Abgabe'!$A$32:$N$610,'SD Abgabe'!$G$28,FALSE)),""))),"")</f>
        <v/>
      </c>
      <c r="AA548" s="87"/>
      <c r="AB548" s="86" t="str">
        <f ca="1">IFERROR(IF(AND(J548&lt;&gt;"eigene Stoffe",VLOOKUP($E548,'SD Abgabe'!$A$32:$N$610,'SD Abgabe'!$H$28,FALSE)=0),"",IF($L548&lt;&gt;0,"",IFERROR(IF(AND(P548&gt;0,O548&lt;&gt;"",Q548&lt;&gt;"t TM"),VLOOKUP($E548,'SD Abgabe'!$A$32:$N$610,'SD Abgabe'!$H$28,FALSE)/O548*P548,VLOOKUP($E548,'SD Abgabe'!$A$32:$N$610,'SD Abgabe'!$H$28,FALSE)),""))),"")</f>
        <v/>
      </c>
      <c r="AC548" s="87"/>
      <c r="AD548" s="424" t="s">
        <v>667</v>
      </c>
      <c r="AE548" s="26" t="str">
        <f>IF($M548=0,"",IFERROR(VLOOKUP($E548,'SD Abgabe'!$A$32:$N$556,AE$20,FALSE),""))</f>
        <v/>
      </c>
      <c r="AF548" s="15">
        <f t="shared" ca="1" si="179"/>
        <v>0</v>
      </c>
      <c r="AG548">
        <f t="shared" ca="1" si="167"/>
        <v>0</v>
      </c>
      <c r="AH548">
        <f t="shared" ca="1" si="168"/>
        <v>0</v>
      </c>
      <c r="AI548">
        <f t="shared" ca="1" si="169"/>
        <v>0</v>
      </c>
      <c r="AJ548">
        <f t="shared" ca="1" si="170"/>
        <v>0</v>
      </c>
      <c r="AK548">
        <f t="shared" si="180"/>
        <v>0</v>
      </c>
      <c r="AL548" s="28" t="e">
        <f ca="1">COUNTIF(OFFSET('SD Abgabe'!$C$32,VLOOKUP(J548,Art_Abgabe,3,FALSE),0,VLOOKUP(J548,Art_Abgabe,4,FALSE)-VLOOKUP(J548,Art_Abgabe,3,FALSE)+1,1),K548)</f>
        <v>#N/A</v>
      </c>
      <c r="AM548" s="14">
        <f ca="1">COUNTIF(OFFSET('SD Abgabe'!$M$32,VLOOKUP(E548,'SD Abgabe'!$A$33:$X$485,'SD Abgabe'!$X$28,FALSE),0,1,VLOOKUP(E548,'SD Abgabe'!$A$33:$Y$485,'SD Abgabe'!$Y$28,FALSE)),M548)</f>
        <v>0</v>
      </c>
      <c r="AN548" s="91">
        <f t="shared" ca="1" si="171"/>
        <v>0</v>
      </c>
      <c r="AO548" s="98">
        <f t="shared" si="181"/>
        <v>3</v>
      </c>
      <c r="AP548" s="98">
        <f t="shared" si="172"/>
        <v>0</v>
      </c>
      <c r="AQ548" s="17" t="str">
        <f t="shared" si="173"/>
        <v>1900-1-Abgabe</v>
      </c>
    </row>
    <row r="549" spans="1:43">
      <c r="A549" s="98">
        <f t="shared" si="162"/>
        <v>0</v>
      </c>
      <c r="B549" s="98" t="str">
        <f>IF(C549=1,SUM($C$23:C549),"")</f>
        <v/>
      </c>
      <c r="C549" s="98">
        <f t="shared" si="163"/>
        <v>0</v>
      </c>
      <c r="D549" t="str">
        <f t="shared" si="175"/>
        <v>1900-1-Abgabe-</v>
      </c>
      <c r="E549" s="7" t="str">
        <f t="shared" ca="1" si="164"/>
        <v>-</v>
      </c>
      <c r="F549" s="7">
        <f t="shared" si="176"/>
        <v>1900</v>
      </c>
      <c r="G549" s="7">
        <f t="shared" si="177"/>
        <v>1</v>
      </c>
      <c r="H549" s="162">
        <f t="shared" si="174"/>
        <v>527</v>
      </c>
      <c r="I549" s="77"/>
      <c r="J549" s="78"/>
      <c r="K549" s="79"/>
      <c r="L549" s="80"/>
      <c r="M549" s="177"/>
      <c r="N549" s="309" t="str">
        <f t="shared" ca="1" si="165"/>
        <v/>
      </c>
      <c r="O549" s="310" t="str">
        <f ca="1">IFERROR(IF(VLOOKUP($E549,'SD Abgabe'!$A$32:$N$610,'SD Abgabe'!$D$28,FALSE)=0,"",VLOOKUP($E549,'SD Abgabe'!$A$32:$N$610,'SD Abgabe'!$D$28,FALSE)),"")</f>
        <v/>
      </c>
      <c r="P549" s="313"/>
      <c r="Q549" s="317" t="str">
        <f>IF(OR($M549=0,L549&lt;&gt;0),"",IFERROR(VLOOKUP($E549,'SD Abgabe'!$A$32:$N$610,'SD Abgabe'!$E$28,FALSE),""))</f>
        <v/>
      </c>
      <c r="R549" s="87"/>
      <c r="S549" s="81" t="str">
        <f t="shared" si="166"/>
        <v/>
      </c>
      <c r="T549" s="82">
        <f>IF(M549="Tierische Erzeugnisse",IF(OR($M549=0,L549&lt;&gt;0,U549&gt;0),"",IFERROR(VLOOKUP($E549,'SD Abgabe'!$A$32:$N$4326,'SD Abgabe'!$J$28,FALSE),0)),)</f>
        <v>0</v>
      </c>
      <c r="U549" s="83"/>
      <c r="V549" s="81" t="str">
        <f t="shared" si="178"/>
        <v/>
      </c>
      <c r="W549" s="82">
        <f>IF(M549="organische Düngemittel",IF(OR($M549=0,L549&lt;&gt;0,X549&gt;0),"",IFERROR(VLOOKUP($E549,'SD Abgabe'!$A$32:$N$4326,'SD Abgabe'!$J$28,FALSE),)),)</f>
        <v>0</v>
      </c>
      <c r="X549" s="84"/>
      <c r="Y549" s="85" t="str">
        <f ca="1">IFERROR(VLOOKUP($E549,'SD Abgabe'!$A$32:$N$610,Y$20,FALSE),"")</f>
        <v/>
      </c>
      <c r="Z549" s="86" t="str">
        <f ca="1">IFERROR(IF(AND(J549&lt;&gt;"eigene Stoffe",VLOOKUP($E549,'SD Abgabe'!$A$32:$N$610,'SD Abgabe'!$G$28,FALSE)=0),"",IF($L549&lt;&gt;0,"",IFERROR(IF(AND(P549&gt;0,O549&lt;&gt;"",Q549&lt;&gt;"t TM"),VLOOKUP($E549,'SD Abgabe'!$A$32:$N$610,'SD Abgabe'!$G$28,FALSE)/O549*P549,VLOOKUP($E549,'SD Abgabe'!$A$32:$N$610,'SD Abgabe'!$G$28,FALSE)),""))),"")</f>
        <v/>
      </c>
      <c r="AA549" s="87"/>
      <c r="AB549" s="86" t="str">
        <f ca="1">IFERROR(IF(AND(J549&lt;&gt;"eigene Stoffe",VLOOKUP($E549,'SD Abgabe'!$A$32:$N$610,'SD Abgabe'!$H$28,FALSE)=0),"",IF($L549&lt;&gt;0,"",IFERROR(IF(AND(P549&gt;0,O549&lt;&gt;"",Q549&lt;&gt;"t TM"),VLOOKUP($E549,'SD Abgabe'!$A$32:$N$610,'SD Abgabe'!$H$28,FALSE)/O549*P549,VLOOKUP($E549,'SD Abgabe'!$A$32:$N$610,'SD Abgabe'!$H$28,FALSE)),""))),"")</f>
        <v/>
      </c>
      <c r="AC549" s="87"/>
      <c r="AD549" s="424" t="s">
        <v>667</v>
      </c>
      <c r="AE549" s="26" t="str">
        <f>IF($M549=0,"",IFERROR(VLOOKUP($E549,'SD Abgabe'!$A$32:$N$556,AE$20,FALSE),""))</f>
        <v/>
      </c>
      <c r="AF549" s="15">
        <f t="shared" ca="1" si="179"/>
        <v>0</v>
      </c>
      <c r="AG549">
        <f t="shared" ca="1" si="167"/>
        <v>0</v>
      </c>
      <c r="AH549">
        <f t="shared" ca="1" si="168"/>
        <v>0</v>
      </c>
      <c r="AI549">
        <f t="shared" ca="1" si="169"/>
        <v>0</v>
      </c>
      <c r="AJ549">
        <f t="shared" ca="1" si="170"/>
        <v>0</v>
      </c>
      <c r="AK549">
        <f t="shared" si="180"/>
        <v>0</v>
      </c>
      <c r="AL549" s="28" t="e">
        <f ca="1">COUNTIF(OFFSET('SD Abgabe'!$C$32,VLOOKUP(J549,Art_Abgabe,3,FALSE),0,VLOOKUP(J549,Art_Abgabe,4,FALSE)-VLOOKUP(J549,Art_Abgabe,3,FALSE)+1,1),K549)</f>
        <v>#N/A</v>
      </c>
      <c r="AM549" s="14">
        <f ca="1">COUNTIF(OFFSET('SD Abgabe'!$M$32,VLOOKUP(E549,'SD Abgabe'!$A$33:$X$485,'SD Abgabe'!$X$28,FALSE),0,1,VLOOKUP(E549,'SD Abgabe'!$A$33:$Y$485,'SD Abgabe'!$Y$28,FALSE)),M549)</f>
        <v>0</v>
      </c>
      <c r="AN549" s="91">
        <f t="shared" ca="1" si="171"/>
        <v>0</v>
      </c>
      <c r="AO549" s="98">
        <f t="shared" si="181"/>
        <v>3</v>
      </c>
      <c r="AP549" s="98">
        <f t="shared" si="172"/>
        <v>0</v>
      </c>
      <c r="AQ549" s="17" t="str">
        <f t="shared" si="173"/>
        <v>1900-1-Abgabe</v>
      </c>
    </row>
    <row r="550" spans="1:43">
      <c r="A550" s="98">
        <f t="shared" si="162"/>
        <v>0</v>
      </c>
      <c r="B550" s="98" t="str">
        <f>IF(C550=1,SUM($C$23:C550),"")</f>
        <v/>
      </c>
      <c r="C550" s="98">
        <f t="shared" si="163"/>
        <v>0</v>
      </c>
      <c r="D550" t="str">
        <f t="shared" si="175"/>
        <v>1900-1-Abgabe-</v>
      </c>
      <c r="E550" s="7" t="str">
        <f t="shared" ca="1" si="164"/>
        <v>-</v>
      </c>
      <c r="F550" s="7">
        <f t="shared" si="176"/>
        <v>1900</v>
      </c>
      <c r="G550" s="7">
        <f t="shared" si="177"/>
        <v>1</v>
      </c>
      <c r="H550" s="162">
        <f t="shared" si="174"/>
        <v>528</v>
      </c>
      <c r="I550" s="77"/>
      <c r="J550" s="78"/>
      <c r="K550" s="79"/>
      <c r="L550" s="80"/>
      <c r="M550" s="177"/>
      <c r="N550" s="309" t="str">
        <f t="shared" ca="1" si="165"/>
        <v/>
      </c>
      <c r="O550" s="310" t="str">
        <f ca="1">IFERROR(IF(VLOOKUP($E550,'SD Abgabe'!$A$32:$N$610,'SD Abgabe'!$D$28,FALSE)=0,"",VLOOKUP($E550,'SD Abgabe'!$A$32:$N$610,'SD Abgabe'!$D$28,FALSE)),"")</f>
        <v/>
      </c>
      <c r="P550" s="313"/>
      <c r="Q550" s="317" t="str">
        <f>IF(OR($M550=0,L550&lt;&gt;0),"",IFERROR(VLOOKUP($E550,'SD Abgabe'!$A$32:$N$610,'SD Abgabe'!$E$28,FALSE),""))</f>
        <v/>
      </c>
      <c r="R550" s="87"/>
      <c r="S550" s="81" t="str">
        <f t="shared" si="166"/>
        <v/>
      </c>
      <c r="T550" s="82">
        <f>IF(M550="Tierische Erzeugnisse",IF(OR($M550=0,L550&lt;&gt;0,U550&gt;0),"",IFERROR(VLOOKUP($E550,'SD Abgabe'!$A$32:$N$4326,'SD Abgabe'!$J$28,FALSE),0)),)</f>
        <v>0</v>
      </c>
      <c r="U550" s="83"/>
      <c r="V550" s="81" t="str">
        <f t="shared" si="178"/>
        <v/>
      </c>
      <c r="W550" s="82">
        <f>IF(M550="organische Düngemittel",IF(OR($M550=0,L550&lt;&gt;0,X550&gt;0),"",IFERROR(VLOOKUP($E550,'SD Abgabe'!$A$32:$N$4326,'SD Abgabe'!$J$28,FALSE),)),)</f>
        <v>0</v>
      </c>
      <c r="X550" s="84"/>
      <c r="Y550" s="85" t="str">
        <f ca="1">IFERROR(VLOOKUP($E550,'SD Abgabe'!$A$32:$N$610,Y$20,FALSE),"")</f>
        <v/>
      </c>
      <c r="Z550" s="86" t="str">
        <f ca="1">IFERROR(IF(AND(J550&lt;&gt;"eigene Stoffe",VLOOKUP($E550,'SD Abgabe'!$A$32:$N$610,'SD Abgabe'!$G$28,FALSE)=0),"",IF($L550&lt;&gt;0,"",IFERROR(IF(AND(P550&gt;0,O550&lt;&gt;"",Q550&lt;&gt;"t TM"),VLOOKUP($E550,'SD Abgabe'!$A$32:$N$610,'SD Abgabe'!$G$28,FALSE)/O550*P550,VLOOKUP($E550,'SD Abgabe'!$A$32:$N$610,'SD Abgabe'!$G$28,FALSE)),""))),"")</f>
        <v/>
      </c>
      <c r="AA550" s="87"/>
      <c r="AB550" s="86" t="str">
        <f ca="1">IFERROR(IF(AND(J550&lt;&gt;"eigene Stoffe",VLOOKUP($E550,'SD Abgabe'!$A$32:$N$610,'SD Abgabe'!$H$28,FALSE)=0),"",IF($L550&lt;&gt;0,"",IFERROR(IF(AND(P550&gt;0,O550&lt;&gt;"",Q550&lt;&gt;"t TM"),VLOOKUP($E550,'SD Abgabe'!$A$32:$N$610,'SD Abgabe'!$H$28,FALSE)/O550*P550,VLOOKUP($E550,'SD Abgabe'!$A$32:$N$610,'SD Abgabe'!$H$28,FALSE)),""))),"")</f>
        <v/>
      </c>
      <c r="AC550" s="87"/>
      <c r="AD550" s="424" t="s">
        <v>667</v>
      </c>
      <c r="AE550" s="26" t="str">
        <f>IF($M550=0,"",IFERROR(VLOOKUP($E550,'SD Abgabe'!$A$32:$N$556,AE$20,FALSE),""))</f>
        <v/>
      </c>
      <c r="AF550" s="15">
        <f t="shared" ca="1" si="179"/>
        <v>0</v>
      </c>
      <c r="AG550">
        <f t="shared" ca="1" si="167"/>
        <v>0</v>
      </c>
      <c r="AH550">
        <f t="shared" ca="1" si="168"/>
        <v>0</v>
      </c>
      <c r="AI550">
        <f t="shared" ca="1" si="169"/>
        <v>0</v>
      </c>
      <c r="AJ550">
        <f t="shared" ca="1" si="170"/>
        <v>0</v>
      </c>
      <c r="AK550">
        <f t="shared" si="180"/>
        <v>0</v>
      </c>
      <c r="AL550" s="28" t="e">
        <f ca="1">COUNTIF(OFFSET('SD Abgabe'!$C$32,VLOOKUP(J550,Art_Abgabe,3,FALSE),0,VLOOKUP(J550,Art_Abgabe,4,FALSE)-VLOOKUP(J550,Art_Abgabe,3,FALSE)+1,1),K550)</f>
        <v>#N/A</v>
      </c>
      <c r="AM550" s="14">
        <f ca="1">COUNTIF(OFFSET('SD Abgabe'!$M$32,VLOOKUP(E550,'SD Abgabe'!$A$33:$X$485,'SD Abgabe'!$X$28,FALSE),0,1,VLOOKUP(E550,'SD Abgabe'!$A$33:$Y$485,'SD Abgabe'!$Y$28,FALSE)),M550)</f>
        <v>0</v>
      </c>
      <c r="AN550" s="91">
        <f t="shared" ca="1" si="171"/>
        <v>0</v>
      </c>
      <c r="AO550" s="98">
        <f t="shared" si="181"/>
        <v>3</v>
      </c>
      <c r="AP550" s="98">
        <f t="shared" si="172"/>
        <v>0</v>
      </c>
      <c r="AQ550" s="17" t="str">
        <f t="shared" si="173"/>
        <v>1900-1-Abgabe</v>
      </c>
    </row>
    <row r="551" spans="1:43">
      <c r="A551" s="98">
        <f t="shared" si="162"/>
        <v>0</v>
      </c>
      <c r="B551" s="98" t="str">
        <f>IF(C551=1,SUM($C$23:C551),"")</f>
        <v/>
      </c>
      <c r="C551" s="98">
        <f t="shared" si="163"/>
        <v>0</v>
      </c>
      <c r="D551" t="str">
        <f t="shared" si="175"/>
        <v>1900-1-Abgabe-</v>
      </c>
      <c r="E551" s="7" t="str">
        <f t="shared" ca="1" si="164"/>
        <v>-</v>
      </c>
      <c r="F551" s="7">
        <f t="shared" si="176"/>
        <v>1900</v>
      </c>
      <c r="G551" s="7">
        <f t="shared" si="177"/>
        <v>1</v>
      </c>
      <c r="H551" s="162">
        <f t="shared" si="174"/>
        <v>529</v>
      </c>
      <c r="I551" s="77"/>
      <c r="J551" s="78"/>
      <c r="K551" s="79"/>
      <c r="L551" s="80"/>
      <c r="M551" s="177"/>
      <c r="N551" s="309" t="str">
        <f t="shared" ca="1" si="165"/>
        <v/>
      </c>
      <c r="O551" s="310" t="str">
        <f ca="1">IFERROR(IF(VLOOKUP($E551,'SD Abgabe'!$A$32:$N$610,'SD Abgabe'!$D$28,FALSE)=0,"",VLOOKUP($E551,'SD Abgabe'!$A$32:$N$610,'SD Abgabe'!$D$28,FALSE)),"")</f>
        <v/>
      </c>
      <c r="P551" s="313"/>
      <c r="Q551" s="317" t="str">
        <f>IF(OR($M551=0,L551&lt;&gt;0),"",IFERROR(VLOOKUP($E551,'SD Abgabe'!$A$32:$N$610,'SD Abgabe'!$E$28,FALSE),""))</f>
        <v/>
      </c>
      <c r="R551" s="87"/>
      <c r="S551" s="81" t="str">
        <f t="shared" si="166"/>
        <v/>
      </c>
      <c r="T551" s="82">
        <f>IF(M551="Tierische Erzeugnisse",IF(OR($M551=0,L551&lt;&gt;0,U551&gt;0),"",IFERROR(VLOOKUP($E551,'SD Abgabe'!$A$32:$N$4326,'SD Abgabe'!$J$28,FALSE),0)),)</f>
        <v>0</v>
      </c>
      <c r="U551" s="83"/>
      <c r="V551" s="81" t="str">
        <f t="shared" si="178"/>
        <v/>
      </c>
      <c r="W551" s="82">
        <f>IF(M551="organische Düngemittel",IF(OR($M551=0,L551&lt;&gt;0,X551&gt;0),"",IFERROR(VLOOKUP($E551,'SD Abgabe'!$A$32:$N$4326,'SD Abgabe'!$J$28,FALSE),)),)</f>
        <v>0</v>
      </c>
      <c r="X551" s="84"/>
      <c r="Y551" s="85" t="str">
        <f ca="1">IFERROR(VLOOKUP($E551,'SD Abgabe'!$A$32:$N$610,Y$20,FALSE),"")</f>
        <v/>
      </c>
      <c r="Z551" s="86" t="str">
        <f ca="1">IFERROR(IF(AND(J551&lt;&gt;"eigene Stoffe",VLOOKUP($E551,'SD Abgabe'!$A$32:$N$610,'SD Abgabe'!$G$28,FALSE)=0),"",IF($L551&lt;&gt;0,"",IFERROR(IF(AND(P551&gt;0,O551&lt;&gt;"",Q551&lt;&gt;"t TM"),VLOOKUP($E551,'SD Abgabe'!$A$32:$N$610,'SD Abgabe'!$G$28,FALSE)/O551*P551,VLOOKUP($E551,'SD Abgabe'!$A$32:$N$610,'SD Abgabe'!$G$28,FALSE)),""))),"")</f>
        <v/>
      </c>
      <c r="AA551" s="87"/>
      <c r="AB551" s="86" t="str">
        <f ca="1">IFERROR(IF(AND(J551&lt;&gt;"eigene Stoffe",VLOOKUP($E551,'SD Abgabe'!$A$32:$N$610,'SD Abgabe'!$H$28,FALSE)=0),"",IF($L551&lt;&gt;0,"",IFERROR(IF(AND(P551&gt;0,O551&lt;&gt;"",Q551&lt;&gt;"t TM"),VLOOKUP($E551,'SD Abgabe'!$A$32:$N$610,'SD Abgabe'!$H$28,FALSE)/O551*P551,VLOOKUP($E551,'SD Abgabe'!$A$32:$N$610,'SD Abgabe'!$H$28,FALSE)),""))),"")</f>
        <v/>
      </c>
      <c r="AC551" s="87"/>
      <c r="AD551" s="424" t="s">
        <v>667</v>
      </c>
      <c r="AE551" s="26" t="str">
        <f>IF($M551=0,"",IFERROR(VLOOKUP($E551,'SD Abgabe'!$A$32:$N$556,AE$20,FALSE),""))</f>
        <v/>
      </c>
      <c r="AF551" s="15">
        <f t="shared" ca="1" si="179"/>
        <v>0</v>
      </c>
      <c r="AG551">
        <f t="shared" ca="1" si="167"/>
        <v>0</v>
      </c>
      <c r="AH551">
        <f t="shared" ca="1" si="168"/>
        <v>0</v>
      </c>
      <c r="AI551">
        <f t="shared" ca="1" si="169"/>
        <v>0</v>
      </c>
      <c r="AJ551">
        <f t="shared" ca="1" si="170"/>
        <v>0</v>
      </c>
      <c r="AK551">
        <f t="shared" si="180"/>
        <v>0</v>
      </c>
      <c r="AL551" s="28" t="e">
        <f ca="1">COUNTIF(OFFSET('SD Abgabe'!$C$32,VLOOKUP(J551,Art_Abgabe,3,FALSE),0,VLOOKUP(J551,Art_Abgabe,4,FALSE)-VLOOKUP(J551,Art_Abgabe,3,FALSE)+1,1),K551)</f>
        <v>#N/A</v>
      </c>
      <c r="AM551" s="14">
        <f ca="1">COUNTIF(OFFSET('SD Abgabe'!$M$32,VLOOKUP(E551,'SD Abgabe'!$A$33:$X$485,'SD Abgabe'!$X$28,FALSE),0,1,VLOOKUP(E551,'SD Abgabe'!$A$33:$Y$485,'SD Abgabe'!$Y$28,FALSE)),M551)</f>
        <v>0</v>
      </c>
      <c r="AN551" s="91">
        <f t="shared" ca="1" si="171"/>
        <v>0</v>
      </c>
      <c r="AO551" s="98">
        <f t="shared" si="181"/>
        <v>3</v>
      </c>
      <c r="AP551" s="98">
        <f t="shared" si="172"/>
        <v>0</v>
      </c>
      <c r="AQ551" s="17" t="str">
        <f t="shared" si="173"/>
        <v>1900-1-Abgabe</v>
      </c>
    </row>
    <row r="552" spans="1:43">
      <c r="A552" s="98">
        <f t="shared" si="162"/>
        <v>0</v>
      </c>
      <c r="B552" s="98" t="str">
        <f>IF(C552=1,SUM($C$23:C552),"")</f>
        <v/>
      </c>
      <c r="C552" s="98">
        <f t="shared" si="163"/>
        <v>0</v>
      </c>
      <c r="D552" t="str">
        <f t="shared" si="175"/>
        <v>1900-1-Abgabe-</v>
      </c>
      <c r="E552" s="7" t="str">
        <f t="shared" ca="1" si="164"/>
        <v>-</v>
      </c>
      <c r="F552" s="7">
        <f t="shared" si="176"/>
        <v>1900</v>
      </c>
      <c r="G552" s="7">
        <f t="shared" si="177"/>
        <v>1</v>
      </c>
      <c r="H552" s="162">
        <f t="shared" si="174"/>
        <v>530</v>
      </c>
      <c r="I552" s="77"/>
      <c r="J552" s="78"/>
      <c r="K552" s="79"/>
      <c r="L552" s="80"/>
      <c r="M552" s="177"/>
      <c r="N552" s="309" t="str">
        <f t="shared" ca="1" si="165"/>
        <v/>
      </c>
      <c r="O552" s="310" t="str">
        <f ca="1">IFERROR(IF(VLOOKUP($E552,'SD Abgabe'!$A$32:$N$610,'SD Abgabe'!$D$28,FALSE)=0,"",VLOOKUP($E552,'SD Abgabe'!$A$32:$N$610,'SD Abgabe'!$D$28,FALSE)),"")</f>
        <v/>
      </c>
      <c r="P552" s="313"/>
      <c r="Q552" s="317" t="str">
        <f>IF(OR($M552=0,L552&lt;&gt;0),"",IFERROR(VLOOKUP($E552,'SD Abgabe'!$A$32:$N$610,'SD Abgabe'!$E$28,FALSE),""))</f>
        <v/>
      </c>
      <c r="R552" s="87"/>
      <c r="S552" s="81" t="str">
        <f t="shared" si="166"/>
        <v/>
      </c>
      <c r="T552" s="82">
        <f>IF(M552="Tierische Erzeugnisse",IF(OR($M552=0,L552&lt;&gt;0,U552&gt;0),"",IFERROR(VLOOKUP($E552,'SD Abgabe'!$A$32:$N$4326,'SD Abgabe'!$J$28,FALSE),0)),)</f>
        <v>0</v>
      </c>
      <c r="U552" s="83"/>
      <c r="V552" s="81" t="str">
        <f t="shared" si="178"/>
        <v/>
      </c>
      <c r="W552" s="82">
        <f>IF(M552="organische Düngemittel",IF(OR($M552=0,L552&lt;&gt;0,X552&gt;0),"",IFERROR(VLOOKUP($E552,'SD Abgabe'!$A$32:$N$4326,'SD Abgabe'!$J$28,FALSE),)),)</f>
        <v>0</v>
      </c>
      <c r="X552" s="84"/>
      <c r="Y552" s="85" t="str">
        <f ca="1">IFERROR(VLOOKUP($E552,'SD Abgabe'!$A$32:$N$610,Y$20,FALSE),"")</f>
        <v/>
      </c>
      <c r="Z552" s="86" t="str">
        <f ca="1">IFERROR(IF(AND(J552&lt;&gt;"eigene Stoffe",VLOOKUP($E552,'SD Abgabe'!$A$32:$N$610,'SD Abgabe'!$G$28,FALSE)=0),"",IF($L552&lt;&gt;0,"",IFERROR(IF(AND(P552&gt;0,O552&lt;&gt;"",Q552&lt;&gt;"t TM"),VLOOKUP($E552,'SD Abgabe'!$A$32:$N$610,'SD Abgabe'!$G$28,FALSE)/O552*P552,VLOOKUP($E552,'SD Abgabe'!$A$32:$N$610,'SD Abgabe'!$G$28,FALSE)),""))),"")</f>
        <v/>
      </c>
      <c r="AA552" s="87"/>
      <c r="AB552" s="86" t="str">
        <f ca="1">IFERROR(IF(AND(J552&lt;&gt;"eigene Stoffe",VLOOKUP($E552,'SD Abgabe'!$A$32:$N$610,'SD Abgabe'!$H$28,FALSE)=0),"",IF($L552&lt;&gt;0,"",IFERROR(IF(AND(P552&gt;0,O552&lt;&gt;"",Q552&lt;&gt;"t TM"),VLOOKUP($E552,'SD Abgabe'!$A$32:$N$610,'SD Abgabe'!$H$28,FALSE)/O552*P552,VLOOKUP($E552,'SD Abgabe'!$A$32:$N$610,'SD Abgabe'!$H$28,FALSE)),""))),"")</f>
        <v/>
      </c>
      <c r="AC552" s="87"/>
      <c r="AD552" s="424" t="s">
        <v>667</v>
      </c>
      <c r="AE552" s="26" t="str">
        <f>IF($M552=0,"",IFERROR(VLOOKUP($E552,'SD Abgabe'!$A$32:$N$556,AE$20,FALSE),""))</f>
        <v/>
      </c>
      <c r="AF552" s="15">
        <f t="shared" ca="1" si="179"/>
        <v>0</v>
      </c>
      <c r="AG552">
        <f t="shared" ca="1" si="167"/>
        <v>0</v>
      </c>
      <c r="AH552">
        <f t="shared" ca="1" si="168"/>
        <v>0</v>
      </c>
      <c r="AI552">
        <f t="shared" ca="1" si="169"/>
        <v>0</v>
      </c>
      <c r="AJ552">
        <f t="shared" ca="1" si="170"/>
        <v>0</v>
      </c>
      <c r="AK552">
        <f t="shared" si="180"/>
        <v>0</v>
      </c>
      <c r="AL552" s="28" t="e">
        <f ca="1">COUNTIF(OFFSET('SD Abgabe'!$C$32,VLOOKUP(J552,Art_Abgabe,3,FALSE),0,VLOOKUP(J552,Art_Abgabe,4,FALSE)-VLOOKUP(J552,Art_Abgabe,3,FALSE)+1,1),K552)</f>
        <v>#N/A</v>
      </c>
      <c r="AM552" s="14">
        <f ca="1">COUNTIF(OFFSET('SD Abgabe'!$M$32,VLOOKUP(E552,'SD Abgabe'!$A$33:$X$485,'SD Abgabe'!$X$28,FALSE),0,1,VLOOKUP(E552,'SD Abgabe'!$A$33:$Y$485,'SD Abgabe'!$Y$28,FALSE)),M552)</f>
        <v>0</v>
      </c>
      <c r="AN552" s="91">
        <f t="shared" ca="1" si="171"/>
        <v>0</v>
      </c>
      <c r="AO552" s="98">
        <f t="shared" si="181"/>
        <v>3</v>
      </c>
      <c r="AP552" s="98">
        <f t="shared" si="172"/>
        <v>0</v>
      </c>
      <c r="AQ552" s="17" t="str">
        <f t="shared" si="173"/>
        <v>1900-1-Abgabe</v>
      </c>
    </row>
    <row r="553" spans="1:43">
      <c r="A553" s="98">
        <f t="shared" si="162"/>
        <v>0</v>
      </c>
      <c r="B553" s="98" t="str">
        <f>IF(C553=1,SUM($C$23:C553),"")</f>
        <v/>
      </c>
      <c r="C553" s="98">
        <f t="shared" si="163"/>
        <v>0</v>
      </c>
      <c r="D553" t="str">
        <f t="shared" si="175"/>
        <v>1900-1-Abgabe-</v>
      </c>
      <c r="E553" s="7" t="str">
        <f t="shared" ca="1" si="164"/>
        <v>-</v>
      </c>
      <c r="F553" s="7">
        <f t="shared" si="176"/>
        <v>1900</v>
      </c>
      <c r="G553" s="7">
        <f t="shared" si="177"/>
        <v>1</v>
      </c>
      <c r="H553" s="162">
        <f t="shared" si="174"/>
        <v>531</v>
      </c>
      <c r="I553" s="77"/>
      <c r="J553" s="78"/>
      <c r="K553" s="79"/>
      <c r="L553" s="80"/>
      <c r="M553" s="177"/>
      <c r="N553" s="309" t="str">
        <f t="shared" ca="1" si="165"/>
        <v/>
      </c>
      <c r="O553" s="310" t="str">
        <f ca="1">IFERROR(IF(VLOOKUP($E553,'SD Abgabe'!$A$32:$N$610,'SD Abgabe'!$D$28,FALSE)=0,"",VLOOKUP($E553,'SD Abgabe'!$A$32:$N$610,'SD Abgabe'!$D$28,FALSE)),"")</f>
        <v/>
      </c>
      <c r="P553" s="313"/>
      <c r="Q553" s="317" t="str">
        <f>IF(OR($M553=0,L553&lt;&gt;0),"",IFERROR(VLOOKUP($E553,'SD Abgabe'!$A$32:$N$610,'SD Abgabe'!$E$28,FALSE),""))</f>
        <v/>
      </c>
      <c r="R553" s="87"/>
      <c r="S553" s="81" t="str">
        <f t="shared" si="166"/>
        <v/>
      </c>
      <c r="T553" s="82">
        <f>IF(M553="Tierische Erzeugnisse",IF(OR($M553=0,L553&lt;&gt;0,U553&gt;0),"",IFERROR(VLOOKUP($E553,'SD Abgabe'!$A$32:$N$4326,'SD Abgabe'!$J$28,FALSE),0)),)</f>
        <v>0</v>
      </c>
      <c r="U553" s="83"/>
      <c r="V553" s="81" t="str">
        <f t="shared" si="178"/>
        <v/>
      </c>
      <c r="W553" s="82">
        <f>IF(M553="organische Düngemittel",IF(OR($M553=0,L553&lt;&gt;0,X553&gt;0),"",IFERROR(VLOOKUP($E553,'SD Abgabe'!$A$32:$N$4326,'SD Abgabe'!$J$28,FALSE),)),)</f>
        <v>0</v>
      </c>
      <c r="X553" s="84"/>
      <c r="Y553" s="85" t="str">
        <f ca="1">IFERROR(VLOOKUP($E553,'SD Abgabe'!$A$32:$N$610,Y$20,FALSE),"")</f>
        <v/>
      </c>
      <c r="Z553" s="86" t="str">
        <f ca="1">IFERROR(IF(AND(J553&lt;&gt;"eigene Stoffe",VLOOKUP($E553,'SD Abgabe'!$A$32:$N$610,'SD Abgabe'!$G$28,FALSE)=0),"",IF($L553&lt;&gt;0,"",IFERROR(IF(AND(P553&gt;0,O553&lt;&gt;"",Q553&lt;&gt;"t TM"),VLOOKUP($E553,'SD Abgabe'!$A$32:$N$610,'SD Abgabe'!$G$28,FALSE)/O553*P553,VLOOKUP($E553,'SD Abgabe'!$A$32:$N$610,'SD Abgabe'!$G$28,FALSE)),""))),"")</f>
        <v/>
      </c>
      <c r="AA553" s="87"/>
      <c r="AB553" s="86" t="str">
        <f ca="1">IFERROR(IF(AND(J553&lt;&gt;"eigene Stoffe",VLOOKUP($E553,'SD Abgabe'!$A$32:$N$610,'SD Abgabe'!$H$28,FALSE)=0),"",IF($L553&lt;&gt;0,"",IFERROR(IF(AND(P553&gt;0,O553&lt;&gt;"",Q553&lt;&gt;"t TM"),VLOOKUP($E553,'SD Abgabe'!$A$32:$N$610,'SD Abgabe'!$H$28,FALSE)/O553*P553,VLOOKUP($E553,'SD Abgabe'!$A$32:$N$610,'SD Abgabe'!$H$28,FALSE)),""))),"")</f>
        <v/>
      </c>
      <c r="AC553" s="87"/>
      <c r="AD553" s="424" t="s">
        <v>667</v>
      </c>
      <c r="AE553" s="26" t="str">
        <f>IF($M553=0,"",IFERROR(VLOOKUP($E553,'SD Abgabe'!$A$32:$N$556,AE$20,FALSE),""))</f>
        <v/>
      </c>
      <c r="AF553" s="15">
        <f t="shared" ca="1" si="179"/>
        <v>0</v>
      </c>
      <c r="AG553">
        <f t="shared" ca="1" si="167"/>
        <v>0</v>
      </c>
      <c r="AH553">
        <f t="shared" ca="1" si="168"/>
        <v>0</v>
      </c>
      <c r="AI553">
        <f t="shared" ca="1" si="169"/>
        <v>0</v>
      </c>
      <c r="AJ553">
        <f t="shared" ca="1" si="170"/>
        <v>0</v>
      </c>
      <c r="AK553">
        <f t="shared" si="180"/>
        <v>0</v>
      </c>
      <c r="AL553" s="28" t="e">
        <f ca="1">COUNTIF(OFFSET('SD Abgabe'!$C$32,VLOOKUP(J553,Art_Abgabe,3,FALSE),0,VLOOKUP(J553,Art_Abgabe,4,FALSE)-VLOOKUP(J553,Art_Abgabe,3,FALSE)+1,1),K553)</f>
        <v>#N/A</v>
      </c>
      <c r="AM553" s="14">
        <f ca="1">COUNTIF(OFFSET('SD Abgabe'!$M$32,VLOOKUP(E553,'SD Abgabe'!$A$33:$X$485,'SD Abgabe'!$X$28,FALSE),0,1,VLOOKUP(E553,'SD Abgabe'!$A$33:$Y$485,'SD Abgabe'!$Y$28,FALSE)),M553)</f>
        <v>0</v>
      </c>
      <c r="AN553" s="91">
        <f t="shared" ca="1" si="171"/>
        <v>0</v>
      </c>
      <c r="AO553" s="98">
        <f t="shared" si="181"/>
        <v>3</v>
      </c>
      <c r="AP553" s="98">
        <f t="shared" si="172"/>
        <v>0</v>
      </c>
      <c r="AQ553" s="17" t="str">
        <f t="shared" si="173"/>
        <v>1900-1-Abgabe</v>
      </c>
    </row>
    <row r="554" spans="1:43">
      <c r="A554" s="98">
        <f t="shared" si="162"/>
        <v>0</v>
      </c>
      <c r="B554" s="98" t="str">
        <f>IF(C554=1,SUM($C$23:C554),"")</f>
        <v/>
      </c>
      <c r="C554" s="98">
        <f t="shared" si="163"/>
        <v>0</v>
      </c>
      <c r="D554" t="str">
        <f t="shared" si="175"/>
        <v>1900-1-Abgabe-</v>
      </c>
      <c r="E554" s="7" t="str">
        <f t="shared" ca="1" si="164"/>
        <v>-</v>
      </c>
      <c r="F554" s="7">
        <f t="shared" si="176"/>
        <v>1900</v>
      </c>
      <c r="G554" s="7">
        <f t="shared" si="177"/>
        <v>1</v>
      </c>
      <c r="H554" s="162">
        <f t="shared" si="174"/>
        <v>532</v>
      </c>
      <c r="I554" s="77"/>
      <c r="J554" s="78"/>
      <c r="K554" s="79"/>
      <c r="L554" s="80"/>
      <c r="M554" s="177"/>
      <c r="N554" s="309" t="str">
        <f t="shared" ca="1" si="165"/>
        <v/>
      </c>
      <c r="O554" s="310" t="str">
        <f ca="1">IFERROR(IF(VLOOKUP($E554,'SD Abgabe'!$A$32:$N$610,'SD Abgabe'!$D$28,FALSE)=0,"",VLOOKUP($E554,'SD Abgabe'!$A$32:$N$610,'SD Abgabe'!$D$28,FALSE)),"")</f>
        <v/>
      </c>
      <c r="P554" s="313"/>
      <c r="Q554" s="317" t="str">
        <f>IF(OR($M554=0,L554&lt;&gt;0),"",IFERROR(VLOOKUP($E554,'SD Abgabe'!$A$32:$N$610,'SD Abgabe'!$E$28,FALSE),""))</f>
        <v/>
      </c>
      <c r="R554" s="87"/>
      <c r="S554" s="81" t="str">
        <f t="shared" si="166"/>
        <v/>
      </c>
      <c r="T554" s="82">
        <f>IF(M554="Tierische Erzeugnisse",IF(OR($M554=0,L554&lt;&gt;0,U554&gt;0),"",IFERROR(VLOOKUP($E554,'SD Abgabe'!$A$32:$N$4326,'SD Abgabe'!$J$28,FALSE),0)),)</f>
        <v>0</v>
      </c>
      <c r="U554" s="83"/>
      <c r="V554" s="81" t="str">
        <f t="shared" si="178"/>
        <v/>
      </c>
      <c r="W554" s="82">
        <f>IF(M554="organische Düngemittel",IF(OR($M554=0,L554&lt;&gt;0,X554&gt;0),"",IFERROR(VLOOKUP($E554,'SD Abgabe'!$A$32:$N$4326,'SD Abgabe'!$J$28,FALSE),)),)</f>
        <v>0</v>
      </c>
      <c r="X554" s="84"/>
      <c r="Y554" s="85" t="str">
        <f ca="1">IFERROR(VLOOKUP($E554,'SD Abgabe'!$A$32:$N$610,Y$20,FALSE),"")</f>
        <v/>
      </c>
      <c r="Z554" s="86" t="str">
        <f ca="1">IFERROR(IF(AND(J554&lt;&gt;"eigene Stoffe",VLOOKUP($E554,'SD Abgabe'!$A$32:$N$610,'SD Abgabe'!$G$28,FALSE)=0),"",IF($L554&lt;&gt;0,"",IFERROR(IF(AND(P554&gt;0,O554&lt;&gt;"",Q554&lt;&gt;"t TM"),VLOOKUP($E554,'SD Abgabe'!$A$32:$N$610,'SD Abgabe'!$G$28,FALSE)/O554*P554,VLOOKUP($E554,'SD Abgabe'!$A$32:$N$610,'SD Abgabe'!$G$28,FALSE)),""))),"")</f>
        <v/>
      </c>
      <c r="AA554" s="87"/>
      <c r="AB554" s="86" t="str">
        <f ca="1">IFERROR(IF(AND(J554&lt;&gt;"eigene Stoffe",VLOOKUP($E554,'SD Abgabe'!$A$32:$N$610,'SD Abgabe'!$H$28,FALSE)=0),"",IF($L554&lt;&gt;0,"",IFERROR(IF(AND(P554&gt;0,O554&lt;&gt;"",Q554&lt;&gt;"t TM"),VLOOKUP($E554,'SD Abgabe'!$A$32:$N$610,'SD Abgabe'!$H$28,FALSE)/O554*P554,VLOOKUP($E554,'SD Abgabe'!$A$32:$N$610,'SD Abgabe'!$H$28,FALSE)),""))),"")</f>
        <v/>
      </c>
      <c r="AC554" s="87"/>
      <c r="AD554" s="424" t="s">
        <v>667</v>
      </c>
      <c r="AE554" s="26" t="str">
        <f>IF($M554=0,"",IFERROR(VLOOKUP($E554,'SD Abgabe'!$A$32:$N$556,AE$20,FALSE),""))</f>
        <v/>
      </c>
      <c r="AF554" s="15">
        <f t="shared" ca="1" si="179"/>
        <v>0</v>
      </c>
      <c r="AG554">
        <f t="shared" ca="1" si="167"/>
        <v>0</v>
      </c>
      <c r="AH554">
        <f t="shared" ca="1" si="168"/>
        <v>0</v>
      </c>
      <c r="AI554">
        <f t="shared" ca="1" si="169"/>
        <v>0</v>
      </c>
      <c r="AJ554">
        <f t="shared" ca="1" si="170"/>
        <v>0</v>
      </c>
      <c r="AK554">
        <f t="shared" si="180"/>
        <v>0</v>
      </c>
      <c r="AL554" s="28" t="e">
        <f ca="1">COUNTIF(OFFSET('SD Abgabe'!$C$32,VLOOKUP(J554,Art_Abgabe,3,FALSE),0,VLOOKUP(J554,Art_Abgabe,4,FALSE)-VLOOKUP(J554,Art_Abgabe,3,FALSE)+1,1),K554)</f>
        <v>#N/A</v>
      </c>
      <c r="AM554" s="14">
        <f ca="1">COUNTIF(OFFSET('SD Abgabe'!$M$32,VLOOKUP(E554,'SD Abgabe'!$A$33:$X$485,'SD Abgabe'!$X$28,FALSE),0,1,VLOOKUP(E554,'SD Abgabe'!$A$33:$Y$485,'SD Abgabe'!$Y$28,FALSE)),M554)</f>
        <v>0</v>
      </c>
      <c r="AN554" s="91">
        <f t="shared" ca="1" si="171"/>
        <v>0</v>
      </c>
      <c r="AO554" s="98">
        <f t="shared" si="181"/>
        <v>3</v>
      </c>
      <c r="AP554" s="98">
        <f t="shared" si="172"/>
        <v>0</v>
      </c>
      <c r="AQ554" s="17" t="str">
        <f t="shared" si="173"/>
        <v>1900-1-Abgabe</v>
      </c>
    </row>
    <row r="555" spans="1:43">
      <c r="A555" s="98">
        <f t="shared" si="162"/>
        <v>0</v>
      </c>
      <c r="B555" s="98" t="str">
        <f>IF(C555=1,SUM($C$23:C555),"")</f>
        <v/>
      </c>
      <c r="C555" s="98">
        <f t="shared" si="163"/>
        <v>0</v>
      </c>
      <c r="D555" t="str">
        <f t="shared" si="175"/>
        <v>1900-1-Abgabe-</v>
      </c>
      <c r="E555" s="7" t="str">
        <f t="shared" ca="1" si="164"/>
        <v>-</v>
      </c>
      <c r="F555" s="7">
        <f t="shared" si="176"/>
        <v>1900</v>
      </c>
      <c r="G555" s="7">
        <f t="shared" si="177"/>
        <v>1</v>
      </c>
      <c r="H555" s="162">
        <f t="shared" si="174"/>
        <v>533</v>
      </c>
      <c r="I555" s="77"/>
      <c r="J555" s="78"/>
      <c r="K555" s="79"/>
      <c r="L555" s="80"/>
      <c r="M555" s="177"/>
      <c r="N555" s="309" t="str">
        <f t="shared" ca="1" si="165"/>
        <v/>
      </c>
      <c r="O555" s="310" t="str">
        <f ca="1">IFERROR(IF(VLOOKUP($E555,'SD Abgabe'!$A$32:$N$610,'SD Abgabe'!$D$28,FALSE)=0,"",VLOOKUP($E555,'SD Abgabe'!$A$32:$N$610,'SD Abgabe'!$D$28,FALSE)),"")</f>
        <v/>
      </c>
      <c r="P555" s="313"/>
      <c r="Q555" s="317" t="str">
        <f>IF(OR($M555=0,L555&lt;&gt;0),"",IFERROR(VLOOKUP($E555,'SD Abgabe'!$A$32:$N$610,'SD Abgabe'!$E$28,FALSE),""))</f>
        <v/>
      </c>
      <c r="R555" s="87"/>
      <c r="S555" s="81" t="str">
        <f t="shared" si="166"/>
        <v/>
      </c>
      <c r="T555" s="82">
        <f>IF(M555="Tierische Erzeugnisse",IF(OR($M555=0,L555&lt;&gt;0,U555&gt;0),"",IFERROR(VLOOKUP($E555,'SD Abgabe'!$A$32:$N$4326,'SD Abgabe'!$J$28,FALSE),0)),)</f>
        <v>0</v>
      </c>
      <c r="U555" s="83"/>
      <c r="V555" s="81" t="str">
        <f t="shared" si="178"/>
        <v/>
      </c>
      <c r="W555" s="82">
        <f>IF(M555="organische Düngemittel",IF(OR($M555=0,L555&lt;&gt;0,X555&gt;0),"",IFERROR(VLOOKUP($E555,'SD Abgabe'!$A$32:$N$4326,'SD Abgabe'!$J$28,FALSE),)),)</f>
        <v>0</v>
      </c>
      <c r="X555" s="84"/>
      <c r="Y555" s="85" t="str">
        <f ca="1">IFERROR(VLOOKUP($E555,'SD Abgabe'!$A$32:$N$610,Y$20,FALSE),"")</f>
        <v/>
      </c>
      <c r="Z555" s="86" t="str">
        <f ca="1">IFERROR(IF(AND(J555&lt;&gt;"eigene Stoffe",VLOOKUP($E555,'SD Abgabe'!$A$32:$N$610,'SD Abgabe'!$G$28,FALSE)=0),"",IF($L555&lt;&gt;0,"",IFERROR(IF(AND(P555&gt;0,O555&lt;&gt;"",Q555&lt;&gt;"t TM"),VLOOKUP($E555,'SD Abgabe'!$A$32:$N$610,'SD Abgabe'!$G$28,FALSE)/O555*P555,VLOOKUP($E555,'SD Abgabe'!$A$32:$N$610,'SD Abgabe'!$G$28,FALSE)),""))),"")</f>
        <v/>
      </c>
      <c r="AA555" s="87"/>
      <c r="AB555" s="86" t="str">
        <f ca="1">IFERROR(IF(AND(J555&lt;&gt;"eigene Stoffe",VLOOKUP($E555,'SD Abgabe'!$A$32:$N$610,'SD Abgabe'!$H$28,FALSE)=0),"",IF($L555&lt;&gt;0,"",IFERROR(IF(AND(P555&gt;0,O555&lt;&gt;"",Q555&lt;&gt;"t TM"),VLOOKUP($E555,'SD Abgabe'!$A$32:$N$610,'SD Abgabe'!$H$28,FALSE)/O555*P555,VLOOKUP($E555,'SD Abgabe'!$A$32:$N$610,'SD Abgabe'!$H$28,FALSE)),""))),"")</f>
        <v/>
      </c>
      <c r="AC555" s="87"/>
      <c r="AD555" s="424" t="s">
        <v>667</v>
      </c>
      <c r="AE555" s="26" t="str">
        <f>IF($M555=0,"",IFERROR(VLOOKUP($E555,'SD Abgabe'!$A$32:$N$556,AE$20,FALSE),""))</f>
        <v/>
      </c>
      <c r="AF555" s="15">
        <f t="shared" ca="1" si="179"/>
        <v>0</v>
      </c>
      <c r="AG555">
        <f t="shared" ca="1" si="167"/>
        <v>0</v>
      </c>
      <c r="AH555">
        <f t="shared" ca="1" si="168"/>
        <v>0</v>
      </c>
      <c r="AI555">
        <f t="shared" ca="1" si="169"/>
        <v>0</v>
      </c>
      <c r="AJ555">
        <f t="shared" ca="1" si="170"/>
        <v>0</v>
      </c>
      <c r="AK555">
        <f t="shared" si="180"/>
        <v>0</v>
      </c>
      <c r="AL555" s="28" t="e">
        <f ca="1">COUNTIF(OFFSET('SD Abgabe'!$C$32,VLOOKUP(J555,Art_Abgabe,3,FALSE),0,VLOOKUP(J555,Art_Abgabe,4,FALSE)-VLOOKUP(J555,Art_Abgabe,3,FALSE)+1,1),K555)</f>
        <v>#N/A</v>
      </c>
      <c r="AM555" s="14">
        <f ca="1">COUNTIF(OFFSET('SD Abgabe'!$M$32,VLOOKUP(E555,'SD Abgabe'!$A$33:$X$485,'SD Abgabe'!$X$28,FALSE),0,1,VLOOKUP(E555,'SD Abgabe'!$A$33:$Y$485,'SD Abgabe'!$Y$28,FALSE)),M555)</f>
        <v>0</v>
      </c>
      <c r="AN555" s="91">
        <f t="shared" ca="1" si="171"/>
        <v>0</v>
      </c>
      <c r="AO555" s="98">
        <f t="shared" si="181"/>
        <v>3</v>
      </c>
      <c r="AP555" s="98">
        <f t="shared" si="172"/>
        <v>0</v>
      </c>
      <c r="AQ555" s="17" t="str">
        <f t="shared" si="173"/>
        <v>1900-1-Abgabe</v>
      </c>
    </row>
    <row r="556" spans="1:43">
      <c r="A556" s="98">
        <f t="shared" si="162"/>
        <v>0</v>
      </c>
      <c r="B556" s="98" t="str">
        <f>IF(C556=1,SUM($C$23:C556),"")</f>
        <v/>
      </c>
      <c r="C556" s="98">
        <f t="shared" si="163"/>
        <v>0</v>
      </c>
      <c r="D556" t="str">
        <f t="shared" si="175"/>
        <v>1900-1-Abgabe-</v>
      </c>
      <c r="E556" s="7" t="str">
        <f t="shared" ca="1" si="164"/>
        <v>-</v>
      </c>
      <c r="F556" s="7">
        <f t="shared" si="176"/>
        <v>1900</v>
      </c>
      <c r="G556" s="7">
        <f t="shared" si="177"/>
        <v>1</v>
      </c>
      <c r="H556" s="162">
        <f t="shared" si="174"/>
        <v>534</v>
      </c>
      <c r="I556" s="77"/>
      <c r="J556" s="78"/>
      <c r="K556" s="79"/>
      <c r="L556" s="80"/>
      <c r="M556" s="177"/>
      <c r="N556" s="309" t="str">
        <f t="shared" ca="1" si="165"/>
        <v/>
      </c>
      <c r="O556" s="310" t="str">
        <f ca="1">IFERROR(IF(VLOOKUP($E556,'SD Abgabe'!$A$32:$N$610,'SD Abgabe'!$D$28,FALSE)=0,"",VLOOKUP($E556,'SD Abgabe'!$A$32:$N$610,'SD Abgabe'!$D$28,FALSE)),"")</f>
        <v/>
      </c>
      <c r="P556" s="313"/>
      <c r="Q556" s="317" t="str">
        <f>IF(OR($M556=0,L556&lt;&gt;0),"",IFERROR(VLOOKUP($E556,'SD Abgabe'!$A$32:$N$610,'SD Abgabe'!$E$28,FALSE),""))</f>
        <v/>
      </c>
      <c r="R556" s="87"/>
      <c r="S556" s="81" t="str">
        <f t="shared" si="166"/>
        <v/>
      </c>
      <c r="T556" s="82">
        <f>IF(M556="Tierische Erzeugnisse",IF(OR($M556=0,L556&lt;&gt;0,U556&gt;0),"",IFERROR(VLOOKUP($E556,'SD Abgabe'!$A$32:$N$4326,'SD Abgabe'!$J$28,FALSE),0)),)</f>
        <v>0</v>
      </c>
      <c r="U556" s="83"/>
      <c r="V556" s="81" t="str">
        <f t="shared" si="178"/>
        <v/>
      </c>
      <c r="W556" s="82">
        <f>IF(M556="organische Düngemittel",IF(OR($M556=0,L556&lt;&gt;0,X556&gt;0),"",IFERROR(VLOOKUP($E556,'SD Abgabe'!$A$32:$N$4326,'SD Abgabe'!$J$28,FALSE),)),)</f>
        <v>0</v>
      </c>
      <c r="X556" s="84"/>
      <c r="Y556" s="85" t="str">
        <f ca="1">IFERROR(VLOOKUP($E556,'SD Abgabe'!$A$32:$N$610,Y$20,FALSE),"")</f>
        <v/>
      </c>
      <c r="Z556" s="86" t="str">
        <f ca="1">IFERROR(IF(AND(J556&lt;&gt;"eigene Stoffe",VLOOKUP($E556,'SD Abgabe'!$A$32:$N$610,'SD Abgabe'!$G$28,FALSE)=0),"",IF($L556&lt;&gt;0,"",IFERROR(IF(AND(P556&gt;0,O556&lt;&gt;"",Q556&lt;&gt;"t TM"),VLOOKUP($E556,'SD Abgabe'!$A$32:$N$610,'SD Abgabe'!$G$28,FALSE)/O556*P556,VLOOKUP($E556,'SD Abgabe'!$A$32:$N$610,'SD Abgabe'!$G$28,FALSE)),""))),"")</f>
        <v/>
      </c>
      <c r="AA556" s="87"/>
      <c r="AB556" s="86" t="str">
        <f ca="1">IFERROR(IF(AND(J556&lt;&gt;"eigene Stoffe",VLOOKUP($E556,'SD Abgabe'!$A$32:$N$610,'SD Abgabe'!$H$28,FALSE)=0),"",IF($L556&lt;&gt;0,"",IFERROR(IF(AND(P556&gt;0,O556&lt;&gt;"",Q556&lt;&gt;"t TM"),VLOOKUP($E556,'SD Abgabe'!$A$32:$N$610,'SD Abgabe'!$H$28,FALSE)/O556*P556,VLOOKUP($E556,'SD Abgabe'!$A$32:$N$610,'SD Abgabe'!$H$28,FALSE)),""))),"")</f>
        <v/>
      </c>
      <c r="AC556" s="87"/>
      <c r="AD556" s="424" t="s">
        <v>667</v>
      </c>
      <c r="AE556" s="26" t="str">
        <f>IF($M556=0,"",IFERROR(VLOOKUP($E556,'SD Abgabe'!$A$32:$N$556,AE$20,FALSE),""))</f>
        <v/>
      </c>
      <c r="AF556" s="15">
        <f t="shared" ca="1" si="179"/>
        <v>0</v>
      </c>
      <c r="AG556">
        <f t="shared" ca="1" si="167"/>
        <v>0</v>
      </c>
      <c r="AH556">
        <f t="shared" ca="1" si="168"/>
        <v>0</v>
      </c>
      <c r="AI556">
        <f t="shared" ca="1" si="169"/>
        <v>0</v>
      </c>
      <c r="AJ556">
        <f t="shared" ca="1" si="170"/>
        <v>0</v>
      </c>
      <c r="AK556">
        <f t="shared" si="180"/>
        <v>0</v>
      </c>
      <c r="AL556" s="28" t="e">
        <f ca="1">COUNTIF(OFFSET('SD Abgabe'!$C$32,VLOOKUP(J556,Art_Abgabe,3,FALSE),0,VLOOKUP(J556,Art_Abgabe,4,FALSE)-VLOOKUP(J556,Art_Abgabe,3,FALSE)+1,1),K556)</f>
        <v>#N/A</v>
      </c>
      <c r="AM556" s="14">
        <f ca="1">COUNTIF(OFFSET('SD Abgabe'!$M$32,VLOOKUP(E556,'SD Abgabe'!$A$33:$X$485,'SD Abgabe'!$X$28,FALSE),0,1,VLOOKUP(E556,'SD Abgabe'!$A$33:$Y$485,'SD Abgabe'!$Y$28,FALSE)),M556)</f>
        <v>0</v>
      </c>
      <c r="AN556" s="91">
        <f t="shared" ca="1" si="171"/>
        <v>0</v>
      </c>
      <c r="AO556" s="98">
        <f t="shared" si="181"/>
        <v>3</v>
      </c>
      <c r="AP556" s="98">
        <f t="shared" si="172"/>
        <v>0</v>
      </c>
      <c r="AQ556" s="17" t="str">
        <f t="shared" si="173"/>
        <v>1900-1-Abgabe</v>
      </c>
    </row>
    <row r="557" spans="1:43">
      <c r="A557" s="98">
        <f t="shared" si="162"/>
        <v>0</v>
      </c>
      <c r="B557" s="98" t="str">
        <f>IF(C557=1,SUM($C$23:C557),"")</f>
        <v/>
      </c>
      <c r="C557" s="98">
        <f t="shared" si="163"/>
        <v>0</v>
      </c>
      <c r="D557" t="str">
        <f t="shared" si="175"/>
        <v>1900-1-Abgabe-</v>
      </c>
      <c r="E557" s="7" t="str">
        <f t="shared" ca="1" si="164"/>
        <v>-</v>
      </c>
      <c r="F557" s="7">
        <f t="shared" si="176"/>
        <v>1900</v>
      </c>
      <c r="G557" s="7">
        <f t="shared" si="177"/>
        <v>1</v>
      </c>
      <c r="H557" s="162">
        <f t="shared" si="174"/>
        <v>535</v>
      </c>
      <c r="I557" s="77"/>
      <c r="J557" s="78"/>
      <c r="K557" s="79"/>
      <c r="L557" s="80"/>
      <c r="M557" s="177"/>
      <c r="N557" s="309" t="str">
        <f t="shared" ca="1" si="165"/>
        <v/>
      </c>
      <c r="O557" s="310" t="str">
        <f ca="1">IFERROR(IF(VLOOKUP($E557,'SD Abgabe'!$A$32:$N$610,'SD Abgabe'!$D$28,FALSE)=0,"",VLOOKUP($E557,'SD Abgabe'!$A$32:$N$610,'SD Abgabe'!$D$28,FALSE)),"")</f>
        <v/>
      </c>
      <c r="P557" s="313"/>
      <c r="Q557" s="317" t="str">
        <f>IF(OR($M557=0,L557&lt;&gt;0),"",IFERROR(VLOOKUP($E557,'SD Abgabe'!$A$32:$N$610,'SD Abgabe'!$E$28,FALSE),""))</f>
        <v/>
      </c>
      <c r="R557" s="87"/>
      <c r="S557" s="81" t="str">
        <f t="shared" si="166"/>
        <v/>
      </c>
      <c r="T557" s="82">
        <f>IF(M557="Tierische Erzeugnisse",IF(OR($M557=0,L557&lt;&gt;0,U557&gt;0),"",IFERROR(VLOOKUP($E557,'SD Abgabe'!$A$32:$N$4326,'SD Abgabe'!$J$28,FALSE),0)),)</f>
        <v>0</v>
      </c>
      <c r="U557" s="83"/>
      <c r="V557" s="81" t="str">
        <f t="shared" si="178"/>
        <v/>
      </c>
      <c r="W557" s="82">
        <f>IF(M557="organische Düngemittel",IF(OR($M557=0,L557&lt;&gt;0,X557&gt;0),"",IFERROR(VLOOKUP($E557,'SD Abgabe'!$A$32:$N$4326,'SD Abgabe'!$J$28,FALSE),)),)</f>
        <v>0</v>
      </c>
      <c r="X557" s="84"/>
      <c r="Y557" s="85" t="str">
        <f ca="1">IFERROR(VLOOKUP($E557,'SD Abgabe'!$A$32:$N$610,Y$20,FALSE),"")</f>
        <v/>
      </c>
      <c r="Z557" s="86" t="str">
        <f ca="1">IFERROR(IF(AND(J557&lt;&gt;"eigene Stoffe",VLOOKUP($E557,'SD Abgabe'!$A$32:$N$610,'SD Abgabe'!$G$28,FALSE)=0),"",IF($L557&lt;&gt;0,"",IFERROR(IF(AND(P557&gt;0,O557&lt;&gt;"",Q557&lt;&gt;"t TM"),VLOOKUP($E557,'SD Abgabe'!$A$32:$N$610,'SD Abgabe'!$G$28,FALSE)/O557*P557,VLOOKUP($E557,'SD Abgabe'!$A$32:$N$610,'SD Abgabe'!$G$28,FALSE)),""))),"")</f>
        <v/>
      </c>
      <c r="AA557" s="87"/>
      <c r="AB557" s="86" t="str">
        <f ca="1">IFERROR(IF(AND(J557&lt;&gt;"eigene Stoffe",VLOOKUP($E557,'SD Abgabe'!$A$32:$N$610,'SD Abgabe'!$H$28,FALSE)=0),"",IF($L557&lt;&gt;0,"",IFERROR(IF(AND(P557&gt;0,O557&lt;&gt;"",Q557&lt;&gt;"t TM"),VLOOKUP($E557,'SD Abgabe'!$A$32:$N$610,'SD Abgabe'!$H$28,FALSE)/O557*P557,VLOOKUP($E557,'SD Abgabe'!$A$32:$N$610,'SD Abgabe'!$H$28,FALSE)),""))),"")</f>
        <v/>
      </c>
      <c r="AC557" s="87"/>
      <c r="AD557" s="424" t="s">
        <v>667</v>
      </c>
      <c r="AE557" s="26" t="str">
        <f>IF($M557=0,"",IFERROR(VLOOKUP($E557,'SD Abgabe'!$A$32:$N$556,AE$20,FALSE),""))</f>
        <v/>
      </c>
      <c r="AF557" s="15">
        <f t="shared" ca="1" si="179"/>
        <v>0</v>
      </c>
      <c r="AG557">
        <f t="shared" ca="1" si="167"/>
        <v>0</v>
      </c>
      <c r="AH557">
        <f t="shared" ca="1" si="168"/>
        <v>0</v>
      </c>
      <c r="AI557">
        <f t="shared" ca="1" si="169"/>
        <v>0</v>
      </c>
      <c r="AJ557">
        <f t="shared" ca="1" si="170"/>
        <v>0</v>
      </c>
      <c r="AK557">
        <f t="shared" si="180"/>
        <v>0</v>
      </c>
      <c r="AL557" s="28" t="e">
        <f ca="1">COUNTIF(OFFSET('SD Abgabe'!$C$32,VLOOKUP(J557,Art_Abgabe,3,FALSE),0,VLOOKUP(J557,Art_Abgabe,4,FALSE)-VLOOKUP(J557,Art_Abgabe,3,FALSE)+1,1),K557)</f>
        <v>#N/A</v>
      </c>
      <c r="AM557" s="14">
        <f ca="1">COUNTIF(OFFSET('SD Abgabe'!$M$32,VLOOKUP(E557,'SD Abgabe'!$A$33:$X$485,'SD Abgabe'!$X$28,FALSE),0,1,VLOOKUP(E557,'SD Abgabe'!$A$33:$Y$485,'SD Abgabe'!$Y$28,FALSE)),M557)</f>
        <v>0</v>
      </c>
      <c r="AN557" s="91">
        <f t="shared" ca="1" si="171"/>
        <v>0</v>
      </c>
      <c r="AO557" s="98">
        <f t="shared" si="181"/>
        <v>3</v>
      </c>
      <c r="AP557" s="98">
        <f t="shared" si="172"/>
        <v>0</v>
      </c>
      <c r="AQ557" s="17" t="str">
        <f t="shared" si="173"/>
        <v>1900-1-Abgabe</v>
      </c>
    </row>
    <row r="558" spans="1:43">
      <c r="A558" s="98">
        <f t="shared" si="162"/>
        <v>0</v>
      </c>
      <c r="B558" s="98" t="str">
        <f>IF(C558=1,SUM($C$23:C558),"")</f>
        <v/>
      </c>
      <c r="C558" s="98">
        <f t="shared" si="163"/>
        <v>0</v>
      </c>
      <c r="D558" t="str">
        <f t="shared" si="175"/>
        <v>1900-1-Abgabe-</v>
      </c>
      <c r="E558" s="7" t="str">
        <f t="shared" ca="1" si="164"/>
        <v>-</v>
      </c>
      <c r="F558" s="7">
        <f t="shared" si="176"/>
        <v>1900</v>
      </c>
      <c r="G558" s="7">
        <f t="shared" si="177"/>
        <v>1</v>
      </c>
      <c r="H558" s="162">
        <f t="shared" si="174"/>
        <v>536</v>
      </c>
      <c r="I558" s="77"/>
      <c r="J558" s="78"/>
      <c r="K558" s="79"/>
      <c r="L558" s="80"/>
      <c r="M558" s="177"/>
      <c r="N558" s="309" t="str">
        <f t="shared" ca="1" si="165"/>
        <v/>
      </c>
      <c r="O558" s="310" t="str">
        <f ca="1">IFERROR(IF(VLOOKUP($E558,'SD Abgabe'!$A$32:$N$610,'SD Abgabe'!$D$28,FALSE)=0,"",VLOOKUP($E558,'SD Abgabe'!$A$32:$N$610,'SD Abgabe'!$D$28,FALSE)),"")</f>
        <v/>
      </c>
      <c r="P558" s="313"/>
      <c r="Q558" s="317" t="str">
        <f>IF(OR($M558=0,L558&lt;&gt;0),"",IFERROR(VLOOKUP($E558,'SD Abgabe'!$A$32:$N$610,'SD Abgabe'!$E$28,FALSE),""))</f>
        <v/>
      </c>
      <c r="R558" s="87"/>
      <c r="S558" s="81" t="str">
        <f t="shared" si="166"/>
        <v/>
      </c>
      <c r="T558" s="82">
        <f>IF(M558="Tierische Erzeugnisse",IF(OR($M558=0,L558&lt;&gt;0,U558&gt;0),"",IFERROR(VLOOKUP($E558,'SD Abgabe'!$A$32:$N$4326,'SD Abgabe'!$J$28,FALSE),0)),)</f>
        <v>0</v>
      </c>
      <c r="U558" s="83"/>
      <c r="V558" s="81" t="str">
        <f t="shared" si="178"/>
        <v/>
      </c>
      <c r="W558" s="82">
        <f>IF(M558="organische Düngemittel",IF(OR($M558=0,L558&lt;&gt;0,X558&gt;0),"",IFERROR(VLOOKUP($E558,'SD Abgabe'!$A$32:$N$4326,'SD Abgabe'!$J$28,FALSE),)),)</f>
        <v>0</v>
      </c>
      <c r="X558" s="84"/>
      <c r="Y558" s="85" t="str">
        <f ca="1">IFERROR(VLOOKUP($E558,'SD Abgabe'!$A$32:$N$610,Y$20,FALSE),"")</f>
        <v/>
      </c>
      <c r="Z558" s="86" t="str">
        <f ca="1">IFERROR(IF(AND(J558&lt;&gt;"eigene Stoffe",VLOOKUP($E558,'SD Abgabe'!$A$32:$N$610,'SD Abgabe'!$G$28,FALSE)=0),"",IF($L558&lt;&gt;0,"",IFERROR(IF(AND(P558&gt;0,O558&lt;&gt;"",Q558&lt;&gt;"t TM"),VLOOKUP($E558,'SD Abgabe'!$A$32:$N$610,'SD Abgabe'!$G$28,FALSE)/O558*P558,VLOOKUP($E558,'SD Abgabe'!$A$32:$N$610,'SD Abgabe'!$G$28,FALSE)),""))),"")</f>
        <v/>
      </c>
      <c r="AA558" s="87"/>
      <c r="AB558" s="86" t="str">
        <f ca="1">IFERROR(IF(AND(J558&lt;&gt;"eigene Stoffe",VLOOKUP($E558,'SD Abgabe'!$A$32:$N$610,'SD Abgabe'!$H$28,FALSE)=0),"",IF($L558&lt;&gt;0,"",IFERROR(IF(AND(P558&gt;0,O558&lt;&gt;"",Q558&lt;&gt;"t TM"),VLOOKUP($E558,'SD Abgabe'!$A$32:$N$610,'SD Abgabe'!$H$28,FALSE)/O558*P558,VLOOKUP($E558,'SD Abgabe'!$A$32:$N$610,'SD Abgabe'!$H$28,FALSE)),""))),"")</f>
        <v/>
      </c>
      <c r="AC558" s="87"/>
      <c r="AD558" s="424" t="s">
        <v>667</v>
      </c>
      <c r="AE558" s="26" t="str">
        <f>IF($M558=0,"",IFERROR(VLOOKUP($E558,'SD Abgabe'!$A$32:$N$556,AE$20,FALSE),""))</f>
        <v/>
      </c>
      <c r="AF558" s="15">
        <f t="shared" ca="1" si="179"/>
        <v>0</v>
      </c>
      <c r="AG558">
        <f t="shared" ca="1" si="167"/>
        <v>0</v>
      </c>
      <c r="AH558">
        <f t="shared" ca="1" si="168"/>
        <v>0</v>
      </c>
      <c r="AI558">
        <f t="shared" ca="1" si="169"/>
        <v>0</v>
      </c>
      <c r="AJ558">
        <f t="shared" ca="1" si="170"/>
        <v>0</v>
      </c>
      <c r="AK558">
        <f t="shared" si="180"/>
        <v>0</v>
      </c>
      <c r="AL558" s="28" t="e">
        <f ca="1">COUNTIF(OFFSET('SD Abgabe'!$C$32,VLOOKUP(J558,Art_Abgabe,3,FALSE),0,VLOOKUP(J558,Art_Abgabe,4,FALSE)-VLOOKUP(J558,Art_Abgabe,3,FALSE)+1,1),K558)</f>
        <v>#N/A</v>
      </c>
      <c r="AM558" s="14">
        <f ca="1">COUNTIF(OFFSET('SD Abgabe'!$M$32,VLOOKUP(E558,'SD Abgabe'!$A$33:$X$485,'SD Abgabe'!$X$28,FALSE),0,1,VLOOKUP(E558,'SD Abgabe'!$A$33:$Y$485,'SD Abgabe'!$Y$28,FALSE)),M558)</f>
        <v>0</v>
      </c>
      <c r="AN558" s="91">
        <f t="shared" ca="1" si="171"/>
        <v>0</v>
      </c>
      <c r="AO558" s="98">
        <f t="shared" si="181"/>
        <v>3</v>
      </c>
      <c r="AP558" s="98">
        <f t="shared" si="172"/>
        <v>0</v>
      </c>
      <c r="AQ558" s="17" t="str">
        <f t="shared" si="173"/>
        <v>1900-1-Abgabe</v>
      </c>
    </row>
    <row r="559" spans="1:43">
      <c r="A559" s="98">
        <f t="shared" si="162"/>
        <v>0</v>
      </c>
      <c r="B559" s="98" t="str">
        <f>IF(C559=1,SUM($C$23:C559),"")</f>
        <v/>
      </c>
      <c r="C559" s="98">
        <f t="shared" si="163"/>
        <v>0</v>
      </c>
      <c r="D559" t="str">
        <f t="shared" si="175"/>
        <v>1900-1-Abgabe-</v>
      </c>
      <c r="E559" s="7" t="str">
        <f t="shared" ca="1" si="164"/>
        <v>-</v>
      </c>
      <c r="F559" s="7">
        <f t="shared" si="176"/>
        <v>1900</v>
      </c>
      <c r="G559" s="7">
        <f t="shared" si="177"/>
        <v>1</v>
      </c>
      <c r="H559" s="162">
        <f t="shared" si="174"/>
        <v>537</v>
      </c>
      <c r="I559" s="77"/>
      <c r="J559" s="78"/>
      <c r="K559" s="79"/>
      <c r="L559" s="80"/>
      <c r="M559" s="177"/>
      <c r="N559" s="309" t="str">
        <f t="shared" ca="1" si="165"/>
        <v/>
      </c>
      <c r="O559" s="310" t="str">
        <f ca="1">IFERROR(IF(VLOOKUP($E559,'SD Abgabe'!$A$32:$N$610,'SD Abgabe'!$D$28,FALSE)=0,"",VLOOKUP($E559,'SD Abgabe'!$A$32:$N$610,'SD Abgabe'!$D$28,FALSE)),"")</f>
        <v/>
      </c>
      <c r="P559" s="313"/>
      <c r="Q559" s="317" t="str">
        <f>IF(OR($M559=0,L559&lt;&gt;0),"",IFERROR(VLOOKUP($E559,'SD Abgabe'!$A$32:$N$610,'SD Abgabe'!$E$28,FALSE),""))</f>
        <v/>
      </c>
      <c r="R559" s="87"/>
      <c r="S559" s="81" t="str">
        <f t="shared" si="166"/>
        <v/>
      </c>
      <c r="T559" s="82">
        <f>IF(M559="Tierische Erzeugnisse",IF(OR($M559=0,L559&lt;&gt;0,U559&gt;0),"",IFERROR(VLOOKUP($E559,'SD Abgabe'!$A$32:$N$4326,'SD Abgabe'!$J$28,FALSE),0)),)</f>
        <v>0</v>
      </c>
      <c r="U559" s="83"/>
      <c r="V559" s="81" t="str">
        <f t="shared" si="178"/>
        <v/>
      </c>
      <c r="W559" s="82">
        <f>IF(M559="organische Düngemittel",IF(OR($M559=0,L559&lt;&gt;0,X559&gt;0),"",IFERROR(VLOOKUP($E559,'SD Abgabe'!$A$32:$N$4326,'SD Abgabe'!$J$28,FALSE),)),)</f>
        <v>0</v>
      </c>
      <c r="X559" s="84"/>
      <c r="Y559" s="85" t="str">
        <f ca="1">IFERROR(VLOOKUP($E559,'SD Abgabe'!$A$32:$N$610,Y$20,FALSE),"")</f>
        <v/>
      </c>
      <c r="Z559" s="86" t="str">
        <f ca="1">IFERROR(IF(AND(J559&lt;&gt;"eigene Stoffe",VLOOKUP($E559,'SD Abgabe'!$A$32:$N$610,'SD Abgabe'!$G$28,FALSE)=0),"",IF($L559&lt;&gt;0,"",IFERROR(IF(AND(P559&gt;0,O559&lt;&gt;"",Q559&lt;&gt;"t TM"),VLOOKUP($E559,'SD Abgabe'!$A$32:$N$610,'SD Abgabe'!$G$28,FALSE)/O559*P559,VLOOKUP($E559,'SD Abgabe'!$A$32:$N$610,'SD Abgabe'!$G$28,FALSE)),""))),"")</f>
        <v/>
      </c>
      <c r="AA559" s="87"/>
      <c r="AB559" s="86" t="str">
        <f ca="1">IFERROR(IF(AND(J559&lt;&gt;"eigene Stoffe",VLOOKUP($E559,'SD Abgabe'!$A$32:$N$610,'SD Abgabe'!$H$28,FALSE)=0),"",IF($L559&lt;&gt;0,"",IFERROR(IF(AND(P559&gt;0,O559&lt;&gt;"",Q559&lt;&gt;"t TM"),VLOOKUP($E559,'SD Abgabe'!$A$32:$N$610,'SD Abgabe'!$H$28,FALSE)/O559*P559,VLOOKUP($E559,'SD Abgabe'!$A$32:$N$610,'SD Abgabe'!$H$28,FALSE)),""))),"")</f>
        <v/>
      </c>
      <c r="AC559" s="87"/>
      <c r="AD559" s="424" t="s">
        <v>667</v>
      </c>
      <c r="AE559" s="26" t="str">
        <f>IF($M559=0,"",IFERROR(VLOOKUP($E559,'SD Abgabe'!$A$32:$N$556,AE$20,FALSE),""))</f>
        <v/>
      </c>
      <c r="AF559" s="15">
        <f t="shared" ca="1" si="179"/>
        <v>0</v>
      </c>
      <c r="AG559">
        <f t="shared" ca="1" si="167"/>
        <v>0</v>
      </c>
      <c r="AH559">
        <f t="shared" ca="1" si="168"/>
        <v>0</v>
      </c>
      <c r="AI559">
        <f t="shared" ca="1" si="169"/>
        <v>0</v>
      </c>
      <c r="AJ559">
        <f t="shared" ca="1" si="170"/>
        <v>0</v>
      </c>
      <c r="AK559">
        <f t="shared" si="180"/>
        <v>0</v>
      </c>
      <c r="AL559" s="28" t="e">
        <f ca="1">COUNTIF(OFFSET('SD Abgabe'!$C$32,VLOOKUP(J559,Art_Abgabe,3,FALSE),0,VLOOKUP(J559,Art_Abgabe,4,FALSE)-VLOOKUP(J559,Art_Abgabe,3,FALSE)+1,1),K559)</f>
        <v>#N/A</v>
      </c>
      <c r="AM559" s="14">
        <f ca="1">COUNTIF(OFFSET('SD Abgabe'!$M$32,VLOOKUP(E559,'SD Abgabe'!$A$33:$X$485,'SD Abgabe'!$X$28,FALSE),0,1,VLOOKUP(E559,'SD Abgabe'!$A$33:$Y$485,'SD Abgabe'!$Y$28,FALSE)),M559)</f>
        <v>0</v>
      </c>
      <c r="AN559" s="91">
        <f t="shared" ca="1" si="171"/>
        <v>0</v>
      </c>
      <c r="AO559" s="98">
        <f t="shared" si="181"/>
        <v>3</v>
      </c>
      <c r="AP559" s="98">
        <f t="shared" si="172"/>
        <v>0</v>
      </c>
      <c r="AQ559" s="17" t="str">
        <f t="shared" si="173"/>
        <v>1900-1-Abgabe</v>
      </c>
    </row>
    <row r="560" spans="1:43">
      <c r="A560" s="98">
        <f t="shared" si="162"/>
        <v>0</v>
      </c>
      <c r="B560" s="98" t="str">
        <f>IF(C560=1,SUM($C$23:C560),"")</f>
        <v/>
      </c>
      <c r="C560" s="98">
        <f t="shared" si="163"/>
        <v>0</v>
      </c>
      <c r="D560" t="str">
        <f t="shared" si="175"/>
        <v>1900-1-Abgabe-</v>
      </c>
      <c r="E560" s="7" t="str">
        <f t="shared" ca="1" si="164"/>
        <v>-</v>
      </c>
      <c r="F560" s="7">
        <f t="shared" si="176"/>
        <v>1900</v>
      </c>
      <c r="G560" s="7">
        <f t="shared" si="177"/>
        <v>1</v>
      </c>
      <c r="H560" s="162">
        <f t="shared" si="174"/>
        <v>538</v>
      </c>
      <c r="I560" s="77"/>
      <c r="J560" s="78"/>
      <c r="K560" s="79"/>
      <c r="L560" s="80"/>
      <c r="M560" s="177"/>
      <c r="N560" s="309" t="str">
        <f t="shared" ca="1" si="165"/>
        <v/>
      </c>
      <c r="O560" s="310" t="str">
        <f ca="1">IFERROR(IF(VLOOKUP($E560,'SD Abgabe'!$A$32:$N$610,'SD Abgabe'!$D$28,FALSE)=0,"",VLOOKUP($E560,'SD Abgabe'!$A$32:$N$610,'SD Abgabe'!$D$28,FALSE)),"")</f>
        <v/>
      </c>
      <c r="P560" s="313"/>
      <c r="Q560" s="317" t="str">
        <f>IF(OR($M560=0,L560&lt;&gt;0),"",IFERROR(VLOOKUP($E560,'SD Abgabe'!$A$32:$N$610,'SD Abgabe'!$E$28,FALSE),""))</f>
        <v/>
      </c>
      <c r="R560" s="87"/>
      <c r="S560" s="81" t="str">
        <f t="shared" si="166"/>
        <v/>
      </c>
      <c r="T560" s="82">
        <f>IF(M560="Tierische Erzeugnisse",IF(OR($M560=0,L560&lt;&gt;0,U560&gt;0),"",IFERROR(VLOOKUP($E560,'SD Abgabe'!$A$32:$N$4326,'SD Abgabe'!$J$28,FALSE),0)),)</f>
        <v>0</v>
      </c>
      <c r="U560" s="83"/>
      <c r="V560" s="81" t="str">
        <f t="shared" si="178"/>
        <v/>
      </c>
      <c r="W560" s="82">
        <f>IF(M560="organische Düngemittel",IF(OR($M560=0,L560&lt;&gt;0,X560&gt;0),"",IFERROR(VLOOKUP($E560,'SD Abgabe'!$A$32:$N$4326,'SD Abgabe'!$J$28,FALSE),)),)</f>
        <v>0</v>
      </c>
      <c r="X560" s="84"/>
      <c r="Y560" s="85" t="str">
        <f ca="1">IFERROR(VLOOKUP($E560,'SD Abgabe'!$A$32:$N$610,Y$20,FALSE),"")</f>
        <v/>
      </c>
      <c r="Z560" s="86" t="str">
        <f ca="1">IFERROR(IF(AND(J560&lt;&gt;"eigene Stoffe",VLOOKUP($E560,'SD Abgabe'!$A$32:$N$610,'SD Abgabe'!$G$28,FALSE)=0),"",IF($L560&lt;&gt;0,"",IFERROR(IF(AND(P560&gt;0,O560&lt;&gt;"",Q560&lt;&gt;"t TM"),VLOOKUP($E560,'SD Abgabe'!$A$32:$N$610,'SD Abgabe'!$G$28,FALSE)/O560*P560,VLOOKUP($E560,'SD Abgabe'!$A$32:$N$610,'SD Abgabe'!$G$28,FALSE)),""))),"")</f>
        <v/>
      </c>
      <c r="AA560" s="87"/>
      <c r="AB560" s="86" t="str">
        <f ca="1">IFERROR(IF(AND(J560&lt;&gt;"eigene Stoffe",VLOOKUP($E560,'SD Abgabe'!$A$32:$N$610,'SD Abgabe'!$H$28,FALSE)=0),"",IF($L560&lt;&gt;0,"",IFERROR(IF(AND(P560&gt;0,O560&lt;&gt;"",Q560&lt;&gt;"t TM"),VLOOKUP($E560,'SD Abgabe'!$A$32:$N$610,'SD Abgabe'!$H$28,FALSE)/O560*P560,VLOOKUP($E560,'SD Abgabe'!$A$32:$N$610,'SD Abgabe'!$H$28,FALSE)),""))),"")</f>
        <v/>
      </c>
      <c r="AC560" s="87"/>
      <c r="AD560" s="424" t="s">
        <v>667</v>
      </c>
      <c r="AE560" s="26" t="str">
        <f>IF($M560=0,"",IFERROR(VLOOKUP($E560,'SD Abgabe'!$A$32:$N$556,AE$20,FALSE),""))</f>
        <v/>
      </c>
      <c r="AF560" s="15">
        <f t="shared" ca="1" si="179"/>
        <v>0</v>
      </c>
      <c r="AG560">
        <f t="shared" ca="1" si="167"/>
        <v>0</v>
      </c>
      <c r="AH560">
        <f t="shared" ca="1" si="168"/>
        <v>0</v>
      </c>
      <c r="AI560">
        <f t="shared" ca="1" si="169"/>
        <v>0</v>
      </c>
      <c r="AJ560">
        <f t="shared" ca="1" si="170"/>
        <v>0</v>
      </c>
      <c r="AK560">
        <f t="shared" si="180"/>
        <v>0</v>
      </c>
      <c r="AL560" s="28" t="e">
        <f ca="1">COUNTIF(OFFSET('SD Abgabe'!$C$32,VLOOKUP(J560,Art_Abgabe,3,FALSE),0,VLOOKUP(J560,Art_Abgabe,4,FALSE)-VLOOKUP(J560,Art_Abgabe,3,FALSE)+1,1),K560)</f>
        <v>#N/A</v>
      </c>
      <c r="AM560" s="14">
        <f ca="1">COUNTIF(OFFSET('SD Abgabe'!$M$32,VLOOKUP(E560,'SD Abgabe'!$A$33:$X$485,'SD Abgabe'!$X$28,FALSE),0,1,VLOOKUP(E560,'SD Abgabe'!$A$33:$Y$485,'SD Abgabe'!$Y$28,FALSE)),M560)</f>
        <v>0</v>
      </c>
      <c r="AN560" s="91">
        <f t="shared" ca="1" si="171"/>
        <v>0</v>
      </c>
      <c r="AO560" s="98">
        <f t="shared" si="181"/>
        <v>3</v>
      </c>
      <c r="AP560" s="98">
        <f t="shared" si="172"/>
        <v>0</v>
      </c>
      <c r="AQ560" s="17" t="str">
        <f t="shared" si="173"/>
        <v>1900-1-Abgabe</v>
      </c>
    </row>
    <row r="561" spans="1:43">
      <c r="A561" s="98">
        <f t="shared" si="162"/>
        <v>0</v>
      </c>
      <c r="B561" s="98" t="str">
        <f>IF(C561=1,SUM($C$23:C561),"")</f>
        <v/>
      </c>
      <c r="C561" s="98">
        <f t="shared" si="163"/>
        <v>0</v>
      </c>
      <c r="D561" t="str">
        <f t="shared" si="175"/>
        <v>1900-1-Abgabe-</v>
      </c>
      <c r="E561" s="7" t="str">
        <f t="shared" ca="1" si="164"/>
        <v>-</v>
      </c>
      <c r="F561" s="7">
        <f t="shared" si="176"/>
        <v>1900</v>
      </c>
      <c r="G561" s="7">
        <f t="shared" si="177"/>
        <v>1</v>
      </c>
      <c r="H561" s="162">
        <f t="shared" si="174"/>
        <v>539</v>
      </c>
      <c r="I561" s="77"/>
      <c r="J561" s="78"/>
      <c r="K561" s="79"/>
      <c r="L561" s="80"/>
      <c r="M561" s="177"/>
      <c r="N561" s="309" t="str">
        <f t="shared" ca="1" si="165"/>
        <v/>
      </c>
      <c r="O561" s="310" t="str">
        <f ca="1">IFERROR(IF(VLOOKUP($E561,'SD Abgabe'!$A$32:$N$610,'SD Abgabe'!$D$28,FALSE)=0,"",VLOOKUP($E561,'SD Abgabe'!$A$32:$N$610,'SD Abgabe'!$D$28,FALSE)),"")</f>
        <v/>
      </c>
      <c r="P561" s="313"/>
      <c r="Q561" s="317" t="str">
        <f>IF(OR($M561=0,L561&lt;&gt;0),"",IFERROR(VLOOKUP($E561,'SD Abgabe'!$A$32:$N$610,'SD Abgabe'!$E$28,FALSE),""))</f>
        <v/>
      </c>
      <c r="R561" s="87"/>
      <c r="S561" s="81" t="str">
        <f t="shared" si="166"/>
        <v/>
      </c>
      <c r="T561" s="82">
        <f>IF(M561="Tierische Erzeugnisse",IF(OR($M561=0,L561&lt;&gt;0,U561&gt;0),"",IFERROR(VLOOKUP($E561,'SD Abgabe'!$A$32:$N$4326,'SD Abgabe'!$J$28,FALSE),0)),)</f>
        <v>0</v>
      </c>
      <c r="U561" s="83"/>
      <c r="V561" s="81" t="str">
        <f t="shared" si="178"/>
        <v/>
      </c>
      <c r="W561" s="82">
        <f>IF(M561="organische Düngemittel",IF(OR($M561=0,L561&lt;&gt;0,X561&gt;0),"",IFERROR(VLOOKUP($E561,'SD Abgabe'!$A$32:$N$4326,'SD Abgabe'!$J$28,FALSE),)),)</f>
        <v>0</v>
      </c>
      <c r="X561" s="84"/>
      <c r="Y561" s="85" t="str">
        <f ca="1">IFERROR(VLOOKUP($E561,'SD Abgabe'!$A$32:$N$610,Y$20,FALSE),"")</f>
        <v/>
      </c>
      <c r="Z561" s="86" t="str">
        <f ca="1">IFERROR(IF(AND(J561&lt;&gt;"eigene Stoffe",VLOOKUP($E561,'SD Abgabe'!$A$32:$N$610,'SD Abgabe'!$G$28,FALSE)=0),"",IF($L561&lt;&gt;0,"",IFERROR(IF(AND(P561&gt;0,O561&lt;&gt;"",Q561&lt;&gt;"t TM"),VLOOKUP($E561,'SD Abgabe'!$A$32:$N$610,'SD Abgabe'!$G$28,FALSE)/O561*P561,VLOOKUP($E561,'SD Abgabe'!$A$32:$N$610,'SD Abgabe'!$G$28,FALSE)),""))),"")</f>
        <v/>
      </c>
      <c r="AA561" s="87"/>
      <c r="AB561" s="86" t="str">
        <f ca="1">IFERROR(IF(AND(J561&lt;&gt;"eigene Stoffe",VLOOKUP($E561,'SD Abgabe'!$A$32:$N$610,'SD Abgabe'!$H$28,FALSE)=0),"",IF($L561&lt;&gt;0,"",IFERROR(IF(AND(P561&gt;0,O561&lt;&gt;"",Q561&lt;&gt;"t TM"),VLOOKUP($E561,'SD Abgabe'!$A$32:$N$610,'SD Abgabe'!$H$28,FALSE)/O561*P561,VLOOKUP($E561,'SD Abgabe'!$A$32:$N$610,'SD Abgabe'!$H$28,FALSE)),""))),"")</f>
        <v/>
      </c>
      <c r="AC561" s="87"/>
      <c r="AD561" s="424" t="s">
        <v>667</v>
      </c>
      <c r="AE561" s="26" t="str">
        <f>IF($M561=0,"",IFERROR(VLOOKUP($E561,'SD Abgabe'!$A$32:$N$556,AE$20,FALSE),""))</f>
        <v/>
      </c>
      <c r="AF561" s="15">
        <f t="shared" ca="1" si="179"/>
        <v>0</v>
      </c>
      <c r="AG561">
        <f t="shared" ca="1" si="167"/>
        <v>0</v>
      </c>
      <c r="AH561">
        <f t="shared" ca="1" si="168"/>
        <v>0</v>
      </c>
      <c r="AI561">
        <f t="shared" ca="1" si="169"/>
        <v>0</v>
      </c>
      <c r="AJ561">
        <f t="shared" ca="1" si="170"/>
        <v>0</v>
      </c>
      <c r="AK561">
        <f t="shared" si="180"/>
        <v>0</v>
      </c>
      <c r="AL561" s="28" t="e">
        <f ca="1">COUNTIF(OFFSET('SD Abgabe'!$C$32,VLOOKUP(J561,Art_Abgabe,3,FALSE),0,VLOOKUP(J561,Art_Abgabe,4,FALSE)-VLOOKUP(J561,Art_Abgabe,3,FALSE)+1,1),K561)</f>
        <v>#N/A</v>
      </c>
      <c r="AM561" s="14">
        <f ca="1">COUNTIF(OFFSET('SD Abgabe'!$M$32,VLOOKUP(E561,'SD Abgabe'!$A$33:$X$485,'SD Abgabe'!$X$28,FALSE),0,1,VLOOKUP(E561,'SD Abgabe'!$A$33:$Y$485,'SD Abgabe'!$Y$28,FALSE)),M561)</f>
        <v>0</v>
      </c>
      <c r="AN561" s="91">
        <f t="shared" ca="1" si="171"/>
        <v>0</v>
      </c>
      <c r="AO561" s="98">
        <f t="shared" si="181"/>
        <v>3</v>
      </c>
      <c r="AP561" s="98">
        <f t="shared" si="172"/>
        <v>0</v>
      </c>
      <c r="AQ561" s="17" t="str">
        <f t="shared" si="173"/>
        <v>1900-1-Abgabe</v>
      </c>
    </row>
    <row r="562" spans="1:43">
      <c r="A562" s="98">
        <f t="shared" si="162"/>
        <v>0</v>
      </c>
      <c r="B562" s="98" t="str">
        <f>IF(C562=1,SUM($C$23:C562),"")</f>
        <v/>
      </c>
      <c r="C562" s="98">
        <f t="shared" si="163"/>
        <v>0</v>
      </c>
      <c r="D562" t="str">
        <f t="shared" si="175"/>
        <v>1900-1-Abgabe-</v>
      </c>
      <c r="E562" s="7" t="str">
        <f t="shared" ca="1" si="164"/>
        <v>-</v>
      </c>
      <c r="F562" s="7">
        <f t="shared" si="176"/>
        <v>1900</v>
      </c>
      <c r="G562" s="7">
        <f t="shared" si="177"/>
        <v>1</v>
      </c>
      <c r="H562" s="162">
        <f t="shared" si="174"/>
        <v>540</v>
      </c>
      <c r="I562" s="77"/>
      <c r="J562" s="78"/>
      <c r="K562" s="79"/>
      <c r="L562" s="80"/>
      <c r="M562" s="177"/>
      <c r="N562" s="309" t="str">
        <f t="shared" ca="1" si="165"/>
        <v/>
      </c>
      <c r="O562" s="310" t="str">
        <f ca="1">IFERROR(IF(VLOOKUP($E562,'SD Abgabe'!$A$32:$N$610,'SD Abgabe'!$D$28,FALSE)=0,"",VLOOKUP($E562,'SD Abgabe'!$A$32:$N$610,'SD Abgabe'!$D$28,FALSE)),"")</f>
        <v/>
      </c>
      <c r="P562" s="313"/>
      <c r="Q562" s="317" t="str">
        <f>IF(OR($M562=0,L562&lt;&gt;0),"",IFERROR(VLOOKUP($E562,'SD Abgabe'!$A$32:$N$610,'SD Abgabe'!$E$28,FALSE),""))</f>
        <v/>
      </c>
      <c r="R562" s="87"/>
      <c r="S562" s="81" t="str">
        <f t="shared" si="166"/>
        <v/>
      </c>
      <c r="T562" s="82">
        <f>IF(M562="Tierische Erzeugnisse",IF(OR($M562=0,L562&lt;&gt;0,U562&gt;0),"",IFERROR(VLOOKUP($E562,'SD Abgabe'!$A$32:$N$4326,'SD Abgabe'!$J$28,FALSE),0)),)</f>
        <v>0</v>
      </c>
      <c r="U562" s="83"/>
      <c r="V562" s="81" t="str">
        <f t="shared" si="178"/>
        <v/>
      </c>
      <c r="W562" s="82">
        <f>IF(M562="organische Düngemittel",IF(OR($M562=0,L562&lt;&gt;0,X562&gt;0),"",IFERROR(VLOOKUP($E562,'SD Abgabe'!$A$32:$N$4326,'SD Abgabe'!$J$28,FALSE),)),)</f>
        <v>0</v>
      </c>
      <c r="X562" s="84"/>
      <c r="Y562" s="85" t="str">
        <f ca="1">IFERROR(VLOOKUP($E562,'SD Abgabe'!$A$32:$N$610,Y$20,FALSE),"")</f>
        <v/>
      </c>
      <c r="Z562" s="86" t="str">
        <f ca="1">IFERROR(IF(AND(J562&lt;&gt;"eigene Stoffe",VLOOKUP($E562,'SD Abgabe'!$A$32:$N$610,'SD Abgabe'!$G$28,FALSE)=0),"",IF($L562&lt;&gt;0,"",IFERROR(IF(AND(P562&gt;0,O562&lt;&gt;"",Q562&lt;&gt;"t TM"),VLOOKUP($E562,'SD Abgabe'!$A$32:$N$610,'SD Abgabe'!$G$28,FALSE)/O562*P562,VLOOKUP($E562,'SD Abgabe'!$A$32:$N$610,'SD Abgabe'!$G$28,FALSE)),""))),"")</f>
        <v/>
      </c>
      <c r="AA562" s="87"/>
      <c r="AB562" s="86" t="str">
        <f ca="1">IFERROR(IF(AND(J562&lt;&gt;"eigene Stoffe",VLOOKUP($E562,'SD Abgabe'!$A$32:$N$610,'SD Abgabe'!$H$28,FALSE)=0),"",IF($L562&lt;&gt;0,"",IFERROR(IF(AND(P562&gt;0,O562&lt;&gt;"",Q562&lt;&gt;"t TM"),VLOOKUP($E562,'SD Abgabe'!$A$32:$N$610,'SD Abgabe'!$H$28,FALSE)/O562*P562,VLOOKUP($E562,'SD Abgabe'!$A$32:$N$610,'SD Abgabe'!$H$28,FALSE)),""))),"")</f>
        <v/>
      </c>
      <c r="AC562" s="87"/>
      <c r="AD562" s="424" t="s">
        <v>667</v>
      </c>
      <c r="AE562" s="26" t="str">
        <f>IF($M562=0,"",IFERROR(VLOOKUP($E562,'SD Abgabe'!$A$32:$N$556,AE$20,FALSE),""))</f>
        <v/>
      </c>
      <c r="AF562" s="15">
        <f t="shared" ca="1" si="179"/>
        <v>0</v>
      </c>
      <c r="AG562">
        <f t="shared" ca="1" si="167"/>
        <v>0</v>
      </c>
      <c r="AH562">
        <f t="shared" ca="1" si="168"/>
        <v>0</v>
      </c>
      <c r="AI562">
        <f t="shared" ca="1" si="169"/>
        <v>0</v>
      </c>
      <c r="AJ562">
        <f t="shared" ca="1" si="170"/>
        <v>0</v>
      </c>
      <c r="AK562">
        <f t="shared" si="180"/>
        <v>0</v>
      </c>
      <c r="AL562" s="28" t="e">
        <f ca="1">COUNTIF(OFFSET('SD Abgabe'!$C$32,VLOOKUP(J562,Art_Abgabe,3,FALSE),0,VLOOKUP(J562,Art_Abgabe,4,FALSE)-VLOOKUP(J562,Art_Abgabe,3,FALSE)+1,1),K562)</f>
        <v>#N/A</v>
      </c>
      <c r="AM562" s="14">
        <f ca="1">COUNTIF(OFFSET('SD Abgabe'!$M$32,VLOOKUP(E562,'SD Abgabe'!$A$33:$X$485,'SD Abgabe'!$X$28,FALSE),0,1,VLOOKUP(E562,'SD Abgabe'!$A$33:$Y$485,'SD Abgabe'!$Y$28,FALSE)),M562)</f>
        <v>0</v>
      </c>
      <c r="AN562" s="91">
        <f t="shared" ca="1" si="171"/>
        <v>0</v>
      </c>
      <c r="AO562" s="98">
        <f t="shared" si="181"/>
        <v>3</v>
      </c>
      <c r="AP562" s="98">
        <f t="shared" si="172"/>
        <v>0</v>
      </c>
      <c r="AQ562" s="17" t="str">
        <f t="shared" si="173"/>
        <v>1900-1-Abgabe</v>
      </c>
    </row>
    <row r="563" spans="1:43">
      <c r="A563" s="98">
        <f t="shared" si="162"/>
        <v>0</v>
      </c>
      <c r="B563" s="98" t="str">
        <f>IF(C563=1,SUM($C$23:C563),"")</f>
        <v/>
      </c>
      <c r="C563" s="98">
        <f t="shared" si="163"/>
        <v>0</v>
      </c>
      <c r="D563" t="str">
        <f t="shared" si="175"/>
        <v>1900-1-Abgabe-</v>
      </c>
      <c r="E563" s="7" t="str">
        <f t="shared" ca="1" si="164"/>
        <v>-</v>
      </c>
      <c r="F563" s="7">
        <f t="shared" si="176"/>
        <v>1900</v>
      </c>
      <c r="G563" s="7">
        <f t="shared" si="177"/>
        <v>1</v>
      </c>
      <c r="H563" s="162">
        <f t="shared" si="174"/>
        <v>541</v>
      </c>
      <c r="I563" s="77"/>
      <c r="J563" s="78"/>
      <c r="K563" s="79"/>
      <c r="L563" s="80"/>
      <c r="M563" s="177"/>
      <c r="N563" s="309" t="str">
        <f t="shared" ca="1" si="165"/>
        <v/>
      </c>
      <c r="O563" s="310" t="str">
        <f ca="1">IFERROR(IF(VLOOKUP($E563,'SD Abgabe'!$A$32:$N$610,'SD Abgabe'!$D$28,FALSE)=0,"",VLOOKUP($E563,'SD Abgabe'!$A$32:$N$610,'SD Abgabe'!$D$28,FALSE)),"")</f>
        <v/>
      </c>
      <c r="P563" s="313"/>
      <c r="Q563" s="317" t="str">
        <f>IF(OR($M563=0,L563&lt;&gt;0),"",IFERROR(VLOOKUP($E563,'SD Abgabe'!$A$32:$N$610,'SD Abgabe'!$E$28,FALSE),""))</f>
        <v/>
      </c>
      <c r="R563" s="87"/>
      <c r="S563" s="81" t="str">
        <f t="shared" si="166"/>
        <v/>
      </c>
      <c r="T563" s="82">
        <f>IF(M563="Tierische Erzeugnisse",IF(OR($M563=0,L563&lt;&gt;0,U563&gt;0),"",IFERROR(VLOOKUP($E563,'SD Abgabe'!$A$32:$N$4326,'SD Abgabe'!$J$28,FALSE),0)),)</f>
        <v>0</v>
      </c>
      <c r="U563" s="83"/>
      <c r="V563" s="81" t="str">
        <f t="shared" si="178"/>
        <v/>
      </c>
      <c r="W563" s="82">
        <f>IF(M563="organische Düngemittel",IF(OR($M563=0,L563&lt;&gt;0,X563&gt;0),"",IFERROR(VLOOKUP($E563,'SD Abgabe'!$A$32:$N$4326,'SD Abgabe'!$J$28,FALSE),)),)</f>
        <v>0</v>
      </c>
      <c r="X563" s="84"/>
      <c r="Y563" s="85" t="str">
        <f ca="1">IFERROR(VLOOKUP($E563,'SD Abgabe'!$A$32:$N$610,Y$20,FALSE),"")</f>
        <v/>
      </c>
      <c r="Z563" s="86" t="str">
        <f ca="1">IFERROR(IF(AND(J563&lt;&gt;"eigene Stoffe",VLOOKUP($E563,'SD Abgabe'!$A$32:$N$610,'SD Abgabe'!$G$28,FALSE)=0),"",IF($L563&lt;&gt;0,"",IFERROR(IF(AND(P563&gt;0,O563&lt;&gt;"",Q563&lt;&gt;"t TM"),VLOOKUP($E563,'SD Abgabe'!$A$32:$N$610,'SD Abgabe'!$G$28,FALSE)/O563*P563,VLOOKUP($E563,'SD Abgabe'!$A$32:$N$610,'SD Abgabe'!$G$28,FALSE)),""))),"")</f>
        <v/>
      </c>
      <c r="AA563" s="87"/>
      <c r="AB563" s="86" t="str">
        <f ca="1">IFERROR(IF(AND(J563&lt;&gt;"eigene Stoffe",VLOOKUP($E563,'SD Abgabe'!$A$32:$N$610,'SD Abgabe'!$H$28,FALSE)=0),"",IF($L563&lt;&gt;0,"",IFERROR(IF(AND(P563&gt;0,O563&lt;&gt;"",Q563&lt;&gt;"t TM"),VLOOKUP($E563,'SD Abgabe'!$A$32:$N$610,'SD Abgabe'!$H$28,FALSE)/O563*P563,VLOOKUP($E563,'SD Abgabe'!$A$32:$N$610,'SD Abgabe'!$H$28,FALSE)),""))),"")</f>
        <v/>
      </c>
      <c r="AC563" s="87"/>
      <c r="AD563" s="424" t="s">
        <v>667</v>
      </c>
      <c r="AE563" s="26" t="str">
        <f>IF($M563=0,"",IFERROR(VLOOKUP($E563,'SD Abgabe'!$A$32:$N$556,AE$20,FALSE),""))</f>
        <v/>
      </c>
      <c r="AF563" s="15">
        <f t="shared" ca="1" si="179"/>
        <v>0</v>
      </c>
      <c r="AG563">
        <f t="shared" ca="1" si="167"/>
        <v>0</v>
      </c>
      <c r="AH563">
        <f t="shared" ca="1" si="168"/>
        <v>0</v>
      </c>
      <c r="AI563">
        <f t="shared" ca="1" si="169"/>
        <v>0</v>
      </c>
      <c r="AJ563">
        <f t="shared" ca="1" si="170"/>
        <v>0</v>
      </c>
      <c r="AK563">
        <f t="shared" si="180"/>
        <v>0</v>
      </c>
      <c r="AL563" s="28" t="e">
        <f ca="1">COUNTIF(OFFSET('SD Abgabe'!$C$32,VLOOKUP(J563,Art_Abgabe,3,FALSE),0,VLOOKUP(J563,Art_Abgabe,4,FALSE)-VLOOKUP(J563,Art_Abgabe,3,FALSE)+1,1),K563)</f>
        <v>#N/A</v>
      </c>
      <c r="AM563" s="14">
        <f ca="1">COUNTIF(OFFSET('SD Abgabe'!$M$32,VLOOKUP(E563,'SD Abgabe'!$A$33:$X$485,'SD Abgabe'!$X$28,FALSE),0,1,VLOOKUP(E563,'SD Abgabe'!$A$33:$Y$485,'SD Abgabe'!$Y$28,FALSE)),M563)</f>
        <v>0</v>
      </c>
      <c r="AN563" s="91">
        <f t="shared" ca="1" si="171"/>
        <v>0</v>
      </c>
      <c r="AO563" s="98">
        <f t="shared" si="181"/>
        <v>3</v>
      </c>
      <c r="AP563" s="98">
        <f t="shared" si="172"/>
        <v>0</v>
      </c>
      <c r="AQ563" s="17" t="str">
        <f t="shared" si="173"/>
        <v>1900-1-Abgabe</v>
      </c>
    </row>
    <row r="564" spans="1:43">
      <c r="A564" s="98">
        <f t="shared" si="162"/>
        <v>0</v>
      </c>
      <c r="B564" s="98" t="str">
        <f>IF(C564=1,SUM($C$23:C564),"")</f>
        <v/>
      </c>
      <c r="C564" s="98">
        <f t="shared" si="163"/>
        <v>0</v>
      </c>
      <c r="D564" t="str">
        <f t="shared" si="175"/>
        <v>1900-1-Abgabe-</v>
      </c>
      <c r="E564" s="7" t="str">
        <f t="shared" ca="1" si="164"/>
        <v>-</v>
      </c>
      <c r="F564" s="7">
        <f t="shared" si="176"/>
        <v>1900</v>
      </c>
      <c r="G564" s="7">
        <f t="shared" si="177"/>
        <v>1</v>
      </c>
      <c r="H564" s="162">
        <f t="shared" si="174"/>
        <v>542</v>
      </c>
      <c r="I564" s="77"/>
      <c r="J564" s="78"/>
      <c r="K564" s="79"/>
      <c r="L564" s="80"/>
      <c r="M564" s="177"/>
      <c r="N564" s="309" t="str">
        <f t="shared" ca="1" si="165"/>
        <v/>
      </c>
      <c r="O564" s="310" t="str">
        <f ca="1">IFERROR(IF(VLOOKUP($E564,'SD Abgabe'!$A$32:$N$610,'SD Abgabe'!$D$28,FALSE)=0,"",VLOOKUP($E564,'SD Abgabe'!$A$32:$N$610,'SD Abgabe'!$D$28,FALSE)),"")</f>
        <v/>
      </c>
      <c r="P564" s="313"/>
      <c r="Q564" s="317" t="str">
        <f>IF(OR($M564=0,L564&lt;&gt;0),"",IFERROR(VLOOKUP($E564,'SD Abgabe'!$A$32:$N$610,'SD Abgabe'!$E$28,FALSE),""))</f>
        <v/>
      </c>
      <c r="R564" s="87"/>
      <c r="S564" s="81" t="str">
        <f t="shared" si="166"/>
        <v/>
      </c>
      <c r="T564" s="82">
        <f>IF(M564="Tierische Erzeugnisse",IF(OR($M564=0,L564&lt;&gt;0,U564&gt;0),"",IFERROR(VLOOKUP($E564,'SD Abgabe'!$A$32:$N$4326,'SD Abgabe'!$J$28,FALSE),0)),)</f>
        <v>0</v>
      </c>
      <c r="U564" s="83"/>
      <c r="V564" s="81" t="str">
        <f t="shared" si="178"/>
        <v/>
      </c>
      <c r="W564" s="82">
        <f>IF(M564="organische Düngemittel",IF(OR($M564=0,L564&lt;&gt;0,X564&gt;0),"",IFERROR(VLOOKUP($E564,'SD Abgabe'!$A$32:$N$4326,'SD Abgabe'!$J$28,FALSE),)),)</f>
        <v>0</v>
      </c>
      <c r="X564" s="84"/>
      <c r="Y564" s="85" t="str">
        <f ca="1">IFERROR(VLOOKUP($E564,'SD Abgabe'!$A$32:$N$610,Y$20,FALSE),"")</f>
        <v/>
      </c>
      <c r="Z564" s="86" t="str">
        <f ca="1">IFERROR(IF(AND(J564&lt;&gt;"eigene Stoffe",VLOOKUP($E564,'SD Abgabe'!$A$32:$N$610,'SD Abgabe'!$G$28,FALSE)=0),"",IF($L564&lt;&gt;0,"",IFERROR(IF(AND(P564&gt;0,O564&lt;&gt;"",Q564&lt;&gt;"t TM"),VLOOKUP($E564,'SD Abgabe'!$A$32:$N$610,'SD Abgabe'!$G$28,FALSE)/O564*P564,VLOOKUP($E564,'SD Abgabe'!$A$32:$N$610,'SD Abgabe'!$G$28,FALSE)),""))),"")</f>
        <v/>
      </c>
      <c r="AA564" s="87"/>
      <c r="AB564" s="86" t="str">
        <f ca="1">IFERROR(IF(AND(J564&lt;&gt;"eigene Stoffe",VLOOKUP($E564,'SD Abgabe'!$A$32:$N$610,'SD Abgabe'!$H$28,FALSE)=0),"",IF($L564&lt;&gt;0,"",IFERROR(IF(AND(P564&gt;0,O564&lt;&gt;"",Q564&lt;&gt;"t TM"),VLOOKUP($E564,'SD Abgabe'!$A$32:$N$610,'SD Abgabe'!$H$28,FALSE)/O564*P564,VLOOKUP($E564,'SD Abgabe'!$A$32:$N$610,'SD Abgabe'!$H$28,FALSE)),""))),"")</f>
        <v/>
      </c>
      <c r="AC564" s="87"/>
      <c r="AD564" s="424" t="s">
        <v>667</v>
      </c>
      <c r="AE564" s="26" t="str">
        <f>IF($M564=0,"",IFERROR(VLOOKUP($E564,'SD Abgabe'!$A$32:$N$556,AE$20,FALSE),""))</f>
        <v/>
      </c>
      <c r="AF564" s="15">
        <f t="shared" ca="1" si="179"/>
        <v>0</v>
      </c>
      <c r="AG564">
        <f t="shared" ca="1" si="167"/>
        <v>0</v>
      </c>
      <c r="AH564">
        <f t="shared" ca="1" si="168"/>
        <v>0</v>
      </c>
      <c r="AI564">
        <f t="shared" ca="1" si="169"/>
        <v>0</v>
      </c>
      <c r="AJ564">
        <f t="shared" ca="1" si="170"/>
        <v>0</v>
      </c>
      <c r="AK564">
        <f t="shared" si="180"/>
        <v>0</v>
      </c>
      <c r="AL564" s="28" t="e">
        <f ca="1">COUNTIF(OFFSET('SD Abgabe'!$C$32,VLOOKUP(J564,Art_Abgabe,3,FALSE),0,VLOOKUP(J564,Art_Abgabe,4,FALSE)-VLOOKUP(J564,Art_Abgabe,3,FALSE)+1,1),K564)</f>
        <v>#N/A</v>
      </c>
      <c r="AM564" s="14">
        <f ca="1">COUNTIF(OFFSET('SD Abgabe'!$M$32,VLOOKUP(E564,'SD Abgabe'!$A$33:$X$485,'SD Abgabe'!$X$28,FALSE),0,1,VLOOKUP(E564,'SD Abgabe'!$A$33:$Y$485,'SD Abgabe'!$Y$28,FALSE)),M564)</f>
        <v>0</v>
      </c>
      <c r="AN564" s="91">
        <f t="shared" ca="1" si="171"/>
        <v>0</v>
      </c>
      <c r="AO564" s="98">
        <f t="shared" si="181"/>
        <v>3</v>
      </c>
      <c r="AP564" s="98">
        <f t="shared" si="172"/>
        <v>0</v>
      </c>
      <c r="AQ564" s="17" t="str">
        <f t="shared" si="173"/>
        <v>1900-1-Abgabe</v>
      </c>
    </row>
    <row r="565" spans="1:43">
      <c r="A565" s="98">
        <f t="shared" si="162"/>
        <v>0</v>
      </c>
      <c r="B565" s="98" t="str">
        <f>IF(C565=1,SUM($C$23:C565),"")</f>
        <v/>
      </c>
      <c r="C565" s="98">
        <f t="shared" si="163"/>
        <v>0</v>
      </c>
      <c r="D565" t="str">
        <f t="shared" si="175"/>
        <v>1900-1-Abgabe-</v>
      </c>
      <c r="E565" s="7" t="str">
        <f t="shared" ca="1" si="164"/>
        <v>-</v>
      </c>
      <c r="F565" s="7">
        <f t="shared" si="176"/>
        <v>1900</v>
      </c>
      <c r="G565" s="7">
        <f t="shared" si="177"/>
        <v>1</v>
      </c>
      <c r="H565" s="162">
        <f t="shared" si="174"/>
        <v>543</v>
      </c>
      <c r="I565" s="77"/>
      <c r="J565" s="78"/>
      <c r="K565" s="79"/>
      <c r="L565" s="80"/>
      <c r="M565" s="177"/>
      <c r="N565" s="309" t="str">
        <f t="shared" ca="1" si="165"/>
        <v/>
      </c>
      <c r="O565" s="310" t="str">
        <f ca="1">IFERROR(IF(VLOOKUP($E565,'SD Abgabe'!$A$32:$N$610,'SD Abgabe'!$D$28,FALSE)=0,"",VLOOKUP($E565,'SD Abgabe'!$A$32:$N$610,'SD Abgabe'!$D$28,FALSE)),"")</f>
        <v/>
      </c>
      <c r="P565" s="313"/>
      <c r="Q565" s="317" t="str">
        <f>IF(OR($M565=0,L565&lt;&gt;0),"",IFERROR(VLOOKUP($E565,'SD Abgabe'!$A$32:$N$610,'SD Abgabe'!$E$28,FALSE),""))</f>
        <v/>
      </c>
      <c r="R565" s="87"/>
      <c r="S565" s="81" t="str">
        <f t="shared" si="166"/>
        <v/>
      </c>
      <c r="T565" s="82">
        <f>IF(M565="Tierische Erzeugnisse",IF(OR($M565=0,L565&lt;&gt;0,U565&gt;0),"",IFERROR(VLOOKUP($E565,'SD Abgabe'!$A$32:$N$4326,'SD Abgabe'!$J$28,FALSE),0)),)</f>
        <v>0</v>
      </c>
      <c r="U565" s="83"/>
      <c r="V565" s="81" t="str">
        <f t="shared" si="178"/>
        <v/>
      </c>
      <c r="W565" s="82">
        <f>IF(M565="organische Düngemittel",IF(OR($M565=0,L565&lt;&gt;0,X565&gt;0),"",IFERROR(VLOOKUP($E565,'SD Abgabe'!$A$32:$N$4326,'SD Abgabe'!$J$28,FALSE),)),)</f>
        <v>0</v>
      </c>
      <c r="X565" s="84"/>
      <c r="Y565" s="85" t="str">
        <f ca="1">IFERROR(VLOOKUP($E565,'SD Abgabe'!$A$32:$N$610,Y$20,FALSE),"")</f>
        <v/>
      </c>
      <c r="Z565" s="86" t="str">
        <f ca="1">IFERROR(IF(AND(J565&lt;&gt;"eigene Stoffe",VLOOKUP($E565,'SD Abgabe'!$A$32:$N$610,'SD Abgabe'!$G$28,FALSE)=0),"",IF($L565&lt;&gt;0,"",IFERROR(IF(AND(P565&gt;0,O565&lt;&gt;"",Q565&lt;&gt;"t TM"),VLOOKUP($E565,'SD Abgabe'!$A$32:$N$610,'SD Abgabe'!$G$28,FALSE)/O565*P565,VLOOKUP($E565,'SD Abgabe'!$A$32:$N$610,'SD Abgabe'!$G$28,FALSE)),""))),"")</f>
        <v/>
      </c>
      <c r="AA565" s="87"/>
      <c r="AB565" s="86" t="str">
        <f ca="1">IFERROR(IF(AND(J565&lt;&gt;"eigene Stoffe",VLOOKUP($E565,'SD Abgabe'!$A$32:$N$610,'SD Abgabe'!$H$28,FALSE)=0),"",IF($L565&lt;&gt;0,"",IFERROR(IF(AND(P565&gt;0,O565&lt;&gt;"",Q565&lt;&gt;"t TM"),VLOOKUP($E565,'SD Abgabe'!$A$32:$N$610,'SD Abgabe'!$H$28,FALSE)/O565*P565,VLOOKUP($E565,'SD Abgabe'!$A$32:$N$610,'SD Abgabe'!$H$28,FALSE)),""))),"")</f>
        <v/>
      </c>
      <c r="AC565" s="87"/>
      <c r="AD565" s="424" t="s">
        <v>667</v>
      </c>
      <c r="AE565" s="26" t="str">
        <f>IF($M565=0,"",IFERROR(VLOOKUP($E565,'SD Abgabe'!$A$32:$N$556,AE$20,FALSE),""))</f>
        <v/>
      </c>
      <c r="AF565" s="15">
        <f t="shared" ca="1" si="179"/>
        <v>0</v>
      </c>
      <c r="AG565">
        <f t="shared" ca="1" si="167"/>
        <v>0</v>
      </c>
      <c r="AH565">
        <f t="shared" ca="1" si="168"/>
        <v>0</v>
      </c>
      <c r="AI565">
        <f t="shared" ca="1" si="169"/>
        <v>0</v>
      </c>
      <c r="AJ565">
        <f t="shared" ca="1" si="170"/>
        <v>0</v>
      </c>
      <c r="AK565">
        <f t="shared" si="180"/>
        <v>0</v>
      </c>
      <c r="AL565" s="28" t="e">
        <f ca="1">COUNTIF(OFFSET('SD Abgabe'!$C$32,VLOOKUP(J565,Art_Abgabe,3,FALSE),0,VLOOKUP(J565,Art_Abgabe,4,FALSE)-VLOOKUP(J565,Art_Abgabe,3,FALSE)+1,1),K565)</f>
        <v>#N/A</v>
      </c>
      <c r="AM565" s="14">
        <f ca="1">COUNTIF(OFFSET('SD Abgabe'!$M$32,VLOOKUP(E565,'SD Abgabe'!$A$33:$X$485,'SD Abgabe'!$X$28,FALSE),0,1,VLOOKUP(E565,'SD Abgabe'!$A$33:$Y$485,'SD Abgabe'!$Y$28,FALSE)),M565)</f>
        <v>0</v>
      </c>
      <c r="AN565" s="91">
        <f t="shared" ca="1" si="171"/>
        <v>0</v>
      </c>
      <c r="AO565" s="98">
        <f t="shared" si="181"/>
        <v>3</v>
      </c>
      <c r="AP565" s="98">
        <f t="shared" si="172"/>
        <v>0</v>
      </c>
      <c r="AQ565" s="17" t="str">
        <f t="shared" si="173"/>
        <v>1900-1-Abgabe</v>
      </c>
    </row>
    <row r="566" spans="1:43">
      <c r="A566" s="98">
        <f t="shared" si="162"/>
        <v>0</v>
      </c>
      <c r="B566" s="98" t="str">
        <f>IF(C566=1,SUM($C$23:C566),"")</f>
        <v/>
      </c>
      <c r="C566" s="98">
        <f t="shared" si="163"/>
        <v>0</v>
      </c>
      <c r="D566" t="str">
        <f t="shared" si="175"/>
        <v>1900-1-Abgabe-</v>
      </c>
      <c r="E566" s="7" t="str">
        <f t="shared" ca="1" si="164"/>
        <v>-</v>
      </c>
      <c r="F566" s="7">
        <f t="shared" si="176"/>
        <v>1900</v>
      </c>
      <c r="G566" s="7">
        <f t="shared" si="177"/>
        <v>1</v>
      </c>
      <c r="H566" s="162">
        <f t="shared" si="174"/>
        <v>544</v>
      </c>
      <c r="I566" s="77"/>
      <c r="J566" s="78"/>
      <c r="K566" s="79"/>
      <c r="L566" s="80"/>
      <c r="M566" s="177"/>
      <c r="N566" s="309" t="str">
        <f t="shared" ca="1" si="165"/>
        <v/>
      </c>
      <c r="O566" s="310" t="str">
        <f ca="1">IFERROR(IF(VLOOKUP($E566,'SD Abgabe'!$A$32:$N$610,'SD Abgabe'!$D$28,FALSE)=0,"",VLOOKUP($E566,'SD Abgabe'!$A$32:$N$610,'SD Abgabe'!$D$28,FALSE)),"")</f>
        <v/>
      </c>
      <c r="P566" s="313"/>
      <c r="Q566" s="317" t="str">
        <f>IF(OR($M566=0,L566&lt;&gt;0),"",IFERROR(VLOOKUP($E566,'SD Abgabe'!$A$32:$N$610,'SD Abgabe'!$E$28,FALSE),""))</f>
        <v/>
      </c>
      <c r="R566" s="87"/>
      <c r="S566" s="81" t="str">
        <f t="shared" si="166"/>
        <v/>
      </c>
      <c r="T566" s="82">
        <f>IF(M566="Tierische Erzeugnisse",IF(OR($M566=0,L566&lt;&gt;0,U566&gt;0),"",IFERROR(VLOOKUP($E566,'SD Abgabe'!$A$32:$N$4326,'SD Abgabe'!$J$28,FALSE),0)),)</f>
        <v>0</v>
      </c>
      <c r="U566" s="83"/>
      <c r="V566" s="81" t="str">
        <f t="shared" si="178"/>
        <v/>
      </c>
      <c r="W566" s="82">
        <f>IF(M566="organische Düngemittel",IF(OR($M566=0,L566&lt;&gt;0,X566&gt;0),"",IFERROR(VLOOKUP($E566,'SD Abgabe'!$A$32:$N$4326,'SD Abgabe'!$J$28,FALSE),)),)</f>
        <v>0</v>
      </c>
      <c r="X566" s="84"/>
      <c r="Y566" s="85" t="str">
        <f ca="1">IFERROR(VLOOKUP($E566,'SD Abgabe'!$A$32:$N$610,Y$20,FALSE),"")</f>
        <v/>
      </c>
      <c r="Z566" s="86" t="str">
        <f ca="1">IFERROR(IF(AND(J566&lt;&gt;"eigene Stoffe",VLOOKUP($E566,'SD Abgabe'!$A$32:$N$610,'SD Abgabe'!$G$28,FALSE)=0),"",IF($L566&lt;&gt;0,"",IFERROR(IF(AND(P566&gt;0,O566&lt;&gt;"",Q566&lt;&gt;"t TM"),VLOOKUP($E566,'SD Abgabe'!$A$32:$N$610,'SD Abgabe'!$G$28,FALSE)/O566*P566,VLOOKUP($E566,'SD Abgabe'!$A$32:$N$610,'SD Abgabe'!$G$28,FALSE)),""))),"")</f>
        <v/>
      </c>
      <c r="AA566" s="87"/>
      <c r="AB566" s="86" t="str">
        <f ca="1">IFERROR(IF(AND(J566&lt;&gt;"eigene Stoffe",VLOOKUP($E566,'SD Abgabe'!$A$32:$N$610,'SD Abgabe'!$H$28,FALSE)=0),"",IF($L566&lt;&gt;0,"",IFERROR(IF(AND(P566&gt;0,O566&lt;&gt;"",Q566&lt;&gt;"t TM"),VLOOKUP($E566,'SD Abgabe'!$A$32:$N$610,'SD Abgabe'!$H$28,FALSE)/O566*P566,VLOOKUP($E566,'SD Abgabe'!$A$32:$N$610,'SD Abgabe'!$H$28,FALSE)),""))),"")</f>
        <v/>
      </c>
      <c r="AC566" s="87"/>
      <c r="AD566" s="424" t="s">
        <v>667</v>
      </c>
      <c r="AE566" s="26" t="str">
        <f>IF($M566=0,"",IFERROR(VLOOKUP($E566,'SD Abgabe'!$A$32:$N$556,AE$20,FALSE),""))</f>
        <v/>
      </c>
      <c r="AF566" s="15">
        <f t="shared" ca="1" si="179"/>
        <v>0</v>
      </c>
      <c r="AG566">
        <f t="shared" ca="1" si="167"/>
        <v>0</v>
      </c>
      <c r="AH566">
        <f t="shared" ca="1" si="168"/>
        <v>0</v>
      </c>
      <c r="AI566">
        <f t="shared" ca="1" si="169"/>
        <v>0</v>
      </c>
      <c r="AJ566">
        <f t="shared" ca="1" si="170"/>
        <v>0</v>
      </c>
      <c r="AK566">
        <f t="shared" si="180"/>
        <v>0</v>
      </c>
      <c r="AL566" s="28" t="e">
        <f ca="1">COUNTIF(OFFSET('SD Abgabe'!$C$32,VLOOKUP(J566,Art_Abgabe,3,FALSE),0,VLOOKUP(J566,Art_Abgabe,4,FALSE)-VLOOKUP(J566,Art_Abgabe,3,FALSE)+1,1),K566)</f>
        <v>#N/A</v>
      </c>
      <c r="AM566" s="14">
        <f ca="1">COUNTIF(OFFSET('SD Abgabe'!$M$32,VLOOKUP(E566,'SD Abgabe'!$A$33:$X$485,'SD Abgabe'!$X$28,FALSE),0,1,VLOOKUP(E566,'SD Abgabe'!$A$33:$Y$485,'SD Abgabe'!$Y$28,FALSE)),M566)</f>
        <v>0</v>
      </c>
      <c r="AN566" s="91">
        <f t="shared" ca="1" si="171"/>
        <v>0</v>
      </c>
      <c r="AO566" s="98">
        <f t="shared" si="181"/>
        <v>3</v>
      </c>
      <c r="AP566" s="98">
        <f t="shared" si="172"/>
        <v>0</v>
      </c>
      <c r="AQ566" s="17" t="str">
        <f t="shared" si="173"/>
        <v>1900-1-Abgabe</v>
      </c>
    </row>
    <row r="567" spans="1:43">
      <c r="A567" s="98">
        <f t="shared" si="162"/>
        <v>0</v>
      </c>
      <c r="B567" s="98" t="str">
        <f>IF(C567=1,SUM($C$23:C567),"")</f>
        <v/>
      </c>
      <c r="C567" s="98">
        <f t="shared" si="163"/>
        <v>0</v>
      </c>
      <c r="D567" t="str">
        <f t="shared" si="175"/>
        <v>1900-1-Abgabe-</v>
      </c>
      <c r="E567" s="7" t="str">
        <f t="shared" ca="1" si="164"/>
        <v>-</v>
      </c>
      <c r="F567" s="7">
        <f t="shared" si="176"/>
        <v>1900</v>
      </c>
      <c r="G567" s="7">
        <f t="shared" si="177"/>
        <v>1</v>
      </c>
      <c r="H567" s="162">
        <f t="shared" si="174"/>
        <v>545</v>
      </c>
      <c r="I567" s="77"/>
      <c r="J567" s="78"/>
      <c r="K567" s="79"/>
      <c r="L567" s="80"/>
      <c r="M567" s="177"/>
      <c r="N567" s="309" t="str">
        <f t="shared" ca="1" si="165"/>
        <v/>
      </c>
      <c r="O567" s="310" t="str">
        <f ca="1">IFERROR(IF(VLOOKUP($E567,'SD Abgabe'!$A$32:$N$610,'SD Abgabe'!$D$28,FALSE)=0,"",VLOOKUP($E567,'SD Abgabe'!$A$32:$N$610,'SD Abgabe'!$D$28,FALSE)),"")</f>
        <v/>
      </c>
      <c r="P567" s="313"/>
      <c r="Q567" s="317" t="str">
        <f>IF(OR($M567=0,L567&lt;&gt;0),"",IFERROR(VLOOKUP($E567,'SD Abgabe'!$A$32:$N$610,'SD Abgabe'!$E$28,FALSE),""))</f>
        <v/>
      </c>
      <c r="R567" s="87"/>
      <c r="S567" s="81" t="str">
        <f t="shared" si="166"/>
        <v/>
      </c>
      <c r="T567" s="82">
        <f>IF(M567="Tierische Erzeugnisse",IF(OR($M567=0,L567&lt;&gt;0,U567&gt;0),"",IFERROR(VLOOKUP($E567,'SD Abgabe'!$A$32:$N$4326,'SD Abgabe'!$J$28,FALSE),0)),)</f>
        <v>0</v>
      </c>
      <c r="U567" s="83"/>
      <c r="V567" s="81" t="str">
        <f t="shared" si="178"/>
        <v/>
      </c>
      <c r="W567" s="82">
        <f>IF(M567="organische Düngemittel",IF(OR($M567=0,L567&lt;&gt;0,X567&gt;0),"",IFERROR(VLOOKUP($E567,'SD Abgabe'!$A$32:$N$4326,'SD Abgabe'!$J$28,FALSE),)),)</f>
        <v>0</v>
      </c>
      <c r="X567" s="84"/>
      <c r="Y567" s="85" t="str">
        <f ca="1">IFERROR(VLOOKUP($E567,'SD Abgabe'!$A$32:$N$610,Y$20,FALSE),"")</f>
        <v/>
      </c>
      <c r="Z567" s="86" t="str">
        <f ca="1">IFERROR(IF(AND(J567&lt;&gt;"eigene Stoffe",VLOOKUP($E567,'SD Abgabe'!$A$32:$N$610,'SD Abgabe'!$G$28,FALSE)=0),"",IF($L567&lt;&gt;0,"",IFERROR(IF(AND(P567&gt;0,O567&lt;&gt;"",Q567&lt;&gt;"t TM"),VLOOKUP($E567,'SD Abgabe'!$A$32:$N$610,'SD Abgabe'!$G$28,FALSE)/O567*P567,VLOOKUP($E567,'SD Abgabe'!$A$32:$N$610,'SD Abgabe'!$G$28,FALSE)),""))),"")</f>
        <v/>
      </c>
      <c r="AA567" s="87"/>
      <c r="AB567" s="86" t="str">
        <f ca="1">IFERROR(IF(AND(J567&lt;&gt;"eigene Stoffe",VLOOKUP($E567,'SD Abgabe'!$A$32:$N$610,'SD Abgabe'!$H$28,FALSE)=0),"",IF($L567&lt;&gt;0,"",IFERROR(IF(AND(P567&gt;0,O567&lt;&gt;"",Q567&lt;&gt;"t TM"),VLOOKUP($E567,'SD Abgabe'!$A$32:$N$610,'SD Abgabe'!$H$28,FALSE)/O567*P567,VLOOKUP($E567,'SD Abgabe'!$A$32:$N$610,'SD Abgabe'!$H$28,FALSE)),""))),"")</f>
        <v/>
      </c>
      <c r="AC567" s="87"/>
      <c r="AD567" s="424" t="s">
        <v>667</v>
      </c>
      <c r="AE567" s="26" t="str">
        <f>IF($M567=0,"",IFERROR(VLOOKUP($E567,'SD Abgabe'!$A$32:$N$556,AE$20,FALSE),""))</f>
        <v/>
      </c>
      <c r="AF567" s="15">
        <f t="shared" ca="1" si="179"/>
        <v>0</v>
      </c>
      <c r="AG567">
        <f t="shared" ca="1" si="167"/>
        <v>0</v>
      </c>
      <c r="AH567">
        <f t="shared" ca="1" si="168"/>
        <v>0</v>
      </c>
      <c r="AI567">
        <f t="shared" ca="1" si="169"/>
        <v>0</v>
      </c>
      <c r="AJ567">
        <f t="shared" ca="1" si="170"/>
        <v>0</v>
      </c>
      <c r="AK567">
        <f t="shared" si="180"/>
        <v>0</v>
      </c>
      <c r="AL567" s="28" t="e">
        <f ca="1">COUNTIF(OFFSET('SD Abgabe'!$C$32,VLOOKUP(J567,Art_Abgabe,3,FALSE),0,VLOOKUP(J567,Art_Abgabe,4,FALSE)-VLOOKUP(J567,Art_Abgabe,3,FALSE)+1,1),K567)</f>
        <v>#N/A</v>
      </c>
      <c r="AM567" s="14">
        <f ca="1">COUNTIF(OFFSET('SD Abgabe'!$M$32,VLOOKUP(E567,'SD Abgabe'!$A$33:$X$485,'SD Abgabe'!$X$28,FALSE),0,1,VLOOKUP(E567,'SD Abgabe'!$A$33:$Y$485,'SD Abgabe'!$Y$28,FALSE)),M567)</f>
        <v>0</v>
      </c>
      <c r="AN567" s="91">
        <f t="shared" ca="1" si="171"/>
        <v>0</v>
      </c>
      <c r="AO567" s="98">
        <f t="shared" si="181"/>
        <v>3</v>
      </c>
      <c r="AP567" s="98">
        <f t="shared" si="172"/>
        <v>0</v>
      </c>
      <c r="AQ567" s="17" t="str">
        <f t="shared" si="173"/>
        <v>1900-1-Abgabe</v>
      </c>
    </row>
    <row r="568" spans="1:43">
      <c r="A568" s="98">
        <f t="shared" si="162"/>
        <v>0</v>
      </c>
      <c r="B568" s="98" t="str">
        <f>IF(C568=1,SUM($C$23:C568),"")</f>
        <v/>
      </c>
      <c r="C568" s="98">
        <f t="shared" si="163"/>
        <v>0</v>
      </c>
      <c r="D568" t="str">
        <f t="shared" si="175"/>
        <v>1900-1-Abgabe-</v>
      </c>
      <c r="E568" s="7" t="str">
        <f t="shared" ca="1" si="164"/>
        <v>-</v>
      </c>
      <c r="F568" s="7">
        <f t="shared" si="176"/>
        <v>1900</v>
      </c>
      <c r="G568" s="7">
        <f t="shared" si="177"/>
        <v>1</v>
      </c>
      <c r="H568" s="162">
        <f t="shared" si="174"/>
        <v>546</v>
      </c>
      <c r="I568" s="77"/>
      <c r="J568" s="78"/>
      <c r="K568" s="79"/>
      <c r="L568" s="80"/>
      <c r="M568" s="177"/>
      <c r="N568" s="309" t="str">
        <f t="shared" ca="1" si="165"/>
        <v/>
      </c>
      <c r="O568" s="310" t="str">
        <f ca="1">IFERROR(IF(VLOOKUP($E568,'SD Abgabe'!$A$32:$N$610,'SD Abgabe'!$D$28,FALSE)=0,"",VLOOKUP($E568,'SD Abgabe'!$A$32:$N$610,'SD Abgabe'!$D$28,FALSE)),"")</f>
        <v/>
      </c>
      <c r="P568" s="313"/>
      <c r="Q568" s="317" t="str">
        <f>IF(OR($M568=0,L568&lt;&gt;0),"",IFERROR(VLOOKUP($E568,'SD Abgabe'!$A$32:$N$610,'SD Abgabe'!$E$28,FALSE),""))</f>
        <v/>
      </c>
      <c r="R568" s="87"/>
      <c r="S568" s="81" t="str">
        <f t="shared" si="166"/>
        <v/>
      </c>
      <c r="T568" s="82">
        <f>IF(M568="Tierische Erzeugnisse",IF(OR($M568=0,L568&lt;&gt;0,U568&gt;0),"",IFERROR(VLOOKUP($E568,'SD Abgabe'!$A$32:$N$4326,'SD Abgabe'!$J$28,FALSE),0)),)</f>
        <v>0</v>
      </c>
      <c r="U568" s="83"/>
      <c r="V568" s="81" t="str">
        <f t="shared" si="178"/>
        <v/>
      </c>
      <c r="W568" s="82">
        <f>IF(M568="organische Düngemittel",IF(OR($M568=0,L568&lt;&gt;0,X568&gt;0),"",IFERROR(VLOOKUP($E568,'SD Abgabe'!$A$32:$N$4326,'SD Abgabe'!$J$28,FALSE),)),)</f>
        <v>0</v>
      </c>
      <c r="X568" s="84"/>
      <c r="Y568" s="85" t="str">
        <f ca="1">IFERROR(VLOOKUP($E568,'SD Abgabe'!$A$32:$N$610,Y$20,FALSE),"")</f>
        <v/>
      </c>
      <c r="Z568" s="86" t="str">
        <f ca="1">IFERROR(IF(AND(J568&lt;&gt;"eigene Stoffe",VLOOKUP($E568,'SD Abgabe'!$A$32:$N$610,'SD Abgabe'!$G$28,FALSE)=0),"",IF($L568&lt;&gt;0,"",IFERROR(IF(AND(P568&gt;0,O568&lt;&gt;"",Q568&lt;&gt;"t TM"),VLOOKUP($E568,'SD Abgabe'!$A$32:$N$610,'SD Abgabe'!$G$28,FALSE)/O568*P568,VLOOKUP($E568,'SD Abgabe'!$A$32:$N$610,'SD Abgabe'!$G$28,FALSE)),""))),"")</f>
        <v/>
      </c>
      <c r="AA568" s="87"/>
      <c r="AB568" s="86" t="str">
        <f ca="1">IFERROR(IF(AND(J568&lt;&gt;"eigene Stoffe",VLOOKUP($E568,'SD Abgabe'!$A$32:$N$610,'SD Abgabe'!$H$28,FALSE)=0),"",IF($L568&lt;&gt;0,"",IFERROR(IF(AND(P568&gt;0,O568&lt;&gt;"",Q568&lt;&gt;"t TM"),VLOOKUP($E568,'SD Abgabe'!$A$32:$N$610,'SD Abgabe'!$H$28,FALSE)/O568*P568,VLOOKUP($E568,'SD Abgabe'!$A$32:$N$610,'SD Abgabe'!$H$28,FALSE)),""))),"")</f>
        <v/>
      </c>
      <c r="AC568" s="87"/>
      <c r="AD568" s="424" t="s">
        <v>667</v>
      </c>
      <c r="AE568" s="26" t="str">
        <f>IF($M568=0,"",IFERROR(VLOOKUP($E568,'SD Abgabe'!$A$32:$N$556,AE$20,FALSE),""))</f>
        <v/>
      </c>
      <c r="AF568" s="15">
        <f t="shared" ca="1" si="179"/>
        <v>0</v>
      </c>
      <c r="AG568">
        <f t="shared" ca="1" si="167"/>
        <v>0</v>
      </c>
      <c r="AH568">
        <f t="shared" ca="1" si="168"/>
        <v>0</v>
      </c>
      <c r="AI568">
        <f t="shared" ca="1" si="169"/>
        <v>0</v>
      </c>
      <c r="AJ568">
        <f t="shared" ca="1" si="170"/>
        <v>0</v>
      </c>
      <c r="AK568">
        <f t="shared" si="180"/>
        <v>0</v>
      </c>
      <c r="AL568" s="28" t="e">
        <f ca="1">COUNTIF(OFFSET('SD Abgabe'!$C$32,VLOOKUP(J568,Art_Abgabe,3,FALSE),0,VLOOKUP(J568,Art_Abgabe,4,FALSE)-VLOOKUP(J568,Art_Abgabe,3,FALSE)+1,1),K568)</f>
        <v>#N/A</v>
      </c>
      <c r="AM568" s="14">
        <f ca="1">COUNTIF(OFFSET('SD Abgabe'!$M$32,VLOOKUP(E568,'SD Abgabe'!$A$33:$X$485,'SD Abgabe'!$X$28,FALSE),0,1,VLOOKUP(E568,'SD Abgabe'!$A$33:$Y$485,'SD Abgabe'!$Y$28,FALSE)),M568)</f>
        <v>0</v>
      </c>
      <c r="AN568" s="91">
        <f t="shared" ca="1" si="171"/>
        <v>0</v>
      </c>
      <c r="AO568" s="98">
        <f t="shared" si="181"/>
        <v>3</v>
      </c>
      <c r="AP568" s="98">
        <f t="shared" si="172"/>
        <v>0</v>
      </c>
      <c r="AQ568" s="17" t="str">
        <f t="shared" si="173"/>
        <v>1900-1-Abgabe</v>
      </c>
    </row>
    <row r="569" spans="1:43">
      <c r="A569" s="98">
        <f t="shared" si="162"/>
        <v>0</v>
      </c>
      <c r="B569" s="98" t="str">
        <f>IF(C569=1,SUM($C$23:C569),"")</f>
        <v/>
      </c>
      <c r="C569" s="98">
        <f t="shared" si="163"/>
        <v>0</v>
      </c>
      <c r="D569" t="str">
        <f t="shared" si="175"/>
        <v>1900-1-Abgabe-</v>
      </c>
      <c r="E569" s="7" t="str">
        <f t="shared" ca="1" si="164"/>
        <v>-</v>
      </c>
      <c r="F569" s="7">
        <f t="shared" si="176"/>
        <v>1900</v>
      </c>
      <c r="G569" s="7">
        <f t="shared" si="177"/>
        <v>1</v>
      </c>
      <c r="H569" s="162">
        <f t="shared" si="174"/>
        <v>547</v>
      </c>
      <c r="I569" s="77"/>
      <c r="J569" s="78"/>
      <c r="K569" s="79"/>
      <c r="L569" s="80"/>
      <c r="M569" s="177"/>
      <c r="N569" s="309" t="str">
        <f t="shared" ca="1" si="165"/>
        <v/>
      </c>
      <c r="O569" s="310" t="str">
        <f ca="1">IFERROR(IF(VLOOKUP($E569,'SD Abgabe'!$A$32:$N$610,'SD Abgabe'!$D$28,FALSE)=0,"",VLOOKUP($E569,'SD Abgabe'!$A$32:$N$610,'SD Abgabe'!$D$28,FALSE)),"")</f>
        <v/>
      </c>
      <c r="P569" s="313"/>
      <c r="Q569" s="317" t="str">
        <f>IF(OR($M569=0,L569&lt;&gt;0),"",IFERROR(VLOOKUP($E569,'SD Abgabe'!$A$32:$N$610,'SD Abgabe'!$E$28,FALSE),""))</f>
        <v/>
      </c>
      <c r="R569" s="87"/>
      <c r="S569" s="81" t="str">
        <f t="shared" si="166"/>
        <v/>
      </c>
      <c r="T569" s="82">
        <f>IF(M569="Tierische Erzeugnisse",IF(OR($M569=0,L569&lt;&gt;0,U569&gt;0),"",IFERROR(VLOOKUP($E569,'SD Abgabe'!$A$32:$N$4326,'SD Abgabe'!$J$28,FALSE),0)),)</f>
        <v>0</v>
      </c>
      <c r="U569" s="83"/>
      <c r="V569" s="81" t="str">
        <f t="shared" si="178"/>
        <v/>
      </c>
      <c r="W569" s="82">
        <f>IF(M569="organische Düngemittel",IF(OR($M569=0,L569&lt;&gt;0,X569&gt;0),"",IFERROR(VLOOKUP($E569,'SD Abgabe'!$A$32:$N$4326,'SD Abgabe'!$J$28,FALSE),)),)</f>
        <v>0</v>
      </c>
      <c r="X569" s="84"/>
      <c r="Y569" s="85" t="str">
        <f ca="1">IFERROR(VLOOKUP($E569,'SD Abgabe'!$A$32:$N$610,Y$20,FALSE),"")</f>
        <v/>
      </c>
      <c r="Z569" s="86" t="str">
        <f ca="1">IFERROR(IF(AND(J569&lt;&gt;"eigene Stoffe",VLOOKUP($E569,'SD Abgabe'!$A$32:$N$610,'SD Abgabe'!$G$28,FALSE)=0),"",IF($L569&lt;&gt;0,"",IFERROR(IF(AND(P569&gt;0,O569&lt;&gt;"",Q569&lt;&gt;"t TM"),VLOOKUP($E569,'SD Abgabe'!$A$32:$N$610,'SD Abgabe'!$G$28,FALSE)/O569*P569,VLOOKUP($E569,'SD Abgabe'!$A$32:$N$610,'SD Abgabe'!$G$28,FALSE)),""))),"")</f>
        <v/>
      </c>
      <c r="AA569" s="87"/>
      <c r="AB569" s="86" t="str">
        <f ca="1">IFERROR(IF(AND(J569&lt;&gt;"eigene Stoffe",VLOOKUP($E569,'SD Abgabe'!$A$32:$N$610,'SD Abgabe'!$H$28,FALSE)=0),"",IF($L569&lt;&gt;0,"",IFERROR(IF(AND(P569&gt;0,O569&lt;&gt;"",Q569&lt;&gt;"t TM"),VLOOKUP($E569,'SD Abgabe'!$A$32:$N$610,'SD Abgabe'!$H$28,FALSE)/O569*P569,VLOOKUP($E569,'SD Abgabe'!$A$32:$N$610,'SD Abgabe'!$H$28,FALSE)),""))),"")</f>
        <v/>
      </c>
      <c r="AC569" s="87"/>
      <c r="AD569" s="424" t="s">
        <v>667</v>
      </c>
      <c r="AE569" s="26" t="str">
        <f>IF($M569=0,"",IFERROR(VLOOKUP($E569,'SD Abgabe'!$A$32:$N$556,AE$20,FALSE),""))</f>
        <v/>
      </c>
      <c r="AF569" s="15">
        <f t="shared" ca="1" si="179"/>
        <v>0</v>
      </c>
      <c r="AG569">
        <f t="shared" ca="1" si="167"/>
        <v>0</v>
      </c>
      <c r="AH569">
        <f t="shared" ca="1" si="168"/>
        <v>0</v>
      </c>
      <c r="AI569">
        <f t="shared" ca="1" si="169"/>
        <v>0</v>
      </c>
      <c r="AJ569">
        <f t="shared" ca="1" si="170"/>
        <v>0</v>
      </c>
      <c r="AK569">
        <f t="shared" si="180"/>
        <v>0</v>
      </c>
      <c r="AL569" s="28" t="e">
        <f ca="1">COUNTIF(OFFSET('SD Abgabe'!$C$32,VLOOKUP(J569,Art_Abgabe,3,FALSE),0,VLOOKUP(J569,Art_Abgabe,4,FALSE)-VLOOKUP(J569,Art_Abgabe,3,FALSE)+1,1),K569)</f>
        <v>#N/A</v>
      </c>
      <c r="AM569" s="14">
        <f ca="1">COUNTIF(OFFSET('SD Abgabe'!$M$32,VLOOKUP(E569,'SD Abgabe'!$A$33:$X$485,'SD Abgabe'!$X$28,FALSE),0,1,VLOOKUP(E569,'SD Abgabe'!$A$33:$Y$485,'SD Abgabe'!$Y$28,FALSE)),M569)</f>
        <v>0</v>
      </c>
      <c r="AN569" s="91">
        <f t="shared" ca="1" si="171"/>
        <v>0</v>
      </c>
      <c r="AO569" s="98">
        <f t="shared" si="181"/>
        <v>3</v>
      </c>
      <c r="AP569" s="98">
        <f t="shared" si="172"/>
        <v>0</v>
      </c>
      <c r="AQ569" s="17" t="str">
        <f t="shared" si="173"/>
        <v>1900-1-Abgabe</v>
      </c>
    </row>
    <row r="570" spans="1:43">
      <c r="A570" s="98">
        <f t="shared" si="162"/>
        <v>0</v>
      </c>
      <c r="B570" s="98" t="str">
        <f>IF(C570=1,SUM($C$23:C570),"")</f>
        <v/>
      </c>
      <c r="C570" s="98">
        <f t="shared" si="163"/>
        <v>0</v>
      </c>
      <c r="D570" t="str">
        <f t="shared" si="175"/>
        <v>1900-1-Abgabe-</v>
      </c>
      <c r="E570" s="7" t="str">
        <f t="shared" ca="1" si="164"/>
        <v>-</v>
      </c>
      <c r="F570" s="7">
        <f t="shared" si="176"/>
        <v>1900</v>
      </c>
      <c r="G570" s="7">
        <f t="shared" si="177"/>
        <v>1</v>
      </c>
      <c r="H570" s="162">
        <f t="shared" si="174"/>
        <v>548</v>
      </c>
      <c r="I570" s="77"/>
      <c r="J570" s="78"/>
      <c r="K570" s="79"/>
      <c r="L570" s="80"/>
      <c r="M570" s="177"/>
      <c r="N570" s="309" t="str">
        <f t="shared" ca="1" si="165"/>
        <v/>
      </c>
      <c r="O570" s="310" t="str">
        <f ca="1">IFERROR(IF(VLOOKUP($E570,'SD Abgabe'!$A$32:$N$610,'SD Abgabe'!$D$28,FALSE)=0,"",VLOOKUP($E570,'SD Abgabe'!$A$32:$N$610,'SD Abgabe'!$D$28,FALSE)),"")</f>
        <v/>
      </c>
      <c r="P570" s="313"/>
      <c r="Q570" s="317" t="str">
        <f>IF(OR($M570=0,L570&lt;&gt;0),"",IFERROR(VLOOKUP($E570,'SD Abgabe'!$A$32:$N$610,'SD Abgabe'!$E$28,FALSE),""))</f>
        <v/>
      </c>
      <c r="R570" s="87"/>
      <c r="S570" s="81" t="str">
        <f t="shared" si="166"/>
        <v/>
      </c>
      <c r="T570" s="82">
        <f>IF(M570="Tierische Erzeugnisse",IF(OR($M570=0,L570&lt;&gt;0,U570&gt;0),"",IFERROR(VLOOKUP($E570,'SD Abgabe'!$A$32:$N$4326,'SD Abgabe'!$J$28,FALSE),0)),)</f>
        <v>0</v>
      </c>
      <c r="U570" s="83"/>
      <c r="V570" s="81" t="str">
        <f t="shared" si="178"/>
        <v/>
      </c>
      <c r="W570" s="82">
        <f>IF(M570="organische Düngemittel",IF(OR($M570=0,L570&lt;&gt;0,X570&gt;0),"",IFERROR(VLOOKUP($E570,'SD Abgabe'!$A$32:$N$4326,'SD Abgabe'!$J$28,FALSE),)),)</f>
        <v>0</v>
      </c>
      <c r="X570" s="84"/>
      <c r="Y570" s="85" t="str">
        <f ca="1">IFERROR(VLOOKUP($E570,'SD Abgabe'!$A$32:$N$610,Y$20,FALSE),"")</f>
        <v/>
      </c>
      <c r="Z570" s="86" t="str">
        <f ca="1">IFERROR(IF(AND(J570&lt;&gt;"eigene Stoffe",VLOOKUP($E570,'SD Abgabe'!$A$32:$N$610,'SD Abgabe'!$G$28,FALSE)=0),"",IF($L570&lt;&gt;0,"",IFERROR(IF(AND(P570&gt;0,O570&lt;&gt;"",Q570&lt;&gt;"t TM"),VLOOKUP($E570,'SD Abgabe'!$A$32:$N$610,'SD Abgabe'!$G$28,FALSE)/O570*P570,VLOOKUP($E570,'SD Abgabe'!$A$32:$N$610,'SD Abgabe'!$G$28,FALSE)),""))),"")</f>
        <v/>
      </c>
      <c r="AA570" s="87"/>
      <c r="AB570" s="86" t="str">
        <f ca="1">IFERROR(IF(AND(J570&lt;&gt;"eigene Stoffe",VLOOKUP($E570,'SD Abgabe'!$A$32:$N$610,'SD Abgabe'!$H$28,FALSE)=0),"",IF($L570&lt;&gt;0,"",IFERROR(IF(AND(P570&gt;0,O570&lt;&gt;"",Q570&lt;&gt;"t TM"),VLOOKUP($E570,'SD Abgabe'!$A$32:$N$610,'SD Abgabe'!$H$28,FALSE)/O570*P570,VLOOKUP($E570,'SD Abgabe'!$A$32:$N$610,'SD Abgabe'!$H$28,FALSE)),""))),"")</f>
        <v/>
      </c>
      <c r="AC570" s="87"/>
      <c r="AD570" s="424" t="s">
        <v>667</v>
      </c>
      <c r="AE570" s="26" t="str">
        <f>IF($M570=0,"",IFERROR(VLOOKUP($E570,'SD Abgabe'!$A$32:$N$556,AE$20,FALSE),""))</f>
        <v/>
      </c>
      <c r="AF570" s="15">
        <f t="shared" ca="1" si="179"/>
        <v>0</v>
      </c>
      <c r="AG570">
        <f t="shared" ca="1" si="167"/>
        <v>0</v>
      </c>
      <c r="AH570">
        <f t="shared" ca="1" si="168"/>
        <v>0</v>
      </c>
      <c r="AI570">
        <f t="shared" ca="1" si="169"/>
        <v>0</v>
      </c>
      <c r="AJ570">
        <f t="shared" ca="1" si="170"/>
        <v>0</v>
      </c>
      <c r="AK570">
        <f t="shared" si="180"/>
        <v>0</v>
      </c>
      <c r="AL570" s="28" t="e">
        <f ca="1">COUNTIF(OFFSET('SD Abgabe'!$C$32,VLOOKUP(J570,Art_Abgabe,3,FALSE),0,VLOOKUP(J570,Art_Abgabe,4,FALSE)-VLOOKUP(J570,Art_Abgabe,3,FALSE)+1,1),K570)</f>
        <v>#N/A</v>
      </c>
      <c r="AM570" s="14">
        <f ca="1">COUNTIF(OFFSET('SD Abgabe'!$M$32,VLOOKUP(E570,'SD Abgabe'!$A$33:$X$485,'SD Abgabe'!$X$28,FALSE),0,1,VLOOKUP(E570,'SD Abgabe'!$A$33:$Y$485,'SD Abgabe'!$Y$28,FALSE)),M570)</f>
        <v>0</v>
      </c>
      <c r="AN570" s="91">
        <f t="shared" ca="1" si="171"/>
        <v>0</v>
      </c>
      <c r="AO570" s="98">
        <f t="shared" si="181"/>
        <v>3</v>
      </c>
      <c r="AP570" s="98">
        <f t="shared" si="172"/>
        <v>0</v>
      </c>
      <c r="AQ570" s="17" t="str">
        <f t="shared" si="173"/>
        <v>1900-1-Abgabe</v>
      </c>
    </row>
    <row r="571" spans="1:43">
      <c r="A571" s="98">
        <f t="shared" si="162"/>
        <v>0</v>
      </c>
      <c r="B571" s="98" t="str">
        <f>IF(C571=1,SUM($C$23:C571),"")</f>
        <v/>
      </c>
      <c r="C571" s="98">
        <f t="shared" si="163"/>
        <v>0</v>
      </c>
      <c r="D571" t="str">
        <f t="shared" si="175"/>
        <v>1900-1-Abgabe-</v>
      </c>
      <c r="E571" s="7" t="str">
        <f t="shared" ca="1" si="164"/>
        <v>-</v>
      </c>
      <c r="F571" s="7">
        <f t="shared" si="176"/>
        <v>1900</v>
      </c>
      <c r="G571" s="7">
        <f t="shared" si="177"/>
        <v>1</v>
      </c>
      <c r="H571" s="162">
        <f t="shared" si="174"/>
        <v>549</v>
      </c>
      <c r="I571" s="77"/>
      <c r="J571" s="78"/>
      <c r="K571" s="79"/>
      <c r="L571" s="80"/>
      <c r="M571" s="177"/>
      <c r="N571" s="309" t="str">
        <f t="shared" ca="1" si="165"/>
        <v/>
      </c>
      <c r="O571" s="310" t="str">
        <f ca="1">IFERROR(IF(VLOOKUP($E571,'SD Abgabe'!$A$32:$N$610,'SD Abgabe'!$D$28,FALSE)=0,"",VLOOKUP($E571,'SD Abgabe'!$A$32:$N$610,'SD Abgabe'!$D$28,FALSE)),"")</f>
        <v/>
      </c>
      <c r="P571" s="313"/>
      <c r="Q571" s="317" t="str">
        <f>IF(OR($M571=0,L571&lt;&gt;0),"",IFERROR(VLOOKUP($E571,'SD Abgabe'!$A$32:$N$610,'SD Abgabe'!$E$28,FALSE),""))</f>
        <v/>
      </c>
      <c r="R571" s="87"/>
      <c r="S571" s="81" t="str">
        <f t="shared" si="166"/>
        <v/>
      </c>
      <c r="T571" s="82">
        <f>IF(M571="Tierische Erzeugnisse",IF(OR($M571=0,L571&lt;&gt;0,U571&gt;0),"",IFERROR(VLOOKUP($E571,'SD Abgabe'!$A$32:$N$4326,'SD Abgabe'!$J$28,FALSE),0)),)</f>
        <v>0</v>
      </c>
      <c r="U571" s="83"/>
      <c r="V571" s="81" t="str">
        <f t="shared" si="178"/>
        <v/>
      </c>
      <c r="W571" s="82">
        <f>IF(M571="organische Düngemittel",IF(OR($M571=0,L571&lt;&gt;0,X571&gt;0),"",IFERROR(VLOOKUP($E571,'SD Abgabe'!$A$32:$N$4326,'SD Abgabe'!$J$28,FALSE),)),)</f>
        <v>0</v>
      </c>
      <c r="X571" s="84"/>
      <c r="Y571" s="85" t="str">
        <f ca="1">IFERROR(VLOOKUP($E571,'SD Abgabe'!$A$32:$N$610,Y$20,FALSE),"")</f>
        <v/>
      </c>
      <c r="Z571" s="86" t="str">
        <f ca="1">IFERROR(IF(AND(J571&lt;&gt;"eigene Stoffe",VLOOKUP($E571,'SD Abgabe'!$A$32:$N$610,'SD Abgabe'!$G$28,FALSE)=0),"",IF($L571&lt;&gt;0,"",IFERROR(IF(AND(P571&gt;0,O571&lt;&gt;"",Q571&lt;&gt;"t TM"),VLOOKUP($E571,'SD Abgabe'!$A$32:$N$610,'SD Abgabe'!$G$28,FALSE)/O571*P571,VLOOKUP($E571,'SD Abgabe'!$A$32:$N$610,'SD Abgabe'!$G$28,FALSE)),""))),"")</f>
        <v/>
      </c>
      <c r="AA571" s="87"/>
      <c r="AB571" s="86" t="str">
        <f ca="1">IFERROR(IF(AND(J571&lt;&gt;"eigene Stoffe",VLOOKUP($E571,'SD Abgabe'!$A$32:$N$610,'SD Abgabe'!$H$28,FALSE)=0),"",IF($L571&lt;&gt;0,"",IFERROR(IF(AND(P571&gt;0,O571&lt;&gt;"",Q571&lt;&gt;"t TM"),VLOOKUP($E571,'SD Abgabe'!$A$32:$N$610,'SD Abgabe'!$H$28,FALSE)/O571*P571,VLOOKUP($E571,'SD Abgabe'!$A$32:$N$610,'SD Abgabe'!$H$28,FALSE)),""))),"")</f>
        <v/>
      </c>
      <c r="AC571" s="87"/>
      <c r="AD571" s="424" t="s">
        <v>667</v>
      </c>
      <c r="AE571" s="26" t="str">
        <f>IF($M571=0,"",IFERROR(VLOOKUP($E571,'SD Abgabe'!$A$32:$N$556,AE$20,FALSE),""))</f>
        <v/>
      </c>
      <c r="AF571" s="15">
        <f t="shared" ca="1" si="179"/>
        <v>0</v>
      </c>
      <c r="AG571">
        <f t="shared" ca="1" si="167"/>
        <v>0</v>
      </c>
      <c r="AH571">
        <f t="shared" ca="1" si="168"/>
        <v>0</v>
      </c>
      <c r="AI571">
        <f t="shared" ca="1" si="169"/>
        <v>0</v>
      </c>
      <c r="AJ571">
        <f t="shared" ca="1" si="170"/>
        <v>0</v>
      </c>
      <c r="AK571">
        <f t="shared" si="180"/>
        <v>0</v>
      </c>
      <c r="AL571" s="28" t="e">
        <f ca="1">COUNTIF(OFFSET('SD Abgabe'!$C$32,VLOOKUP(J571,Art_Abgabe,3,FALSE),0,VLOOKUP(J571,Art_Abgabe,4,FALSE)-VLOOKUP(J571,Art_Abgabe,3,FALSE)+1,1),K571)</f>
        <v>#N/A</v>
      </c>
      <c r="AM571" s="14">
        <f ca="1">COUNTIF(OFFSET('SD Abgabe'!$M$32,VLOOKUP(E571,'SD Abgabe'!$A$33:$X$485,'SD Abgabe'!$X$28,FALSE),0,1,VLOOKUP(E571,'SD Abgabe'!$A$33:$Y$485,'SD Abgabe'!$Y$28,FALSE)),M571)</f>
        <v>0</v>
      </c>
      <c r="AN571" s="91">
        <f t="shared" ca="1" si="171"/>
        <v>0</v>
      </c>
      <c r="AO571" s="98">
        <f t="shared" si="181"/>
        <v>3</v>
      </c>
      <c r="AP571" s="98">
        <f t="shared" si="172"/>
        <v>0</v>
      </c>
      <c r="AQ571" s="17" t="str">
        <f t="shared" si="173"/>
        <v>1900-1-Abgabe</v>
      </c>
    </row>
    <row r="572" spans="1:43">
      <c r="A572" s="98">
        <f t="shared" si="162"/>
        <v>0</v>
      </c>
      <c r="B572" s="98" t="str">
        <f>IF(C572=1,SUM($C$23:C572),"")</f>
        <v/>
      </c>
      <c r="C572" s="98">
        <f t="shared" si="163"/>
        <v>0</v>
      </c>
      <c r="D572" t="str">
        <f t="shared" si="175"/>
        <v>1900-1-Abgabe-</v>
      </c>
      <c r="E572" s="7" t="str">
        <f t="shared" ca="1" si="164"/>
        <v>-</v>
      </c>
      <c r="F572" s="7">
        <f t="shared" si="176"/>
        <v>1900</v>
      </c>
      <c r="G572" s="7">
        <f t="shared" si="177"/>
        <v>1</v>
      </c>
      <c r="H572" s="162">
        <f t="shared" si="174"/>
        <v>550</v>
      </c>
      <c r="I572" s="77"/>
      <c r="J572" s="78"/>
      <c r="K572" s="79"/>
      <c r="L572" s="80"/>
      <c r="M572" s="177"/>
      <c r="N572" s="309" t="str">
        <f t="shared" ca="1" si="165"/>
        <v/>
      </c>
      <c r="O572" s="310" t="str">
        <f ca="1">IFERROR(IF(VLOOKUP($E572,'SD Abgabe'!$A$32:$N$610,'SD Abgabe'!$D$28,FALSE)=0,"",VLOOKUP($E572,'SD Abgabe'!$A$32:$N$610,'SD Abgabe'!$D$28,FALSE)),"")</f>
        <v/>
      </c>
      <c r="P572" s="313"/>
      <c r="Q572" s="317" t="str">
        <f>IF(OR($M572=0,L572&lt;&gt;0),"",IFERROR(VLOOKUP($E572,'SD Abgabe'!$A$32:$N$610,'SD Abgabe'!$E$28,FALSE),""))</f>
        <v/>
      </c>
      <c r="R572" s="87"/>
      <c r="S572" s="81" t="str">
        <f t="shared" si="166"/>
        <v/>
      </c>
      <c r="T572" s="82">
        <f>IF(M572="Tierische Erzeugnisse",IF(OR($M572=0,L572&lt;&gt;0,U572&gt;0),"",IFERROR(VLOOKUP($E572,'SD Abgabe'!$A$32:$N$4326,'SD Abgabe'!$J$28,FALSE),0)),)</f>
        <v>0</v>
      </c>
      <c r="U572" s="83"/>
      <c r="V572" s="81" t="str">
        <f t="shared" si="178"/>
        <v/>
      </c>
      <c r="W572" s="82">
        <f>IF(M572="organische Düngemittel",IF(OR($M572=0,L572&lt;&gt;0,X572&gt;0),"",IFERROR(VLOOKUP($E572,'SD Abgabe'!$A$32:$N$4326,'SD Abgabe'!$J$28,FALSE),)),)</f>
        <v>0</v>
      </c>
      <c r="X572" s="84"/>
      <c r="Y572" s="85" t="str">
        <f ca="1">IFERROR(VLOOKUP($E572,'SD Abgabe'!$A$32:$N$610,Y$20,FALSE),"")</f>
        <v/>
      </c>
      <c r="Z572" s="86" t="str">
        <f ca="1">IFERROR(IF(AND(J572&lt;&gt;"eigene Stoffe",VLOOKUP($E572,'SD Abgabe'!$A$32:$N$610,'SD Abgabe'!$G$28,FALSE)=0),"",IF($L572&lt;&gt;0,"",IFERROR(IF(AND(P572&gt;0,O572&lt;&gt;"",Q572&lt;&gt;"t TM"),VLOOKUP($E572,'SD Abgabe'!$A$32:$N$610,'SD Abgabe'!$G$28,FALSE)/O572*P572,VLOOKUP($E572,'SD Abgabe'!$A$32:$N$610,'SD Abgabe'!$G$28,FALSE)),""))),"")</f>
        <v/>
      </c>
      <c r="AA572" s="87"/>
      <c r="AB572" s="86" t="str">
        <f ca="1">IFERROR(IF(AND(J572&lt;&gt;"eigene Stoffe",VLOOKUP($E572,'SD Abgabe'!$A$32:$N$610,'SD Abgabe'!$H$28,FALSE)=0),"",IF($L572&lt;&gt;0,"",IFERROR(IF(AND(P572&gt;0,O572&lt;&gt;"",Q572&lt;&gt;"t TM"),VLOOKUP($E572,'SD Abgabe'!$A$32:$N$610,'SD Abgabe'!$H$28,FALSE)/O572*P572,VLOOKUP($E572,'SD Abgabe'!$A$32:$N$610,'SD Abgabe'!$H$28,FALSE)),""))),"")</f>
        <v/>
      </c>
      <c r="AC572" s="87"/>
      <c r="AD572" s="424" t="s">
        <v>667</v>
      </c>
      <c r="AE572" s="26" t="str">
        <f>IF($M572=0,"",IFERROR(VLOOKUP($E572,'SD Abgabe'!$A$32:$N$556,AE$20,FALSE),""))</f>
        <v/>
      </c>
      <c r="AF572" s="15">
        <f t="shared" ca="1" si="179"/>
        <v>0</v>
      </c>
      <c r="AG572">
        <f t="shared" ca="1" si="167"/>
        <v>0</v>
      </c>
      <c r="AH572">
        <f t="shared" ca="1" si="168"/>
        <v>0</v>
      </c>
      <c r="AI572">
        <f t="shared" ca="1" si="169"/>
        <v>0</v>
      </c>
      <c r="AJ572">
        <f t="shared" ca="1" si="170"/>
        <v>0</v>
      </c>
      <c r="AK572">
        <f t="shared" si="180"/>
        <v>0</v>
      </c>
      <c r="AL572" s="28" t="e">
        <f ca="1">COUNTIF(OFFSET('SD Abgabe'!$C$32,VLOOKUP(J572,Art_Abgabe,3,FALSE),0,VLOOKUP(J572,Art_Abgabe,4,FALSE)-VLOOKUP(J572,Art_Abgabe,3,FALSE)+1,1),K572)</f>
        <v>#N/A</v>
      </c>
      <c r="AM572" s="14">
        <f ca="1">COUNTIF(OFFSET('SD Abgabe'!$M$32,VLOOKUP(E572,'SD Abgabe'!$A$33:$X$485,'SD Abgabe'!$X$28,FALSE),0,1,VLOOKUP(E572,'SD Abgabe'!$A$33:$Y$485,'SD Abgabe'!$Y$28,FALSE)),M572)</f>
        <v>0</v>
      </c>
      <c r="AN572" s="91">
        <f t="shared" ca="1" si="171"/>
        <v>0</v>
      </c>
      <c r="AO572" s="98">
        <f t="shared" si="181"/>
        <v>3</v>
      </c>
      <c r="AP572" s="98">
        <f t="shared" si="172"/>
        <v>0</v>
      </c>
      <c r="AQ572" s="17" t="str">
        <f t="shared" si="173"/>
        <v>1900-1-Abgabe</v>
      </c>
    </row>
    <row r="573" spans="1:43">
      <c r="A573" s="98">
        <f t="shared" si="162"/>
        <v>0</v>
      </c>
      <c r="B573" s="98" t="str">
        <f>IF(C573=1,SUM($C$23:C573),"")</f>
        <v/>
      </c>
      <c r="C573" s="98">
        <f t="shared" si="163"/>
        <v>0</v>
      </c>
      <c r="D573" t="str">
        <f t="shared" si="175"/>
        <v>1900-1-Abgabe-</v>
      </c>
      <c r="E573" s="7" t="str">
        <f t="shared" ca="1" si="164"/>
        <v>-</v>
      </c>
      <c r="F573" s="7">
        <f t="shared" si="176"/>
        <v>1900</v>
      </c>
      <c r="G573" s="7">
        <f t="shared" si="177"/>
        <v>1</v>
      </c>
      <c r="H573" s="162">
        <f t="shared" si="174"/>
        <v>551</v>
      </c>
      <c r="I573" s="77"/>
      <c r="J573" s="78"/>
      <c r="K573" s="79"/>
      <c r="L573" s="80"/>
      <c r="M573" s="177"/>
      <c r="N573" s="309" t="str">
        <f t="shared" ca="1" si="165"/>
        <v/>
      </c>
      <c r="O573" s="310" t="str">
        <f ca="1">IFERROR(IF(VLOOKUP($E573,'SD Abgabe'!$A$32:$N$610,'SD Abgabe'!$D$28,FALSE)=0,"",VLOOKUP($E573,'SD Abgabe'!$A$32:$N$610,'SD Abgabe'!$D$28,FALSE)),"")</f>
        <v/>
      </c>
      <c r="P573" s="313"/>
      <c r="Q573" s="317" t="str">
        <f>IF(OR($M573=0,L573&lt;&gt;0),"",IFERROR(VLOOKUP($E573,'SD Abgabe'!$A$32:$N$610,'SD Abgabe'!$E$28,FALSE),""))</f>
        <v/>
      </c>
      <c r="R573" s="87"/>
      <c r="S573" s="81" t="str">
        <f t="shared" si="166"/>
        <v/>
      </c>
      <c r="T573" s="82">
        <f>IF(M573="Tierische Erzeugnisse",IF(OR($M573=0,L573&lt;&gt;0,U573&gt;0),"",IFERROR(VLOOKUP($E573,'SD Abgabe'!$A$32:$N$4326,'SD Abgabe'!$J$28,FALSE),0)),)</f>
        <v>0</v>
      </c>
      <c r="U573" s="83"/>
      <c r="V573" s="81" t="str">
        <f t="shared" si="178"/>
        <v/>
      </c>
      <c r="W573" s="82">
        <f>IF(M573="organische Düngemittel",IF(OR($M573=0,L573&lt;&gt;0,X573&gt;0),"",IFERROR(VLOOKUP($E573,'SD Abgabe'!$A$32:$N$4326,'SD Abgabe'!$J$28,FALSE),)),)</f>
        <v>0</v>
      </c>
      <c r="X573" s="84"/>
      <c r="Y573" s="85" t="str">
        <f ca="1">IFERROR(VLOOKUP($E573,'SD Abgabe'!$A$32:$N$610,Y$20,FALSE),"")</f>
        <v/>
      </c>
      <c r="Z573" s="86" t="str">
        <f ca="1">IFERROR(IF(AND(J573&lt;&gt;"eigene Stoffe",VLOOKUP($E573,'SD Abgabe'!$A$32:$N$610,'SD Abgabe'!$G$28,FALSE)=0),"",IF($L573&lt;&gt;0,"",IFERROR(IF(AND(P573&gt;0,O573&lt;&gt;"",Q573&lt;&gt;"t TM"),VLOOKUP($E573,'SD Abgabe'!$A$32:$N$610,'SD Abgabe'!$G$28,FALSE)/O573*P573,VLOOKUP($E573,'SD Abgabe'!$A$32:$N$610,'SD Abgabe'!$G$28,FALSE)),""))),"")</f>
        <v/>
      </c>
      <c r="AA573" s="87"/>
      <c r="AB573" s="86" t="str">
        <f ca="1">IFERROR(IF(AND(J573&lt;&gt;"eigene Stoffe",VLOOKUP($E573,'SD Abgabe'!$A$32:$N$610,'SD Abgabe'!$H$28,FALSE)=0),"",IF($L573&lt;&gt;0,"",IFERROR(IF(AND(P573&gt;0,O573&lt;&gt;"",Q573&lt;&gt;"t TM"),VLOOKUP($E573,'SD Abgabe'!$A$32:$N$610,'SD Abgabe'!$H$28,FALSE)/O573*P573,VLOOKUP($E573,'SD Abgabe'!$A$32:$N$610,'SD Abgabe'!$H$28,FALSE)),""))),"")</f>
        <v/>
      </c>
      <c r="AC573" s="87"/>
      <c r="AD573" s="424" t="s">
        <v>667</v>
      </c>
      <c r="AE573" s="26" t="str">
        <f>IF($M573=0,"",IFERROR(VLOOKUP($E573,'SD Abgabe'!$A$32:$N$556,AE$20,FALSE),""))</f>
        <v/>
      </c>
      <c r="AF573" s="15">
        <f t="shared" ca="1" si="179"/>
        <v>0</v>
      </c>
      <c r="AG573">
        <f t="shared" ca="1" si="167"/>
        <v>0</v>
      </c>
      <c r="AH573">
        <f t="shared" ca="1" si="168"/>
        <v>0</v>
      </c>
      <c r="AI573">
        <f t="shared" ca="1" si="169"/>
        <v>0</v>
      </c>
      <c r="AJ573">
        <f t="shared" ca="1" si="170"/>
        <v>0</v>
      </c>
      <c r="AK573">
        <f t="shared" si="180"/>
        <v>0</v>
      </c>
      <c r="AL573" s="28" t="e">
        <f ca="1">COUNTIF(OFFSET('SD Abgabe'!$C$32,VLOOKUP(J573,Art_Abgabe,3,FALSE),0,VLOOKUP(J573,Art_Abgabe,4,FALSE)-VLOOKUP(J573,Art_Abgabe,3,FALSE)+1,1),K573)</f>
        <v>#N/A</v>
      </c>
      <c r="AM573" s="14">
        <f ca="1">COUNTIF(OFFSET('SD Abgabe'!$M$32,VLOOKUP(E573,'SD Abgabe'!$A$33:$X$485,'SD Abgabe'!$X$28,FALSE),0,1,VLOOKUP(E573,'SD Abgabe'!$A$33:$Y$485,'SD Abgabe'!$Y$28,FALSE)),M573)</f>
        <v>0</v>
      </c>
      <c r="AN573" s="91">
        <f t="shared" ca="1" si="171"/>
        <v>0</v>
      </c>
      <c r="AO573" s="98">
        <f t="shared" si="181"/>
        <v>3</v>
      </c>
      <c r="AP573" s="98">
        <f t="shared" si="172"/>
        <v>0</v>
      </c>
      <c r="AQ573" s="17" t="str">
        <f t="shared" si="173"/>
        <v>1900-1-Abgabe</v>
      </c>
    </row>
    <row r="574" spans="1:43">
      <c r="A574" s="98">
        <f t="shared" si="162"/>
        <v>0</v>
      </c>
      <c r="B574" s="98" t="str">
        <f>IF(C574=1,SUM($C$23:C574),"")</f>
        <v/>
      </c>
      <c r="C574" s="98">
        <f t="shared" si="163"/>
        <v>0</v>
      </c>
      <c r="D574" t="str">
        <f t="shared" si="175"/>
        <v>1900-1-Abgabe-</v>
      </c>
      <c r="E574" s="7" t="str">
        <f t="shared" ca="1" si="164"/>
        <v>-</v>
      </c>
      <c r="F574" s="7">
        <f t="shared" si="176"/>
        <v>1900</v>
      </c>
      <c r="G574" s="7">
        <f t="shared" si="177"/>
        <v>1</v>
      </c>
      <c r="H574" s="162">
        <f t="shared" si="174"/>
        <v>552</v>
      </c>
      <c r="I574" s="77"/>
      <c r="J574" s="78"/>
      <c r="K574" s="79"/>
      <c r="L574" s="80"/>
      <c r="M574" s="177"/>
      <c r="N574" s="309" t="str">
        <f t="shared" ca="1" si="165"/>
        <v/>
      </c>
      <c r="O574" s="310" t="str">
        <f ca="1">IFERROR(IF(VLOOKUP($E574,'SD Abgabe'!$A$32:$N$610,'SD Abgabe'!$D$28,FALSE)=0,"",VLOOKUP($E574,'SD Abgabe'!$A$32:$N$610,'SD Abgabe'!$D$28,FALSE)),"")</f>
        <v/>
      </c>
      <c r="P574" s="313"/>
      <c r="Q574" s="317" t="str">
        <f>IF(OR($M574=0,L574&lt;&gt;0),"",IFERROR(VLOOKUP($E574,'SD Abgabe'!$A$32:$N$610,'SD Abgabe'!$E$28,FALSE),""))</f>
        <v/>
      </c>
      <c r="R574" s="87"/>
      <c r="S574" s="81" t="str">
        <f t="shared" si="166"/>
        <v/>
      </c>
      <c r="T574" s="82">
        <f>IF(M574="Tierische Erzeugnisse",IF(OR($M574=0,L574&lt;&gt;0,U574&gt;0),"",IFERROR(VLOOKUP($E574,'SD Abgabe'!$A$32:$N$4326,'SD Abgabe'!$J$28,FALSE),0)),)</f>
        <v>0</v>
      </c>
      <c r="U574" s="83"/>
      <c r="V574" s="81" t="str">
        <f t="shared" si="178"/>
        <v/>
      </c>
      <c r="W574" s="82">
        <f>IF(M574="organische Düngemittel",IF(OR($M574=0,L574&lt;&gt;0,X574&gt;0),"",IFERROR(VLOOKUP($E574,'SD Abgabe'!$A$32:$N$4326,'SD Abgabe'!$J$28,FALSE),)),)</f>
        <v>0</v>
      </c>
      <c r="X574" s="84"/>
      <c r="Y574" s="85" t="str">
        <f ca="1">IFERROR(VLOOKUP($E574,'SD Abgabe'!$A$32:$N$610,Y$20,FALSE),"")</f>
        <v/>
      </c>
      <c r="Z574" s="86" t="str">
        <f ca="1">IFERROR(IF(AND(J574&lt;&gt;"eigene Stoffe",VLOOKUP($E574,'SD Abgabe'!$A$32:$N$610,'SD Abgabe'!$G$28,FALSE)=0),"",IF($L574&lt;&gt;0,"",IFERROR(IF(AND(P574&gt;0,O574&lt;&gt;"",Q574&lt;&gt;"t TM"),VLOOKUP($E574,'SD Abgabe'!$A$32:$N$610,'SD Abgabe'!$G$28,FALSE)/O574*P574,VLOOKUP($E574,'SD Abgabe'!$A$32:$N$610,'SD Abgabe'!$G$28,FALSE)),""))),"")</f>
        <v/>
      </c>
      <c r="AA574" s="87"/>
      <c r="AB574" s="86" t="str">
        <f ca="1">IFERROR(IF(AND(J574&lt;&gt;"eigene Stoffe",VLOOKUP($E574,'SD Abgabe'!$A$32:$N$610,'SD Abgabe'!$H$28,FALSE)=0),"",IF($L574&lt;&gt;0,"",IFERROR(IF(AND(P574&gt;0,O574&lt;&gt;"",Q574&lt;&gt;"t TM"),VLOOKUP($E574,'SD Abgabe'!$A$32:$N$610,'SD Abgabe'!$H$28,FALSE)/O574*P574,VLOOKUP($E574,'SD Abgabe'!$A$32:$N$610,'SD Abgabe'!$H$28,FALSE)),""))),"")</f>
        <v/>
      </c>
      <c r="AC574" s="87"/>
      <c r="AD574" s="424" t="s">
        <v>667</v>
      </c>
      <c r="AE574" s="26" t="str">
        <f>IF($M574=0,"",IFERROR(VLOOKUP($E574,'SD Abgabe'!$A$32:$N$556,AE$20,FALSE),""))</f>
        <v/>
      </c>
      <c r="AF574" s="15">
        <f t="shared" ca="1" si="179"/>
        <v>0</v>
      </c>
      <c r="AG574">
        <f t="shared" ca="1" si="167"/>
        <v>0</v>
      </c>
      <c r="AH574">
        <f t="shared" ca="1" si="168"/>
        <v>0</v>
      </c>
      <c r="AI574">
        <f t="shared" ca="1" si="169"/>
        <v>0</v>
      </c>
      <c r="AJ574">
        <f t="shared" ca="1" si="170"/>
        <v>0</v>
      </c>
      <c r="AK574">
        <f t="shared" si="180"/>
        <v>0</v>
      </c>
      <c r="AL574" s="28" t="e">
        <f ca="1">COUNTIF(OFFSET('SD Abgabe'!$C$32,VLOOKUP(J574,Art_Abgabe,3,FALSE),0,VLOOKUP(J574,Art_Abgabe,4,FALSE)-VLOOKUP(J574,Art_Abgabe,3,FALSE)+1,1),K574)</f>
        <v>#N/A</v>
      </c>
      <c r="AM574" s="14">
        <f ca="1">COUNTIF(OFFSET('SD Abgabe'!$M$32,VLOOKUP(E574,'SD Abgabe'!$A$33:$X$485,'SD Abgabe'!$X$28,FALSE),0,1,VLOOKUP(E574,'SD Abgabe'!$A$33:$Y$485,'SD Abgabe'!$Y$28,FALSE)),M574)</f>
        <v>0</v>
      </c>
      <c r="AN574" s="91">
        <f t="shared" ca="1" si="171"/>
        <v>0</v>
      </c>
      <c r="AO574" s="98">
        <f t="shared" si="181"/>
        <v>3</v>
      </c>
      <c r="AP574" s="98">
        <f t="shared" si="172"/>
        <v>0</v>
      </c>
      <c r="AQ574" s="17" t="str">
        <f t="shared" si="173"/>
        <v>1900-1-Abgabe</v>
      </c>
    </row>
    <row r="575" spans="1:43">
      <c r="A575" s="98">
        <f t="shared" si="162"/>
        <v>0</v>
      </c>
      <c r="B575" s="98" t="str">
        <f>IF(C575=1,SUM($C$23:C575),"")</f>
        <v/>
      </c>
      <c r="C575" s="98">
        <f t="shared" si="163"/>
        <v>0</v>
      </c>
      <c r="D575" t="str">
        <f t="shared" si="175"/>
        <v>1900-1-Abgabe-</v>
      </c>
      <c r="E575" s="7" t="str">
        <f t="shared" ca="1" si="164"/>
        <v>-</v>
      </c>
      <c r="F575" s="7">
        <f t="shared" si="176"/>
        <v>1900</v>
      </c>
      <c r="G575" s="7">
        <f t="shared" si="177"/>
        <v>1</v>
      </c>
      <c r="H575" s="162">
        <f t="shared" si="174"/>
        <v>553</v>
      </c>
      <c r="I575" s="77"/>
      <c r="J575" s="78"/>
      <c r="K575" s="79"/>
      <c r="L575" s="80"/>
      <c r="M575" s="177"/>
      <c r="N575" s="309" t="str">
        <f t="shared" ca="1" si="165"/>
        <v/>
      </c>
      <c r="O575" s="310" t="str">
        <f ca="1">IFERROR(IF(VLOOKUP($E575,'SD Abgabe'!$A$32:$N$610,'SD Abgabe'!$D$28,FALSE)=0,"",VLOOKUP($E575,'SD Abgabe'!$A$32:$N$610,'SD Abgabe'!$D$28,FALSE)),"")</f>
        <v/>
      </c>
      <c r="P575" s="313"/>
      <c r="Q575" s="317" t="str">
        <f>IF(OR($M575=0,L575&lt;&gt;0),"",IFERROR(VLOOKUP($E575,'SD Abgabe'!$A$32:$N$610,'SD Abgabe'!$E$28,FALSE),""))</f>
        <v/>
      </c>
      <c r="R575" s="87"/>
      <c r="S575" s="81" t="str">
        <f t="shared" si="166"/>
        <v/>
      </c>
      <c r="T575" s="82">
        <f>IF(M575="Tierische Erzeugnisse",IF(OR($M575=0,L575&lt;&gt;0,U575&gt;0),"",IFERROR(VLOOKUP($E575,'SD Abgabe'!$A$32:$N$4326,'SD Abgabe'!$J$28,FALSE),0)),)</f>
        <v>0</v>
      </c>
      <c r="U575" s="83"/>
      <c r="V575" s="81" t="str">
        <f t="shared" si="178"/>
        <v/>
      </c>
      <c r="W575" s="82">
        <f>IF(M575="organische Düngemittel",IF(OR($M575=0,L575&lt;&gt;0,X575&gt;0),"",IFERROR(VLOOKUP($E575,'SD Abgabe'!$A$32:$N$4326,'SD Abgabe'!$J$28,FALSE),)),)</f>
        <v>0</v>
      </c>
      <c r="X575" s="84"/>
      <c r="Y575" s="85" t="str">
        <f ca="1">IFERROR(VLOOKUP($E575,'SD Abgabe'!$A$32:$N$610,Y$20,FALSE),"")</f>
        <v/>
      </c>
      <c r="Z575" s="86" t="str">
        <f ca="1">IFERROR(IF(AND(J575&lt;&gt;"eigene Stoffe",VLOOKUP($E575,'SD Abgabe'!$A$32:$N$610,'SD Abgabe'!$G$28,FALSE)=0),"",IF($L575&lt;&gt;0,"",IFERROR(IF(AND(P575&gt;0,O575&lt;&gt;"",Q575&lt;&gt;"t TM"),VLOOKUP($E575,'SD Abgabe'!$A$32:$N$610,'SD Abgabe'!$G$28,FALSE)/O575*P575,VLOOKUP($E575,'SD Abgabe'!$A$32:$N$610,'SD Abgabe'!$G$28,FALSE)),""))),"")</f>
        <v/>
      </c>
      <c r="AA575" s="87"/>
      <c r="AB575" s="86" t="str">
        <f ca="1">IFERROR(IF(AND(J575&lt;&gt;"eigene Stoffe",VLOOKUP($E575,'SD Abgabe'!$A$32:$N$610,'SD Abgabe'!$H$28,FALSE)=0),"",IF($L575&lt;&gt;0,"",IFERROR(IF(AND(P575&gt;0,O575&lt;&gt;"",Q575&lt;&gt;"t TM"),VLOOKUP($E575,'SD Abgabe'!$A$32:$N$610,'SD Abgabe'!$H$28,FALSE)/O575*P575,VLOOKUP($E575,'SD Abgabe'!$A$32:$N$610,'SD Abgabe'!$H$28,FALSE)),""))),"")</f>
        <v/>
      </c>
      <c r="AC575" s="87"/>
      <c r="AD575" s="424" t="s">
        <v>667</v>
      </c>
      <c r="AE575" s="26" t="str">
        <f>IF($M575=0,"",IFERROR(VLOOKUP($E575,'SD Abgabe'!$A$32:$N$556,AE$20,FALSE),""))</f>
        <v/>
      </c>
      <c r="AF575" s="15">
        <f t="shared" ca="1" si="179"/>
        <v>0</v>
      </c>
      <c r="AG575">
        <f t="shared" ca="1" si="167"/>
        <v>0</v>
      </c>
      <c r="AH575">
        <f t="shared" ca="1" si="168"/>
        <v>0</v>
      </c>
      <c r="AI575">
        <f t="shared" ca="1" si="169"/>
        <v>0</v>
      </c>
      <c r="AJ575">
        <f t="shared" ca="1" si="170"/>
        <v>0</v>
      </c>
      <c r="AK575">
        <f t="shared" si="180"/>
        <v>0</v>
      </c>
      <c r="AL575" s="28" t="e">
        <f ca="1">COUNTIF(OFFSET('SD Abgabe'!$C$32,VLOOKUP(J575,Art_Abgabe,3,FALSE),0,VLOOKUP(J575,Art_Abgabe,4,FALSE)-VLOOKUP(J575,Art_Abgabe,3,FALSE)+1,1),K575)</f>
        <v>#N/A</v>
      </c>
      <c r="AM575" s="14">
        <f ca="1">COUNTIF(OFFSET('SD Abgabe'!$M$32,VLOOKUP(E575,'SD Abgabe'!$A$33:$X$485,'SD Abgabe'!$X$28,FALSE),0,1,VLOOKUP(E575,'SD Abgabe'!$A$33:$Y$485,'SD Abgabe'!$Y$28,FALSE)),M575)</f>
        <v>0</v>
      </c>
      <c r="AN575" s="91">
        <f t="shared" ca="1" si="171"/>
        <v>0</v>
      </c>
      <c r="AO575" s="98">
        <f t="shared" si="181"/>
        <v>3</v>
      </c>
      <c r="AP575" s="98">
        <f t="shared" si="172"/>
        <v>0</v>
      </c>
      <c r="AQ575" s="17" t="str">
        <f t="shared" si="173"/>
        <v>1900-1-Abgabe</v>
      </c>
    </row>
    <row r="576" spans="1:43">
      <c r="A576" s="98">
        <f t="shared" si="162"/>
        <v>0</v>
      </c>
      <c r="B576" s="98" t="str">
        <f>IF(C576=1,SUM($C$23:C576),"")</f>
        <v/>
      </c>
      <c r="C576" s="98">
        <f t="shared" si="163"/>
        <v>0</v>
      </c>
      <c r="D576" t="str">
        <f t="shared" si="175"/>
        <v>1900-1-Abgabe-</v>
      </c>
      <c r="E576" s="7" t="str">
        <f t="shared" ca="1" si="164"/>
        <v>-</v>
      </c>
      <c r="F576" s="7">
        <f t="shared" si="176"/>
        <v>1900</v>
      </c>
      <c r="G576" s="7">
        <f t="shared" si="177"/>
        <v>1</v>
      </c>
      <c r="H576" s="162">
        <f t="shared" si="174"/>
        <v>554</v>
      </c>
      <c r="I576" s="77"/>
      <c r="J576" s="78"/>
      <c r="K576" s="79"/>
      <c r="L576" s="80"/>
      <c r="M576" s="177"/>
      <c r="N576" s="309" t="str">
        <f t="shared" ca="1" si="165"/>
        <v/>
      </c>
      <c r="O576" s="310" t="str">
        <f ca="1">IFERROR(IF(VLOOKUP($E576,'SD Abgabe'!$A$32:$N$610,'SD Abgabe'!$D$28,FALSE)=0,"",VLOOKUP($E576,'SD Abgabe'!$A$32:$N$610,'SD Abgabe'!$D$28,FALSE)),"")</f>
        <v/>
      </c>
      <c r="P576" s="313"/>
      <c r="Q576" s="317" t="str">
        <f>IF(OR($M576=0,L576&lt;&gt;0),"",IFERROR(VLOOKUP($E576,'SD Abgabe'!$A$32:$N$610,'SD Abgabe'!$E$28,FALSE),""))</f>
        <v/>
      </c>
      <c r="R576" s="87"/>
      <c r="S576" s="81" t="str">
        <f t="shared" si="166"/>
        <v/>
      </c>
      <c r="T576" s="82">
        <f>IF(M576="Tierische Erzeugnisse",IF(OR($M576=0,L576&lt;&gt;0,U576&gt;0),"",IFERROR(VLOOKUP($E576,'SD Abgabe'!$A$32:$N$4326,'SD Abgabe'!$J$28,FALSE),0)),)</f>
        <v>0</v>
      </c>
      <c r="U576" s="83"/>
      <c r="V576" s="81" t="str">
        <f t="shared" si="178"/>
        <v/>
      </c>
      <c r="W576" s="82">
        <f>IF(M576="organische Düngemittel",IF(OR($M576=0,L576&lt;&gt;0,X576&gt;0),"",IFERROR(VLOOKUP($E576,'SD Abgabe'!$A$32:$N$4326,'SD Abgabe'!$J$28,FALSE),)),)</f>
        <v>0</v>
      </c>
      <c r="X576" s="84"/>
      <c r="Y576" s="85" t="str">
        <f ca="1">IFERROR(VLOOKUP($E576,'SD Abgabe'!$A$32:$N$610,Y$20,FALSE),"")</f>
        <v/>
      </c>
      <c r="Z576" s="86" t="str">
        <f ca="1">IFERROR(IF(AND(J576&lt;&gt;"eigene Stoffe",VLOOKUP($E576,'SD Abgabe'!$A$32:$N$610,'SD Abgabe'!$G$28,FALSE)=0),"",IF($L576&lt;&gt;0,"",IFERROR(IF(AND(P576&gt;0,O576&lt;&gt;"",Q576&lt;&gt;"t TM"),VLOOKUP($E576,'SD Abgabe'!$A$32:$N$610,'SD Abgabe'!$G$28,FALSE)/O576*P576,VLOOKUP($E576,'SD Abgabe'!$A$32:$N$610,'SD Abgabe'!$G$28,FALSE)),""))),"")</f>
        <v/>
      </c>
      <c r="AA576" s="87"/>
      <c r="AB576" s="86" t="str">
        <f ca="1">IFERROR(IF(AND(J576&lt;&gt;"eigene Stoffe",VLOOKUP($E576,'SD Abgabe'!$A$32:$N$610,'SD Abgabe'!$H$28,FALSE)=0),"",IF($L576&lt;&gt;0,"",IFERROR(IF(AND(P576&gt;0,O576&lt;&gt;"",Q576&lt;&gt;"t TM"),VLOOKUP($E576,'SD Abgabe'!$A$32:$N$610,'SD Abgabe'!$H$28,FALSE)/O576*P576,VLOOKUP($E576,'SD Abgabe'!$A$32:$N$610,'SD Abgabe'!$H$28,FALSE)),""))),"")</f>
        <v/>
      </c>
      <c r="AC576" s="87"/>
      <c r="AD576" s="424" t="s">
        <v>667</v>
      </c>
      <c r="AE576" s="26" t="str">
        <f>IF($M576=0,"",IFERROR(VLOOKUP($E576,'SD Abgabe'!$A$32:$N$556,AE$20,FALSE),""))</f>
        <v/>
      </c>
      <c r="AF576" s="15">
        <f t="shared" ca="1" si="179"/>
        <v>0</v>
      </c>
      <c r="AG576">
        <f t="shared" ca="1" si="167"/>
        <v>0</v>
      </c>
      <c r="AH576">
        <f t="shared" ca="1" si="168"/>
        <v>0</v>
      </c>
      <c r="AI576">
        <f t="shared" ca="1" si="169"/>
        <v>0</v>
      </c>
      <c r="AJ576">
        <f t="shared" ca="1" si="170"/>
        <v>0</v>
      </c>
      <c r="AK576">
        <f t="shared" si="180"/>
        <v>0</v>
      </c>
      <c r="AL576" s="28" t="e">
        <f ca="1">COUNTIF(OFFSET('SD Abgabe'!$C$32,VLOOKUP(J576,Art_Abgabe,3,FALSE),0,VLOOKUP(J576,Art_Abgabe,4,FALSE)-VLOOKUP(J576,Art_Abgabe,3,FALSE)+1,1),K576)</f>
        <v>#N/A</v>
      </c>
      <c r="AM576" s="14">
        <f ca="1">COUNTIF(OFFSET('SD Abgabe'!$M$32,VLOOKUP(E576,'SD Abgabe'!$A$33:$X$485,'SD Abgabe'!$X$28,FALSE),0,1,VLOOKUP(E576,'SD Abgabe'!$A$33:$Y$485,'SD Abgabe'!$Y$28,FALSE)),M576)</f>
        <v>0</v>
      </c>
      <c r="AN576" s="91">
        <f t="shared" ca="1" si="171"/>
        <v>0</v>
      </c>
      <c r="AO576" s="98">
        <f t="shared" si="181"/>
        <v>3</v>
      </c>
      <c r="AP576" s="98">
        <f t="shared" si="172"/>
        <v>0</v>
      </c>
      <c r="AQ576" s="17" t="str">
        <f t="shared" si="173"/>
        <v>1900-1-Abgabe</v>
      </c>
    </row>
    <row r="577" spans="1:43">
      <c r="A577" s="98">
        <f t="shared" si="162"/>
        <v>0</v>
      </c>
      <c r="B577" s="98" t="str">
        <f>IF(C577=1,SUM($C$23:C577),"")</f>
        <v/>
      </c>
      <c r="C577" s="98">
        <f t="shared" si="163"/>
        <v>0</v>
      </c>
      <c r="D577" t="str">
        <f t="shared" si="175"/>
        <v>1900-1-Abgabe-</v>
      </c>
      <c r="E577" s="7" t="str">
        <f t="shared" ca="1" si="164"/>
        <v>-</v>
      </c>
      <c r="F577" s="7">
        <f t="shared" si="176"/>
        <v>1900</v>
      </c>
      <c r="G577" s="7">
        <f t="shared" si="177"/>
        <v>1</v>
      </c>
      <c r="H577" s="162">
        <f t="shared" si="174"/>
        <v>555</v>
      </c>
      <c r="I577" s="77"/>
      <c r="J577" s="78"/>
      <c r="K577" s="79"/>
      <c r="L577" s="80"/>
      <c r="M577" s="177"/>
      <c r="N577" s="309" t="str">
        <f t="shared" ca="1" si="165"/>
        <v/>
      </c>
      <c r="O577" s="310" t="str">
        <f ca="1">IFERROR(IF(VLOOKUP($E577,'SD Abgabe'!$A$32:$N$610,'SD Abgabe'!$D$28,FALSE)=0,"",VLOOKUP($E577,'SD Abgabe'!$A$32:$N$610,'SD Abgabe'!$D$28,FALSE)),"")</f>
        <v/>
      </c>
      <c r="P577" s="313"/>
      <c r="Q577" s="317" t="str">
        <f>IF(OR($M577=0,L577&lt;&gt;0),"",IFERROR(VLOOKUP($E577,'SD Abgabe'!$A$32:$N$610,'SD Abgabe'!$E$28,FALSE),""))</f>
        <v/>
      </c>
      <c r="R577" s="87"/>
      <c r="S577" s="81" t="str">
        <f t="shared" si="166"/>
        <v/>
      </c>
      <c r="T577" s="82">
        <f>IF(M577="Tierische Erzeugnisse",IF(OR($M577=0,L577&lt;&gt;0,U577&gt;0),"",IFERROR(VLOOKUP($E577,'SD Abgabe'!$A$32:$N$4326,'SD Abgabe'!$J$28,FALSE),0)),)</f>
        <v>0</v>
      </c>
      <c r="U577" s="83"/>
      <c r="V577" s="81" t="str">
        <f t="shared" si="178"/>
        <v/>
      </c>
      <c r="W577" s="82">
        <f>IF(M577="organische Düngemittel",IF(OR($M577=0,L577&lt;&gt;0,X577&gt;0),"",IFERROR(VLOOKUP($E577,'SD Abgabe'!$A$32:$N$4326,'SD Abgabe'!$J$28,FALSE),)),)</f>
        <v>0</v>
      </c>
      <c r="X577" s="84"/>
      <c r="Y577" s="85" t="str">
        <f ca="1">IFERROR(VLOOKUP($E577,'SD Abgabe'!$A$32:$N$610,Y$20,FALSE),"")</f>
        <v/>
      </c>
      <c r="Z577" s="86" t="str">
        <f ca="1">IFERROR(IF(AND(J577&lt;&gt;"eigene Stoffe",VLOOKUP($E577,'SD Abgabe'!$A$32:$N$610,'SD Abgabe'!$G$28,FALSE)=0),"",IF($L577&lt;&gt;0,"",IFERROR(IF(AND(P577&gt;0,O577&lt;&gt;"",Q577&lt;&gt;"t TM"),VLOOKUP($E577,'SD Abgabe'!$A$32:$N$610,'SD Abgabe'!$G$28,FALSE)/O577*P577,VLOOKUP($E577,'SD Abgabe'!$A$32:$N$610,'SD Abgabe'!$G$28,FALSE)),""))),"")</f>
        <v/>
      </c>
      <c r="AA577" s="87"/>
      <c r="AB577" s="86" t="str">
        <f ca="1">IFERROR(IF(AND(J577&lt;&gt;"eigene Stoffe",VLOOKUP($E577,'SD Abgabe'!$A$32:$N$610,'SD Abgabe'!$H$28,FALSE)=0),"",IF($L577&lt;&gt;0,"",IFERROR(IF(AND(P577&gt;0,O577&lt;&gt;"",Q577&lt;&gt;"t TM"),VLOOKUP($E577,'SD Abgabe'!$A$32:$N$610,'SD Abgabe'!$H$28,FALSE)/O577*P577,VLOOKUP($E577,'SD Abgabe'!$A$32:$N$610,'SD Abgabe'!$H$28,FALSE)),""))),"")</f>
        <v/>
      </c>
      <c r="AC577" s="87"/>
      <c r="AD577" s="424" t="s">
        <v>667</v>
      </c>
      <c r="AE577" s="26" t="str">
        <f>IF($M577=0,"",IFERROR(VLOOKUP($E577,'SD Abgabe'!$A$32:$N$556,AE$20,FALSE),""))</f>
        <v/>
      </c>
      <c r="AF577" s="15">
        <f t="shared" ca="1" si="179"/>
        <v>0</v>
      </c>
      <c r="AG577">
        <f t="shared" ca="1" si="167"/>
        <v>0</v>
      </c>
      <c r="AH577">
        <f t="shared" ca="1" si="168"/>
        <v>0</v>
      </c>
      <c r="AI577">
        <f t="shared" ca="1" si="169"/>
        <v>0</v>
      </c>
      <c r="AJ577">
        <f t="shared" ca="1" si="170"/>
        <v>0</v>
      </c>
      <c r="AK577">
        <f t="shared" si="180"/>
        <v>0</v>
      </c>
      <c r="AL577" s="28" t="e">
        <f ca="1">COUNTIF(OFFSET('SD Abgabe'!$C$32,VLOOKUP(J577,Art_Abgabe,3,FALSE),0,VLOOKUP(J577,Art_Abgabe,4,FALSE)-VLOOKUP(J577,Art_Abgabe,3,FALSE)+1,1),K577)</f>
        <v>#N/A</v>
      </c>
      <c r="AM577" s="14">
        <f ca="1">COUNTIF(OFFSET('SD Abgabe'!$M$32,VLOOKUP(E577,'SD Abgabe'!$A$33:$X$485,'SD Abgabe'!$X$28,FALSE),0,1,VLOOKUP(E577,'SD Abgabe'!$A$33:$Y$485,'SD Abgabe'!$Y$28,FALSE)),M577)</f>
        <v>0</v>
      </c>
      <c r="AN577" s="91">
        <f t="shared" ca="1" si="171"/>
        <v>0</v>
      </c>
      <c r="AO577" s="98">
        <f t="shared" si="181"/>
        <v>3</v>
      </c>
      <c r="AP577" s="98">
        <f t="shared" si="172"/>
        <v>0</v>
      </c>
      <c r="AQ577" s="17" t="str">
        <f t="shared" si="173"/>
        <v>1900-1-Abgabe</v>
      </c>
    </row>
    <row r="578" spans="1:43">
      <c r="A578" s="98">
        <f t="shared" si="162"/>
        <v>0</v>
      </c>
      <c r="B578" s="98" t="str">
        <f>IF(C578=1,SUM($C$23:C578),"")</f>
        <v/>
      </c>
      <c r="C578" s="98">
        <f t="shared" si="163"/>
        <v>0</v>
      </c>
      <c r="D578" t="str">
        <f t="shared" si="175"/>
        <v>1900-1-Abgabe-</v>
      </c>
      <c r="E578" s="7" t="str">
        <f t="shared" ca="1" si="164"/>
        <v>-</v>
      </c>
      <c r="F578" s="7">
        <f t="shared" si="176"/>
        <v>1900</v>
      </c>
      <c r="G578" s="7">
        <f t="shared" si="177"/>
        <v>1</v>
      </c>
      <c r="H578" s="162">
        <f t="shared" si="174"/>
        <v>556</v>
      </c>
      <c r="I578" s="77"/>
      <c r="J578" s="78"/>
      <c r="K578" s="79"/>
      <c r="L578" s="80"/>
      <c r="M578" s="177"/>
      <c r="N578" s="309" t="str">
        <f t="shared" ca="1" si="165"/>
        <v/>
      </c>
      <c r="O578" s="310" t="str">
        <f ca="1">IFERROR(IF(VLOOKUP($E578,'SD Abgabe'!$A$32:$N$610,'SD Abgabe'!$D$28,FALSE)=0,"",VLOOKUP($E578,'SD Abgabe'!$A$32:$N$610,'SD Abgabe'!$D$28,FALSE)),"")</f>
        <v/>
      </c>
      <c r="P578" s="313"/>
      <c r="Q578" s="317" t="str">
        <f>IF(OR($M578=0,L578&lt;&gt;0),"",IFERROR(VLOOKUP($E578,'SD Abgabe'!$A$32:$N$610,'SD Abgabe'!$E$28,FALSE),""))</f>
        <v/>
      </c>
      <c r="R578" s="87"/>
      <c r="S578" s="81" t="str">
        <f t="shared" si="166"/>
        <v/>
      </c>
      <c r="T578" s="82">
        <f>IF(M578="Tierische Erzeugnisse",IF(OR($M578=0,L578&lt;&gt;0,U578&gt;0),"",IFERROR(VLOOKUP($E578,'SD Abgabe'!$A$32:$N$4326,'SD Abgabe'!$J$28,FALSE),0)),)</f>
        <v>0</v>
      </c>
      <c r="U578" s="83"/>
      <c r="V578" s="81" t="str">
        <f t="shared" si="178"/>
        <v/>
      </c>
      <c r="W578" s="82">
        <f>IF(M578="organische Düngemittel",IF(OR($M578=0,L578&lt;&gt;0,X578&gt;0),"",IFERROR(VLOOKUP($E578,'SD Abgabe'!$A$32:$N$4326,'SD Abgabe'!$J$28,FALSE),)),)</f>
        <v>0</v>
      </c>
      <c r="X578" s="84"/>
      <c r="Y578" s="85" t="str">
        <f ca="1">IFERROR(VLOOKUP($E578,'SD Abgabe'!$A$32:$N$610,Y$20,FALSE),"")</f>
        <v/>
      </c>
      <c r="Z578" s="86" t="str">
        <f ca="1">IFERROR(IF(AND(J578&lt;&gt;"eigene Stoffe",VLOOKUP($E578,'SD Abgabe'!$A$32:$N$610,'SD Abgabe'!$G$28,FALSE)=0),"",IF($L578&lt;&gt;0,"",IFERROR(IF(AND(P578&gt;0,O578&lt;&gt;"",Q578&lt;&gt;"t TM"),VLOOKUP($E578,'SD Abgabe'!$A$32:$N$610,'SD Abgabe'!$G$28,FALSE)/O578*P578,VLOOKUP($E578,'SD Abgabe'!$A$32:$N$610,'SD Abgabe'!$G$28,FALSE)),""))),"")</f>
        <v/>
      </c>
      <c r="AA578" s="87"/>
      <c r="AB578" s="86" t="str">
        <f ca="1">IFERROR(IF(AND(J578&lt;&gt;"eigene Stoffe",VLOOKUP($E578,'SD Abgabe'!$A$32:$N$610,'SD Abgabe'!$H$28,FALSE)=0),"",IF($L578&lt;&gt;0,"",IFERROR(IF(AND(P578&gt;0,O578&lt;&gt;"",Q578&lt;&gt;"t TM"),VLOOKUP($E578,'SD Abgabe'!$A$32:$N$610,'SD Abgabe'!$H$28,FALSE)/O578*P578,VLOOKUP($E578,'SD Abgabe'!$A$32:$N$610,'SD Abgabe'!$H$28,FALSE)),""))),"")</f>
        <v/>
      </c>
      <c r="AC578" s="87"/>
      <c r="AD578" s="424" t="s">
        <v>667</v>
      </c>
      <c r="AE578" s="26" t="str">
        <f>IF($M578=0,"",IFERROR(VLOOKUP($E578,'SD Abgabe'!$A$32:$N$556,AE$20,FALSE),""))</f>
        <v/>
      </c>
      <c r="AF578" s="15">
        <f t="shared" ca="1" si="179"/>
        <v>0</v>
      </c>
      <c r="AG578">
        <f t="shared" ca="1" si="167"/>
        <v>0</v>
      </c>
      <c r="AH578">
        <f t="shared" ca="1" si="168"/>
        <v>0</v>
      </c>
      <c r="AI578">
        <f t="shared" ca="1" si="169"/>
        <v>0</v>
      </c>
      <c r="AJ578">
        <f t="shared" ca="1" si="170"/>
        <v>0</v>
      </c>
      <c r="AK578">
        <f t="shared" si="180"/>
        <v>0</v>
      </c>
      <c r="AL578" s="28" t="e">
        <f ca="1">COUNTIF(OFFSET('SD Abgabe'!$C$32,VLOOKUP(J578,Art_Abgabe,3,FALSE),0,VLOOKUP(J578,Art_Abgabe,4,FALSE)-VLOOKUP(J578,Art_Abgabe,3,FALSE)+1,1),K578)</f>
        <v>#N/A</v>
      </c>
      <c r="AM578" s="14">
        <f ca="1">COUNTIF(OFFSET('SD Abgabe'!$M$32,VLOOKUP(E578,'SD Abgabe'!$A$33:$X$485,'SD Abgabe'!$X$28,FALSE),0,1,VLOOKUP(E578,'SD Abgabe'!$A$33:$Y$485,'SD Abgabe'!$Y$28,FALSE)),M578)</f>
        <v>0</v>
      </c>
      <c r="AN578" s="91">
        <f t="shared" ca="1" si="171"/>
        <v>0</v>
      </c>
      <c r="AO578" s="98">
        <f t="shared" si="181"/>
        <v>3</v>
      </c>
      <c r="AP578" s="98">
        <f t="shared" si="172"/>
        <v>0</v>
      </c>
      <c r="AQ578" s="17" t="str">
        <f t="shared" si="173"/>
        <v>1900-1-Abgabe</v>
      </c>
    </row>
    <row r="579" spans="1:43">
      <c r="A579" s="98">
        <f t="shared" si="162"/>
        <v>0</v>
      </c>
      <c r="B579" s="98" t="str">
        <f>IF(C579=1,SUM($C$23:C579),"")</f>
        <v/>
      </c>
      <c r="C579" s="98">
        <f t="shared" si="163"/>
        <v>0</v>
      </c>
      <c r="D579" t="str">
        <f t="shared" si="175"/>
        <v>1900-1-Abgabe-</v>
      </c>
      <c r="E579" s="7" t="str">
        <f t="shared" ca="1" si="164"/>
        <v>-</v>
      </c>
      <c r="F579" s="7">
        <f t="shared" si="176"/>
        <v>1900</v>
      </c>
      <c r="G579" s="7">
        <f t="shared" si="177"/>
        <v>1</v>
      </c>
      <c r="H579" s="162">
        <f t="shared" si="174"/>
        <v>557</v>
      </c>
      <c r="I579" s="77"/>
      <c r="J579" s="78"/>
      <c r="K579" s="79"/>
      <c r="L579" s="80"/>
      <c r="M579" s="177"/>
      <c r="N579" s="309" t="str">
        <f t="shared" ca="1" si="165"/>
        <v/>
      </c>
      <c r="O579" s="310" t="str">
        <f ca="1">IFERROR(IF(VLOOKUP($E579,'SD Abgabe'!$A$32:$N$610,'SD Abgabe'!$D$28,FALSE)=0,"",VLOOKUP($E579,'SD Abgabe'!$A$32:$N$610,'SD Abgabe'!$D$28,FALSE)),"")</f>
        <v/>
      </c>
      <c r="P579" s="313"/>
      <c r="Q579" s="317" t="str">
        <f>IF(OR($M579=0,L579&lt;&gt;0),"",IFERROR(VLOOKUP($E579,'SD Abgabe'!$A$32:$N$610,'SD Abgabe'!$E$28,FALSE),""))</f>
        <v/>
      </c>
      <c r="R579" s="87"/>
      <c r="S579" s="81" t="str">
        <f t="shared" si="166"/>
        <v/>
      </c>
      <c r="T579" s="82">
        <f>IF(M579="Tierische Erzeugnisse",IF(OR($M579=0,L579&lt;&gt;0,U579&gt;0),"",IFERROR(VLOOKUP($E579,'SD Abgabe'!$A$32:$N$4326,'SD Abgabe'!$J$28,FALSE),0)),)</f>
        <v>0</v>
      </c>
      <c r="U579" s="83"/>
      <c r="V579" s="81" t="str">
        <f t="shared" si="178"/>
        <v/>
      </c>
      <c r="W579" s="82">
        <f>IF(M579="organische Düngemittel",IF(OR($M579=0,L579&lt;&gt;0,X579&gt;0),"",IFERROR(VLOOKUP($E579,'SD Abgabe'!$A$32:$N$4326,'SD Abgabe'!$J$28,FALSE),)),)</f>
        <v>0</v>
      </c>
      <c r="X579" s="84"/>
      <c r="Y579" s="85" t="str">
        <f ca="1">IFERROR(VLOOKUP($E579,'SD Abgabe'!$A$32:$N$610,Y$20,FALSE),"")</f>
        <v/>
      </c>
      <c r="Z579" s="86" t="str">
        <f ca="1">IFERROR(IF(AND(J579&lt;&gt;"eigene Stoffe",VLOOKUP($E579,'SD Abgabe'!$A$32:$N$610,'SD Abgabe'!$G$28,FALSE)=0),"",IF($L579&lt;&gt;0,"",IFERROR(IF(AND(P579&gt;0,O579&lt;&gt;"",Q579&lt;&gt;"t TM"),VLOOKUP($E579,'SD Abgabe'!$A$32:$N$610,'SD Abgabe'!$G$28,FALSE)/O579*P579,VLOOKUP($E579,'SD Abgabe'!$A$32:$N$610,'SD Abgabe'!$G$28,FALSE)),""))),"")</f>
        <v/>
      </c>
      <c r="AA579" s="87"/>
      <c r="AB579" s="86" t="str">
        <f ca="1">IFERROR(IF(AND(J579&lt;&gt;"eigene Stoffe",VLOOKUP($E579,'SD Abgabe'!$A$32:$N$610,'SD Abgabe'!$H$28,FALSE)=0),"",IF($L579&lt;&gt;0,"",IFERROR(IF(AND(P579&gt;0,O579&lt;&gt;"",Q579&lt;&gt;"t TM"),VLOOKUP($E579,'SD Abgabe'!$A$32:$N$610,'SD Abgabe'!$H$28,FALSE)/O579*P579,VLOOKUP($E579,'SD Abgabe'!$A$32:$N$610,'SD Abgabe'!$H$28,FALSE)),""))),"")</f>
        <v/>
      </c>
      <c r="AC579" s="87"/>
      <c r="AD579" s="424" t="s">
        <v>667</v>
      </c>
      <c r="AE579" s="26" t="str">
        <f>IF($M579=0,"",IFERROR(VLOOKUP($E579,'SD Abgabe'!$A$32:$N$556,AE$20,FALSE),""))</f>
        <v/>
      </c>
      <c r="AF579" s="15">
        <f t="shared" ca="1" si="179"/>
        <v>0</v>
      </c>
      <c r="AG579">
        <f t="shared" ca="1" si="167"/>
        <v>0</v>
      </c>
      <c r="AH579">
        <f t="shared" ca="1" si="168"/>
        <v>0</v>
      </c>
      <c r="AI579">
        <f t="shared" ca="1" si="169"/>
        <v>0</v>
      </c>
      <c r="AJ579">
        <f t="shared" ca="1" si="170"/>
        <v>0</v>
      </c>
      <c r="AK579">
        <f t="shared" si="180"/>
        <v>0</v>
      </c>
      <c r="AL579" s="28" t="e">
        <f ca="1">COUNTIF(OFFSET('SD Abgabe'!$C$32,VLOOKUP(J579,Art_Abgabe,3,FALSE),0,VLOOKUP(J579,Art_Abgabe,4,FALSE)-VLOOKUP(J579,Art_Abgabe,3,FALSE)+1,1),K579)</f>
        <v>#N/A</v>
      </c>
      <c r="AM579" s="14">
        <f ca="1">COUNTIF(OFFSET('SD Abgabe'!$M$32,VLOOKUP(E579,'SD Abgabe'!$A$33:$X$485,'SD Abgabe'!$X$28,FALSE),0,1,VLOOKUP(E579,'SD Abgabe'!$A$33:$Y$485,'SD Abgabe'!$Y$28,FALSE)),M579)</f>
        <v>0</v>
      </c>
      <c r="AN579" s="91">
        <f t="shared" ca="1" si="171"/>
        <v>0</v>
      </c>
      <c r="AO579" s="98">
        <f t="shared" si="181"/>
        <v>3</v>
      </c>
      <c r="AP579" s="98">
        <f t="shared" si="172"/>
        <v>0</v>
      </c>
      <c r="AQ579" s="17" t="str">
        <f t="shared" si="173"/>
        <v>1900-1-Abgabe</v>
      </c>
    </row>
    <row r="580" spans="1:43">
      <c r="A580" s="98">
        <f t="shared" si="162"/>
        <v>0</v>
      </c>
      <c r="B580" s="98" t="str">
        <f>IF(C580=1,SUM($C$23:C580),"")</f>
        <v/>
      </c>
      <c r="C580" s="98">
        <f t="shared" si="163"/>
        <v>0</v>
      </c>
      <c r="D580" t="str">
        <f t="shared" si="175"/>
        <v>1900-1-Abgabe-</v>
      </c>
      <c r="E580" s="7" t="str">
        <f t="shared" ca="1" si="164"/>
        <v>-</v>
      </c>
      <c r="F580" s="7">
        <f t="shared" si="176"/>
        <v>1900</v>
      </c>
      <c r="G580" s="7">
        <f t="shared" si="177"/>
        <v>1</v>
      </c>
      <c r="H580" s="162">
        <f t="shared" si="174"/>
        <v>558</v>
      </c>
      <c r="I580" s="77"/>
      <c r="J580" s="78"/>
      <c r="K580" s="79"/>
      <c r="L580" s="80"/>
      <c r="M580" s="177"/>
      <c r="N580" s="309" t="str">
        <f t="shared" ca="1" si="165"/>
        <v/>
      </c>
      <c r="O580" s="310" t="str">
        <f ca="1">IFERROR(IF(VLOOKUP($E580,'SD Abgabe'!$A$32:$N$610,'SD Abgabe'!$D$28,FALSE)=0,"",VLOOKUP($E580,'SD Abgabe'!$A$32:$N$610,'SD Abgabe'!$D$28,FALSE)),"")</f>
        <v/>
      </c>
      <c r="P580" s="313"/>
      <c r="Q580" s="317" t="str">
        <f>IF(OR($M580=0,L580&lt;&gt;0),"",IFERROR(VLOOKUP($E580,'SD Abgabe'!$A$32:$N$610,'SD Abgabe'!$E$28,FALSE),""))</f>
        <v/>
      </c>
      <c r="R580" s="87"/>
      <c r="S580" s="81" t="str">
        <f t="shared" si="166"/>
        <v/>
      </c>
      <c r="T580" s="82">
        <f>IF(M580="Tierische Erzeugnisse",IF(OR($M580=0,L580&lt;&gt;0,U580&gt;0),"",IFERROR(VLOOKUP($E580,'SD Abgabe'!$A$32:$N$4326,'SD Abgabe'!$J$28,FALSE),0)),)</f>
        <v>0</v>
      </c>
      <c r="U580" s="83"/>
      <c r="V580" s="81" t="str">
        <f t="shared" si="178"/>
        <v/>
      </c>
      <c r="W580" s="82">
        <f>IF(M580="organische Düngemittel",IF(OR($M580=0,L580&lt;&gt;0,X580&gt;0),"",IFERROR(VLOOKUP($E580,'SD Abgabe'!$A$32:$N$4326,'SD Abgabe'!$J$28,FALSE),)),)</f>
        <v>0</v>
      </c>
      <c r="X580" s="84"/>
      <c r="Y580" s="85" t="str">
        <f ca="1">IFERROR(VLOOKUP($E580,'SD Abgabe'!$A$32:$N$610,Y$20,FALSE),"")</f>
        <v/>
      </c>
      <c r="Z580" s="86" t="str">
        <f ca="1">IFERROR(IF(AND(J580&lt;&gt;"eigene Stoffe",VLOOKUP($E580,'SD Abgabe'!$A$32:$N$610,'SD Abgabe'!$G$28,FALSE)=0),"",IF($L580&lt;&gt;0,"",IFERROR(IF(AND(P580&gt;0,O580&lt;&gt;"",Q580&lt;&gt;"t TM"),VLOOKUP($E580,'SD Abgabe'!$A$32:$N$610,'SD Abgabe'!$G$28,FALSE)/O580*P580,VLOOKUP($E580,'SD Abgabe'!$A$32:$N$610,'SD Abgabe'!$G$28,FALSE)),""))),"")</f>
        <v/>
      </c>
      <c r="AA580" s="87"/>
      <c r="AB580" s="86" t="str">
        <f ca="1">IFERROR(IF(AND(J580&lt;&gt;"eigene Stoffe",VLOOKUP($E580,'SD Abgabe'!$A$32:$N$610,'SD Abgabe'!$H$28,FALSE)=0),"",IF($L580&lt;&gt;0,"",IFERROR(IF(AND(P580&gt;0,O580&lt;&gt;"",Q580&lt;&gt;"t TM"),VLOOKUP($E580,'SD Abgabe'!$A$32:$N$610,'SD Abgabe'!$H$28,FALSE)/O580*P580,VLOOKUP($E580,'SD Abgabe'!$A$32:$N$610,'SD Abgabe'!$H$28,FALSE)),""))),"")</f>
        <v/>
      </c>
      <c r="AC580" s="87"/>
      <c r="AD580" s="424" t="s">
        <v>667</v>
      </c>
      <c r="AE580" s="26" t="str">
        <f>IF($M580=0,"",IFERROR(VLOOKUP($E580,'SD Abgabe'!$A$32:$N$556,AE$20,FALSE),""))</f>
        <v/>
      </c>
      <c r="AF580" s="15">
        <f t="shared" ca="1" si="179"/>
        <v>0</v>
      </c>
      <c r="AG580">
        <f t="shared" ca="1" si="167"/>
        <v>0</v>
      </c>
      <c r="AH580">
        <f t="shared" ca="1" si="168"/>
        <v>0</v>
      </c>
      <c r="AI580">
        <f t="shared" ca="1" si="169"/>
        <v>0</v>
      </c>
      <c r="AJ580">
        <f t="shared" ca="1" si="170"/>
        <v>0</v>
      </c>
      <c r="AK580">
        <f t="shared" si="180"/>
        <v>0</v>
      </c>
      <c r="AL580" s="28" t="e">
        <f ca="1">COUNTIF(OFFSET('SD Abgabe'!$C$32,VLOOKUP(J580,Art_Abgabe,3,FALSE),0,VLOOKUP(J580,Art_Abgabe,4,FALSE)-VLOOKUP(J580,Art_Abgabe,3,FALSE)+1,1),K580)</f>
        <v>#N/A</v>
      </c>
      <c r="AM580" s="14">
        <f ca="1">COUNTIF(OFFSET('SD Abgabe'!$M$32,VLOOKUP(E580,'SD Abgabe'!$A$33:$X$485,'SD Abgabe'!$X$28,FALSE),0,1,VLOOKUP(E580,'SD Abgabe'!$A$33:$Y$485,'SD Abgabe'!$Y$28,FALSE)),M580)</f>
        <v>0</v>
      </c>
      <c r="AN580" s="91">
        <f t="shared" ca="1" si="171"/>
        <v>0</v>
      </c>
      <c r="AO580" s="98">
        <f t="shared" si="181"/>
        <v>3</v>
      </c>
      <c r="AP580" s="98">
        <f t="shared" si="172"/>
        <v>0</v>
      </c>
      <c r="AQ580" s="17" t="str">
        <f t="shared" si="173"/>
        <v>1900-1-Abgabe</v>
      </c>
    </row>
    <row r="581" spans="1:43">
      <c r="A581" s="98">
        <f t="shared" si="162"/>
        <v>0</v>
      </c>
      <c r="B581" s="98" t="str">
        <f>IF(C581=1,SUM($C$23:C581),"")</f>
        <v/>
      </c>
      <c r="C581" s="98">
        <f t="shared" si="163"/>
        <v>0</v>
      </c>
      <c r="D581" t="str">
        <f t="shared" si="175"/>
        <v>1900-1-Abgabe-</v>
      </c>
      <c r="E581" s="7" t="str">
        <f t="shared" ca="1" si="164"/>
        <v>-</v>
      </c>
      <c r="F581" s="7">
        <f t="shared" si="176"/>
        <v>1900</v>
      </c>
      <c r="G581" s="7">
        <f t="shared" si="177"/>
        <v>1</v>
      </c>
      <c r="H581" s="162">
        <f t="shared" si="174"/>
        <v>559</v>
      </c>
      <c r="I581" s="77"/>
      <c r="J581" s="78"/>
      <c r="K581" s="79"/>
      <c r="L581" s="80"/>
      <c r="M581" s="177"/>
      <c r="N581" s="309" t="str">
        <f t="shared" ca="1" si="165"/>
        <v/>
      </c>
      <c r="O581" s="310" t="str">
        <f ca="1">IFERROR(IF(VLOOKUP($E581,'SD Abgabe'!$A$32:$N$610,'SD Abgabe'!$D$28,FALSE)=0,"",VLOOKUP($E581,'SD Abgabe'!$A$32:$N$610,'SD Abgabe'!$D$28,FALSE)),"")</f>
        <v/>
      </c>
      <c r="P581" s="313"/>
      <c r="Q581" s="317" t="str">
        <f>IF(OR($M581=0,L581&lt;&gt;0),"",IFERROR(VLOOKUP($E581,'SD Abgabe'!$A$32:$N$610,'SD Abgabe'!$E$28,FALSE),""))</f>
        <v/>
      </c>
      <c r="R581" s="87"/>
      <c r="S581" s="81" t="str">
        <f t="shared" si="166"/>
        <v/>
      </c>
      <c r="T581" s="82">
        <f>IF(M581="Tierische Erzeugnisse",IF(OR($M581=0,L581&lt;&gt;0,U581&gt;0),"",IFERROR(VLOOKUP($E581,'SD Abgabe'!$A$32:$N$4326,'SD Abgabe'!$J$28,FALSE),0)),)</f>
        <v>0</v>
      </c>
      <c r="U581" s="83"/>
      <c r="V581" s="81" t="str">
        <f t="shared" si="178"/>
        <v/>
      </c>
      <c r="W581" s="82">
        <f>IF(M581="organische Düngemittel",IF(OR($M581=0,L581&lt;&gt;0,X581&gt;0),"",IFERROR(VLOOKUP($E581,'SD Abgabe'!$A$32:$N$4326,'SD Abgabe'!$J$28,FALSE),)),)</f>
        <v>0</v>
      </c>
      <c r="X581" s="84"/>
      <c r="Y581" s="85" t="str">
        <f ca="1">IFERROR(VLOOKUP($E581,'SD Abgabe'!$A$32:$N$610,Y$20,FALSE),"")</f>
        <v/>
      </c>
      <c r="Z581" s="86" t="str">
        <f ca="1">IFERROR(IF(AND(J581&lt;&gt;"eigene Stoffe",VLOOKUP($E581,'SD Abgabe'!$A$32:$N$610,'SD Abgabe'!$G$28,FALSE)=0),"",IF($L581&lt;&gt;0,"",IFERROR(IF(AND(P581&gt;0,O581&lt;&gt;"",Q581&lt;&gt;"t TM"),VLOOKUP($E581,'SD Abgabe'!$A$32:$N$610,'SD Abgabe'!$G$28,FALSE)/O581*P581,VLOOKUP($E581,'SD Abgabe'!$A$32:$N$610,'SD Abgabe'!$G$28,FALSE)),""))),"")</f>
        <v/>
      </c>
      <c r="AA581" s="87"/>
      <c r="AB581" s="86" t="str">
        <f ca="1">IFERROR(IF(AND(J581&lt;&gt;"eigene Stoffe",VLOOKUP($E581,'SD Abgabe'!$A$32:$N$610,'SD Abgabe'!$H$28,FALSE)=0),"",IF($L581&lt;&gt;0,"",IFERROR(IF(AND(P581&gt;0,O581&lt;&gt;"",Q581&lt;&gt;"t TM"),VLOOKUP($E581,'SD Abgabe'!$A$32:$N$610,'SD Abgabe'!$H$28,FALSE)/O581*P581,VLOOKUP($E581,'SD Abgabe'!$A$32:$N$610,'SD Abgabe'!$H$28,FALSE)),""))),"")</f>
        <v/>
      </c>
      <c r="AC581" s="87"/>
      <c r="AD581" s="424" t="s">
        <v>667</v>
      </c>
      <c r="AE581" s="26" t="str">
        <f>IF($M581=0,"",IFERROR(VLOOKUP($E581,'SD Abgabe'!$A$32:$N$556,AE$20,FALSE),""))</f>
        <v/>
      </c>
      <c r="AF581" s="15">
        <f t="shared" ca="1" si="179"/>
        <v>0</v>
      </c>
      <c r="AG581">
        <f t="shared" ca="1" si="167"/>
        <v>0</v>
      </c>
      <c r="AH581">
        <f t="shared" ca="1" si="168"/>
        <v>0</v>
      </c>
      <c r="AI581">
        <f t="shared" ca="1" si="169"/>
        <v>0</v>
      </c>
      <c r="AJ581">
        <f t="shared" ca="1" si="170"/>
        <v>0</v>
      </c>
      <c r="AK581">
        <f t="shared" si="180"/>
        <v>0</v>
      </c>
      <c r="AL581" s="28" t="e">
        <f ca="1">COUNTIF(OFFSET('SD Abgabe'!$C$32,VLOOKUP(J581,Art_Abgabe,3,FALSE),0,VLOOKUP(J581,Art_Abgabe,4,FALSE)-VLOOKUP(J581,Art_Abgabe,3,FALSE)+1,1),K581)</f>
        <v>#N/A</v>
      </c>
      <c r="AM581" s="14">
        <f ca="1">COUNTIF(OFFSET('SD Abgabe'!$M$32,VLOOKUP(E581,'SD Abgabe'!$A$33:$X$485,'SD Abgabe'!$X$28,FALSE),0,1,VLOOKUP(E581,'SD Abgabe'!$A$33:$Y$485,'SD Abgabe'!$Y$28,FALSE)),M581)</f>
        <v>0</v>
      </c>
      <c r="AN581" s="91">
        <f t="shared" ca="1" si="171"/>
        <v>0</v>
      </c>
      <c r="AO581" s="98">
        <f t="shared" si="181"/>
        <v>3</v>
      </c>
      <c r="AP581" s="98">
        <f t="shared" si="172"/>
        <v>0</v>
      </c>
      <c r="AQ581" s="17" t="str">
        <f t="shared" si="173"/>
        <v>1900-1-Abgabe</v>
      </c>
    </row>
    <row r="582" spans="1:43">
      <c r="A582" s="98">
        <f t="shared" si="162"/>
        <v>0</v>
      </c>
      <c r="B582" s="98" t="str">
        <f>IF(C582=1,SUM($C$23:C582),"")</f>
        <v/>
      </c>
      <c r="C582" s="98">
        <f t="shared" si="163"/>
        <v>0</v>
      </c>
      <c r="D582" t="str">
        <f t="shared" si="175"/>
        <v>1900-1-Abgabe-</v>
      </c>
      <c r="E582" s="7" t="str">
        <f t="shared" ca="1" si="164"/>
        <v>-</v>
      </c>
      <c r="F582" s="7">
        <f t="shared" si="176"/>
        <v>1900</v>
      </c>
      <c r="G582" s="7">
        <f t="shared" si="177"/>
        <v>1</v>
      </c>
      <c r="H582" s="162">
        <f t="shared" si="174"/>
        <v>560</v>
      </c>
      <c r="I582" s="77"/>
      <c r="J582" s="78"/>
      <c r="K582" s="79"/>
      <c r="L582" s="80"/>
      <c r="M582" s="177"/>
      <c r="N582" s="309" t="str">
        <f t="shared" ca="1" si="165"/>
        <v/>
      </c>
      <c r="O582" s="310" t="str">
        <f ca="1">IFERROR(IF(VLOOKUP($E582,'SD Abgabe'!$A$32:$N$610,'SD Abgabe'!$D$28,FALSE)=0,"",VLOOKUP($E582,'SD Abgabe'!$A$32:$N$610,'SD Abgabe'!$D$28,FALSE)),"")</f>
        <v/>
      </c>
      <c r="P582" s="313"/>
      <c r="Q582" s="317" t="str">
        <f>IF(OR($M582=0,L582&lt;&gt;0),"",IFERROR(VLOOKUP($E582,'SD Abgabe'!$A$32:$N$610,'SD Abgabe'!$E$28,FALSE),""))</f>
        <v/>
      </c>
      <c r="R582" s="87"/>
      <c r="S582" s="81" t="str">
        <f t="shared" si="166"/>
        <v/>
      </c>
      <c r="T582" s="82">
        <f>IF(M582="Tierische Erzeugnisse",IF(OR($M582=0,L582&lt;&gt;0,U582&gt;0),"",IFERROR(VLOOKUP($E582,'SD Abgabe'!$A$32:$N$4326,'SD Abgabe'!$J$28,FALSE),0)),)</f>
        <v>0</v>
      </c>
      <c r="U582" s="83"/>
      <c r="V582" s="81" t="str">
        <f t="shared" si="178"/>
        <v/>
      </c>
      <c r="W582" s="82">
        <f>IF(M582="organische Düngemittel",IF(OR($M582=0,L582&lt;&gt;0,X582&gt;0),"",IFERROR(VLOOKUP($E582,'SD Abgabe'!$A$32:$N$4326,'SD Abgabe'!$J$28,FALSE),)),)</f>
        <v>0</v>
      </c>
      <c r="X582" s="84"/>
      <c r="Y582" s="85" t="str">
        <f ca="1">IFERROR(VLOOKUP($E582,'SD Abgabe'!$A$32:$N$610,Y$20,FALSE),"")</f>
        <v/>
      </c>
      <c r="Z582" s="86" t="str">
        <f ca="1">IFERROR(IF(AND(J582&lt;&gt;"eigene Stoffe",VLOOKUP($E582,'SD Abgabe'!$A$32:$N$610,'SD Abgabe'!$G$28,FALSE)=0),"",IF($L582&lt;&gt;0,"",IFERROR(IF(AND(P582&gt;0,O582&lt;&gt;"",Q582&lt;&gt;"t TM"),VLOOKUP($E582,'SD Abgabe'!$A$32:$N$610,'SD Abgabe'!$G$28,FALSE)/O582*P582,VLOOKUP($E582,'SD Abgabe'!$A$32:$N$610,'SD Abgabe'!$G$28,FALSE)),""))),"")</f>
        <v/>
      </c>
      <c r="AA582" s="87"/>
      <c r="AB582" s="86" t="str">
        <f ca="1">IFERROR(IF(AND(J582&lt;&gt;"eigene Stoffe",VLOOKUP($E582,'SD Abgabe'!$A$32:$N$610,'SD Abgabe'!$H$28,FALSE)=0),"",IF($L582&lt;&gt;0,"",IFERROR(IF(AND(P582&gt;0,O582&lt;&gt;"",Q582&lt;&gt;"t TM"),VLOOKUP($E582,'SD Abgabe'!$A$32:$N$610,'SD Abgabe'!$H$28,FALSE)/O582*P582,VLOOKUP($E582,'SD Abgabe'!$A$32:$N$610,'SD Abgabe'!$H$28,FALSE)),""))),"")</f>
        <v/>
      </c>
      <c r="AC582" s="87"/>
      <c r="AD582" s="424" t="s">
        <v>667</v>
      </c>
      <c r="AE582" s="26" t="str">
        <f>IF($M582=0,"",IFERROR(VLOOKUP($E582,'SD Abgabe'!$A$32:$N$556,AE$20,FALSE),""))</f>
        <v/>
      </c>
      <c r="AF582" s="15">
        <f t="shared" ca="1" si="179"/>
        <v>0</v>
      </c>
      <c r="AG582">
        <f t="shared" ca="1" si="167"/>
        <v>0</v>
      </c>
      <c r="AH582">
        <f t="shared" ca="1" si="168"/>
        <v>0</v>
      </c>
      <c r="AI582">
        <f t="shared" ca="1" si="169"/>
        <v>0</v>
      </c>
      <c r="AJ582">
        <f t="shared" ca="1" si="170"/>
        <v>0</v>
      </c>
      <c r="AK582">
        <f t="shared" si="180"/>
        <v>0</v>
      </c>
      <c r="AL582" s="28" t="e">
        <f ca="1">COUNTIF(OFFSET('SD Abgabe'!$C$32,VLOOKUP(J582,Art_Abgabe,3,FALSE),0,VLOOKUP(J582,Art_Abgabe,4,FALSE)-VLOOKUP(J582,Art_Abgabe,3,FALSE)+1,1),K582)</f>
        <v>#N/A</v>
      </c>
      <c r="AM582" s="14">
        <f ca="1">COUNTIF(OFFSET('SD Abgabe'!$M$32,VLOOKUP(E582,'SD Abgabe'!$A$33:$X$485,'SD Abgabe'!$X$28,FALSE),0,1,VLOOKUP(E582,'SD Abgabe'!$A$33:$Y$485,'SD Abgabe'!$Y$28,FALSE)),M582)</f>
        <v>0</v>
      </c>
      <c r="AN582" s="91">
        <f t="shared" ca="1" si="171"/>
        <v>0</v>
      </c>
      <c r="AO582" s="98">
        <f t="shared" si="181"/>
        <v>3</v>
      </c>
      <c r="AP582" s="98">
        <f t="shared" si="172"/>
        <v>0</v>
      </c>
      <c r="AQ582" s="17" t="str">
        <f t="shared" si="173"/>
        <v>1900-1-Abgabe</v>
      </c>
    </row>
    <row r="583" spans="1:43">
      <c r="A583" s="98">
        <f t="shared" si="162"/>
        <v>0</v>
      </c>
      <c r="B583" s="98" t="str">
        <f>IF(C583=1,SUM($C$23:C583),"")</f>
        <v/>
      </c>
      <c r="C583" s="98">
        <f t="shared" si="163"/>
        <v>0</v>
      </c>
      <c r="D583" t="str">
        <f t="shared" si="175"/>
        <v>1900-1-Abgabe-</v>
      </c>
      <c r="E583" s="7" t="str">
        <f t="shared" ca="1" si="164"/>
        <v>-</v>
      </c>
      <c r="F583" s="7">
        <f t="shared" si="176"/>
        <v>1900</v>
      </c>
      <c r="G583" s="7">
        <f t="shared" si="177"/>
        <v>1</v>
      </c>
      <c r="H583" s="162">
        <f t="shared" si="174"/>
        <v>561</v>
      </c>
      <c r="I583" s="77"/>
      <c r="J583" s="78"/>
      <c r="K583" s="79"/>
      <c r="L583" s="80"/>
      <c r="M583" s="177"/>
      <c r="N583" s="309" t="str">
        <f t="shared" ca="1" si="165"/>
        <v/>
      </c>
      <c r="O583" s="310" t="str">
        <f ca="1">IFERROR(IF(VLOOKUP($E583,'SD Abgabe'!$A$32:$N$610,'SD Abgabe'!$D$28,FALSE)=0,"",VLOOKUP($E583,'SD Abgabe'!$A$32:$N$610,'SD Abgabe'!$D$28,FALSE)),"")</f>
        <v/>
      </c>
      <c r="P583" s="313"/>
      <c r="Q583" s="317" t="str">
        <f>IF(OR($M583=0,L583&lt;&gt;0),"",IFERROR(VLOOKUP($E583,'SD Abgabe'!$A$32:$N$610,'SD Abgabe'!$E$28,FALSE),""))</f>
        <v/>
      </c>
      <c r="R583" s="87"/>
      <c r="S583" s="81" t="str">
        <f t="shared" si="166"/>
        <v/>
      </c>
      <c r="T583" s="82">
        <f>IF(M583="Tierische Erzeugnisse",IF(OR($M583=0,L583&lt;&gt;0,U583&gt;0),"",IFERROR(VLOOKUP($E583,'SD Abgabe'!$A$32:$N$4326,'SD Abgabe'!$J$28,FALSE),0)),)</f>
        <v>0</v>
      </c>
      <c r="U583" s="83"/>
      <c r="V583" s="81" t="str">
        <f t="shared" si="178"/>
        <v/>
      </c>
      <c r="W583" s="82">
        <f>IF(M583="organische Düngemittel",IF(OR($M583=0,L583&lt;&gt;0,X583&gt;0),"",IFERROR(VLOOKUP($E583,'SD Abgabe'!$A$32:$N$4326,'SD Abgabe'!$J$28,FALSE),)),)</f>
        <v>0</v>
      </c>
      <c r="X583" s="84"/>
      <c r="Y583" s="85" t="str">
        <f ca="1">IFERROR(VLOOKUP($E583,'SD Abgabe'!$A$32:$N$610,Y$20,FALSE),"")</f>
        <v/>
      </c>
      <c r="Z583" s="86" t="str">
        <f ca="1">IFERROR(IF(AND(J583&lt;&gt;"eigene Stoffe",VLOOKUP($E583,'SD Abgabe'!$A$32:$N$610,'SD Abgabe'!$G$28,FALSE)=0),"",IF($L583&lt;&gt;0,"",IFERROR(IF(AND(P583&gt;0,O583&lt;&gt;"",Q583&lt;&gt;"t TM"),VLOOKUP($E583,'SD Abgabe'!$A$32:$N$610,'SD Abgabe'!$G$28,FALSE)/O583*P583,VLOOKUP($E583,'SD Abgabe'!$A$32:$N$610,'SD Abgabe'!$G$28,FALSE)),""))),"")</f>
        <v/>
      </c>
      <c r="AA583" s="87"/>
      <c r="AB583" s="86" t="str">
        <f ca="1">IFERROR(IF(AND(J583&lt;&gt;"eigene Stoffe",VLOOKUP($E583,'SD Abgabe'!$A$32:$N$610,'SD Abgabe'!$H$28,FALSE)=0),"",IF($L583&lt;&gt;0,"",IFERROR(IF(AND(P583&gt;0,O583&lt;&gt;"",Q583&lt;&gt;"t TM"),VLOOKUP($E583,'SD Abgabe'!$A$32:$N$610,'SD Abgabe'!$H$28,FALSE)/O583*P583,VLOOKUP($E583,'SD Abgabe'!$A$32:$N$610,'SD Abgabe'!$H$28,FALSE)),""))),"")</f>
        <v/>
      </c>
      <c r="AC583" s="87"/>
      <c r="AD583" s="424" t="s">
        <v>667</v>
      </c>
      <c r="AE583" s="26" t="str">
        <f>IF($M583=0,"",IFERROR(VLOOKUP($E583,'SD Abgabe'!$A$32:$N$556,AE$20,FALSE),""))</f>
        <v/>
      </c>
      <c r="AF583" s="15">
        <f t="shared" ca="1" si="179"/>
        <v>0</v>
      </c>
      <c r="AG583">
        <f t="shared" ca="1" si="167"/>
        <v>0</v>
      </c>
      <c r="AH583">
        <f t="shared" ca="1" si="168"/>
        <v>0</v>
      </c>
      <c r="AI583">
        <f t="shared" ca="1" si="169"/>
        <v>0</v>
      </c>
      <c r="AJ583">
        <f t="shared" ca="1" si="170"/>
        <v>0</v>
      </c>
      <c r="AK583">
        <f t="shared" si="180"/>
        <v>0</v>
      </c>
      <c r="AL583" s="28" t="e">
        <f ca="1">COUNTIF(OFFSET('SD Abgabe'!$C$32,VLOOKUP(J583,Art_Abgabe,3,FALSE),0,VLOOKUP(J583,Art_Abgabe,4,FALSE)-VLOOKUP(J583,Art_Abgabe,3,FALSE)+1,1),K583)</f>
        <v>#N/A</v>
      </c>
      <c r="AM583" s="14">
        <f ca="1">COUNTIF(OFFSET('SD Abgabe'!$M$32,VLOOKUP(E583,'SD Abgabe'!$A$33:$X$485,'SD Abgabe'!$X$28,FALSE),0,1,VLOOKUP(E583,'SD Abgabe'!$A$33:$Y$485,'SD Abgabe'!$Y$28,FALSE)),M583)</f>
        <v>0</v>
      </c>
      <c r="AN583" s="91">
        <f t="shared" ca="1" si="171"/>
        <v>0</v>
      </c>
      <c r="AO583" s="98">
        <f t="shared" si="181"/>
        <v>3</v>
      </c>
      <c r="AP583" s="98">
        <f t="shared" si="172"/>
        <v>0</v>
      </c>
      <c r="AQ583" s="17" t="str">
        <f t="shared" si="173"/>
        <v>1900-1-Abgabe</v>
      </c>
    </row>
    <row r="584" spans="1:43">
      <c r="A584" s="98">
        <f t="shared" si="162"/>
        <v>0</v>
      </c>
      <c r="B584" s="98" t="str">
        <f>IF(C584=1,SUM($C$23:C584),"")</f>
        <v/>
      </c>
      <c r="C584" s="98">
        <f t="shared" si="163"/>
        <v>0</v>
      </c>
      <c r="D584" t="str">
        <f t="shared" si="175"/>
        <v>1900-1-Abgabe-</v>
      </c>
      <c r="E584" s="7" t="str">
        <f t="shared" ca="1" si="164"/>
        <v>-</v>
      </c>
      <c r="F584" s="7">
        <f t="shared" si="176"/>
        <v>1900</v>
      </c>
      <c r="G584" s="7">
        <f t="shared" si="177"/>
        <v>1</v>
      </c>
      <c r="H584" s="162">
        <f t="shared" si="174"/>
        <v>562</v>
      </c>
      <c r="I584" s="77"/>
      <c r="J584" s="78"/>
      <c r="K584" s="79"/>
      <c r="L584" s="80"/>
      <c r="M584" s="177"/>
      <c r="N584" s="309" t="str">
        <f t="shared" ca="1" si="165"/>
        <v/>
      </c>
      <c r="O584" s="310" t="str">
        <f ca="1">IFERROR(IF(VLOOKUP($E584,'SD Abgabe'!$A$32:$N$610,'SD Abgabe'!$D$28,FALSE)=0,"",VLOOKUP($E584,'SD Abgabe'!$A$32:$N$610,'SD Abgabe'!$D$28,FALSE)),"")</f>
        <v/>
      </c>
      <c r="P584" s="313"/>
      <c r="Q584" s="317" t="str">
        <f>IF(OR($M584=0,L584&lt;&gt;0),"",IFERROR(VLOOKUP($E584,'SD Abgabe'!$A$32:$N$610,'SD Abgabe'!$E$28,FALSE),""))</f>
        <v/>
      </c>
      <c r="R584" s="87"/>
      <c r="S584" s="81" t="str">
        <f t="shared" si="166"/>
        <v/>
      </c>
      <c r="T584" s="82">
        <f>IF(M584="Tierische Erzeugnisse",IF(OR($M584=0,L584&lt;&gt;0,U584&gt;0),"",IFERROR(VLOOKUP($E584,'SD Abgabe'!$A$32:$N$4326,'SD Abgabe'!$J$28,FALSE),0)),)</f>
        <v>0</v>
      </c>
      <c r="U584" s="83"/>
      <c r="V584" s="81" t="str">
        <f t="shared" si="178"/>
        <v/>
      </c>
      <c r="W584" s="82">
        <f>IF(M584="organische Düngemittel",IF(OR($M584=0,L584&lt;&gt;0,X584&gt;0),"",IFERROR(VLOOKUP($E584,'SD Abgabe'!$A$32:$N$4326,'SD Abgabe'!$J$28,FALSE),)),)</f>
        <v>0</v>
      </c>
      <c r="X584" s="84"/>
      <c r="Y584" s="85" t="str">
        <f ca="1">IFERROR(VLOOKUP($E584,'SD Abgabe'!$A$32:$N$610,Y$20,FALSE),"")</f>
        <v/>
      </c>
      <c r="Z584" s="86" t="str">
        <f ca="1">IFERROR(IF(AND(J584&lt;&gt;"eigene Stoffe",VLOOKUP($E584,'SD Abgabe'!$A$32:$N$610,'SD Abgabe'!$G$28,FALSE)=0),"",IF($L584&lt;&gt;0,"",IFERROR(IF(AND(P584&gt;0,O584&lt;&gt;"",Q584&lt;&gt;"t TM"),VLOOKUP($E584,'SD Abgabe'!$A$32:$N$610,'SD Abgabe'!$G$28,FALSE)/O584*P584,VLOOKUP($E584,'SD Abgabe'!$A$32:$N$610,'SD Abgabe'!$G$28,FALSE)),""))),"")</f>
        <v/>
      </c>
      <c r="AA584" s="87"/>
      <c r="AB584" s="86" t="str">
        <f ca="1">IFERROR(IF(AND(J584&lt;&gt;"eigene Stoffe",VLOOKUP($E584,'SD Abgabe'!$A$32:$N$610,'SD Abgabe'!$H$28,FALSE)=0),"",IF($L584&lt;&gt;0,"",IFERROR(IF(AND(P584&gt;0,O584&lt;&gt;"",Q584&lt;&gt;"t TM"),VLOOKUP($E584,'SD Abgabe'!$A$32:$N$610,'SD Abgabe'!$H$28,FALSE)/O584*P584,VLOOKUP($E584,'SD Abgabe'!$A$32:$N$610,'SD Abgabe'!$H$28,FALSE)),""))),"")</f>
        <v/>
      </c>
      <c r="AC584" s="87"/>
      <c r="AD584" s="424" t="s">
        <v>667</v>
      </c>
      <c r="AE584" s="26" t="str">
        <f>IF($M584=0,"",IFERROR(VLOOKUP($E584,'SD Abgabe'!$A$32:$N$556,AE$20,FALSE),""))</f>
        <v/>
      </c>
      <c r="AF584" s="15">
        <f t="shared" ca="1" si="179"/>
        <v>0</v>
      </c>
      <c r="AG584">
        <f t="shared" ca="1" si="167"/>
        <v>0</v>
      </c>
      <c r="AH584">
        <f t="shared" ca="1" si="168"/>
        <v>0</v>
      </c>
      <c r="AI584">
        <f t="shared" ca="1" si="169"/>
        <v>0</v>
      </c>
      <c r="AJ584">
        <f t="shared" ca="1" si="170"/>
        <v>0</v>
      </c>
      <c r="AK584">
        <f t="shared" si="180"/>
        <v>0</v>
      </c>
      <c r="AL584" s="28" t="e">
        <f ca="1">COUNTIF(OFFSET('SD Abgabe'!$C$32,VLOOKUP(J584,Art_Abgabe,3,FALSE),0,VLOOKUP(J584,Art_Abgabe,4,FALSE)-VLOOKUP(J584,Art_Abgabe,3,FALSE)+1,1),K584)</f>
        <v>#N/A</v>
      </c>
      <c r="AM584" s="14">
        <f ca="1">COUNTIF(OFFSET('SD Abgabe'!$M$32,VLOOKUP(E584,'SD Abgabe'!$A$33:$X$485,'SD Abgabe'!$X$28,FALSE),0,1,VLOOKUP(E584,'SD Abgabe'!$A$33:$Y$485,'SD Abgabe'!$Y$28,FALSE)),M584)</f>
        <v>0</v>
      </c>
      <c r="AN584" s="91">
        <f t="shared" ca="1" si="171"/>
        <v>0</v>
      </c>
      <c r="AO584" s="98">
        <f t="shared" si="181"/>
        <v>3</v>
      </c>
      <c r="AP584" s="98">
        <f t="shared" si="172"/>
        <v>0</v>
      </c>
      <c r="AQ584" s="17" t="str">
        <f t="shared" si="173"/>
        <v>1900-1-Abgabe</v>
      </c>
    </row>
    <row r="585" spans="1:43">
      <c r="A585" s="98">
        <f t="shared" si="162"/>
        <v>0</v>
      </c>
      <c r="B585" s="98" t="str">
        <f>IF(C585=1,SUM($C$23:C585),"")</f>
        <v/>
      </c>
      <c r="C585" s="98">
        <f t="shared" si="163"/>
        <v>0</v>
      </c>
      <c r="D585" t="str">
        <f t="shared" si="175"/>
        <v>1900-1-Abgabe-</v>
      </c>
      <c r="E585" s="7" t="str">
        <f t="shared" ca="1" si="164"/>
        <v>-</v>
      </c>
      <c r="F585" s="7">
        <f t="shared" si="176"/>
        <v>1900</v>
      </c>
      <c r="G585" s="7">
        <f t="shared" si="177"/>
        <v>1</v>
      </c>
      <c r="H585" s="162">
        <f t="shared" si="174"/>
        <v>563</v>
      </c>
      <c r="I585" s="77"/>
      <c r="J585" s="78"/>
      <c r="K585" s="79"/>
      <c r="L585" s="80"/>
      <c r="M585" s="177"/>
      <c r="N585" s="309" t="str">
        <f t="shared" ca="1" si="165"/>
        <v/>
      </c>
      <c r="O585" s="310" t="str">
        <f ca="1">IFERROR(IF(VLOOKUP($E585,'SD Abgabe'!$A$32:$N$610,'SD Abgabe'!$D$28,FALSE)=0,"",VLOOKUP($E585,'SD Abgabe'!$A$32:$N$610,'SD Abgabe'!$D$28,FALSE)),"")</f>
        <v/>
      </c>
      <c r="P585" s="313"/>
      <c r="Q585" s="317" t="str">
        <f>IF(OR($M585=0,L585&lt;&gt;0),"",IFERROR(VLOOKUP($E585,'SD Abgabe'!$A$32:$N$610,'SD Abgabe'!$E$28,FALSE),""))</f>
        <v/>
      </c>
      <c r="R585" s="87"/>
      <c r="S585" s="81" t="str">
        <f t="shared" si="166"/>
        <v/>
      </c>
      <c r="T585" s="82">
        <f>IF(M585="Tierische Erzeugnisse",IF(OR($M585=0,L585&lt;&gt;0,U585&gt;0),"",IFERROR(VLOOKUP($E585,'SD Abgabe'!$A$32:$N$4326,'SD Abgabe'!$J$28,FALSE),0)),)</f>
        <v>0</v>
      </c>
      <c r="U585" s="83"/>
      <c r="V585" s="81" t="str">
        <f t="shared" si="178"/>
        <v/>
      </c>
      <c r="W585" s="82">
        <f>IF(M585="organische Düngemittel",IF(OR($M585=0,L585&lt;&gt;0,X585&gt;0),"",IFERROR(VLOOKUP($E585,'SD Abgabe'!$A$32:$N$4326,'SD Abgabe'!$J$28,FALSE),)),)</f>
        <v>0</v>
      </c>
      <c r="X585" s="84"/>
      <c r="Y585" s="85" t="str">
        <f ca="1">IFERROR(VLOOKUP($E585,'SD Abgabe'!$A$32:$N$610,Y$20,FALSE),"")</f>
        <v/>
      </c>
      <c r="Z585" s="86" t="str">
        <f ca="1">IFERROR(IF(AND(J585&lt;&gt;"eigene Stoffe",VLOOKUP($E585,'SD Abgabe'!$A$32:$N$610,'SD Abgabe'!$G$28,FALSE)=0),"",IF($L585&lt;&gt;0,"",IFERROR(IF(AND(P585&gt;0,O585&lt;&gt;"",Q585&lt;&gt;"t TM"),VLOOKUP($E585,'SD Abgabe'!$A$32:$N$610,'SD Abgabe'!$G$28,FALSE)/O585*P585,VLOOKUP($E585,'SD Abgabe'!$A$32:$N$610,'SD Abgabe'!$G$28,FALSE)),""))),"")</f>
        <v/>
      </c>
      <c r="AA585" s="87"/>
      <c r="AB585" s="86" t="str">
        <f ca="1">IFERROR(IF(AND(J585&lt;&gt;"eigene Stoffe",VLOOKUP($E585,'SD Abgabe'!$A$32:$N$610,'SD Abgabe'!$H$28,FALSE)=0),"",IF($L585&lt;&gt;0,"",IFERROR(IF(AND(P585&gt;0,O585&lt;&gt;"",Q585&lt;&gt;"t TM"),VLOOKUP($E585,'SD Abgabe'!$A$32:$N$610,'SD Abgabe'!$H$28,FALSE)/O585*P585,VLOOKUP($E585,'SD Abgabe'!$A$32:$N$610,'SD Abgabe'!$H$28,FALSE)),""))),"")</f>
        <v/>
      </c>
      <c r="AC585" s="87"/>
      <c r="AD585" s="424" t="s">
        <v>667</v>
      </c>
      <c r="AE585" s="26" t="str">
        <f>IF($M585=0,"",IFERROR(VLOOKUP($E585,'SD Abgabe'!$A$32:$N$556,AE$20,FALSE),""))</f>
        <v/>
      </c>
      <c r="AF585" s="15">
        <f t="shared" ca="1" si="179"/>
        <v>0</v>
      </c>
      <c r="AG585">
        <f t="shared" ca="1" si="167"/>
        <v>0</v>
      </c>
      <c r="AH585">
        <f t="shared" ca="1" si="168"/>
        <v>0</v>
      </c>
      <c r="AI585">
        <f t="shared" ca="1" si="169"/>
        <v>0</v>
      </c>
      <c r="AJ585">
        <f t="shared" ca="1" si="170"/>
        <v>0</v>
      </c>
      <c r="AK585">
        <f t="shared" si="180"/>
        <v>0</v>
      </c>
      <c r="AL585" s="28" t="e">
        <f ca="1">COUNTIF(OFFSET('SD Abgabe'!$C$32,VLOOKUP(J585,Art_Abgabe,3,FALSE),0,VLOOKUP(J585,Art_Abgabe,4,FALSE)-VLOOKUP(J585,Art_Abgabe,3,FALSE)+1,1),K585)</f>
        <v>#N/A</v>
      </c>
      <c r="AM585" s="14">
        <f ca="1">COUNTIF(OFFSET('SD Abgabe'!$M$32,VLOOKUP(E585,'SD Abgabe'!$A$33:$X$485,'SD Abgabe'!$X$28,FALSE),0,1,VLOOKUP(E585,'SD Abgabe'!$A$33:$Y$485,'SD Abgabe'!$Y$28,FALSE)),M585)</f>
        <v>0</v>
      </c>
      <c r="AN585" s="91">
        <f t="shared" ca="1" si="171"/>
        <v>0</v>
      </c>
      <c r="AO585" s="98">
        <f t="shared" si="181"/>
        <v>3</v>
      </c>
      <c r="AP585" s="98">
        <f t="shared" si="172"/>
        <v>0</v>
      </c>
      <c r="AQ585" s="17" t="str">
        <f t="shared" si="173"/>
        <v>1900-1-Abgabe</v>
      </c>
    </row>
    <row r="586" spans="1:43">
      <c r="A586" s="98">
        <f t="shared" si="162"/>
        <v>0</v>
      </c>
      <c r="B586" s="98" t="str">
        <f>IF(C586=1,SUM($C$23:C586),"")</f>
        <v/>
      </c>
      <c r="C586" s="98">
        <f t="shared" si="163"/>
        <v>0</v>
      </c>
      <c r="D586" t="str">
        <f t="shared" si="175"/>
        <v>1900-1-Abgabe-</v>
      </c>
      <c r="E586" s="7" t="str">
        <f t="shared" ca="1" si="164"/>
        <v>-</v>
      </c>
      <c r="F586" s="7">
        <f t="shared" si="176"/>
        <v>1900</v>
      </c>
      <c r="G586" s="7">
        <f t="shared" si="177"/>
        <v>1</v>
      </c>
      <c r="H586" s="162">
        <f t="shared" si="174"/>
        <v>564</v>
      </c>
      <c r="I586" s="77"/>
      <c r="J586" s="78"/>
      <c r="K586" s="79"/>
      <c r="L586" s="80"/>
      <c r="M586" s="177"/>
      <c r="N586" s="309" t="str">
        <f t="shared" ca="1" si="165"/>
        <v/>
      </c>
      <c r="O586" s="310" t="str">
        <f ca="1">IFERROR(IF(VLOOKUP($E586,'SD Abgabe'!$A$32:$N$610,'SD Abgabe'!$D$28,FALSE)=0,"",VLOOKUP($E586,'SD Abgabe'!$A$32:$N$610,'SD Abgabe'!$D$28,FALSE)),"")</f>
        <v/>
      </c>
      <c r="P586" s="313"/>
      <c r="Q586" s="317" t="str">
        <f>IF(OR($M586=0,L586&lt;&gt;0),"",IFERROR(VLOOKUP($E586,'SD Abgabe'!$A$32:$N$610,'SD Abgabe'!$E$28,FALSE),""))</f>
        <v/>
      </c>
      <c r="R586" s="87"/>
      <c r="S586" s="81" t="str">
        <f t="shared" si="166"/>
        <v/>
      </c>
      <c r="T586" s="82">
        <f>IF(M586="Tierische Erzeugnisse",IF(OR($M586=0,L586&lt;&gt;0,U586&gt;0),"",IFERROR(VLOOKUP($E586,'SD Abgabe'!$A$32:$N$4326,'SD Abgabe'!$J$28,FALSE),0)),)</f>
        <v>0</v>
      </c>
      <c r="U586" s="83"/>
      <c r="V586" s="81" t="str">
        <f t="shared" si="178"/>
        <v/>
      </c>
      <c r="W586" s="82">
        <f>IF(M586="organische Düngemittel",IF(OR($M586=0,L586&lt;&gt;0,X586&gt;0),"",IFERROR(VLOOKUP($E586,'SD Abgabe'!$A$32:$N$4326,'SD Abgabe'!$J$28,FALSE),)),)</f>
        <v>0</v>
      </c>
      <c r="X586" s="84"/>
      <c r="Y586" s="85" t="str">
        <f ca="1">IFERROR(VLOOKUP($E586,'SD Abgabe'!$A$32:$N$610,Y$20,FALSE),"")</f>
        <v/>
      </c>
      <c r="Z586" s="86" t="str">
        <f ca="1">IFERROR(IF(AND(J586&lt;&gt;"eigene Stoffe",VLOOKUP($E586,'SD Abgabe'!$A$32:$N$610,'SD Abgabe'!$G$28,FALSE)=0),"",IF($L586&lt;&gt;0,"",IFERROR(IF(AND(P586&gt;0,O586&lt;&gt;"",Q586&lt;&gt;"t TM"),VLOOKUP($E586,'SD Abgabe'!$A$32:$N$610,'SD Abgabe'!$G$28,FALSE)/O586*P586,VLOOKUP($E586,'SD Abgabe'!$A$32:$N$610,'SD Abgabe'!$G$28,FALSE)),""))),"")</f>
        <v/>
      </c>
      <c r="AA586" s="87"/>
      <c r="AB586" s="86" t="str">
        <f ca="1">IFERROR(IF(AND(J586&lt;&gt;"eigene Stoffe",VLOOKUP($E586,'SD Abgabe'!$A$32:$N$610,'SD Abgabe'!$H$28,FALSE)=0),"",IF($L586&lt;&gt;0,"",IFERROR(IF(AND(P586&gt;0,O586&lt;&gt;"",Q586&lt;&gt;"t TM"),VLOOKUP($E586,'SD Abgabe'!$A$32:$N$610,'SD Abgabe'!$H$28,FALSE)/O586*P586,VLOOKUP($E586,'SD Abgabe'!$A$32:$N$610,'SD Abgabe'!$H$28,FALSE)),""))),"")</f>
        <v/>
      </c>
      <c r="AC586" s="87"/>
      <c r="AD586" s="424" t="s">
        <v>667</v>
      </c>
      <c r="AE586" s="26" t="str">
        <f>IF($M586=0,"",IFERROR(VLOOKUP($E586,'SD Abgabe'!$A$32:$N$556,AE$20,FALSE),""))</f>
        <v/>
      </c>
      <c r="AF586" s="15">
        <f t="shared" ca="1" si="179"/>
        <v>0</v>
      </c>
      <c r="AG586">
        <f t="shared" ca="1" si="167"/>
        <v>0</v>
      </c>
      <c r="AH586">
        <f t="shared" ca="1" si="168"/>
        <v>0</v>
      </c>
      <c r="AI586">
        <f t="shared" ca="1" si="169"/>
        <v>0</v>
      </c>
      <c r="AJ586">
        <f t="shared" ca="1" si="170"/>
        <v>0</v>
      </c>
      <c r="AK586">
        <f t="shared" si="180"/>
        <v>0</v>
      </c>
      <c r="AL586" s="28" t="e">
        <f ca="1">COUNTIF(OFFSET('SD Abgabe'!$C$32,VLOOKUP(J586,Art_Abgabe,3,FALSE),0,VLOOKUP(J586,Art_Abgabe,4,FALSE)-VLOOKUP(J586,Art_Abgabe,3,FALSE)+1,1),K586)</f>
        <v>#N/A</v>
      </c>
      <c r="AM586" s="14">
        <f ca="1">COUNTIF(OFFSET('SD Abgabe'!$M$32,VLOOKUP(E586,'SD Abgabe'!$A$33:$X$485,'SD Abgabe'!$X$28,FALSE),0,1,VLOOKUP(E586,'SD Abgabe'!$A$33:$Y$485,'SD Abgabe'!$Y$28,FALSE)),M586)</f>
        <v>0</v>
      </c>
      <c r="AN586" s="91">
        <f t="shared" ca="1" si="171"/>
        <v>0</v>
      </c>
      <c r="AO586" s="98">
        <f t="shared" si="181"/>
        <v>3</v>
      </c>
      <c r="AP586" s="98">
        <f t="shared" si="172"/>
        <v>0</v>
      </c>
      <c r="AQ586" s="17" t="str">
        <f t="shared" si="173"/>
        <v>1900-1-Abgabe</v>
      </c>
    </row>
    <row r="587" spans="1:43">
      <c r="A587" s="98">
        <f t="shared" si="162"/>
        <v>0</v>
      </c>
      <c r="B587" s="98" t="str">
        <f>IF(C587=1,SUM($C$23:C587),"")</f>
        <v/>
      </c>
      <c r="C587" s="98">
        <f t="shared" si="163"/>
        <v>0</v>
      </c>
      <c r="D587" t="str">
        <f t="shared" si="175"/>
        <v>1900-1-Abgabe-</v>
      </c>
      <c r="E587" s="7" t="str">
        <f t="shared" ca="1" si="164"/>
        <v>-</v>
      </c>
      <c r="F587" s="7">
        <f t="shared" si="176"/>
        <v>1900</v>
      </c>
      <c r="G587" s="7">
        <f t="shared" si="177"/>
        <v>1</v>
      </c>
      <c r="H587" s="162">
        <f t="shared" si="174"/>
        <v>565</v>
      </c>
      <c r="I587" s="77"/>
      <c r="J587" s="78"/>
      <c r="K587" s="79"/>
      <c r="L587" s="80"/>
      <c r="M587" s="177"/>
      <c r="N587" s="309" t="str">
        <f t="shared" ca="1" si="165"/>
        <v/>
      </c>
      <c r="O587" s="310" t="str">
        <f ca="1">IFERROR(IF(VLOOKUP($E587,'SD Abgabe'!$A$32:$N$610,'SD Abgabe'!$D$28,FALSE)=0,"",VLOOKUP($E587,'SD Abgabe'!$A$32:$N$610,'SD Abgabe'!$D$28,FALSE)),"")</f>
        <v/>
      </c>
      <c r="P587" s="313"/>
      <c r="Q587" s="317" t="str">
        <f>IF(OR($M587=0,L587&lt;&gt;0),"",IFERROR(VLOOKUP($E587,'SD Abgabe'!$A$32:$N$610,'SD Abgabe'!$E$28,FALSE),""))</f>
        <v/>
      </c>
      <c r="R587" s="87"/>
      <c r="S587" s="81" t="str">
        <f t="shared" si="166"/>
        <v/>
      </c>
      <c r="T587" s="82">
        <f>IF(M587="Tierische Erzeugnisse",IF(OR($M587=0,L587&lt;&gt;0,U587&gt;0),"",IFERROR(VLOOKUP($E587,'SD Abgabe'!$A$32:$N$4326,'SD Abgabe'!$J$28,FALSE),0)),)</f>
        <v>0</v>
      </c>
      <c r="U587" s="83"/>
      <c r="V587" s="81" t="str">
        <f t="shared" si="178"/>
        <v/>
      </c>
      <c r="W587" s="82">
        <f>IF(M587="organische Düngemittel",IF(OR($M587=0,L587&lt;&gt;0,X587&gt;0),"",IFERROR(VLOOKUP($E587,'SD Abgabe'!$A$32:$N$4326,'SD Abgabe'!$J$28,FALSE),)),)</f>
        <v>0</v>
      </c>
      <c r="X587" s="84"/>
      <c r="Y587" s="85" t="str">
        <f ca="1">IFERROR(VLOOKUP($E587,'SD Abgabe'!$A$32:$N$610,Y$20,FALSE),"")</f>
        <v/>
      </c>
      <c r="Z587" s="86" t="str">
        <f ca="1">IFERROR(IF(AND(J587&lt;&gt;"eigene Stoffe",VLOOKUP($E587,'SD Abgabe'!$A$32:$N$610,'SD Abgabe'!$G$28,FALSE)=0),"",IF($L587&lt;&gt;0,"",IFERROR(IF(AND(P587&gt;0,O587&lt;&gt;"",Q587&lt;&gt;"t TM"),VLOOKUP($E587,'SD Abgabe'!$A$32:$N$610,'SD Abgabe'!$G$28,FALSE)/O587*P587,VLOOKUP($E587,'SD Abgabe'!$A$32:$N$610,'SD Abgabe'!$G$28,FALSE)),""))),"")</f>
        <v/>
      </c>
      <c r="AA587" s="87"/>
      <c r="AB587" s="86" t="str">
        <f ca="1">IFERROR(IF(AND(J587&lt;&gt;"eigene Stoffe",VLOOKUP($E587,'SD Abgabe'!$A$32:$N$610,'SD Abgabe'!$H$28,FALSE)=0),"",IF($L587&lt;&gt;0,"",IFERROR(IF(AND(P587&gt;0,O587&lt;&gt;"",Q587&lt;&gt;"t TM"),VLOOKUP($E587,'SD Abgabe'!$A$32:$N$610,'SD Abgabe'!$H$28,FALSE)/O587*P587,VLOOKUP($E587,'SD Abgabe'!$A$32:$N$610,'SD Abgabe'!$H$28,FALSE)),""))),"")</f>
        <v/>
      </c>
      <c r="AC587" s="87"/>
      <c r="AD587" s="424" t="s">
        <v>667</v>
      </c>
      <c r="AE587" s="26" t="str">
        <f>IF($M587=0,"",IFERROR(VLOOKUP($E587,'SD Abgabe'!$A$32:$N$556,AE$20,FALSE),""))</f>
        <v/>
      </c>
      <c r="AF587" s="15">
        <f t="shared" ca="1" si="179"/>
        <v>0</v>
      </c>
      <c r="AG587">
        <f t="shared" ca="1" si="167"/>
        <v>0</v>
      </c>
      <c r="AH587">
        <f t="shared" ca="1" si="168"/>
        <v>0</v>
      </c>
      <c r="AI587">
        <f t="shared" ca="1" si="169"/>
        <v>0</v>
      </c>
      <c r="AJ587">
        <f t="shared" ca="1" si="170"/>
        <v>0</v>
      </c>
      <c r="AK587">
        <f t="shared" si="180"/>
        <v>0</v>
      </c>
      <c r="AL587" s="28" t="e">
        <f ca="1">COUNTIF(OFFSET('SD Abgabe'!$C$32,VLOOKUP(J587,Art_Abgabe,3,FALSE),0,VLOOKUP(J587,Art_Abgabe,4,FALSE)-VLOOKUP(J587,Art_Abgabe,3,FALSE)+1,1),K587)</f>
        <v>#N/A</v>
      </c>
      <c r="AM587" s="14">
        <f ca="1">COUNTIF(OFFSET('SD Abgabe'!$M$32,VLOOKUP(E587,'SD Abgabe'!$A$33:$X$485,'SD Abgabe'!$X$28,FALSE),0,1,VLOOKUP(E587,'SD Abgabe'!$A$33:$Y$485,'SD Abgabe'!$Y$28,FALSE)),M587)</f>
        <v>0</v>
      </c>
      <c r="AN587" s="91">
        <f t="shared" ca="1" si="171"/>
        <v>0</v>
      </c>
      <c r="AO587" s="98">
        <f t="shared" si="181"/>
        <v>3</v>
      </c>
      <c r="AP587" s="98">
        <f t="shared" si="172"/>
        <v>0</v>
      </c>
      <c r="AQ587" s="17" t="str">
        <f t="shared" si="173"/>
        <v>1900-1-Abgabe</v>
      </c>
    </row>
    <row r="588" spans="1:43">
      <c r="A588" s="98">
        <f t="shared" si="162"/>
        <v>0</v>
      </c>
      <c r="B588" s="98" t="str">
        <f>IF(C588=1,SUM($C$23:C588),"")</f>
        <v/>
      </c>
      <c r="C588" s="98">
        <f t="shared" si="163"/>
        <v>0</v>
      </c>
      <c r="D588" t="str">
        <f t="shared" si="175"/>
        <v>1900-1-Abgabe-</v>
      </c>
      <c r="E588" s="7" t="str">
        <f t="shared" ca="1" si="164"/>
        <v>-</v>
      </c>
      <c r="F588" s="7">
        <f t="shared" si="176"/>
        <v>1900</v>
      </c>
      <c r="G588" s="7">
        <f t="shared" si="177"/>
        <v>1</v>
      </c>
      <c r="H588" s="162">
        <f t="shared" si="174"/>
        <v>566</v>
      </c>
      <c r="I588" s="77"/>
      <c r="J588" s="78"/>
      <c r="K588" s="79"/>
      <c r="L588" s="80"/>
      <c r="M588" s="177"/>
      <c r="N588" s="309" t="str">
        <f t="shared" ca="1" si="165"/>
        <v/>
      </c>
      <c r="O588" s="310" t="str">
        <f ca="1">IFERROR(IF(VLOOKUP($E588,'SD Abgabe'!$A$32:$N$610,'SD Abgabe'!$D$28,FALSE)=0,"",VLOOKUP($E588,'SD Abgabe'!$A$32:$N$610,'SD Abgabe'!$D$28,FALSE)),"")</f>
        <v/>
      </c>
      <c r="P588" s="313"/>
      <c r="Q588" s="317" t="str">
        <f>IF(OR($M588=0,L588&lt;&gt;0),"",IFERROR(VLOOKUP($E588,'SD Abgabe'!$A$32:$N$610,'SD Abgabe'!$E$28,FALSE),""))</f>
        <v/>
      </c>
      <c r="R588" s="87"/>
      <c r="S588" s="81" t="str">
        <f t="shared" si="166"/>
        <v/>
      </c>
      <c r="T588" s="82">
        <f>IF(M588="Tierische Erzeugnisse",IF(OR($M588=0,L588&lt;&gt;0,U588&gt;0),"",IFERROR(VLOOKUP($E588,'SD Abgabe'!$A$32:$N$4326,'SD Abgabe'!$J$28,FALSE),0)),)</f>
        <v>0</v>
      </c>
      <c r="U588" s="83"/>
      <c r="V588" s="81" t="str">
        <f t="shared" si="178"/>
        <v/>
      </c>
      <c r="W588" s="82">
        <f>IF(M588="organische Düngemittel",IF(OR($M588=0,L588&lt;&gt;0,X588&gt;0),"",IFERROR(VLOOKUP($E588,'SD Abgabe'!$A$32:$N$4326,'SD Abgabe'!$J$28,FALSE),)),)</f>
        <v>0</v>
      </c>
      <c r="X588" s="84"/>
      <c r="Y588" s="85" t="str">
        <f ca="1">IFERROR(VLOOKUP($E588,'SD Abgabe'!$A$32:$N$610,Y$20,FALSE),"")</f>
        <v/>
      </c>
      <c r="Z588" s="86" t="str">
        <f ca="1">IFERROR(IF(AND(J588&lt;&gt;"eigene Stoffe",VLOOKUP($E588,'SD Abgabe'!$A$32:$N$610,'SD Abgabe'!$G$28,FALSE)=0),"",IF($L588&lt;&gt;0,"",IFERROR(IF(AND(P588&gt;0,O588&lt;&gt;"",Q588&lt;&gt;"t TM"),VLOOKUP($E588,'SD Abgabe'!$A$32:$N$610,'SD Abgabe'!$G$28,FALSE)/O588*P588,VLOOKUP($E588,'SD Abgabe'!$A$32:$N$610,'SD Abgabe'!$G$28,FALSE)),""))),"")</f>
        <v/>
      </c>
      <c r="AA588" s="87"/>
      <c r="AB588" s="86" t="str">
        <f ca="1">IFERROR(IF(AND(J588&lt;&gt;"eigene Stoffe",VLOOKUP($E588,'SD Abgabe'!$A$32:$N$610,'SD Abgabe'!$H$28,FALSE)=0),"",IF($L588&lt;&gt;0,"",IFERROR(IF(AND(P588&gt;0,O588&lt;&gt;"",Q588&lt;&gt;"t TM"),VLOOKUP($E588,'SD Abgabe'!$A$32:$N$610,'SD Abgabe'!$H$28,FALSE)/O588*P588,VLOOKUP($E588,'SD Abgabe'!$A$32:$N$610,'SD Abgabe'!$H$28,FALSE)),""))),"")</f>
        <v/>
      </c>
      <c r="AC588" s="87"/>
      <c r="AD588" s="424" t="s">
        <v>667</v>
      </c>
      <c r="AE588" s="26" t="str">
        <f>IF($M588=0,"",IFERROR(VLOOKUP($E588,'SD Abgabe'!$A$32:$N$556,AE$20,FALSE),""))</f>
        <v/>
      </c>
      <c r="AF588" s="15">
        <f t="shared" ca="1" si="179"/>
        <v>0</v>
      </c>
      <c r="AG588">
        <f t="shared" ca="1" si="167"/>
        <v>0</v>
      </c>
      <c r="AH588">
        <f t="shared" ca="1" si="168"/>
        <v>0</v>
      </c>
      <c r="AI588">
        <f t="shared" ca="1" si="169"/>
        <v>0</v>
      </c>
      <c r="AJ588">
        <f t="shared" ca="1" si="170"/>
        <v>0</v>
      </c>
      <c r="AK588">
        <f t="shared" si="180"/>
        <v>0</v>
      </c>
      <c r="AL588" s="28" t="e">
        <f ca="1">COUNTIF(OFFSET('SD Abgabe'!$C$32,VLOOKUP(J588,Art_Abgabe,3,FALSE),0,VLOOKUP(J588,Art_Abgabe,4,FALSE)-VLOOKUP(J588,Art_Abgabe,3,FALSE)+1,1),K588)</f>
        <v>#N/A</v>
      </c>
      <c r="AM588" s="14">
        <f ca="1">COUNTIF(OFFSET('SD Abgabe'!$M$32,VLOOKUP(E588,'SD Abgabe'!$A$33:$X$485,'SD Abgabe'!$X$28,FALSE),0,1,VLOOKUP(E588,'SD Abgabe'!$A$33:$Y$485,'SD Abgabe'!$Y$28,FALSE)),M588)</f>
        <v>0</v>
      </c>
      <c r="AN588" s="91">
        <f t="shared" ca="1" si="171"/>
        <v>0</v>
      </c>
      <c r="AO588" s="98">
        <f t="shared" si="181"/>
        <v>3</v>
      </c>
      <c r="AP588" s="98">
        <f t="shared" si="172"/>
        <v>0</v>
      </c>
      <c r="AQ588" s="17" t="str">
        <f t="shared" si="173"/>
        <v>1900-1-Abgabe</v>
      </c>
    </row>
    <row r="589" spans="1:43">
      <c r="A589" s="98">
        <f t="shared" si="162"/>
        <v>0</v>
      </c>
      <c r="B589" s="98" t="str">
        <f>IF(C589=1,SUM($C$23:C589),"")</f>
        <v/>
      </c>
      <c r="C589" s="98">
        <f t="shared" si="163"/>
        <v>0</v>
      </c>
      <c r="D589" t="str">
        <f t="shared" si="175"/>
        <v>1900-1-Abgabe-</v>
      </c>
      <c r="E589" s="7" t="str">
        <f t="shared" ca="1" si="164"/>
        <v>-</v>
      </c>
      <c r="F589" s="7">
        <f t="shared" si="176"/>
        <v>1900</v>
      </c>
      <c r="G589" s="7">
        <f t="shared" si="177"/>
        <v>1</v>
      </c>
      <c r="H589" s="162">
        <f t="shared" si="174"/>
        <v>567</v>
      </c>
      <c r="I589" s="77"/>
      <c r="J589" s="78"/>
      <c r="K589" s="79"/>
      <c r="L589" s="80"/>
      <c r="M589" s="177"/>
      <c r="N589" s="309" t="str">
        <f t="shared" ca="1" si="165"/>
        <v/>
      </c>
      <c r="O589" s="310" t="str">
        <f ca="1">IFERROR(IF(VLOOKUP($E589,'SD Abgabe'!$A$32:$N$610,'SD Abgabe'!$D$28,FALSE)=0,"",VLOOKUP($E589,'SD Abgabe'!$A$32:$N$610,'SD Abgabe'!$D$28,FALSE)),"")</f>
        <v/>
      </c>
      <c r="P589" s="313"/>
      <c r="Q589" s="317" t="str">
        <f>IF(OR($M589=0,L589&lt;&gt;0),"",IFERROR(VLOOKUP($E589,'SD Abgabe'!$A$32:$N$610,'SD Abgabe'!$E$28,FALSE),""))</f>
        <v/>
      </c>
      <c r="R589" s="87"/>
      <c r="S589" s="81" t="str">
        <f t="shared" si="166"/>
        <v/>
      </c>
      <c r="T589" s="82">
        <f>IF(M589="Tierische Erzeugnisse",IF(OR($M589=0,L589&lt;&gt;0,U589&gt;0),"",IFERROR(VLOOKUP($E589,'SD Abgabe'!$A$32:$N$4326,'SD Abgabe'!$J$28,FALSE),0)),)</f>
        <v>0</v>
      </c>
      <c r="U589" s="83"/>
      <c r="V589" s="81" t="str">
        <f t="shared" si="178"/>
        <v/>
      </c>
      <c r="W589" s="82">
        <f>IF(M589="organische Düngemittel",IF(OR($M589=0,L589&lt;&gt;0,X589&gt;0),"",IFERROR(VLOOKUP($E589,'SD Abgabe'!$A$32:$N$4326,'SD Abgabe'!$J$28,FALSE),)),)</f>
        <v>0</v>
      </c>
      <c r="X589" s="84"/>
      <c r="Y589" s="85" t="str">
        <f ca="1">IFERROR(VLOOKUP($E589,'SD Abgabe'!$A$32:$N$610,Y$20,FALSE),"")</f>
        <v/>
      </c>
      <c r="Z589" s="86" t="str">
        <f ca="1">IFERROR(IF(AND(J589&lt;&gt;"eigene Stoffe",VLOOKUP($E589,'SD Abgabe'!$A$32:$N$610,'SD Abgabe'!$G$28,FALSE)=0),"",IF($L589&lt;&gt;0,"",IFERROR(IF(AND(P589&gt;0,O589&lt;&gt;"",Q589&lt;&gt;"t TM"),VLOOKUP($E589,'SD Abgabe'!$A$32:$N$610,'SD Abgabe'!$G$28,FALSE)/O589*P589,VLOOKUP($E589,'SD Abgabe'!$A$32:$N$610,'SD Abgabe'!$G$28,FALSE)),""))),"")</f>
        <v/>
      </c>
      <c r="AA589" s="87"/>
      <c r="AB589" s="86" t="str">
        <f ca="1">IFERROR(IF(AND(J589&lt;&gt;"eigene Stoffe",VLOOKUP($E589,'SD Abgabe'!$A$32:$N$610,'SD Abgabe'!$H$28,FALSE)=0),"",IF($L589&lt;&gt;0,"",IFERROR(IF(AND(P589&gt;0,O589&lt;&gt;"",Q589&lt;&gt;"t TM"),VLOOKUP($E589,'SD Abgabe'!$A$32:$N$610,'SD Abgabe'!$H$28,FALSE)/O589*P589,VLOOKUP($E589,'SD Abgabe'!$A$32:$N$610,'SD Abgabe'!$H$28,FALSE)),""))),"")</f>
        <v/>
      </c>
      <c r="AC589" s="87"/>
      <c r="AD589" s="424" t="s">
        <v>667</v>
      </c>
      <c r="AE589" s="26" t="str">
        <f>IF($M589=0,"",IFERROR(VLOOKUP($E589,'SD Abgabe'!$A$32:$N$556,AE$20,FALSE),""))</f>
        <v/>
      </c>
      <c r="AF589" s="15">
        <f t="shared" ca="1" si="179"/>
        <v>0</v>
      </c>
      <c r="AG589">
        <f t="shared" ca="1" si="167"/>
        <v>0</v>
      </c>
      <c r="AH589">
        <f t="shared" ca="1" si="168"/>
        <v>0</v>
      </c>
      <c r="AI589">
        <f t="shared" ca="1" si="169"/>
        <v>0</v>
      </c>
      <c r="AJ589">
        <f t="shared" ca="1" si="170"/>
        <v>0</v>
      </c>
      <c r="AK589">
        <f t="shared" si="180"/>
        <v>0</v>
      </c>
      <c r="AL589" s="28" t="e">
        <f ca="1">COUNTIF(OFFSET('SD Abgabe'!$C$32,VLOOKUP(J589,Art_Abgabe,3,FALSE),0,VLOOKUP(J589,Art_Abgabe,4,FALSE)-VLOOKUP(J589,Art_Abgabe,3,FALSE)+1,1),K589)</f>
        <v>#N/A</v>
      </c>
      <c r="AM589" s="14">
        <f ca="1">COUNTIF(OFFSET('SD Abgabe'!$M$32,VLOOKUP(E589,'SD Abgabe'!$A$33:$X$485,'SD Abgabe'!$X$28,FALSE),0,1,VLOOKUP(E589,'SD Abgabe'!$A$33:$Y$485,'SD Abgabe'!$Y$28,FALSE)),M589)</f>
        <v>0</v>
      </c>
      <c r="AN589" s="91">
        <f t="shared" ca="1" si="171"/>
        <v>0</v>
      </c>
      <c r="AO589" s="98">
        <f t="shared" si="181"/>
        <v>3</v>
      </c>
      <c r="AP589" s="98">
        <f t="shared" si="172"/>
        <v>0</v>
      </c>
      <c r="AQ589" s="17" t="str">
        <f t="shared" si="173"/>
        <v>1900-1-Abgabe</v>
      </c>
    </row>
    <row r="590" spans="1:43">
      <c r="A590" s="98">
        <f t="shared" si="162"/>
        <v>0</v>
      </c>
      <c r="B590" s="98" t="str">
        <f>IF(C590=1,SUM($C$23:C590),"")</f>
        <v/>
      </c>
      <c r="C590" s="98">
        <f t="shared" si="163"/>
        <v>0</v>
      </c>
      <c r="D590" t="str">
        <f t="shared" si="175"/>
        <v>1900-1-Abgabe-</v>
      </c>
      <c r="E590" s="7" t="str">
        <f t="shared" ca="1" si="164"/>
        <v>-</v>
      </c>
      <c r="F590" s="7">
        <f t="shared" si="176"/>
        <v>1900</v>
      </c>
      <c r="G590" s="7">
        <f t="shared" si="177"/>
        <v>1</v>
      </c>
      <c r="H590" s="162">
        <f t="shared" si="174"/>
        <v>568</v>
      </c>
      <c r="I590" s="77"/>
      <c r="J590" s="78"/>
      <c r="K590" s="79"/>
      <c r="L590" s="80"/>
      <c r="M590" s="177"/>
      <c r="N590" s="309" t="str">
        <f t="shared" ca="1" si="165"/>
        <v/>
      </c>
      <c r="O590" s="310" t="str">
        <f ca="1">IFERROR(IF(VLOOKUP($E590,'SD Abgabe'!$A$32:$N$610,'SD Abgabe'!$D$28,FALSE)=0,"",VLOOKUP($E590,'SD Abgabe'!$A$32:$N$610,'SD Abgabe'!$D$28,FALSE)),"")</f>
        <v/>
      </c>
      <c r="P590" s="313"/>
      <c r="Q590" s="317" t="str">
        <f>IF(OR($M590=0,L590&lt;&gt;0),"",IFERROR(VLOOKUP($E590,'SD Abgabe'!$A$32:$N$610,'SD Abgabe'!$E$28,FALSE),""))</f>
        <v/>
      </c>
      <c r="R590" s="87"/>
      <c r="S590" s="81" t="str">
        <f t="shared" si="166"/>
        <v/>
      </c>
      <c r="T590" s="82">
        <f>IF(M590="Tierische Erzeugnisse",IF(OR($M590=0,L590&lt;&gt;0,U590&gt;0),"",IFERROR(VLOOKUP($E590,'SD Abgabe'!$A$32:$N$4326,'SD Abgabe'!$J$28,FALSE),0)),)</f>
        <v>0</v>
      </c>
      <c r="U590" s="83"/>
      <c r="V590" s="81" t="str">
        <f t="shared" si="178"/>
        <v/>
      </c>
      <c r="W590" s="82">
        <f>IF(M590="organische Düngemittel",IF(OR($M590=0,L590&lt;&gt;0,X590&gt;0),"",IFERROR(VLOOKUP($E590,'SD Abgabe'!$A$32:$N$4326,'SD Abgabe'!$J$28,FALSE),)),)</f>
        <v>0</v>
      </c>
      <c r="X590" s="84"/>
      <c r="Y590" s="85" t="str">
        <f ca="1">IFERROR(VLOOKUP($E590,'SD Abgabe'!$A$32:$N$610,Y$20,FALSE),"")</f>
        <v/>
      </c>
      <c r="Z590" s="86" t="str">
        <f ca="1">IFERROR(IF(AND(J590&lt;&gt;"eigene Stoffe",VLOOKUP($E590,'SD Abgabe'!$A$32:$N$610,'SD Abgabe'!$G$28,FALSE)=0),"",IF($L590&lt;&gt;0,"",IFERROR(IF(AND(P590&gt;0,O590&lt;&gt;"",Q590&lt;&gt;"t TM"),VLOOKUP($E590,'SD Abgabe'!$A$32:$N$610,'SD Abgabe'!$G$28,FALSE)/O590*P590,VLOOKUP($E590,'SD Abgabe'!$A$32:$N$610,'SD Abgabe'!$G$28,FALSE)),""))),"")</f>
        <v/>
      </c>
      <c r="AA590" s="87"/>
      <c r="AB590" s="86" t="str">
        <f ca="1">IFERROR(IF(AND(J590&lt;&gt;"eigene Stoffe",VLOOKUP($E590,'SD Abgabe'!$A$32:$N$610,'SD Abgabe'!$H$28,FALSE)=0),"",IF($L590&lt;&gt;0,"",IFERROR(IF(AND(P590&gt;0,O590&lt;&gt;"",Q590&lt;&gt;"t TM"),VLOOKUP($E590,'SD Abgabe'!$A$32:$N$610,'SD Abgabe'!$H$28,FALSE)/O590*P590,VLOOKUP($E590,'SD Abgabe'!$A$32:$N$610,'SD Abgabe'!$H$28,FALSE)),""))),"")</f>
        <v/>
      </c>
      <c r="AC590" s="87"/>
      <c r="AD590" s="424" t="s">
        <v>667</v>
      </c>
      <c r="AE590" s="26" t="str">
        <f>IF($M590=0,"",IFERROR(VLOOKUP($E590,'SD Abgabe'!$A$32:$N$556,AE$20,FALSE),""))</f>
        <v/>
      </c>
      <c r="AF590" s="15">
        <f t="shared" ca="1" si="179"/>
        <v>0</v>
      </c>
      <c r="AG590">
        <f t="shared" ca="1" si="167"/>
        <v>0</v>
      </c>
      <c r="AH590">
        <f t="shared" ca="1" si="168"/>
        <v>0</v>
      </c>
      <c r="AI590">
        <f t="shared" ca="1" si="169"/>
        <v>0</v>
      </c>
      <c r="AJ590">
        <f t="shared" ca="1" si="170"/>
        <v>0</v>
      </c>
      <c r="AK590">
        <f t="shared" si="180"/>
        <v>0</v>
      </c>
      <c r="AL590" s="28" t="e">
        <f ca="1">COUNTIF(OFFSET('SD Abgabe'!$C$32,VLOOKUP(J590,Art_Abgabe,3,FALSE),0,VLOOKUP(J590,Art_Abgabe,4,FALSE)-VLOOKUP(J590,Art_Abgabe,3,FALSE)+1,1),K590)</f>
        <v>#N/A</v>
      </c>
      <c r="AM590" s="14">
        <f ca="1">COUNTIF(OFFSET('SD Abgabe'!$M$32,VLOOKUP(E590,'SD Abgabe'!$A$33:$X$485,'SD Abgabe'!$X$28,FALSE),0,1,VLOOKUP(E590,'SD Abgabe'!$A$33:$Y$485,'SD Abgabe'!$Y$28,FALSE)),M590)</f>
        <v>0</v>
      </c>
      <c r="AN590" s="91">
        <f t="shared" ca="1" si="171"/>
        <v>0</v>
      </c>
      <c r="AO590" s="98">
        <f t="shared" si="181"/>
        <v>3</v>
      </c>
      <c r="AP590" s="98">
        <f t="shared" si="172"/>
        <v>0</v>
      </c>
      <c r="AQ590" s="17" t="str">
        <f t="shared" si="173"/>
        <v>1900-1-Abgabe</v>
      </c>
    </row>
    <row r="591" spans="1:43">
      <c r="A591" s="98">
        <f t="shared" si="162"/>
        <v>0</v>
      </c>
      <c r="B591" s="98" t="str">
        <f>IF(C591=1,SUM($C$23:C591),"")</f>
        <v/>
      </c>
      <c r="C591" s="98">
        <f t="shared" si="163"/>
        <v>0</v>
      </c>
      <c r="D591" t="str">
        <f t="shared" si="175"/>
        <v>1900-1-Abgabe-</v>
      </c>
      <c r="E591" s="7" t="str">
        <f t="shared" ca="1" si="164"/>
        <v>-</v>
      </c>
      <c r="F591" s="7">
        <f t="shared" si="176"/>
        <v>1900</v>
      </c>
      <c r="G591" s="7">
        <f t="shared" si="177"/>
        <v>1</v>
      </c>
      <c r="H591" s="162">
        <f t="shared" si="174"/>
        <v>569</v>
      </c>
      <c r="I591" s="77"/>
      <c r="J591" s="78"/>
      <c r="K591" s="79"/>
      <c r="L591" s="80"/>
      <c r="M591" s="177"/>
      <c r="N591" s="309" t="str">
        <f t="shared" ca="1" si="165"/>
        <v/>
      </c>
      <c r="O591" s="310" t="str">
        <f ca="1">IFERROR(IF(VLOOKUP($E591,'SD Abgabe'!$A$32:$N$610,'SD Abgabe'!$D$28,FALSE)=0,"",VLOOKUP($E591,'SD Abgabe'!$A$32:$N$610,'SD Abgabe'!$D$28,FALSE)),"")</f>
        <v/>
      </c>
      <c r="P591" s="313"/>
      <c r="Q591" s="317" t="str">
        <f>IF(OR($M591=0,L591&lt;&gt;0),"",IFERROR(VLOOKUP($E591,'SD Abgabe'!$A$32:$N$610,'SD Abgabe'!$E$28,FALSE),""))</f>
        <v/>
      </c>
      <c r="R591" s="87"/>
      <c r="S591" s="81" t="str">
        <f t="shared" si="166"/>
        <v/>
      </c>
      <c r="T591" s="82">
        <f>IF(M591="Tierische Erzeugnisse",IF(OR($M591=0,L591&lt;&gt;0,U591&gt;0),"",IFERROR(VLOOKUP($E591,'SD Abgabe'!$A$32:$N$4326,'SD Abgabe'!$J$28,FALSE),0)),)</f>
        <v>0</v>
      </c>
      <c r="U591" s="83"/>
      <c r="V591" s="81" t="str">
        <f t="shared" si="178"/>
        <v/>
      </c>
      <c r="W591" s="82">
        <f>IF(M591="organische Düngemittel",IF(OR($M591=0,L591&lt;&gt;0,X591&gt;0),"",IFERROR(VLOOKUP($E591,'SD Abgabe'!$A$32:$N$4326,'SD Abgabe'!$J$28,FALSE),)),)</f>
        <v>0</v>
      </c>
      <c r="X591" s="84"/>
      <c r="Y591" s="85" t="str">
        <f ca="1">IFERROR(VLOOKUP($E591,'SD Abgabe'!$A$32:$N$610,Y$20,FALSE),"")</f>
        <v/>
      </c>
      <c r="Z591" s="86" t="str">
        <f ca="1">IFERROR(IF(AND(J591&lt;&gt;"eigene Stoffe",VLOOKUP($E591,'SD Abgabe'!$A$32:$N$610,'SD Abgabe'!$G$28,FALSE)=0),"",IF($L591&lt;&gt;0,"",IFERROR(IF(AND(P591&gt;0,O591&lt;&gt;"",Q591&lt;&gt;"t TM"),VLOOKUP($E591,'SD Abgabe'!$A$32:$N$610,'SD Abgabe'!$G$28,FALSE)/O591*P591,VLOOKUP($E591,'SD Abgabe'!$A$32:$N$610,'SD Abgabe'!$G$28,FALSE)),""))),"")</f>
        <v/>
      </c>
      <c r="AA591" s="87"/>
      <c r="AB591" s="86" t="str">
        <f ca="1">IFERROR(IF(AND(J591&lt;&gt;"eigene Stoffe",VLOOKUP($E591,'SD Abgabe'!$A$32:$N$610,'SD Abgabe'!$H$28,FALSE)=0),"",IF($L591&lt;&gt;0,"",IFERROR(IF(AND(P591&gt;0,O591&lt;&gt;"",Q591&lt;&gt;"t TM"),VLOOKUP($E591,'SD Abgabe'!$A$32:$N$610,'SD Abgabe'!$H$28,FALSE)/O591*P591,VLOOKUP($E591,'SD Abgabe'!$A$32:$N$610,'SD Abgabe'!$H$28,FALSE)),""))),"")</f>
        <v/>
      </c>
      <c r="AC591" s="87"/>
      <c r="AD591" s="424" t="s">
        <v>667</v>
      </c>
      <c r="AE591" s="26" t="str">
        <f>IF($M591=0,"",IFERROR(VLOOKUP($E591,'SD Abgabe'!$A$32:$N$556,AE$20,FALSE),""))</f>
        <v/>
      </c>
      <c r="AF591" s="15">
        <f t="shared" ca="1" si="179"/>
        <v>0</v>
      </c>
      <c r="AG591">
        <f t="shared" ca="1" si="167"/>
        <v>0</v>
      </c>
      <c r="AH591">
        <f t="shared" ca="1" si="168"/>
        <v>0</v>
      </c>
      <c r="AI591">
        <f t="shared" ca="1" si="169"/>
        <v>0</v>
      </c>
      <c r="AJ591">
        <f t="shared" ca="1" si="170"/>
        <v>0</v>
      </c>
      <c r="AK591">
        <f t="shared" si="180"/>
        <v>0</v>
      </c>
      <c r="AL591" s="28" t="e">
        <f ca="1">COUNTIF(OFFSET('SD Abgabe'!$C$32,VLOOKUP(J591,Art_Abgabe,3,FALSE),0,VLOOKUP(J591,Art_Abgabe,4,FALSE)-VLOOKUP(J591,Art_Abgabe,3,FALSE)+1,1),K591)</f>
        <v>#N/A</v>
      </c>
      <c r="AM591" s="14">
        <f ca="1">COUNTIF(OFFSET('SD Abgabe'!$M$32,VLOOKUP(E591,'SD Abgabe'!$A$33:$X$485,'SD Abgabe'!$X$28,FALSE),0,1,VLOOKUP(E591,'SD Abgabe'!$A$33:$Y$485,'SD Abgabe'!$Y$28,FALSE)),M591)</f>
        <v>0</v>
      </c>
      <c r="AN591" s="91">
        <f t="shared" ca="1" si="171"/>
        <v>0</v>
      </c>
      <c r="AO591" s="98">
        <f t="shared" si="181"/>
        <v>3</v>
      </c>
      <c r="AP591" s="98">
        <f t="shared" si="172"/>
        <v>0</v>
      </c>
      <c r="AQ591" s="17" t="str">
        <f t="shared" si="173"/>
        <v>1900-1-Abgabe</v>
      </c>
    </row>
    <row r="592" spans="1:43">
      <c r="A592" s="98">
        <f t="shared" si="162"/>
        <v>0</v>
      </c>
      <c r="B592" s="98" t="str">
        <f>IF(C592=1,SUM($C$23:C592),"")</f>
        <v/>
      </c>
      <c r="C592" s="98">
        <f t="shared" si="163"/>
        <v>0</v>
      </c>
      <c r="D592" t="str">
        <f t="shared" si="175"/>
        <v>1900-1-Abgabe-</v>
      </c>
      <c r="E592" s="7" t="str">
        <f t="shared" ca="1" si="164"/>
        <v>-</v>
      </c>
      <c r="F592" s="7">
        <f t="shared" si="176"/>
        <v>1900</v>
      </c>
      <c r="G592" s="7">
        <f t="shared" si="177"/>
        <v>1</v>
      </c>
      <c r="H592" s="162">
        <f t="shared" si="174"/>
        <v>570</v>
      </c>
      <c r="I592" s="77"/>
      <c r="J592" s="78"/>
      <c r="K592" s="79"/>
      <c r="L592" s="80"/>
      <c r="M592" s="177"/>
      <c r="N592" s="309" t="str">
        <f t="shared" ca="1" si="165"/>
        <v/>
      </c>
      <c r="O592" s="310" t="str">
        <f ca="1">IFERROR(IF(VLOOKUP($E592,'SD Abgabe'!$A$32:$N$610,'SD Abgabe'!$D$28,FALSE)=0,"",VLOOKUP($E592,'SD Abgabe'!$A$32:$N$610,'SD Abgabe'!$D$28,FALSE)),"")</f>
        <v/>
      </c>
      <c r="P592" s="313"/>
      <c r="Q592" s="317" t="str">
        <f>IF(OR($M592=0,L592&lt;&gt;0),"",IFERROR(VLOOKUP($E592,'SD Abgabe'!$A$32:$N$610,'SD Abgabe'!$E$28,FALSE),""))</f>
        <v/>
      </c>
      <c r="R592" s="87"/>
      <c r="S592" s="81" t="str">
        <f t="shared" si="166"/>
        <v/>
      </c>
      <c r="T592" s="82">
        <f>IF(M592="Tierische Erzeugnisse",IF(OR($M592=0,L592&lt;&gt;0,U592&gt;0),"",IFERROR(VLOOKUP($E592,'SD Abgabe'!$A$32:$N$4326,'SD Abgabe'!$J$28,FALSE),0)),)</f>
        <v>0</v>
      </c>
      <c r="U592" s="83"/>
      <c r="V592" s="81" t="str">
        <f t="shared" si="178"/>
        <v/>
      </c>
      <c r="W592" s="82">
        <f>IF(M592="organische Düngemittel",IF(OR($M592=0,L592&lt;&gt;0,X592&gt;0),"",IFERROR(VLOOKUP($E592,'SD Abgabe'!$A$32:$N$4326,'SD Abgabe'!$J$28,FALSE),)),)</f>
        <v>0</v>
      </c>
      <c r="X592" s="84"/>
      <c r="Y592" s="85" t="str">
        <f ca="1">IFERROR(VLOOKUP($E592,'SD Abgabe'!$A$32:$N$610,Y$20,FALSE),"")</f>
        <v/>
      </c>
      <c r="Z592" s="86" t="str">
        <f ca="1">IFERROR(IF(AND(J592&lt;&gt;"eigene Stoffe",VLOOKUP($E592,'SD Abgabe'!$A$32:$N$610,'SD Abgabe'!$G$28,FALSE)=0),"",IF($L592&lt;&gt;0,"",IFERROR(IF(AND(P592&gt;0,O592&lt;&gt;"",Q592&lt;&gt;"t TM"),VLOOKUP($E592,'SD Abgabe'!$A$32:$N$610,'SD Abgabe'!$G$28,FALSE)/O592*P592,VLOOKUP($E592,'SD Abgabe'!$A$32:$N$610,'SD Abgabe'!$G$28,FALSE)),""))),"")</f>
        <v/>
      </c>
      <c r="AA592" s="87"/>
      <c r="AB592" s="86" t="str">
        <f ca="1">IFERROR(IF(AND(J592&lt;&gt;"eigene Stoffe",VLOOKUP($E592,'SD Abgabe'!$A$32:$N$610,'SD Abgabe'!$H$28,FALSE)=0),"",IF($L592&lt;&gt;0,"",IFERROR(IF(AND(P592&gt;0,O592&lt;&gt;"",Q592&lt;&gt;"t TM"),VLOOKUP($E592,'SD Abgabe'!$A$32:$N$610,'SD Abgabe'!$H$28,FALSE)/O592*P592,VLOOKUP($E592,'SD Abgabe'!$A$32:$N$610,'SD Abgabe'!$H$28,FALSE)),""))),"")</f>
        <v/>
      </c>
      <c r="AC592" s="87"/>
      <c r="AD592" s="424" t="s">
        <v>667</v>
      </c>
      <c r="AE592" s="26" t="str">
        <f>IF($M592=0,"",IFERROR(VLOOKUP($E592,'SD Abgabe'!$A$32:$N$556,AE$20,FALSE),""))</f>
        <v/>
      </c>
      <c r="AF592" s="15">
        <f t="shared" ca="1" si="179"/>
        <v>0</v>
      </c>
      <c r="AG592">
        <f t="shared" ca="1" si="167"/>
        <v>0</v>
      </c>
      <c r="AH592">
        <f t="shared" ca="1" si="168"/>
        <v>0</v>
      </c>
      <c r="AI592">
        <f t="shared" ca="1" si="169"/>
        <v>0</v>
      </c>
      <c r="AJ592">
        <f t="shared" ca="1" si="170"/>
        <v>0</v>
      </c>
      <c r="AK592">
        <f t="shared" si="180"/>
        <v>0</v>
      </c>
      <c r="AL592" s="28" t="e">
        <f ca="1">COUNTIF(OFFSET('SD Abgabe'!$C$32,VLOOKUP(J592,Art_Abgabe,3,FALSE),0,VLOOKUP(J592,Art_Abgabe,4,FALSE)-VLOOKUP(J592,Art_Abgabe,3,FALSE)+1,1),K592)</f>
        <v>#N/A</v>
      </c>
      <c r="AM592" s="14">
        <f ca="1">COUNTIF(OFFSET('SD Abgabe'!$M$32,VLOOKUP(E592,'SD Abgabe'!$A$33:$X$485,'SD Abgabe'!$X$28,FALSE),0,1,VLOOKUP(E592,'SD Abgabe'!$A$33:$Y$485,'SD Abgabe'!$Y$28,FALSE)),M592)</f>
        <v>0</v>
      </c>
      <c r="AN592" s="91">
        <f t="shared" ca="1" si="171"/>
        <v>0</v>
      </c>
      <c r="AO592" s="98">
        <f t="shared" si="181"/>
        <v>3</v>
      </c>
      <c r="AP592" s="98">
        <f t="shared" si="172"/>
        <v>0</v>
      </c>
      <c r="AQ592" s="17" t="str">
        <f t="shared" si="173"/>
        <v>1900-1-Abgabe</v>
      </c>
    </row>
    <row r="593" spans="1:43">
      <c r="A593" s="98">
        <f t="shared" si="162"/>
        <v>0</v>
      </c>
      <c r="B593" s="98" t="str">
        <f>IF(C593=1,SUM($C$23:C593),"")</f>
        <v/>
      </c>
      <c r="C593" s="98">
        <f t="shared" si="163"/>
        <v>0</v>
      </c>
      <c r="D593" t="str">
        <f t="shared" si="175"/>
        <v>1900-1-Abgabe-</v>
      </c>
      <c r="E593" s="7" t="str">
        <f t="shared" ca="1" si="164"/>
        <v>-</v>
      </c>
      <c r="F593" s="7">
        <f t="shared" si="176"/>
        <v>1900</v>
      </c>
      <c r="G593" s="7">
        <f t="shared" si="177"/>
        <v>1</v>
      </c>
      <c r="H593" s="162">
        <f t="shared" si="174"/>
        <v>571</v>
      </c>
      <c r="I593" s="77"/>
      <c r="J593" s="78"/>
      <c r="K593" s="79"/>
      <c r="L593" s="80"/>
      <c r="M593" s="177"/>
      <c r="N593" s="309" t="str">
        <f t="shared" ca="1" si="165"/>
        <v/>
      </c>
      <c r="O593" s="310" t="str">
        <f ca="1">IFERROR(IF(VLOOKUP($E593,'SD Abgabe'!$A$32:$N$610,'SD Abgabe'!$D$28,FALSE)=0,"",VLOOKUP($E593,'SD Abgabe'!$A$32:$N$610,'SD Abgabe'!$D$28,FALSE)),"")</f>
        <v/>
      </c>
      <c r="P593" s="313"/>
      <c r="Q593" s="317" t="str">
        <f>IF(OR($M593=0,L593&lt;&gt;0),"",IFERROR(VLOOKUP($E593,'SD Abgabe'!$A$32:$N$610,'SD Abgabe'!$E$28,FALSE),""))</f>
        <v/>
      </c>
      <c r="R593" s="87"/>
      <c r="S593" s="81" t="str">
        <f t="shared" si="166"/>
        <v/>
      </c>
      <c r="T593" s="82">
        <f>IF(M593="Tierische Erzeugnisse",IF(OR($M593=0,L593&lt;&gt;0,U593&gt;0),"",IFERROR(VLOOKUP($E593,'SD Abgabe'!$A$32:$N$4326,'SD Abgabe'!$J$28,FALSE),0)),)</f>
        <v>0</v>
      </c>
      <c r="U593" s="83"/>
      <c r="V593" s="81" t="str">
        <f t="shared" si="178"/>
        <v/>
      </c>
      <c r="W593" s="82">
        <f>IF(M593="organische Düngemittel",IF(OR($M593=0,L593&lt;&gt;0,X593&gt;0),"",IFERROR(VLOOKUP($E593,'SD Abgabe'!$A$32:$N$4326,'SD Abgabe'!$J$28,FALSE),)),)</f>
        <v>0</v>
      </c>
      <c r="X593" s="84"/>
      <c r="Y593" s="85" t="str">
        <f ca="1">IFERROR(VLOOKUP($E593,'SD Abgabe'!$A$32:$N$610,Y$20,FALSE),"")</f>
        <v/>
      </c>
      <c r="Z593" s="86" t="str">
        <f ca="1">IFERROR(IF(AND(J593&lt;&gt;"eigene Stoffe",VLOOKUP($E593,'SD Abgabe'!$A$32:$N$610,'SD Abgabe'!$G$28,FALSE)=0),"",IF($L593&lt;&gt;0,"",IFERROR(IF(AND(P593&gt;0,O593&lt;&gt;"",Q593&lt;&gt;"t TM"),VLOOKUP($E593,'SD Abgabe'!$A$32:$N$610,'SD Abgabe'!$G$28,FALSE)/O593*P593,VLOOKUP($E593,'SD Abgabe'!$A$32:$N$610,'SD Abgabe'!$G$28,FALSE)),""))),"")</f>
        <v/>
      </c>
      <c r="AA593" s="87"/>
      <c r="AB593" s="86" t="str">
        <f ca="1">IFERROR(IF(AND(J593&lt;&gt;"eigene Stoffe",VLOOKUP($E593,'SD Abgabe'!$A$32:$N$610,'SD Abgabe'!$H$28,FALSE)=0),"",IF($L593&lt;&gt;0,"",IFERROR(IF(AND(P593&gt;0,O593&lt;&gt;"",Q593&lt;&gt;"t TM"),VLOOKUP($E593,'SD Abgabe'!$A$32:$N$610,'SD Abgabe'!$H$28,FALSE)/O593*P593,VLOOKUP($E593,'SD Abgabe'!$A$32:$N$610,'SD Abgabe'!$H$28,FALSE)),""))),"")</f>
        <v/>
      </c>
      <c r="AC593" s="87"/>
      <c r="AD593" s="424" t="s">
        <v>667</v>
      </c>
      <c r="AE593" s="26" t="str">
        <f>IF($M593=0,"",IFERROR(VLOOKUP($E593,'SD Abgabe'!$A$32:$N$556,AE$20,FALSE),""))</f>
        <v/>
      </c>
      <c r="AF593" s="15">
        <f t="shared" ca="1" si="179"/>
        <v>0</v>
      </c>
      <c r="AG593">
        <f t="shared" ca="1" si="167"/>
        <v>0</v>
      </c>
      <c r="AH593">
        <f t="shared" ca="1" si="168"/>
        <v>0</v>
      </c>
      <c r="AI593">
        <f t="shared" ca="1" si="169"/>
        <v>0</v>
      </c>
      <c r="AJ593">
        <f t="shared" ca="1" si="170"/>
        <v>0</v>
      </c>
      <c r="AK593">
        <f t="shared" si="180"/>
        <v>0</v>
      </c>
      <c r="AL593" s="28" t="e">
        <f ca="1">COUNTIF(OFFSET('SD Abgabe'!$C$32,VLOOKUP(J593,Art_Abgabe,3,FALSE),0,VLOOKUP(J593,Art_Abgabe,4,FALSE)-VLOOKUP(J593,Art_Abgabe,3,FALSE)+1,1),K593)</f>
        <v>#N/A</v>
      </c>
      <c r="AM593" s="14">
        <f ca="1">COUNTIF(OFFSET('SD Abgabe'!$M$32,VLOOKUP(E593,'SD Abgabe'!$A$33:$X$485,'SD Abgabe'!$X$28,FALSE),0,1,VLOOKUP(E593,'SD Abgabe'!$A$33:$Y$485,'SD Abgabe'!$Y$28,FALSE)),M593)</f>
        <v>0</v>
      </c>
      <c r="AN593" s="91">
        <f t="shared" ca="1" si="171"/>
        <v>0</v>
      </c>
      <c r="AO593" s="98">
        <f t="shared" si="181"/>
        <v>3</v>
      </c>
      <c r="AP593" s="98">
        <f t="shared" si="172"/>
        <v>0</v>
      </c>
      <c r="AQ593" s="17" t="str">
        <f t="shared" si="173"/>
        <v>1900-1-Abgabe</v>
      </c>
    </row>
    <row r="594" spans="1:43">
      <c r="A594" s="98">
        <f t="shared" si="162"/>
        <v>0</v>
      </c>
      <c r="B594" s="98" t="str">
        <f>IF(C594=1,SUM($C$23:C594),"")</f>
        <v/>
      </c>
      <c r="C594" s="98">
        <f t="shared" si="163"/>
        <v>0</v>
      </c>
      <c r="D594" t="str">
        <f t="shared" si="175"/>
        <v>1900-1-Abgabe-</v>
      </c>
      <c r="E594" s="7" t="str">
        <f t="shared" ca="1" si="164"/>
        <v>-</v>
      </c>
      <c r="F594" s="7">
        <f t="shared" si="176"/>
        <v>1900</v>
      </c>
      <c r="G594" s="7">
        <f t="shared" si="177"/>
        <v>1</v>
      </c>
      <c r="H594" s="162">
        <f t="shared" si="174"/>
        <v>572</v>
      </c>
      <c r="I594" s="77"/>
      <c r="J594" s="78"/>
      <c r="K594" s="79"/>
      <c r="L594" s="80"/>
      <c r="M594" s="177"/>
      <c r="N594" s="309" t="str">
        <f t="shared" ca="1" si="165"/>
        <v/>
      </c>
      <c r="O594" s="310" t="str">
        <f ca="1">IFERROR(IF(VLOOKUP($E594,'SD Abgabe'!$A$32:$N$610,'SD Abgabe'!$D$28,FALSE)=0,"",VLOOKUP($E594,'SD Abgabe'!$A$32:$N$610,'SD Abgabe'!$D$28,FALSE)),"")</f>
        <v/>
      </c>
      <c r="P594" s="313"/>
      <c r="Q594" s="317" t="str">
        <f>IF(OR($M594=0,L594&lt;&gt;0),"",IFERROR(VLOOKUP($E594,'SD Abgabe'!$A$32:$N$610,'SD Abgabe'!$E$28,FALSE),""))</f>
        <v/>
      </c>
      <c r="R594" s="87"/>
      <c r="S594" s="81" t="str">
        <f t="shared" si="166"/>
        <v/>
      </c>
      <c r="T594" s="82">
        <f>IF(M594="Tierische Erzeugnisse",IF(OR($M594=0,L594&lt;&gt;0,U594&gt;0),"",IFERROR(VLOOKUP($E594,'SD Abgabe'!$A$32:$N$4326,'SD Abgabe'!$J$28,FALSE),0)),)</f>
        <v>0</v>
      </c>
      <c r="U594" s="83"/>
      <c r="V594" s="81" t="str">
        <f t="shared" si="178"/>
        <v/>
      </c>
      <c r="W594" s="82">
        <f>IF(M594="organische Düngemittel",IF(OR($M594=0,L594&lt;&gt;0,X594&gt;0),"",IFERROR(VLOOKUP($E594,'SD Abgabe'!$A$32:$N$4326,'SD Abgabe'!$J$28,FALSE),)),)</f>
        <v>0</v>
      </c>
      <c r="X594" s="84"/>
      <c r="Y594" s="85" t="str">
        <f ca="1">IFERROR(VLOOKUP($E594,'SD Abgabe'!$A$32:$N$610,Y$20,FALSE),"")</f>
        <v/>
      </c>
      <c r="Z594" s="86" t="str">
        <f ca="1">IFERROR(IF(AND(J594&lt;&gt;"eigene Stoffe",VLOOKUP($E594,'SD Abgabe'!$A$32:$N$610,'SD Abgabe'!$G$28,FALSE)=0),"",IF($L594&lt;&gt;0,"",IFERROR(IF(AND(P594&gt;0,O594&lt;&gt;"",Q594&lt;&gt;"t TM"),VLOOKUP($E594,'SD Abgabe'!$A$32:$N$610,'SD Abgabe'!$G$28,FALSE)/O594*P594,VLOOKUP($E594,'SD Abgabe'!$A$32:$N$610,'SD Abgabe'!$G$28,FALSE)),""))),"")</f>
        <v/>
      </c>
      <c r="AA594" s="87"/>
      <c r="AB594" s="86" t="str">
        <f ca="1">IFERROR(IF(AND(J594&lt;&gt;"eigene Stoffe",VLOOKUP($E594,'SD Abgabe'!$A$32:$N$610,'SD Abgabe'!$H$28,FALSE)=0),"",IF($L594&lt;&gt;0,"",IFERROR(IF(AND(P594&gt;0,O594&lt;&gt;"",Q594&lt;&gt;"t TM"),VLOOKUP($E594,'SD Abgabe'!$A$32:$N$610,'SD Abgabe'!$H$28,FALSE)/O594*P594,VLOOKUP($E594,'SD Abgabe'!$A$32:$N$610,'SD Abgabe'!$H$28,FALSE)),""))),"")</f>
        <v/>
      </c>
      <c r="AC594" s="87"/>
      <c r="AD594" s="424" t="s">
        <v>667</v>
      </c>
      <c r="AE594" s="26" t="str">
        <f>IF($M594=0,"",IFERROR(VLOOKUP($E594,'SD Abgabe'!$A$32:$N$556,AE$20,FALSE),""))</f>
        <v/>
      </c>
      <c r="AF594" s="15">
        <f t="shared" ca="1" si="179"/>
        <v>0</v>
      </c>
      <c r="AG594">
        <f t="shared" ca="1" si="167"/>
        <v>0</v>
      </c>
      <c r="AH594">
        <f t="shared" ca="1" si="168"/>
        <v>0</v>
      </c>
      <c r="AI594">
        <f t="shared" ca="1" si="169"/>
        <v>0</v>
      </c>
      <c r="AJ594">
        <f t="shared" ca="1" si="170"/>
        <v>0</v>
      </c>
      <c r="AK594">
        <f t="shared" si="180"/>
        <v>0</v>
      </c>
      <c r="AL594" s="28" t="e">
        <f ca="1">COUNTIF(OFFSET('SD Abgabe'!$C$32,VLOOKUP(J594,Art_Abgabe,3,FALSE),0,VLOOKUP(J594,Art_Abgabe,4,FALSE)-VLOOKUP(J594,Art_Abgabe,3,FALSE)+1,1),K594)</f>
        <v>#N/A</v>
      </c>
      <c r="AM594" s="14">
        <f ca="1">COUNTIF(OFFSET('SD Abgabe'!$M$32,VLOOKUP(E594,'SD Abgabe'!$A$33:$X$485,'SD Abgabe'!$X$28,FALSE),0,1,VLOOKUP(E594,'SD Abgabe'!$A$33:$Y$485,'SD Abgabe'!$Y$28,FALSE)),M594)</f>
        <v>0</v>
      </c>
      <c r="AN594" s="91">
        <f t="shared" ca="1" si="171"/>
        <v>0</v>
      </c>
      <c r="AO594" s="98">
        <f t="shared" si="181"/>
        <v>3</v>
      </c>
      <c r="AP594" s="98">
        <f t="shared" si="172"/>
        <v>0</v>
      </c>
      <c r="AQ594" s="17" t="str">
        <f t="shared" si="173"/>
        <v>1900-1-Abgabe</v>
      </c>
    </row>
    <row r="595" spans="1:43">
      <c r="A595" s="98">
        <f t="shared" si="162"/>
        <v>0</v>
      </c>
      <c r="B595" s="98" t="str">
        <f>IF(C595=1,SUM($C$23:C595),"")</f>
        <v/>
      </c>
      <c r="C595" s="98">
        <f t="shared" si="163"/>
        <v>0</v>
      </c>
      <c r="D595" t="str">
        <f t="shared" si="175"/>
        <v>1900-1-Abgabe-</v>
      </c>
      <c r="E595" s="7" t="str">
        <f t="shared" ca="1" si="164"/>
        <v>-</v>
      </c>
      <c r="F595" s="7">
        <f t="shared" si="176"/>
        <v>1900</v>
      </c>
      <c r="G595" s="7">
        <f t="shared" si="177"/>
        <v>1</v>
      </c>
      <c r="H595" s="162">
        <f t="shared" si="174"/>
        <v>573</v>
      </c>
      <c r="I595" s="77"/>
      <c r="J595" s="78"/>
      <c r="K595" s="79"/>
      <c r="L595" s="80"/>
      <c r="M595" s="177"/>
      <c r="N595" s="309" t="str">
        <f t="shared" ca="1" si="165"/>
        <v/>
      </c>
      <c r="O595" s="310" t="str">
        <f ca="1">IFERROR(IF(VLOOKUP($E595,'SD Abgabe'!$A$32:$N$610,'SD Abgabe'!$D$28,FALSE)=0,"",VLOOKUP($E595,'SD Abgabe'!$A$32:$N$610,'SD Abgabe'!$D$28,FALSE)),"")</f>
        <v/>
      </c>
      <c r="P595" s="313"/>
      <c r="Q595" s="317" t="str">
        <f>IF(OR($M595=0,L595&lt;&gt;0),"",IFERROR(VLOOKUP($E595,'SD Abgabe'!$A$32:$N$610,'SD Abgabe'!$E$28,FALSE),""))</f>
        <v/>
      </c>
      <c r="R595" s="87"/>
      <c r="S595" s="81" t="str">
        <f t="shared" si="166"/>
        <v/>
      </c>
      <c r="T595" s="82">
        <f>IF(M595="Tierische Erzeugnisse",IF(OR($M595=0,L595&lt;&gt;0,U595&gt;0),"",IFERROR(VLOOKUP($E595,'SD Abgabe'!$A$32:$N$4326,'SD Abgabe'!$J$28,FALSE),0)),)</f>
        <v>0</v>
      </c>
      <c r="U595" s="83"/>
      <c r="V595" s="81" t="str">
        <f t="shared" si="178"/>
        <v/>
      </c>
      <c r="W595" s="82">
        <f>IF(M595="organische Düngemittel",IF(OR($M595=0,L595&lt;&gt;0,X595&gt;0),"",IFERROR(VLOOKUP($E595,'SD Abgabe'!$A$32:$N$4326,'SD Abgabe'!$J$28,FALSE),)),)</f>
        <v>0</v>
      </c>
      <c r="X595" s="84"/>
      <c r="Y595" s="85" t="str">
        <f ca="1">IFERROR(VLOOKUP($E595,'SD Abgabe'!$A$32:$N$610,Y$20,FALSE),"")</f>
        <v/>
      </c>
      <c r="Z595" s="86" t="str">
        <f ca="1">IFERROR(IF(AND(J595&lt;&gt;"eigene Stoffe",VLOOKUP($E595,'SD Abgabe'!$A$32:$N$610,'SD Abgabe'!$G$28,FALSE)=0),"",IF($L595&lt;&gt;0,"",IFERROR(IF(AND(P595&gt;0,O595&lt;&gt;"",Q595&lt;&gt;"t TM"),VLOOKUP($E595,'SD Abgabe'!$A$32:$N$610,'SD Abgabe'!$G$28,FALSE)/O595*P595,VLOOKUP($E595,'SD Abgabe'!$A$32:$N$610,'SD Abgabe'!$G$28,FALSE)),""))),"")</f>
        <v/>
      </c>
      <c r="AA595" s="87"/>
      <c r="AB595" s="86" t="str">
        <f ca="1">IFERROR(IF(AND(J595&lt;&gt;"eigene Stoffe",VLOOKUP($E595,'SD Abgabe'!$A$32:$N$610,'SD Abgabe'!$H$28,FALSE)=0),"",IF($L595&lt;&gt;0,"",IFERROR(IF(AND(P595&gt;0,O595&lt;&gt;"",Q595&lt;&gt;"t TM"),VLOOKUP($E595,'SD Abgabe'!$A$32:$N$610,'SD Abgabe'!$H$28,FALSE)/O595*P595,VLOOKUP($E595,'SD Abgabe'!$A$32:$N$610,'SD Abgabe'!$H$28,FALSE)),""))),"")</f>
        <v/>
      </c>
      <c r="AC595" s="87"/>
      <c r="AD595" s="424" t="s">
        <v>667</v>
      </c>
      <c r="AE595" s="26" t="str">
        <f>IF($M595=0,"",IFERROR(VLOOKUP($E595,'SD Abgabe'!$A$32:$N$556,AE$20,FALSE),""))</f>
        <v/>
      </c>
      <c r="AF595" s="15">
        <f t="shared" ca="1" si="179"/>
        <v>0</v>
      </c>
      <c r="AG595">
        <f t="shared" ca="1" si="167"/>
        <v>0</v>
      </c>
      <c r="AH595">
        <f t="shared" ca="1" si="168"/>
        <v>0</v>
      </c>
      <c r="AI595">
        <f t="shared" ca="1" si="169"/>
        <v>0</v>
      </c>
      <c r="AJ595">
        <f t="shared" ca="1" si="170"/>
        <v>0</v>
      </c>
      <c r="AK595">
        <f t="shared" si="180"/>
        <v>0</v>
      </c>
      <c r="AL595" s="28" t="e">
        <f ca="1">COUNTIF(OFFSET('SD Abgabe'!$C$32,VLOOKUP(J595,Art_Abgabe,3,FALSE),0,VLOOKUP(J595,Art_Abgabe,4,FALSE)-VLOOKUP(J595,Art_Abgabe,3,FALSE)+1,1),K595)</f>
        <v>#N/A</v>
      </c>
      <c r="AM595" s="14">
        <f ca="1">COUNTIF(OFFSET('SD Abgabe'!$M$32,VLOOKUP(E595,'SD Abgabe'!$A$33:$X$485,'SD Abgabe'!$X$28,FALSE),0,1,VLOOKUP(E595,'SD Abgabe'!$A$33:$Y$485,'SD Abgabe'!$Y$28,FALSE)),M595)</f>
        <v>0</v>
      </c>
      <c r="AN595" s="91">
        <f t="shared" ca="1" si="171"/>
        <v>0</v>
      </c>
      <c r="AO595" s="98">
        <f t="shared" si="181"/>
        <v>3</v>
      </c>
      <c r="AP595" s="98">
        <f t="shared" si="172"/>
        <v>0</v>
      </c>
      <c r="AQ595" s="17" t="str">
        <f t="shared" si="173"/>
        <v>1900-1-Abgabe</v>
      </c>
    </row>
    <row r="596" spans="1:43">
      <c r="A596" s="98">
        <f t="shared" si="162"/>
        <v>0</v>
      </c>
      <c r="B596" s="98" t="str">
        <f>IF(C596=1,SUM($C$23:C596),"")</f>
        <v/>
      </c>
      <c r="C596" s="98">
        <f t="shared" si="163"/>
        <v>0</v>
      </c>
      <c r="D596" t="str">
        <f t="shared" si="175"/>
        <v>1900-1-Abgabe-</v>
      </c>
      <c r="E596" s="7" t="str">
        <f t="shared" ca="1" si="164"/>
        <v>-</v>
      </c>
      <c r="F596" s="7">
        <f t="shared" si="176"/>
        <v>1900</v>
      </c>
      <c r="G596" s="7">
        <f t="shared" si="177"/>
        <v>1</v>
      </c>
      <c r="H596" s="162">
        <f t="shared" si="174"/>
        <v>574</v>
      </c>
      <c r="I596" s="77"/>
      <c r="J596" s="78"/>
      <c r="K596" s="79"/>
      <c r="L596" s="80"/>
      <c r="M596" s="177"/>
      <c r="N596" s="309" t="str">
        <f t="shared" ca="1" si="165"/>
        <v/>
      </c>
      <c r="O596" s="310" t="str">
        <f ca="1">IFERROR(IF(VLOOKUP($E596,'SD Abgabe'!$A$32:$N$610,'SD Abgabe'!$D$28,FALSE)=0,"",VLOOKUP($E596,'SD Abgabe'!$A$32:$N$610,'SD Abgabe'!$D$28,FALSE)),"")</f>
        <v/>
      </c>
      <c r="P596" s="313"/>
      <c r="Q596" s="317" t="str">
        <f>IF(OR($M596=0,L596&lt;&gt;0),"",IFERROR(VLOOKUP($E596,'SD Abgabe'!$A$32:$N$610,'SD Abgabe'!$E$28,FALSE),""))</f>
        <v/>
      </c>
      <c r="R596" s="87"/>
      <c r="S596" s="81" t="str">
        <f t="shared" si="166"/>
        <v/>
      </c>
      <c r="T596" s="82">
        <f>IF(M596="Tierische Erzeugnisse",IF(OR($M596=0,L596&lt;&gt;0,U596&gt;0),"",IFERROR(VLOOKUP($E596,'SD Abgabe'!$A$32:$N$4326,'SD Abgabe'!$J$28,FALSE),0)),)</f>
        <v>0</v>
      </c>
      <c r="U596" s="83"/>
      <c r="V596" s="81" t="str">
        <f t="shared" si="178"/>
        <v/>
      </c>
      <c r="W596" s="82">
        <f>IF(M596="organische Düngemittel",IF(OR($M596=0,L596&lt;&gt;0,X596&gt;0),"",IFERROR(VLOOKUP($E596,'SD Abgabe'!$A$32:$N$4326,'SD Abgabe'!$J$28,FALSE),)),)</f>
        <v>0</v>
      </c>
      <c r="X596" s="84"/>
      <c r="Y596" s="85" t="str">
        <f ca="1">IFERROR(VLOOKUP($E596,'SD Abgabe'!$A$32:$N$610,Y$20,FALSE),"")</f>
        <v/>
      </c>
      <c r="Z596" s="86" t="str">
        <f ca="1">IFERROR(IF(AND(J596&lt;&gt;"eigene Stoffe",VLOOKUP($E596,'SD Abgabe'!$A$32:$N$610,'SD Abgabe'!$G$28,FALSE)=0),"",IF($L596&lt;&gt;0,"",IFERROR(IF(AND(P596&gt;0,O596&lt;&gt;"",Q596&lt;&gt;"t TM"),VLOOKUP($E596,'SD Abgabe'!$A$32:$N$610,'SD Abgabe'!$G$28,FALSE)/O596*P596,VLOOKUP($E596,'SD Abgabe'!$A$32:$N$610,'SD Abgabe'!$G$28,FALSE)),""))),"")</f>
        <v/>
      </c>
      <c r="AA596" s="87"/>
      <c r="AB596" s="86" t="str">
        <f ca="1">IFERROR(IF(AND(J596&lt;&gt;"eigene Stoffe",VLOOKUP($E596,'SD Abgabe'!$A$32:$N$610,'SD Abgabe'!$H$28,FALSE)=0),"",IF($L596&lt;&gt;0,"",IFERROR(IF(AND(P596&gt;0,O596&lt;&gt;"",Q596&lt;&gt;"t TM"),VLOOKUP($E596,'SD Abgabe'!$A$32:$N$610,'SD Abgabe'!$H$28,FALSE)/O596*P596,VLOOKUP($E596,'SD Abgabe'!$A$32:$N$610,'SD Abgabe'!$H$28,FALSE)),""))),"")</f>
        <v/>
      </c>
      <c r="AC596" s="87"/>
      <c r="AD596" s="424" t="s">
        <v>667</v>
      </c>
      <c r="AE596" s="26" t="str">
        <f>IF($M596=0,"",IFERROR(VLOOKUP($E596,'SD Abgabe'!$A$32:$N$556,AE$20,FALSE),""))</f>
        <v/>
      </c>
      <c r="AF596" s="15">
        <f t="shared" ca="1" si="179"/>
        <v>0</v>
      </c>
      <c r="AG596">
        <f t="shared" ca="1" si="167"/>
        <v>0</v>
      </c>
      <c r="AH596">
        <f t="shared" ca="1" si="168"/>
        <v>0</v>
      </c>
      <c r="AI596">
        <f t="shared" ca="1" si="169"/>
        <v>0</v>
      </c>
      <c r="AJ596">
        <f t="shared" ca="1" si="170"/>
        <v>0</v>
      </c>
      <c r="AK596">
        <f t="shared" si="180"/>
        <v>0</v>
      </c>
      <c r="AL596" s="28" t="e">
        <f ca="1">COUNTIF(OFFSET('SD Abgabe'!$C$32,VLOOKUP(J596,Art_Abgabe,3,FALSE),0,VLOOKUP(J596,Art_Abgabe,4,FALSE)-VLOOKUP(J596,Art_Abgabe,3,FALSE)+1,1),K596)</f>
        <v>#N/A</v>
      </c>
      <c r="AM596" s="14">
        <f ca="1">COUNTIF(OFFSET('SD Abgabe'!$M$32,VLOOKUP(E596,'SD Abgabe'!$A$33:$X$485,'SD Abgabe'!$X$28,FALSE),0,1,VLOOKUP(E596,'SD Abgabe'!$A$33:$Y$485,'SD Abgabe'!$Y$28,FALSE)),M596)</f>
        <v>0</v>
      </c>
      <c r="AN596" s="91">
        <f t="shared" ca="1" si="171"/>
        <v>0</v>
      </c>
      <c r="AO596" s="98">
        <f t="shared" si="181"/>
        <v>3</v>
      </c>
      <c r="AP596" s="98">
        <f t="shared" si="172"/>
        <v>0</v>
      </c>
      <c r="AQ596" s="17" t="str">
        <f t="shared" si="173"/>
        <v>1900-1-Abgabe</v>
      </c>
    </row>
    <row r="597" spans="1:43">
      <c r="A597" s="98">
        <f t="shared" si="162"/>
        <v>0</v>
      </c>
      <c r="B597" s="98" t="str">
        <f>IF(C597=1,SUM($C$23:C597),"")</f>
        <v/>
      </c>
      <c r="C597" s="98">
        <f t="shared" si="163"/>
        <v>0</v>
      </c>
      <c r="D597" t="str">
        <f t="shared" si="175"/>
        <v>1900-1-Abgabe-</v>
      </c>
      <c r="E597" s="7" t="str">
        <f t="shared" ca="1" si="164"/>
        <v>-</v>
      </c>
      <c r="F597" s="7">
        <f t="shared" si="176"/>
        <v>1900</v>
      </c>
      <c r="G597" s="7">
        <f t="shared" si="177"/>
        <v>1</v>
      </c>
      <c r="H597" s="162">
        <f t="shared" si="174"/>
        <v>575</v>
      </c>
      <c r="I597" s="77"/>
      <c r="J597" s="78"/>
      <c r="K597" s="79"/>
      <c r="L597" s="80"/>
      <c r="M597" s="177"/>
      <c r="N597" s="309" t="str">
        <f t="shared" ca="1" si="165"/>
        <v/>
      </c>
      <c r="O597" s="310" t="str">
        <f ca="1">IFERROR(IF(VLOOKUP($E597,'SD Abgabe'!$A$32:$N$610,'SD Abgabe'!$D$28,FALSE)=0,"",VLOOKUP($E597,'SD Abgabe'!$A$32:$N$610,'SD Abgabe'!$D$28,FALSE)),"")</f>
        <v/>
      </c>
      <c r="P597" s="313"/>
      <c r="Q597" s="317" t="str">
        <f>IF(OR($M597=0,L597&lt;&gt;0),"",IFERROR(VLOOKUP($E597,'SD Abgabe'!$A$32:$N$610,'SD Abgabe'!$E$28,FALSE),""))</f>
        <v/>
      </c>
      <c r="R597" s="87"/>
      <c r="S597" s="81" t="str">
        <f t="shared" si="166"/>
        <v/>
      </c>
      <c r="T597" s="82">
        <f>IF(M597="Tierische Erzeugnisse",IF(OR($M597=0,L597&lt;&gt;0,U597&gt;0),"",IFERROR(VLOOKUP($E597,'SD Abgabe'!$A$32:$N$4326,'SD Abgabe'!$J$28,FALSE),0)),)</f>
        <v>0</v>
      </c>
      <c r="U597" s="83"/>
      <c r="V597" s="81" t="str">
        <f t="shared" si="178"/>
        <v/>
      </c>
      <c r="W597" s="82">
        <f>IF(M597="organische Düngemittel",IF(OR($M597=0,L597&lt;&gt;0,X597&gt;0),"",IFERROR(VLOOKUP($E597,'SD Abgabe'!$A$32:$N$4326,'SD Abgabe'!$J$28,FALSE),)),)</f>
        <v>0</v>
      </c>
      <c r="X597" s="84"/>
      <c r="Y597" s="85" t="str">
        <f ca="1">IFERROR(VLOOKUP($E597,'SD Abgabe'!$A$32:$N$610,Y$20,FALSE),"")</f>
        <v/>
      </c>
      <c r="Z597" s="86" t="str">
        <f ca="1">IFERROR(IF(AND(J597&lt;&gt;"eigene Stoffe",VLOOKUP($E597,'SD Abgabe'!$A$32:$N$610,'SD Abgabe'!$G$28,FALSE)=0),"",IF($L597&lt;&gt;0,"",IFERROR(IF(AND(P597&gt;0,O597&lt;&gt;"",Q597&lt;&gt;"t TM"),VLOOKUP($E597,'SD Abgabe'!$A$32:$N$610,'SD Abgabe'!$G$28,FALSE)/O597*P597,VLOOKUP($E597,'SD Abgabe'!$A$32:$N$610,'SD Abgabe'!$G$28,FALSE)),""))),"")</f>
        <v/>
      </c>
      <c r="AA597" s="87"/>
      <c r="AB597" s="86" t="str">
        <f ca="1">IFERROR(IF(AND(J597&lt;&gt;"eigene Stoffe",VLOOKUP($E597,'SD Abgabe'!$A$32:$N$610,'SD Abgabe'!$H$28,FALSE)=0),"",IF($L597&lt;&gt;0,"",IFERROR(IF(AND(P597&gt;0,O597&lt;&gt;"",Q597&lt;&gt;"t TM"),VLOOKUP($E597,'SD Abgabe'!$A$32:$N$610,'SD Abgabe'!$H$28,FALSE)/O597*P597,VLOOKUP($E597,'SD Abgabe'!$A$32:$N$610,'SD Abgabe'!$H$28,FALSE)),""))),"")</f>
        <v/>
      </c>
      <c r="AC597" s="87"/>
      <c r="AD597" s="424" t="s">
        <v>667</v>
      </c>
      <c r="AE597" s="26" t="str">
        <f>IF($M597=0,"",IFERROR(VLOOKUP($E597,'SD Abgabe'!$A$32:$N$556,AE$20,FALSE),""))</f>
        <v/>
      </c>
      <c r="AF597" s="15">
        <f t="shared" ca="1" si="179"/>
        <v>0</v>
      </c>
      <c r="AG597">
        <f t="shared" ca="1" si="167"/>
        <v>0</v>
      </c>
      <c r="AH597">
        <f t="shared" ca="1" si="168"/>
        <v>0</v>
      </c>
      <c r="AI597">
        <f t="shared" ca="1" si="169"/>
        <v>0</v>
      </c>
      <c r="AJ597">
        <f t="shared" ca="1" si="170"/>
        <v>0</v>
      </c>
      <c r="AK597">
        <f t="shared" si="180"/>
        <v>0</v>
      </c>
      <c r="AL597" s="28" t="e">
        <f ca="1">COUNTIF(OFFSET('SD Abgabe'!$C$32,VLOOKUP(J597,Art_Abgabe,3,FALSE),0,VLOOKUP(J597,Art_Abgabe,4,FALSE)-VLOOKUP(J597,Art_Abgabe,3,FALSE)+1,1),K597)</f>
        <v>#N/A</v>
      </c>
      <c r="AM597" s="14">
        <f ca="1">COUNTIF(OFFSET('SD Abgabe'!$M$32,VLOOKUP(E597,'SD Abgabe'!$A$33:$X$485,'SD Abgabe'!$X$28,FALSE),0,1,VLOOKUP(E597,'SD Abgabe'!$A$33:$Y$485,'SD Abgabe'!$Y$28,FALSE)),M597)</f>
        <v>0</v>
      </c>
      <c r="AN597" s="91">
        <f t="shared" ca="1" si="171"/>
        <v>0</v>
      </c>
      <c r="AO597" s="98">
        <f t="shared" si="181"/>
        <v>3</v>
      </c>
      <c r="AP597" s="98">
        <f t="shared" si="172"/>
        <v>0</v>
      </c>
      <c r="AQ597" s="17" t="str">
        <f t="shared" si="173"/>
        <v>1900-1-Abgabe</v>
      </c>
    </row>
    <row r="598" spans="1:43">
      <c r="A598" s="98">
        <f t="shared" si="162"/>
        <v>0</v>
      </c>
      <c r="B598" s="98" t="str">
        <f>IF(C598=1,SUM($C$23:C598),"")</f>
        <v/>
      </c>
      <c r="C598" s="98">
        <f t="shared" si="163"/>
        <v>0</v>
      </c>
      <c r="D598" t="str">
        <f t="shared" si="175"/>
        <v>1900-1-Abgabe-</v>
      </c>
      <c r="E598" s="7" t="str">
        <f t="shared" ca="1" si="164"/>
        <v>-</v>
      </c>
      <c r="F598" s="7">
        <f t="shared" si="176"/>
        <v>1900</v>
      </c>
      <c r="G598" s="7">
        <f t="shared" si="177"/>
        <v>1</v>
      </c>
      <c r="H598" s="162">
        <f t="shared" si="174"/>
        <v>576</v>
      </c>
      <c r="I598" s="77"/>
      <c r="J598" s="78"/>
      <c r="K598" s="79"/>
      <c r="L598" s="80"/>
      <c r="M598" s="177"/>
      <c r="N598" s="309" t="str">
        <f t="shared" ca="1" si="165"/>
        <v/>
      </c>
      <c r="O598" s="310" t="str">
        <f ca="1">IFERROR(IF(VLOOKUP($E598,'SD Abgabe'!$A$32:$N$610,'SD Abgabe'!$D$28,FALSE)=0,"",VLOOKUP($E598,'SD Abgabe'!$A$32:$N$610,'SD Abgabe'!$D$28,FALSE)),"")</f>
        <v/>
      </c>
      <c r="P598" s="313"/>
      <c r="Q598" s="317" t="str">
        <f>IF(OR($M598=0,L598&lt;&gt;0),"",IFERROR(VLOOKUP($E598,'SD Abgabe'!$A$32:$N$610,'SD Abgabe'!$E$28,FALSE),""))</f>
        <v/>
      </c>
      <c r="R598" s="87"/>
      <c r="S598" s="81" t="str">
        <f t="shared" si="166"/>
        <v/>
      </c>
      <c r="T598" s="82">
        <f>IF(M598="Tierische Erzeugnisse",IF(OR($M598=0,L598&lt;&gt;0,U598&gt;0),"",IFERROR(VLOOKUP($E598,'SD Abgabe'!$A$32:$N$4326,'SD Abgabe'!$J$28,FALSE),0)),)</f>
        <v>0</v>
      </c>
      <c r="U598" s="83"/>
      <c r="V598" s="81" t="str">
        <f t="shared" si="178"/>
        <v/>
      </c>
      <c r="W598" s="82">
        <f>IF(M598="organische Düngemittel",IF(OR($M598=0,L598&lt;&gt;0,X598&gt;0),"",IFERROR(VLOOKUP($E598,'SD Abgabe'!$A$32:$N$4326,'SD Abgabe'!$J$28,FALSE),)),)</f>
        <v>0</v>
      </c>
      <c r="X598" s="84"/>
      <c r="Y598" s="85" t="str">
        <f ca="1">IFERROR(VLOOKUP($E598,'SD Abgabe'!$A$32:$N$610,Y$20,FALSE),"")</f>
        <v/>
      </c>
      <c r="Z598" s="86" t="str">
        <f ca="1">IFERROR(IF(AND(J598&lt;&gt;"eigene Stoffe",VLOOKUP($E598,'SD Abgabe'!$A$32:$N$610,'SD Abgabe'!$G$28,FALSE)=0),"",IF($L598&lt;&gt;0,"",IFERROR(IF(AND(P598&gt;0,O598&lt;&gt;"",Q598&lt;&gt;"t TM"),VLOOKUP($E598,'SD Abgabe'!$A$32:$N$610,'SD Abgabe'!$G$28,FALSE)/O598*P598,VLOOKUP($E598,'SD Abgabe'!$A$32:$N$610,'SD Abgabe'!$G$28,FALSE)),""))),"")</f>
        <v/>
      </c>
      <c r="AA598" s="87"/>
      <c r="AB598" s="86" t="str">
        <f ca="1">IFERROR(IF(AND(J598&lt;&gt;"eigene Stoffe",VLOOKUP($E598,'SD Abgabe'!$A$32:$N$610,'SD Abgabe'!$H$28,FALSE)=0),"",IF($L598&lt;&gt;0,"",IFERROR(IF(AND(P598&gt;0,O598&lt;&gt;"",Q598&lt;&gt;"t TM"),VLOOKUP($E598,'SD Abgabe'!$A$32:$N$610,'SD Abgabe'!$H$28,FALSE)/O598*P598,VLOOKUP($E598,'SD Abgabe'!$A$32:$N$610,'SD Abgabe'!$H$28,FALSE)),""))),"")</f>
        <v/>
      </c>
      <c r="AC598" s="87"/>
      <c r="AD598" s="424" t="s">
        <v>667</v>
      </c>
      <c r="AE598" s="26" t="str">
        <f>IF($M598=0,"",IFERROR(VLOOKUP($E598,'SD Abgabe'!$A$32:$N$556,AE$20,FALSE),""))</f>
        <v/>
      </c>
      <c r="AF598" s="15">
        <f t="shared" ca="1" si="179"/>
        <v>0</v>
      </c>
      <c r="AG598">
        <f t="shared" ca="1" si="167"/>
        <v>0</v>
      </c>
      <c r="AH598">
        <f t="shared" ca="1" si="168"/>
        <v>0</v>
      </c>
      <c r="AI598">
        <f t="shared" ca="1" si="169"/>
        <v>0</v>
      </c>
      <c r="AJ598">
        <f t="shared" ca="1" si="170"/>
        <v>0</v>
      </c>
      <c r="AK598">
        <f t="shared" si="180"/>
        <v>0</v>
      </c>
      <c r="AL598" s="28" t="e">
        <f ca="1">COUNTIF(OFFSET('SD Abgabe'!$C$32,VLOOKUP(J598,Art_Abgabe,3,FALSE),0,VLOOKUP(J598,Art_Abgabe,4,FALSE)-VLOOKUP(J598,Art_Abgabe,3,FALSE)+1,1),K598)</f>
        <v>#N/A</v>
      </c>
      <c r="AM598" s="14">
        <f ca="1">COUNTIF(OFFSET('SD Abgabe'!$M$32,VLOOKUP(E598,'SD Abgabe'!$A$33:$X$485,'SD Abgabe'!$X$28,FALSE),0,1,VLOOKUP(E598,'SD Abgabe'!$A$33:$Y$485,'SD Abgabe'!$Y$28,FALSE)),M598)</f>
        <v>0</v>
      </c>
      <c r="AN598" s="91">
        <f t="shared" ca="1" si="171"/>
        <v>0</v>
      </c>
      <c r="AO598" s="98">
        <f t="shared" si="181"/>
        <v>3</v>
      </c>
      <c r="AP598" s="98">
        <f t="shared" si="172"/>
        <v>0</v>
      </c>
      <c r="AQ598" s="17" t="str">
        <f t="shared" si="173"/>
        <v>1900-1-Abgabe</v>
      </c>
    </row>
    <row r="599" spans="1:43">
      <c r="A599" s="98">
        <f t="shared" ref="A599:A662" si="182">COUNTIF($K$23:$K$1995,L599)</f>
        <v>0</v>
      </c>
      <c r="B599" s="98" t="str">
        <f>IF(C599=1,SUM($C$23:C599),"")</f>
        <v/>
      </c>
      <c r="C599" s="98">
        <f t="shared" si="163"/>
        <v>0</v>
      </c>
      <c r="D599" t="str">
        <f t="shared" si="175"/>
        <v>1900-1-Abgabe-</v>
      </c>
      <c r="E599" s="7" t="str">
        <f t="shared" ca="1" si="164"/>
        <v>-</v>
      </c>
      <c r="F599" s="7">
        <f t="shared" si="176"/>
        <v>1900</v>
      </c>
      <c r="G599" s="7">
        <f t="shared" si="177"/>
        <v>1</v>
      </c>
      <c r="H599" s="162">
        <f t="shared" si="174"/>
        <v>577</v>
      </c>
      <c r="I599" s="77"/>
      <c r="J599" s="78"/>
      <c r="K599" s="79"/>
      <c r="L599" s="80"/>
      <c r="M599" s="177"/>
      <c r="N599" s="309" t="str">
        <f t="shared" ca="1" si="165"/>
        <v/>
      </c>
      <c r="O599" s="310" t="str">
        <f ca="1">IFERROR(IF(VLOOKUP($E599,'SD Abgabe'!$A$32:$N$610,'SD Abgabe'!$D$28,FALSE)=0,"",VLOOKUP($E599,'SD Abgabe'!$A$32:$N$610,'SD Abgabe'!$D$28,FALSE)),"")</f>
        <v/>
      </c>
      <c r="P599" s="313"/>
      <c r="Q599" s="317" t="str">
        <f>IF(OR($M599=0,L599&lt;&gt;0),"",IFERROR(VLOOKUP($E599,'SD Abgabe'!$A$32:$N$610,'SD Abgabe'!$E$28,FALSE),""))</f>
        <v/>
      </c>
      <c r="R599" s="87"/>
      <c r="S599" s="81" t="str">
        <f t="shared" si="166"/>
        <v/>
      </c>
      <c r="T599" s="82">
        <f>IF(M599="Tierische Erzeugnisse",IF(OR($M599=0,L599&lt;&gt;0,U599&gt;0),"",IFERROR(VLOOKUP($E599,'SD Abgabe'!$A$32:$N$4326,'SD Abgabe'!$J$28,FALSE),0)),)</f>
        <v>0</v>
      </c>
      <c r="U599" s="83"/>
      <c r="V599" s="81" t="str">
        <f t="shared" si="178"/>
        <v/>
      </c>
      <c r="W599" s="82">
        <f>IF(M599="organische Düngemittel",IF(OR($M599=0,L599&lt;&gt;0,X599&gt;0),"",IFERROR(VLOOKUP($E599,'SD Abgabe'!$A$32:$N$4326,'SD Abgabe'!$J$28,FALSE),)),)</f>
        <v>0</v>
      </c>
      <c r="X599" s="84"/>
      <c r="Y599" s="85" t="str">
        <f ca="1">IFERROR(VLOOKUP($E599,'SD Abgabe'!$A$32:$N$610,Y$20,FALSE),"")</f>
        <v/>
      </c>
      <c r="Z599" s="86" t="str">
        <f ca="1">IFERROR(IF(AND(J599&lt;&gt;"eigene Stoffe",VLOOKUP($E599,'SD Abgabe'!$A$32:$N$610,'SD Abgabe'!$G$28,FALSE)=0),"",IF($L599&lt;&gt;0,"",IFERROR(IF(AND(P599&gt;0,O599&lt;&gt;"",Q599&lt;&gt;"t TM"),VLOOKUP($E599,'SD Abgabe'!$A$32:$N$610,'SD Abgabe'!$G$28,FALSE)/O599*P599,VLOOKUP($E599,'SD Abgabe'!$A$32:$N$610,'SD Abgabe'!$G$28,FALSE)),""))),"")</f>
        <v/>
      </c>
      <c r="AA599" s="87"/>
      <c r="AB599" s="86" t="str">
        <f ca="1">IFERROR(IF(AND(J599&lt;&gt;"eigene Stoffe",VLOOKUP($E599,'SD Abgabe'!$A$32:$N$610,'SD Abgabe'!$H$28,FALSE)=0),"",IF($L599&lt;&gt;0,"",IFERROR(IF(AND(P599&gt;0,O599&lt;&gt;"",Q599&lt;&gt;"t TM"),VLOOKUP($E599,'SD Abgabe'!$A$32:$N$610,'SD Abgabe'!$H$28,FALSE)/O599*P599,VLOOKUP($E599,'SD Abgabe'!$A$32:$N$610,'SD Abgabe'!$H$28,FALSE)),""))),"")</f>
        <v/>
      </c>
      <c r="AC599" s="87"/>
      <c r="AD599" s="424" t="s">
        <v>667</v>
      </c>
      <c r="AE599" s="26" t="str">
        <f>IF($M599=0,"",IFERROR(VLOOKUP($E599,'SD Abgabe'!$A$32:$N$556,AE$20,FALSE),""))</f>
        <v/>
      </c>
      <c r="AF599" s="15">
        <f t="shared" ca="1" si="179"/>
        <v>0</v>
      </c>
      <c r="AG599">
        <f t="shared" ca="1" si="167"/>
        <v>0</v>
      </c>
      <c r="AH599">
        <f t="shared" ca="1" si="168"/>
        <v>0</v>
      </c>
      <c r="AI599">
        <f t="shared" ca="1" si="169"/>
        <v>0</v>
      </c>
      <c r="AJ599">
        <f t="shared" ca="1" si="170"/>
        <v>0</v>
      </c>
      <c r="AK599">
        <f t="shared" si="180"/>
        <v>0</v>
      </c>
      <c r="AL599" s="28" t="e">
        <f ca="1">COUNTIF(OFFSET('SD Abgabe'!$C$32,VLOOKUP(J599,Art_Abgabe,3,FALSE),0,VLOOKUP(J599,Art_Abgabe,4,FALSE)-VLOOKUP(J599,Art_Abgabe,3,FALSE)+1,1),K599)</f>
        <v>#N/A</v>
      </c>
      <c r="AM599" s="14">
        <f ca="1">COUNTIF(OFFSET('SD Abgabe'!$M$32,VLOOKUP(E599,'SD Abgabe'!$A$33:$X$485,'SD Abgabe'!$X$28,FALSE),0,1,VLOOKUP(E599,'SD Abgabe'!$A$33:$Y$485,'SD Abgabe'!$Y$28,FALSE)),M599)</f>
        <v>0</v>
      </c>
      <c r="AN599" s="91">
        <f t="shared" ca="1" si="171"/>
        <v>0</v>
      </c>
      <c r="AO599" s="98">
        <f t="shared" si="181"/>
        <v>3</v>
      </c>
      <c r="AP599" s="98">
        <f t="shared" si="172"/>
        <v>0</v>
      </c>
      <c r="AQ599" s="17" t="str">
        <f t="shared" si="173"/>
        <v>1900-1-Abgabe</v>
      </c>
    </row>
    <row r="600" spans="1:43">
      <c r="A600" s="98">
        <f t="shared" si="182"/>
        <v>0</v>
      </c>
      <c r="B600" s="98" t="str">
        <f>IF(C600=1,SUM($C$23:C600),"")</f>
        <v/>
      </c>
      <c r="C600" s="98">
        <f t="shared" ref="C600:C663" si="183">IF(AND(L600&gt;0,AA600&gt;0,AC600&gt;0),1,0)</f>
        <v>0</v>
      </c>
      <c r="D600" t="str">
        <f t="shared" si="175"/>
        <v>1900-1-Abgabe-</v>
      </c>
      <c r="E600" s="7" t="str">
        <f t="shared" ref="E600:E663" ca="1" si="184">IFERROR(IF(OR(AL600=0,ISNA(AL600)),"-",CONCATENATE(J600&amp;"-"&amp;K600)),"-")</f>
        <v>-</v>
      </c>
      <c r="F600" s="7">
        <f t="shared" si="176"/>
        <v>1900</v>
      </c>
      <c r="G600" s="7">
        <f t="shared" si="177"/>
        <v>1</v>
      </c>
      <c r="H600" s="162">
        <f t="shared" si="174"/>
        <v>578</v>
      </c>
      <c r="I600" s="77"/>
      <c r="J600" s="78"/>
      <c r="K600" s="79"/>
      <c r="L600" s="80"/>
      <c r="M600" s="177"/>
      <c r="N600" s="309" t="str">
        <f t="shared" ref="N600:N663" ca="1" si="185">IF(SUM(O600:P600)=0,"","%")</f>
        <v/>
      </c>
      <c r="O600" s="310" t="str">
        <f ca="1">IFERROR(IF(VLOOKUP($E600,'SD Abgabe'!$A$32:$N$610,'SD Abgabe'!$D$28,FALSE)=0,"",VLOOKUP($E600,'SD Abgabe'!$A$32:$N$610,'SD Abgabe'!$D$28,FALSE)),"")</f>
        <v/>
      </c>
      <c r="P600" s="313"/>
      <c r="Q600" s="317" t="str">
        <f>IF(OR($M600=0,L600&lt;&gt;0),"",IFERROR(VLOOKUP($E600,'SD Abgabe'!$A$32:$N$610,'SD Abgabe'!$E$28,FALSE),""))</f>
        <v/>
      </c>
      <c r="R600" s="87"/>
      <c r="S600" s="81" t="str">
        <f t="shared" ref="S600:S663" si="186">IF(RIGHT(K600,15)="Schlachtgewicht","%","")</f>
        <v/>
      </c>
      <c r="T600" s="82">
        <f>IF(M600="Tierische Erzeugnisse",IF(OR($M600=0,L600&lt;&gt;0,U600&gt;0),"",IFERROR(VLOOKUP($E600,'SD Abgabe'!$A$32:$N$4326,'SD Abgabe'!$J$28,FALSE),0)),)</f>
        <v>0</v>
      </c>
      <c r="U600" s="83"/>
      <c r="V600" s="81" t="str">
        <f t="shared" si="178"/>
        <v/>
      </c>
      <c r="W600" s="82">
        <f>IF(M600="organische Düngemittel",IF(OR($M600=0,L600&lt;&gt;0,X600&gt;0),"",IFERROR(VLOOKUP($E600,'SD Abgabe'!$A$32:$N$4326,'SD Abgabe'!$J$28,FALSE),)),)</f>
        <v>0</v>
      </c>
      <c r="X600" s="84"/>
      <c r="Y600" s="85" t="str">
        <f ca="1">IFERROR(VLOOKUP($E600,'SD Abgabe'!$A$32:$N$610,Y$20,FALSE),"")</f>
        <v/>
      </c>
      <c r="Z600" s="86" t="str">
        <f ca="1">IFERROR(IF(AND(J600&lt;&gt;"eigene Stoffe",VLOOKUP($E600,'SD Abgabe'!$A$32:$N$610,'SD Abgabe'!$G$28,FALSE)=0),"",IF($L600&lt;&gt;0,"",IFERROR(IF(AND(P600&gt;0,O600&lt;&gt;"",Q600&lt;&gt;"t TM"),VLOOKUP($E600,'SD Abgabe'!$A$32:$N$610,'SD Abgabe'!$G$28,FALSE)/O600*P600,VLOOKUP($E600,'SD Abgabe'!$A$32:$N$610,'SD Abgabe'!$G$28,FALSE)),""))),"")</f>
        <v/>
      </c>
      <c r="AA600" s="87"/>
      <c r="AB600" s="86" t="str">
        <f ca="1">IFERROR(IF(AND(J600&lt;&gt;"eigene Stoffe",VLOOKUP($E600,'SD Abgabe'!$A$32:$N$610,'SD Abgabe'!$H$28,FALSE)=0),"",IF($L600&lt;&gt;0,"",IFERROR(IF(AND(P600&gt;0,O600&lt;&gt;"",Q600&lt;&gt;"t TM"),VLOOKUP($E600,'SD Abgabe'!$A$32:$N$610,'SD Abgabe'!$H$28,FALSE)/O600*P600,VLOOKUP($E600,'SD Abgabe'!$A$32:$N$610,'SD Abgabe'!$H$28,FALSE)),""))),"")</f>
        <v/>
      </c>
      <c r="AC600" s="87"/>
      <c r="AD600" s="424" t="s">
        <v>667</v>
      </c>
      <c r="AE600" s="26" t="str">
        <f>IF($M600=0,"",IFERROR(VLOOKUP($E600,'SD Abgabe'!$A$32:$N$556,AE$20,FALSE),""))</f>
        <v/>
      </c>
      <c r="AF600" s="15">
        <f t="shared" ca="1" si="179"/>
        <v>0</v>
      </c>
      <c r="AG600">
        <f t="shared" ref="AG600:AG663" ca="1" si="187">IF(AN600=1,IF(RIGHT(K600,15)="Schlachtgewicht",IFERROR(IF(L600&gt;0,R600*AA600,IF(AA600&gt;0,AA600*R600*100/IF(U600&gt;0,U600,T600),Z600*R600*100/IF(U600&gt;0,U600,T600))),0),IFERROR(IF(L600&gt;0,R600*AA600,IF(AA600&gt;0,AA600*R600,Z600*R600)),0)),0)</f>
        <v>0</v>
      </c>
      <c r="AH600">
        <f t="shared" ref="AH600:AH663" ca="1" si="188">IF(AN600=1,AG600/100*IF(X600&gt;0,X600,W600),0)</f>
        <v>0</v>
      </c>
      <c r="AI600">
        <f t="shared" ref="AI600:AI663" ca="1" si="189">IF(AN600=1,IF(RIGHT(K600,15)="Schlachtgewicht",IFERROR(IF(L600&gt;0,R600*AC600*100/IF(U600&gt;0,U600,T600),IF(AC600&gt;0,AC600*R600*100/IF(U600&gt;0,U600,T600),AB600*R600*100/IF(U600&gt;0,U600,T600))),0),IFERROR(IF(L600&gt;0,R600*AC600,IF(AC600&gt;0,AC600*R600,AB600*R600)),0)),0)</f>
        <v>0</v>
      </c>
      <c r="AJ600">
        <f t="shared" ref="AJ600:AJ663" ca="1" si="190">IF(AN600=1,AI600/100*IF(X600&gt;0,X600,W600),0)</f>
        <v>0</v>
      </c>
      <c r="AK600">
        <f t="shared" si="180"/>
        <v>0</v>
      </c>
      <c r="AL600" s="28" t="e">
        <f ca="1">COUNTIF(OFFSET('SD Abgabe'!$C$32,VLOOKUP(J600,Art_Abgabe,3,FALSE),0,VLOOKUP(J600,Art_Abgabe,4,FALSE)-VLOOKUP(J600,Art_Abgabe,3,FALSE)+1,1),K600)</f>
        <v>#N/A</v>
      </c>
      <c r="AM600" s="14">
        <f ca="1">COUNTIF(OFFSET('SD Abgabe'!$M$32,VLOOKUP(E600,'SD Abgabe'!$A$33:$X$485,'SD Abgabe'!$X$28,FALSE),0,1,VLOOKUP(E600,'SD Abgabe'!$A$33:$Y$485,'SD Abgabe'!$Y$28,FALSE)),M600)</f>
        <v>0</v>
      </c>
      <c r="AN600" s="91">
        <f t="shared" ref="AN600:AN663" ca="1" si="191">IF(AND(I600&gt;0,K600&gt;0,M600&gt;0,R600&gt;0,OR(AND(AD600="Richtwerte ",AA600="",AC600=0),AND(OR(AD600="Richtwerte",AND(J600="eigene Stoffe",AD600&gt;0)),OR( Z600&gt;0,AA600&gt;0),OR(AB600&gt;0,AC600&gt;0)),AND(OR(AA600&gt;0,AC600&gt;0),OR(AD600="Richtwerte",AD600="Kennzeichnung",AD600="Analyse")))),1,0)</f>
        <v>0</v>
      </c>
      <c r="AO600" s="98">
        <f t="shared" si="181"/>
        <v>3</v>
      </c>
      <c r="AP600" s="98">
        <f t="shared" ref="AP600:AP663" si="192">IF(I600&gt;0,ROW(),0)</f>
        <v>0</v>
      </c>
      <c r="AQ600" s="17" t="str">
        <f t="shared" ref="AQ600:AQ663" si="193">CONCATENATE(F600&amp;"-"&amp;G600&amp;"-"&amp;$D$1)</f>
        <v>1900-1-Abgabe</v>
      </c>
    </row>
    <row r="601" spans="1:43">
      <c r="A601" s="98">
        <f t="shared" si="182"/>
        <v>0</v>
      </c>
      <c r="B601" s="98" t="str">
        <f>IF(C601=1,SUM($C$23:C601),"")</f>
        <v/>
      </c>
      <c r="C601" s="98">
        <f t="shared" si="183"/>
        <v>0</v>
      </c>
      <c r="D601" t="str">
        <f t="shared" si="175"/>
        <v>1900-1-Abgabe-</v>
      </c>
      <c r="E601" s="7" t="str">
        <f t="shared" ca="1" si="184"/>
        <v>-</v>
      </c>
      <c r="F601" s="7">
        <f t="shared" si="176"/>
        <v>1900</v>
      </c>
      <c r="G601" s="7">
        <f t="shared" si="177"/>
        <v>1</v>
      </c>
      <c r="H601" s="162">
        <f t="shared" ref="H601:H664" si="194">H600+1</f>
        <v>579</v>
      </c>
      <c r="I601" s="77"/>
      <c r="J601" s="78"/>
      <c r="K601" s="79"/>
      <c r="L601" s="80"/>
      <c r="M601" s="177"/>
      <c r="N601" s="309" t="str">
        <f t="shared" ca="1" si="185"/>
        <v/>
      </c>
      <c r="O601" s="310" t="str">
        <f ca="1">IFERROR(IF(VLOOKUP($E601,'SD Abgabe'!$A$32:$N$610,'SD Abgabe'!$D$28,FALSE)=0,"",VLOOKUP($E601,'SD Abgabe'!$A$32:$N$610,'SD Abgabe'!$D$28,FALSE)),"")</f>
        <v/>
      </c>
      <c r="P601" s="313"/>
      <c r="Q601" s="317" t="str">
        <f>IF(OR($M601=0,L601&lt;&gt;0),"",IFERROR(VLOOKUP($E601,'SD Abgabe'!$A$32:$N$610,'SD Abgabe'!$E$28,FALSE),""))</f>
        <v/>
      </c>
      <c r="R601" s="87"/>
      <c r="S601" s="81" t="str">
        <f t="shared" si="186"/>
        <v/>
      </c>
      <c r="T601" s="82">
        <f>IF(M601="Tierische Erzeugnisse",IF(OR($M601=0,L601&lt;&gt;0,U601&gt;0),"",IFERROR(VLOOKUP($E601,'SD Abgabe'!$A$32:$N$4326,'SD Abgabe'!$J$28,FALSE),0)),)</f>
        <v>0</v>
      </c>
      <c r="U601" s="83"/>
      <c r="V601" s="81" t="str">
        <f t="shared" si="178"/>
        <v/>
      </c>
      <c r="W601" s="82">
        <f>IF(M601="organische Düngemittel",IF(OR($M601=0,L601&lt;&gt;0,X601&gt;0),"",IFERROR(VLOOKUP($E601,'SD Abgabe'!$A$32:$N$4326,'SD Abgabe'!$J$28,FALSE),)),)</f>
        <v>0</v>
      </c>
      <c r="X601" s="84"/>
      <c r="Y601" s="85" t="str">
        <f ca="1">IFERROR(VLOOKUP($E601,'SD Abgabe'!$A$32:$N$610,Y$20,FALSE),"")</f>
        <v/>
      </c>
      <c r="Z601" s="86" t="str">
        <f ca="1">IFERROR(IF(AND(J601&lt;&gt;"eigene Stoffe",VLOOKUP($E601,'SD Abgabe'!$A$32:$N$610,'SD Abgabe'!$G$28,FALSE)=0),"",IF($L601&lt;&gt;0,"",IFERROR(IF(AND(P601&gt;0,O601&lt;&gt;"",Q601&lt;&gt;"t TM"),VLOOKUP($E601,'SD Abgabe'!$A$32:$N$610,'SD Abgabe'!$G$28,FALSE)/O601*P601,VLOOKUP($E601,'SD Abgabe'!$A$32:$N$610,'SD Abgabe'!$G$28,FALSE)),""))),"")</f>
        <v/>
      </c>
      <c r="AA601" s="87"/>
      <c r="AB601" s="86" t="str">
        <f ca="1">IFERROR(IF(AND(J601&lt;&gt;"eigene Stoffe",VLOOKUP($E601,'SD Abgabe'!$A$32:$N$610,'SD Abgabe'!$H$28,FALSE)=0),"",IF($L601&lt;&gt;0,"",IFERROR(IF(AND(P601&gt;0,O601&lt;&gt;"",Q601&lt;&gt;"t TM"),VLOOKUP($E601,'SD Abgabe'!$A$32:$N$610,'SD Abgabe'!$H$28,FALSE)/O601*P601,VLOOKUP($E601,'SD Abgabe'!$A$32:$N$610,'SD Abgabe'!$H$28,FALSE)),""))),"")</f>
        <v/>
      </c>
      <c r="AC601" s="87"/>
      <c r="AD601" s="424" t="s">
        <v>667</v>
      </c>
      <c r="AE601" s="26" t="str">
        <f>IF($M601=0,"",IFERROR(VLOOKUP($E601,'SD Abgabe'!$A$32:$N$556,AE$20,FALSE),""))</f>
        <v/>
      </c>
      <c r="AF601" s="15">
        <f t="shared" ca="1" si="179"/>
        <v>0</v>
      </c>
      <c r="AG601">
        <f t="shared" ca="1" si="187"/>
        <v>0</v>
      </c>
      <c r="AH601">
        <f t="shared" ca="1" si="188"/>
        <v>0</v>
      </c>
      <c r="AI601">
        <f t="shared" ca="1" si="189"/>
        <v>0</v>
      </c>
      <c r="AJ601">
        <f t="shared" ca="1" si="190"/>
        <v>0</v>
      </c>
      <c r="AK601">
        <f t="shared" si="180"/>
        <v>0</v>
      </c>
      <c r="AL601" s="28" t="e">
        <f ca="1">COUNTIF(OFFSET('SD Abgabe'!$C$32,VLOOKUP(J601,Art_Abgabe,3,FALSE),0,VLOOKUP(J601,Art_Abgabe,4,FALSE)-VLOOKUP(J601,Art_Abgabe,3,FALSE)+1,1),K601)</f>
        <v>#N/A</v>
      </c>
      <c r="AM601" s="14">
        <f ca="1">COUNTIF(OFFSET('SD Abgabe'!$M$32,VLOOKUP(E601,'SD Abgabe'!$A$33:$X$485,'SD Abgabe'!$X$28,FALSE),0,1,VLOOKUP(E601,'SD Abgabe'!$A$33:$Y$485,'SD Abgabe'!$Y$28,FALSE)),M601)</f>
        <v>0</v>
      </c>
      <c r="AN601" s="91">
        <f t="shared" ca="1" si="191"/>
        <v>0</v>
      </c>
      <c r="AO601" s="98">
        <f t="shared" si="181"/>
        <v>3</v>
      </c>
      <c r="AP601" s="98">
        <f t="shared" si="192"/>
        <v>0</v>
      </c>
      <c r="AQ601" s="17" t="str">
        <f t="shared" si="193"/>
        <v>1900-1-Abgabe</v>
      </c>
    </row>
    <row r="602" spans="1:43">
      <c r="A602" s="98">
        <f t="shared" si="182"/>
        <v>0</v>
      </c>
      <c r="B602" s="98" t="str">
        <f>IF(C602=1,SUM($C$23:C602),"")</f>
        <v/>
      </c>
      <c r="C602" s="98">
        <f t="shared" si="183"/>
        <v>0</v>
      </c>
      <c r="D602" t="str">
        <f t="shared" si="175"/>
        <v>1900-1-Abgabe-</v>
      </c>
      <c r="E602" s="7" t="str">
        <f t="shared" ca="1" si="184"/>
        <v>-</v>
      </c>
      <c r="F602" s="7">
        <f t="shared" si="176"/>
        <v>1900</v>
      </c>
      <c r="G602" s="7">
        <f t="shared" si="177"/>
        <v>1</v>
      </c>
      <c r="H602" s="162">
        <f t="shared" si="194"/>
        <v>580</v>
      </c>
      <c r="I602" s="77"/>
      <c r="J602" s="78"/>
      <c r="K602" s="79"/>
      <c r="L602" s="80"/>
      <c r="M602" s="177"/>
      <c r="N602" s="309" t="str">
        <f t="shared" ca="1" si="185"/>
        <v/>
      </c>
      <c r="O602" s="310" t="str">
        <f ca="1">IFERROR(IF(VLOOKUP($E602,'SD Abgabe'!$A$32:$N$610,'SD Abgabe'!$D$28,FALSE)=0,"",VLOOKUP($E602,'SD Abgabe'!$A$32:$N$610,'SD Abgabe'!$D$28,FALSE)),"")</f>
        <v/>
      </c>
      <c r="P602" s="313"/>
      <c r="Q602" s="317" t="str">
        <f>IF(OR($M602=0,L602&lt;&gt;0),"",IFERROR(VLOOKUP($E602,'SD Abgabe'!$A$32:$N$610,'SD Abgabe'!$E$28,FALSE),""))</f>
        <v/>
      </c>
      <c r="R602" s="87"/>
      <c r="S602" s="81" t="str">
        <f t="shared" si="186"/>
        <v/>
      </c>
      <c r="T602" s="82">
        <f>IF(M602="Tierische Erzeugnisse",IF(OR($M602=0,L602&lt;&gt;0,U602&gt;0),"",IFERROR(VLOOKUP($E602,'SD Abgabe'!$A$32:$N$4326,'SD Abgabe'!$J$28,FALSE),0)),)</f>
        <v>0</v>
      </c>
      <c r="U602" s="83"/>
      <c r="V602" s="81" t="str">
        <f t="shared" si="178"/>
        <v/>
      </c>
      <c r="W602" s="82">
        <f>IF(M602="organische Düngemittel",IF(OR($M602=0,L602&lt;&gt;0,X602&gt;0),"",IFERROR(VLOOKUP($E602,'SD Abgabe'!$A$32:$N$4326,'SD Abgabe'!$J$28,FALSE),)),)</f>
        <v>0</v>
      </c>
      <c r="X602" s="84"/>
      <c r="Y602" s="85" t="str">
        <f ca="1">IFERROR(VLOOKUP($E602,'SD Abgabe'!$A$32:$N$610,Y$20,FALSE),"")</f>
        <v/>
      </c>
      <c r="Z602" s="86" t="str">
        <f ca="1">IFERROR(IF(AND(J602&lt;&gt;"eigene Stoffe",VLOOKUP($E602,'SD Abgabe'!$A$32:$N$610,'SD Abgabe'!$G$28,FALSE)=0),"",IF($L602&lt;&gt;0,"",IFERROR(IF(AND(P602&gt;0,O602&lt;&gt;"",Q602&lt;&gt;"t TM"),VLOOKUP($E602,'SD Abgabe'!$A$32:$N$610,'SD Abgabe'!$G$28,FALSE)/O602*P602,VLOOKUP($E602,'SD Abgabe'!$A$32:$N$610,'SD Abgabe'!$G$28,FALSE)),""))),"")</f>
        <v/>
      </c>
      <c r="AA602" s="87"/>
      <c r="AB602" s="86" t="str">
        <f ca="1">IFERROR(IF(AND(J602&lt;&gt;"eigene Stoffe",VLOOKUP($E602,'SD Abgabe'!$A$32:$N$610,'SD Abgabe'!$H$28,FALSE)=0),"",IF($L602&lt;&gt;0,"",IFERROR(IF(AND(P602&gt;0,O602&lt;&gt;"",Q602&lt;&gt;"t TM"),VLOOKUP($E602,'SD Abgabe'!$A$32:$N$610,'SD Abgabe'!$H$28,FALSE)/O602*P602,VLOOKUP($E602,'SD Abgabe'!$A$32:$N$610,'SD Abgabe'!$H$28,FALSE)),""))),"")</f>
        <v/>
      </c>
      <c r="AC602" s="87"/>
      <c r="AD602" s="424" t="s">
        <v>667</v>
      </c>
      <c r="AE602" s="26" t="str">
        <f>IF($M602=0,"",IFERROR(VLOOKUP($E602,'SD Abgabe'!$A$32:$N$556,AE$20,FALSE),""))</f>
        <v/>
      </c>
      <c r="AF602" s="15">
        <f t="shared" ca="1" si="179"/>
        <v>0</v>
      </c>
      <c r="AG602">
        <f t="shared" ca="1" si="187"/>
        <v>0</v>
      </c>
      <c r="AH602">
        <f t="shared" ca="1" si="188"/>
        <v>0</v>
      </c>
      <c r="AI602">
        <f t="shared" ca="1" si="189"/>
        <v>0</v>
      </c>
      <c r="AJ602">
        <f t="shared" ca="1" si="190"/>
        <v>0</v>
      </c>
      <c r="AK602">
        <f t="shared" si="180"/>
        <v>0</v>
      </c>
      <c r="AL602" s="28" t="e">
        <f ca="1">COUNTIF(OFFSET('SD Abgabe'!$C$32,VLOOKUP(J602,Art_Abgabe,3,FALSE),0,VLOOKUP(J602,Art_Abgabe,4,FALSE)-VLOOKUP(J602,Art_Abgabe,3,FALSE)+1,1),K602)</f>
        <v>#N/A</v>
      </c>
      <c r="AM602" s="14">
        <f ca="1">COUNTIF(OFFSET('SD Abgabe'!$M$32,VLOOKUP(E602,'SD Abgabe'!$A$33:$X$485,'SD Abgabe'!$X$28,FALSE),0,1,VLOOKUP(E602,'SD Abgabe'!$A$33:$Y$485,'SD Abgabe'!$Y$28,FALSE)),M602)</f>
        <v>0</v>
      </c>
      <c r="AN602" s="91">
        <f t="shared" ca="1" si="191"/>
        <v>0</v>
      </c>
      <c r="AO602" s="98">
        <f t="shared" si="181"/>
        <v>3</v>
      </c>
      <c r="AP602" s="98">
        <f t="shared" si="192"/>
        <v>0</v>
      </c>
      <c r="AQ602" s="17" t="str">
        <f t="shared" si="193"/>
        <v>1900-1-Abgabe</v>
      </c>
    </row>
    <row r="603" spans="1:43">
      <c r="A603" s="98">
        <f t="shared" si="182"/>
        <v>0</v>
      </c>
      <c r="B603" s="98" t="str">
        <f>IF(C603=1,SUM($C$23:C603),"")</f>
        <v/>
      </c>
      <c r="C603" s="98">
        <f t="shared" si="183"/>
        <v>0</v>
      </c>
      <c r="D603" t="str">
        <f t="shared" ref="D603:D666" si="195">CONCATENATE(F603&amp;"-"&amp;G603&amp;"-"&amp;$D$1&amp;"-"&amp;M603)</f>
        <v>1900-1-Abgabe-</v>
      </c>
      <c r="E603" s="7" t="str">
        <f t="shared" ca="1" si="184"/>
        <v>-</v>
      </c>
      <c r="F603" s="7">
        <f t="shared" ref="F603:F666" si="196">YEAR(I603)</f>
        <v>1900</v>
      </c>
      <c r="G603" s="7">
        <f t="shared" ref="G603:G666" si="197">IF(MONTH(I603)&lt;7,1,2)</f>
        <v>1</v>
      </c>
      <c r="H603" s="162">
        <f t="shared" si="194"/>
        <v>581</v>
      </c>
      <c r="I603" s="77"/>
      <c r="J603" s="78"/>
      <c r="K603" s="79"/>
      <c r="L603" s="80"/>
      <c r="M603" s="177"/>
      <c r="N603" s="309" t="str">
        <f t="shared" ca="1" si="185"/>
        <v/>
      </c>
      <c r="O603" s="310" t="str">
        <f ca="1">IFERROR(IF(VLOOKUP($E603,'SD Abgabe'!$A$32:$N$610,'SD Abgabe'!$D$28,FALSE)=0,"",VLOOKUP($E603,'SD Abgabe'!$A$32:$N$610,'SD Abgabe'!$D$28,FALSE)),"")</f>
        <v/>
      </c>
      <c r="P603" s="313"/>
      <c r="Q603" s="317" t="str">
        <f>IF(OR($M603=0,L603&lt;&gt;0),"",IFERROR(VLOOKUP($E603,'SD Abgabe'!$A$32:$N$610,'SD Abgabe'!$E$28,FALSE),""))</f>
        <v/>
      </c>
      <c r="R603" s="87"/>
      <c r="S603" s="81" t="str">
        <f t="shared" si="186"/>
        <v/>
      </c>
      <c r="T603" s="82">
        <f>IF(M603="Tierische Erzeugnisse",IF(OR($M603=0,L603&lt;&gt;0,U603&gt;0),"",IFERROR(VLOOKUP($E603,'SD Abgabe'!$A$32:$N$4326,'SD Abgabe'!$J$28,FALSE),0)),)</f>
        <v>0</v>
      </c>
      <c r="U603" s="83"/>
      <c r="V603" s="81" t="str">
        <f t="shared" ref="V603:V666" si="198">IF(M603="organische Düngemittel","%","")</f>
        <v/>
      </c>
      <c r="W603" s="82">
        <f>IF(M603="organische Düngemittel",IF(OR($M603=0,L603&lt;&gt;0,X603&gt;0),"",IFERROR(VLOOKUP($E603,'SD Abgabe'!$A$32:$N$4326,'SD Abgabe'!$J$28,FALSE),)),)</f>
        <v>0</v>
      </c>
      <c r="X603" s="84"/>
      <c r="Y603" s="85" t="str">
        <f ca="1">IFERROR(VLOOKUP($E603,'SD Abgabe'!$A$32:$N$610,Y$20,FALSE),"")</f>
        <v/>
      </c>
      <c r="Z603" s="86" t="str">
        <f ca="1">IFERROR(IF(AND(J603&lt;&gt;"eigene Stoffe",VLOOKUP($E603,'SD Abgabe'!$A$32:$N$610,'SD Abgabe'!$G$28,FALSE)=0),"",IF($L603&lt;&gt;0,"",IFERROR(IF(AND(P603&gt;0,O603&lt;&gt;"",Q603&lt;&gt;"t TM"),VLOOKUP($E603,'SD Abgabe'!$A$32:$N$610,'SD Abgabe'!$G$28,FALSE)/O603*P603,VLOOKUP($E603,'SD Abgabe'!$A$32:$N$610,'SD Abgabe'!$G$28,FALSE)),""))),"")</f>
        <v/>
      </c>
      <c r="AA603" s="87"/>
      <c r="AB603" s="86" t="str">
        <f ca="1">IFERROR(IF(AND(J603&lt;&gt;"eigene Stoffe",VLOOKUP($E603,'SD Abgabe'!$A$32:$N$610,'SD Abgabe'!$H$28,FALSE)=0),"",IF($L603&lt;&gt;0,"",IFERROR(IF(AND(P603&gt;0,O603&lt;&gt;"",Q603&lt;&gt;"t TM"),VLOOKUP($E603,'SD Abgabe'!$A$32:$N$610,'SD Abgabe'!$H$28,FALSE)/O603*P603,VLOOKUP($E603,'SD Abgabe'!$A$32:$N$610,'SD Abgabe'!$H$28,FALSE)),""))),"")</f>
        <v/>
      </c>
      <c r="AC603" s="87"/>
      <c r="AD603" s="424" t="s">
        <v>667</v>
      </c>
      <c r="AE603" s="26" t="str">
        <f>IF($M603=0,"",IFERROR(VLOOKUP($E603,'SD Abgabe'!$A$32:$N$556,AE$20,FALSE),""))</f>
        <v/>
      </c>
      <c r="AF603" s="15">
        <f t="shared" ref="AF603:AF666" ca="1" si="199">IFERROR(N603*R603/100,0)</f>
        <v>0</v>
      </c>
      <c r="AG603">
        <f t="shared" ca="1" si="187"/>
        <v>0</v>
      </c>
      <c r="AH603">
        <f t="shared" ca="1" si="188"/>
        <v>0</v>
      </c>
      <c r="AI603">
        <f t="shared" ca="1" si="189"/>
        <v>0</v>
      </c>
      <c r="AJ603">
        <f t="shared" ca="1" si="190"/>
        <v>0</v>
      </c>
      <c r="AK603">
        <f t="shared" ref="AK603:AK666" si="200">IFERROR(AE603*$R603,0)</f>
        <v>0</v>
      </c>
      <c r="AL603" s="28" t="e">
        <f ca="1">COUNTIF(OFFSET('SD Abgabe'!$C$32,VLOOKUP(J603,Art_Abgabe,3,FALSE),0,VLOOKUP(J603,Art_Abgabe,4,FALSE)-VLOOKUP(J603,Art_Abgabe,3,FALSE)+1,1),K603)</f>
        <v>#N/A</v>
      </c>
      <c r="AM603" s="14">
        <f ca="1">COUNTIF(OFFSET('SD Abgabe'!$M$32,VLOOKUP(E603,'SD Abgabe'!$A$33:$X$485,'SD Abgabe'!$X$28,FALSE),0,1,VLOOKUP(E603,'SD Abgabe'!$A$33:$Y$485,'SD Abgabe'!$Y$28,FALSE)),M603)</f>
        <v>0</v>
      </c>
      <c r="AN603" s="91">
        <f t="shared" ca="1" si="191"/>
        <v>0</v>
      </c>
      <c r="AO603" s="98">
        <f t="shared" ref="AO603:AO666" si="201">IF(OR(AA603&gt;0,AC603&gt;0),2,3)</f>
        <v>3</v>
      </c>
      <c r="AP603" s="98">
        <f t="shared" si="192"/>
        <v>0</v>
      </c>
      <c r="AQ603" s="17" t="str">
        <f t="shared" si="193"/>
        <v>1900-1-Abgabe</v>
      </c>
    </row>
    <row r="604" spans="1:43">
      <c r="A604" s="98">
        <f t="shared" si="182"/>
        <v>0</v>
      </c>
      <c r="B604" s="98" t="str">
        <f>IF(C604=1,SUM($C$23:C604),"")</f>
        <v/>
      </c>
      <c r="C604" s="98">
        <f t="shared" si="183"/>
        <v>0</v>
      </c>
      <c r="D604" t="str">
        <f t="shared" si="195"/>
        <v>1900-1-Abgabe-</v>
      </c>
      <c r="E604" s="7" t="str">
        <f t="shared" ca="1" si="184"/>
        <v>-</v>
      </c>
      <c r="F604" s="7">
        <f t="shared" si="196"/>
        <v>1900</v>
      </c>
      <c r="G604" s="7">
        <f t="shared" si="197"/>
        <v>1</v>
      </c>
      <c r="H604" s="162">
        <f t="shared" si="194"/>
        <v>582</v>
      </c>
      <c r="I604" s="77"/>
      <c r="J604" s="78"/>
      <c r="K604" s="79"/>
      <c r="L604" s="80"/>
      <c r="M604" s="177"/>
      <c r="N604" s="309" t="str">
        <f t="shared" ca="1" si="185"/>
        <v/>
      </c>
      <c r="O604" s="310" t="str">
        <f ca="1">IFERROR(IF(VLOOKUP($E604,'SD Abgabe'!$A$32:$N$610,'SD Abgabe'!$D$28,FALSE)=0,"",VLOOKUP($E604,'SD Abgabe'!$A$32:$N$610,'SD Abgabe'!$D$28,FALSE)),"")</f>
        <v/>
      </c>
      <c r="P604" s="313"/>
      <c r="Q604" s="317" t="str">
        <f>IF(OR($M604=0,L604&lt;&gt;0),"",IFERROR(VLOOKUP($E604,'SD Abgabe'!$A$32:$N$610,'SD Abgabe'!$E$28,FALSE),""))</f>
        <v/>
      </c>
      <c r="R604" s="87"/>
      <c r="S604" s="81" t="str">
        <f t="shared" si="186"/>
        <v/>
      </c>
      <c r="T604" s="82">
        <f>IF(M604="Tierische Erzeugnisse",IF(OR($M604=0,L604&lt;&gt;0,U604&gt;0),"",IFERROR(VLOOKUP($E604,'SD Abgabe'!$A$32:$N$4326,'SD Abgabe'!$J$28,FALSE),0)),)</f>
        <v>0</v>
      </c>
      <c r="U604" s="83"/>
      <c r="V604" s="81" t="str">
        <f t="shared" si="198"/>
        <v/>
      </c>
      <c r="W604" s="82">
        <f>IF(M604="organische Düngemittel",IF(OR($M604=0,L604&lt;&gt;0,X604&gt;0),"",IFERROR(VLOOKUP($E604,'SD Abgabe'!$A$32:$N$4326,'SD Abgabe'!$J$28,FALSE),)),)</f>
        <v>0</v>
      </c>
      <c r="X604" s="84"/>
      <c r="Y604" s="85" t="str">
        <f ca="1">IFERROR(VLOOKUP($E604,'SD Abgabe'!$A$32:$N$610,Y$20,FALSE),"")</f>
        <v/>
      </c>
      <c r="Z604" s="86" t="str">
        <f ca="1">IFERROR(IF(AND(J604&lt;&gt;"eigene Stoffe",VLOOKUP($E604,'SD Abgabe'!$A$32:$N$610,'SD Abgabe'!$G$28,FALSE)=0),"",IF($L604&lt;&gt;0,"",IFERROR(IF(AND(P604&gt;0,O604&lt;&gt;"",Q604&lt;&gt;"t TM"),VLOOKUP($E604,'SD Abgabe'!$A$32:$N$610,'SD Abgabe'!$G$28,FALSE)/O604*P604,VLOOKUP($E604,'SD Abgabe'!$A$32:$N$610,'SD Abgabe'!$G$28,FALSE)),""))),"")</f>
        <v/>
      </c>
      <c r="AA604" s="87"/>
      <c r="AB604" s="86" t="str">
        <f ca="1">IFERROR(IF(AND(J604&lt;&gt;"eigene Stoffe",VLOOKUP($E604,'SD Abgabe'!$A$32:$N$610,'SD Abgabe'!$H$28,FALSE)=0),"",IF($L604&lt;&gt;0,"",IFERROR(IF(AND(P604&gt;0,O604&lt;&gt;"",Q604&lt;&gt;"t TM"),VLOOKUP($E604,'SD Abgabe'!$A$32:$N$610,'SD Abgabe'!$H$28,FALSE)/O604*P604,VLOOKUP($E604,'SD Abgabe'!$A$32:$N$610,'SD Abgabe'!$H$28,FALSE)),""))),"")</f>
        <v/>
      </c>
      <c r="AC604" s="87"/>
      <c r="AD604" s="424" t="s">
        <v>667</v>
      </c>
      <c r="AE604" s="26" t="str">
        <f>IF($M604=0,"",IFERROR(VLOOKUP($E604,'SD Abgabe'!$A$32:$N$556,AE$20,FALSE),""))</f>
        <v/>
      </c>
      <c r="AF604" s="15">
        <f t="shared" ca="1" si="199"/>
        <v>0</v>
      </c>
      <c r="AG604">
        <f t="shared" ca="1" si="187"/>
        <v>0</v>
      </c>
      <c r="AH604">
        <f t="shared" ca="1" si="188"/>
        <v>0</v>
      </c>
      <c r="AI604">
        <f t="shared" ca="1" si="189"/>
        <v>0</v>
      </c>
      <c r="AJ604">
        <f t="shared" ca="1" si="190"/>
        <v>0</v>
      </c>
      <c r="AK604">
        <f t="shared" si="200"/>
        <v>0</v>
      </c>
      <c r="AL604" s="28" t="e">
        <f ca="1">COUNTIF(OFFSET('SD Abgabe'!$C$32,VLOOKUP(J604,Art_Abgabe,3,FALSE),0,VLOOKUP(J604,Art_Abgabe,4,FALSE)-VLOOKUP(J604,Art_Abgabe,3,FALSE)+1,1),K604)</f>
        <v>#N/A</v>
      </c>
      <c r="AM604" s="14">
        <f ca="1">COUNTIF(OFFSET('SD Abgabe'!$M$32,VLOOKUP(E604,'SD Abgabe'!$A$33:$X$485,'SD Abgabe'!$X$28,FALSE),0,1,VLOOKUP(E604,'SD Abgabe'!$A$33:$Y$485,'SD Abgabe'!$Y$28,FALSE)),M604)</f>
        <v>0</v>
      </c>
      <c r="AN604" s="91">
        <f t="shared" ca="1" si="191"/>
        <v>0</v>
      </c>
      <c r="AO604" s="98">
        <f t="shared" si="201"/>
        <v>3</v>
      </c>
      <c r="AP604" s="98">
        <f t="shared" si="192"/>
        <v>0</v>
      </c>
      <c r="AQ604" s="17" t="str">
        <f t="shared" si="193"/>
        <v>1900-1-Abgabe</v>
      </c>
    </row>
    <row r="605" spans="1:43">
      <c r="A605" s="98">
        <f t="shared" si="182"/>
        <v>0</v>
      </c>
      <c r="B605" s="98" t="str">
        <f>IF(C605=1,SUM($C$23:C605),"")</f>
        <v/>
      </c>
      <c r="C605" s="98">
        <f t="shared" si="183"/>
        <v>0</v>
      </c>
      <c r="D605" t="str">
        <f t="shared" si="195"/>
        <v>1900-1-Abgabe-</v>
      </c>
      <c r="E605" s="7" t="str">
        <f t="shared" ca="1" si="184"/>
        <v>-</v>
      </c>
      <c r="F605" s="7">
        <f t="shared" si="196"/>
        <v>1900</v>
      </c>
      <c r="G605" s="7">
        <f t="shared" si="197"/>
        <v>1</v>
      </c>
      <c r="H605" s="162">
        <f t="shared" si="194"/>
        <v>583</v>
      </c>
      <c r="I605" s="77"/>
      <c r="J605" s="78"/>
      <c r="K605" s="79"/>
      <c r="L605" s="80"/>
      <c r="M605" s="177"/>
      <c r="N605" s="309" t="str">
        <f t="shared" ca="1" si="185"/>
        <v/>
      </c>
      <c r="O605" s="310" t="str">
        <f ca="1">IFERROR(IF(VLOOKUP($E605,'SD Abgabe'!$A$32:$N$610,'SD Abgabe'!$D$28,FALSE)=0,"",VLOOKUP($E605,'SD Abgabe'!$A$32:$N$610,'SD Abgabe'!$D$28,FALSE)),"")</f>
        <v/>
      </c>
      <c r="P605" s="313"/>
      <c r="Q605" s="317" t="str">
        <f>IF(OR($M605=0,L605&lt;&gt;0),"",IFERROR(VLOOKUP($E605,'SD Abgabe'!$A$32:$N$610,'SD Abgabe'!$E$28,FALSE),""))</f>
        <v/>
      </c>
      <c r="R605" s="87"/>
      <c r="S605" s="81" t="str">
        <f t="shared" si="186"/>
        <v/>
      </c>
      <c r="T605" s="82">
        <f>IF(M605="Tierische Erzeugnisse",IF(OR($M605=0,L605&lt;&gt;0,U605&gt;0),"",IFERROR(VLOOKUP($E605,'SD Abgabe'!$A$32:$N$4326,'SD Abgabe'!$J$28,FALSE),0)),)</f>
        <v>0</v>
      </c>
      <c r="U605" s="83"/>
      <c r="V605" s="81" t="str">
        <f t="shared" si="198"/>
        <v/>
      </c>
      <c r="W605" s="82">
        <f>IF(M605="organische Düngemittel",IF(OR($M605=0,L605&lt;&gt;0,X605&gt;0),"",IFERROR(VLOOKUP($E605,'SD Abgabe'!$A$32:$N$4326,'SD Abgabe'!$J$28,FALSE),)),)</f>
        <v>0</v>
      </c>
      <c r="X605" s="84"/>
      <c r="Y605" s="85" t="str">
        <f ca="1">IFERROR(VLOOKUP($E605,'SD Abgabe'!$A$32:$N$610,Y$20,FALSE),"")</f>
        <v/>
      </c>
      <c r="Z605" s="86" t="str">
        <f ca="1">IFERROR(IF(AND(J605&lt;&gt;"eigene Stoffe",VLOOKUP($E605,'SD Abgabe'!$A$32:$N$610,'SD Abgabe'!$G$28,FALSE)=0),"",IF($L605&lt;&gt;0,"",IFERROR(IF(AND(P605&gt;0,O605&lt;&gt;"",Q605&lt;&gt;"t TM"),VLOOKUP($E605,'SD Abgabe'!$A$32:$N$610,'SD Abgabe'!$G$28,FALSE)/O605*P605,VLOOKUP($E605,'SD Abgabe'!$A$32:$N$610,'SD Abgabe'!$G$28,FALSE)),""))),"")</f>
        <v/>
      </c>
      <c r="AA605" s="87"/>
      <c r="AB605" s="86" t="str">
        <f ca="1">IFERROR(IF(AND(J605&lt;&gt;"eigene Stoffe",VLOOKUP($E605,'SD Abgabe'!$A$32:$N$610,'SD Abgabe'!$H$28,FALSE)=0),"",IF($L605&lt;&gt;0,"",IFERROR(IF(AND(P605&gt;0,O605&lt;&gt;"",Q605&lt;&gt;"t TM"),VLOOKUP($E605,'SD Abgabe'!$A$32:$N$610,'SD Abgabe'!$H$28,FALSE)/O605*P605,VLOOKUP($E605,'SD Abgabe'!$A$32:$N$610,'SD Abgabe'!$H$28,FALSE)),""))),"")</f>
        <v/>
      </c>
      <c r="AC605" s="87"/>
      <c r="AD605" s="424" t="s">
        <v>667</v>
      </c>
      <c r="AE605" s="26" t="str">
        <f>IF($M605=0,"",IFERROR(VLOOKUP($E605,'SD Abgabe'!$A$32:$N$556,AE$20,FALSE),""))</f>
        <v/>
      </c>
      <c r="AF605" s="15">
        <f t="shared" ca="1" si="199"/>
        <v>0</v>
      </c>
      <c r="AG605">
        <f t="shared" ca="1" si="187"/>
        <v>0</v>
      </c>
      <c r="AH605">
        <f t="shared" ca="1" si="188"/>
        <v>0</v>
      </c>
      <c r="AI605">
        <f t="shared" ca="1" si="189"/>
        <v>0</v>
      </c>
      <c r="AJ605">
        <f t="shared" ca="1" si="190"/>
        <v>0</v>
      </c>
      <c r="AK605">
        <f t="shared" si="200"/>
        <v>0</v>
      </c>
      <c r="AL605" s="28" t="e">
        <f ca="1">COUNTIF(OFFSET('SD Abgabe'!$C$32,VLOOKUP(J605,Art_Abgabe,3,FALSE),0,VLOOKUP(J605,Art_Abgabe,4,FALSE)-VLOOKUP(J605,Art_Abgabe,3,FALSE)+1,1),K605)</f>
        <v>#N/A</v>
      </c>
      <c r="AM605" s="14">
        <f ca="1">COUNTIF(OFFSET('SD Abgabe'!$M$32,VLOOKUP(E605,'SD Abgabe'!$A$33:$X$485,'SD Abgabe'!$X$28,FALSE),0,1,VLOOKUP(E605,'SD Abgabe'!$A$33:$Y$485,'SD Abgabe'!$Y$28,FALSE)),M605)</f>
        <v>0</v>
      </c>
      <c r="AN605" s="91">
        <f t="shared" ca="1" si="191"/>
        <v>0</v>
      </c>
      <c r="AO605" s="98">
        <f t="shared" si="201"/>
        <v>3</v>
      </c>
      <c r="AP605" s="98">
        <f t="shared" si="192"/>
        <v>0</v>
      </c>
      <c r="AQ605" s="17" t="str">
        <f t="shared" si="193"/>
        <v>1900-1-Abgabe</v>
      </c>
    </row>
    <row r="606" spans="1:43">
      <c r="A606" s="98">
        <f t="shared" si="182"/>
        <v>0</v>
      </c>
      <c r="B606" s="98" t="str">
        <f>IF(C606=1,SUM($C$23:C606),"")</f>
        <v/>
      </c>
      <c r="C606" s="98">
        <f t="shared" si="183"/>
        <v>0</v>
      </c>
      <c r="D606" t="str">
        <f t="shared" si="195"/>
        <v>1900-1-Abgabe-</v>
      </c>
      <c r="E606" s="7" t="str">
        <f t="shared" ca="1" si="184"/>
        <v>-</v>
      </c>
      <c r="F606" s="7">
        <f t="shared" si="196"/>
        <v>1900</v>
      </c>
      <c r="G606" s="7">
        <f t="shared" si="197"/>
        <v>1</v>
      </c>
      <c r="H606" s="162">
        <f t="shared" si="194"/>
        <v>584</v>
      </c>
      <c r="I606" s="77"/>
      <c r="J606" s="78"/>
      <c r="K606" s="79"/>
      <c r="L606" s="80"/>
      <c r="M606" s="177"/>
      <c r="N606" s="309" t="str">
        <f t="shared" ca="1" si="185"/>
        <v/>
      </c>
      <c r="O606" s="310" t="str">
        <f ca="1">IFERROR(IF(VLOOKUP($E606,'SD Abgabe'!$A$32:$N$610,'SD Abgabe'!$D$28,FALSE)=0,"",VLOOKUP($E606,'SD Abgabe'!$A$32:$N$610,'SD Abgabe'!$D$28,FALSE)),"")</f>
        <v/>
      </c>
      <c r="P606" s="313"/>
      <c r="Q606" s="317" t="str">
        <f>IF(OR($M606=0,L606&lt;&gt;0),"",IFERROR(VLOOKUP($E606,'SD Abgabe'!$A$32:$N$610,'SD Abgabe'!$E$28,FALSE),""))</f>
        <v/>
      </c>
      <c r="R606" s="87"/>
      <c r="S606" s="81" t="str">
        <f t="shared" si="186"/>
        <v/>
      </c>
      <c r="T606" s="82">
        <f>IF(M606="Tierische Erzeugnisse",IF(OR($M606=0,L606&lt;&gt;0,U606&gt;0),"",IFERROR(VLOOKUP($E606,'SD Abgabe'!$A$32:$N$4326,'SD Abgabe'!$J$28,FALSE),0)),)</f>
        <v>0</v>
      </c>
      <c r="U606" s="83"/>
      <c r="V606" s="81" t="str">
        <f t="shared" si="198"/>
        <v/>
      </c>
      <c r="W606" s="82">
        <f>IF(M606="organische Düngemittel",IF(OR($M606=0,L606&lt;&gt;0,X606&gt;0),"",IFERROR(VLOOKUP($E606,'SD Abgabe'!$A$32:$N$4326,'SD Abgabe'!$J$28,FALSE),)),)</f>
        <v>0</v>
      </c>
      <c r="X606" s="84"/>
      <c r="Y606" s="85" t="str">
        <f ca="1">IFERROR(VLOOKUP($E606,'SD Abgabe'!$A$32:$N$610,Y$20,FALSE),"")</f>
        <v/>
      </c>
      <c r="Z606" s="86" t="str">
        <f ca="1">IFERROR(IF(AND(J606&lt;&gt;"eigene Stoffe",VLOOKUP($E606,'SD Abgabe'!$A$32:$N$610,'SD Abgabe'!$G$28,FALSE)=0),"",IF($L606&lt;&gt;0,"",IFERROR(IF(AND(P606&gt;0,O606&lt;&gt;"",Q606&lt;&gt;"t TM"),VLOOKUP($E606,'SD Abgabe'!$A$32:$N$610,'SD Abgabe'!$G$28,FALSE)/O606*P606,VLOOKUP($E606,'SD Abgabe'!$A$32:$N$610,'SD Abgabe'!$G$28,FALSE)),""))),"")</f>
        <v/>
      </c>
      <c r="AA606" s="87"/>
      <c r="AB606" s="86" t="str">
        <f ca="1">IFERROR(IF(AND(J606&lt;&gt;"eigene Stoffe",VLOOKUP($E606,'SD Abgabe'!$A$32:$N$610,'SD Abgabe'!$H$28,FALSE)=0),"",IF($L606&lt;&gt;0,"",IFERROR(IF(AND(P606&gt;0,O606&lt;&gt;"",Q606&lt;&gt;"t TM"),VLOOKUP($E606,'SD Abgabe'!$A$32:$N$610,'SD Abgabe'!$H$28,FALSE)/O606*P606,VLOOKUP($E606,'SD Abgabe'!$A$32:$N$610,'SD Abgabe'!$H$28,FALSE)),""))),"")</f>
        <v/>
      </c>
      <c r="AC606" s="87"/>
      <c r="AD606" s="424" t="s">
        <v>667</v>
      </c>
      <c r="AE606" s="26" t="str">
        <f>IF($M606=0,"",IFERROR(VLOOKUP($E606,'SD Abgabe'!$A$32:$N$556,AE$20,FALSE),""))</f>
        <v/>
      </c>
      <c r="AF606" s="15">
        <f t="shared" ca="1" si="199"/>
        <v>0</v>
      </c>
      <c r="AG606">
        <f t="shared" ca="1" si="187"/>
        <v>0</v>
      </c>
      <c r="AH606">
        <f t="shared" ca="1" si="188"/>
        <v>0</v>
      </c>
      <c r="AI606">
        <f t="shared" ca="1" si="189"/>
        <v>0</v>
      </c>
      <c r="AJ606">
        <f t="shared" ca="1" si="190"/>
        <v>0</v>
      </c>
      <c r="AK606">
        <f t="shared" si="200"/>
        <v>0</v>
      </c>
      <c r="AL606" s="28" t="e">
        <f ca="1">COUNTIF(OFFSET('SD Abgabe'!$C$32,VLOOKUP(J606,Art_Abgabe,3,FALSE),0,VLOOKUP(J606,Art_Abgabe,4,FALSE)-VLOOKUP(J606,Art_Abgabe,3,FALSE)+1,1),K606)</f>
        <v>#N/A</v>
      </c>
      <c r="AM606" s="14">
        <f ca="1">COUNTIF(OFFSET('SD Abgabe'!$M$32,VLOOKUP(E606,'SD Abgabe'!$A$33:$X$485,'SD Abgabe'!$X$28,FALSE),0,1,VLOOKUP(E606,'SD Abgabe'!$A$33:$Y$485,'SD Abgabe'!$Y$28,FALSE)),M606)</f>
        <v>0</v>
      </c>
      <c r="AN606" s="91">
        <f t="shared" ca="1" si="191"/>
        <v>0</v>
      </c>
      <c r="AO606" s="98">
        <f t="shared" si="201"/>
        <v>3</v>
      </c>
      <c r="AP606" s="98">
        <f t="shared" si="192"/>
        <v>0</v>
      </c>
      <c r="AQ606" s="17" t="str">
        <f t="shared" si="193"/>
        <v>1900-1-Abgabe</v>
      </c>
    </row>
    <row r="607" spans="1:43">
      <c r="A607" s="98">
        <f t="shared" si="182"/>
        <v>0</v>
      </c>
      <c r="B607" s="98" t="str">
        <f>IF(C607=1,SUM($C$23:C607),"")</f>
        <v/>
      </c>
      <c r="C607" s="98">
        <f t="shared" si="183"/>
        <v>0</v>
      </c>
      <c r="D607" t="str">
        <f t="shared" si="195"/>
        <v>1900-1-Abgabe-</v>
      </c>
      <c r="E607" s="7" t="str">
        <f t="shared" ca="1" si="184"/>
        <v>-</v>
      </c>
      <c r="F607" s="7">
        <f t="shared" si="196"/>
        <v>1900</v>
      </c>
      <c r="G607" s="7">
        <f t="shared" si="197"/>
        <v>1</v>
      </c>
      <c r="H607" s="162">
        <f t="shared" si="194"/>
        <v>585</v>
      </c>
      <c r="I607" s="77"/>
      <c r="J607" s="78"/>
      <c r="K607" s="79"/>
      <c r="L607" s="80"/>
      <c r="M607" s="177"/>
      <c r="N607" s="309" t="str">
        <f t="shared" ca="1" si="185"/>
        <v/>
      </c>
      <c r="O607" s="310" t="str">
        <f ca="1">IFERROR(IF(VLOOKUP($E607,'SD Abgabe'!$A$32:$N$610,'SD Abgabe'!$D$28,FALSE)=0,"",VLOOKUP($E607,'SD Abgabe'!$A$32:$N$610,'SD Abgabe'!$D$28,FALSE)),"")</f>
        <v/>
      </c>
      <c r="P607" s="313"/>
      <c r="Q607" s="317" t="str">
        <f>IF(OR($M607=0,L607&lt;&gt;0),"",IFERROR(VLOOKUP($E607,'SD Abgabe'!$A$32:$N$610,'SD Abgabe'!$E$28,FALSE),""))</f>
        <v/>
      </c>
      <c r="R607" s="87"/>
      <c r="S607" s="81" t="str">
        <f t="shared" si="186"/>
        <v/>
      </c>
      <c r="T607" s="82">
        <f>IF(M607="Tierische Erzeugnisse",IF(OR($M607=0,L607&lt;&gt;0,U607&gt;0),"",IFERROR(VLOOKUP($E607,'SD Abgabe'!$A$32:$N$4326,'SD Abgabe'!$J$28,FALSE),0)),)</f>
        <v>0</v>
      </c>
      <c r="U607" s="83"/>
      <c r="V607" s="81" t="str">
        <f t="shared" si="198"/>
        <v/>
      </c>
      <c r="W607" s="82">
        <f>IF(M607="organische Düngemittel",IF(OR($M607=0,L607&lt;&gt;0,X607&gt;0),"",IFERROR(VLOOKUP($E607,'SD Abgabe'!$A$32:$N$4326,'SD Abgabe'!$J$28,FALSE),)),)</f>
        <v>0</v>
      </c>
      <c r="X607" s="84"/>
      <c r="Y607" s="85" t="str">
        <f ca="1">IFERROR(VLOOKUP($E607,'SD Abgabe'!$A$32:$N$610,Y$20,FALSE),"")</f>
        <v/>
      </c>
      <c r="Z607" s="86" t="str">
        <f ca="1">IFERROR(IF(AND(J607&lt;&gt;"eigene Stoffe",VLOOKUP($E607,'SD Abgabe'!$A$32:$N$610,'SD Abgabe'!$G$28,FALSE)=0),"",IF($L607&lt;&gt;0,"",IFERROR(IF(AND(P607&gt;0,O607&lt;&gt;"",Q607&lt;&gt;"t TM"),VLOOKUP($E607,'SD Abgabe'!$A$32:$N$610,'SD Abgabe'!$G$28,FALSE)/O607*P607,VLOOKUP($E607,'SD Abgabe'!$A$32:$N$610,'SD Abgabe'!$G$28,FALSE)),""))),"")</f>
        <v/>
      </c>
      <c r="AA607" s="87"/>
      <c r="AB607" s="86" t="str">
        <f ca="1">IFERROR(IF(AND(J607&lt;&gt;"eigene Stoffe",VLOOKUP($E607,'SD Abgabe'!$A$32:$N$610,'SD Abgabe'!$H$28,FALSE)=0),"",IF($L607&lt;&gt;0,"",IFERROR(IF(AND(P607&gt;0,O607&lt;&gt;"",Q607&lt;&gt;"t TM"),VLOOKUP($E607,'SD Abgabe'!$A$32:$N$610,'SD Abgabe'!$H$28,FALSE)/O607*P607,VLOOKUP($E607,'SD Abgabe'!$A$32:$N$610,'SD Abgabe'!$H$28,FALSE)),""))),"")</f>
        <v/>
      </c>
      <c r="AC607" s="87"/>
      <c r="AD607" s="424" t="s">
        <v>667</v>
      </c>
      <c r="AE607" s="26" t="str">
        <f>IF($M607=0,"",IFERROR(VLOOKUP($E607,'SD Abgabe'!$A$32:$N$556,AE$20,FALSE),""))</f>
        <v/>
      </c>
      <c r="AF607" s="15">
        <f t="shared" ca="1" si="199"/>
        <v>0</v>
      </c>
      <c r="AG607">
        <f t="shared" ca="1" si="187"/>
        <v>0</v>
      </c>
      <c r="AH607">
        <f t="shared" ca="1" si="188"/>
        <v>0</v>
      </c>
      <c r="AI607">
        <f t="shared" ca="1" si="189"/>
        <v>0</v>
      </c>
      <c r="AJ607">
        <f t="shared" ca="1" si="190"/>
        <v>0</v>
      </c>
      <c r="AK607">
        <f t="shared" si="200"/>
        <v>0</v>
      </c>
      <c r="AL607" s="28" t="e">
        <f ca="1">COUNTIF(OFFSET('SD Abgabe'!$C$32,VLOOKUP(J607,Art_Abgabe,3,FALSE),0,VLOOKUP(J607,Art_Abgabe,4,FALSE)-VLOOKUP(J607,Art_Abgabe,3,FALSE)+1,1),K607)</f>
        <v>#N/A</v>
      </c>
      <c r="AM607" s="14">
        <f ca="1">COUNTIF(OFFSET('SD Abgabe'!$M$32,VLOOKUP(E607,'SD Abgabe'!$A$33:$X$485,'SD Abgabe'!$X$28,FALSE),0,1,VLOOKUP(E607,'SD Abgabe'!$A$33:$Y$485,'SD Abgabe'!$Y$28,FALSE)),M607)</f>
        <v>0</v>
      </c>
      <c r="AN607" s="91">
        <f t="shared" ca="1" si="191"/>
        <v>0</v>
      </c>
      <c r="AO607" s="98">
        <f t="shared" si="201"/>
        <v>3</v>
      </c>
      <c r="AP607" s="98">
        <f t="shared" si="192"/>
        <v>0</v>
      </c>
      <c r="AQ607" s="17" t="str">
        <f t="shared" si="193"/>
        <v>1900-1-Abgabe</v>
      </c>
    </row>
    <row r="608" spans="1:43">
      <c r="A608" s="98">
        <f t="shared" si="182"/>
        <v>0</v>
      </c>
      <c r="B608" s="98" t="str">
        <f>IF(C608=1,SUM($C$23:C608),"")</f>
        <v/>
      </c>
      <c r="C608" s="98">
        <f t="shared" si="183"/>
        <v>0</v>
      </c>
      <c r="D608" t="str">
        <f t="shared" si="195"/>
        <v>1900-1-Abgabe-</v>
      </c>
      <c r="E608" s="7" t="str">
        <f t="shared" ca="1" si="184"/>
        <v>-</v>
      </c>
      <c r="F608" s="7">
        <f t="shared" si="196"/>
        <v>1900</v>
      </c>
      <c r="G608" s="7">
        <f t="shared" si="197"/>
        <v>1</v>
      </c>
      <c r="H608" s="162">
        <f t="shared" si="194"/>
        <v>586</v>
      </c>
      <c r="I608" s="77"/>
      <c r="J608" s="78"/>
      <c r="K608" s="79"/>
      <c r="L608" s="80"/>
      <c r="M608" s="177"/>
      <c r="N608" s="309" t="str">
        <f t="shared" ca="1" si="185"/>
        <v/>
      </c>
      <c r="O608" s="310" t="str">
        <f ca="1">IFERROR(IF(VLOOKUP($E608,'SD Abgabe'!$A$32:$N$610,'SD Abgabe'!$D$28,FALSE)=0,"",VLOOKUP($E608,'SD Abgabe'!$A$32:$N$610,'SD Abgabe'!$D$28,FALSE)),"")</f>
        <v/>
      </c>
      <c r="P608" s="313"/>
      <c r="Q608" s="317" t="str">
        <f>IF(OR($M608=0,L608&lt;&gt;0),"",IFERROR(VLOOKUP($E608,'SD Abgabe'!$A$32:$N$610,'SD Abgabe'!$E$28,FALSE),""))</f>
        <v/>
      </c>
      <c r="R608" s="87"/>
      <c r="S608" s="81" t="str">
        <f t="shared" si="186"/>
        <v/>
      </c>
      <c r="T608" s="82">
        <f>IF(M608="Tierische Erzeugnisse",IF(OR($M608=0,L608&lt;&gt;0,U608&gt;0),"",IFERROR(VLOOKUP($E608,'SD Abgabe'!$A$32:$N$4326,'SD Abgabe'!$J$28,FALSE),0)),)</f>
        <v>0</v>
      </c>
      <c r="U608" s="83"/>
      <c r="V608" s="81" t="str">
        <f t="shared" si="198"/>
        <v/>
      </c>
      <c r="W608" s="82">
        <f>IF(M608="organische Düngemittel",IF(OR($M608=0,L608&lt;&gt;0,X608&gt;0),"",IFERROR(VLOOKUP($E608,'SD Abgabe'!$A$32:$N$4326,'SD Abgabe'!$J$28,FALSE),)),)</f>
        <v>0</v>
      </c>
      <c r="X608" s="84"/>
      <c r="Y608" s="85" t="str">
        <f ca="1">IFERROR(VLOOKUP($E608,'SD Abgabe'!$A$32:$N$610,Y$20,FALSE),"")</f>
        <v/>
      </c>
      <c r="Z608" s="86" t="str">
        <f ca="1">IFERROR(IF(AND(J608&lt;&gt;"eigene Stoffe",VLOOKUP($E608,'SD Abgabe'!$A$32:$N$610,'SD Abgabe'!$G$28,FALSE)=0),"",IF($L608&lt;&gt;0,"",IFERROR(IF(AND(P608&gt;0,O608&lt;&gt;"",Q608&lt;&gt;"t TM"),VLOOKUP($E608,'SD Abgabe'!$A$32:$N$610,'SD Abgabe'!$G$28,FALSE)/O608*P608,VLOOKUP($E608,'SD Abgabe'!$A$32:$N$610,'SD Abgabe'!$G$28,FALSE)),""))),"")</f>
        <v/>
      </c>
      <c r="AA608" s="87"/>
      <c r="AB608" s="86" t="str">
        <f ca="1">IFERROR(IF(AND(J608&lt;&gt;"eigene Stoffe",VLOOKUP($E608,'SD Abgabe'!$A$32:$N$610,'SD Abgabe'!$H$28,FALSE)=0),"",IF($L608&lt;&gt;0,"",IFERROR(IF(AND(P608&gt;0,O608&lt;&gt;"",Q608&lt;&gt;"t TM"),VLOOKUP($E608,'SD Abgabe'!$A$32:$N$610,'SD Abgabe'!$H$28,FALSE)/O608*P608,VLOOKUP($E608,'SD Abgabe'!$A$32:$N$610,'SD Abgabe'!$H$28,FALSE)),""))),"")</f>
        <v/>
      </c>
      <c r="AC608" s="87"/>
      <c r="AD608" s="424" t="s">
        <v>667</v>
      </c>
      <c r="AE608" s="26" t="str">
        <f>IF($M608=0,"",IFERROR(VLOOKUP($E608,'SD Abgabe'!$A$32:$N$556,AE$20,FALSE),""))</f>
        <v/>
      </c>
      <c r="AF608" s="15">
        <f t="shared" ca="1" si="199"/>
        <v>0</v>
      </c>
      <c r="AG608">
        <f t="shared" ca="1" si="187"/>
        <v>0</v>
      </c>
      <c r="AH608">
        <f t="shared" ca="1" si="188"/>
        <v>0</v>
      </c>
      <c r="AI608">
        <f t="shared" ca="1" si="189"/>
        <v>0</v>
      </c>
      <c r="AJ608">
        <f t="shared" ca="1" si="190"/>
        <v>0</v>
      </c>
      <c r="AK608">
        <f t="shared" si="200"/>
        <v>0</v>
      </c>
      <c r="AL608" s="28" t="e">
        <f ca="1">COUNTIF(OFFSET('SD Abgabe'!$C$32,VLOOKUP(J608,Art_Abgabe,3,FALSE),0,VLOOKUP(J608,Art_Abgabe,4,FALSE)-VLOOKUP(J608,Art_Abgabe,3,FALSE)+1,1),K608)</f>
        <v>#N/A</v>
      </c>
      <c r="AM608" s="14">
        <f ca="1">COUNTIF(OFFSET('SD Abgabe'!$M$32,VLOOKUP(E608,'SD Abgabe'!$A$33:$X$485,'SD Abgabe'!$X$28,FALSE),0,1,VLOOKUP(E608,'SD Abgabe'!$A$33:$Y$485,'SD Abgabe'!$Y$28,FALSE)),M608)</f>
        <v>0</v>
      </c>
      <c r="AN608" s="91">
        <f t="shared" ca="1" si="191"/>
        <v>0</v>
      </c>
      <c r="AO608" s="98">
        <f t="shared" si="201"/>
        <v>3</v>
      </c>
      <c r="AP608" s="98">
        <f t="shared" si="192"/>
        <v>0</v>
      </c>
      <c r="AQ608" s="17" t="str">
        <f t="shared" si="193"/>
        <v>1900-1-Abgabe</v>
      </c>
    </row>
    <row r="609" spans="1:43">
      <c r="A609" s="98">
        <f t="shared" si="182"/>
        <v>0</v>
      </c>
      <c r="B609" s="98" t="str">
        <f>IF(C609=1,SUM($C$23:C609),"")</f>
        <v/>
      </c>
      <c r="C609" s="98">
        <f t="shared" si="183"/>
        <v>0</v>
      </c>
      <c r="D609" t="str">
        <f t="shared" si="195"/>
        <v>1900-1-Abgabe-</v>
      </c>
      <c r="E609" s="7" t="str">
        <f t="shared" ca="1" si="184"/>
        <v>-</v>
      </c>
      <c r="F609" s="7">
        <f t="shared" si="196"/>
        <v>1900</v>
      </c>
      <c r="G609" s="7">
        <f t="shared" si="197"/>
        <v>1</v>
      </c>
      <c r="H609" s="162">
        <f t="shared" si="194"/>
        <v>587</v>
      </c>
      <c r="I609" s="77"/>
      <c r="J609" s="78"/>
      <c r="K609" s="79"/>
      <c r="L609" s="80"/>
      <c r="M609" s="177"/>
      <c r="N609" s="309" t="str">
        <f t="shared" ca="1" si="185"/>
        <v/>
      </c>
      <c r="O609" s="310" t="str">
        <f ca="1">IFERROR(IF(VLOOKUP($E609,'SD Abgabe'!$A$32:$N$610,'SD Abgabe'!$D$28,FALSE)=0,"",VLOOKUP($E609,'SD Abgabe'!$A$32:$N$610,'SD Abgabe'!$D$28,FALSE)),"")</f>
        <v/>
      </c>
      <c r="P609" s="313"/>
      <c r="Q609" s="317" t="str">
        <f>IF(OR($M609=0,L609&lt;&gt;0),"",IFERROR(VLOOKUP($E609,'SD Abgabe'!$A$32:$N$610,'SD Abgabe'!$E$28,FALSE),""))</f>
        <v/>
      </c>
      <c r="R609" s="87"/>
      <c r="S609" s="81" t="str">
        <f t="shared" si="186"/>
        <v/>
      </c>
      <c r="T609" s="82">
        <f>IF(M609="Tierische Erzeugnisse",IF(OR($M609=0,L609&lt;&gt;0,U609&gt;0),"",IFERROR(VLOOKUP($E609,'SD Abgabe'!$A$32:$N$4326,'SD Abgabe'!$J$28,FALSE),0)),)</f>
        <v>0</v>
      </c>
      <c r="U609" s="83"/>
      <c r="V609" s="81" t="str">
        <f t="shared" si="198"/>
        <v/>
      </c>
      <c r="W609" s="82">
        <f>IF(M609="organische Düngemittel",IF(OR($M609=0,L609&lt;&gt;0,X609&gt;0),"",IFERROR(VLOOKUP($E609,'SD Abgabe'!$A$32:$N$4326,'SD Abgabe'!$J$28,FALSE),)),)</f>
        <v>0</v>
      </c>
      <c r="X609" s="84"/>
      <c r="Y609" s="85" t="str">
        <f ca="1">IFERROR(VLOOKUP($E609,'SD Abgabe'!$A$32:$N$610,Y$20,FALSE),"")</f>
        <v/>
      </c>
      <c r="Z609" s="86" t="str">
        <f ca="1">IFERROR(IF(AND(J609&lt;&gt;"eigene Stoffe",VLOOKUP($E609,'SD Abgabe'!$A$32:$N$610,'SD Abgabe'!$G$28,FALSE)=0),"",IF($L609&lt;&gt;0,"",IFERROR(IF(AND(P609&gt;0,O609&lt;&gt;"",Q609&lt;&gt;"t TM"),VLOOKUP($E609,'SD Abgabe'!$A$32:$N$610,'SD Abgabe'!$G$28,FALSE)/O609*P609,VLOOKUP($E609,'SD Abgabe'!$A$32:$N$610,'SD Abgabe'!$G$28,FALSE)),""))),"")</f>
        <v/>
      </c>
      <c r="AA609" s="87"/>
      <c r="AB609" s="86" t="str">
        <f ca="1">IFERROR(IF(AND(J609&lt;&gt;"eigene Stoffe",VLOOKUP($E609,'SD Abgabe'!$A$32:$N$610,'SD Abgabe'!$H$28,FALSE)=0),"",IF($L609&lt;&gt;0,"",IFERROR(IF(AND(P609&gt;0,O609&lt;&gt;"",Q609&lt;&gt;"t TM"),VLOOKUP($E609,'SD Abgabe'!$A$32:$N$610,'SD Abgabe'!$H$28,FALSE)/O609*P609,VLOOKUP($E609,'SD Abgabe'!$A$32:$N$610,'SD Abgabe'!$H$28,FALSE)),""))),"")</f>
        <v/>
      </c>
      <c r="AC609" s="87"/>
      <c r="AD609" s="424" t="s">
        <v>667</v>
      </c>
      <c r="AE609" s="26" t="str">
        <f>IF($M609=0,"",IFERROR(VLOOKUP($E609,'SD Abgabe'!$A$32:$N$556,AE$20,FALSE),""))</f>
        <v/>
      </c>
      <c r="AF609" s="15">
        <f t="shared" ca="1" si="199"/>
        <v>0</v>
      </c>
      <c r="AG609">
        <f t="shared" ca="1" si="187"/>
        <v>0</v>
      </c>
      <c r="AH609">
        <f t="shared" ca="1" si="188"/>
        <v>0</v>
      </c>
      <c r="AI609">
        <f t="shared" ca="1" si="189"/>
        <v>0</v>
      </c>
      <c r="AJ609">
        <f t="shared" ca="1" si="190"/>
        <v>0</v>
      </c>
      <c r="AK609">
        <f t="shared" si="200"/>
        <v>0</v>
      </c>
      <c r="AL609" s="28" t="e">
        <f ca="1">COUNTIF(OFFSET('SD Abgabe'!$C$32,VLOOKUP(J609,Art_Abgabe,3,FALSE),0,VLOOKUP(J609,Art_Abgabe,4,FALSE)-VLOOKUP(J609,Art_Abgabe,3,FALSE)+1,1),K609)</f>
        <v>#N/A</v>
      </c>
      <c r="AM609" s="14">
        <f ca="1">COUNTIF(OFFSET('SD Abgabe'!$M$32,VLOOKUP(E609,'SD Abgabe'!$A$33:$X$485,'SD Abgabe'!$X$28,FALSE),0,1,VLOOKUP(E609,'SD Abgabe'!$A$33:$Y$485,'SD Abgabe'!$Y$28,FALSE)),M609)</f>
        <v>0</v>
      </c>
      <c r="AN609" s="91">
        <f t="shared" ca="1" si="191"/>
        <v>0</v>
      </c>
      <c r="AO609" s="98">
        <f t="shared" si="201"/>
        <v>3</v>
      </c>
      <c r="AP609" s="98">
        <f t="shared" si="192"/>
        <v>0</v>
      </c>
      <c r="AQ609" s="17" t="str">
        <f t="shared" si="193"/>
        <v>1900-1-Abgabe</v>
      </c>
    </row>
    <row r="610" spans="1:43">
      <c r="A610" s="98">
        <f t="shared" si="182"/>
        <v>0</v>
      </c>
      <c r="B610" s="98" t="str">
        <f>IF(C610=1,SUM($C$23:C610),"")</f>
        <v/>
      </c>
      <c r="C610" s="98">
        <f t="shared" si="183"/>
        <v>0</v>
      </c>
      <c r="D610" t="str">
        <f t="shared" si="195"/>
        <v>1900-1-Abgabe-</v>
      </c>
      <c r="E610" s="7" t="str">
        <f t="shared" ca="1" si="184"/>
        <v>-</v>
      </c>
      <c r="F610" s="7">
        <f t="shared" si="196"/>
        <v>1900</v>
      </c>
      <c r="G610" s="7">
        <f t="shared" si="197"/>
        <v>1</v>
      </c>
      <c r="H610" s="162">
        <f t="shared" si="194"/>
        <v>588</v>
      </c>
      <c r="I610" s="77"/>
      <c r="J610" s="78"/>
      <c r="K610" s="79"/>
      <c r="L610" s="80"/>
      <c r="M610" s="177"/>
      <c r="N610" s="309" t="str">
        <f t="shared" ca="1" si="185"/>
        <v/>
      </c>
      <c r="O610" s="310" t="str">
        <f ca="1">IFERROR(IF(VLOOKUP($E610,'SD Abgabe'!$A$32:$N$610,'SD Abgabe'!$D$28,FALSE)=0,"",VLOOKUP($E610,'SD Abgabe'!$A$32:$N$610,'SD Abgabe'!$D$28,FALSE)),"")</f>
        <v/>
      </c>
      <c r="P610" s="313"/>
      <c r="Q610" s="317" t="str">
        <f>IF(OR($M610=0,L610&lt;&gt;0),"",IFERROR(VLOOKUP($E610,'SD Abgabe'!$A$32:$N$610,'SD Abgabe'!$E$28,FALSE),""))</f>
        <v/>
      </c>
      <c r="R610" s="87"/>
      <c r="S610" s="81" t="str">
        <f t="shared" si="186"/>
        <v/>
      </c>
      <c r="T610" s="82">
        <f>IF(M610="Tierische Erzeugnisse",IF(OR($M610=0,L610&lt;&gt;0,U610&gt;0),"",IFERROR(VLOOKUP($E610,'SD Abgabe'!$A$32:$N$4326,'SD Abgabe'!$J$28,FALSE),0)),)</f>
        <v>0</v>
      </c>
      <c r="U610" s="83"/>
      <c r="V610" s="81" t="str">
        <f t="shared" si="198"/>
        <v/>
      </c>
      <c r="W610" s="82">
        <f>IF(M610="organische Düngemittel",IF(OR($M610=0,L610&lt;&gt;0,X610&gt;0),"",IFERROR(VLOOKUP($E610,'SD Abgabe'!$A$32:$N$4326,'SD Abgabe'!$J$28,FALSE),)),)</f>
        <v>0</v>
      </c>
      <c r="X610" s="84"/>
      <c r="Y610" s="85" t="str">
        <f ca="1">IFERROR(VLOOKUP($E610,'SD Abgabe'!$A$32:$N$610,Y$20,FALSE),"")</f>
        <v/>
      </c>
      <c r="Z610" s="86" t="str">
        <f ca="1">IFERROR(IF(AND(J610&lt;&gt;"eigene Stoffe",VLOOKUP($E610,'SD Abgabe'!$A$32:$N$610,'SD Abgabe'!$G$28,FALSE)=0),"",IF($L610&lt;&gt;0,"",IFERROR(IF(AND(P610&gt;0,O610&lt;&gt;"",Q610&lt;&gt;"t TM"),VLOOKUP($E610,'SD Abgabe'!$A$32:$N$610,'SD Abgabe'!$G$28,FALSE)/O610*P610,VLOOKUP($E610,'SD Abgabe'!$A$32:$N$610,'SD Abgabe'!$G$28,FALSE)),""))),"")</f>
        <v/>
      </c>
      <c r="AA610" s="87"/>
      <c r="AB610" s="86" t="str">
        <f ca="1">IFERROR(IF(AND(J610&lt;&gt;"eigene Stoffe",VLOOKUP($E610,'SD Abgabe'!$A$32:$N$610,'SD Abgabe'!$H$28,FALSE)=0),"",IF($L610&lt;&gt;0,"",IFERROR(IF(AND(P610&gt;0,O610&lt;&gt;"",Q610&lt;&gt;"t TM"),VLOOKUP($E610,'SD Abgabe'!$A$32:$N$610,'SD Abgabe'!$H$28,FALSE)/O610*P610,VLOOKUP($E610,'SD Abgabe'!$A$32:$N$610,'SD Abgabe'!$H$28,FALSE)),""))),"")</f>
        <v/>
      </c>
      <c r="AC610" s="87"/>
      <c r="AD610" s="424" t="s">
        <v>667</v>
      </c>
      <c r="AE610" s="26" t="str">
        <f>IF($M610=0,"",IFERROR(VLOOKUP($E610,'SD Abgabe'!$A$32:$N$556,AE$20,FALSE),""))</f>
        <v/>
      </c>
      <c r="AF610" s="15">
        <f t="shared" ca="1" si="199"/>
        <v>0</v>
      </c>
      <c r="AG610">
        <f t="shared" ca="1" si="187"/>
        <v>0</v>
      </c>
      <c r="AH610">
        <f t="shared" ca="1" si="188"/>
        <v>0</v>
      </c>
      <c r="AI610">
        <f t="shared" ca="1" si="189"/>
        <v>0</v>
      </c>
      <c r="AJ610">
        <f t="shared" ca="1" si="190"/>
        <v>0</v>
      </c>
      <c r="AK610">
        <f t="shared" si="200"/>
        <v>0</v>
      </c>
      <c r="AL610" s="28" t="e">
        <f ca="1">COUNTIF(OFFSET('SD Abgabe'!$C$32,VLOOKUP(J610,Art_Abgabe,3,FALSE),0,VLOOKUP(J610,Art_Abgabe,4,FALSE)-VLOOKUP(J610,Art_Abgabe,3,FALSE)+1,1),K610)</f>
        <v>#N/A</v>
      </c>
      <c r="AM610" s="14">
        <f ca="1">COUNTIF(OFFSET('SD Abgabe'!$M$32,VLOOKUP(E610,'SD Abgabe'!$A$33:$X$485,'SD Abgabe'!$X$28,FALSE),0,1,VLOOKUP(E610,'SD Abgabe'!$A$33:$Y$485,'SD Abgabe'!$Y$28,FALSE)),M610)</f>
        <v>0</v>
      </c>
      <c r="AN610" s="91">
        <f t="shared" ca="1" si="191"/>
        <v>0</v>
      </c>
      <c r="AO610" s="98">
        <f t="shared" si="201"/>
        <v>3</v>
      </c>
      <c r="AP610" s="98">
        <f t="shared" si="192"/>
        <v>0</v>
      </c>
      <c r="AQ610" s="17" t="str">
        <f t="shared" si="193"/>
        <v>1900-1-Abgabe</v>
      </c>
    </row>
    <row r="611" spans="1:43">
      <c r="A611" s="98">
        <f t="shared" si="182"/>
        <v>0</v>
      </c>
      <c r="B611" s="98" t="str">
        <f>IF(C611=1,SUM($C$23:C611),"")</f>
        <v/>
      </c>
      <c r="C611" s="98">
        <f t="shared" si="183"/>
        <v>0</v>
      </c>
      <c r="D611" t="str">
        <f t="shared" si="195"/>
        <v>1900-1-Abgabe-</v>
      </c>
      <c r="E611" s="7" t="str">
        <f t="shared" ca="1" si="184"/>
        <v>-</v>
      </c>
      <c r="F611" s="7">
        <f t="shared" si="196"/>
        <v>1900</v>
      </c>
      <c r="G611" s="7">
        <f t="shared" si="197"/>
        <v>1</v>
      </c>
      <c r="H611" s="162">
        <f t="shared" si="194"/>
        <v>589</v>
      </c>
      <c r="I611" s="77"/>
      <c r="J611" s="78"/>
      <c r="K611" s="79"/>
      <c r="L611" s="80"/>
      <c r="M611" s="177"/>
      <c r="N611" s="309" t="str">
        <f t="shared" ca="1" si="185"/>
        <v/>
      </c>
      <c r="O611" s="310" t="str">
        <f ca="1">IFERROR(IF(VLOOKUP($E611,'SD Abgabe'!$A$32:$N$610,'SD Abgabe'!$D$28,FALSE)=0,"",VLOOKUP($E611,'SD Abgabe'!$A$32:$N$610,'SD Abgabe'!$D$28,FALSE)),"")</f>
        <v/>
      </c>
      <c r="P611" s="313"/>
      <c r="Q611" s="317" t="str">
        <f>IF(OR($M611=0,L611&lt;&gt;0),"",IFERROR(VLOOKUP($E611,'SD Abgabe'!$A$32:$N$610,'SD Abgabe'!$E$28,FALSE),""))</f>
        <v/>
      </c>
      <c r="R611" s="87"/>
      <c r="S611" s="81" t="str">
        <f t="shared" si="186"/>
        <v/>
      </c>
      <c r="T611" s="82">
        <f>IF(M611="Tierische Erzeugnisse",IF(OR($M611=0,L611&lt;&gt;0,U611&gt;0),"",IFERROR(VLOOKUP($E611,'SD Abgabe'!$A$32:$N$4326,'SD Abgabe'!$J$28,FALSE),0)),)</f>
        <v>0</v>
      </c>
      <c r="U611" s="83"/>
      <c r="V611" s="81" t="str">
        <f t="shared" si="198"/>
        <v/>
      </c>
      <c r="W611" s="82">
        <f>IF(M611="organische Düngemittel",IF(OR($M611=0,L611&lt;&gt;0,X611&gt;0),"",IFERROR(VLOOKUP($E611,'SD Abgabe'!$A$32:$N$4326,'SD Abgabe'!$J$28,FALSE),)),)</f>
        <v>0</v>
      </c>
      <c r="X611" s="84"/>
      <c r="Y611" s="85" t="str">
        <f ca="1">IFERROR(VLOOKUP($E611,'SD Abgabe'!$A$32:$N$610,Y$20,FALSE),"")</f>
        <v/>
      </c>
      <c r="Z611" s="86" t="str">
        <f ca="1">IFERROR(IF(AND(J611&lt;&gt;"eigene Stoffe",VLOOKUP($E611,'SD Abgabe'!$A$32:$N$610,'SD Abgabe'!$G$28,FALSE)=0),"",IF($L611&lt;&gt;0,"",IFERROR(IF(AND(P611&gt;0,O611&lt;&gt;"",Q611&lt;&gt;"t TM"),VLOOKUP($E611,'SD Abgabe'!$A$32:$N$610,'SD Abgabe'!$G$28,FALSE)/O611*P611,VLOOKUP($E611,'SD Abgabe'!$A$32:$N$610,'SD Abgabe'!$G$28,FALSE)),""))),"")</f>
        <v/>
      </c>
      <c r="AA611" s="87"/>
      <c r="AB611" s="86" t="str">
        <f ca="1">IFERROR(IF(AND(J611&lt;&gt;"eigene Stoffe",VLOOKUP($E611,'SD Abgabe'!$A$32:$N$610,'SD Abgabe'!$H$28,FALSE)=0),"",IF($L611&lt;&gt;0,"",IFERROR(IF(AND(P611&gt;0,O611&lt;&gt;"",Q611&lt;&gt;"t TM"),VLOOKUP($E611,'SD Abgabe'!$A$32:$N$610,'SD Abgabe'!$H$28,FALSE)/O611*P611,VLOOKUP($E611,'SD Abgabe'!$A$32:$N$610,'SD Abgabe'!$H$28,FALSE)),""))),"")</f>
        <v/>
      </c>
      <c r="AC611" s="87"/>
      <c r="AD611" s="424" t="s">
        <v>667</v>
      </c>
      <c r="AE611" s="26" t="str">
        <f>IF($M611=0,"",IFERROR(VLOOKUP($E611,'SD Abgabe'!$A$32:$N$556,AE$20,FALSE),""))</f>
        <v/>
      </c>
      <c r="AF611" s="15">
        <f t="shared" ca="1" si="199"/>
        <v>0</v>
      </c>
      <c r="AG611">
        <f t="shared" ca="1" si="187"/>
        <v>0</v>
      </c>
      <c r="AH611">
        <f t="shared" ca="1" si="188"/>
        <v>0</v>
      </c>
      <c r="AI611">
        <f t="shared" ca="1" si="189"/>
        <v>0</v>
      </c>
      <c r="AJ611">
        <f t="shared" ca="1" si="190"/>
        <v>0</v>
      </c>
      <c r="AK611">
        <f t="shared" si="200"/>
        <v>0</v>
      </c>
      <c r="AL611" s="28" t="e">
        <f ca="1">COUNTIF(OFFSET('SD Abgabe'!$C$32,VLOOKUP(J611,Art_Abgabe,3,FALSE),0,VLOOKUP(J611,Art_Abgabe,4,FALSE)-VLOOKUP(J611,Art_Abgabe,3,FALSE)+1,1),K611)</f>
        <v>#N/A</v>
      </c>
      <c r="AM611" s="14">
        <f ca="1">COUNTIF(OFFSET('SD Abgabe'!$M$32,VLOOKUP(E611,'SD Abgabe'!$A$33:$X$485,'SD Abgabe'!$X$28,FALSE),0,1,VLOOKUP(E611,'SD Abgabe'!$A$33:$Y$485,'SD Abgabe'!$Y$28,FALSE)),M611)</f>
        <v>0</v>
      </c>
      <c r="AN611" s="91">
        <f t="shared" ca="1" si="191"/>
        <v>0</v>
      </c>
      <c r="AO611" s="98">
        <f t="shared" si="201"/>
        <v>3</v>
      </c>
      <c r="AP611" s="98">
        <f t="shared" si="192"/>
        <v>0</v>
      </c>
      <c r="AQ611" s="17" t="str">
        <f t="shared" si="193"/>
        <v>1900-1-Abgabe</v>
      </c>
    </row>
    <row r="612" spans="1:43">
      <c r="A612" s="98">
        <f t="shared" si="182"/>
        <v>0</v>
      </c>
      <c r="B612" s="98" t="str">
        <f>IF(C612=1,SUM($C$23:C612),"")</f>
        <v/>
      </c>
      <c r="C612" s="98">
        <f t="shared" si="183"/>
        <v>0</v>
      </c>
      <c r="D612" t="str">
        <f t="shared" si="195"/>
        <v>1900-1-Abgabe-</v>
      </c>
      <c r="E612" s="7" t="str">
        <f t="shared" ca="1" si="184"/>
        <v>-</v>
      </c>
      <c r="F612" s="7">
        <f t="shared" si="196"/>
        <v>1900</v>
      </c>
      <c r="G612" s="7">
        <f t="shared" si="197"/>
        <v>1</v>
      </c>
      <c r="H612" s="162">
        <f t="shared" si="194"/>
        <v>590</v>
      </c>
      <c r="I612" s="77"/>
      <c r="J612" s="78"/>
      <c r="K612" s="79"/>
      <c r="L612" s="80"/>
      <c r="M612" s="177"/>
      <c r="N612" s="309" t="str">
        <f t="shared" ca="1" si="185"/>
        <v/>
      </c>
      <c r="O612" s="310" t="str">
        <f ca="1">IFERROR(IF(VLOOKUP($E612,'SD Abgabe'!$A$32:$N$610,'SD Abgabe'!$D$28,FALSE)=0,"",VLOOKUP($E612,'SD Abgabe'!$A$32:$N$610,'SD Abgabe'!$D$28,FALSE)),"")</f>
        <v/>
      </c>
      <c r="P612" s="313"/>
      <c r="Q612" s="317" t="str">
        <f>IF(OR($M612=0,L612&lt;&gt;0),"",IFERROR(VLOOKUP($E612,'SD Abgabe'!$A$32:$N$610,'SD Abgabe'!$E$28,FALSE),""))</f>
        <v/>
      </c>
      <c r="R612" s="87"/>
      <c r="S612" s="81" t="str">
        <f t="shared" si="186"/>
        <v/>
      </c>
      <c r="T612" s="82">
        <f>IF(M612="Tierische Erzeugnisse",IF(OR($M612=0,L612&lt;&gt;0,U612&gt;0),"",IFERROR(VLOOKUP($E612,'SD Abgabe'!$A$32:$N$4326,'SD Abgabe'!$J$28,FALSE),0)),)</f>
        <v>0</v>
      </c>
      <c r="U612" s="83"/>
      <c r="V612" s="81" t="str">
        <f t="shared" si="198"/>
        <v/>
      </c>
      <c r="W612" s="82">
        <f>IF(M612="organische Düngemittel",IF(OR($M612=0,L612&lt;&gt;0,X612&gt;0),"",IFERROR(VLOOKUP($E612,'SD Abgabe'!$A$32:$N$4326,'SD Abgabe'!$J$28,FALSE),)),)</f>
        <v>0</v>
      </c>
      <c r="X612" s="84"/>
      <c r="Y612" s="85" t="str">
        <f ca="1">IFERROR(VLOOKUP($E612,'SD Abgabe'!$A$32:$N$610,Y$20,FALSE),"")</f>
        <v/>
      </c>
      <c r="Z612" s="86" t="str">
        <f ca="1">IFERROR(IF(AND(J612&lt;&gt;"eigene Stoffe",VLOOKUP($E612,'SD Abgabe'!$A$32:$N$610,'SD Abgabe'!$G$28,FALSE)=0),"",IF($L612&lt;&gt;0,"",IFERROR(IF(AND(P612&gt;0,O612&lt;&gt;"",Q612&lt;&gt;"t TM"),VLOOKUP($E612,'SD Abgabe'!$A$32:$N$610,'SD Abgabe'!$G$28,FALSE)/O612*P612,VLOOKUP($E612,'SD Abgabe'!$A$32:$N$610,'SD Abgabe'!$G$28,FALSE)),""))),"")</f>
        <v/>
      </c>
      <c r="AA612" s="87"/>
      <c r="AB612" s="86" t="str">
        <f ca="1">IFERROR(IF(AND(J612&lt;&gt;"eigene Stoffe",VLOOKUP($E612,'SD Abgabe'!$A$32:$N$610,'SD Abgabe'!$H$28,FALSE)=0),"",IF($L612&lt;&gt;0,"",IFERROR(IF(AND(P612&gt;0,O612&lt;&gt;"",Q612&lt;&gt;"t TM"),VLOOKUP($E612,'SD Abgabe'!$A$32:$N$610,'SD Abgabe'!$H$28,FALSE)/O612*P612,VLOOKUP($E612,'SD Abgabe'!$A$32:$N$610,'SD Abgabe'!$H$28,FALSE)),""))),"")</f>
        <v/>
      </c>
      <c r="AC612" s="87"/>
      <c r="AD612" s="424" t="s">
        <v>667</v>
      </c>
      <c r="AE612" s="26" t="str">
        <f>IF($M612=0,"",IFERROR(VLOOKUP($E612,'SD Abgabe'!$A$32:$N$556,AE$20,FALSE),""))</f>
        <v/>
      </c>
      <c r="AF612" s="15">
        <f t="shared" ca="1" si="199"/>
        <v>0</v>
      </c>
      <c r="AG612">
        <f t="shared" ca="1" si="187"/>
        <v>0</v>
      </c>
      <c r="AH612">
        <f t="shared" ca="1" si="188"/>
        <v>0</v>
      </c>
      <c r="AI612">
        <f t="shared" ca="1" si="189"/>
        <v>0</v>
      </c>
      <c r="AJ612">
        <f t="shared" ca="1" si="190"/>
        <v>0</v>
      </c>
      <c r="AK612">
        <f t="shared" si="200"/>
        <v>0</v>
      </c>
      <c r="AL612" s="28" t="e">
        <f ca="1">COUNTIF(OFFSET('SD Abgabe'!$C$32,VLOOKUP(J612,Art_Abgabe,3,FALSE),0,VLOOKUP(J612,Art_Abgabe,4,FALSE)-VLOOKUP(J612,Art_Abgabe,3,FALSE)+1,1),K612)</f>
        <v>#N/A</v>
      </c>
      <c r="AM612" s="14">
        <f ca="1">COUNTIF(OFFSET('SD Abgabe'!$M$32,VLOOKUP(E612,'SD Abgabe'!$A$33:$X$485,'SD Abgabe'!$X$28,FALSE),0,1,VLOOKUP(E612,'SD Abgabe'!$A$33:$Y$485,'SD Abgabe'!$Y$28,FALSE)),M612)</f>
        <v>0</v>
      </c>
      <c r="AN612" s="91">
        <f t="shared" ca="1" si="191"/>
        <v>0</v>
      </c>
      <c r="AO612" s="98">
        <f t="shared" si="201"/>
        <v>3</v>
      </c>
      <c r="AP612" s="98">
        <f t="shared" si="192"/>
        <v>0</v>
      </c>
      <c r="AQ612" s="17" t="str">
        <f t="shared" si="193"/>
        <v>1900-1-Abgabe</v>
      </c>
    </row>
    <row r="613" spans="1:43">
      <c r="A613" s="98">
        <f t="shared" si="182"/>
        <v>0</v>
      </c>
      <c r="B613" s="98" t="str">
        <f>IF(C613=1,SUM($C$23:C613),"")</f>
        <v/>
      </c>
      <c r="C613" s="98">
        <f t="shared" si="183"/>
        <v>0</v>
      </c>
      <c r="D613" t="str">
        <f t="shared" si="195"/>
        <v>1900-1-Abgabe-</v>
      </c>
      <c r="E613" s="7" t="str">
        <f t="shared" ca="1" si="184"/>
        <v>-</v>
      </c>
      <c r="F613" s="7">
        <f t="shared" si="196"/>
        <v>1900</v>
      </c>
      <c r="G613" s="7">
        <f t="shared" si="197"/>
        <v>1</v>
      </c>
      <c r="H613" s="162">
        <f t="shared" si="194"/>
        <v>591</v>
      </c>
      <c r="I613" s="77"/>
      <c r="J613" s="78"/>
      <c r="K613" s="79"/>
      <c r="L613" s="80"/>
      <c r="M613" s="177"/>
      <c r="N613" s="309" t="str">
        <f t="shared" ca="1" si="185"/>
        <v/>
      </c>
      <c r="O613" s="310" t="str">
        <f ca="1">IFERROR(IF(VLOOKUP($E613,'SD Abgabe'!$A$32:$N$610,'SD Abgabe'!$D$28,FALSE)=0,"",VLOOKUP($E613,'SD Abgabe'!$A$32:$N$610,'SD Abgabe'!$D$28,FALSE)),"")</f>
        <v/>
      </c>
      <c r="P613" s="313"/>
      <c r="Q613" s="317" t="str">
        <f>IF(OR($M613=0,L613&lt;&gt;0),"",IFERROR(VLOOKUP($E613,'SD Abgabe'!$A$32:$N$610,'SD Abgabe'!$E$28,FALSE),""))</f>
        <v/>
      </c>
      <c r="R613" s="87"/>
      <c r="S613" s="81" t="str">
        <f t="shared" si="186"/>
        <v/>
      </c>
      <c r="T613" s="82">
        <f>IF(M613="Tierische Erzeugnisse",IF(OR($M613=0,L613&lt;&gt;0,U613&gt;0),"",IFERROR(VLOOKUP($E613,'SD Abgabe'!$A$32:$N$4326,'SD Abgabe'!$J$28,FALSE),0)),)</f>
        <v>0</v>
      </c>
      <c r="U613" s="83"/>
      <c r="V613" s="81" t="str">
        <f t="shared" si="198"/>
        <v/>
      </c>
      <c r="W613" s="82">
        <f>IF(M613="organische Düngemittel",IF(OR($M613=0,L613&lt;&gt;0,X613&gt;0),"",IFERROR(VLOOKUP($E613,'SD Abgabe'!$A$32:$N$4326,'SD Abgabe'!$J$28,FALSE),)),)</f>
        <v>0</v>
      </c>
      <c r="X613" s="84"/>
      <c r="Y613" s="85" t="str">
        <f ca="1">IFERROR(VLOOKUP($E613,'SD Abgabe'!$A$32:$N$610,Y$20,FALSE),"")</f>
        <v/>
      </c>
      <c r="Z613" s="86" t="str">
        <f ca="1">IFERROR(IF(AND(J613&lt;&gt;"eigene Stoffe",VLOOKUP($E613,'SD Abgabe'!$A$32:$N$610,'SD Abgabe'!$G$28,FALSE)=0),"",IF($L613&lt;&gt;0,"",IFERROR(IF(AND(P613&gt;0,O613&lt;&gt;"",Q613&lt;&gt;"t TM"),VLOOKUP($E613,'SD Abgabe'!$A$32:$N$610,'SD Abgabe'!$G$28,FALSE)/O613*P613,VLOOKUP($E613,'SD Abgabe'!$A$32:$N$610,'SD Abgabe'!$G$28,FALSE)),""))),"")</f>
        <v/>
      </c>
      <c r="AA613" s="87"/>
      <c r="AB613" s="86" t="str">
        <f ca="1">IFERROR(IF(AND(J613&lt;&gt;"eigene Stoffe",VLOOKUP($E613,'SD Abgabe'!$A$32:$N$610,'SD Abgabe'!$H$28,FALSE)=0),"",IF($L613&lt;&gt;0,"",IFERROR(IF(AND(P613&gt;0,O613&lt;&gt;"",Q613&lt;&gt;"t TM"),VLOOKUP($E613,'SD Abgabe'!$A$32:$N$610,'SD Abgabe'!$H$28,FALSE)/O613*P613,VLOOKUP($E613,'SD Abgabe'!$A$32:$N$610,'SD Abgabe'!$H$28,FALSE)),""))),"")</f>
        <v/>
      </c>
      <c r="AC613" s="87"/>
      <c r="AD613" s="424" t="s">
        <v>667</v>
      </c>
      <c r="AE613" s="26" t="str">
        <f>IF($M613=0,"",IFERROR(VLOOKUP($E613,'SD Abgabe'!$A$32:$N$556,AE$20,FALSE),""))</f>
        <v/>
      </c>
      <c r="AF613" s="15">
        <f t="shared" ca="1" si="199"/>
        <v>0</v>
      </c>
      <c r="AG613">
        <f t="shared" ca="1" si="187"/>
        <v>0</v>
      </c>
      <c r="AH613">
        <f t="shared" ca="1" si="188"/>
        <v>0</v>
      </c>
      <c r="AI613">
        <f t="shared" ca="1" si="189"/>
        <v>0</v>
      </c>
      <c r="AJ613">
        <f t="shared" ca="1" si="190"/>
        <v>0</v>
      </c>
      <c r="AK613">
        <f t="shared" si="200"/>
        <v>0</v>
      </c>
      <c r="AL613" s="28" t="e">
        <f ca="1">COUNTIF(OFFSET('SD Abgabe'!$C$32,VLOOKUP(J613,Art_Abgabe,3,FALSE),0,VLOOKUP(J613,Art_Abgabe,4,FALSE)-VLOOKUP(J613,Art_Abgabe,3,FALSE)+1,1),K613)</f>
        <v>#N/A</v>
      </c>
      <c r="AM613" s="14">
        <f ca="1">COUNTIF(OFFSET('SD Abgabe'!$M$32,VLOOKUP(E613,'SD Abgabe'!$A$33:$X$485,'SD Abgabe'!$X$28,FALSE),0,1,VLOOKUP(E613,'SD Abgabe'!$A$33:$Y$485,'SD Abgabe'!$Y$28,FALSE)),M613)</f>
        <v>0</v>
      </c>
      <c r="AN613" s="91">
        <f t="shared" ca="1" si="191"/>
        <v>0</v>
      </c>
      <c r="AO613" s="98">
        <f t="shared" si="201"/>
        <v>3</v>
      </c>
      <c r="AP613" s="98">
        <f t="shared" si="192"/>
        <v>0</v>
      </c>
      <c r="AQ613" s="17" t="str">
        <f t="shared" si="193"/>
        <v>1900-1-Abgabe</v>
      </c>
    </row>
    <row r="614" spans="1:43">
      <c r="A614" s="98">
        <f t="shared" si="182"/>
        <v>0</v>
      </c>
      <c r="B614" s="98" t="str">
        <f>IF(C614=1,SUM($C$23:C614),"")</f>
        <v/>
      </c>
      <c r="C614" s="98">
        <f t="shared" si="183"/>
        <v>0</v>
      </c>
      <c r="D614" t="str">
        <f t="shared" si="195"/>
        <v>1900-1-Abgabe-</v>
      </c>
      <c r="E614" s="7" t="str">
        <f t="shared" ca="1" si="184"/>
        <v>-</v>
      </c>
      <c r="F614" s="7">
        <f t="shared" si="196"/>
        <v>1900</v>
      </c>
      <c r="G614" s="7">
        <f t="shared" si="197"/>
        <v>1</v>
      </c>
      <c r="H614" s="162">
        <f t="shared" si="194"/>
        <v>592</v>
      </c>
      <c r="I614" s="77"/>
      <c r="J614" s="78"/>
      <c r="K614" s="79"/>
      <c r="L614" s="80"/>
      <c r="M614" s="177"/>
      <c r="N614" s="309" t="str">
        <f t="shared" ca="1" si="185"/>
        <v/>
      </c>
      <c r="O614" s="310" t="str">
        <f ca="1">IFERROR(IF(VLOOKUP($E614,'SD Abgabe'!$A$32:$N$610,'SD Abgabe'!$D$28,FALSE)=0,"",VLOOKUP($E614,'SD Abgabe'!$A$32:$N$610,'SD Abgabe'!$D$28,FALSE)),"")</f>
        <v/>
      </c>
      <c r="P614" s="313"/>
      <c r="Q614" s="317" t="str">
        <f>IF(OR($M614=0,L614&lt;&gt;0),"",IFERROR(VLOOKUP($E614,'SD Abgabe'!$A$32:$N$610,'SD Abgabe'!$E$28,FALSE),""))</f>
        <v/>
      </c>
      <c r="R614" s="87"/>
      <c r="S614" s="81" t="str">
        <f t="shared" si="186"/>
        <v/>
      </c>
      <c r="T614" s="82">
        <f>IF(M614="Tierische Erzeugnisse",IF(OR($M614=0,L614&lt;&gt;0,U614&gt;0),"",IFERROR(VLOOKUP($E614,'SD Abgabe'!$A$32:$N$4326,'SD Abgabe'!$J$28,FALSE),0)),)</f>
        <v>0</v>
      </c>
      <c r="U614" s="83"/>
      <c r="V614" s="81" t="str">
        <f t="shared" si="198"/>
        <v/>
      </c>
      <c r="W614" s="82">
        <f>IF(M614="organische Düngemittel",IF(OR($M614=0,L614&lt;&gt;0,X614&gt;0),"",IFERROR(VLOOKUP($E614,'SD Abgabe'!$A$32:$N$4326,'SD Abgabe'!$J$28,FALSE),)),)</f>
        <v>0</v>
      </c>
      <c r="X614" s="84"/>
      <c r="Y614" s="85" t="str">
        <f ca="1">IFERROR(VLOOKUP($E614,'SD Abgabe'!$A$32:$N$610,Y$20,FALSE),"")</f>
        <v/>
      </c>
      <c r="Z614" s="86" t="str">
        <f ca="1">IFERROR(IF(AND(J614&lt;&gt;"eigene Stoffe",VLOOKUP($E614,'SD Abgabe'!$A$32:$N$610,'SD Abgabe'!$G$28,FALSE)=0),"",IF($L614&lt;&gt;0,"",IFERROR(IF(AND(P614&gt;0,O614&lt;&gt;"",Q614&lt;&gt;"t TM"),VLOOKUP($E614,'SD Abgabe'!$A$32:$N$610,'SD Abgabe'!$G$28,FALSE)/O614*P614,VLOOKUP($E614,'SD Abgabe'!$A$32:$N$610,'SD Abgabe'!$G$28,FALSE)),""))),"")</f>
        <v/>
      </c>
      <c r="AA614" s="87"/>
      <c r="AB614" s="86" t="str">
        <f ca="1">IFERROR(IF(AND(J614&lt;&gt;"eigene Stoffe",VLOOKUP($E614,'SD Abgabe'!$A$32:$N$610,'SD Abgabe'!$H$28,FALSE)=0),"",IF($L614&lt;&gt;0,"",IFERROR(IF(AND(P614&gt;0,O614&lt;&gt;"",Q614&lt;&gt;"t TM"),VLOOKUP($E614,'SD Abgabe'!$A$32:$N$610,'SD Abgabe'!$H$28,FALSE)/O614*P614,VLOOKUP($E614,'SD Abgabe'!$A$32:$N$610,'SD Abgabe'!$H$28,FALSE)),""))),"")</f>
        <v/>
      </c>
      <c r="AC614" s="87"/>
      <c r="AD614" s="424" t="s">
        <v>667</v>
      </c>
      <c r="AE614" s="26" t="str">
        <f>IF($M614=0,"",IFERROR(VLOOKUP($E614,'SD Abgabe'!$A$32:$N$556,AE$20,FALSE),""))</f>
        <v/>
      </c>
      <c r="AF614" s="15">
        <f t="shared" ca="1" si="199"/>
        <v>0</v>
      </c>
      <c r="AG614">
        <f t="shared" ca="1" si="187"/>
        <v>0</v>
      </c>
      <c r="AH614">
        <f t="shared" ca="1" si="188"/>
        <v>0</v>
      </c>
      <c r="AI614">
        <f t="shared" ca="1" si="189"/>
        <v>0</v>
      </c>
      <c r="AJ614">
        <f t="shared" ca="1" si="190"/>
        <v>0</v>
      </c>
      <c r="AK614">
        <f t="shared" si="200"/>
        <v>0</v>
      </c>
      <c r="AL614" s="28" t="e">
        <f ca="1">COUNTIF(OFFSET('SD Abgabe'!$C$32,VLOOKUP(J614,Art_Abgabe,3,FALSE),0,VLOOKUP(J614,Art_Abgabe,4,FALSE)-VLOOKUP(J614,Art_Abgabe,3,FALSE)+1,1),K614)</f>
        <v>#N/A</v>
      </c>
      <c r="AM614" s="14">
        <f ca="1">COUNTIF(OFFSET('SD Abgabe'!$M$32,VLOOKUP(E614,'SD Abgabe'!$A$33:$X$485,'SD Abgabe'!$X$28,FALSE),0,1,VLOOKUP(E614,'SD Abgabe'!$A$33:$Y$485,'SD Abgabe'!$Y$28,FALSE)),M614)</f>
        <v>0</v>
      </c>
      <c r="AN614" s="91">
        <f t="shared" ca="1" si="191"/>
        <v>0</v>
      </c>
      <c r="AO614" s="98">
        <f t="shared" si="201"/>
        <v>3</v>
      </c>
      <c r="AP614" s="98">
        <f t="shared" si="192"/>
        <v>0</v>
      </c>
      <c r="AQ614" s="17" t="str">
        <f t="shared" si="193"/>
        <v>1900-1-Abgabe</v>
      </c>
    </row>
    <row r="615" spans="1:43">
      <c r="A615" s="98">
        <f t="shared" si="182"/>
        <v>0</v>
      </c>
      <c r="B615" s="98" t="str">
        <f>IF(C615=1,SUM($C$23:C615),"")</f>
        <v/>
      </c>
      <c r="C615" s="98">
        <f t="shared" si="183"/>
        <v>0</v>
      </c>
      <c r="D615" t="str">
        <f t="shared" si="195"/>
        <v>1900-1-Abgabe-</v>
      </c>
      <c r="E615" s="7" t="str">
        <f t="shared" ca="1" si="184"/>
        <v>-</v>
      </c>
      <c r="F615" s="7">
        <f t="shared" si="196"/>
        <v>1900</v>
      </c>
      <c r="G615" s="7">
        <f t="shared" si="197"/>
        <v>1</v>
      </c>
      <c r="H615" s="162">
        <f t="shared" si="194"/>
        <v>593</v>
      </c>
      <c r="I615" s="77"/>
      <c r="J615" s="78"/>
      <c r="K615" s="79"/>
      <c r="L615" s="80"/>
      <c r="M615" s="177"/>
      <c r="N615" s="309" t="str">
        <f t="shared" ca="1" si="185"/>
        <v/>
      </c>
      <c r="O615" s="310" t="str">
        <f ca="1">IFERROR(IF(VLOOKUP($E615,'SD Abgabe'!$A$32:$N$610,'SD Abgabe'!$D$28,FALSE)=0,"",VLOOKUP($E615,'SD Abgabe'!$A$32:$N$610,'SD Abgabe'!$D$28,FALSE)),"")</f>
        <v/>
      </c>
      <c r="P615" s="313"/>
      <c r="Q615" s="317" t="str">
        <f>IF(OR($M615=0,L615&lt;&gt;0),"",IFERROR(VLOOKUP($E615,'SD Abgabe'!$A$32:$N$610,'SD Abgabe'!$E$28,FALSE),""))</f>
        <v/>
      </c>
      <c r="R615" s="87"/>
      <c r="S615" s="81" t="str">
        <f t="shared" si="186"/>
        <v/>
      </c>
      <c r="T615" s="82">
        <f>IF(M615="Tierische Erzeugnisse",IF(OR($M615=0,L615&lt;&gt;0,U615&gt;0),"",IFERROR(VLOOKUP($E615,'SD Abgabe'!$A$32:$N$4326,'SD Abgabe'!$J$28,FALSE),0)),)</f>
        <v>0</v>
      </c>
      <c r="U615" s="83"/>
      <c r="V615" s="81" t="str">
        <f t="shared" si="198"/>
        <v/>
      </c>
      <c r="W615" s="82">
        <f>IF(M615="organische Düngemittel",IF(OR($M615=0,L615&lt;&gt;0,X615&gt;0),"",IFERROR(VLOOKUP($E615,'SD Abgabe'!$A$32:$N$4326,'SD Abgabe'!$J$28,FALSE),)),)</f>
        <v>0</v>
      </c>
      <c r="X615" s="84"/>
      <c r="Y615" s="85" t="str">
        <f ca="1">IFERROR(VLOOKUP($E615,'SD Abgabe'!$A$32:$N$610,Y$20,FALSE),"")</f>
        <v/>
      </c>
      <c r="Z615" s="86" t="str">
        <f ca="1">IFERROR(IF(AND(J615&lt;&gt;"eigene Stoffe",VLOOKUP($E615,'SD Abgabe'!$A$32:$N$610,'SD Abgabe'!$G$28,FALSE)=0),"",IF($L615&lt;&gt;0,"",IFERROR(IF(AND(P615&gt;0,O615&lt;&gt;"",Q615&lt;&gt;"t TM"),VLOOKUP($E615,'SD Abgabe'!$A$32:$N$610,'SD Abgabe'!$G$28,FALSE)/O615*P615,VLOOKUP($E615,'SD Abgabe'!$A$32:$N$610,'SD Abgabe'!$G$28,FALSE)),""))),"")</f>
        <v/>
      </c>
      <c r="AA615" s="87"/>
      <c r="AB615" s="86" t="str">
        <f ca="1">IFERROR(IF(AND(J615&lt;&gt;"eigene Stoffe",VLOOKUP($E615,'SD Abgabe'!$A$32:$N$610,'SD Abgabe'!$H$28,FALSE)=0),"",IF($L615&lt;&gt;0,"",IFERROR(IF(AND(P615&gt;0,O615&lt;&gt;"",Q615&lt;&gt;"t TM"),VLOOKUP($E615,'SD Abgabe'!$A$32:$N$610,'SD Abgabe'!$H$28,FALSE)/O615*P615,VLOOKUP($E615,'SD Abgabe'!$A$32:$N$610,'SD Abgabe'!$H$28,FALSE)),""))),"")</f>
        <v/>
      </c>
      <c r="AC615" s="87"/>
      <c r="AD615" s="424" t="s">
        <v>667</v>
      </c>
      <c r="AE615" s="26" t="str">
        <f>IF($M615=0,"",IFERROR(VLOOKUP($E615,'SD Abgabe'!$A$32:$N$556,AE$20,FALSE),""))</f>
        <v/>
      </c>
      <c r="AF615" s="15">
        <f t="shared" ca="1" si="199"/>
        <v>0</v>
      </c>
      <c r="AG615">
        <f t="shared" ca="1" si="187"/>
        <v>0</v>
      </c>
      <c r="AH615">
        <f t="shared" ca="1" si="188"/>
        <v>0</v>
      </c>
      <c r="AI615">
        <f t="shared" ca="1" si="189"/>
        <v>0</v>
      </c>
      <c r="AJ615">
        <f t="shared" ca="1" si="190"/>
        <v>0</v>
      </c>
      <c r="AK615">
        <f t="shared" si="200"/>
        <v>0</v>
      </c>
      <c r="AL615" s="28" t="e">
        <f ca="1">COUNTIF(OFFSET('SD Abgabe'!$C$32,VLOOKUP(J615,Art_Abgabe,3,FALSE),0,VLOOKUP(J615,Art_Abgabe,4,FALSE)-VLOOKUP(J615,Art_Abgabe,3,FALSE)+1,1),K615)</f>
        <v>#N/A</v>
      </c>
      <c r="AM615" s="14">
        <f ca="1">COUNTIF(OFFSET('SD Abgabe'!$M$32,VLOOKUP(E615,'SD Abgabe'!$A$33:$X$485,'SD Abgabe'!$X$28,FALSE),0,1,VLOOKUP(E615,'SD Abgabe'!$A$33:$Y$485,'SD Abgabe'!$Y$28,FALSE)),M615)</f>
        <v>0</v>
      </c>
      <c r="AN615" s="91">
        <f t="shared" ca="1" si="191"/>
        <v>0</v>
      </c>
      <c r="AO615" s="98">
        <f t="shared" si="201"/>
        <v>3</v>
      </c>
      <c r="AP615" s="98">
        <f t="shared" si="192"/>
        <v>0</v>
      </c>
      <c r="AQ615" s="17" t="str">
        <f t="shared" si="193"/>
        <v>1900-1-Abgabe</v>
      </c>
    </row>
    <row r="616" spans="1:43">
      <c r="A616" s="98">
        <f t="shared" si="182"/>
        <v>0</v>
      </c>
      <c r="B616" s="98" t="str">
        <f>IF(C616=1,SUM($C$23:C616),"")</f>
        <v/>
      </c>
      <c r="C616" s="98">
        <f t="shared" si="183"/>
        <v>0</v>
      </c>
      <c r="D616" t="str">
        <f t="shared" si="195"/>
        <v>1900-1-Abgabe-</v>
      </c>
      <c r="E616" s="7" t="str">
        <f t="shared" ca="1" si="184"/>
        <v>-</v>
      </c>
      <c r="F616" s="7">
        <f t="shared" si="196"/>
        <v>1900</v>
      </c>
      <c r="G616" s="7">
        <f t="shared" si="197"/>
        <v>1</v>
      </c>
      <c r="H616" s="162">
        <f t="shared" si="194"/>
        <v>594</v>
      </c>
      <c r="I616" s="77"/>
      <c r="J616" s="78"/>
      <c r="K616" s="79"/>
      <c r="L616" s="80"/>
      <c r="M616" s="177"/>
      <c r="N616" s="309" t="str">
        <f t="shared" ca="1" si="185"/>
        <v/>
      </c>
      <c r="O616" s="310" t="str">
        <f ca="1">IFERROR(IF(VLOOKUP($E616,'SD Abgabe'!$A$32:$N$610,'SD Abgabe'!$D$28,FALSE)=0,"",VLOOKUP($E616,'SD Abgabe'!$A$32:$N$610,'SD Abgabe'!$D$28,FALSE)),"")</f>
        <v/>
      </c>
      <c r="P616" s="313"/>
      <c r="Q616" s="317" t="str">
        <f>IF(OR($M616=0,L616&lt;&gt;0),"",IFERROR(VLOOKUP($E616,'SD Abgabe'!$A$32:$N$610,'SD Abgabe'!$E$28,FALSE),""))</f>
        <v/>
      </c>
      <c r="R616" s="87"/>
      <c r="S616" s="81" t="str">
        <f t="shared" si="186"/>
        <v/>
      </c>
      <c r="T616" s="82">
        <f>IF(M616="Tierische Erzeugnisse",IF(OR($M616=0,L616&lt;&gt;0,U616&gt;0),"",IFERROR(VLOOKUP($E616,'SD Abgabe'!$A$32:$N$4326,'SD Abgabe'!$J$28,FALSE),0)),)</f>
        <v>0</v>
      </c>
      <c r="U616" s="83"/>
      <c r="V616" s="81" t="str">
        <f t="shared" si="198"/>
        <v/>
      </c>
      <c r="W616" s="82">
        <f>IF(M616="organische Düngemittel",IF(OR($M616=0,L616&lt;&gt;0,X616&gt;0),"",IFERROR(VLOOKUP($E616,'SD Abgabe'!$A$32:$N$4326,'SD Abgabe'!$J$28,FALSE),)),)</f>
        <v>0</v>
      </c>
      <c r="X616" s="84"/>
      <c r="Y616" s="85" t="str">
        <f ca="1">IFERROR(VLOOKUP($E616,'SD Abgabe'!$A$32:$N$610,Y$20,FALSE),"")</f>
        <v/>
      </c>
      <c r="Z616" s="86" t="str">
        <f ca="1">IFERROR(IF(AND(J616&lt;&gt;"eigene Stoffe",VLOOKUP($E616,'SD Abgabe'!$A$32:$N$610,'SD Abgabe'!$G$28,FALSE)=0),"",IF($L616&lt;&gt;0,"",IFERROR(IF(AND(P616&gt;0,O616&lt;&gt;"",Q616&lt;&gt;"t TM"),VLOOKUP($E616,'SD Abgabe'!$A$32:$N$610,'SD Abgabe'!$G$28,FALSE)/O616*P616,VLOOKUP($E616,'SD Abgabe'!$A$32:$N$610,'SD Abgabe'!$G$28,FALSE)),""))),"")</f>
        <v/>
      </c>
      <c r="AA616" s="87"/>
      <c r="AB616" s="86" t="str">
        <f ca="1">IFERROR(IF(AND(J616&lt;&gt;"eigene Stoffe",VLOOKUP($E616,'SD Abgabe'!$A$32:$N$610,'SD Abgabe'!$H$28,FALSE)=0),"",IF($L616&lt;&gt;0,"",IFERROR(IF(AND(P616&gt;0,O616&lt;&gt;"",Q616&lt;&gt;"t TM"),VLOOKUP($E616,'SD Abgabe'!$A$32:$N$610,'SD Abgabe'!$H$28,FALSE)/O616*P616,VLOOKUP($E616,'SD Abgabe'!$A$32:$N$610,'SD Abgabe'!$H$28,FALSE)),""))),"")</f>
        <v/>
      </c>
      <c r="AC616" s="87"/>
      <c r="AD616" s="424" t="s">
        <v>667</v>
      </c>
      <c r="AE616" s="26" t="str">
        <f>IF($M616=0,"",IFERROR(VLOOKUP($E616,'SD Abgabe'!$A$32:$N$556,AE$20,FALSE),""))</f>
        <v/>
      </c>
      <c r="AF616" s="15">
        <f t="shared" ca="1" si="199"/>
        <v>0</v>
      </c>
      <c r="AG616">
        <f t="shared" ca="1" si="187"/>
        <v>0</v>
      </c>
      <c r="AH616">
        <f t="shared" ca="1" si="188"/>
        <v>0</v>
      </c>
      <c r="AI616">
        <f t="shared" ca="1" si="189"/>
        <v>0</v>
      </c>
      <c r="AJ616">
        <f t="shared" ca="1" si="190"/>
        <v>0</v>
      </c>
      <c r="AK616">
        <f t="shared" si="200"/>
        <v>0</v>
      </c>
      <c r="AL616" s="28" t="e">
        <f ca="1">COUNTIF(OFFSET('SD Abgabe'!$C$32,VLOOKUP(J616,Art_Abgabe,3,FALSE),0,VLOOKUP(J616,Art_Abgabe,4,FALSE)-VLOOKUP(J616,Art_Abgabe,3,FALSE)+1,1),K616)</f>
        <v>#N/A</v>
      </c>
      <c r="AM616" s="14">
        <f ca="1">COUNTIF(OFFSET('SD Abgabe'!$M$32,VLOOKUP(E616,'SD Abgabe'!$A$33:$X$485,'SD Abgabe'!$X$28,FALSE),0,1,VLOOKUP(E616,'SD Abgabe'!$A$33:$Y$485,'SD Abgabe'!$Y$28,FALSE)),M616)</f>
        <v>0</v>
      </c>
      <c r="AN616" s="91">
        <f t="shared" ca="1" si="191"/>
        <v>0</v>
      </c>
      <c r="AO616" s="98">
        <f t="shared" si="201"/>
        <v>3</v>
      </c>
      <c r="AP616" s="98">
        <f t="shared" si="192"/>
        <v>0</v>
      </c>
      <c r="AQ616" s="17" t="str">
        <f t="shared" si="193"/>
        <v>1900-1-Abgabe</v>
      </c>
    </row>
    <row r="617" spans="1:43">
      <c r="A617" s="98">
        <f t="shared" si="182"/>
        <v>0</v>
      </c>
      <c r="B617" s="98" t="str">
        <f>IF(C617=1,SUM($C$23:C617),"")</f>
        <v/>
      </c>
      <c r="C617" s="98">
        <f t="shared" si="183"/>
        <v>0</v>
      </c>
      <c r="D617" t="str">
        <f t="shared" si="195"/>
        <v>1900-1-Abgabe-</v>
      </c>
      <c r="E617" s="7" t="str">
        <f t="shared" ca="1" si="184"/>
        <v>-</v>
      </c>
      <c r="F617" s="7">
        <f t="shared" si="196"/>
        <v>1900</v>
      </c>
      <c r="G617" s="7">
        <f t="shared" si="197"/>
        <v>1</v>
      </c>
      <c r="H617" s="162">
        <f t="shared" si="194"/>
        <v>595</v>
      </c>
      <c r="I617" s="77"/>
      <c r="J617" s="78"/>
      <c r="K617" s="79"/>
      <c r="L617" s="80"/>
      <c r="M617" s="177"/>
      <c r="N617" s="309" t="str">
        <f t="shared" ca="1" si="185"/>
        <v/>
      </c>
      <c r="O617" s="310" t="str">
        <f ca="1">IFERROR(IF(VLOOKUP($E617,'SD Abgabe'!$A$32:$N$610,'SD Abgabe'!$D$28,FALSE)=0,"",VLOOKUP($E617,'SD Abgabe'!$A$32:$N$610,'SD Abgabe'!$D$28,FALSE)),"")</f>
        <v/>
      </c>
      <c r="P617" s="313"/>
      <c r="Q617" s="317" t="str">
        <f>IF(OR($M617=0,L617&lt;&gt;0),"",IFERROR(VLOOKUP($E617,'SD Abgabe'!$A$32:$N$610,'SD Abgabe'!$E$28,FALSE),""))</f>
        <v/>
      </c>
      <c r="R617" s="87"/>
      <c r="S617" s="81" t="str">
        <f t="shared" si="186"/>
        <v/>
      </c>
      <c r="T617" s="82">
        <f>IF(M617="Tierische Erzeugnisse",IF(OR($M617=0,L617&lt;&gt;0,U617&gt;0),"",IFERROR(VLOOKUP($E617,'SD Abgabe'!$A$32:$N$4326,'SD Abgabe'!$J$28,FALSE),0)),)</f>
        <v>0</v>
      </c>
      <c r="U617" s="83"/>
      <c r="V617" s="81" t="str">
        <f t="shared" si="198"/>
        <v/>
      </c>
      <c r="W617" s="82">
        <f>IF(M617="organische Düngemittel",IF(OR($M617=0,L617&lt;&gt;0,X617&gt;0),"",IFERROR(VLOOKUP($E617,'SD Abgabe'!$A$32:$N$4326,'SD Abgabe'!$J$28,FALSE),)),)</f>
        <v>0</v>
      </c>
      <c r="X617" s="84"/>
      <c r="Y617" s="85" t="str">
        <f ca="1">IFERROR(VLOOKUP($E617,'SD Abgabe'!$A$32:$N$610,Y$20,FALSE),"")</f>
        <v/>
      </c>
      <c r="Z617" s="86" t="str">
        <f ca="1">IFERROR(IF(AND(J617&lt;&gt;"eigene Stoffe",VLOOKUP($E617,'SD Abgabe'!$A$32:$N$610,'SD Abgabe'!$G$28,FALSE)=0),"",IF($L617&lt;&gt;0,"",IFERROR(IF(AND(P617&gt;0,O617&lt;&gt;"",Q617&lt;&gt;"t TM"),VLOOKUP($E617,'SD Abgabe'!$A$32:$N$610,'SD Abgabe'!$G$28,FALSE)/O617*P617,VLOOKUP($E617,'SD Abgabe'!$A$32:$N$610,'SD Abgabe'!$G$28,FALSE)),""))),"")</f>
        <v/>
      </c>
      <c r="AA617" s="87"/>
      <c r="AB617" s="86" t="str">
        <f ca="1">IFERROR(IF(AND(J617&lt;&gt;"eigene Stoffe",VLOOKUP($E617,'SD Abgabe'!$A$32:$N$610,'SD Abgabe'!$H$28,FALSE)=0),"",IF($L617&lt;&gt;0,"",IFERROR(IF(AND(P617&gt;0,O617&lt;&gt;"",Q617&lt;&gt;"t TM"),VLOOKUP($E617,'SD Abgabe'!$A$32:$N$610,'SD Abgabe'!$H$28,FALSE)/O617*P617,VLOOKUP($E617,'SD Abgabe'!$A$32:$N$610,'SD Abgabe'!$H$28,FALSE)),""))),"")</f>
        <v/>
      </c>
      <c r="AC617" s="87"/>
      <c r="AD617" s="424" t="s">
        <v>667</v>
      </c>
      <c r="AE617" s="26" t="str">
        <f>IF($M617=0,"",IFERROR(VLOOKUP($E617,'SD Abgabe'!$A$32:$N$556,AE$20,FALSE),""))</f>
        <v/>
      </c>
      <c r="AF617" s="15">
        <f t="shared" ca="1" si="199"/>
        <v>0</v>
      </c>
      <c r="AG617">
        <f t="shared" ca="1" si="187"/>
        <v>0</v>
      </c>
      <c r="AH617">
        <f t="shared" ca="1" si="188"/>
        <v>0</v>
      </c>
      <c r="AI617">
        <f t="shared" ca="1" si="189"/>
        <v>0</v>
      </c>
      <c r="AJ617">
        <f t="shared" ca="1" si="190"/>
        <v>0</v>
      </c>
      <c r="AK617">
        <f t="shared" si="200"/>
        <v>0</v>
      </c>
      <c r="AL617" s="28" t="e">
        <f ca="1">COUNTIF(OFFSET('SD Abgabe'!$C$32,VLOOKUP(J617,Art_Abgabe,3,FALSE),0,VLOOKUP(J617,Art_Abgabe,4,FALSE)-VLOOKUP(J617,Art_Abgabe,3,FALSE)+1,1),K617)</f>
        <v>#N/A</v>
      </c>
      <c r="AM617" s="14">
        <f ca="1">COUNTIF(OFFSET('SD Abgabe'!$M$32,VLOOKUP(E617,'SD Abgabe'!$A$33:$X$485,'SD Abgabe'!$X$28,FALSE),0,1,VLOOKUP(E617,'SD Abgabe'!$A$33:$Y$485,'SD Abgabe'!$Y$28,FALSE)),M617)</f>
        <v>0</v>
      </c>
      <c r="AN617" s="91">
        <f t="shared" ca="1" si="191"/>
        <v>0</v>
      </c>
      <c r="AO617" s="98">
        <f t="shared" si="201"/>
        <v>3</v>
      </c>
      <c r="AP617" s="98">
        <f t="shared" si="192"/>
        <v>0</v>
      </c>
      <c r="AQ617" s="17" t="str">
        <f t="shared" si="193"/>
        <v>1900-1-Abgabe</v>
      </c>
    </row>
    <row r="618" spans="1:43">
      <c r="A618" s="98">
        <f t="shared" si="182"/>
        <v>0</v>
      </c>
      <c r="B618" s="98" t="str">
        <f>IF(C618=1,SUM($C$23:C618),"")</f>
        <v/>
      </c>
      <c r="C618" s="98">
        <f t="shared" si="183"/>
        <v>0</v>
      </c>
      <c r="D618" t="str">
        <f t="shared" si="195"/>
        <v>1900-1-Abgabe-</v>
      </c>
      <c r="E618" s="7" t="str">
        <f t="shared" ca="1" si="184"/>
        <v>-</v>
      </c>
      <c r="F618" s="7">
        <f t="shared" si="196"/>
        <v>1900</v>
      </c>
      <c r="G618" s="7">
        <f t="shared" si="197"/>
        <v>1</v>
      </c>
      <c r="H618" s="162">
        <f t="shared" si="194"/>
        <v>596</v>
      </c>
      <c r="I618" s="77"/>
      <c r="J618" s="78"/>
      <c r="K618" s="79"/>
      <c r="L618" s="80"/>
      <c r="M618" s="177"/>
      <c r="N618" s="309" t="str">
        <f t="shared" ca="1" si="185"/>
        <v/>
      </c>
      <c r="O618" s="310" t="str">
        <f ca="1">IFERROR(IF(VLOOKUP($E618,'SD Abgabe'!$A$32:$N$610,'SD Abgabe'!$D$28,FALSE)=0,"",VLOOKUP($E618,'SD Abgabe'!$A$32:$N$610,'SD Abgabe'!$D$28,FALSE)),"")</f>
        <v/>
      </c>
      <c r="P618" s="313"/>
      <c r="Q618" s="317" t="str">
        <f>IF(OR($M618=0,L618&lt;&gt;0),"",IFERROR(VLOOKUP($E618,'SD Abgabe'!$A$32:$N$610,'SD Abgabe'!$E$28,FALSE),""))</f>
        <v/>
      </c>
      <c r="R618" s="87"/>
      <c r="S618" s="81" t="str">
        <f t="shared" si="186"/>
        <v/>
      </c>
      <c r="T618" s="82">
        <f>IF(M618="Tierische Erzeugnisse",IF(OR($M618=0,L618&lt;&gt;0,U618&gt;0),"",IFERROR(VLOOKUP($E618,'SD Abgabe'!$A$32:$N$4326,'SD Abgabe'!$J$28,FALSE),0)),)</f>
        <v>0</v>
      </c>
      <c r="U618" s="83"/>
      <c r="V618" s="81" t="str">
        <f t="shared" si="198"/>
        <v/>
      </c>
      <c r="W618" s="82">
        <f>IF(M618="organische Düngemittel",IF(OR($M618=0,L618&lt;&gt;0,X618&gt;0),"",IFERROR(VLOOKUP($E618,'SD Abgabe'!$A$32:$N$4326,'SD Abgabe'!$J$28,FALSE),)),)</f>
        <v>0</v>
      </c>
      <c r="X618" s="84"/>
      <c r="Y618" s="85" t="str">
        <f ca="1">IFERROR(VLOOKUP($E618,'SD Abgabe'!$A$32:$N$610,Y$20,FALSE),"")</f>
        <v/>
      </c>
      <c r="Z618" s="86" t="str">
        <f ca="1">IFERROR(IF(AND(J618&lt;&gt;"eigene Stoffe",VLOOKUP($E618,'SD Abgabe'!$A$32:$N$610,'SD Abgabe'!$G$28,FALSE)=0),"",IF($L618&lt;&gt;0,"",IFERROR(IF(AND(P618&gt;0,O618&lt;&gt;"",Q618&lt;&gt;"t TM"),VLOOKUP($E618,'SD Abgabe'!$A$32:$N$610,'SD Abgabe'!$G$28,FALSE)/O618*P618,VLOOKUP($E618,'SD Abgabe'!$A$32:$N$610,'SD Abgabe'!$G$28,FALSE)),""))),"")</f>
        <v/>
      </c>
      <c r="AA618" s="87"/>
      <c r="AB618" s="86" t="str">
        <f ca="1">IFERROR(IF(AND(J618&lt;&gt;"eigene Stoffe",VLOOKUP($E618,'SD Abgabe'!$A$32:$N$610,'SD Abgabe'!$H$28,FALSE)=0),"",IF($L618&lt;&gt;0,"",IFERROR(IF(AND(P618&gt;0,O618&lt;&gt;"",Q618&lt;&gt;"t TM"),VLOOKUP($E618,'SD Abgabe'!$A$32:$N$610,'SD Abgabe'!$H$28,FALSE)/O618*P618,VLOOKUP($E618,'SD Abgabe'!$A$32:$N$610,'SD Abgabe'!$H$28,FALSE)),""))),"")</f>
        <v/>
      </c>
      <c r="AC618" s="87"/>
      <c r="AD618" s="424" t="s">
        <v>667</v>
      </c>
      <c r="AE618" s="26" t="str">
        <f>IF($M618=0,"",IFERROR(VLOOKUP($E618,'SD Abgabe'!$A$32:$N$556,AE$20,FALSE),""))</f>
        <v/>
      </c>
      <c r="AF618" s="15">
        <f t="shared" ca="1" si="199"/>
        <v>0</v>
      </c>
      <c r="AG618">
        <f t="shared" ca="1" si="187"/>
        <v>0</v>
      </c>
      <c r="AH618">
        <f t="shared" ca="1" si="188"/>
        <v>0</v>
      </c>
      <c r="AI618">
        <f t="shared" ca="1" si="189"/>
        <v>0</v>
      </c>
      <c r="AJ618">
        <f t="shared" ca="1" si="190"/>
        <v>0</v>
      </c>
      <c r="AK618">
        <f t="shared" si="200"/>
        <v>0</v>
      </c>
      <c r="AL618" s="28" t="e">
        <f ca="1">COUNTIF(OFFSET('SD Abgabe'!$C$32,VLOOKUP(J618,Art_Abgabe,3,FALSE),0,VLOOKUP(J618,Art_Abgabe,4,FALSE)-VLOOKUP(J618,Art_Abgabe,3,FALSE)+1,1),K618)</f>
        <v>#N/A</v>
      </c>
      <c r="AM618" s="14">
        <f ca="1">COUNTIF(OFFSET('SD Abgabe'!$M$32,VLOOKUP(E618,'SD Abgabe'!$A$33:$X$485,'SD Abgabe'!$X$28,FALSE),0,1,VLOOKUP(E618,'SD Abgabe'!$A$33:$Y$485,'SD Abgabe'!$Y$28,FALSE)),M618)</f>
        <v>0</v>
      </c>
      <c r="AN618" s="91">
        <f t="shared" ca="1" si="191"/>
        <v>0</v>
      </c>
      <c r="AO618" s="98">
        <f t="shared" si="201"/>
        <v>3</v>
      </c>
      <c r="AP618" s="98">
        <f t="shared" si="192"/>
        <v>0</v>
      </c>
      <c r="AQ618" s="17" t="str">
        <f t="shared" si="193"/>
        <v>1900-1-Abgabe</v>
      </c>
    </row>
    <row r="619" spans="1:43">
      <c r="A619" s="98">
        <f t="shared" si="182"/>
        <v>0</v>
      </c>
      <c r="B619" s="98" t="str">
        <f>IF(C619=1,SUM($C$23:C619),"")</f>
        <v/>
      </c>
      <c r="C619" s="98">
        <f t="shared" si="183"/>
        <v>0</v>
      </c>
      <c r="D619" t="str">
        <f t="shared" si="195"/>
        <v>1900-1-Abgabe-</v>
      </c>
      <c r="E619" s="7" t="str">
        <f t="shared" ca="1" si="184"/>
        <v>-</v>
      </c>
      <c r="F619" s="7">
        <f t="shared" si="196"/>
        <v>1900</v>
      </c>
      <c r="G619" s="7">
        <f t="shared" si="197"/>
        <v>1</v>
      </c>
      <c r="H619" s="162">
        <f t="shared" si="194"/>
        <v>597</v>
      </c>
      <c r="I619" s="77"/>
      <c r="J619" s="78"/>
      <c r="K619" s="79"/>
      <c r="L619" s="80"/>
      <c r="M619" s="177"/>
      <c r="N619" s="309" t="str">
        <f t="shared" ca="1" si="185"/>
        <v/>
      </c>
      <c r="O619" s="310" t="str">
        <f ca="1">IFERROR(IF(VLOOKUP($E619,'SD Abgabe'!$A$32:$N$610,'SD Abgabe'!$D$28,FALSE)=0,"",VLOOKUP($E619,'SD Abgabe'!$A$32:$N$610,'SD Abgabe'!$D$28,FALSE)),"")</f>
        <v/>
      </c>
      <c r="P619" s="313"/>
      <c r="Q619" s="317" t="str">
        <f>IF(OR($M619=0,L619&lt;&gt;0),"",IFERROR(VLOOKUP($E619,'SD Abgabe'!$A$32:$N$610,'SD Abgabe'!$E$28,FALSE),""))</f>
        <v/>
      </c>
      <c r="R619" s="87"/>
      <c r="S619" s="81" t="str">
        <f t="shared" si="186"/>
        <v/>
      </c>
      <c r="T619" s="82">
        <f>IF(M619="Tierische Erzeugnisse",IF(OR($M619=0,L619&lt;&gt;0,U619&gt;0),"",IFERROR(VLOOKUP($E619,'SD Abgabe'!$A$32:$N$4326,'SD Abgabe'!$J$28,FALSE),0)),)</f>
        <v>0</v>
      </c>
      <c r="U619" s="83"/>
      <c r="V619" s="81" t="str">
        <f t="shared" si="198"/>
        <v/>
      </c>
      <c r="W619" s="82">
        <f>IF(M619="organische Düngemittel",IF(OR($M619=0,L619&lt;&gt;0,X619&gt;0),"",IFERROR(VLOOKUP($E619,'SD Abgabe'!$A$32:$N$4326,'SD Abgabe'!$J$28,FALSE),)),)</f>
        <v>0</v>
      </c>
      <c r="X619" s="84"/>
      <c r="Y619" s="85" t="str">
        <f ca="1">IFERROR(VLOOKUP($E619,'SD Abgabe'!$A$32:$N$610,Y$20,FALSE),"")</f>
        <v/>
      </c>
      <c r="Z619" s="86" t="str">
        <f ca="1">IFERROR(IF(AND(J619&lt;&gt;"eigene Stoffe",VLOOKUP($E619,'SD Abgabe'!$A$32:$N$610,'SD Abgabe'!$G$28,FALSE)=0),"",IF($L619&lt;&gt;0,"",IFERROR(IF(AND(P619&gt;0,O619&lt;&gt;"",Q619&lt;&gt;"t TM"),VLOOKUP($E619,'SD Abgabe'!$A$32:$N$610,'SD Abgabe'!$G$28,FALSE)/O619*P619,VLOOKUP($E619,'SD Abgabe'!$A$32:$N$610,'SD Abgabe'!$G$28,FALSE)),""))),"")</f>
        <v/>
      </c>
      <c r="AA619" s="87"/>
      <c r="AB619" s="86" t="str">
        <f ca="1">IFERROR(IF(AND(J619&lt;&gt;"eigene Stoffe",VLOOKUP($E619,'SD Abgabe'!$A$32:$N$610,'SD Abgabe'!$H$28,FALSE)=0),"",IF($L619&lt;&gt;0,"",IFERROR(IF(AND(P619&gt;0,O619&lt;&gt;"",Q619&lt;&gt;"t TM"),VLOOKUP($E619,'SD Abgabe'!$A$32:$N$610,'SD Abgabe'!$H$28,FALSE)/O619*P619,VLOOKUP($E619,'SD Abgabe'!$A$32:$N$610,'SD Abgabe'!$H$28,FALSE)),""))),"")</f>
        <v/>
      </c>
      <c r="AC619" s="87"/>
      <c r="AD619" s="424" t="s">
        <v>667</v>
      </c>
      <c r="AE619" s="26" t="str">
        <f>IF($M619=0,"",IFERROR(VLOOKUP($E619,'SD Abgabe'!$A$32:$N$556,AE$20,FALSE),""))</f>
        <v/>
      </c>
      <c r="AF619" s="15">
        <f t="shared" ca="1" si="199"/>
        <v>0</v>
      </c>
      <c r="AG619">
        <f t="shared" ca="1" si="187"/>
        <v>0</v>
      </c>
      <c r="AH619">
        <f t="shared" ca="1" si="188"/>
        <v>0</v>
      </c>
      <c r="AI619">
        <f t="shared" ca="1" si="189"/>
        <v>0</v>
      </c>
      <c r="AJ619">
        <f t="shared" ca="1" si="190"/>
        <v>0</v>
      </c>
      <c r="AK619">
        <f t="shared" si="200"/>
        <v>0</v>
      </c>
      <c r="AL619" s="28" t="e">
        <f ca="1">COUNTIF(OFFSET('SD Abgabe'!$C$32,VLOOKUP(J619,Art_Abgabe,3,FALSE),0,VLOOKUP(J619,Art_Abgabe,4,FALSE)-VLOOKUP(J619,Art_Abgabe,3,FALSE)+1,1),K619)</f>
        <v>#N/A</v>
      </c>
      <c r="AM619" s="14">
        <f ca="1">COUNTIF(OFFSET('SD Abgabe'!$M$32,VLOOKUP(E619,'SD Abgabe'!$A$33:$X$485,'SD Abgabe'!$X$28,FALSE),0,1,VLOOKUP(E619,'SD Abgabe'!$A$33:$Y$485,'SD Abgabe'!$Y$28,FALSE)),M619)</f>
        <v>0</v>
      </c>
      <c r="AN619" s="91">
        <f t="shared" ca="1" si="191"/>
        <v>0</v>
      </c>
      <c r="AO619" s="98">
        <f t="shared" si="201"/>
        <v>3</v>
      </c>
      <c r="AP619" s="98">
        <f t="shared" si="192"/>
        <v>0</v>
      </c>
      <c r="AQ619" s="17" t="str">
        <f t="shared" si="193"/>
        <v>1900-1-Abgabe</v>
      </c>
    </row>
    <row r="620" spans="1:43">
      <c r="A620" s="98">
        <f t="shared" si="182"/>
        <v>0</v>
      </c>
      <c r="B620" s="98" t="str">
        <f>IF(C620=1,SUM($C$23:C620),"")</f>
        <v/>
      </c>
      <c r="C620" s="98">
        <f t="shared" si="183"/>
        <v>0</v>
      </c>
      <c r="D620" t="str">
        <f t="shared" si="195"/>
        <v>1900-1-Abgabe-</v>
      </c>
      <c r="E620" s="7" t="str">
        <f t="shared" ca="1" si="184"/>
        <v>-</v>
      </c>
      <c r="F620" s="7">
        <f t="shared" si="196"/>
        <v>1900</v>
      </c>
      <c r="G620" s="7">
        <f t="shared" si="197"/>
        <v>1</v>
      </c>
      <c r="H620" s="162">
        <f t="shared" si="194"/>
        <v>598</v>
      </c>
      <c r="I620" s="77"/>
      <c r="J620" s="78"/>
      <c r="K620" s="79"/>
      <c r="L620" s="80"/>
      <c r="M620" s="177"/>
      <c r="N620" s="309" t="str">
        <f t="shared" ca="1" si="185"/>
        <v/>
      </c>
      <c r="O620" s="310" t="str">
        <f ca="1">IFERROR(IF(VLOOKUP($E620,'SD Abgabe'!$A$32:$N$610,'SD Abgabe'!$D$28,FALSE)=0,"",VLOOKUP($E620,'SD Abgabe'!$A$32:$N$610,'SD Abgabe'!$D$28,FALSE)),"")</f>
        <v/>
      </c>
      <c r="P620" s="313"/>
      <c r="Q620" s="317" t="str">
        <f>IF(OR($M620=0,L620&lt;&gt;0),"",IFERROR(VLOOKUP($E620,'SD Abgabe'!$A$32:$N$610,'SD Abgabe'!$E$28,FALSE),""))</f>
        <v/>
      </c>
      <c r="R620" s="87"/>
      <c r="S620" s="81" t="str">
        <f t="shared" si="186"/>
        <v/>
      </c>
      <c r="T620" s="82">
        <f>IF(M620="Tierische Erzeugnisse",IF(OR($M620=0,L620&lt;&gt;0,U620&gt;0),"",IFERROR(VLOOKUP($E620,'SD Abgabe'!$A$32:$N$4326,'SD Abgabe'!$J$28,FALSE),0)),)</f>
        <v>0</v>
      </c>
      <c r="U620" s="83"/>
      <c r="V620" s="81" t="str">
        <f t="shared" si="198"/>
        <v/>
      </c>
      <c r="W620" s="82">
        <f>IF(M620="organische Düngemittel",IF(OR($M620=0,L620&lt;&gt;0,X620&gt;0),"",IFERROR(VLOOKUP($E620,'SD Abgabe'!$A$32:$N$4326,'SD Abgabe'!$J$28,FALSE),)),)</f>
        <v>0</v>
      </c>
      <c r="X620" s="84"/>
      <c r="Y620" s="85" t="str">
        <f ca="1">IFERROR(VLOOKUP($E620,'SD Abgabe'!$A$32:$N$610,Y$20,FALSE),"")</f>
        <v/>
      </c>
      <c r="Z620" s="86" t="str">
        <f ca="1">IFERROR(IF(AND(J620&lt;&gt;"eigene Stoffe",VLOOKUP($E620,'SD Abgabe'!$A$32:$N$610,'SD Abgabe'!$G$28,FALSE)=0),"",IF($L620&lt;&gt;0,"",IFERROR(IF(AND(P620&gt;0,O620&lt;&gt;"",Q620&lt;&gt;"t TM"),VLOOKUP($E620,'SD Abgabe'!$A$32:$N$610,'SD Abgabe'!$G$28,FALSE)/O620*P620,VLOOKUP($E620,'SD Abgabe'!$A$32:$N$610,'SD Abgabe'!$G$28,FALSE)),""))),"")</f>
        <v/>
      </c>
      <c r="AA620" s="87"/>
      <c r="AB620" s="86" t="str">
        <f ca="1">IFERROR(IF(AND(J620&lt;&gt;"eigene Stoffe",VLOOKUP($E620,'SD Abgabe'!$A$32:$N$610,'SD Abgabe'!$H$28,FALSE)=0),"",IF($L620&lt;&gt;0,"",IFERROR(IF(AND(P620&gt;0,O620&lt;&gt;"",Q620&lt;&gt;"t TM"),VLOOKUP($E620,'SD Abgabe'!$A$32:$N$610,'SD Abgabe'!$H$28,FALSE)/O620*P620,VLOOKUP($E620,'SD Abgabe'!$A$32:$N$610,'SD Abgabe'!$H$28,FALSE)),""))),"")</f>
        <v/>
      </c>
      <c r="AC620" s="87"/>
      <c r="AD620" s="424" t="s">
        <v>667</v>
      </c>
      <c r="AE620" s="26" t="str">
        <f>IF($M620=0,"",IFERROR(VLOOKUP($E620,'SD Abgabe'!$A$32:$N$556,AE$20,FALSE),""))</f>
        <v/>
      </c>
      <c r="AF620" s="15">
        <f t="shared" ca="1" si="199"/>
        <v>0</v>
      </c>
      <c r="AG620">
        <f t="shared" ca="1" si="187"/>
        <v>0</v>
      </c>
      <c r="AH620">
        <f t="shared" ca="1" si="188"/>
        <v>0</v>
      </c>
      <c r="AI620">
        <f t="shared" ca="1" si="189"/>
        <v>0</v>
      </c>
      <c r="AJ620">
        <f t="shared" ca="1" si="190"/>
        <v>0</v>
      </c>
      <c r="AK620">
        <f t="shared" si="200"/>
        <v>0</v>
      </c>
      <c r="AL620" s="28" t="e">
        <f ca="1">COUNTIF(OFFSET('SD Abgabe'!$C$32,VLOOKUP(J620,Art_Abgabe,3,FALSE),0,VLOOKUP(J620,Art_Abgabe,4,FALSE)-VLOOKUP(J620,Art_Abgabe,3,FALSE)+1,1),K620)</f>
        <v>#N/A</v>
      </c>
      <c r="AM620" s="14">
        <f ca="1">COUNTIF(OFFSET('SD Abgabe'!$M$32,VLOOKUP(E620,'SD Abgabe'!$A$33:$X$485,'SD Abgabe'!$X$28,FALSE),0,1,VLOOKUP(E620,'SD Abgabe'!$A$33:$Y$485,'SD Abgabe'!$Y$28,FALSE)),M620)</f>
        <v>0</v>
      </c>
      <c r="AN620" s="91">
        <f t="shared" ca="1" si="191"/>
        <v>0</v>
      </c>
      <c r="AO620" s="98">
        <f t="shared" si="201"/>
        <v>3</v>
      </c>
      <c r="AP620" s="98">
        <f t="shared" si="192"/>
        <v>0</v>
      </c>
      <c r="AQ620" s="17" t="str">
        <f t="shared" si="193"/>
        <v>1900-1-Abgabe</v>
      </c>
    </row>
    <row r="621" spans="1:43">
      <c r="A621" s="98">
        <f t="shared" si="182"/>
        <v>0</v>
      </c>
      <c r="B621" s="98" t="str">
        <f>IF(C621=1,SUM($C$23:C621),"")</f>
        <v/>
      </c>
      <c r="C621" s="98">
        <f t="shared" si="183"/>
        <v>0</v>
      </c>
      <c r="D621" t="str">
        <f t="shared" si="195"/>
        <v>1900-1-Abgabe-</v>
      </c>
      <c r="E621" s="7" t="str">
        <f t="shared" ca="1" si="184"/>
        <v>-</v>
      </c>
      <c r="F621" s="7">
        <f t="shared" si="196"/>
        <v>1900</v>
      </c>
      <c r="G621" s="7">
        <f t="shared" si="197"/>
        <v>1</v>
      </c>
      <c r="H621" s="162">
        <f t="shared" si="194"/>
        <v>599</v>
      </c>
      <c r="I621" s="77"/>
      <c r="J621" s="78"/>
      <c r="K621" s="79"/>
      <c r="L621" s="80"/>
      <c r="M621" s="177"/>
      <c r="N621" s="309" t="str">
        <f t="shared" ca="1" si="185"/>
        <v/>
      </c>
      <c r="O621" s="310" t="str">
        <f ca="1">IFERROR(IF(VLOOKUP($E621,'SD Abgabe'!$A$32:$N$610,'SD Abgabe'!$D$28,FALSE)=0,"",VLOOKUP($E621,'SD Abgabe'!$A$32:$N$610,'SD Abgabe'!$D$28,FALSE)),"")</f>
        <v/>
      </c>
      <c r="P621" s="313"/>
      <c r="Q621" s="317" t="str">
        <f>IF(OR($M621=0,L621&lt;&gt;0),"",IFERROR(VLOOKUP($E621,'SD Abgabe'!$A$32:$N$610,'SD Abgabe'!$E$28,FALSE),""))</f>
        <v/>
      </c>
      <c r="R621" s="87"/>
      <c r="S621" s="81" t="str">
        <f t="shared" si="186"/>
        <v/>
      </c>
      <c r="T621" s="82">
        <f>IF(M621="Tierische Erzeugnisse",IF(OR($M621=0,L621&lt;&gt;0,U621&gt;0),"",IFERROR(VLOOKUP($E621,'SD Abgabe'!$A$32:$N$4326,'SD Abgabe'!$J$28,FALSE),0)),)</f>
        <v>0</v>
      </c>
      <c r="U621" s="83"/>
      <c r="V621" s="81" t="str">
        <f t="shared" si="198"/>
        <v/>
      </c>
      <c r="W621" s="82">
        <f>IF(M621="organische Düngemittel",IF(OR($M621=0,L621&lt;&gt;0,X621&gt;0),"",IFERROR(VLOOKUP($E621,'SD Abgabe'!$A$32:$N$4326,'SD Abgabe'!$J$28,FALSE),)),)</f>
        <v>0</v>
      </c>
      <c r="X621" s="84"/>
      <c r="Y621" s="85" t="str">
        <f ca="1">IFERROR(VLOOKUP($E621,'SD Abgabe'!$A$32:$N$610,Y$20,FALSE),"")</f>
        <v/>
      </c>
      <c r="Z621" s="86" t="str">
        <f ca="1">IFERROR(IF(AND(J621&lt;&gt;"eigene Stoffe",VLOOKUP($E621,'SD Abgabe'!$A$32:$N$610,'SD Abgabe'!$G$28,FALSE)=0),"",IF($L621&lt;&gt;0,"",IFERROR(IF(AND(P621&gt;0,O621&lt;&gt;"",Q621&lt;&gt;"t TM"),VLOOKUP($E621,'SD Abgabe'!$A$32:$N$610,'SD Abgabe'!$G$28,FALSE)/O621*P621,VLOOKUP($E621,'SD Abgabe'!$A$32:$N$610,'SD Abgabe'!$G$28,FALSE)),""))),"")</f>
        <v/>
      </c>
      <c r="AA621" s="87"/>
      <c r="AB621" s="86" t="str">
        <f ca="1">IFERROR(IF(AND(J621&lt;&gt;"eigene Stoffe",VLOOKUP($E621,'SD Abgabe'!$A$32:$N$610,'SD Abgabe'!$H$28,FALSE)=0),"",IF($L621&lt;&gt;0,"",IFERROR(IF(AND(P621&gt;0,O621&lt;&gt;"",Q621&lt;&gt;"t TM"),VLOOKUP($E621,'SD Abgabe'!$A$32:$N$610,'SD Abgabe'!$H$28,FALSE)/O621*P621,VLOOKUP($E621,'SD Abgabe'!$A$32:$N$610,'SD Abgabe'!$H$28,FALSE)),""))),"")</f>
        <v/>
      </c>
      <c r="AC621" s="87"/>
      <c r="AD621" s="424" t="s">
        <v>667</v>
      </c>
      <c r="AE621" s="26" t="str">
        <f>IF($M621=0,"",IFERROR(VLOOKUP($E621,'SD Abgabe'!$A$32:$N$556,AE$20,FALSE),""))</f>
        <v/>
      </c>
      <c r="AF621" s="15">
        <f t="shared" ca="1" si="199"/>
        <v>0</v>
      </c>
      <c r="AG621">
        <f t="shared" ca="1" si="187"/>
        <v>0</v>
      </c>
      <c r="AH621">
        <f t="shared" ca="1" si="188"/>
        <v>0</v>
      </c>
      <c r="AI621">
        <f t="shared" ca="1" si="189"/>
        <v>0</v>
      </c>
      <c r="AJ621">
        <f t="shared" ca="1" si="190"/>
        <v>0</v>
      </c>
      <c r="AK621">
        <f t="shared" si="200"/>
        <v>0</v>
      </c>
      <c r="AL621" s="28" t="e">
        <f ca="1">COUNTIF(OFFSET('SD Abgabe'!$C$32,VLOOKUP(J621,Art_Abgabe,3,FALSE),0,VLOOKUP(J621,Art_Abgabe,4,FALSE)-VLOOKUP(J621,Art_Abgabe,3,FALSE)+1,1),K621)</f>
        <v>#N/A</v>
      </c>
      <c r="AM621" s="14">
        <f ca="1">COUNTIF(OFFSET('SD Abgabe'!$M$32,VLOOKUP(E621,'SD Abgabe'!$A$33:$X$485,'SD Abgabe'!$X$28,FALSE),0,1,VLOOKUP(E621,'SD Abgabe'!$A$33:$Y$485,'SD Abgabe'!$Y$28,FALSE)),M621)</f>
        <v>0</v>
      </c>
      <c r="AN621" s="91">
        <f t="shared" ca="1" si="191"/>
        <v>0</v>
      </c>
      <c r="AO621" s="98">
        <f t="shared" si="201"/>
        <v>3</v>
      </c>
      <c r="AP621" s="98">
        <f t="shared" si="192"/>
        <v>0</v>
      </c>
      <c r="AQ621" s="17" t="str">
        <f t="shared" si="193"/>
        <v>1900-1-Abgabe</v>
      </c>
    </row>
    <row r="622" spans="1:43">
      <c r="A622" s="98">
        <f t="shared" si="182"/>
        <v>0</v>
      </c>
      <c r="B622" s="98" t="str">
        <f>IF(C622=1,SUM($C$23:C622),"")</f>
        <v/>
      </c>
      <c r="C622" s="98">
        <f t="shared" si="183"/>
        <v>0</v>
      </c>
      <c r="D622" t="str">
        <f t="shared" si="195"/>
        <v>1900-1-Abgabe-</v>
      </c>
      <c r="E622" s="7" t="str">
        <f t="shared" ca="1" si="184"/>
        <v>-</v>
      </c>
      <c r="F622" s="7">
        <f t="shared" si="196"/>
        <v>1900</v>
      </c>
      <c r="G622" s="7">
        <f t="shared" si="197"/>
        <v>1</v>
      </c>
      <c r="H622" s="162">
        <f t="shared" si="194"/>
        <v>600</v>
      </c>
      <c r="I622" s="77"/>
      <c r="J622" s="78"/>
      <c r="K622" s="79"/>
      <c r="L622" s="80"/>
      <c r="M622" s="177"/>
      <c r="N622" s="309" t="str">
        <f t="shared" ca="1" si="185"/>
        <v/>
      </c>
      <c r="O622" s="310" t="str">
        <f ca="1">IFERROR(IF(VLOOKUP($E622,'SD Abgabe'!$A$32:$N$610,'SD Abgabe'!$D$28,FALSE)=0,"",VLOOKUP($E622,'SD Abgabe'!$A$32:$N$610,'SD Abgabe'!$D$28,FALSE)),"")</f>
        <v/>
      </c>
      <c r="P622" s="313"/>
      <c r="Q622" s="317" t="str">
        <f>IF(OR($M622=0,L622&lt;&gt;0),"",IFERROR(VLOOKUP($E622,'SD Abgabe'!$A$32:$N$610,'SD Abgabe'!$E$28,FALSE),""))</f>
        <v/>
      </c>
      <c r="R622" s="87"/>
      <c r="S622" s="81" t="str">
        <f t="shared" si="186"/>
        <v/>
      </c>
      <c r="T622" s="82">
        <f>IF(M622="Tierische Erzeugnisse",IF(OR($M622=0,L622&lt;&gt;0,U622&gt;0),"",IFERROR(VLOOKUP($E622,'SD Abgabe'!$A$32:$N$4326,'SD Abgabe'!$J$28,FALSE),0)),)</f>
        <v>0</v>
      </c>
      <c r="U622" s="83"/>
      <c r="V622" s="81" t="str">
        <f t="shared" si="198"/>
        <v/>
      </c>
      <c r="W622" s="82">
        <f>IF(M622="organische Düngemittel",IF(OR($M622=0,L622&lt;&gt;0,X622&gt;0),"",IFERROR(VLOOKUP($E622,'SD Abgabe'!$A$32:$N$4326,'SD Abgabe'!$J$28,FALSE),)),)</f>
        <v>0</v>
      </c>
      <c r="X622" s="84"/>
      <c r="Y622" s="85" t="str">
        <f ca="1">IFERROR(VLOOKUP($E622,'SD Abgabe'!$A$32:$N$610,Y$20,FALSE),"")</f>
        <v/>
      </c>
      <c r="Z622" s="86" t="str">
        <f ca="1">IFERROR(IF(AND(J622&lt;&gt;"eigene Stoffe",VLOOKUP($E622,'SD Abgabe'!$A$32:$N$610,'SD Abgabe'!$G$28,FALSE)=0),"",IF($L622&lt;&gt;0,"",IFERROR(IF(AND(P622&gt;0,O622&lt;&gt;"",Q622&lt;&gt;"t TM"),VLOOKUP($E622,'SD Abgabe'!$A$32:$N$610,'SD Abgabe'!$G$28,FALSE)/O622*P622,VLOOKUP($E622,'SD Abgabe'!$A$32:$N$610,'SD Abgabe'!$G$28,FALSE)),""))),"")</f>
        <v/>
      </c>
      <c r="AA622" s="87"/>
      <c r="AB622" s="86" t="str">
        <f ca="1">IFERROR(IF(AND(J622&lt;&gt;"eigene Stoffe",VLOOKUP($E622,'SD Abgabe'!$A$32:$N$610,'SD Abgabe'!$H$28,FALSE)=0),"",IF($L622&lt;&gt;0,"",IFERROR(IF(AND(P622&gt;0,O622&lt;&gt;"",Q622&lt;&gt;"t TM"),VLOOKUP($E622,'SD Abgabe'!$A$32:$N$610,'SD Abgabe'!$H$28,FALSE)/O622*P622,VLOOKUP($E622,'SD Abgabe'!$A$32:$N$610,'SD Abgabe'!$H$28,FALSE)),""))),"")</f>
        <v/>
      </c>
      <c r="AC622" s="87"/>
      <c r="AD622" s="424" t="s">
        <v>667</v>
      </c>
      <c r="AE622" s="26" t="str">
        <f>IF($M622=0,"",IFERROR(VLOOKUP($E622,'SD Abgabe'!$A$32:$N$556,AE$20,FALSE),""))</f>
        <v/>
      </c>
      <c r="AF622" s="15">
        <f t="shared" ca="1" si="199"/>
        <v>0</v>
      </c>
      <c r="AG622">
        <f t="shared" ca="1" si="187"/>
        <v>0</v>
      </c>
      <c r="AH622">
        <f t="shared" ca="1" si="188"/>
        <v>0</v>
      </c>
      <c r="AI622">
        <f t="shared" ca="1" si="189"/>
        <v>0</v>
      </c>
      <c r="AJ622">
        <f t="shared" ca="1" si="190"/>
        <v>0</v>
      </c>
      <c r="AK622">
        <f t="shared" si="200"/>
        <v>0</v>
      </c>
      <c r="AL622" s="28" t="e">
        <f ca="1">COUNTIF(OFFSET('SD Abgabe'!$C$32,VLOOKUP(J622,Art_Abgabe,3,FALSE),0,VLOOKUP(J622,Art_Abgabe,4,FALSE)-VLOOKUP(J622,Art_Abgabe,3,FALSE)+1,1),K622)</f>
        <v>#N/A</v>
      </c>
      <c r="AM622" s="14">
        <f ca="1">COUNTIF(OFFSET('SD Abgabe'!$M$32,VLOOKUP(E622,'SD Abgabe'!$A$33:$X$485,'SD Abgabe'!$X$28,FALSE),0,1,VLOOKUP(E622,'SD Abgabe'!$A$33:$Y$485,'SD Abgabe'!$Y$28,FALSE)),M622)</f>
        <v>0</v>
      </c>
      <c r="AN622" s="91">
        <f t="shared" ca="1" si="191"/>
        <v>0</v>
      </c>
      <c r="AO622" s="98">
        <f t="shared" si="201"/>
        <v>3</v>
      </c>
      <c r="AP622" s="98">
        <f t="shared" si="192"/>
        <v>0</v>
      </c>
      <c r="AQ622" s="17" t="str">
        <f t="shared" si="193"/>
        <v>1900-1-Abgabe</v>
      </c>
    </row>
    <row r="623" spans="1:43">
      <c r="A623" s="98">
        <f t="shared" si="182"/>
        <v>0</v>
      </c>
      <c r="B623" s="98" t="str">
        <f>IF(C623=1,SUM($C$23:C623),"")</f>
        <v/>
      </c>
      <c r="C623" s="98">
        <f t="shared" si="183"/>
        <v>0</v>
      </c>
      <c r="D623" t="str">
        <f t="shared" si="195"/>
        <v>1900-1-Abgabe-</v>
      </c>
      <c r="E623" s="7" t="str">
        <f t="shared" ca="1" si="184"/>
        <v>-</v>
      </c>
      <c r="F623" s="7">
        <f t="shared" si="196"/>
        <v>1900</v>
      </c>
      <c r="G623" s="7">
        <f t="shared" si="197"/>
        <v>1</v>
      </c>
      <c r="H623" s="162">
        <f t="shared" si="194"/>
        <v>601</v>
      </c>
      <c r="I623" s="77"/>
      <c r="J623" s="78"/>
      <c r="K623" s="79"/>
      <c r="L623" s="80"/>
      <c r="M623" s="177"/>
      <c r="N623" s="309" t="str">
        <f t="shared" ca="1" si="185"/>
        <v/>
      </c>
      <c r="O623" s="310" t="str">
        <f ca="1">IFERROR(IF(VLOOKUP($E623,'SD Abgabe'!$A$32:$N$610,'SD Abgabe'!$D$28,FALSE)=0,"",VLOOKUP($E623,'SD Abgabe'!$A$32:$N$610,'SD Abgabe'!$D$28,FALSE)),"")</f>
        <v/>
      </c>
      <c r="P623" s="313"/>
      <c r="Q623" s="317" t="str">
        <f>IF(OR($M623=0,L623&lt;&gt;0),"",IFERROR(VLOOKUP($E623,'SD Abgabe'!$A$32:$N$610,'SD Abgabe'!$E$28,FALSE),""))</f>
        <v/>
      </c>
      <c r="R623" s="87"/>
      <c r="S623" s="81" t="str">
        <f t="shared" si="186"/>
        <v/>
      </c>
      <c r="T623" s="82">
        <f>IF(M623="Tierische Erzeugnisse",IF(OR($M623=0,L623&lt;&gt;0,U623&gt;0),"",IFERROR(VLOOKUP($E623,'SD Abgabe'!$A$32:$N$4326,'SD Abgabe'!$J$28,FALSE),0)),)</f>
        <v>0</v>
      </c>
      <c r="U623" s="83"/>
      <c r="V623" s="81" t="str">
        <f t="shared" si="198"/>
        <v/>
      </c>
      <c r="W623" s="82">
        <f>IF(M623="organische Düngemittel",IF(OR($M623=0,L623&lt;&gt;0,X623&gt;0),"",IFERROR(VLOOKUP($E623,'SD Abgabe'!$A$32:$N$4326,'SD Abgabe'!$J$28,FALSE),)),)</f>
        <v>0</v>
      </c>
      <c r="X623" s="84"/>
      <c r="Y623" s="85" t="str">
        <f ca="1">IFERROR(VLOOKUP($E623,'SD Abgabe'!$A$32:$N$610,Y$20,FALSE),"")</f>
        <v/>
      </c>
      <c r="Z623" s="86" t="str">
        <f ca="1">IFERROR(IF(AND(J623&lt;&gt;"eigene Stoffe",VLOOKUP($E623,'SD Abgabe'!$A$32:$N$610,'SD Abgabe'!$G$28,FALSE)=0),"",IF($L623&lt;&gt;0,"",IFERROR(IF(AND(P623&gt;0,O623&lt;&gt;"",Q623&lt;&gt;"t TM"),VLOOKUP($E623,'SD Abgabe'!$A$32:$N$610,'SD Abgabe'!$G$28,FALSE)/O623*P623,VLOOKUP($E623,'SD Abgabe'!$A$32:$N$610,'SD Abgabe'!$G$28,FALSE)),""))),"")</f>
        <v/>
      </c>
      <c r="AA623" s="87"/>
      <c r="AB623" s="86" t="str">
        <f ca="1">IFERROR(IF(AND(J623&lt;&gt;"eigene Stoffe",VLOOKUP($E623,'SD Abgabe'!$A$32:$N$610,'SD Abgabe'!$H$28,FALSE)=0),"",IF($L623&lt;&gt;0,"",IFERROR(IF(AND(P623&gt;0,O623&lt;&gt;"",Q623&lt;&gt;"t TM"),VLOOKUP($E623,'SD Abgabe'!$A$32:$N$610,'SD Abgabe'!$H$28,FALSE)/O623*P623,VLOOKUP($E623,'SD Abgabe'!$A$32:$N$610,'SD Abgabe'!$H$28,FALSE)),""))),"")</f>
        <v/>
      </c>
      <c r="AC623" s="87"/>
      <c r="AD623" s="424" t="s">
        <v>667</v>
      </c>
      <c r="AE623" s="26" t="str">
        <f>IF($M623=0,"",IFERROR(VLOOKUP($E623,'SD Abgabe'!$A$32:$N$556,AE$20,FALSE),""))</f>
        <v/>
      </c>
      <c r="AF623" s="15">
        <f t="shared" ca="1" si="199"/>
        <v>0</v>
      </c>
      <c r="AG623">
        <f t="shared" ca="1" si="187"/>
        <v>0</v>
      </c>
      <c r="AH623">
        <f t="shared" ca="1" si="188"/>
        <v>0</v>
      </c>
      <c r="AI623">
        <f t="shared" ca="1" si="189"/>
        <v>0</v>
      </c>
      <c r="AJ623">
        <f t="shared" ca="1" si="190"/>
        <v>0</v>
      </c>
      <c r="AK623">
        <f t="shared" si="200"/>
        <v>0</v>
      </c>
      <c r="AL623" s="28" t="e">
        <f ca="1">COUNTIF(OFFSET('SD Abgabe'!$C$32,VLOOKUP(J623,Art_Abgabe,3,FALSE),0,VLOOKUP(J623,Art_Abgabe,4,FALSE)-VLOOKUP(J623,Art_Abgabe,3,FALSE)+1,1),K623)</f>
        <v>#N/A</v>
      </c>
      <c r="AM623" s="14">
        <f ca="1">COUNTIF(OFFSET('SD Abgabe'!$M$32,VLOOKUP(E623,'SD Abgabe'!$A$33:$X$485,'SD Abgabe'!$X$28,FALSE),0,1,VLOOKUP(E623,'SD Abgabe'!$A$33:$Y$485,'SD Abgabe'!$Y$28,FALSE)),M623)</f>
        <v>0</v>
      </c>
      <c r="AN623" s="91">
        <f t="shared" ca="1" si="191"/>
        <v>0</v>
      </c>
      <c r="AO623" s="98">
        <f t="shared" si="201"/>
        <v>3</v>
      </c>
      <c r="AP623" s="98">
        <f t="shared" si="192"/>
        <v>0</v>
      </c>
      <c r="AQ623" s="17" t="str">
        <f t="shared" si="193"/>
        <v>1900-1-Abgabe</v>
      </c>
    </row>
    <row r="624" spans="1:43">
      <c r="A624" s="98">
        <f t="shared" si="182"/>
        <v>0</v>
      </c>
      <c r="B624" s="98" t="str">
        <f>IF(C624=1,SUM($C$23:C624),"")</f>
        <v/>
      </c>
      <c r="C624" s="98">
        <f t="shared" si="183"/>
        <v>0</v>
      </c>
      <c r="D624" t="str">
        <f t="shared" si="195"/>
        <v>1900-1-Abgabe-</v>
      </c>
      <c r="E624" s="7" t="str">
        <f t="shared" ca="1" si="184"/>
        <v>-</v>
      </c>
      <c r="F624" s="7">
        <f t="shared" si="196"/>
        <v>1900</v>
      </c>
      <c r="G624" s="7">
        <f t="shared" si="197"/>
        <v>1</v>
      </c>
      <c r="H624" s="162">
        <f t="shared" si="194"/>
        <v>602</v>
      </c>
      <c r="I624" s="77"/>
      <c r="J624" s="78"/>
      <c r="K624" s="79"/>
      <c r="L624" s="80"/>
      <c r="M624" s="177"/>
      <c r="N624" s="309" t="str">
        <f t="shared" ca="1" si="185"/>
        <v/>
      </c>
      <c r="O624" s="310" t="str">
        <f ca="1">IFERROR(IF(VLOOKUP($E624,'SD Abgabe'!$A$32:$N$610,'SD Abgabe'!$D$28,FALSE)=0,"",VLOOKUP($E624,'SD Abgabe'!$A$32:$N$610,'SD Abgabe'!$D$28,FALSE)),"")</f>
        <v/>
      </c>
      <c r="P624" s="313"/>
      <c r="Q624" s="317" t="str">
        <f>IF(OR($M624=0,L624&lt;&gt;0),"",IFERROR(VLOOKUP($E624,'SD Abgabe'!$A$32:$N$610,'SD Abgabe'!$E$28,FALSE),""))</f>
        <v/>
      </c>
      <c r="R624" s="87"/>
      <c r="S624" s="81" t="str">
        <f t="shared" si="186"/>
        <v/>
      </c>
      <c r="T624" s="82">
        <f>IF(M624="Tierische Erzeugnisse",IF(OR($M624=0,L624&lt;&gt;0,U624&gt;0),"",IFERROR(VLOOKUP($E624,'SD Abgabe'!$A$32:$N$4326,'SD Abgabe'!$J$28,FALSE),0)),)</f>
        <v>0</v>
      </c>
      <c r="U624" s="83"/>
      <c r="V624" s="81" t="str">
        <f t="shared" si="198"/>
        <v/>
      </c>
      <c r="W624" s="82">
        <f>IF(M624="organische Düngemittel",IF(OR($M624=0,L624&lt;&gt;0,X624&gt;0),"",IFERROR(VLOOKUP($E624,'SD Abgabe'!$A$32:$N$4326,'SD Abgabe'!$J$28,FALSE),)),)</f>
        <v>0</v>
      </c>
      <c r="X624" s="84"/>
      <c r="Y624" s="85" t="str">
        <f ca="1">IFERROR(VLOOKUP($E624,'SD Abgabe'!$A$32:$N$610,Y$20,FALSE),"")</f>
        <v/>
      </c>
      <c r="Z624" s="86" t="str">
        <f ca="1">IFERROR(IF(AND(J624&lt;&gt;"eigene Stoffe",VLOOKUP($E624,'SD Abgabe'!$A$32:$N$610,'SD Abgabe'!$G$28,FALSE)=0),"",IF($L624&lt;&gt;0,"",IFERROR(IF(AND(P624&gt;0,O624&lt;&gt;"",Q624&lt;&gt;"t TM"),VLOOKUP($E624,'SD Abgabe'!$A$32:$N$610,'SD Abgabe'!$G$28,FALSE)/O624*P624,VLOOKUP($E624,'SD Abgabe'!$A$32:$N$610,'SD Abgabe'!$G$28,FALSE)),""))),"")</f>
        <v/>
      </c>
      <c r="AA624" s="87"/>
      <c r="AB624" s="86" t="str">
        <f ca="1">IFERROR(IF(AND(J624&lt;&gt;"eigene Stoffe",VLOOKUP($E624,'SD Abgabe'!$A$32:$N$610,'SD Abgabe'!$H$28,FALSE)=0),"",IF($L624&lt;&gt;0,"",IFERROR(IF(AND(P624&gt;0,O624&lt;&gt;"",Q624&lt;&gt;"t TM"),VLOOKUP($E624,'SD Abgabe'!$A$32:$N$610,'SD Abgabe'!$H$28,FALSE)/O624*P624,VLOOKUP($E624,'SD Abgabe'!$A$32:$N$610,'SD Abgabe'!$H$28,FALSE)),""))),"")</f>
        <v/>
      </c>
      <c r="AC624" s="87"/>
      <c r="AD624" s="424" t="s">
        <v>667</v>
      </c>
      <c r="AE624" s="26" t="str">
        <f>IF($M624=0,"",IFERROR(VLOOKUP($E624,'SD Abgabe'!$A$32:$N$556,AE$20,FALSE),""))</f>
        <v/>
      </c>
      <c r="AF624" s="15">
        <f t="shared" ca="1" si="199"/>
        <v>0</v>
      </c>
      <c r="AG624">
        <f t="shared" ca="1" si="187"/>
        <v>0</v>
      </c>
      <c r="AH624">
        <f t="shared" ca="1" si="188"/>
        <v>0</v>
      </c>
      <c r="AI624">
        <f t="shared" ca="1" si="189"/>
        <v>0</v>
      </c>
      <c r="AJ624">
        <f t="shared" ca="1" si="190"/>
        <v>0</v>
      </c>
      <c r="AK624">
        <f t="shared" si="200"/>
        <v>0</v>
      </c>
      <c r="AL624" s="28" t="e">
        <f ca="1">COUNTIF(OFFSET('SD Abgabe'!$C$32,VLOOKUP(J624,Art_Abgabe,3,FALSE),0,VLOOKUP(J624,Art_Abgabe,4,FALSE)-VLOOKUP(J624,Art_Abgabe,3,FALSE)+1,1),K624)</f>
        <v>#N/A</v>
      </c>
      <c r="AM624" s="14">
        <f ca="1">COUNTIF(OFFSET('SD Abgabe'!$M$32,VLOOKUP(E624,'SD Abgabe'!$A$33:$X$485,'SD Abgabe'!$X$28,FALSE),0,1,VLOOKUP(E624,'SD Abgabe'!$A$33:$Y$485,'SD Abgabe'!$Y$28,FALSE)),M624)</f>
        <v>0</v>
      </c>
      <c r="AN624" s="91">
        <f t="shared" ca="1" si="191"/>
        <v>0</v>
      </c>
      <c r="AO624" s="98">
        <f t="shared" si="201"/>
        <v>3</v>
      </c>
      <c r="AP624" s="98">
        <f t="shared" si="192"/>
        <v>0</v>
      </c>
      <c r="AQ624" s="17" t="str">
        <f t="shared" si="193"/>
        <v>1900-1-Abgabe</v>
      </c>
    </row>
    <row r="625" spans="1:43">
      <c r="A625" s="98">
        <f t="shared" si="182"/>
        <v>0</v>
      </c>
      <c r="B625" s="98" t="str">
        <f>IF(C625=1,SUM($C$23:C625),"")</f>
        <v/>
      </c>
      <c r="C625" s="98">
        <f t="shared" si="183"/>
        <v>0</v>
      </c>
      <c r="D625" t="str">
        <f t="shared" si="195"/>
        <v>1900-1-Abgabe-</v>
      </c>
      <c r="E625" s="7" t="str">
        <f t="shared" ca="1" si="184"/>
        <v>-</v>
      </c>
      <c r="F625" s="7">
        <f t="shared" si="196"/>
        <v>1900</v>
      </c>
      <c r="G625" s="7">
        <f t="shared" si="197"/>
        <v>1</v>
      </c>
      <c r="H625" s="162">
        <f t="shared" si="194"/>
        <v>603</v>
      </c>
      <c r="I625" s="77"/>
      <c r="J625" s="78"/>
      <c r="K625" s="79"/>
      <c r="L625" s="80"/>
      <c r="M625" s="177"/>
      <c r="N625" s="309" t="str">
        <f t="shared" ca="1" si="185"/>
        <v/>
      </c>
      <c r="O625" s="310" t="str">
        <f ca="1">IFERROR(IF(VLOOKUP($E625,'SD Abgabe'!$A$32:$N$610,'SD Abgabe'!$D$28,FALSE)=0,"",VLOOKUP($E625,'SD Abgabe'!$A$32:$N$610,'SD Abgabe'!$D$28,FALSE)),"")</f>
        <v/>
      </c>
      <c r="P625" s="313"/>
      <c r="Q625" s="317" t="str">
        <f>IF(OR($M625=0,L625&lt;&gt;0),"",IFERROR(VLOOKUP($E625,'SD Abgabe'!$A$32:$N$610,'SD Abgabe'!$E$28,FALSE),""))</f>
        <v/>
      </c>
      <c r="R625" s="87"/>
      <c r="S625" s="81" t="str">
        <f t="shared" si="186"/>
        <v/>
      </c>
      <c r="T625" s="82">
        <f>IF(M625="Tierische Erzeugnisse",IF(OR($M625=0,L625&lt;&gt;0,U625&gt;0),"",IFERROR(VLOOKUP($E625,'SD Abgabe'!$A$32:$N$4326,'SD Abgabe'!$J$28,FALSE),0)),)</f>
        <v>0</v>
      </c>
      <c r="U625" s="83"/>
      <c r="V625" s="81" t="str">
        <f t="shared" si="198"/>
        <v/>
      </c>
      <c r="W625" s="82">
        <f>IF(M625="organische Düngemittel",IF(OR($M625=0,L625&lt;&gt;0,X625&gt;0),"",IFERROR(VLOOKUP($E625,'SD Abgabe'!$A$32:$N$4326,'SD Abgabe'!$J$28,FALSE),)),)</f>
        <v>0</v>
      </c>
      <c r="X625" s="84"/>
      <c r="Y625" s="85" t="str">
        <f ca="1">IFERROR(VLOOKUP($E625,'SD Abgabe'!$A$32:$N$610,Y$20,FALSE),"")</f>
        <v/>
      </c>
      <c r="Z625" s="86" t="str">
        <f ca="1">IFERROR(IF(AND(J625&lt;&gt;"eigene Stoffe",VLOOKUP($E625,'SD Abgabe'!$A$32:$N$610,'SD Abgabe'!$G$28,FALSE)=0),"",IF($L625&lt;&gt;0,"",IFERROR(IF(AND(P625&gt;0,O625&lt;&gt;"",Q625&lt;&gt;"t TM"),VLOOKUP($E625,'SD Abgabe'!$A$32:$N$610,'SD Abgabe'!$G$28,FALSE)/O625*P625,VLOOKUP($E625,'SD Abgabe'!$A$32:$N$610,'SD Abgabe'!$G$28,FALSE)),""))),"")</f>
        <v/>
      </c>
      <c r="AA625" s="87"/>
      <c r="AB625" s="86" t="str">
        <f ca="1">IFERROR(IF(AND(J625&lt;&gt;"eigene Stoffe",VLOOKUP($E625,'SD Abgabe'!$A$32:$N$610,'SD Abgabe'!$H$28,FALSE)=0),"",IF($L625&lt;&gt;0,"",IFERROR(IF(AND(P625&gt;0,O625&lt;&gt;"",Q625&lt;&gt;"t TM"),VLOOKUP($E625,'SD Abgabe'!$A$32:$N$610,'SD Abgabe'!$H$28,FALSE)/O625*P625,VLOOKUP($E625,'SD Abgabe'!$A$32:$N$610,'SD Abgabe'!$H$28,FALSE)),""))),"")</f>
        <v/>
      </c>
      <c r="AC625" s="87"/>
      <c r="AD625" s="424" t="s">
        <v>667</v>
      </c>
      <c r="AE625" s="26" t="str">
        <f>IF($M625=0,"",IFERROR(VLOOKUP($E625,'SD Abgabe'!$A$32:$N$556,AE$20,FALSE),""))</f>
        <v/>
      </c>
      <c r="AF625" s="15">
        <f t="shared" ca="1" si="199"/>
        <v>0</v>
      </c>
      <c r="AG625">
        <f t="shared" ca="1" si="187"/>
        <v>0</v>
      </c>
      <c r="AH625">
        <f t="shared" ca="1" si="188"/>
        <v>0</v>
      </c>
      <c r="AI625">
        <f t="shared" ca="1" si="189"/>
        <v>0</v>
      </c>
      <c r="AJ625">
        <f t="shared" ca="1" si="190"/>
        <v>0</v>
      </c>
      <c r="AK625">
        <f t="shared" si="200"/>
        <v>0</v>
      </c>
      <c r="AL625" s="28" t="e">
        <f ca="1">COUNTIF(OFFSET('SD Abgabe'!$C$32,VLOOKUP(J625,Art_Abgabe,3,FALSE),0,VLOOKUP(J625,Art_Abgabe,4,FALSE)-VLOOKUP(J625,Art_Abgabe,3,FALSE)+1,1),K625)</f>
        <v>#N/A</v>
      </c>
      <c r="AM625" s="14">
        <f ca="1">COUNTIF(OFFSET('SD Abgabe'!$M$32,VLOOKUP(E625,'SD Abgabe'!$A$33:$X$485,'SD Abgabe'!$X$28,FALSE),0,1,VLOOKUP(E625,'SD Abgabe'!$A$33:$Y$485,'SD Abgabe'!$Y$28,FALSE)),M625)</f>
        <v>0</v>
      </c>
      <c r="AN625" s="91">
        <f t="shared" ca="1" si="191"/>
        <v>0</v>
      </c>
      <c r="AO625" s="98">
        <f t="shared" si="201"/>
        <v>3</v>
      </c>
      <c r="AP625" s="98">
        <f t="shared" si="192"/>
        <v>0</v>
      </c>
      <c r="AQ625" s="17" t="str">
        <f t="shared" si="193"/>
        <v>1900-1-Abgabe</v>
      </c>
    </row>
    <row r="626" spans="1:43">
      <c r="A626" s="98">
        <f t="shared" si="182"/>
        <v>0</v>
      </c>
      <c r="B626" s="98" t="str">
        <f>IF(C626=1,SUM($C$23:C626),"")</f>
        <v/>
      </c>
      <c r="C626" s="98">
        <f t="shared" si="183"/>
        <v>0</v>
      </c>
      <c r="D626" t="str">
        <f t="shared" si="195"/>
        <v>1900-1-Abgabe-</v>
      </c>
      <c r="E626" s="7" t="str">
        <f t="shared" ca="1" si="184"/>
        <v>-</v>
      </c>
      <c r="F626" s="7">
        <f t="shared" si="196"/>
        <v>1900</v>
      </c>
      <c r="G626" s="7">
        <f t="shared" si="197"/>
        <v>1</v>
      </c>
      <c r="H626" s="162">
        <f t="shared" si="194"/>
        <v>604</v>
      </c>
      <c r="I626" s="77"/>
      <c r="J626" s="78"/>
      <c r="K626" s="79"/>
      <c r="L626" s="80"/>
      <c r="M626" s="177"/>
      <c r="N626" s="309" t="str">
        <f t="shared" ca="1" si="185"/>
        <v/>
      </c>
      <c r="O626" s="310" t="str">
        <f ca="1">IFERROR(IF(VLOOKUP($E626,'SD Abgabe'!$A$32:$N$610,'SD Abgabe'!$D$28,FALSE)=0,"",VLOOKUP($E626,'SD Abgabe'!$A$32:$N$610,'SD Abgabe'!$D$28,FALSE)),"")</f>
        <v/>
      </c>
      <c r="P626" s="313"/>
      <c r="Q626" s="317" t="str">
        <f>IF(OR($M626=0,L626&lt;&gt;0),"",IFERROR(VLOOKUP($E626,'SD Abgabe'!$A$32:$N$610,'SD Abgabe'!$E$28,FALSE),""))</f>
        <v/>
      </c>
      <c r="R626" s="87"/>
      <c r="S626" s="81" t="str">
        <f t="shared" si="186"/>
        <v/>
      </c>
      <c r="T626" s="82">
        <f>IF(M626="Tierische Erzeugnisse",IF(OR($M626=0,L626&lt;&gt;0,U626&gt;0),"",IFERROR(VLOOKUP($E626,'SD Abgabe'!$A$32:$N$4326,'SD Abgabe'!$J$28,FALSE),0)),)</f>
        <v>0</v>
      </c>
      <c r="U626" s="83"/>
      <c r="V626" s="81" t="str">
        <f t="shared" si="198"/>
        <v/>
      </c>
      <c r="W626" s="82">
        <f>IF(M626="organische Düngemittel",IF(OR($M626=0,L626&lt;&gt;0,X626&gt;0),"",IFERROR(VLOOKUP($E626,'SD Abgabe'!$A$32:$N$4326,'SD Abgabe'!$J$28,FALSE),)),)</f>
        <v>0</v>
      </c>
      <c r="X626" s="84"/>
      <c r="Y626" s="85" t="str">
        <f ca="1">IFERROR(VLOOKUP($E626,'SD Abgabe'!$A$32:$N$610,Y$20,FALSE),"")</f>
        <v/>
      </c>
      <c r="Z626" s="86" t="str">
        <f ca="1">IFERROR(IF(AND(J626&lt;&gt;"eigene Stoffe",VLOOKUP($E626,'SD Abgabe'!$A$32:$N$610,'SD Abgabe'!$G$28,FALSE)=0),"",IF($L626&lt;&gt;0,"",IFERROR(IF(AND(P626&gt;0,O626&lt;&gt;"",Q626&lt;&gt;"t TM"),VLOOKUP($E626,'SD Abgabe'!$A$32:$N$610,'SD Abgabe'!$G$28,FALSE)/O626*P626,VLOOKUP($E626,'SD Abgabe'!$A$32:$N$610,'SD Abgabe'!$G$28,FALSE)),""))),"")</f>
        <v/>
      </c>
      <c r="AA626" s="87"/>
      <c r="AB626" s="86" t="str">
        <f ca="1">IFERROR(IF(AND(J626&lt;&gt;"eigene Stoffe",VLOOKUP($E626,'SD Abgabe'!$A$32:$N$610,'SD Abgabe'!$H$28,FALSE)=0),"",IF($L626&lt;&gt;0,"",IFERROR(IF(AND(P626&gt;0,O626&lt;&gt;"",Q626&lt;&gt;"t TM"),VLOOKUP($E626,'SD Abgabe'!$A$32:$N$610,'SD Abgabe'!$H$28,FALSE)/O626*P626,VLOOKUP($E626,'SD Abgabe'!$A$32:$N$610,'SD Abgabe'!$H$28,FALSE)),""))),"")</f>
        <v/>
      </c>
      <c r="AC626" s="87"/>
      <c r="AD626" s="424" t="s">
        <v>667</v>
      </c>
      <c r="AE626" s="26" t="str">
        <f>IF($M626=0,"",IFERROR(VLOOKUP($E626,'SD Abgabe'!$A$32:$N$556,AE$20,FALSE),""))</f>
        <v/>
      </c>
      <c r="AF626" s="15">
        <f t="shared" ca="1" si="199"/>
        <v>0</v>
      </c>
      <c r="AG626">
        <f t="shared" ca="1" si="187"/>
        <v>0</v>
      </c>
      <c r="AH626">
        <f t="shared" ca="1" si="188"/>
        <v>0</v>
      </c>
      <c r="AI626">
        <f t="shared" ca="1" si="189"/>
        <v>0</v>
      </c>
      <c r="AJ626">
        <f t="shared" ca="1" si="190"/>
        <v>0</v>
      </c>
      <c r="AK626">
        <f t="shared" si="200"/>
        <v>0</v>
      </c>
      <c r="AL626" s="28" t="e">
        <f ca="1">COUNTIF(OFFSET('SD Abgabe'!$C$32,VLOOKUP(J626,Art_Abgabe,3,FALSE),0,VLOOKUP(J626,Art_Abgabe,4,FALSE)-VLOOKUP(J626,Art_Abgabe,3,FALSE)+1,1),K626)</f>
        <v>#N/A</v>
      </c>
      <c r="AM626" s="14">
        <f ca="1">COUNTIF(OFFSET('SD Abgabe'!$M$32,VLOOKUP(E626,'SD Abgabe'!$A$33:$X$485,'SD Abgabe'!$X$28,FALSE),0,1,VLOOKUP(E626,'SD Abgabe'!$A$33:$Y$485,'SD Abgabe'!$Y$28,FALSE)),M626)</f>
        <v>0</v>
      </c>
      <c r="AN626" s="91">
        <f t="shared" ca="1" si="191"/>
        <v>0</v>
      </c>
      <c r="AO626" s="98">
        <f t="shared" si="201"/>
        <v>3</v>
      </c>
      <c r="AP626" s="98">
        <f t="shared" si="192"/>
        <v>0</v>
      </c>
      <c r="AQ626" s="17" t="str">
        <f t="shared" si="193"/>
        <v>1900-1-Abgabe</v>
      </c>
    </row>
    <row r="627" spans="1:43">
      <c r="A627" s="98">
        <f t="shared" si="182"/>
        <v>0</v>
      </c>
      <c r="B627" s="98" t="str">
        <f>IF(C627=1,SUM($C$23:C627),"")</f>
        <v/>
      </c>
      <c r="C627" s="98">
        <f t="shared" si="183"/>
        <v>0</v>
      </c>
      <c r="D627" t="str">
        <f t="shared" si="195"/>
        <v>1900-1-Abgabe-</v>
      </c>
      <c r="E627" s="7" t="str">
        <f t="shared" ca="1" si="184"/>
        <v>-</v>
      </c>
      <c r="F627" s="7">
        <f t="shared" si="196"/>
        <v>1900</v>
      </c>
      <c r="G627" s="7">
        <f t="shared" si="197"/>
        <v>1</v>
      </c>
      <c r="H627" s="162">
        <f t="shared" si="194"/>
        <v>605</v>
      </c>
      <c r="I627" s="77"/>
      <c r="J627" s="78"/>
      <c r="K627" s="79"/>
      <c r="L627" s="80"/>
      <c r="M627" s="177"/>
      <c r="N627" s="309" t="str">
        <f t="shared" ca="1" si="185"/>
        <v/>
      </c>
      <c r="O627" s="310" t="str">
        <f ca="1">IFERROR(IF(VLOOKUP($E627,'SD Abgabe'!$A$32:$N$610,'SD Abgabe'!$D$28,FALSE)=0,"",VLOOKUP($E627,'SD Abgabe'!$A$32:$N$610,'SD Abgabe'!$D$28,FALSE)),"")</f>
        <v/>
      </c>
      <c r="P627" s="313"/>
      <c r="Q627" s="317" t="str">
        <f>IF(OR($M627=0,L627&lt;&gt;0),"",IFERROR(VLOOKUP($E627,'SD Abgabe'!$A$32:$N$610,'SD Abgabe'!$E$28,FALSE),""))</f>
        <v/>
      </c>
      <c r="R627" s="87"/>
      <c r="S627" s="81" t="str">
        <f t="shared" si="186"/>
        <v/>
      </c>
      <c r="T627" s="82">
        <f>IF(M627="Tierische Erzeugnisse",IF(OR($M627=0,L627&lt;&gt;0,U627&gt;0),"",IFERROR(VLOOKUP($E627,'SD Abgabe'!$A$32:$N$4326,'SD Abgabe'!$J$28,FALSE),0)),)</f>
        <v>0</v>
      </c>
      <c r="U627" s="83"/>
      <c r="V627" s="81" t="str">
        <f t="shared" si="198"/>
        <v/>
      </c>
      <c r="W627" s="82">
        <f>IF(M627="organische Düngemittel",IF(OR($M627=0,L627&lt;&gt;0,X627&gt;0),"",IFERROR(VLOOKUP($E627,'SD Abgabe'!$A$32:$N$4326,'SD Abgabe'!$J$28,FALSE),)),)</f>
        <v>0</v>
      </c>
      <c r="X627" s="84"/>
      <c r="Y627" s="85" t="str">
        <f ca="1">IFERROR(VLOOKUP($E627,'SD Abgabe'!$A$32:$N$610,Y$20,FALSE),"")</f>
        <v/>
      </c>
      <c r="Z627" s="86" t="str">
        <f ca="1">IFERROR(IF(AND(J627&lt;&gt;"eigene Stoffe",VLOOKUP($E627,'SD Abgabe'!$A$32:$N$610,'SD Abgabe'!$G$28,FALSE)=0),"",IF($L627&lt;&gt;0,"",IFERROR(IF(AND(P627&gt;0,O627&lt;&gt;"",Q627&lt;&gt;"t TM"),VLOOKUP($E627,'SD Abgabe'!$A$32:$N$610,'SD Abgabe'!$G$28,FALSE)/O627*P627,VLOOKUP($E627,'SD Abgabe'!$A$32:$N$610,'SD Abgabe'!$G$28,FALSE)),""))),"")</f>
        <v/>
      </c>
      <c r="AA627" s="87"/>
      <c r="AB627" s="86" t="str">
        <f ca="1">IFERROR(IF(AND(J627&lt;&gt;"eigene Stoffe",VLOOKUP($E627,'SD Abgabe'!$A$32:$N$610,'SD Abgabe'!$H$28,FALSE)=0),"",IF($L627&lt;&gt;0,"",IFERROR(IF(AND(P627&gt;0,O627&lt;&gt;"",Q627&lt;&gt;"t TM"),VLOOKUP($E627,'SD Abgabe'!$A$32:$N$610,'SD Abgabe'!$H$28,FALSE)/O627*P627,VLOOKUP($E627,'SD Abgabe'!$A$32:$N$610,'SD Abgabe'!$H$28,FALSE)),""))),"")</f>
        <v/>
      </c>
      <c r="AC627" s="87"/>
      <c r="AD627" s="424" t="s">
        <v>667</v>
      </c>
      <c r="AE627" s="26" t="str">
        <f>IF($M627=0,"",IFERROR(VLOOKUP($E627,'SD Abgabe'!$A$32:$N$556,AE$20,FALSE),""))</f>
        <v/>
      </c>
      <c r="AF627" s="15">
        <f t="shared" ca="1" si="199"/>
        <v>0</v>
      </c>
      <c r="AG627">
        <f t="shared" ca="1" si="187"/>
        <v>0</v>
      </c>
      <c r="AH627">
        <f t="shared" ca="1" si="188"/>
        <v>0</v>
      </c>
      <c r="AI627">
        <f t="shared" ca="1" si="189"/>
        <v>0</v>
      </c>
      <c r="AJ627">
        <f t="shared" ca="1" si="190"/>
        <v>0</v>
      </c>
      <c r="AK627">
        <f t="shared" si="200"/>
        <v>0</v>
      </c>
      <c r="AL627" s="28" t="e">
        <f ca="1">COUNTIF(OFFSET('SD Abgabe'!$C$32,VLOOKUP(J627,Art_Abgabe,3,FALSE),0,VLOOKUP(J627,Art_Abgabe,4,FALSE)-VLOOKUP(J627,Art_Abgabe,3,FALSE)+1,1),K627)</f>
        <v>#N/A</v>
      </c>
      <c r="AM627" s="14">
        <f ca="1">COUNTIF(OFFSET('SD Abgabe'!$M$32,VLOOKUP(E627,'SD Abgabe'!$A$33:$X$485,'SD Abgabe'!$X$28,FALSE),0,1,VLOOKUP(E627,'SD Abgabe'!$A$33:$Y$485,'SD Abgabe'!$Y$28,FALSE)),M627)</f>
        <v>0</v>
      </c>
      <c r="AN627" s="91">
        <f t="shared" ca="1" si="191"/>
        <v>0</v>
      </c>
      <c r="AO627" s="98">
        <f t="shared" si="201"/>
        <v>3</v>
      </c>
      <c r="AP627" s="98">
        <f t="shared" si="192"/>
        <v>0</v>
      </c>
      <c r="AQ627" s="17" t="str">
        <f t="shared" si="193"/>
        <v>1900-1-Abgabe</v>
      </c>
    </row>
    <row r="628" spans="1:43">
      <c r="A628" s="98">
        <f t="shared" si="182"/>
        <v>0</v>
      </c>
      <c r="B628" s="98" t="str">
        <f>IF(C628=1,SUM($C$23:C628),"")</f>
        <v/>
      </c>
      <c r="C628" s="98">
        <f t="shared" si="183"/>
        <v>0</v>
      </c>
      <c r="D628" t="str">
        <f t="shared" si="195"/>
        <v>1900-1-Abgabe-</v>
      </c>
      <c r="E628" s="7" t="str">
        <f t="shared" ca="1" si="184"/>
        <v>-</v>
      </c>
      <c r="F628" s="7">
        <f t="shared" si="196"/>
        <v>1900</v>
      </c>
      <c r="G628" s="7">
        <f t="shared" si="197"/>
        <v>1</v>
      </c>
      <c r="H628" s="162">
        <f t="shared" si="194"/>
        <v>606</v>
      </c>
      <c r="I628" s="77"/>
      <c r="J628" s="78"/>
      <c r="K628" s="79"/>
      <c r="L628" s="80"/>
      <c r="M628" s="177"/>
      <c r="N628" s="309" t="str">
        <f t="shared" ca="1" si="185"/>
        <v/>
      </c>
      <c r="O628" s="310" t="str">
        <f ca="1">IFERROR(IF(VLOOKUP($E628,'SD Abgabe'!$A$32:$N$610,'SD Abgabe'!$D$28,FALSE)=0,"",VLOOKUP($E628,'SD Abgabe'!$A$32:$N$610,'SD Abgabe'!$D$28,FALSE)),"")</f>
        <v/>
      </c>
      <c r="P628" s="313"/>
      <c r="Q628" s="317" t="str">
        <f>IF(OR($M628=0,L628&lt;&gt;0),"",IFERROR(VLOOKUP($E628,'SD Abgabe'!$A$32:$N$610,'SD Abgabe'!$E$28,FALSE),""))</f>
        <v/>
      </c>
      <c r="R628" s="87"/>
      <c r="S628" s="81" t="str">
        <f t="shared" si="186"/>
        <v/>
      </c>
      <c r="T628" s="82">
        <f>IF(M628="Tierische Erzeugnisse",IF(OR($M628=0,L628&lt;&gt;0,U628&gt;0),"",IFERROR(VLOOKUP($E628,'SD Abgabe'!$A$32:$N$4326,'SD Abgabe'!$J$28,FALSE),0)),)</f>
        <v>0</v>
      </c>
      <c r="U628" s="83"/>
      <c r="V628" s="81" t="str">
        <f t="shared" si="198"/>
        <v/>
      </c>
      <c r="W628" s="82">
        <f>IF(M628="organische Düngemittel",IF(OR($M628=0,L628&lt;&gt;0,X628&gt;0),"",IFERROR(VLOOKUP($E628,'SD Abgabe'!$A$32:$N$4326,'SD Abgabe'!$J$28,FALSE),)),)</f>
        <v>0</v>
      </c>
      <c r="X628" s="84"/>
      <c r="Y628" s="85" t="str">
        <f ca="1">IFERROR(VLOOKUP($E628,'SD Abgabe'!$A$32:$N$610,Y$20,FALSE),"")</f>
        <v/>
      </c>
      <c r="Z628" s="86" t="str">
        <f ca="1">IFERROR(IF(AND(J628&lt;&gt;"eigene Stoffe",VLOOKUP($E628,'SD Abgabe'!$A$32:$N$610,'SD Abgabe'!$G$28,FALSE)=0),"",IF($L628&lt;&gt;0,"",IFERROR(IF(AND(P628&gt;0,O628&lt;&gt;"",Q628&lt;&gt;"t TM"),VLOOKUP($E628,'SD Abgabe'!$A$32:$N$610,'SD Abgabe'!$G$28,FALSE)/O628*P628,VLOOKUP($E628,'SD Abgabe'!$A$32:$N$610,'SD Abgabe'!$G$28,FALSE)),""))),"")</f>
        <v/>
      </c>
      <c r="AA628" s="87"/>
      <c r="AB628" s="86" t="str">
        <f ca="1">IFERROR(IF(AND(J628&lt;&gt;"eigene Stoffe",VLOOKUP($E628,'SD Abgabe'!$A$32:$N$610,'SD Abgabe'!$H$28,FALSE)=0),"",IF($L628&lt;&gt;0,"",IFERROR(IF(AND(P628&gt;0,O628&lt;&gt;"",Q628&lt;&gt;"t TM"),VLOOKUP($E628,'SD Abgabe'!$A$32:$N$610,'SD Abgabe'!$H$28,FALSE)/O628*P628,VLOOKUP($E628,'SD Abgabe'!$A$32:$N$610,'SD Abgabe'!$H$28,FALSE)),""))),"")</f>
        <v/>
      </c>
      <c r="AC628" s="87"/>
      <c r="AD628" s="424" t="s">
        <v>667</v>
      </c>
      <c r="AE628" s="26" t="str">
        <f>IF($M628=0,"",IFERROR(VLOOKUP($E628,'SD Abgabe'!$A$32:$N$556,AE$20,FALSE),""))</f>
        <v/>
      </c>
      <c r="AF628" s="15">
        <f t="shared" ca="1" si="199"/>
        <v>0</v>
      </c>
      <c r="AG628">
        <f t="shared" ca="1" si="187"/>
        <v>0</v>
      </c>
      <c r="AH628">
        <f t="shared" ca="1" si="188"/>
        <v>0</v>
      </c>
      <c r="AI628">
        <f t="shared" ca="1" si="189"/>
        <v>0</v>
      </c>
      <c r="AJ628">
        <f t="shared" ca="1" si="190"/>
        <v>0</v>
      </c>
      <c r="AK628">
        <f t="shared" si="200"/>
        <v>0</v>
      </c>
      <c r="AL628" s="28" t="e">
        <f ca="1">COUNTIF(OFFSET('SD Abgabe'!$C$32,VLOOKUP(J628,Art_Abgabe,3,FALSE),0,VLOOKUP(J628,Art_Abgabe,4,FALSE)-VLOOKUP(J628,Art_Abgabe,3,FALSE)+1,1),K628)</f>
        <v>#N/A</v>
      </c>
      <c r="AM628" s="14">
        <f ca="1">COUNTIF(OFFSET('SD Abgabe'!$M$32,VLOOKUP(E628,'SD Abgabe'!$A$33:$X$485,'SD Abgabe'!$X$28,FALSE),0,1,VLOOKUP(E628,'SD Abgabe'!$A$33:$Y$485,'SD Abgabe'!$Y$28,FALSE)),M628)</f>
        <v>0</v>
      </c>
      <c r="AN628" s="91">
        <f t="shared" ca="1" si="191"/>
        <v>0</v>
      </c>
      <c r="AO628" s="98">
        <f t="shared" si="201"/>
        <v>3</v>
      </c>
      <c r="AP628" s="98">
        <f t="shared" si="192"/>
        <v>0</v>
      </c>
      <c r="AQ628" s="17" t="str">
        <f t="shared" si="193"/>
        <v>1900-1-Abgabe</v>
      </c>
    </row>
    <row r="629" spans="1:43">
      <c r="A629" s="98">
        <f t="shared" si="182"/>
        <v>0</v>
      </c>
      <c r="B629" s="98" t="str">
        <f>IF(C629=1,SUM($C$23:C629),"")</f>
        <v/>
      </c>
      <c r="C629" s="98">
        <f t="shared" si="183"/>
        <v>0</v>
      </c>
      <c r="D629" t="str">
        <f t="shared" si="195"/>
        <v>1900-1-Abgabe-</v>
      </c>
      <c r="E629" s="7" t="str">
        <f t="shared" ca="1" si="184"/>
        <v>-</v>
      </c>
      <c r="F629" s="7">
        <f t="shared" si="196"/>
        <v>1900</v>
      </c>
      <c r="G629" s="7">
        <f t="shared" si="197"/>
        <v>1</v>
      </c>
      <c r="H629" s="162">
        <f t="shared" si="194"/>
        <v>607</v>
      </c>
      <c r="I629" s="77"/>
      <c r="J629" s="78"/>
      <c r="K629" s="79"/>
      <c r="L629" s="80"/>
      <c r="M629" s="177"/>
      <c r="N629" s="309" t="str">
        <f t="shared" ca="1" si="185"/>
        <v/>
      </c>
      <c r="O629" s="310" t="str">
        <f ca="1">IFERROR(IF(VLOOKUP($E629,'SD Abgabe'!$A$32:$N$610,'SD Abgabe'!$D$28,FALSE)=0,"",VLOOKUP($E629,'SD Abgabe'!$A$32:$N$610,'SD Abgabe'!$D$28,FALSE)),"")</f>
        <v/>
      </c>
      <c r="P629" s="313"/>
      <c r="Q629" s="317" t="str">
        <f>IF(OR($M629=0,L629&lt;&gt;0),"",IFERROR(VLOOKUP($E629,'SD Abgabe'!$A$32:$N$610,'SD Abgabe'!$E$28,FALSE),""))</f>
        <v/>
      </c>
      <c r="R629" s="87"/>
      <c r="S629" s="81" t="str">
        <f t="shared" si="186"/>
        <v/>
      </c>
      <c r="T629" s="82">
        <f>IF(M629="Tierische Erzeugnisse",IF(OR($M629=0,L629&lt;&gt;0,U629&gt;0),"",IFERROR(VLOOKUP($E629,'SD Abgabe'!$A$32:$N$4326,'SD Abgabe'!$J$28,FALSE),0)),)</f>
        <v>0</v>
      </c>
      <c r="U629" s="83"/>
      <c r="V629" s="81" t="str">
        <f t="shared" si="198"/>
        <v/>
      </c>
      <c r="W629" s="82">
        <f>IF(M629="organische Düngemittel",IF(OR($M629=0,L629&lt;&gt;0,X629&gt;0),"",IFERROR(VLOOKUP($E629,'SD Abgabe'!$A$32:$N$4326,'SD Abgabe'!$J$28,FALSE),)),)</f>
        <v>0</v>
      </c>
      <c r="X629" s="84"/>
      <c r="Y629" s="85" t="str">
        <f ca="1">IFERROR(VLOOKUP($E629,'SD Abgabe'!$A$32:$N$610,Y$20,FALSE),"")</f>
        <v/>
      </c>
      <c r="Z629" s="86" t="str">
        <f ca="1">IFERROR(IF(AND(J629&lt;&gt;"eigene Stoffe",VLOOKUP($E629,'SD Abgabe'!$A$32:$N$610,'SD Abgabe'!$G$28,FALSE)=0),"",IF($L629&lt;&gt;0,"",IFERROR(IF(AND(P629&gt;0,O629&lt;&gt;"",Q629&lt;&gt;"t TM"),VLOOKUP($E629,'SD Abgabe'!$A$32:$N$610,'SD Abgabe'!$G$28,FALSE)/O629*P629,VLOOKUP($E629,'SD Abgabe'!$A$32:$N$610,'SD Abgabe'!$G$28,FALSE)),""))),"")</f>
        <v/>
      </c>
      <c r="AA629" s="87"/>
      <c r="AB629" s="86" t="str">
        <f ca="1">IFERROR(IF(AND(J629&lt;&gt;"eigene Stoffe",VLOOKUP($E629,'SD Abgabe'!$A$32:$N$610,'SD Abgabe'!$H$28,FALSE)=0),"",IF($L629&lt;&gt;0,"",IFERROR(IF(AND(P629&gt;0,O629&lt;&gt;"",Q629&lt;&gt;"t TM"),VLOOKUP($E629,'SD Abgabe'!$A$32:$N$610,'SD Abgabe'!$H$28,FALSE)/O629*P629,VLOOKUP($E629,'SD Abgabe'!$A$32:$N$610,'SD Abgabe'!$H$28,FALSE)),""))),"")</f>
        <v/>
      </c>
      <c r="AC629" s="87"/>
      <c r="AD629" s="424" t="s">
        <v>667</v>
      </c>
      <c r="AE629" s="26" t="str">
        <f>IF($M629=0,"",IFERROR(VLOOKUP($E629,'SD Abgabe'!$A$32:$N$556,AE$20,FALSE),""))</f>
        <v/>
      </c>
      <c r="AF629" s="15">
        <f t="shared" ca="1" si="199"/>
        <v>0</v>
      </c>
      <c r="AG629">
        <f t="shared" ca="1" si="187"/>
        <v>0</v>
      </c>
      <c r="AH629">
        <f t="shared" ca="1" si="188"/>
        <v>0</v>
      </c>
      <c r="AI629">
        <f t="shared" ca="1" si="189"/>
        <v>0</v>
      </c>
      <c r="AJ629">
        <f t="shared" ca="1" si="190"/>
        <v>0</v>
      </c>
      <c r="AK629">
        <f t="shared" si="200"/>
        <v>0</v>
      </c>
      <c r="AL629" s="28" t="e">
        <f ca="1">COUNTIF(OFFSET('SD Abgabe'!$C$32,VLOOKUP(J629,Art_Abgabe,3,FALSE),0,VLOOKUP(J629,Art_Abgabe,4,FALSE)-VLOOKUP(J629,Art_Abgabe,3,FALSE)+1,1),K629)</f>
        <v>#N/A</v>
      </c>
      <c r="AM629" s="14">
        <f ca="1">COUNTIF(OFFSET('SD Abgabe'!$M$32,VLOOKUP(E629,'SD Abgabe'!$A$33:$X$485,'SD Abgabe'!$X$28,FALSE),0,1,VLOOKUP(E629,'SD Abgabe'!$A$33:$Y$485,'SD Abgabe'!$Y$28,FALSE)),M629)</f>
        <v>0</v>
      </c>
      <c r="AN629" s="91">
        <f t="shared" ca="1" si="191"/>
        <v>0</v>
      </c>
      <c r="AO629" s="98">
        <f t="shared" si="201"/>
        <v>3</v>
      </c>
      <c r="AP629" s="98">
        <f t="shared" si="192"/>
        <v>0</v>
      </c>
      <c r="AQ629" s="17" t="str">
        <f t="shared" si="193"/>
        <v>1900-1-Abgabe</v>
      </c>
    </row>
    <row r="630" spans="1:43">
      <c r="A630" s="98">
        <f t="shared" si="182"/>
        <v>0</v>
      </c>
      <c r="B630" s="98" t="str">
        <f>IF(C630=1,SUM($C$23:C630),"")</f>
        <v/>
      </c>
      <c r="C630" s="98">
        <f t="shared" si="183"/>
        <v>0</v>
      </c>
      <c r="D630" t="str">
        <f t="shared" si="195"/>
        <v>1900-1-Abgabe-</v>
      </c>
      <c r="E630" s="7" t="str">
        <f t="shared" ca="1" si="184"/>
        <v>-</v>
      </c>
      <c r="F630" s="7">
        <f t="shared" si="196"/>
        <v>1900</v>
      </c>
      <c r="G630" s="7">
        <f t="shared" si="197"/>
        <v>1</v>
      </c>
      <c r="H630" s="162">
        <f t="shared" si="194"/>
        <v>608</v>
      </c>
      <c r="I630" s="77"/>
      <c r="J630" s="78"/>
      <c r="K630" s="79"/>
      <c r="L630" s="80"/>
      <c r="M630" s="177"/>
      <c r="N630" s="309" t="str">
        <f t="shared" ca="1" si="185"/>
        <v/>
      </c>
      <c r="O630" s="310" t="str">
        <f ca="1">IFERROR(IF(VLOOKUP($E630,'SD Abgabe'!$A$32:$N$610,'SD Abgabe'!$D$28,FALSE)=0,"",VLOOKUP($E630,'SD Abgabe'!$A$32:$N$610,'SD Abgabe'!$D$28,FALSE)),"")</f>
        <v/>
      </c>
      <c r="P630" s="313"/>
      <c r="Q630" s="317" t="str">
        <f>IF(OR($M630=0,L630&lt;&gt;0),"",IFERROR(VLOOKUP($E630,'SD Abgabe'!$A$32:$N$610,'SD Abgabe'!$E$28,FALSE),""))</f>
        <v/>
      </c>
      <c r="R630" s="87"/>
      <c r="S630" s="81" t="str">
        <f t="shared" si="186"/>
        <v/>
      </c>
      <c r="T630" s="82">
        <f>IF(M630="Tierische Erzeugnisse",IF(OR($M630=0,L630&lt;&gt;0,U630&gt;0),"",IFERROR(VLOOKUP($E630,'SD Abgabe'!$A$32:$N$4326,'SD Abgabe'!$J$28,FALSE),0)),)</f>
        <v>0</v>
      </c>
      <c r="U630" s="83"/>
      <c r="V630" s="81" t="str">
        <f t="shared" si="198"/>
        <v/>
      </c>
      <c r="W630" s="82">
        <f>IF(M630="organische Düngemittel",IF(OR($M630=0,L630&lt;&gt;0,X630&gt;0),"",IFERROR(VLOOKUP($E630,'SD Abgabe'!$A$32:$N$4326,'SD Abgabe'!$J$28,FALSE),)),)</f>
        <v>0</v>
      </c>
      <c r="X630" s="84"/>
      <c r="Y630" s="85" t="str">
        <f ca="1">IFERROR(VLOOKUP($E630,'SD Abgabe'!$A$32:$N$610,Y$20,FALSE),"")</f>
        <v/>
      </c>
      <c r="Z630" s="86" t="str">
        <f ca="1">IFERROR(IF(AND(J630&lt;&gt;"eigene Stoffe",VLOOKUP($E630,'SD Abgabe'!$A$32:$N$610,'SD Abgabe'!$G$28,FALSE)=0),"",IF($L630&lt;&gt;0,"",IFERROR(IF(AND(P630&gt;0,O630&lt;&gt;"",Q630&lt;&gt;"t TM"),VLOOKUP($E630,'SD Abgabe'!$A$32:$N$610,'SD Abgabe'!$G$28,FALSE)/O630*P630,VLOOKUP($E630,'SD Abgabe'!$A$32:$N$610,'SD Abgabe'!$G$28,FALSE)),""))),"")</f>
        <v/>
      </c>
      <c r="AA630" s="87"/>
      <c r="AB630" s="86" t="str">
        <f ca="1">IFERROR(IF(AND(J630&lt;&gt;"eigene Stoffe",VLOOKUP($E630,'SD Abgabe'!$A$32:$N$610,'SD Abgabe'!$H$28,FALSE)=0),"",IF($L630&lt;&gt;0,"",IFERROR(IF(AND(P630&gt;0,O630&lt;&gt;"",Q630&lt;&gt;"t TM"),VLOOKUP($E630,'SD Abgabe'!$A$32:$N$610,'SD Abgabe'!$H$28,FALSE)/O630*P630,VLOOKUP($E630,'SD Abgabe'!$A$32:$N$610,'SD Abgabe'!$H$28,FALSE)),""))),"")</f>
        <v/>
      </c>
      <c r="AC630" s="87"/>
      <c r="AD630" s="424" t="s">
        <v>667</v>
      </c>
      <c r="AE630" s="26" t="str">
        <f>IF($M630=0,"",IFERROR(VLOOKUP($E630,'SD Abgabe'!$A$32:$N$556,AE$20,FALSE),""))</f>
        <v/>
      </c>
      <c r="AF630" s="15">
        <f t="shared" ca="1" si="199"/>
        <v>0</v>
      </c>
      <c r="AG630">
        <f t="shared" ca="1" si="187"/>
        <v>0</v>
      </c>
      <c r="AH630">
        <f t="shared" ca="1" si="188"/>
        <v>0</v>
      </c>
      <c r="AI630">
        <f t="shared" ca="1" si="189"/>
        <v>0</v>
      </c>
      <c r="AJ630">
        <f t="shared" ca="1" si="190"/>
        <v>0</v>
      </c>
      <c r="AK630">
        <f t="shared" si="200"/>
        <v>0</v>
      </c>
      <c r="AL630" s="28" t="e">
        <f ca="1">COUNTIF(OFFSET('SD Abgabe'!$C$32,VLOOKUP(J630,Art_Abgabe,3,FALSE),0,VLOOKUP(J630,Art_Abgabe,4,FALSE)-VLOOKUP(J630,Art_Abgabe,3,FALSE)+1,1),K630)</f>
        <v>#N/A</v>
      </c>
      <c r="AM630" s="14">
        <f ca="1">COUNTIF(OFFSET('SD Abgabe'!$M$32,VLOOKUP(E630,'SD Abgabe'!$A$33:$X$485,'SD Abgabe'!$X$28,FALSE),0,1,VLOOKUP(E630,'SD Abgabe'!$A$33:$Y$485,'SD Abgabe'!$Y$28,FALSE)),M630)</f>
        <v>0</v>
      </c>
      <c r="AN630" s="91">
        <f t="shared" ca="1" si="191"/>
        <v>0</v>
      </c>
      <c r="AO630" s="98">
        <f t="shared" si="201"/>
        <v>3</v>
      </c>
      <c r="AP630" s="98">
        <f t="shared" si="192"/>
        <v>0</v>
      </c>
      <c r="AQ630" s="17" t="str">
        <f t="shared" si="193"/>
        <v>1900-1-Abgabe</v>
      </c>
    </row>
    <row r="631" spans="1:43">
      <c r="A631" s="98">
        <f t="shared" si="182"/>
        <v>0</v>
      </c>
      <c r="B631" s="98" t="str">
        <f>IF(C631=1,SUM($C$23:C631),"")</f>
        <v/>
      </c>
      <c r="C631" s="98">
        <f t="shared" si="183"/>
        <v>0</v>
      </c>
      <c r="D631" t="str">
        <f t="shared" si="195"/>
        <v>1900-1-Abgabe-</v>
      </c>
      <c r="E631" s="7" t="str">
        <f t="shared" ca="1" si="184"/>
        <v>-</v>
      </c>
      <c r="F631" s="7">
        <f t="shared" si="196"/>
        <v>1900</v>
      </c>
      <c r="G631" s="7">
        <f t="shared" si="197"/>
        <v>1</v>
      </c>
      <c r="H631" s="162">
        <f t="shared" si="194"/>
        <v>609</v>
      </c>
      <c r="I631" s="77"/>
      <c r="J631" s="78"/>
      <c r="K631" s="79"/>
      <c r="L631" s="80"/>
      <c r="M631" s="177"/>
      <c r="N631" s="309" t="str">
        <f t="shared" ca="1" si="185"/>
        <v/>
      </c>
      <c r="O631" s="310" t="str">
        <f ca="1">IFERROR(IF(VLOOKUP($E631,'SD Abgabe'!$A$32:$N$610,'SD Abgabe'!$D$28,FALSE)=0,"",VLOOKUP($E631,'SD Abgabe'!$A$32:$N$610,'SD Abgabe'!$D$28,FALSE)),"")</f>
        <v/>
      </c>
      <c r="P631" s="313"/>
      <c r="Q631" s="317" t="str">
        <f>IF(OR($M631=0,L631&lt;&gt;0),"",IFERROR(VLOOKUP($E631,'SD Abgabe'!$A$32:$N$610,'SD Abgabe'!$E$28,FALSE),""))</f>
        <v/>
      </c>
      <c r="R631" s="87"/>
      <c r="S631" s="81" t="str">
        <f t="shared" si="186"/>
        <v/>
      </c>
      <c r="T631" s="82">
        <f>IF(M631="Tierische Erzeugnisse",IF(OR($M631=0,L631&lt;&gt;0,U631&gt;0),"",IFERROR(VLOOKUP($E631,'SD Abgabe'!$A$32:$N$4326,'SD Abgabe'!$J$28,FALSE),0)),)</f>
        <v>0</v>
      </c>
      <c r="U631" s="83"/>
      <c r="V631" s="81" t="str">
        <f t="shared" si="198"/>
        <v/>
      </c>
      <c r="W631" s="82">
        <f>IF(M631="organische Düngemittel",IF(OR($M631=0,L631&lt;&gt;0,X631&gt;0),"",IFERROR(VLOOKUP($E631,'SD Abgabe'!$A$32:$N$4326,'SD Abgabe'!$J$28,FALSE),)),)</f>
        <v>0</v>
      </c>
      <c r="X631" s="84"/>
      <c r="Y631" s="85" t="str">
        <f ca="1">IFERROR(VLOOKUP($E631,'SD Abgabe'!$A$32:$N$610,Y$20,FALSE),"")</f>
        <v/>
      </c>
      <c r="Z631" s="86" t="str">
        <f ca="1">IFERROR(IF(AND(J631&lt;&gt;"eigene Stoffe",VLOOKUP($E631,'SD Abgabe'!$A$32:$N$610,'SD Abgabe'!$G$28,FALSE)=0),"",IF($L631&lt;&gt;0,"",IFERROR(IF(AND(P631&gt;0,O631&lt;&gt;"",Q631&lt;&gt;"t TM"),VLOOKUP($E631,'SD Abgabe'!$A$32:$N$610,'SD Abgabe'!$G$28,FALSE)/O631*P631,VLOOKUP($E631,'SD Abgabe'!$A$32:$N$610,'SD Abgabe'!$G$28,FALSE)),""))),"")</f>
        <v/>
      </c>
      <c r="AA631" s="87"/>
      <c r="AB631" s="86" t="str">
        <f ca="1">IFERROR(IF(AND(J631&lt;&gt;"eigene Stoffe",VLOOKUP($E631,'SD Abgabe'!$A$32:$N$610,'SD Abgabe'!$H$28,FALSE)=0),"",IF($L631&lt;&gt;0,"",IFERROR(IF(AND(P631&gt;0,O631&lt;&gt;"",Q631&lt;&gt;"t TM"),VLOOKUP($E631,'SD Abgabe'!$A$32:$N$610,'SD Abgabe'!$H$28,FALSE)/O631*P631,VLOOKUP($E631,'SD Abgabe'!$A$32:$N$610,'SD Abgabe'!$H$28,FALSE)),""))),"")</f>
        <v/>
      </c>
      <c r="AC631" s="87"/>
      <c r="AD631" s="424" t="s">
        <v>667</v>
      </c>
      <c r="AE631" s="26" t="str">
        <f>IF($M631=0,"",IFERROR(VLOOKUP($E631,'SD Abgabe'!$A$32:$N$556,AE$20,FALSE),""))</f>
        <v/>
      </c>
      <c r="AF631" s="15">
        <f t="shared" ca="1" si="199"/>
        <v>0</v>
      </c>
      <c r="AG631">
        <f t="shared" ca="1" si="187"/>
        <v>0</v>
      </c>
      <c r="AH631">
        <f t="shared" ca="1" si="188"/>
        <v>0</v>
      </c>
      <c r="AI631">
        <f t="shared" ca="1" si="189"/>
        <v>0</v>
      </c>
      <c r="AJ631">
        <f t="shared" ca="1" si="190"/>
        <v>0</v>
      </c>
      <c r="AK631">
        <f t="shared" si="200"/>
        <v>0</v>
      </c>
      <c r="AL631" s="28" t="e">
        <f ca="1">COUNTIF(OFFSET('SD Abgabe'!$C$32,VLOOKUP(J631,Art_Abgabe,3,FALSE),0,VLOOKUP(J631,Art_Abgabe,4,FALSE)-VLOOKUP(J631,Art_Abgabe,3,FALSE)+1,1),K631)</f>
        <v>#N/A</v>
      </c>
      <c r="AM631" s="14">
        <f ca="1">COUNTIF(OFFSET('SD Abgabe'!$M$32,VLOOKUP(E631,'SD Abgabe'!$A$33:$X$485,'SD Abgabe'!$X$28,FALSE),0,1,VLOOKUP(E631,'SD Abgabe'!$A$33:$Y$485,'SD Abgabe'!$Y$28,FALSE)),M631)</f>
        <v>0</v>
      </c>
      <c r="AN631" s="91">
        <f t="shared" ca="1" si="191"/>
        <v>0</v>
      </c>
      <c r="AO631" s="98">
        <f t="shared" si="201"/>
        <v>3</v>
      </c>
      <c r="AP631" s="98">
        <f t="shared" si="192"/>
        <v>0</v>
      </c>
      <c r="AQ631" s="17" t="str">
        <f t="shared" si="193"/>
        <v>1900-1-Abgabe</v>
      </c>
    </row>
    <row r="632" spans="1:43">
      <c r="A632" s="98">
        <f t="shared" si="182"/>
        <v>0</v>
      </c>
      <c r="B632" s="98" t="str">
        <f>IF(C632=1,SUM($C$23:C632),"")</f>
        <v/>
      </c>
      <c r="C632" s="98">
        <f t="shared" si="183"/>
        <v>0</v>
      </c>
      <c r="D632" t="str">
        <f t="shared" si="195"/>
        <v>1900-1-Abgabe-</v>
      </c>
      <c r="E632" s="7" t="str">
        <f t="shared" ca="1" si="184"/>
        <v>-</v>
      </c>
      <c r="F632" s="7">
        <f t="shared" si="196"/>
        <v>1900</v>
      </c>
      <c r="G632" s="7">
        <f t="shared" si="197"/>
        <v>1</v>
      </c>
      <c r="H632" s="162">
        <f t="shared" si="194"/>
        <v>610</v>
      </c>
      <c r="I632" s="77"/>
      <c r="J632" s="78"/>
      <c r="K632" s="79"/>
      <c r="L632" s="80"/>
      <c r="M632" s="177"/>
      <c r="N632" s="309" t="str">
        <f t="shared" ca="1" si="185"/>
        <v/>
      </c>
      <c r="O632" s="310" t="str">
        <f ca="1">IFERROR(IF(VLOOKUP($E632,'SD Abgabe'!$A$32:$N$610,'SD Abgabe'!$D$28,FALSE)=0,"",VLOOKUP($E632,'SD Abgabe'!$A$32:$N$610,'SD Abgabe'!$D$28,FALSE)),"")</f>
        <v/>
      </c>
      <c r="P632" s="313"/>
      <c r="Q632" s="317" t="str">
        <f>IF(OR($M632=0,L632&lt;&gt;0),"",IFERROR(VLOOKUP($E632,'SD Abgabe'!$A$32:$N$610,'SD Abgabe'!$E$28,FALSE),""))</f>
        <v/>
      </c>
      <c r="R632" s="87"/>
      <c r="S632" s="81" t="str">
        <f t="shared" si="186"/>
        <v/>
      </c>
      <c r="T632" s="82">
        <f>IF(M632="Tierische Erzeugnisse",IF(OR($M632=0,L632&lt;&gt;0,U632&gt;0),"",IFERROR(VLOOKUP($E632,'SD Abgabe'!$A$32:$N$4326,'SD Abgabe'!$J$28,FALSE),0)),)</f>
        <v>0</v>
      </c>
      <c r="U632" s="83"/>
      <c r="V632" s="81" t="str">
        <f t="shared" si="198"/>
        <v/>
      </c>
      <c r="W632" s="82">
        <f>IF(M632="organische Düngemittel",IF(OR($M632=0,L632&lt;&gt;0,X632&gt;0),"",IFERROR(VLOOKUP($E632,'SD Abgabe'!$A$32:$N$4326,'SD Abgabe'!$J$28,FALSE),)),)</f>
        <v>0</v>
      </c>
      <c r="X632" s="84"/>
      <c r="Y632" s="85" t="str">
        <f ca="1">IFERROR(VLOOKUP($E632,'SD Abgabe'!$A$32:$N$610,Y$20,FALSE),"")</f>
        <v/>
      </c>
      <c r="Z632" s="86" t="str">
        <f ca="1">IFERROR(IF(AND(J632&lt;&gt;"eigene Stoffe",VLOOKUP($E632,'SD Abgabe'!$A$32:$N$610,'SD Abgabe'!$G$28,FALSE)=0),"",IF($L632&lt;&gt;0,"",IFERROR(IF(AND(P632&gt;0,O632&lt;&gt;"",Q632&lt;&gt;"t TM"),VLOOKUP($E632,'SD Abgabe'!$A$32:$N$610,'SD Abgabe'!$G$28,FALSE)/O632*P632,VLOOKUP($E632,'SD Abgabe'!$A$32:$N$610,'SD Abgabe'!$G$28,FALSE)),""))),"")</f>
        <v/>
      </c>
      <c r="AA632" s="87"/>
      <c r="AB632" s="86" t="str">
        <f ca="1">IFERROR(IF(AND(J632&lt;&gt;"eigene Stoffe",VLOOKUP($E632,'SD Abgabe'!$A$32:$N$610,'SD Abgabe'!$H$28,FALSE)=0),"",IF($L632&lt;&gt;0,"",IFERROR(IF(AND(P632&gt;0,O632&lt;&gt;"",Q632&lt;&gt;"t TM"),VLOOKUP($E632,'SD Abgabe'!$A$32:$N$610,'SD Abgabe'!$H$28,FALSE)/O632*P632,VLOOKUP($E632,'SD Abgabe'!$A$32:$N$610,'SD Abgabe'!$H$28,FALSE)),""))),"")</f>
        <v/>
      </c>
      <c r="AC632" s="87"/>
      <c r="AD632" s="424" t="s">
        <v>667</v>
      </c>
      <c r="AE632" s="26" t="str">
        <f>IF($M632=0,"",IFERROR(VLOOKUP($E632,'SD Abgabe'!$A$32:$N$556,AE$20,FALSE),""))</f>
        <v/>
      </c>
      <c r="AF632" s="15">
        <f t="shared" ca="1" si="199"/>
        <v>0</v>
      </c>
      <c r="AG632">
        <f t="shared" ca="1" si="187"/>
        <v>0</v>
      </c>
      <c r="AH632">
        <f t="shared" ca="1" si="188"/>
        <v>0</v>
      </c>
      <c r="AI632">
        <f t="shared" ca="1" si="189"/>
        <v>0</v>
      </c>
      <c r="AJ632">
        <f t="shared" ca="1" si="190"/>
        <v>0</v>
      </c>
      <c r="AK632">
        <f t="shared" si="200"/>
        <v>0</v>
      </c>
      <c r="AL632" s="28" t="e">
        <f ca="1">COUNTIF(OFFSET('SD Abgabe'!$C$32,VLOOKUP(J632,Art_Abgabe,3,FALSE),0,VLOOKUP(J632,Art_Abgabe,4,FALSE)-VLOOKUP(J632,Art_Abgabe,3,FALSE)+1,1),K632)</f>
        <v>#N/A</v>
      </c>
      <c r="AM632" s="14">
        <f ca="1">COUNTIF(OFFSET('SD Abgabe'!$M$32,VLOOKUP(E632,'SD Abgabe'!$A$33:$X$485,'SD Abgabe'!$X$28,FALSE),0,1,VLOOKUP(E632,'SD Abgabe'!$A$33:$Y$485,'SD Abgabe'!$Y$28,FALSE)),M632)</f>
        <v>0</v>
      </c>
      <c r="AN632" s="91">
        <f t="shared" ca="1" si="191"/>
        <v>0</v>
      </c>
      <c r="AO632" s="98">
        <f t="shared" si="201"/>
        <v>3</v>
      </c>
      <c r="AP632" s="98">
        <f t="shared" si="192"/>
        <v>0</v>
      </c>
      <c r="AQ632" s="17" t="str">
        <f t="shared" si="193"/>
        <v>1900-1-Abgabe</v>
      </c>
    </row>
    <row r="633" spans="1:43">
      <c r="A633" s="98">
        <f t="shared" si="182"/>
        <v>0</v>
      </c>
      <c r="B633" s="98" t="str">
        <f>IF(C633=1,SUM($C$23:C633),"")</f>
        <v/>
      </c>
      <c r="C633" s="98">
        <f t="shared" si="183"/>
        <v>0</v>
      </c>
      <c r="D633" t="str">
        <f t="shared" si="195"/>
        <v>1900-1-Abgabe-</v>
      </c>
      <c r="E633" s="7" t="str">
        <f t="shared" ca="1" si="184"/>
        <v>-</v>
      </c>
      <c r="F633" s="7">
        <f t="shared" si="196"/>
        <v>1900</v>
      </c>
      <c r="G633" s="7">
        <f t="shared" si="197"/>
        <v>1</v>
      </c>
      <c r="H633" s="162">
        <f t="shared" si="194"/>
        <v>611</v>
      </c>
      <c r="I633" s="77"/>
      <c r="J633" s="78"/>
      <c r="K633" s="79"/>
      <c r="L633" s="80"/>
      <c r="M633" s="177"/>
      <c r="N633" s="309" t="str">
        <f t="shared" ca="1" si="185"/>
        <v/>
      </c>
      <c r="O633" s="310" t="str">
        <f ca="1">IFERROR(IF(VLOOKUP($E633,'SD Abgabe'!$A$32:$N$610,'SD Abgabe'!$D$28,FALSE)=0,"",VLOOKUP($E633,'SD Abgabe'!$A$32:$N$610,'SD Abgabe'!$D$28,FALSE)),"")</f>
        <v/>
      </c>
      <c r="P633" s="313"/>
      <c r="Q633" s="317" t="str">
        <f>IF(OR($M633=0,L633&lt;&gt;0),"",IFERROR(VLOOKUP($E633,'SD Abgabe'!$A$32:$N$610,'SD Abgabe'!$E$28,FALSE),""))</f>
        <v/>
      </c>
      <c r="R633" s="87"/>
      <c r="S633" s="81" t="str">
        <f t="shared" si="186"/>
        <v/>
      </c>
      <c r="T633" s="82">
        <f>IF(M633="Tierische Erzeugnisse",IF(OR($M633=0,L633&lt;&gt;0,U633&gt;0),"",IFERROR(VLOOKUP($E633,'SD Abgabe'!$A$32:$N$4326,'SD Abgabe'!$J$28,FALSE),0)),)</f>
        <v>0</v>
      </c>
      <c r="U633" s="83"/>
      <c r="V633" s="81" t="str">
        <f t="shared" si="198"/>
        <v/>
      </c>
      <c r="W633" s="82">
        <f>IF(M633="organische Düngemittel",IF(OR($M633=0,L633&lt;&gt;0,X633&gt;0),"",IFERROR(VLOOKUP($E633,'SD Abgabe'!$A$32:$N$4326,'SD Abgabe'!$J$28,FALSE),)),)</f>
        <v>0</v>
      </c>
      <c r="X633" s="84"/>
      <c r="Y633" s="85" t="str">
        <f ca="1">IFERROR(VLOOKUP($E633,'SD Abgabe'!$A$32:$N$610,Y$20,FALSE),"")</f>
        <v/>
      </c>
      <c r="Z633" s="86" t="str">
        <f ca="1">IFERROR(IF(AND(J633&lt;&gt;"eigene Stoffe",VLOOKUP($E633,'SD Abgabe'!$A$32:$N$610,'SD Abgabe'!$G$28,FALSE)=0),"",IF($L633&lt;&gt;0,"",IFERROR(IF(AND(P633&gt;0,O633&lt;&gt;"",Q633&lt;&gt;"t TM"),VLOOKUP($E633,'SD Abgabe'!$A$32:$N$610,'SD Abgabe'!$G$28,FALSE)/O633*P633,VLOOKUP($E633,'SD Abgabe'!$A$32:$N$610,'SD Abgabe'!$G$28,FALSE)),""))),"")</f>
        <v/>
      </c>
      <c r="AA633" s="87"/>
      <c r="AB633" s="86" t="str">
        <f ca="1">IFERROR(IF(AND(J633&lt;&gt;"eigene Stoffe",VLOOKUP($E633,'SD Abgabe'!$A$32:$N$610,'SD Abgabe'!$H$28,FALSE)=0),"",IF($L633&lt;&gt;0,"",IFERROR(IF(AND(P633&gt;0,O633&lt;&gt;"",Q633&lt;&gt;"t TM"),VLOOKUP($E633,'SD Abgabe'!$A$32:$N$610,'SD Abgabe'!$H$28,FALSE)/O633*P633,VLOOKUP($E633,'SD Abgabe'!$A$32:$N$610,'SD Abgabe'!$H$28,FALSE)),""))),"")</f>
        <v/>
      </c>
      <c r="AC633" s="87"/>
      <c r="AD633" s="424" t="s">
        <v>667</v>
      </c>
      <c r="AE633" s="26" t="str">
        <f>IF($M633=0,"",IFERROR(VLOOKUP($E633,'SD Abgabe'!$A$32:$N$556,AE$20,FALSE),""))</f>
        <v/>
      </c>
      <c r="AF633" s="15">
        <f t="shared" ca="1" si="199"/>
        <v>0</v>
      </c>
      <c r="AG633">
        <f t="shared" ca="1" si="187"/>
        <v>0</v>
      </c>
      <c r="AH633">
        <f t="shared" ca="1" si="188"/>
        <v>0</v>
      </c>
      <c r="AI633">
        <f t="shared" ca="1" si="189"/>
        <v>0</v>
      </c>
      <c r="AJ633">
        <f t="shared" ca="1" si="190"/>
        <v>0</v>
      </c>
      <c r="AK633">
        <f t="shared" si="200"/>
        <v>0</v>
      </c>
      <c r="AL633" s="28" t="e">
        <f ca="1">COUNTIF(OFFSET('SD Abgabe'!$C$32,VLOOKUP(J633,Art_Abgabe,3,FALSE),0,VLOOKUP(J633,Art_Abgabe,4,FALSE)-VLOOKUP(J633,Art_Abgabe,3,FALSE)+1,1),K633)</f>
        <v>#N/A</v>
      </c>
      <c r="AM633" s="14">
        <f ca="1">COUNTIF(OFFSET('SD Abgabe'!$M$32,VLOOKUP(E633,'SD Abgabe'!$A$33:$X$485,'SD Abgabe'!$X$28,FALSE),0,1,VLOOKUP(E633,'SD Abgabe'!$A$33:$Y$485,'SD Abgabe'!$Y$28,FALSE)),M633)</f>
        <v>0</v>
      </c>
      <c r="AN633" s="91">
        <f t="shared" ca="1" si="191"/>
        <v>0</v>
      </c>
      <c r="AO633" s="98">
        <f t="shared" si="201"/>
        <v>3</v>
      </c>
      <c r="AP633" s="98">
        <f t="shared" si="192"/>
        <v>0</v>
      </c>
      <c r="AQ633" s="17" t="str">
        <f t="shared" si="193"/>
        <v>1900-1-Abgabe</v>
      </c>
    </row>
    <row r="634" spans="1:43">
      <c r="A634" s="98">
        <f t="shared" si="182"/>
        <v>0</v>
      </c>
      <c r="B634" s="98" t="str">
        <f>IF(C634=1,SUM($C$23:C634),"")</f>
        <v/>
      </c>
      <c r="C634" s="98">
        <f t="shared" si="183"/>
        <v>0</v>
      </c>
      <c r="D634" t="str">
        <f t="shared" si="195"/>
        <v>1900-1-Abgabe-</v>
      </c>
      <c r="E634" s="7" t="str">
        <f t="shared" ca="1" si="184"/>
        <v>-</v>
      </c>
      <c r="F634" s="7">
        <f t="shared" si="196"/>
        <v>1900</v>
      </c>
      <c r="G634" s="7">
        <f t="shared" si="197"/>
        <v>1</v>
      </c>
      <c r="H634" s="162">
        <f t="shared" si="194"/>
        <v>612</v>
      </c>
      <c r="I634" s="77"/>
      <c r="J634" s="78"/>
      <c r="K634" s="79"/>
      <c r="L634" s="80"/>
      <c r="M634" s="177"/>
      <c r="N634" s="309" t="str">
        <f t="shared" ca="1" si="185"/>
        <v/>
      </c>
      <c r="O634" s="310" t="str">
        <f ca="1">IFERROR(IF(VLOOKUP($E634,'SD Abgabe'!$A$32:$N$610,'SD Abgabe'!$D$28,FALSE)=0,"",VLOOKUP($E634,'SD Abgabe'!$A$32:$N$610,'SD Abgabe'!$D$28,FALSE)),"")</f>
        <v/>
      </c>
      <c r="P634" s="313"/>
      <c r="Q634" s="317" t="str">
        <f>IF(OR($M634=0,L634&lt;&gt;0),"",IFERROR(VLOOKUP($E634,'SD Abgabe'!$A$32:$N$610,'SD Abgabe'!$E$28,FALSE),""))</f>
        <v/>
      </c>
      <c r="R634" s="87"/>
      <c r="S634" s="81" t="str">
        <f t="shared" si="186"/>
        <v/>
      </c>
      <c r="T634" s="82">
        <f>IF(M634="Tierische Erzeugnisse",IF(OR($M634=0,L634&lt;&gt;0,U634&gt;0),"",IFERROR(VLOOKUP($E634,'SD Abgabe'!$A$32:$N$4326,'SD Abgabe'!$J$28,FALSE),0)),)</f>
        <v>0</v>
      </c>
      <c r="U634" s="83"/>
      <c r="V634" s="81" t="str">
        <f t="shared" si="198"/>
        <v/>
      </c>
      <c r="W634" s="82">
        <f>IF(M634="organische Düngemittel",IF(OR($M634=0,L634&lt;&gt;0,X634&gt;0),"",IFERROR(VLOOKUP($E634,'SD Abgabe'!$A$32:$N$4326,'SD Abgabe'!$J$28,FALSE),)),)</f>
        <v>0</v>
      </c>
      <c r="X634" s="84"/>
      <c r="Y634" s="85" t="str">
        <f ca="1">IFERROR(VLOOKUP($E634,'SD Abgabe'!$A$32:$N$610,Y$20,FALSE),"")</f>
        <v/>
      </c>
      <c r="Z634" s="86" t="str">
        <f ca="1">IFERROR(IF(AND(J634&lt;&gt;"eigene Stoffe",VLOOKUP($E634,'SD Abgabe'!$A$32:$N$610,'SD Abgabe'!$G$28,FALSE)=0),"",IF($L634&lt;&gt;0,"",IFERROR(IF(AND(P634&gt;0,O634&lt;&gt;"",Q634&lt;&gt;"t TM"),VLOOKUP($E634,'SD Abgabe'!$A$32:$N$610,'SD Abgabe'!$G$28,FALSE)/O634*P634,VLOOKUP($E634,'SD Abgabe'!$A$32:$N$610,'SD Abgabe'!$G$28,FALSE)),""))),"")</f>
        <v/>
      </c>
      <c r="AA634" s="87"/>
      <c r="AB634" s="86" t="str">
        <f ca="1">IFERROR(IF(AND(J634&lt;&gt;"eigene Stoffe",VLOOKUP($E634,'SD Abgabe'!$A$32:$N$610,'SD Abgabe'!$H$28,FALSE)=0),"",IF($L634&lt;&gt;0,"",IFERROR(IF(AND(P634&gt;0,O634&lt;&gt;"",Q634&lt;&gt;"t TM"),VLOOKUP($E634,'SD Abgabe'!$A$32:$N$610,'SD Abgabe'!$H$28,FALSE)/O634*P634,VLOOKUP($E634,'SD Abgabe'!$A$32:$N$610,'SD Abgabe'!$H$28,FALSE)),""))),"")</f>
        <v/>
      </c>
      <c r="AC634" s="87"/>
      <c r="AD634" s="424" t="s">
        <v>667</v>
      </c>
      <c r="AE634" s="26" t="str">
        <f>IF($M634=0,"",IFERROR(VLOOKUP($E634,'SD Abgabe'!$A$32:$N$556,AE$20,FALSE),""))</f>
        <v/>
      </c>
      <c r="AF634" s="15">
        <f t="shared" ca="1" si="199"/>
        <v>0</v>
      </c>
      <c r="AG634">
        <f t="shared" ca="1" si="187"/>
        <v>0</v>
      </c>
      <c r="AH634">
        <f t="shared" ca="1" si="188"/>
        <v>0</v>
      </c>
      <c r="AI634">
        <f t="shared" ca="1" si="189"/>
        <v>0</v>
      </c>
      <c r="AJ634">
        <f t="shared" ca="1" si="190"/>
        <v>0</v>
      </c>
      <c r="AK634">
        <f t="shared" si="200"/>
        <v>0</v>
      </c>
      <c r="AL634" s="28" t="e">
        <f ca="1">COUNTIF(OFFSET('SD Abgabe'!$C$32,VLOOKUP(J634,Art_Abgabe,3,FALSE),0,VLOOKUP(J634,Art_Abgabe,4,FALSE)-VLOOKUP(J634,Art_Abgabe,3,FALSE)+1,1),K634)</f>
        <v>#N/A</v>
      </c>
      <c r="AM634" s="14">
        <f ca="1">COUNTIF(OFFSET('SD Abgabe'!$M$32,VLOOKUP(E634,'SD Abgabe'!$A$33:$X$485,'SD Abgabe'!$X$28,FALSE),0,1,VLOOKUP(E634,'SD Abgabe'!$A$33:$Y$485,'SD Abgabe'!$Y$28,FALSE)),M634)</f>
        <v>0</v>
      </c>
      <c r="AN634" s="91">
        <f t="shared" ca="1" si="191"/>
        <v>0</v>
      </c>
      <c r="AO634" s="98">
        <f t="shared" si="201"/>
        <v>3</v>
      </c>
      <c r="AP634" s="98">
        <f t="shared" si="192"/>
        <v>0</v>
      </c>
      <c r="AQ634" s="17" t="str">
        <f t="shared" si="193"/>
        <v>1900-1-Abgabe</v>
      </c>
    </row>
    <row r="635" spans="1:43">
      <c r="A635" s="98">
        <f t="shared" si="182"/>
        <v>0</v>
      </c>
      <c r="B635" s="98" t="str">
        <f>IF(C635=1,SUM($C$23:C635),"")</f>
        <v/>
      </c>
      <c r="C635" s="98">
        <f t="shared" si="183"/>
        <v>0</v>
      </c>
      <c r="D635" t="str">
        <f t="shared" si="195"/>
        <v>1900-1-Abgabe-</v>
      </c>
      <c r="E635" s="7" t="str">
        <f t="shared" ca="1" si="184"/>
        <v>-</v>
      </c>
      <c r="F635" s="7">
        <f t="shared" si="196"/>
        <v>1900</v>
      </c>
      <c r="G635" s="7">
        <f t="shared" si="197"/>
        <v>1</v>
      </c>
      <c r="H635" s="162">
        <f t="shared" si="194"/>
        <v>613</v>
      </c>
      <c r="I635" s="77"/>
      <c r="J635" s="78"/>
      <c r="K635" s="79"/>
      <c r="L635" s="80"/>
      <c r="M635" s="177"/>
      <c r="N635" s="309" t="str">
        <f t="shared" ca="1" si="185"/>
        <v/>
      </c>
      <c r="O635" s="310" t="str">
        <f ca="1">IFERROR(IF(VLOOKUP($E635,'SD Abgabe'!$A$32:$N$610,'SD Abgabe'!$D$28,FALSE)=0,"",VLOOKUP($E635,'SD Abgabe'!$A$32:$N$610,'SD Abgabe'!$D$28,FALSE)),"")</f>
        <v/>
      </c>
      <c r="P635" s="313"/>
      <c r="Q635" s="317" t="str">
        <f>IF(OR($M635=0,L635&lt;&gt;0),"",IFERROR(VLOOKUP($E635,'SD Abgabe'!$A$32:$N$610,'SD Abgabe'!$E$28,FALSE),""))</f>
        <v/>
      </c>
      <c r="R635" s="87"/>
      <c r="S635" s="81" t="str">
        <f t="shared" si="186"/>
        <v/>
      </c>
      <c r="T635" s="82">
        <f>IF(M635="Tierische Erzeugnisse",IF(OR($M635=0,L635&lt;&gt;0,U635&gt;0),"",IFERROR(VLOOKUP($E635,'SD Abgabe'!$A$32:$N$4326,'SD Abgabe'!$J$28,FALSE),0)),)</f>
        <v>0</v>
      </c>
      <c r="U635" s="83"/>
      <c r="V635" s="81" t="str">
        <f t="shared" si="198"/>
        <v/>
      </c>
      <c r="W635" s="82">
        <f>IF(M635="organische Düngemittel",IF(OR($M635=0,L635&lt;&gt;0,X635&gt;0),"",IFERROR(VLOOKUP($E635,'SD Abgabe'!$A$32:$N$4326,'SD Abgabe'!$J$28,FALSE),)),)</f>
        <v>0</v>
      </c>
      <c r="X635" s="84"/>
      <c r="Y635" s="85" t="str">
        <f ca="1">IFERROR(VLOOKUP($E635,'SD Abgabe'!$A$32:$N$610,Y$20,FALSE),"")</f>
        <v/>
      </c>
      <c r="Z635" s="86" t="str">
        <f ca="1">IFERROR(IF(AND(J635&lt;&gt;"eigene Stoffe",VLOOKUP($E635,'SD Abgabe'!$A$32:$N$610,'SD Abgabe'!$G$28,FALSE)=0),"",IF($L635&lt;&gt;0,"",IFERROR(IF(AND(P635&gt;0,O635&lt;&gt;"",Q635&lt;&gt;"t TM"),VLOOKUP($E635,'SD Abgabe'!$A$32:$N$610,'SD Abgabe'!$G$28,FALSE)/O635*P635,VLOOKUP($E635,'SD Abgabe'!$A$32:$N$610,'SD Abgabe'!$G$28,FALSE)),""))),"")</f>
        <v/>
      </c>
      <c r="AA635" s="87"/>
      <c r="AB635" s="86" t="str">
        <f ca="1">IFERROR(IF(AND(J635&lt;&gt;"eigene Stoffe",VLOOKUP($E635,'SD Abgabe'!$A$32:$N$610,'SD Abgabe'!$H$28,FALSE)=0),"",IF($L635&lt;&gt;0,"",IFERROR(IF(AND(P635&gt;0,O635&lt;&gt;"",Q635&lt;&gt;"t TM"),VLOOKUP($E635,'SD Abgabe'!$A$32:$N$610,'SD Abgabe'!$H$28,FALSE)/O635*P635,VLOOKUP($E635,'SD Abgabe'!$A$32:$N$610,'SD Abgabe'!$H$28,FALSE)),""))),"")</f>
        <v/>
      </c>
      <c r="AC635" s="87"/>
      <c r="AD635" s="424" t="s">
        <v>667</v>
      </c>
      <c r="AE635" s="26" t="str">
        <f>IF($M635=0,"",IFERROR(VLOOKUP($E635,'SD Abgabe'!$A$32:$N$556,AE$20,FALSE),""))</f>
        <v/>
      </c>
      <c r="AF635" s="15">
        <f t="shared" ca="1" si="199"/>
        <v>0</v>
      </c>
      <c r="AG635">
        <f t="shared" ca="1" si="187"/>
        <v>0</v>
      </c>
      <c r="AH635">
        <f t="shared" ca="1" si="188"/>
        <v>0</v>
      </c>
      <c r="AI635">
        <f t="shared" ca="1" si="189"/>
        <v>0</v>
      </c>
      <c r="AJ635">
        <f t="shared" ca="1" si="190"/>
        <v>0</v>
      </c>
      <c r="AK635">
        <f t="shared" si="200"/>
        <v>0</v>
      </c>
      <c r="AL635" s="28" t="e">
        <f ca="1">COUNTIF(OFFSET('SD Abgabe'!$C$32,VLOOKUP(J635,Art_Abgabe,3,FALSE),0,VLOOKUP(J635,Art_Abgabe,4,FALSE)-VLOOKUP(J635,Art_Abgabe,3,FALSE)+1,1),K635)</f>
        <v>#N/A</v>
      </c>
      <c r="AM635" s="14">
        <f ca="1">COUNTIF(OFFSET('SD Abgabe'!$M$32,VLOOKUP(E635,'SD Abgabe'!$A$33:$X$485,'SD Abgabe'!$X$28,FALSE),0,1,VLOOKUP(E635,'SD Abgabe'!$A$33:$Y$485,'SD Abgabe'!$Y$28,FALSE)),M635)</f>
        <v>0</v>
      </c>
      <c r="AN635" s="91">
        <f t="shared" ca="1" si="191"/>
        <v>0</v>
      </c>
      <c r="AO635" s="98">
        <f t="shared" si="201"/>
        <v>3</v>
      </c>
      <c r="AP635" s="98">
        <f t="shared" si="192"/>
        <v>0</v>
      </c>
      <c r="AQ635" s="17" t="str">
        <f t="shared" si="193"/>
        <v>1900-1-Abgabe</v>
      </c>
    </row>
    <row r="636" spans="1:43">
      <c r="A636" s="98">
        <f t="shared" si="182"/>
        <v>0</v>
      </c>
      <c r="B636" s="98" t="str">
        <f>IF(C636=1,SUM($C$23:C636),"")</f>
        <v/>
      </c>
      <c r="C636" s="98">
        <f t="shared" si="183"/>
        <v>0</v>
      </c>
      <c r="D636" t="str">
        <f t="shared" si="195"/>
        <v>1900-1-Abgabe-</v>
      </c>
      <c r="E636" s="7" t="str">
        <f t="shared" ca="1" si="184"/>
        <v>-</v>
      </c>
      <c r="F636" s="7">
        <f t="shared" si="196"/>
        <v>1900</v>
      </c>
      <c r="G636" s="7">
        <f t="shared" si="197"/>
        <v>1</v>
      </c>
      <c r="H636" s="162">
        <f t="shared" si="194"/>
        <v>614</v>
      </c>
      <c r="I636" s="77"/>
      <c r="J636" s="78"/>
      <c r="K636" s="79"/>
      <c r="L636" s="80"/>
      <c r="M636" s="177"/>
      <c r="N636" s="309" t="str">
        <f t="shared" ca="1" si="185"/>
        <v/>
      </c>
      <c r="O636" s="310" t="str">
        <f ca="1">IFERROR(IF(VLOOKUP($E636,'SD Abgabe'!$A$32:$N$610,'SD Abgabe'!$D$28,FALSE)=0,"",VLOOKUP($E636,'SD Abgabe'!$A$32:$N$610,'SD Abgabe'!$D$28,FALSE)),"")</f>
        <v/>
      </c>
      <c r="P636" s="313"/>
      <c r="Q636" s="317" t="str">
        <f>IF(OR($M636=0,L636&lt;&gt;0),"",IFERROR(VLOOKUP($E636,'SD Abgabe'!$A$32:$N$610,'SD Abgabe'!$E$28,FALSE),""))</f>
        <v/>
      </c>
      <c r="R636" s="87"/>
      <c r="S636" s="81" t="str">
        <f t="shared" si="186"/>
        <v/>
      </c>
      <c r="T636" s="82">
        <f>IF(M636="Tierische Erzeugnisse",IF(OR($M636=0,L636&lt;&gt;0,U636&gt;0),"",IFERROR(VLOOKUP($E636,'SD Abgabe'!$A$32:$N$4326,'SD Abgabe'!$J$28,FALSE),0)),)</f>
        <v>0</v>
      </c>
      <c r="U636" s="83"/>
      <c r="V636" s="81" t="str">
        <f t="shared" si="198"/>
        <v/>
      </c>
      <c r="W636" s="82">
        <f>IF(M636="organische Düngemittel",IF(OR($M636=0,L636&lt;&gt;0,X636&gt;0),"",IFERROR(VLOOKUP($E636,'SD Abgabe'!$A$32:$N$4326,'SD Abgabe'!$J$28,FALSE),)),)</f>
        <v>0</v>
      </c>
      <c r="X636" s="84"/>
      <c r="Y636" s="85" t="str">
        <f ca="1">IFERROR(VLOOKUP($E636,'SD Abgabe'!$A$32:$N$610,Y$20,FALSE),"")</f>
        <v/>
      </c>
      <c r="Z636" s="86" t="str">
        <f ca="1">IFERROR(IF(AND(J636&lt;&gt;"eigene Stoffe",VLOOKUP($E636,'SD Abgabe'!$A$32:$N$610,'SD Abgabe'!$G$28,FALSE)=0),"",IF($L636&lt;&gt;0,"",IFERROR(IF(AND(P636&gt;0,O636&lt;&gt;"",Q636&lt;&gt;"t TM"),VLOOKUP($E636,'SD Abgabe'!$A$32:$N$610,'SD Abgabe'!$G$28,FALSE)/O636*P636,VLOOKUP($E636,'SD Abgabe'!$A$32:$N$610,'SD Abgabe'!$G$28,FALSE)),""))),"")</f>
        <v/>
      </c>
      <c r="AA636" s="87"/>
      <c r="AB636" s="86" t="str">
        <f ca="1">IFERROR(IF(AND(J636&lt;&gt;"eigene Stoffe",VLOOKUP($E636,'SD Abgabe'!$A$32:$N$610,'SD Abgabe'!$H$28,FALSE)=0),"",IF($L636&lt;&gt;0,"",IFERROR(IF(AND(P636&gt;0,O636&lt;&gt;"",Q636&lt;&gt;"t TM"),VLOOKUP($E636,'SD Abgabe'!$A$32:$N$610,'SD Abgabe'!$H$28,FALSE)/O636*P636,VLOOKUP($E636,'SD Abgabe'!$A$32:$N$610,'SD Abgabe'!$H$28,FALSE)),""))),"")</f>
        <v/>
      </c>
      <c r="AC636" s="87"/>
      <c r="AD636" s="424" t="s">
        <v>667</v>
      </c>
      <c r="AE636" s="26" t="str">
        <f>IF($M636=0,"",IFERROR(VLOOKUP($E636,'SD Abgabe'!$A$32:$N$556,AE$20,FALSE),""))</f>
        <v/>
      </c>
      <c r="AF636" s="15">
        <f t="shared" ca="1" si="199"/>
        <v>0</v>
      </c>
      <c r="AG636">
        <f t="shared" ca="1" si="187"/>
        <v>0</v>
      </c>
      <c r="AH636">
        <f t="shared" ca="1" si="188"/>
        <v>0</v>
      </c>
      <c r="AI636">
        <f t="shared" ca="1" si="189"/>
        <v>0</v>
      </c>
      <c r="AJ636">
        <f t="shared" ca="1" si="190"/>
        <v>0</v>
      </c>
      <c r="AK636">
        <f t="shared" si="200"/>
        <v>0</v>
      </c>
      <c r="AL636" s="28" t="e">
        <f ca="1">COUNTIF(OFFSET('SD Abgabe'!$C$32,VLOOKUP(J636,Art_Abgabe,3,FALSE),0,VLOOKUP(J636,Art_Abgabe,4,FALSE)-VLOOKUP(J636,Art_Abgabe,3,FALSE)+1,1),K636)</f>
        <v>#N/A</v>
      </c>
      <c r="AM636" s="14">
        <f ca="1">COUNTIF(OFFSET('SD Abgabe'!$M$32,VLOOKUP(E636,'SD Abgabe'!$A$33:$X$485,'SD Abgabe'!$X$28,FALSE),0,1,VLOOKUP(E636,'SD Abgabe'!$A$33:$Y$485,'SD Abgabe'!$Y$28,FALSE)),M636)</f>
        <v>0</v>
      </c>
      <c r="AN636" s="91">
        <f t="shared" ca="1" si="191"/>
        <v>0</v>
      </c>
      <c r="AO636" s="98">
        <f t="shared" si="201"/>
        <v>3</v>
      </c>
      <c r="AP636" s="98">
        <f t="shared" si="192"/>
        <v>0</v>
      </c>
      <c r="AQ636" s="17" t="str">
        <f t="shared" si="193"/>
        <v>1900-1-Abgabe</v>
      </c>
    </row>
    <row r="637" spans="1:43">
      <c r="A637" s="98">
        <f t="shared" si="182"/>
        <v>0</v>
      </c>
      <c r="B637" s="98" t="str">
        <f>IF(C637=1,SUM($C$23:C637),"")</f>
        <v/>
      </c>
      <c r="C637" s="98">
        <f t="shared" si="183"/>
        <v>0</v>
      </c>
      <c r="D637" t="str">
        <f t="shared" si="195"/>
        <v>1900-1-Abgabe-</v>
      </c>
      <c r="E637" s="7" t="str">
        <f t="shared" ca="1" si="184"/>
        <v>-</v>
      </c>
      <c r="F637" s="7">
        <f t="shared" si="196"/>
        <v>1900</v>
      </c>
      <c r="G637" s="7">
        <f t="shared" si="197"/>
        <v>1</v>
      </c>
      <c r="H637" s="162">
        <f t="shared" si="194"/>
        <v>615</v>
      </c>
      <c r="I637" s="77"/>
      <c r="J637" s="78"/>
      <c r="K637" s="79"/>
      <c r="L637" s="80"/>
      <c r="M637" s="177"/>
      <c r="N637" s="309" t="str">
        <f t="shared" ca="1" si="185"/>
        <v/>
      </c>
      <c r="O637" s="310" t="str">
        <f ca="1">IFERROR(IF(VLOOKUP($E637,'SD Abgabe'!$A$32:$N$610,'SD Abgabe'!$D$28,FALSE)=0,"",VLOOKUP($E637,'SD Abgabe'!$A$32:$N$610,'SD Abgabe'!$D$28,FALSE)),"")</f>
        <v/>
      </c>
      <c r="P637" s="313"/>
      <c r="Q637" s="317" t="str">
        <f>IF(OR($M637=0,L637&lt;&gt;0),"",IFERROR(VLOOKUP($E637,'SD Abgabe'!$A$32:$N$610,'SD Abgabe'!$E$28,FALSE),""))</f>
        <v/>
      </c>
      <c r="R637" s="87"/>
      <c r="S637" s="81" t="str">
        <f t="shared" si="186"/>
        <v/>
      </c>
      <c r="T637" s="82">
        <f>IF(M637="Tierische Erzeugnisse",IF(OR($M637=0,L637&lt;&gt;0,U637&gt;0),"",IFERROR(VLOOKUP($E637,'SD Abgabe'!$A$32:$N$4326,'SD Abgabe'!$J$28,FALSE),0)),)</f>
        <v>0</v>
      </c>
      <c r="U637" s="83"/>
      <c r="V637" s="81" t="str">
        <f t="shared" si="198"/>
        <v/>
      </c>
      <c r="W637" s="82">
        <f>IF(M637="organische Düngemittel",IF(OR($M637=0,L637&lt;&gt;0,X637&gt;0),"",IFERROR(VLOOKUP($E637,'SD Abgabe'!$A$32:$N$4326,'SD Abgabe'!$J$28,FALSE),)),)</f>
        <v>0</v>
      </c>
      <c r="X637" s="84"/>
      <c r="Y637" s="85" t="str">
        <f ca="1">IFERROR(VLOOKUP($E637,'SD Abgabe'!$A$32:$N$610,Y$20,FALSE),"")</f>
        <v/>
      </c>
      <c r="Z637" s="86" t="str">
        <f ca="1">IFERROR(IF(AND(J637&lt;&gt;"eigene Stoffe",VLOOKUP($E637,'SD Abgabe'!$A$32:$N$610,'SD Abgabe'!$G$28,FALSE)=0),"",IF($L637&lt;&gt;0,"",IFERROR(IF(AND(P637&gt;0,O637&lt;&gt;"",Q637&lt;&gt;"t TM"),VLOOKUP($E637,'SD Abgabe'!$A$32:$N$610,'SD Abgabe'!$G$28,FALSE)/O637*P637,VLOOKUP($E637,'SD Abgabe'!$A$32:$N$610,'SD Abgabe'!$G$28,FALSE)),""))),"")</f>
        <v/>
      </c>
      <c r="AA637" s="87"/>
      <c r="AB637" s="86" t="str">
        <f ca="1">IFERROR(IF(AND(J637&lt;&gt;"eigene Stoffe",VLOOKUP($E637,'SD Abgabe'!$A$32:$N$610,'SD Abgabe'!$H$28,FALSE)=0),"",IF($L637&lt;&gt;0,"",IFERROR(IF(AND(P637&gt;0,O637&lt;&gt;"",Q637&lt;&gt;"t TM"),VLOOKUP($E637,'SD Abgabe'!$A$32:$N$610,'SD Abgabe'!$H$28,FALSE)/O637*P637,VLOOKUP($E637,'SD Abgabe'!$A$32:$N$610,'SD Abgabe'!$H$28,FALSE)),""))),"")</f>
        <v/>
      </c>
      <c r="AC637" s="87"/>
      <c r="AD637" s="424" t="s">
        <v>667</v>
      </c>
      <c r="AE637" s="26" t="str">
        <f>IF($M637=0,"",IFERROR(VLOOKUP($E637,'SD Abgabe'!$A$32:$N$556,AE$20,FALSE),""))</f>
        <v/>
      </c>
      <c r="AF637" s="15">
        <f t="shared" ca="1" si="199"/>
        <v>0</v>
      </c>
      <c r="AG637">
        <f t="shared" ca="1" si="187"/>
        <v>0</v>
      </c>
      <c r="AH637">
        <f t="shared" ca="1" si="188"/>
        <v>0</v>
      </c>
      <c r="AI637">
        <f t="shared" ca="1" si="189"/>
        <v>0</v>
      </c>
      <c r="AJ637">
        <f t="shared" ca="1" si="190"/>
        <v>0</v>
      </c>
      <c r="AK637">
        <f t="shared" si="200"/>
        <v>0</v>
      </c>
      <c r="AL637" s="28" t="e">
        <f ca="1">COUNTIF(OFFSET('SD Abgabe'!$C$32,VLOOKUP(J637,Art_Abgabe,3,FALSE),0,VLOOKUP(J637,Art_Abgabe,4,FALSE)-VLOOKUP(J637,Art_Abgabe,3,FALSE)+1,1),K637)</f>
        <v>#N/A</v>
      </c>
      <c r="AM637" s="14">
        <f ca="1">COUNTIF(OFFSET('SD Abgabe'!$M$32,VLOOKUP(E637,'SD Abgabe'!$A$33:$X$485,'SD Abgabe'!$X$28,FALSE),0,1,VLOOKUP(E637,'SD Abgabe'!$A$33:$Y$485,'SD Abgabe'!$Y$28,FALSE)),M637)</f>
        <v>0</v>
      </c>
      <c r="AN637" s="91">
        <f t="shared" ca="1" si="191"/>
        <v>0</v>
      </c>
      <c r="AO637" s="98">
        <f t="shared" si="201"/>
        <v>3</v>
      </c>
      <c r="AP637" s="98">
        <f t="shared" si="192"/>
        <v>0</v>
      </c>
      <c r="AQ637" s="17" t="str">
        <f t="shared" si="193"/>
        <v>1900-1-Abgabe</v>
      </c>
    </row>
    <row r="638" spans="1:43">
      <c r="A638" s="98">
        <f t="shared" si="182"/>
        <v>0</v>
      </c>
      <c r="B638" s="98" t="str">
        <f>IF(C638=1,SUM($C$23:C638),"")</f>
        <v/>
      </c>
      <c r="C638" s="98">
        <f t="shared" si="183"/>
        <v>0</v>
      </c>
      <c r="D638" t="str">
        <f t="shared" si="195"/>
        <v>1900-1-Abgabe-</v>
      </c>
      <c r="E638" s="7" t="str">
        <f t="shared" ca="1" si="184"/>
        <v>-</v>
      </c>
      <c r="F638" s="7">
        <f t="shared" si="196"/>
        <v>1900</v>
      </c>
      <c r="G638" s="7">
        <f t="shared" si="197"/>
        <v>1</v>
      </c>
      <c r="H638" s="162">
        <f t="shared" si="194"/>
        <v>616</v>
      </c>
      <c r="I638" s="77"/>
      <c r="J638" s="78"/>
      <c r="K638" s="79"/>
      <c r="L638" s="80"/>
      <c r="M638" s="177"/>
      <c r="N638" s="309" t="str">
        <f t="shared" ca="1" si="185"/>
        <v/>
      </c>
      <c r="O638" s="310" t="str">
        <f ca="1">IFERROR(IF(VLOOKUP($E638,'SD Abgabe'!$A$32:$N$610,'SD Abgabe'!$D$28,FALSE)=0,"",VLOOKUP($E638,'SD Abgabe'!$A$32:$N$610,'SD Abgabe'!$D$28,FALSE)),"")</f>
        <v/>
      </c>
      <c r="P638" s="313"/>
      <c r="Q638" s="317" t="str">
        <f>IF(OR($M638=0,L638&lt;&gt;0),"",IFERROR(VLOOKUP($E638,'SD Abgabe'!$A$32:$N$610,'SD Abgabe'!$E$28,FALSE),""))</f>
        <v/>
      </c>
      <c r="R638" s="87"/>
      <c r="S638" s="81" t="str">
        <f t="shared" si="186"/>
        <v/>
      </c>
      <c r="T638" s="82">
        <f>IF(M638="Tierische Erzeugnisse",IF(OR($M638=0,L638&lt;&gt;0,U638&gt;0),"",IFERROR(VLOOKUP($E638,'SD Abgabe'!$A$32:$N$4326,'SD Abgabe'!$J$28,FALSE),0)),)</f>
        <v>0</v>
      </c>
      <c r="U638" s="83"/>
      <c r="V638" s="81" t="str">
        <f t="shared" si="198"/>
        <v/>
      </c>
      <c r="W638" s="82">
        <f>IF(M638="organische Düngemittel",IF(OR($M638=0,L638&lt;&gt;0,X638&gt;0),"",IFERROR(VLOOKUP($E638,'SD Abgabe'!$A$32:$N$4326,'SD Abgabe'!$J$28,FALSE),)),)</f>
        <v>0</v>
      </c>
      <c r="X638" s="84"/>
      <c r="Y638" s="85" t="str">
        <f ca="1">IFERROR(VLOOKUP($E638,'SD Abgabe'!$A$32:$N$610,Y$20,FALSE),"")</f>
        <v/>
      </c>
      <c r="Z638" s="86" t="str">
        <f ca="1">IFERROR(IF(AND(J638&lt;&gt;"eigene Stoffe",VLOOKUP($E638,'SD Abgabe'!$A$32:$N$610,'SD Abgabe'!$G$28,FALSE)=0),"",IF($L638&lt;&gt;0,"",IFERROR(IF(AND(P638&gt;0,O638&lt;&gt;"",Q638&lt;&gt;"t TM"),VLOOKUP($E638,'SD Abgabe'!$A$32:$N$610,'SD Abgabe'!$G$28,FALSE)/O638*P638,VLOOKUP($E638,'SD Abgabe'!$A$32:$N$610,'SD Abgabe'!$G$28,FALSE)),""))),"")</f>
        <v/>
      </c>
      <c r="AA638" s="87"/>
      <c r="AB638" s="86" t="str">
        <f ca="1">IFERROR(IF(AND(J638&lt;&gt;"eigene Stoffe",VLOOKUP($E638,'SD Abgabe'!$A$32:$N$610,'SD Abgabe'!$H$28,FALSE)=0),"",IF($L638&lt;&gt;0,"",IFERROR(IF(AND(P638&gt;0,O638&lt;&gt;"",Q638&lt;&gt;"t TM"),VLOOKUP($E638,'SD Abgabe'!$A$32:$N$610,'SD Abgabe'!$H$28,FALSE)/O638*P638,VLOOKUP($E638,'SD Abgabe'!$A$32:$N$610,'SD Abgabe'!$H$28,FALSE)),""))),"")</f>
        <v/>
      </c>
      <c r="AC638" s="87"/>
      <c r="AD638" s="424" t="s">
        <v>667</v>
      </c>
      <c r="AE638" s="26" t="str">
        <f>IF($M638=0,"",IFERROR(VLOOKUP($E638,'SD Abgabe'!$A$32:$N$556,AE$20,FALSE),""))</f>
        <v/>
      </c>
      <c r="AF638" s="15">
        <f t="shared" ca="1" si="199"/>
        <v>0</v>
      </c>
      <c r="AG638">
        <f t="shared" ca="1" si="187"/>
        <v>0</v>
      </c>
      <c r="AH638">
        <f t="shared" ca="1" si="188"/>
        <v>0</v>
      </c>
      <c r="AI638">
        <f t="shared" ca="1" si="189"/>
        <v>0</v>
      </c>
      <c r="AJ638">
        <f t="shared" ca="1" si="190"/>
        <v>0</v>
      </c>
      <c r="AK638">
        <f t="shared" si="200"/>
        <v>0</v>
      </c>
      <c r="AL638" s="28" t="e">
        <f ca="1">COUNTIF(OFFSET('SD Abgabe'!$C$32,VLOOKUP(J638,Art_Abgabe,3,FALSE),0,VLOOKUP(J638,Art_Abgabe,4,FALSE)-VLOOKUP(J638,Art_Abgabe,3,FALSE)+1,1),K638)</f>
        <v>#N/A</v>
      </c>
      <c r="AM638" s="14">
        <f ca="1">COUNTIF(OFFSET('SD Abgabe'!$M$32,VLOOKUP(E638,'SD Abgabe'!$A$33:$X$485,'SD Abgabe'!$X$28,FALSE),0,1,VLOOKUP(E638,'SD Abgabe'!$A$33:$Y$485,'SD Abgabe'!$Y$28,FALSE)),M638)</f>
        <v>0</v>
      </c>
      <c r="AN638" s="91">
        <f t="shared" ca="1" si="191"/>
        <v>0</v>
      </c>
      <c r="AO638" s="98">
        <f t="shared" si="201"/>
        <v>3</v>
      </c>
      <c r="AP638" s="98">
        <f t="shared" si="192"/>
        <v>0</v>
      </c>
      <c r="AQ638" s="17" t="str">
        <f t="shared" si="193"/>
        <v>1900-1-Abgabe</v>
      </c>
    </row>
    <row r="639" spans="1:43">
      <c r="A639" s="98">
        <f t="shared" si="182"/>
        <v>0</v>
      </c>
      <c r="B639" s="98" t="str">
        <f>IF(C639=1,SUM($C$23:C639),"")</f>
        <v/>
      </c>
      <c r="C639" s="98">
        <f t="shared" si="183"/>
        <v>0</v>
      </c>
      <c r="D639" t="str">
        <f t="shared" si="195"/>
        <v>1900-1-Abgabe-</v>
      </c>
      <c r="E639" s="7" t="str">
        <f t="shared" ca="1" si="184"/>
        <v>-</v>
      </c>
      <c r="F639" s="7">
        <f t="shared" si="196"/>
        <v>1900</v>
      </c>
      <c r="G639" s="7">
        <f t="shared" si="197"/>
        <v>1</v>
      </c>
      <c r="H639" s="162">
        <f t="shared" si="194"/>
        <v>617</v>
      </c>
      <c r="I639" s="77"/>
      <c r="J639" s="78"/>
      <c r="K639" s="79"/>
      <c r="L639" s="80"/>
      <c r="M639" s="177"/>
      <c r="N639" s="309" t="str">
        <f t="shared" ca="1" si="185"/>
        <v/>
      </c>
      <c r="O639" s="310" t="str">
        <f ca="1">IFERROR(IF(VLOOKUP($E639,'SD Abgabe'!$A$32:$N$610,'SD Abgabe'!$D$28,FALSE)=0,"",VLOOKUP($E639,'SD Abgabe'!$A$32:$N$610,'SD Abgabe'!$D$28,FALSE)),"")</f>
        <v/>
      </c>
      <c r="P639" s="313"/>
      <c r="Q639" s="317" t="str">
        <f>IF(OR($M639=0,L639&lt;&gt;0),"",IFERROR(VLOOKUP($E639,'SD Abgabe'!$A$32:$N$610,'SD Abgabe'!$E$28,FALSE),""))</f>
        <v/>
      </c>
      <c r="R639" s="87"/>
      <c r="S639" s="81" t="str">
        <f t="shared" si="186"/>
        <v/>
      </c>
      <c r="T639" s="82">
        <f>IF(M639="Tierische Erzeugnisse",IF(OR($M639=0,L639&lt;&gt;0,U639&gt;0),"",IFERROR(VLOOKUP($E639,'SD Abgabe'!$A$32:$N$4326,'SD Abgabe'!$J$28,FALSE),0)),)</f>
        <v>0</v>
      </c>
      <c r="U639" s="83"/>
      <c r="V639" s="81" t="str">
        <f t="shared" si="198"/>
        <v/>
      </c>
      <c r="W639" s="82">
        <f>IF(M639="organische Düngemittel",IF(OR($M639=0,L639&lt;&gt;0,X639&gt;0),"",IFERROR(VLOOKUP($E639,'SD Abgabe'!$A$32:$N$4326,'SD Abgabe'!$J$28,FALSE),)),)</f>
        <v>0</v>
      </c>
      <c r="X639" s="84"/>
      <c r="Y639" s="85" t="str">
        <f ca="1">IFERROR(VLOOKUP($E639,'SD Abgabe'!$A$32:$N$610,Y$20,FALSE),"")</f>
        <v/>
      </c>
      <c r="Z639" s="86" t="str">
        <f ca="1">IFERROR(IF(AND(J639&lt;&gt;"eigene Stoffe",VLOOKUP($E639,'SD Abgabe'!$A$32:$N$610,'SD Abgabe'!$G$28,FALSE)=0),"",IF($L639&lt;&gt;0,"",IFERROR(IF(AND(P639&gt;0,O639&lt;&gt;"",Q639&lt;&gt;"t TM"),VLOOKUP($E639,'SD Abgabe'!$A$32:$N$610,'SD Abgabe'!$G$28,FALSE)/O639*P639,VLOOKUP($E639,'SD Abgabe'!$A$32:$N$610,'SD Abgabe'!$G$28,FALSE)),""))),"")</f>
        <v/>
      </c>
      <c r="AA639" s="87"/>
      <c r="AB639" s="86" t="str">
        <f ca="1">IFERROR(IF(AND(J639&lt;&gt;"eigene Stoffe",VLOOKUP($E639,'SD Abgabe'!$A$32:$N$610,'SD Abgabe'!$H$28,FALSE)=0),"",IF($L639&lt;&gt;0,"",IFERROR(IF(AND(P639&gt;0,O639&lt;&gt;"",Q639&lt;&gt;"t TM"),VLOOKUP($E639,'SD Abgabe'!$A$32:$N$610,'SD Abgabe'!$H$28,FALSE)/O639*P639,VLOOKUP($E639,'SD Abgabe'!$A$32:$N$610,'SD Abgabe'!$H$28,FALSE)),""))),"")</f>
        <v/>
      </c>
      <c r="AC639" s="87"/>
      <c r="AD639" s="424" t="s">
        <v>667</v>
      </c>
      <c r="AE639" s="26" t="str">
        <f>IF($M639=0,"",IFERROR(VLOOKUP($E639,'SD Abgabe'!$A$32:$N$556,AE$20,FALSE),""))</f>
        <v/>
      </c>
      <c r="AF639" s="15">
        <f t="shared" ca="1" si="199"/>
        <v>0</v>
      </c>
      <c r="AG639">
        <f t="shared" ca="1" si="187"/>
        <v>0</v>
      </c>
      <c r="AH639">
        <f t="shared" ca="1" si="188"/>
        <v>0</v>
      </c>
      <c r="AI639">
        <f t="shared" ca="1" si="189"/>
        <v>0</v>
      </c>
      <c r="AJ639">
        <f t="shared" ca="1" si="190"/>
        <v>0</v>
      </c>
      <c r="AK639">
        <f t="shared" si="200"/>
        <v>0</v>
      </c>
      <c r="AL639" s="28" t="e">
        <f ca="1">COUNTIF(OFFSET('SD Abgabe'!$C$32,VLOOKUP(J639,Art_Abgabe,3,FALSE),0,VLOOKUP(J639,Art_Abgabe,4,FALSE)-VLOOKUP(J639,Art_Abgabe,3,FALSE)+1,1),K639)</f>
        <v>#N/A</v>
      </c>
      <c r="AM639" s="14">
        <f ca="1">COUNTIF(OFFSET('SD Abgabe'!$M$32,VLOOKUP(E639,'SD Abgabe'!$A$33:$X$485,'SD Abgabe'!$X$28,FALSE),0,1,VLOOKUP(E639,'SD Abgabe'!$A$33:$Y$485,'SD Abgabe'!$Y$28,FALSE)),M639)</f>
        <v>0</v>
      </c>
      <c r="AN639" s="91">
        <f t="shared" ca="1" si="191"/>
        <v>0</v>
      </c>
      <c r="AO639" s="98">
        <f t="shared" si="201"/>
        <v>3</v>
      </c>
      <c r="AP639" s="98">
        <f t="shared" si="192"/>
        <v>0</v>
      </c>
      <c r="AQ639" s="17" t="str">
        <f t="shared" si="193"/>
        <v>1900-1-Abgabe</v>
      </c>
    </row>
    <row r="640" spans="1:43">
      <c r="A640" s="98">
        <f t="shared" si="182"/>
        <v>0</v>
      </c>
      <c r="B640" s="98" t="str">
        <f>IF(C640=1,SUM($C$23:C640),"")</f>
        <v/>
      </c>
      <c r="C640" s="98">
        <f t="shared" si="183"/>
        <v>0</v>
      </c>
      <c r="D640" t="str">
        <f t="shared" si="195"/>
        <v>1900-1-Abgabe-</v>
      </c>
      <c r="E640" s="7" t="str">
        <f t="shared" ca="1" si="184"/>
        <v>-</v>
      </c>
      <c r="F640" s="7">
        <f t="shared" si="196"/>
        <v>1900</v>
      </c>
      <c r="G640" s="7">
        <f t="shared" si="197"/>
        <v>1</v>
      </c>
      <c r="H640" s="162">
        <f t="shared" si="194"/>
        <v>618</v>
      </c>
      <c r="I640" s="77"/>
      <c r="J640" s="78"/>
      <c r="K640" s="79"/>
      <c r="L640" s="80"/>
      <c r="M640" s="177"/>
      <c r="N640" s="309" t="str">
        <f t="shared" ca="1" si="185"/>
        <v/>
      </c>
      <c r="O640" s="310" t="str">
        <f ca="1">IFERROR(IF(VLOOKUP($E640,'SD Abgabe'!$A$32:$N$610,'SD Abgabe'!$D$28,FALSE)=0,"",VLOOKUP($E640,'SD Abgabe'!$A$32:$N$610,'SD Abgabe'!$D$28,FALSE)),"")</f>
        <v/>
      </c>
      <c r="P640" s="313"/>
      <c r="Q640" s="317" t="str">
        <f>IF(OR($M640=0,L640&lt;&gt;0),"",IFERROR(VLOOKUP($E640,'SD Abgabe'!$A$32:$N$610,'SD Abgabe'!$E$28,FALSE),""))</f>
        <v/>
      </c>
      <c r="R640" s="87"/>
      <c r="S640" s="81" t="str">
        <f t="shared" si="186"/>
        <v/>
      </c>
      <c r="T640" s="82">
        <f>IF(M640="Tierische Erzeugnisse",IF(OR($M640=0,L640&lt;&gt;0,U640&gt;0),"",IFERROR(VLOOKUP($E640,'SD Abgabe'!$A$32:$N$4326,'SD Abgabe'!$J$28,FALSE),0)),)</f>
        <v>0</v>
      </c>
      <c r="U640" s="83"/>
      <c r="V640" s="81" t="str">
        <f t="shared" si="198"/>
        <v/>
      </c>
      <c r="W640" s="82">
        <f>IF(M640="organische Düngemittel",IF(OR($M640=0,L640&lt;&gt;0,X640&gt;0),"",IFERROR(VLOOKUP($E640,'SD Abgabe'!$A$32:$N$4326,'SD Abgabe'!$J$28,FALSE),)),)</f>
        <v>0</v>
      </c>
      <c r="X640" s="84"/>
      <c r="Y640" s="85" t="str">
        <f ca="1">IFERROR(VLOOKUP($E640,'SD Abgabe'!$A$32:$N$610,Y$20,FALSE),"")</f>
        <v/>
      </c>
      <c r="Z640" s="86" t="str">
        <f ca="1">IFERROR(IF(AND(J640&lt;&gt;"eigene Stoffe",VLOOKUP($E640,'SD Abgabe'!$A$32:$N$610,'SD Abgabe'!$G$28,FALSE)=0),"",IF($L640&lt;&gt;0,"",IFERROR(IF(AND(P640&gt;0,O640&lt;&gt;"",Q640&lt;&gt;"t TM"),VLOOKUP($E640,'SD Abgabe'!$A$32:$N$610,'SD Abgabe'!$G$28,FALSE)/O640*P640,VLOOKUP($E640,'SD Abgabe'!$A$32:$N$610,'SD Abgabe'!$G$28,FALSE)),""))),"")</f>
        <v/>
      </c>
      <c r="AA640" s="87"/>
      <c r="AB640" s="86" t="str">
        <f ca="1">IFERROR(IF(AND(J640&lt;&gt;"eigene Stoffe",VLOOKUP($E640,'SD Abgabe'!$A$32:$N$610,'SD Abgabe'!$H$28,FALSE)=0),"",IF($L640&lt;&gt;0,"",IFERROR(IF(AND(P640&gt;0,O640&lt;&gt;"",Q640&lt;&gt;"t TM"),VLOOKUP($E640,'SD Abgabe'!$A$32:$N$610,'SD Abgabe'!$H$28,FALSE)/O640*P640,VLOOKUP($E640,'SD Abgabe'!$A$32:$N$610,'SD Abgabe'!$H$28,FALSE)),""))),"")</f>
        <v/>
      </c>
      <c r="AC640" s="87"/>
      <c r="AD640" s="424" t="s">
        <v>667</v>
      </c>
      <c r="AE640" s="26" t="str">
        <f>IF($M640=0,"",IFERROR(VLOOKUP($E640,'SD Abgabe'!$A$32:$N$556,AE$20,FALSE),""))</f>
        <v/>
      </c>
      <c r="AF640" s="15">
        <f t="shared" ca="1" si="199"/>
        <v>0</v>
      </c>
      <c r="AG640">
        <f t="shared" ca="1" si="187"/>
        <v>0</v>
      </c>
      <c r="AH640">
        <f t="shared" ca="1" si="188"/>
        <v>0</v>
      </c>
      <c r="AI640">
        <f t="shared" ca="1" si="189"/>
        <v>0</v>
      </c>
      <c r="AJ640">
        <f t="shared" ca="1" si="190"/>
        <v>0</v>
      </c>
      <c r="AK640">
        <f t="shared" si="200"/>
        <v>0</v>
      </c>
      <c r="AL640" s="28" t="e">
        <f ca="1">COUNTIF(OFFSET('SD Abgabe'!$C$32,VLOOKUP(J640,Art_Abgabe,3,FALSE),0,VLOOKUP(J640,Art_Abgabe,4,FALSE)-VLOOKUP(J640,Art_Abgabe,3,FALSE)+1,1),K640)</f>
        <v>#N/A</v>
      </c>
      <c r="AM640" s="14">
        <f ca="1">COUNTIF(OFFSET('SD Abgabe'!$M$32,VLOOKUP(E640,'SD Abgabe'!$A$33:$X$485,'SD Abgabe'!$X$28,FALSE),0,1,VLOOKUP(E640,'SD Abgabe'!$A$33:$Y$485,'SD Abgabe'!$Y$28,FALSE)),M640)</f>
        <v>0</v>
      </c>
      <c r="AN640" s="91">
        <f t="shared" ca="1" si="191"/>
        <v>0</v>
      </c>
      <c r="AO640" s="98">
        <f t="shared" si="201"/>
        <v>3</v>
      </c>
      <c r="AP640" s="98">
        <f t="shared" si="192"/>
        <v>0</v>
      </c>
      <c r="AQ640" s="17" t="str">
        <f t="shared" si="193"/>
        <v>1900-1-Abgabe</v>
      </c>
    </row>
    <row r="641" spans="1:43">
      <c r="A641" s="98">
        <f t="shared" si="182"/>
        <v>0</v>
      </c>
      <c r="B641" s="98" t="str">
        <f>IF(C641=1,SUM($C$23:C641),"")</f>
        <v/>
      </c>
      <c r="C641" s="98">
        <f t="shared" si="183"/>
        <v>0</v>
      </c>
      <c r="D641" t="str">
        <f t="shared" si="195"/>
        <v>1900-1-Abgabe-</v>
      </c>
      <c r="E641" s="7" t="str">
        <f t="shared" ca="1" si="184"/>
        <v>-</v>
      </c>
      <c r="F641" s="7">
        <f t="shared" si="196"/>
        <v>1900</v>
      </c>
      <c r="G641" s="7">
        <f t="shared" si="197"/>
        <v>1</v>
      </c>
      <c r="H641" s="162">
        <f t="shared" si="194"/>
        <v>619</v>
      </c>
      <c r="I641" s="77"/>
      <c r="J641" s="78"/>
      <c r="K641" s="79"/>
      <c r="L641" s="80"/>
      <c r="M641" s="177"/>
      <c r="N641" s="309" t="str">
        <f t="shared" ca="1" si="185"/>
        <v/>
      </c>
      <c r="O641" s="310" t="str">
        <f ca="1">IFERROR(IF(VLOOKUP($E641,'SD Abgabe'!$A$32:$N$610,'SD Abgabe'!$D$28,FALSE)=0,"",VLOOKUP($E641,'SD Abgabe'!$A$32:$N$610,'SD Abgabe'!$D$28,FALSE)),"")</f>
        <v/>
      </c>
      <c r="P641" s="313"/>
      <c r="Q641" s="317" t="str">
        <f>IF(OR($M641=0,L641&lt;&gt;0),"",IFERROR(VLOOKUP($E641,'SD Abgabe'!$A$32:$N$610,'SD Abgabe'!$E$28,FALSE),""))</f>
        <v/>
      </c>
      <c r="R641" s="87"/>
      <c r="S641" s="81" t="str">
        <f t="shared" si="186"/>
        <v/>
      </c>
      <c r="T641" s="82">
        <f>IF(M641="Tierische Erzeugnisse",IF(OR($M641=0,L641&lt;&gt;0,U641&gt;0),"",IFERROR(VLOOKUP($E641,'SD Abgabe'!$A$32:$N$4326,'SD Abgabe'!$J$28,FALSE),0)),)</f>
        <v>0</v>
      </c>
      <c r="U641" s="83"/>
      <c r="V641" s="81" t="str">
        <f t="shared" si="198"/>
        <v/>
      </c>
      <c r="W641" s="82">
        <f>IF(M641="organische Düngemittel",IF(OR($M641=0,L641&lt;&gt;0,X641&gt;0),"",IFERROR(VLOOKUP($E641,'SD Abgabe'!$A$32:$N$4326,'SD Abgabe'!$J$28,FALSE),)),)</f>
        <v>0</v>
      </c>
      <c r="X641" s="84"/>
      <c r="Y641" s="85" t="str">
        <f ca="1">IFERROR(VLOOKUP($E641,'SD Abgabe'!$A$32:$N$610,Y$20,FALSE),"")</f>
        <v/>
      </c>
      <c r="Z641" s="86" t="str">
        <f ca="1">IFERROR(IF(AND(J641&lt;&gt;"eigene Stoffe",VLOOKUP($E641,'SD Abgabe'!$A$32:$N$610,'SD Abgabe'!$G$28,FALSE)=0),"",IF($L641&lt;&gt;0,"",IFERROR(IF(AND(P641&gt;0,O641&lt;&gt;"",Q641&lt;&gt;"t TM"),VLOOKUP($E641,'SD Abgabe'!$A$32:$N$610,'SD Abgabe'!$G$28,FALSE)/O641*P641,VLOOKUP($E641,'SD Abgabe'!$A$32:$N$610,'SD Abgabe'!$G$28,FALSE)),""))),"")</f>
        <v/>
      </c>
      <c r="AA641" s="87"/>
      <c r="AB641" s="86" t="str">
        <f ca="1">IFERROR(IF(AND(J641&lt;&gt;"eigene Stoffe",VLOOKUP($E641,'SD Abgabe'!$A$32:$N$610,'SD Abgabe'!$H$28,FALSE)=0),"",IF($L641&lt;&gt;0,"",IFERROR(IF(AND(P641&gt;0,O641&lt;&gt;"",Q641&lt;&gt;"t TM"),VLOOKUP($E641,'SD Abgabe'!$A$32:$N$610,'SD Abgabe'!$H$28,FALSE)/O641*P641,VLOOKUP($E641,'SD Abgabe'!$A$32:$N$610,'SD Abgabe'!$H$28,FALSE)),""))),"")</f>
        <v/>
      </c>
      <c r="AC641" s="87"/>
      <c r="AD641" s="424" t="s">
        <v>667</v>
      </c>
      <c r="AE641" s="26" t="str">
        <f>IF($M641=0,"",IFERROR(VLOOKUP($E641,'SD Abgabe'!$A$32:$N$556,AE$20,FALSE),""))</f>
        <v/>
      </c>
      <c r="AF641" s="15">
        <f t="shared" ca="1" si="199"/>
        <v>0</v>
      </c>
      <c r="AG641">
        <f t="shared" ca="1" si="187"/>
        <v>0</v>
      </c>
      <c r="AH641">
        <f t="shared" ca="1" si="188"/>
        <v>0</v>
      </c>
      <c r="AI641">
        <f t="shared" ca="1" si="189"/>
        <v>0</v>
      </c>
      <c r="AJ641">
        <f t="shared" ca="1" si="190"/>
        <v>0</v>
      </c>
      <c r="AK641">
        <f t="shared" si="200"/>
        <v>0</v>
      </c>
      <c r="AL641" s="28" t="e">
        <f ca="1">COUNTIF(OFFSET('SD Abgabe'!$C$32,VLOOKUP(J641,Art_Abgabe,3,FALSE),0,VLOOKUP(J641,Art_Abgabe,4,FALSE)-VLOOKUP(J641,Art_Abgabe,3,FALSE)+1,1),K641)</f>
        <v>#N/A</v>
      </c>
      <c r="AM641" s="14">
        <f ca="1">COUNTIF(OFFSET('SD Abgabe'!$M$32,VLOOKUP(E641,'SD Abgabe'!$A$33:$X$485,'SD Abgabe'!$X$28,FALSE),0,1,VLOOKUP(E641,'SD Abgabe'!$A$33:$Y$485,'SD Abgabe'!$Y$28,FALSE)),M641)</f>
        <v>0</v>
      </c>
      <c r="AN641" s="91">
        <f t="shared" ca="1" si="191"/>
        <v>0</v>
      </c>
      <c r="AO641" s="98">
        <f t="shared" si="201"/>
        <v>3</v>
      </c>
      <c r="AP641" s="98">
        <f t="shared" si="192"/>
        <v>0</v>
      </c>
      <c r="AQ641" s="17" t="str">
        <f t="shared" si="193"/>
        <v>1900-1-Abgabe</v>
      </c>
    </row>
    <row r="642" spans="1:43">
      <c r="A642" s="98">
        <f t="shared" si="182"/>
        <v>0</v>
      </c>
      <c r="B642" s="98" t="str">
        <f>IF(C642=1,SUM($C$23:C642),"")</f>
        <v/>
      </c>
      <c r="C642" s="98">
        <f t="shared" si="183"/>
        <v>0</v>
      </c>
      <c r="D642" t="str">
        <f t="shared" si="195"/>
        <v>1900-1-Abgabe-</v>
      </c>
      <c r="E642" s="7" t="str">
        <f t="shared" ca="1" si="184"/>
        <v>-</v>
      </c>
      <c r="F642" s="7">
        <f t="shared" si="196"/>
        <v>1900</v>
      </c>
      <c r="G642" s="7">
        <f t="shared" si="197"/>
        <v>1</v>
      </c>
      <c r="H642" s="162">
        <f t="shared" si="194"/>
        <v>620</v>
      </c>
      <c r="I642" s="77"/>
      <c r="J642" s="78"/>
      <c r="K642" s="79"/>
      <c r="L642" s="80"/>
      <c r="M642" s="177"/>
      <c r="N642" s="309" t="str">
        <f t="shared" ca="1" si="185"/>
        <v/>
      </c>
      <c r="O642" s="310" t="str">
        <f ca="1">IFERROR(IF(VLOOKUP($E642,'SD Abgabe'!$A$32:$N$610,'SD Abgabe'!$D$28,FALSE)=0,"",VLOOKUP($E642,'SD Abgabe'!$A$32:$N$610,'SD Abgabe'!$D$28,FALSE)),"")</f>
        <v/>
      </c>
      <c r="P642" s="313"/>
      <c r="Q642" s="317" t="str">
        <f>IF(OR($M642=0,L642&lt;&gt;0),"",IFERROR(VLOOKUP($E642,'SD Abgabe'!$A$32:$N$610,'SD Abgabe'!$E$28,FALSE),""))</f>
        <v/>
      </c>
      <c r="R642" s="87"/>
      <c r="S642" s="81" t="str">
        <f t="shared" si="186"/>
        <v/>
      </c>
      <c r="T642" s="82">
        <f>IF(M642="Tierische Erzeugnisse",IF(OR($M642=0,L642&lt;&gt;0,U642&gt;0),"",IFERROR(VLOOKUP($E642,'SD Abgabe'!$A$32:$N$4326,'SD Abgabe'!$J$28,FALSE),0)),)</f>
        <v>0</v>
      </c>
      <c r="U642" s="83"/>
      <c r="V642" s="81" t="str">
        <f t="shared" si="198"/>
        <v/>
      </c>
      <c r="W642" s="82">
        <f>IF(M642="organische Düngemittel",IF(OR($M642=0,L642&lt;&gt;0,X642&gt;0),"",IFERROR(VLOOKUP($E642,'SD Abgabe'!$A$32:$N$4326,'SD Abgabe'!$J$28,FALSE),)),)</f>
        <v>0</v>
      </c>
      <c r="X642" s="84"/>
      <c r="Y642" s="85" t="str">
        <f ca="1">IFERROR(VLOOKUP($E642,'SD Abgabe'!$A$32:$N$610,Y$20,FALSE),"")</f>
        <v/>
      </c>
      <c r="Z642" s="86" t="str">
        <f ca="1">IFERROR(IF(AND(J642&lt;&gt;"eigene Stoffe",VLOOKUP($E642,'SD Abgabe'!$A$32:$N$610,'SD Abgabe'!$G$28,FALSE)=0),"",IF($L642&lt;&gt;0,"",IFERROR(IF(AND(P642&gt;0,O642&lt;&gt;"",Q642&lt;&gt;"t TM"),VLOOKUP($E642,'SD Abgabe'!$A$32:$N$610,'SD Abgabe'!$G$28,FALSE)/O642*P642,VLOOKUP($E642,'SD Abgabe'!$A$32:$N$610,'SD Abgabe'!$G$28,FALSE)),""))),"")</f>
        <v/>
      </c>
      <c r="AA642" s="87"/>
      <c r="AB642" s="86" t="str">
        <f ca="1">IFERROR(IF(AND(J642&lt;&gt;"eigene Stoffe",VLOOKUP($E642,'SD Abgabe'!$A$32:$N$610,'SD Abgabe'!$H$28,FALSE)=0),"",IF($L642&lt;&gt;0,"",IFERROR(IF(AND(P642&gt;0,O642&lt;&gt;"",Q642&lt;&gt;"t TM"),VLOOKUP($E642,'SD Abgabe'!$A$32:$N$610,'SD Abgabe'!$H$28,FALSE)/O642*P642,VLOOKUP($E642,'SD Abgabe'!$A$32:$N$610,'SD Abgabe'!$H$28,FALSE)),""))),"")</f>
        <v/>
      </c>
      <c r="AC642" s="87"/>
      <c r="AD642" s="424" t="s">
        <v>667</v>
      </c>
      <c r="AE642" s="26" t="str">
        <f>IF($M642=0,"",IFERROR(VLOOKUP($E642,'SD Abgabe'!$A$32:$N$556,AE$20,FALSE),""))</f>
        <v/>
      </c>
      <c r="AF642" s="15">
        <f t="shared" ca="1" si="199"/>
        <v>0</v>
      </c>
      <c r="AG642">
        <f t="shared" ca="1" si="187"/>
        <v>0</v>
      </c>
      <c r="AH642">
        <f t="shared" ca="1" si="188"/>
        <v>0</v>
      </c>
      <c r="AI642">
        <f t="shared" ca="1" si="189"/>
        <v>0</v>
      </c>
      <c r="AJ642">
        <f t="shared" ca="1" si="190"/>
        <v>0</v>
      </c>
      <c r="AK642">
        <f t="shared" si="200"/>
        <v>0</v>
      </c>
      <c r="AL642" s="28" t="e">
        <f ca="1">COUNTIF(OFFSET('SD Abgabe'!$C$32,VLOOKUP(J642,Art_Abgabe,3,FALSE),0,VLOOKUP(J642,Art_Abgabe,4,FALSE)-VLOOKUP(J642,Art_Abgabe,3,FALSE)+1,1),K642)</f>
        <v>#N/A</v>
      </c>
      <c r="AM642" s="14">
        <f ca="1">COUNTIF(OFFSET('SD Abgabe'!$M$32,VLOOKUP(E642,'SD Abgabe'!$A$33:$X$485,'SD Abgabe'!$X$28,FALSE),0,1,VLOOKUP(E642,'SD Abgabe'!$A$33:$Y$485,'SD Abgabe'!$Y$28,FALSE)),M642)</f>
        <v>0</v>
      </c>
      <c r="AN642" s="91">
        <f t="shared" ca="1" si="191"/>
        <v>0</v>
      </c>
      <c r="AO642" s="98">
        <f t="shared" si="201"/>
        <v>3</v>
      </c>
      <c r="AP642" s="98">
        <f t="shared" si="192"/>
        <v>0</v>
      </c>
      <c r="AQ642" s="17" t="str">
        <f t="shared" si="193"/>
        <v>1900-1-Abgabe</v>
      </c>
    </row>
    <row r="643" spans="1:43">
      <c r="A643" s="98">
        <f t="shared" si="182"/>
        <v>0</v>
      </c>
      <c r="B643" s="98" t="str">
        <f>IF(C643=1,SUM($C$23:C643),"")</f>
        <v/>
      </c>
      <c r="C643" s="98">
        <f t="shared" si="183"/>
        <v>0</v>
      </c>
      <c r="D643" t="str">
        <f t="shared" si="195"/>
        <v>1900-1-Abgabe-</v>
      </c>
      <c r="E643" s="7" t="str">
        <f t="shared" ca="1" si="184"/>
        <v>-</v>
      </c>
      <c r="F643" s="7">
        <f t="shared" si="196"/>
        <v>1900</v>
      </c>
      <c r="G643" s="7">
        <f t="shared" si="197"/>
        <v>1</v>
      </c>
      <c r="H643" s="162">
        <f t="shared" si="194"/>
        <v>621</v>
      </c>
      <c r="I643" s="77"/>
      <c r="J643" s="78"/>
      <c r="K643" s="79"/>
      <c r="L643" s="80"/>
      <c r="M643" s="177"/>
      <c r="N643" s="309" t="str">
        <f t="shared" ca="1" si="185"/>
        <v/>
      </c>
      <c r="O643" s="310" t="str">
        <f ca="1">IFERROR(IF(VLOOKUP($E643,'SD Abgabe'!$A$32:$N$610,'SD Abgabe'!$D$28,FALSE)=0,"",VLOOKUP($E643,'SD Abgabe'!$A$32:$N$610,'SD Abgabe'!$D$28,FALSE)),"")</f>
        <v/>
      </c>
      <c r="P643" s="313"/>
      <c r="Q643" s="317" t="str">
        <f>IF(OR($M643=0,L643&lt;&gt;0),"",IFERROR(VLOOKUP($E643,'SD Abgabe'!$A$32:$N$610,'SD Abgabe'!$E$28,FALSE),""))</f>
        <v/>
      </c>
      <c r="R643" s="87"/>
      <c r="S643" s="81" t="str">
        <f t="shared" si="186"/>
        <v/>
      </c>
      <c r="T643" s="82">
        <f>IF(M643="Tierische Erzeugnisse",IF(OR($M643=0,L643&lt;&gt;0,U643&gt;0),"",IFERROR(VLOOKUP($E643,'SD Abgabe'!$A$32:$N$4326,'SD Abgabe'!$J$28,FALSE),0)),)</f>
        <v>0</v>
      </c>
      <c r="U643" s="83"/>
      <c r="V643" s="81" t="str">
        <f t="shared" si="198"/>
        <v/>
      </c>
      <c r="W643" s="82">
        <f>IF(M643="organische Düngemittel",IF(OR($M643=0,L643&lt;&gt;0,X643&gt;0),"",IFERROR(VLOOKUP($E643,'SD Abgabe'!$A$32:$N$4326,'SD Abgabe'!$J$28,FALSE),)),)</f>
        <v>0</v>
      </c>
      <c r="X643" s="84"/>
      <c r="Y643" s="85" t="str">
        <f ca="1">IFERROR(VLOOKUP($E643,'SD Abgabe'!$A$32:$N$610,Y$20,FALSE),"")</f>
        <v/>
      </c>
      <c r="Z643" s="86" t="str">
        <f ca="1">IFERROR(IF(AND(J643&lt;&gt;"eigene Stoffe",VLOOKUP($E643,'SD Abgabe'!$A$32:$N$610,'SD Abgabe'!$G$28,FALSE)=0),"",IF($L643&lt;&gt;0,"",IFERROR(IF(AND(P643&gt;0,O643&lt;&gt;"",Q643&lt;&gt;"t TM"),VLOOKUP($E643,'SD Abgabe'!$A$32:$N$610,'SD Abgabe'!$G$28,FALSE)/O643*P643,VLOOKUP($E643,'SD Abgabe'!$A$32:$N$610,'SD Abgabe'!$G$28,FALSE)),""))),"")</f>
        <v/>
      </c>
      <c r="AA643" s="87"/>
      <c r="AB643" s="86" t="str">
        <f ca="1">IFERROR(IF(AND(J643&lt;&gt;"eigene Stoffe",VLOOKUP($E643,'SD Abgabe'!$A$32:$N$610,'SD Abgabe'!$H$28,FALSE)=0),"",IF($L643&lt;&gt;0,"",IFERROR(IF(AND(P643&gt;0,O643&lt;&gt;"",Q643&lt;&gt;"t TM"),VLOOKUP($E643,'SD Abgabe'!$A$32:$N$610,'SD Abgabe'!$H$28,FALSE)/O643*P643,VLOOKUP($E643,'SD Abgabe'!$A$32:$N$610,'SD Abgabe'!$H$28,FALSE)),""))),"")</f>
        <v/>
      </c>
      <c r="AC643" s="87"/>
      <c r="AD643" s="424" t="s">
        <v>667</v>
      </c>
      <c r="AE643" s="26" t="str">
        <f>IF($M643=0,"",IFERROR(VLOOKUP($E643,'SD Abgabe'!$A$32:$N$556,AE$20,FALSE),""))</f>
        <v/>
      </c>
      <c r="AF643" s="15">
        <f t="shared" ca="1" si="199"/>
        <v>0</v>
      </c>
      <c r="AG643">
        <f t="shared" ca="1" si="187"/>
        <v>0</v>
      </c>
      <c r="AH643">
        <f t="shared" ca="1" si="188"/>
        <v>0</v>
      </c>
      <c r="AI643">
        <f t="shared" ca="1" si="189"/>
        <v>0</v>
      </c>
      <c r="AJ643">
        <f t="shared" ca="1" si="190"/>
        <v>0</v>
      </c>
      <c r="AK643">
        <f t="shared" si="200"/>
        <v>0</v>
      </c>
      <c r="AL643" s="28" t="e">
        <f ca="1">COUNTIF(OFFSET('SD Abgabe'!$C$32,VLOOKUP(J643,Art_Abgabe,3,FALSE),0,VLOOKUP(J643,Art_Abgabe,4,FALSE)-VLOOKUP(J643,Art_Abgabe,3,FALSE)+1,1),K643)</f>
        <v>#N/A</v>
      </c>
      <c r="AM643" s="14">
        <f ca="1">COUNTIF(OFFSET('SD Abgabe'!$M$32,VLOOKUP(E643,'SD Abgabe'!$A$33:$X$485,'SD Abgabe'!$X$28,FALSE),0,1,VLOOKUP(E643,'SD Abgabe'!$A$33:$Y$485,'SD Abgabe'!$Y$28,FALSE)),M643)</f>
        <v>0</v>
      </c>
      <c r="AN643" s="91">
        <f t="shared" ca="1" si="191"/>
        <v>0</v>
      </c>
      <c r="AO643" s="98">
        <f t="shared" si="201"/>
        <v>3</v>
      </c>
      <c r="AP643" s="98">
        <f t="shared" si="192"/>
        <v>0</v>
      </c>
      <c r="AQ643" s="17" t="str">
        <f t="shared" si="193"/>
        <v>1900-1-Abgabe</v>
      </c>
    </row>
    <row r="644" spans="1:43">
      <c r="A644" s="98">
        <f t="shared" si="182"/>
        <v>0</v>
      </c>
      <c r="B644" s="98" t="str">
        <f>IF(C644=1,SUM($C$23:C644),"")</f>
        <v/>
      </c>
      <c r="C644" s="98">
        <f t="shared" si="183"/>
        <v>0</v>
      </c>
      <c r="D644" t="str">
        <f t="shared" si="195"/>
        <v>1900-1-Abgabe-</v>
      </c>
      <c r="E644" s="7" t="str">
        <f t="shared" ca="1" si="184"/>
        <v>-</v>
      </c>
      <c r="F644" s="7">
        <f t="shared" si="196"/>
        <v>1900</v>
      </c>
      <c r="G644" s="7">
        <f t="shared" si="197"/>
        <v>1</v>
      </c>
      <c r="H644" s="162">
        <f t="shared" si="194"/>
        <v>622</v>
      </c>
      <c r="I644" s="77"/>
      <c r="J644" s="78"/>
      <c r="K644" s="79"/>
      <c r="L644" s="80"/>
      <c r="M644" s="177"/>
      <c r="N644" s="309" t="str">
        <f t="shared" ca="1" si="185"/>
        <v/>
      </c>
      <c r="O644" s="310" t="str">
        <f ca="1">IFERROR(IF(VLOOKUP($E644,'SD Abgabe'!$A$32:$N$610,'SD Abgabe'!$D$28,FALSE)=0,"",VLOOKUP($E644,'SD Abgabe'!$A$32:$N$610,'SD Abgabe'!$D$28,FALSE)),"")</f>
        <v/>
      </c>
      <c r="P644" s="313"/>
      <c r="Q644" s="317" t="str">
        <f>IF(OR($M644=0,L644&lt;&gt;0),"",IFERROR(VLOOKUP($E644,'SD Abgabe'!$A$32:$N$610,'SD Abgabe'!$E$28,FALSE),""))</f>
        <v/>
      </c>
      <c r="R644" s="87"/>
      <c r="S644" s="81" t="str">
        <f t="shared" si="186"/>
        <v/>
      </c>
      <c r="T644" s="82">
        <f>IF(M644="Tierische Erzeugnisse",IF(OR($M644=0,L644&lt;&gt;0,U644&gt;0),"",IFERROR(VLOOKUP($E644,'SD Abgabe'!$A$32:$N$4326,'SD Abgabe'!$J$28,FALSE),0)),)</f>
        <v>0</v>
      </c>
      <c r="U644" s="83"/>
      <c r="V644" s="81" t="str">
        <f t="shared" si="198"/>
        <v/>
      </c>
      <c r="W644" s="82">
        <f>IF(M644="organische Düngemittel",IF(OR($M644=0,L644&lt;&gt;0,X644&gt;0),"",IFERROR(VLOOKUP($E644,'SD Abgabe'!$A$32:$N$4326,'SD Abgabe'!$J$28,FALSE),)),)</f>
        <v>0</v>
      </c>
      <c r="X644" s="84"/>
      <c r="Y644" s="85" t="str">
        <f ca="1">IFERROR(VLOOKUP($E644,'SD Abgabe'!$A$32:$N$610,Y$20,FALSE),"")</f>
        <v/>
      </c>
      <c r="Z644" s="86" t="str">
        <f ca="1">IFERROR(IF(AND(J644&lt;&gt;"eigene Stoffe",VLOOKUP($E644,'SD Abgabe'!$A$32:$N$610,'SD Abgabe'!$G$28,FALSE)=0),"",IF($L644&lt;&gt;0,"",IFERROR(IF(AND(P644&gt;0,O644&lt;&gt;"",Q644&lt;&gt;"t TM"),VLOOKUP($E644,'SD Abgabe'!$A$32:$N$610,'SD Abgabe'!$G$28,FALSE)/O644*P644,VLOOKUP($E644,'SD Abgabe'!$A$32:$N$610,'SD Abgabe'!$G$28,FALSE)),""))),"")</f>
        <v/>
      </c>
      <c r="AA644" s="87"/>
      <c r="AB644" s="86" t="str">
        <f ca="1">IFERROR(IF(AND(J644&lt;&gt;"eigene Stoffe",VLOOKUP($E644,'SD Abgabe'!$A$32:$N$610,'SD Abgabe'!$H$28,FALSE)=0),"",IF($L644&lt;&gt;0,"",IFERROR(IF(AND(P644&gt;0,O644&lt;&gt;"",Q644&lt;&gt;"t TM"),VLOOKUP($E644,'SD Abgabe'!$A$32:$N$610,'SD Abgabe'!$H$28,FALSE)/O644*P644,VLOOKUP($E644,'SD Abgabe'!$A$32:$N$610,'SD Abgabe'!$H$28,FALSE)),""))),"")</f>
        <v/>
      </c>
      <c r="AC644" s="87"/>
      <c r="AD644" s="424" t="s">
        <v>667</v>
      </c>
      <c r="AE644" s="26" t="str">
        <f>IF($M644=0,"",IFERROR(VLOOKUP($E644,'SD Abgabe'!$A$32:$N$556,AE$20,FALSE),""))</f>
        <v/>
      </c>
      <c r="AF644" s="15">
        <f t="shared" ca="1" si="199"/>
        <v>0</v>
      </c>
      <c r="AG644">
        <f t="shared" ca="1" si="187"/>
        <v>0</v>
      </c>
      <c r="AH644">
        <f t="shared" ca="1" si="188"/>
        <v>0</v>
      </c>
      <c r="AI644">
        <f t="shared" ca="1" si="189"/>
        <v>0</v>
      </c>
      <c r="AJ644">
        <f t="shared" ca="1" si="190"/>
        <v>0</v>
      </c>
      <c r="AK644">
        <f t="shared" si="200"/>
        <v>0</v>
      </c>
      <c r="AL644" s="28" t="e">
        <f ca="1">COUNTIF(OFFSET('SD Abgabe'!$C$32,VLOOKUP(J644,Art_Abgabe,3,FALSE),0,VLOOKUP(J644,Art_Abgabe,4,FALSE)-VLOOKUP(J644,Art_Abgabe,3,FALSE)+1,1),K644)</f>
        <v>#N/A</v>
      </c>
      <c r="AM644" s="14">
        <f ca="1">COUNTIF(OFFSET('SD Abgabe'!$M$32,VLOOKUP(E644,'SD Abgabe'!$A$33:$X$485,'SD Abgabe'!$X$28,FALSE),0,1,VLOOKUP(E644,'SD Abgabe'!$A$33:$Y$485,'SD Abgabe'!$Y$28,FALSE)),M644)</f>
        <v>0</v>
      </c>
      <c r="AN644" s="91">
        <f t="shared" ca="1" si="191"/>
        <v>0</v>
      </c>
      <c r="AO644" s="98">
        <f t="shared" si="201"/>
        <v>3</v>
      </c>
      <c r="AP644" s="98">
        <f t="shared" si="192"/>
        <v>0</v>
      </c>
      <c r="AQ644" s="17" t="str">
        <f t="shared" si="193"/>
        <v>1900-1-Abgabe</v>
      </c>
    </row>
    <row r="645" spans="1:43">
      <c r="A645" s="98">
        <f t="shared" si="182"/>
        <v>0</v>
      </c>
      <c r="B645" s="98" t="str">
        <f>IF(C645=1,SUM($C$23:C645),"")</f>
        <v/>
      </c>
      <c r="C645" s="98">
        <f t="shared" si="183"/>
        <v>0</v>
      </c>
      <c r="D645" t="str">
        <f t="shared" si="195"/>
        <v>1900-1-Abgabe-</v>
      </c>
      <c r="E645" s="7" t="str">
        <f t="shared" ca="1" si="184"/>
        <v>-</v>
      </c>
      <c r="F645" s="7">
        <f t="shared" si="196"/>
        <v>1900</v>
      </c>
      <c r="G645" s="7">
        <f t="shared" si="197"/>
        <v>1</v>
      </c>
      <c r="H645" s="162">
        <f t="shared" si="194"/>
        <v>623</v>
      </c>
      <c r="I645" s="77"/>
      <c r="J645" s="78"/>
      <c r="K645" s="79"/>
      <c r="L645" s="80"/>
      <c r="M645" s="177"/>
      <c r="N645" s="309" t="str">
        <f t="shared" ca="1" si="185"/>
        <v/>
      </c>
      <c r="O645" s="310" t="str">
        <f ca="1">IFERROR(IF(VLOOKUP($E645,'SD Abgabe'!$A$32:$N$610,'SD Abgabe'!$D$28,FALSE)=0,"",VLOOKUP($E645,'SD Abgabe'!$A$32:$N$610,'SD Abgabe'!$D$28,FALSE)),"")</f>
        <v/>
      </c>
      <c r="P645" s="313"/>
      <c r="Q645" s="317" t="str">
        <f>IF(OR($M645=0,L645&lt;&gt;0),"",IFERROR(VLOOKUP($E645,'SD Abgabe'!$A$32:$N$610,'SD Abgabe'!$E$28,FALSE),""))</f>
        <v/>
      </c>
      <c r="R645" s="87"/>
      <c r="S645" s="81" t="str">
        <f t="shared" si="186"/>
        <v/>
      </c>
      <c r="T645" s="82">
        <f>IF(M645="Tierische Erzeugnisse",IF(OR($M645=0,L645&lt;&gt;0,U645&gt;0),"",IFERROR(VLOOKUP($E645,'SD Abgabe'!$A$32:$N$4326,'SD Abgabe'!$J$28,FALSE),0)),)</f>
        <v>0</v>
      </c>
      <c r="U645" s="83"/>
      <c r="V645" s="81" t="str">
        <f t="shared" si="198"/>
        <v/>
      </c>
      <c r="W645" s="82">
        <f>IF(M645="organische Düngemittel",IF(OR($M645=0,L645&lt;&gt;0,X645&gt;0),"",IFERROR(VLOOKUP($E645,'SD Abgabe'!$A$32:$N$4326,'SD Abgabe'!$J$28,FALSE),)),)</f>
        <v>0</v>
      </c>
      <c r="X645" s="84"/>
      <c r="Y645" s="85" t="str">
        <f ca="1">IFERROR(VLOOKUP($E645,'SD Abgabe'!$A$32:$N$610,Y$20,FALSE),"")</f>
        <v/>
      </c>
      <c r="Z645" s="86" t="str">
        <f ca="1">IFERROR(IF(AND(J645&lt;&gt;"eigene Stoffe",VLOOKUP($E645,'SD Abgabe'!$A$32:$N$610,'SD Abgabe'!$G$28,FALSE)=0),"",IF($L645&lt;&gt;0,"",IFERROR(IF(AND(P645&gt;0,O645&lt;&gt;"",Q645&lt;&gt;"t TM"),VLOOKUP($E645,'SD Abgabe'!$A$32:$N$610,'SD Abgabe'!$G$28,FALSE)/O645*P645,VLOOKUP($E645,'SD Abgabe'!$A$32:$N$610,'SD Abgabe'!$G$28,FALSE)),""))),"")</f>
        <v/>
      </c>
      <c r="AA645" s="87"/>
      <c r="AB645" s="86" t="str">
        <f ca="1">IFERROR(IF(AND(J645&lt;&gt;"eigene Stoffe",VLOOKUP($E645,'SD Abgabe'!$A$32:$N$610,'SD Abgabe'!$H$28,FALSE)=0),"",IF($L645&lt;&gt;0,"",IFERROR(IF(AND(P645&gt;0,O645&lt;&gt;"",Q645&lt;&gt;"t TM"),VLOOKUP($E645,'SD Abgabe'!$A$32:$N$610,'SD Abgabe'!$H$28,FALSE)/O645*P645,VLOOKUP($E645,'SD Abgabe'!$A$32:$N$610,'SD Abgabe'!$H$28,FALSE)),""))),"")</f>
        <v/>
      </c>
      <c r="AC645" s="87"/>
      <c r="AD645" s="424" t="s">
        <v>667</v>
      </c>
      <c r="AE645" s="26" t="str">
        <f>IF($M645=0,"",IFERROR(VLOOKUP($E645,'SD Abgabe'!$A$32:$N$556,AE$20,FALSE),""))</f>
        <v/>
      </c>
      <c r="AF645" s="15">
        <f t="shared" ca="1" si="199"/>
        <v>0</v>
      </c>
      <c r="AG645">
        <f t="shared" ca="1" si="187"/>
        <v>0</v>
      </c>
      <c r="AH645">
        <f t="shared" ca="1" si="188"/>
        <v>0</v>
      </c>
      <c r="AI645">
        <f t="shared" ca="1" si="189"/>
        <v>0</v>
      </c>
      <c r="AJ645">
        <f t="shared" ca="1" si="190"/>
        <v>0</v>
      </c>
      <c r="AK645">
        <f t="shared" si="200"/>
        <v>0</v>
      </c>
      <c r="AL645" s="28" t="e">
        <f ca="1">COUNTIF(OFFSET('SD Abgabe'!$C$32,VLOOKUP(J645,Art_Abgabe,3,FALSE),0,VLOOKUP(J645,Art_Abgabe,4,FALSE)-VLOOKUP(J645,Art_Abgabe,3,FALSE)+1,1),K645)</f>
        <v>#N/A</v>
      </c>
      <c r="AM645" s="14">
        <f ca="1">COUNTIF(OFFSET('SD Abgabe'!$M$32,VLOOKUP(E645,'SD Abgabe'!$A$33:$X$485,'SD Abgabe'!$X$28,FALSE),0,1,VLOOKUP(E645,'SD Abgabe'!$A$33:$Y$485,'SD Abgabe'!$Y$28,FALSE)),M645)</f>
        <v>0</v>
      </c>
      <c r="AN645" s="91">
        <f t="shared" ca="1" si="191"/>
        <v>0</v>
      </c>
      <c r="AO645" s="98">
        <f t="shared" si="201"/>
        <v>3</v>
      </c>
      <c r="AP645" s="98">
        <f t="shared" si="192"/>
        <v>0</v>
      </c>
      <c r="AQ645" s="17" t="str">
        <f t="shared" si="193"/>
        <v>1900-1-Abgabe</v>
      </c>
    </row>
    <row r="646" spans="1:43">
      <c r="A646" s="98">
        <f t="shared" si="182"/>
        <v>0</v>
      </c>
      <c r="B646" s="98" t="str">
        <f>IF(C646=1,SUM($C$23:C646),"")</f>
        <v/>
      </c>
      <c r="C646" s="98">
        <f t="shared" si="183"/>
        <v>0</v>
      </c>
      <c r="D646" t="str">
        <f t="shared" si="195"/>
        <v>1900-1-Abgabe-</v>
      </c>
      <c r="E646" s="7" t="str">
        <f t="shared" ca="1" si="184"/>
        <v>-</v>
      </c>
      <c r="F646" s="7">
        <f t="shared" si="196"/>
        <v>1900</v>
      </c>
      <c r="G646" s="7">
        <f t="shared" si="197"/>
        <v>1</v>
      </c>
      <c r="H646" s="162">
        <f t="shared" si="194"/>
        <v>624</v>
      </c>
      <c r="I646" s="77"/>
      <c r="J646" s="78"/>
      <c r="K646" s="79"/>
      <c r="L646" s="80"/>
      <c r="M646" s="177"/>
      <c r="N646" s="309" t="str">
        <f t="shared" ca="1" si="185"/>
        <v/>
      </c>
      <c r="O646" s="310" t="str">
        <f ca="1">IFERROR(IF(VLOOKUP($E646,'SD Abgabe'!$A$32:$N$610,'SD Abgabe'!$D$28,FALSE)=0,"",VLOOKUP($E646,'SD Abgabe'!$A$32:$N$610,'SD Abgabe'!$D$28,FALSE)),"")</f>
        <v/>
      </c>
      <c r="P646" s="313"/>
      <c r="Q646" s="317" t="str">
        <f>IF(OR($M646=0,L646&lt;&gt;0),"",IFERROR(VLOOKUP($E646,'SD Abgabe'!$A$32:$N$610,'SD Abgabe'!$E$28,FALSE),""))</f>
        <v/>
      </c>
      <c r="R646" s="87"/>
      <c r="S646" s="81" t="str">
        <f t="shared" si="186"/>
        <v/>
      </c>
      <c r="T646" s="82">
        <f>IF(M646="Tierische Erzeugnisse",IF(OR($M646=0,L646&lt;&gt;0,U646&gt;0),"",IFERROR(VLOOKUP($E646,'SD Abgabe'!$A$32:$N$4326,'SD Abgabe'!$J$28,FALSE),0)),)</f>
        <v>0</v>
      </c>
      <c r="U646" s="83"/>
      <c r="V646" s="81" t="str">
        <f t="shared" si="198"/>
        <v/>
      </c>
      <c r="W646" s="82">
        <f>IF(M646="organische Düngemittel",IF(OR($M646=0,L646&lt;&gt;0,X646&gt;0),"",IFERROR(VLOOKUP($E646,'SD Abgabe'!$A$32:$N$4326,'SD Abgabe'!$J$28,FALSE),)),)</f>
        <v>0</v>
      </c>
      <c r="X646" s="84"/>
      <c r="Y646" s="85" t="str">
        <f ca="1">IFERROR(VLOOKUP($E646,'SD Abgabe'!$A$32:$N$610,Y$20,FALSE),"")</f>
        <v/>
      </c>
      <c r="Z646" s="86" t="str">
        <f ca="1">IFERROR(IF(AND(J646&lt;&gt;"eigene Stoffe",VLOOKUP($E646,'SD Abgabe'!$A$32:$N$610,'SD Abgabe'!$G$28,FALSE)=0),"",IF($L646&lt;&gt;0,"",IFERROR(IF(AND(P646&gt;0,O646&lt;&gt;"",Q646&lt;&gt;"t TM"),VLOOKUP($E646,'SD Abgabe'!$A$32:$N$610,'SD Abgabe'!$G$28,FALSE)/O646*P646,VLOOKUP($E646,'SD Abgabe'!$A$32:$N$610,'SD Abgabe'!$G$28,FALSE)),""))),"")</f>
        <v/>
      </c>
      <c r="AA646" s="87"/>
      <c r="AB646" s="86" t="str">
        <f ca="1">IFERROR(IF(AND(J646&lt;&gt;"eigene Stoffe",VLOOKUP($E646,'SD Abgabe'!$A$32:$N$610,'SD Abgabe'!$H$28,FALSE)=0),"",IF($L646&lt;&gt;0,"",IFERROR(IF(AND(P646&gt;0,O646&lt;&gt;"",Q646&lt;&gt;"t TM"),VLOOKUP($E646,'SD Abgabe'!$A$32:$N$610,'SD Abgabe'!$H$28,FALSE)/O646*P646,VLOOKUP($E646,'SD Abgabe'!$A$32:$N$610,'SD Abgabe'!$H$28,FALSE)),""))),"")</f>
        <v/>
      </c>
      <c r="AC646" s="87"/>
      <c r="AD646" s="424" t="s">
        <v>667</v>
      </c>
      <c r="AE646" s="26" t="str">
        <f>IF($M646=0,"",IFERROR(VLOOKUP($E646,'SD Abgabe'!$A$32:$N$556,AE$20,FALSE),""))</f>
        <v/>
      </c>
      <c r="AF646" s="15">
        <f t="shared" ca="1" si="199"/>
        <v>0</v>
      </c>
      <c r="AG646">
        <f t="shared" ca="1" si="187"/>
        <v>0</v>
      </c>
      <c r="AH646">
        <f t="shared" ca="1" si="188"/>
        <v>0</v>
      </c>
      <c r="AI646">
        <f t="shared" ca="1" si="189"/>
        <v>0</v>
      </c>
      <c r="AJ646">
        <f t="shared" ca="1" si="190"/>
        <v>0</v>
      </c>
      <c r="AK646">
        <f t="shared" si="200"/>
        <v>0</v>
      </c>
      <c r="AL646" s="28" t="e">
        <f ca="1">COUNTIF(OFFSET('SD Abgabe'!$C$32,VLOOKUP(J646,Art_Abgabe,3,FALSE),0,VLOOKUP(J646,Art_Abgabe,4,FALSE)-VLOOKUP(J646,Art_Abgabe,3,FALSE)+1,1),K646)</f>
        <v>#N/A</v>
      </c>
      <c r="AM646" s="14">
        <f ca="1">COUNTIF(OFFSET('SD Abgabe'!$M$32,VLOOKUP(E646,'SD Abgabe'!$A$33:$X$485,'SD Abgabe'!$X$28,FALSE),0,1,VLOOKUP(E646,'SD Abgabe'!$A$33:$Y$485,'SD Abgabe'!$Y$28,FALSE)),M646)</f>
        <v>0</v>
      </c>
      <c r="AN646" s="91">
        <f t="shared" ca="1" si="191"/>
        <v>0</v>
      </c>
      <c r="AO646" s="98">
        <f t="shared" si="201"/>
        <v>3</v>
      </c>
      <c r="AP646" s="98">
        <f t="shared" si="192"/>
        <v>0</v>
      </c>
      <c r="AQ646" s="17" t="str">
        <f t="shared" si="193"/>
        <v>1900-1-Abgabe</v>
      </c>
    </row>
    <row r="647" spans="1:43">
      <c r="A647" s="98">
        <f t="shared" si="182"/>
        <v>0</v>
      </c>
      <c r="B647" s="98" t="str">
        <f>IF(C647=1,SUM($C$23:C647),"")</f>
        <v/>
      </c>
      <c r="C647" s="98">
        <f t="shared" si="183"/>
        <v>0</v>
      </c>
      <c r="D647" t="str">
        <f t="shared" si="195"/>
        <v>1900-1-Abgabe-</v>
      </c>
      <c r="E647" s="7" t="str">
        <f t="shared" ca="1" si="184"/>
        <v>-</v>
      </c>
      <c r="F647" s="7">
        <f t="shared" si="196"/>
        <v>1900</v>
      </c>
      <c r="G647" s="7">
        <f t="shared" si="197"/>
        <v>1</v>
      </c>
      <c r="H647" s="162">
        <f t="shared" si="194"/>
        <v>625</v>
      </c>
      <c r="I647" s="77"/>
      <c r="J647" s="78"/>
      <c r="K647" s="79"/>
      <c r="L647" s="80"/>
      <c r="M647" s="177"/>
      <c r="N647" s="309" t="str">
        <f t="shared" ca="1" si="185"/>
        <v/>
      </c>
      <c r="O647" s="310" t="str">
        <f ca="1">IFERROR(IF(VLOOKUP($E647,'SD Abgabe'!$A$32:$N$610,'SD Abgabe'!$D$28,FALSE)=0,"",VLOOKUP($E647,'SD Abgabe'!$A$32:$N$610,'SD Abgabe'!$D$28,FALSE)),"")</f>
        <v/>
      </c>
      <c r="P647" s="313"/>
      <c r="Q647" s="317" t="str">
        <f>IF(OR($M647=0,L647&lt;&gt;0),"",IFERROR(VLOOKUP($E647,'SD Abgabe'!$A$32:$N$610,'SD Abgabe'!$E$28,FALSE),""))</f>
        <v/>
      </c>
      <c r="R647" s="87"/>
      <c r="S647" s="81" t="str">
        <f t="shared" si="186"/>
        <v/>
      </c>
      <c r="T647" s="82">
        <f>IF(M647="Tierische Erzeugnisse",IF(OR($M647=0,L647&lt;&gt;0,U647&gt;0),"",IFERROR(VLOOKUP($E647,'SD Abgabe'!$A$32:$N$4326,'SD Abgabe'!$J$28,FALSE),0)),)</f>
        <v>0</v>
      </c>
      <c r="U647" s="83"/>
      <c r="V647" s="81" t="str">
        <f t="shared" si="198"/>
        <v/>
      </c>
      <c r="W647" s="82">
        <f>IF(M647="organische Düngemittel",IF(OR($M647=0,L647&lt;&gt;0,X647&gt;0),"",IFERROR(VLOOKUP($E647,'SD Abgabe'!$A$32:$N$4326,'SD Abgabe'!$J$28,FALSE),)),)</f>
        <v>0</v>
      </c>
      <c r="X647" s="84"/>
      <c r="Y647" s="85" t="str">
        <f ca="1">IFERROR(VLOOKUP($E647,'SD Abgabe'!$A$32:$N$610,Y$20,FALSE),"")</f>
        <v/>
      </c>
      <c r="Z647" s="86" t="str">
        <f ca="1">IFERROR(IF(AND(J647&lt;&gt;"eigene Stoffe",VLOOKUP($E647,'SD Abgabe'!$A$32:$N$610,'SD Abgabe'!$G$28,FALSE)=0),"",IF($L647&lt;&gt;0,"",IFERROR(IF(AND(P647&gt;0,O647&lt;&gt;"",Q647&lt;&gt;"t TM"),VLOOKUP($E647,'SD Abgabe'!$A$32:$N$610,'SD Abgabe'!$G$28,FALSE)/O647*P647,VLOOKUP($E647,'SD Abgabe'!$A$32:$N$610,'SD Abgabe'!$G$28,FALSE)),""))),"")</f>
        <v/>
      </c>
      <c r="AA647" s="87"/>
      <c r="AB647" s="86" t="str">
        <f ca="1">IFERROR(IF(AND(J647&lt;&gt;"eigene Stoffe",VLOOKUP($E647,'SD Abgabe'!$A$32:$N$610,'SD Abgabe'!$H$28,FALSE)=0),"",IF($L647&lt;&gt;0,"",IFERROR(IF(AND(P647&gt;0,O647&lt;&gt;"",Q647&lt;&gt;"t TM"),VLOOKUP($E647,'SD Abgabe'!$A$32:$N$610,'SD Abgabe'!$H$28,FALSE)/O647*P647,VLOOKUP($E647,'SD Abgabe'!$A$32:$N$610,'SD Abgabe'!$H$28,FALSE)),""))),"")</f>
        <v/>
      </c>
      <c r="AC647" s="87"/>
      <c r="AD647" s="424" t="s">
        <v>667</v>
      </c>
      <c r="AE647" s="26" t="str">
        <f>IF($M647=0,"",IFERROR(VLOOKUP($E647,'SD Abgabe'!$A$32:$N$556,AE$20,FALSE),""))</f>
        <v/>
      </c>
      <c r="AF647" s="15">
        <f t="shared" ca="1" si="199"/>
        <v>0</v>
      </c>
      <c r="AG647">
        <f t="shared" ca="1" si="187"/>
        <v>0</v>
      </c>
      <c r="AH647">
        <f t="shared" ca="1" si="188"/>
        <v>0</v>
      </c>
      <c r="AI647">
        <f t="shared" ca="1" si="189"/>
        <v>0</v>
      </c>
      <c r="AJ647">
        <f t="shared" ca="1" si="190"/>
        <v>0</v>
      </c>
      <c r="AK647">
        <f t="shared" si="200"/>
        <v>0</v>
      </c>
      <c r="AL647" s="28" t="e">
        <f ca="1">COUNTIF(OFFSET('SD Abgabe'!$C$32,VLOOKUP(J647,Art_Abgabe,3,FALSE),0,VLOOKUP(J647,Art_Abgabe,4,FALSE)-VLOOKUP(J647,Art_Abgabe,3,FALSE)+1,1),K647)</f>
        <v>#N/A</v>
      </c>
      <c r="AM647" s="14">
        <f ca="1">COUNTIF(OFFSET('SD Abgabe'!$M$32,VLOOKUP(E647,'SD Abgabe'!$A$33:$X$485,'SD Abgabe'!$X$28,FALSE),0,1,VLOOKUP(E647,'SD Abgabe'!$A$33:$Y$485,'SD Abgabe'!$Y$28,FALSE)),M647)</f>
        <v>0</v>
      </c>
      <c r="AN647" s="91">
        <f t="shared" ca="1" si="191"/>
        <v>0</v>
      </c>
      <c r="AO647" s="98">
        <f t="shared" si="201"/>
        <v>3</v>
      </c>
      <c r="AP647" s="98">
        <f t="shared" si="192"/>
        <v>0</v>
      </c>
      <c r="AQ647" s="17" t="str">
        <f t="shared" si="193"/>
        <v>1900-1-Abgabe</v>
      </c>
    </row>
    <row r="648" spans="1:43">
      <c r="A648" s="98">
        <f t="shared" si="182"/>
        <v>0</v>
      </c>
      <c r="B648" s="98" t="str">
        <f>IF(C648=1,SUM($C$23:C648),"")</f>
        <v/>
      </c>
      <c r="C648" s="98">
        <f t="shared" si="183"/>
        <v>0</v>
      </c>
      <c r="D648" t="str">
        <f t="shared" si="195"/>
        <v>1900-1-Abgabe-</v>
      </c>
      <c r="E648" s="7" t="str">
        <f t="shared" ca="1" si="184"/>
        <v>-</v>
      </c>
      <c r="F648" s="7">
        <f t="shared" si="196"/>
        <v>1900</v>
      </c>
      <c r="G648" s="7">
        <f t="shared" si="197"/>
        <v>1</v>
      </c>
      <c r="H648" s="162">
        <f t="shared" si="194"/>
        <v>626</v>
      </c>
      <c r="I648" s="77"/>
      <c r="J648" s="78"/>
      <c r="K648" s="79"/>
      <c r="L648" s="80"/>
      <c r="M648" s="177"/>
      <c r="N648" s="309" t="str">
        <f t="shared" ca="1" si="185"/>
        <v/>
      </c>
      <c r="O648" s="310" t="str">
        <f ca="1">IFERROR(IF(VLOOKUP($E648,'SD Abgabe'!$A$32:$N$610,'SD Abgabe'!$D$28,FALSE)=0,"",VLOOKUP($E648,'SD Abgabe'!$A$32:$N$610,'SD Abgabe'!$D$28,FALSE)),"")</f>
        <v/>
      </c>
      <c r="P648" s="313"/>
      <c r="Q648" s="317" t="str">
        <f>IF(OR($M648=0,L648&lt;&gt;0),"",IFERROR(VLOOKUP($E648,'SD Abgabe'!$A$32:$N$610,'SD Abgabe'!$E$28,FALSE),""))</f>
        <v/>
      </c>
      <c r="R648" s="87"/>
      <c r="S648" s="81" t="str">
        <f t="shared" si="186"/>
        <v/>
      </c>
      <c r="T648" s="82">
        <f>IF(M648="Tierische Erzeugnisse",IF(OR($M648=0,L648&lt;&gt;0,U648&gt;0),"",IFERROR(VLOOKUP($E648,'SD Abgabe'!$A$32:$N$4326,'SD Abgabe'!$J$28,FALSE),0)),)</f>
        <v>0</v>
      </c>
      <c r="U648" s="83"/>
      <c r="V648" s="81" t="str">
        <f t="shared" si="198"/>
        <v/>
      </c>
      <c r="W648" s="82">
        <f>IF(M648="organische Düngemittel",IF(OR($M648=0,L648&lt;&gt;0,X648&gt;0),"",IFERROR(VLOOKUP($E648,'SD Abgabe'!$A$32:$N$4326,'SD Abgabe'!$J$28,FALSE),)),)</f>
        <v>0</v>
      </c>
      <c r="X648" s="84"/>
      <c r="Y648" s="85" t="str">
        <f ca="1">IFERROR(VLOOKUP($E648,'SD Abgabe'!$A$32:$N$610,Y$20,FALSE),"")</f>
        <v/>
      </c>
      <c r="Z648" s="86" t="str">
        <f ca="1">IFERROR(IF(AND(J648&lt;&gt;"eigene Stoffe",VLOOKUP($E648,'SD Abgabe'!$A$32:$N$610,'SD Abgabe'!$G$28,FALSE)=0),"",IF($L648&lt;&gt;0,"",IFERROR(IF(AND(P648&gt;0,O648&lt;&gt;"",Q648&lt;&gt;"t TM"),VLOOKUP($E648,'SD Abgabe'!$A$32:$N$610,'SD Abgabe'!$G$28,FALSE)/O648*P648,VLOOKUP($E648,'SD Abgabe'!$A$32:$N$610,'SD Abgabe'!$G$28,FALSE)),""))),"")</f>
        <v/>
      </c>
      <c r="AA648" s="87"/>
      <c r="AB648" s="86" t="str">
        <f ca="1">IFERROR(IF(AND(J648&lt;&gt;"eigene Stoffe",VLOOKUP($E648,'SD Abgabe'!$A$32:$N$610,'SD Abgabe'!$H$28,FALSE)=0),"",IF($L648&lt;&gt;0,"",IFERROR(IF(AND(P648&gt;0,O648&lt;&gt;"",Q648&lt;&gt;"t TM"),VLOOKUP($E648,'SD Abgabe'!$A$32:$N$610,'SD Abgabe'!$H$28,FALSE)/O648*P648,VLOOKUP($E648,'SD Abgabe'!$A$32:$N$610,'SD Abgabe'!$H$28,FALSE)),""))),"")</f>
        <v/>
      </c>
      <c r="AC648" s="87"/>
      <c r="AD648" s="424" t="s">
        <v>667</v>
      </c>
      <c r="AE648" s="26" t="str">
        <f>IF($M648=0,"",IFERROR(VLOOKUP($E648,'SD Abgabe'!$A$32:$N$556,AE$20,FALSE),""))</f>
        <v/>
      </c>
      <c r="AF648" s="15">
        <f t="shared" ca="1" si="199"/>
        <v>0</v>
      </c>
      <c r="AG648">
        <f t="shared" ca="1" si="187"/>
        <v>0</v>
      </c>
      <c r="AH648">
        <f t="shared" ca="1" si="188"/>
        <v>0</v>
      </c>
      <c r="AI648">
        <f t="shared" ca="1" si="189"/>
        <v>0</v>
      </c>
      <c r="AJ648">
        <f t="shared" ca="1" si="190"/>
        <v>0</v>
      </c>
      <c r="AK648">
        <f t="shared" si="200"/>
        <v>0</v>
      </c>
      <c r="AL648" s="28" t="e">
        <f ca="1">COUNTIF(OFFSET('SD Abgabe'!$C$32,VLOOKUP(J648,Art_Abgabe,3,FALSE),0,VLOOKUP(J648,Art_Abgabe,4,FALSE)-VLOOKUP(J648,Art_Abgabe,3,FALSE)+1,1),K648)</f>
        <v>#N/A</v>
      </c>
      <c r="AM648" s="14">
        <f ca="1">COUNTIF(OFFSET('SD Abgabe'!$M$32,VLOOKUP(E648,'SD Abgabe'!$A$33:$X$485,'SD Abgabe'!$X$28,FALSE),0,1,VLOOKUP(E648,'SD Abgabe'!$A$33:$Y$485,'SD Abgabe'!$Y$28,FALSE)),M648)</f>
        <v>0</v>
      </c>
      <c r="AN648" s="91">
        <f t="shared" ca="1" si="191"/>
        <v>0</v>
      </c>
      <c r="AO648" s="98">
        <f t="shared" si="201"/>
        <v>3</v>
      </c>
      <c r="AP648" s="98">
        <f t="shared" si="192"/>
        <v>0</v>
      </c>
      <c r="AQ648" s="17" t="str">
        <f t="shared" si="193"/>
        <v>1900-1-Abgabe</v>
      </c>
    </row>
    <row r="649" spans="1:43">
      <c r="A649" s="98">
        <f t="shared" si="182"/>
        <v>0</v>
      </c>
      <c r="B649" s="98" t="str">
        <f>IF(C649=1,SUM($C$23:C649),"")</f>
        <v/>
      </c>
      <c r="C649" s="98">
        <f t="shared" si="183"/>
        <v>0</v>
      </c>
      <c r="D649" t="str">
        <f t="shared" si="195"/>
        <v>1900-1-Abgabe-</v>
      </c>
      <c r="E649" s="7" t="str">
        <f t="shared" ca="1" si="184"/>
        <v>-</v>
      </c>
      <c r="F649" s="7">
        <f t="shared" si="196"/>
        <v>1900</v>
      </c>
      <c r="G649" s="7">
        <f t="shared" si="197"/>
        <v>1</v>
      </c>
      <c r="H649" s="162">
        <f t="shared" si="194"/>
        <v>627</v>
      </c>
      <c r="I649" s="77"/>
      <c r="J649" s="78"/>
      <c r="K649" s="79"/>
      <c r="L649" s="80"/>
      <c r="M649" s="177"/>
      <c r="N649" s="309" t="str">
        <f t="shared" ca="1" si="185"/>
        <v/>
      </c>
      <c r="O649" s="310" t="str">
        <f ca="1">IFERROR(IF(VLOOKUP($E649,'SD Abgabe'!$A$32:$N$610,'SD Abgabe'!$D$28,FALSE)=0,"",VLOOKUP($E649,'SD Abgabe'!$A$32:$N$610,'SD Abgabe'!$D$28,FALSE)),"")</f>
        <v/>
      </c>
      <c r="P649" s="313"/>
      <c r="Q649" s="317" t="str">
        <f>IF(OR($M649=0,L649&lt;&gt;0),"",IFERROR(VLOOKUP($E649,'SD Abgabe'!$A$32:$N$610,'SD Abgabe'!$E$28,FALSE),""))</f>
        <v/>
      </c>
      <c r="R649" s="87"/>
      <c r="S649" s="81" t="str">
        <f t="shared" si="186"/>
        <v/>
      </c>
      <c r="T649" s="82">
        <f>IF(M649="Tierische Erzeugnisse",IF(OR($M649=0,L649&lt;&gt;0,U649&gt;0),"",IFERROR(VLOOKUP($E649,'SD Abgabe'!$A$32:$N$4326,'SD Abgabe'!$J$28,FALSE),0)),)</f>
        <v>0</v>
      </c>
      <c r="U649" s="83"/>
      <c r="V649" s="81" t="str">
        <f t="shared" si="198"/>
        <v/>
      </c>
      <c r="W649" s="82">
        <f>IF(M649="organische Düngemittel",IF(OR($M649=0,L649&lt;&gt;0,X649&gt;0),"",IFERROR(VLOOKUP($E649,'SD Abgabe'!$A$32:$N$4326,'SD Abgabe'!$J$28,FALSE),)),)</f>
        <v>0</v>
      </c>
      <c r="X649" s="84"/>
      <c r="Y649" s="85" t="str">
        <f ca="1">IFERROR(VLOOKUP($E649,'SD Abgabe'!$A$32:$N$610,Y$20,FALSE),"")</f>
        <v/>
      </c>
      <c r="Z649" s="86" t="str">
        <f ca="1">IFERROR(IF(AND(J649&lt;&gt;"eigene Stoffe",VLOOKUP($E649,'SD Abgabe'!$A$32:$N$610,'SD Abgabe'!$G$28,FALSE)=0),"",IF($L649&lt;&gt;0,"",IFERROR(IF(AND(P649&gt;0,O649&lt;&gt;"",Q649&lt;&gt;"t TM"),VLOOKUP($E649,'SD Abgabe'!$A$32:$N$610,'SD Abgabe'!$G$28,FALSE)/O649*P649,VLOOKUP($E649,'SD Abgabe'!$A$32:$N$610,'SD Abgabe'!$G$28,FALSE)),""))),"")</f>
        <v/>
      </c>
      <c r="AA649" s="87"/>
      <c r="AB649" s="86" t="str">
        <f ca="1">IFERROR(IF(AND(J649&lt;&gt;"eigene Stoffe",VLOOKUP($E649,'SD Abgabe'!$A$32:$N$610,'SD Abgabe'!$H$28,FALSE)=0),"",IF($L649&lt;&gt;0,"",IFERROR(IF(AND(P649&gt;0,O649&lt;&gt;"",Q649&lt;&gt;"t TM"),VLOOKUP($E649,'SD Abgabe'!$A$32:$N$610,'SD Abgabe'!$H$28,FALSE)/O649*P649,VLOOKUP($E649,'SD Abgabe'!$A$32:$N$610,'SD Abgabe'!$H$28,FALSE)),""))),"")</f>
        <v/>
      </c>
      <c r="AC649" s="87"/>
      <c r="AD649" s="424" t="s">
        <v>667</v>
      </c>
      <c r="AE649" s="26" t="str">
        <f>IF($M649=0,"",IFERROR(VLOOKUP($E649,'SD Abgabe'!$A$32:$N$556,AE$20,FALSE),""))</f>
        <v/>
      </c>
      <c r="AF649" s="15">
        <f t="shared" ca="1" si="199"/>
        <v>0</v>
      </c>
      <c r="AG649">
        <f t="shared" ca="1" si="187"/>
        <v>0</v>
      </c>
      <c r="AH649">
        <f t="shared" ca="1" si="188"/>
        <v>0</v>
      </c>
      <c r="AI649">
        <f t="shared" ca="1" si="189"/>
        <v>0</v>
      </c>
      <c r="AJ649">
        <f t="shared" ca="1" si="190"/>
        <v>0</v>
      </c>
      <c r="AK649">
        <f t="shared" si="200"/>
        <v>0</v>
      </c>
      <c r="AL649" s="28" t="e">
        <f ca="1">COUNTIF(OFFSET('SD Abgabe'!$C$32,VLOOKUP(J649,Art_Abgabe,3,FALSE),0,VLOOKUP(J649,Art_Abgabe,4,FALSE)-VLOOKUP(J649,Art_Abgabe,3,FALSE)+1,1),K649)</f>
        <v>#N/A</v>
      </c>
      <c r="AM649" s="14">
        <f ca="1">COUNTIF(OFFSET('SD Abgabe'!$M$32,VLOOKUP(E649,'SD Abgabe'!$A$33:$X$485,'SD Abgabe'!$X$28,FALSE),0,1,VLOOKUP(E649,'SD Abgabe'!$A$33:$Y$485,'SD Abgabe'!$Y$28,FALSE)),M649)</f>
        <v>0</v>
      </c>
      <c r="AN649" s="91">
        <f t="shared" ca="1" si="191"/>
        <v>0</v>
      </c>
      <c r="AO649" s="98">
        <f t="shared" si="201"/>
        <v>3</v>
      </c>
      <c r="AP649" s="98">
        <f t="shared" si="192"/>
        <v>0</v>
      </c>
      <c r="AQ649" s="17" t="str">
        <f t="shared" si="193"/>
        <v>1900-1-Abgabe</v>
      </c>
    </row>
    <row r="650" spans="1:43">
      <c r="A650" s="98">
        <f t="shared" si="182"/>
        <v>0</v>
      </c>
      <c r="B650" s="98" t="str">
        <f>IF(C650=1,SUM($C$23:C650),"")</f>
        <v/>
      </c>
      <c r="C650" s="98">
        <f t="shared" si="183"/>
        <v>0</v>
      </c>
      <c r="D650" t="str">
        <f t="shared" si="195"/>
        <v>1900-1-Abgabe-</v>
      </c>
      <c r="E650" s="7" t="str">
        <f t="shared" ca="1" si="184"/>
        <v>-</v>
      </c>
      <c r="F650" s="7">
        <f t="shared" si="196"/>
        <v>1900</v>
      </c>
      <c r="G650" s="7">
        <f t="shared" si="197"/>
        <v>1</v>
      </c>
      <c r="H650" s="162">
        <f t="shared" si="194"/>
        <v>628</v>
      </c>
      <c r="I650" s="77"/>
      <c r="J650" s="78"/>
      <c r="K650" s="79"/>
      <c r="L650" s="80"/>
      <c r="M650" s="177"/>
      <c r="N650" s="309" t="str">
        <f t="shared" ca="1" si="185"/>
        <v/>
      </c>
      <c r="O650" s="310" t="str">
        <f ca="1">IFERROR(IF(VLOOKUP($E650,'SD Abgabe'!$A$32:$N$610,'SD Abgabe'!$D$28,FALSE)=0,"",VLOOKUP($E650,'SD Abgabe'!$A$32:$N$610,'SD Abgabe'!$D$28,FALSE)),"")</f>
        <v/>
      </c>
      <c r="P650" s="313"/>
      <c r="Q650" s="317" t="str">
        <f>IF(OR($M650=0,L650&lt;&gt;0),"",IFERROR(VLOOKUP($E650,'SD Abgabe'!$A$32:$N$610,'SD Abgabe'!$E$28,FALSE),""))</f>
        <v/>
      </c>
      <c r="R650" s="87"/>
      <c r="S650" s="81" t="str">
        <f t="shared" si="186"/>
        <v/>
      </c>
      <c r="T650" s="82">
        <f>IF(M650="Tierische Erzeugnisse",IF(OR($M650=0,L650&lt;&gt;0,U650&gt;0),"",IFERROR(VLOOKUP($E650,'SD Abgabe'!$A$32:$N$4326,'SD Abgabe'!$J$28,FALSE),0)),)</f>
        <v>0</v>
      </c>
      <c r="U650" s="83"/>
      <c r="V650" s="81" t="str">
        <f t="shared" si="198"/>
        <v/>
      </c>
      <c r="W650" s="82">
        <f>IF(M650="organische Düngemittel",IF(OR($M650=0,L650&lt;&gt;0,X650&gt;0),"",IFERROR(VLOOKUP($E650,'SD Abgabe'!$A$32:$N$4326,'SD Abgabe'!$J$28,FALSE),)),)</f>
        <v>0</v>
      </c>
      <c r="X650" s="84"/>
      <c r="Y650" s="85" t="str">
        <f ca="1">IFERROR(VLOOKUP($E650,'SD Abgabe'!$A$32:$N$610,Y$20,FALSE),"")</f>
        <v/>
      </c>
      <c r="Z650" s="86" t="str">
        <f ca="1">IFERROR(IF(AND(J650&lt;&gt;"eigene Stoffe",VLOOKUP($E650,'SD Abgabe'!$A$32:$N$610,'SD Abgabe'!$G$28,FALSE)=0),"",IF($L650&lt;&gt;0,"",IFERROR(IF(AND(P650&gt;0,O650&lt;&gt;"",Q650&lt;&gt;"t TM"),VLOOKUP($E650,'SD Abgabe'!$A$32:$N$610,'SD Abgabe'!$G$28,FALSE)/O650*P650,VLOOKUP($E650,'SD Abgabe'!$A$32:$N$610,'SD Abgabe'!$G$28,FALSE)),""))),"")</f>
        <v/>
      </c>
      <c r="AA650" s="87"/>
      <c r="AB650" s="86" t="str">
        <f ca="1">IFERROR(IF(AND(J650&lt;&gt;"eigene Stoffe",VLOOKUP($E650,'SD Abgabe'!$A$32:$N$610,'SD Abgabe'!$H$28,FALSE)=0),"",IF($L650&lt;&gt;0,"",IFERROR(IF(AND(P650&gt;0,O650&lt;&gt;"",Q650&lt;&gt;"t TM"),VLOOKUP($E650,'SD Abgabe'!$A$32:$N$610,'SD Abgabe'!$H$28,FALSE)/O650*P650,VLOOKUP($E650,'SD Abgabe'!$A$32:$N$610,'SD Abgabe'!$H$28,FALSE)),""))),"")</f>
        <v/>
      </c>
      <c r="AC650" s="87"/>
      <c r="AD650" s="424" t="s">
        <v>667</v>
      </c>
      <c r="AE650" s="26" t="str">
        <f>IF($M650=0,"",IFERROR(VLOOKUP($E650,'SD Abgabe'!$A$32:$N$556,AE$20,FALSE),""))</f>
        <v/>
      </c>
      <c r="AF650" s="15">
        <f t="shared" ca="1" si="199"/>
        <v>0</v>
      </c>
      <c r="AG650">
        <f t="shared" ca="1" si="187"/>
        <v>0</v>
      </c>
      <c r="AH650">
        <f t="shared" ca="1" si="188"/>
        <v>0</v>
      </c>
      <c r="AI650">
        <f t="shared" ca="1" si="189"/>
        <v>0</v>
      </c>
      <c r="AJ650">
        <f t="shared" ca="1" si="190"/>
        <v>0</v>
      </c>
      <c r="AK650">
        <f t="shared" si="200"/>
        <v>0</v>
      </c>
      <c r="AL650" s="28" t="e">
        <f ca="1">COUNTIF(OFFSET('SD Abgabe'!$C$32,VLOOKUP(J650,Art_Abgabe,3,FALSE),0,VLOOKUP(J650,Art_Abgabe,4,FALSE)-VLOOKUP(J650,Art_Abgabe,3,FALSE)+1,1),K650)</f>
        <v>#N/A</v>
      </c>
      <c r="AM650" s="14">
        <f ca="1">COUNTIF(OFFSET('SD Abgabe'!$M$32,VLOOKUP(E650,'SD Abgabe'!$A$33:$X$485,'SD Abgabe'!$X$28,FALSE),0,1,VLOOKUP(E650,'SD Abgabe'!$A$33:$Y$485,'SD Abgabe'!$Y$28,FALSE)),M650)</f>
        <v>0</v>
      </c>
      <c r="AN650" s="91">
        <f t="shared" ca="1" si="191"/>
        <v>0</v>
      </c>
      <c r="AO650" s="98">
        <f t="shared" si="201"/>
        <v>3</v>
      </c>
      <c r="AP650" s="98">
        <f t="shared" si="192"/>
        <v>0</v>
      </c>
      <c r="AQ650" s="17" t="str">
        <f t="shared" si="193"/>
        <v>1900-1-Abgabe</v>
      </c>
    </row>
    <row r="651" spans="1:43">
      <c r="A651" s="98">
        <f t="shared" si="182"/>
        <v>0</v>
      </c>
      <c r="B651" s="98" t="str">
        <f>IF(C651=1,SUM($C$23:C651),"")</f>
        <v/>
      </c>
      <c r="C651" s="98">
        <f t="shared" si="183"/>
        <v>0</v>
      </c>
      <c r="D651" t="str">
        <f t="shared" si="195"/>
        <v>1900-1-Abgabe-</v>
      </c>
      <c r="E651" s="7" t="str">
        <f t="shared" ca="1" si="184"/>
        <v>-</v>
      </c>
      <c r="F651" s="7">
        <f t="shared" si="196"/>
        <v>1900</v>
      </c>
      <c r="G651" s="7">
        <f t="shared" si="197"/>
        <v>1</v>
      </c>
      <c r="H651" s="162">
        <f t="shared" si="194"/>
        <v>629</v>
      </c>
      <c r="I651" s="77"/>
      <c r="J651" s="78"/>
      <c r="K651" s="79"/>
      <c r="L651" s="80"/>
      <c r="M651" s="177"/>
      <c r="N651" s="309" t="str">
        <f t="shared" ca="1" si="185"/>
        <v/>
      </c>
      <c r="O651" s="310" t="str">
        <f ca="1">IFERROR(IF(VLOOKUP($E651,'SD Abgabe'!$A$32:$N$610,'SD Abgabe'!$D$28,FALSE)=0,"",VLOOKUP($E651,'SD Abgabe'!$A$32:$N$610,'SD Abgabe'!$D$28,FALSE)),"")</f>
        <v/>
      </c>
      <c r="P651" s="313"/>
      <c r="Q651" s="317" t="str">
        <f>IF(OR($M651=0,L651&lt;&gt;0),"",IFERROR(VLOOKUP($E651,'SD Abgabe'!$A$32:$N$610,'SD Abgabe'!$E$28,FALSE),""))</f>
        <v/>
      </c>
      <c r="R651" s="87"/>
      <c r="S651" s="81" t="str">
        <f t="shared" si="186"/>
        <v/>
      </c>
      <c r="T651" s="82">
        <f>IF(M651="Tierische Erzeugnisse",IF(OR($M651=0,L651&lt;&gt;0,U651&gt;0),"",IFERROR(VLOOKUP($E651,'SD Abgabe'!$A$32:$N$4326,'SD Abgabe'!$J$28,FALSE),0)),)</f>
        <v>0</v>
      </c>
      <c r="U651" s="83"/>
      <c r="V651" s="81" t="str">
        <f t="shared" si="198"/>
        <v/>
      </c>
      <c r="W651" s="82">
        <f>IF(M651="organische Düngemittel",IF(OR($M651=0,L651&lt;&gt;0,X651&gt;0),"",IFERROR(VLOOKUP($E651,'SD Abgabe'!$A$32:$N$4326,'SD Abgabe'!$J$28,FALSE),)),)</f>
        <v>0</v>
      </c>
      <c r="X651" s="84"/>
      <c r="Y651" s="85" t="str">
        <f ca="1">IFERROR(VLOOKUP($E651,'SD Abgabe'!$A$32:$N$610,Y$20,FALSE),"")</f>
        <v/>
      </c>
      <c r="Z651" s="86" t="str">
        <f ca="1">IFERROR(IF(AND(J651&lt;&gt;"eigene Stoffe",VLOOKUP($E651,'SD Abgabe'!$A$32:$N$610,'SD Abgabe'!$G$28,FALSE)=0),"",IF($L651&lt;&gt;0,"",IFERROR(IF(AND(P651&gt;0,O651&lt;&gt;"",Q651&lt;&gt;"t TM"),VLOOKUP($E651,'SD Abgabe'!$A$32:$N$610,'SD Abgabe'!$G$28,FALSE)/O651*P651,VLOOKUP($E651,'SD Abgabe'!$A$32:$N$610,'SD Abgabe'!$G$28,FALSE)),""))),"")</f>
        <v/>
      </c>
      <c r="AA651" s="87"/>
      <c r="AB651" s="86" t="str">
        <f ca="1">IFERROR(IF(AND(J651&lt;&gt;"eigene Stoffe",VLOOKUP($E651,'SD Abgabe'!$A$32:$N$610,'SD Abgabe'!$H$28,FALSE)=0),"",IF($L651&lt;&gt;0,"",IFERROR(IF(AND(P651&gt;0,O651&lt;&gt;"",Q651&lt;&gt;"t TM"),VLOOKUP($E651,'SD Abgabe'!$A$32:$N$610,'SD Abgabe'!$H$28,FALSE)/O651*P651,VLOOKUP($E651,'SD Abgabe'!$A$32:$N$610,'SD Abgabe'!$H$28,FALSE)),""))),"")</f>
        <v/>
      </c>
      <c r="AC651" s="87"/>
      <c r="AD651" s="424" t="s">
        <v>667</v>
      </c>
      <c r="AE651" s="26" t="str">
        <f>IF($M651=0,"",IFERROR(VLOOKUP($E651,'SD Abgabe'!$A$32:$N$556,AE$20,FALSE),""))</f>
        <v/>
      </c>
      <c r="AF651" s="15">
        <f t="shared" ca="1" si="199"/>
        <v>0</v>
      </c>
      <c r="AG651">
        <f t="shared" ca="1" si="187"/>
        <v>0</v>
      </c>
      <c r="AH651">
        <f t="shared" ca="1" si="188"/>
        <v>0</v>
      </c>
      <c r="AI651">
        <f t="shared" ca="1" si="189"/>
        <v>0</v>
      </c>
      <c r="AJ651">
        <f t="shared" ca="1" si="190"/>
        <v>0</v>
      </c>
      <c r="AK651">
        <f t="shared" si="200"/>
        <v>0</v>
      </c>
      <c r="AL651" s="28" t="e">
        <f ca="1">COUNTIF(OFFSET('SD Abgabe'!$C$32,VLOOKUP(J651,Art_Abgabe,3,FALSE),0,VLOOKUP(J651,Art_Abgabe,4,FALSE)-VLOOKUP(J651,Art_Abgabe,3,FALSE)+1,1),K651)</f>
        <v>#N/A</v>
      </c>
      <c r="AM651" s="14">
        <f ca="1">COUNTIF(OFFSET('SD Abgabe'!$M$32,VLOOKUP(E651,'SD Abgabe'!$A$33:$X$485,'SD Abgabe'!$X$28,FALSE),0,1,VLOOKUP(E651,'SD Abgabe'!$A$33:$Y$485,'SD Abgabe'!$Y$28,FALSE)),M651)</f>
        <v>0</v>
      </c>
      <c r="AN651" s="91">
        <f t="shared" ca="1" si="191"/>
        <v>0</v>
      </c>
      <c r="AO651" s="98">
        <f t="shared" si="201"/>
        <v>3</v>
      </c>
      <c r="AP651" s="98">
        <f t="shared" si="192"/>
        <v>0</v>
      </c>
      <c r="AQ651" s="17" t="str">
        <f t="shared" si="193"/>
        <v>1900-1-Abgabe</v>
      </c>
    </row>
    <row r="652" spans="1:43">
      <c r="A652" s="98">
        <f t="shared" si="182"/>
        <v>0</v>
      </c>
      <c r="B652" s="98" t="str">
        <f>IF(C652=1,SUM($C$23:C652),"")</f>
        <v/>
      </c>
      <c r="C652" s="98">
        <f t="shared" si="183"/>
        <v>0</v>
      </c>
      <c r="D652" t="str">
        <f t="shared" si="195"/>
        <v>1900-1-Abgabe-</v>
      </c>
      <c r="E652" s="7" t="str">
        <f t="shared" ca="1" si="184"/>
        <v>-</v>
      </c>
      <c r="F652" s="7">
        <f t="shared" si="196"/>
        <v>1900</v>
      </c>
      <c r="G652" s="7">
        <f t="shared" si="197"/>
        <v>1</v>
      </c>
      <c r="H652" s="162">
        <f t="shared" si="194"/>
        <v>630</v>
      </c>
      <c r="I652" s="77"/>
      <c r="J652" s="78"/>
      <c r="K652" s="79"/>
      <c r="L652" s="80"/>
      <c r="M652" s="177"/>
      <c r="N652" s="309" t="str">
        <f t="shared" ca="1" si="185"/>
        <v/>
      </c>
      <c r="O652" s="310" t="str">
        <f ca="1">IFERROR(IF(VLOOKUP($E652,'SD Abgabe'!$A$32:$N$610,'SD Abgabe'!$D$28,FALSE)=0,"",VLOOKUP($E652,'SD Abgabe'!$A$32:$N$610,'SD Abgabe'!$D$28,FALSE)),"")</f>
        <v/>
      </c>
      <c r="P652" s="313"/>
      <c r="Q652" s="317" t="str">
        <f>IF(OR($M652=0,L652&lt;&gt;0),"",IFERROR(VLOOKUP($E652,'SD Abgabe'!$A$32:$N$610,'SD Abgabe'!$E$28,FALSE),""))</f>
        <v/>
      </c>
      <c r="R652" s="87"/>
      <c r="S652" s="81" t="str">
        <f t="shared" si="186"/>
        <v/>
      </c>
      <c r="T652" s="82">
        <f>IF(M652="Tierische Erzeugnisse",IF(OR($M652=0,L652&lt;&gt;0,U652&gt;0),"",IFERROR(VLOOKUP($E652,'SD Abgabe'!$A$32:$N$4326,'SD Abgabe'!$J$28,FALSE),0)),)</f>
        <v>0</v>
      </c>
      <c r="U652" s="83"/>
      <c r="V652" s="81" t="str">
        <f t="shared" si="198"/>
        <v/>
      </c>
      <c r="W652" s="82">
        <f>IF(M652="organische Düngemittel",IF(OR($M652=0,L652&lt;&gt;0,X652&gt;0),"",IFERROR(VLOOKUP($E652,'SD Abgabe'!$A$32:$N$4326,'SD Abgabe'!$J$28,FALSE),)),)</f>
        <v>0</v>
      </c>
      <c r="X652" s="84"/>
      <c r="Y652" s="85" t="str">
        <f ca="1">IFERROR(VLOOKUP($E652,'SD Abgabe'!$A$32:$N$610,Y$20,FALSE),"")</f>
        <v/>
      </c>
      <c r="Z652" s="86" t="str">
        <f ca="1">IFERROR(IF(AND(J652&lt;&gt;"eigene Stoffe",VLOOKUP($E652,'SD Abgabe'!$A$32:$N$610,'SD Abgabe'!$G$28,FALSE)=0),"",IF($L652&lt;&gt;0,"",IFERROR(IF(AND(P652&gt;0,O652&lt;&gt;"",Q652&lt;&gt;"t TM"),VLOOKUP($E652,'SD Abgabe'!$A$32:$N$610,'SD Abgabe'!$G$28,FALSE)/O652*P652,VLOOKUP($E652,'SD Abgabe'!$A$32:$N$610,'SD Abgabe'!$G$28,FALSE)),""))),"")</f>
        <v/>
      </c>
      <c r="AA652" s="87"/>
      <c r="AB652" s="86" t="str">
        <f ca="1">IFERROR(IF(AND(J652&lt;&gt;"eigene Stoffe",VLOOKUP($E652,'SD Abgabe'!$A$32:$N$610,'SD Abgabe'!$H$28,FALSE)=0),"",IF($L652&lt;&gt;0,"",IFERROR(IF(AND(P652&gt;0,O652&lt;&gt;"",Q652&lt;&gt;"t TM"),VLOOKUP($E652,'SD Abgabe'!$A$32:$N$610,'SD Abgabe'!$H$28,FALSE)/O652*P652,VLOOKUP($E652,'SD Abgabe'!$A$32:$N$610,'SD Abgabe'!$H$28,FALSE)),""))),"")</f>
        <v/>
      </c>
      <c r="AC652" s="87"/>
      <c r="AD652" s="424" t="s">
        <v>667</v>
      </c>
      <c r="AE652" s="26" t="str">
        <f>IF($M652=0,"",IFERROR(VLOOKUP($E652,'SD Abgabe'!$A$32:$N$556,AE$20,FALSE),""))</f>
        <v/>
      </c>
      <c r="AF652" s="15">
        <f t="shared" ca="1" si="199"/>
        <v>0</v>
      </c>
      <c r="AG652">
        <f t="shared" ca="1" si="187"/>
        <v>0</v>
      </c>
      <c r="AH652">
        <f t="shared" ca="1" si="188"/>
        <v>0</v>
      </c>
      <c r="AI652">
        <f t="shared" ca="1" si="189"/>
        <v>0</v>
      </c>
      <c r="AJ652">
        <f t="shared" ca="1" si="190"/>
        <v>0</v>
      </c>
      <c r="AK652">
        <f t="shared" si="200"/>
        <v>0</v>
      </c>
      <c r="AL652" s="28" t="e">
        <f ca="1">COUNTIF(OFFSET('SD Abgabe'!$C$32,VLOOKUP(J652,Art_Abgabe,3,FALSE),0,VLOOKUP(J652,Art_Abgabe,4,FALSE)-VLOOKUP(J652,Art_Abgabe,3,FALSE)+1,1),K652)</f>
        <v>#N/A</v>
      </c>
      <c r="AM652" s="14">
        <f ca="1">COUNTIF(OFFSET('SD Abgabe'!$M$32,VLOOKUP(E652,'SD Abgabe'!$A$33:$X$485,'SD Abgabe'!$X$28,FALSE),0,1,VLOOKUP(E652,'SD Abgabe'!$A$33:$Y$485,'SD Abgabe'!$Y$28,FALSE)),M652)</f>
        <v>0</v>
      </c>
      <c r="AN652" s="91">
        <f t="shared" ca="1" si="191"/>
        <v>0</v>
      </c>
      <c r="AO652" s="98">
        <f t="shared" si="201"/>
        <v>3</v>
      </c>
      <c r="AP652" s="98">
        <f t="shared" si="192"/>
        <v>0</v>
      </c>
      <c r="AQ652" s="17" t="str">
        <f t="shared" si="193"/>
        <v>1900-1-Abgabe</v>
      </c>
    </row>
    <row r="653" spans="1:43">
      <c r="A653" s="98">
        <f t="shared" si="182"/>
        <v>0</v>
      </c>
      <c r="B653" s="98" t="str">
        <f>IF(C653=1,SUM($C$23:C653),"")</f>
        <v/>
      </c>
      <c r="C653" s="98">
        <f t="shared" si="183"/>
        <v>0</v>
      </c>
      <c r="D653" t="str">
        <f t="shared" si="195"/>
        <v>1900-1-Abgabe-</v>
      </c>
      <c r="E653" s="7" t="str">
        <f t="shared" ca="1" si="184"/>
        <v>-</v>
      </c>
      <c r="F653" s="7">
        <f t="shared" si="196"/>
        <v>1900</v>
      </c>
      <c r="G653" s="7">
        <f t="shared" si="197"/>
        <v>1</v>
      </c>
      <c r="H653" s="162">
        <f t="shared" si="194"/>
        <v>631</v>
      </c>
      <c r="I653" s="77"/>
      <c r="J653" s="78"/>
      <c r="K653" s="79"/>
      <c r="L653" s="80"/>
      <c r="M653" s="177"/>
      <c r="N653" s="309" t="str">
        <f t="shared" ca="1" si="185"/>
        <v/>
      </c>
      <c r="O653" s="310" t="str">
        <f ca="1">IFERROR(IF(VLOOKUP($E653,'SD Abgabe'!$A$32:$N$610,'SD Abgabe'!$D$28,FALSE)=0,"",VLOOKUP($E653,'SD Abgabe'!$A$32:$N$610,'SD Abgabe'!$D$28,FALSE)),"")</f>
        <v/>
      </c>
      <c r="P653" s="313"/>
      <c r="Q653" s="317" t="str">
        <f>IF(OR($M653=0,L653&lt;&gt;0),"",IFERROR(VLOOKUP($E653,'SD Abgabe'!$A$32:$N$610,'SD Abgabe'!$E$28,FALSE),""))</f>
        <v/>
      </c>
      <c r="R653" s="87"/>
      <c r="S653" s="81" t="str">
        <f t="shared" si="186"/>
        <v/>
      </c>
      <c r="T653" s="82">
        <f>IF(M653="Tierische Erzeugnisse",IF(OR($M653=0,L653&lt;&gt;0,U653&gt;0),"",IFERROR(VLOOKUP($E653,'SD Abgabe'!$A$32:$N$4326,'SD Abgabe'!$J$28,FALSE),0)),)</f>
        <v>0</v>
      </c>
      <c r="U653" s="83"/>
      <c r="V653" s="81" t="str">
        <f t="shared" si="198"/>
        <v/>
      </c>
      <c r="W653" s="82">
        <f>IF(M653="organische Düngemittel",IF(OR($M653=0,L653&lt;&gt;0,X653&gt;0),"",IFERROR(VLOOKUP($E653,'SD Abgabe'!$A$32:$N$4326,'SD Abgabe'!$J$28,FALSE),)),)</f>
        <v>0</v>
      </c>
      <c r="X653" s="84"/>
      <c r="Y653" s="85" t="str">
        <f ca="1">IFERROR(VLOOKUP($E653,'SD Abgabe'!$A$32:$N$610,Y$20,FALSE),"")</f>
        <v/>
      </c>
      <c r="Z653" s="86" t="str">
        <f ca="1">IFERROR(IF(AND(J653&lt;&gt;"eigene Stoffe",VLOOKUP($E653,'SD Abgabe'!$A$32:$N$610,'SD Abgabe'!$G$28,FALSE)=0),"",IF($L653&lt;&gt;0,"",IFERROR(IF(AND(P653&gt;0,O653&lt;&gt;"",Q653&lt;&gt;"t TM"),VLOOKUP($E653,'SD Abgabe'!$A$32:$N$610,'SD Abgabe'!$G$28,FALSE)/O653*P653,VLOOKUP($E653,'SD Abgabe'!$A$32:$N$610,'SD Abgabe'!$G$28,FALSE)),""))),"")</f>
        <v/>
      </c>
      <c r="AA653" s="87"/>
      <c r="AB653" s="86" t="str">
        <f ca="1">IFERROR(IF(AND(J653&lt;&gt;"eigene Stoffe",VLOOKUP($E653,'SD Abgabe'!$A$32:$N$610,'SD Abgabe'!$H$28,FALSE)=0),"",IF($L653&lt;&gt;0,"",IFERROR(IF(AND(P653&gt;0,O653&lt;&gt;"",Q653&lt;&gt;"t TM"),VLOOKUP($E653,'SD Abgabe'!$A$32:$N$610,'SD Abgabe'!$H$28,FALSE)/O653*P653,VLOOKUP($E653,'SD Abgabe'!$A$32:$N$610,'SD Abgabe'!$H$28,FALSE)),""))),"")</f>
        <v/>
      </c>
      <c r="AC653" s="87"/>
      <c r="AD653" s="424" t="s">
        <v>667</v>
      </c>
      <c r="AE653" s="26" t="str">
        <f>IF($M653=0,"",IFERROR(VLOOKUP($E653,'SD Abgabe'!$A$32:$N$556,AE$20,FALSE),""))</f>
        <v/>
      </c>
      <c r="AF653" s="15">
        <f t="shared" ca="1" si="199"/>
        <v>0</v>
      </c>
      <c r="AG653">
        <f t="shared" ca="1" si="187"/>
        <v>0</v>
      </c>
      <c r="AH653">
        <f t="shared" ca="1" si="188"/>
        <v>0</v>
      </c>
      <c r="AI653">
        <f t="shared" ca="1" si="189"/>
        <v>0</v>
      </c>
      <c r="AJ653">
        <f t="shared" ca="1" si="190"/>
        <v>0</v>
      </c>
      <c r="AK653">
        <f t="shared" si="200"/>
        <v>0</v>
      </c>
      <c r="AL653" s="28" t="e">
        <f ca="1">COUNTIF(OFFSET('SD Abgabe'!$C$32,VLOOKUP(J653,Art_Abgabe,3,FALSE),0,VLOOKUP(J653,Art_Abgabe,4,FALSE)-VLOOKUP(J653,Art_Abgabe,3,FALSE)+1,1),K653)</f>
        <v>#N/A</v>
      </c>
      <c r="AM653" s="14">
        <f ca="1">COUNTIF(OFFSET('SD Abgabe'!$M$32,VLOOKUP(E653,'SD Abgabe'!$A$33:$X$485,'SD Abgabe'!$X$28,FALSE),0,1,VLOOKUP(E653,'SD Abgabe'!$A$33:$Y$485,'SD Abgabe'!$Y$28,FALSE)),M653)</f>
        <v>0</v>
      </c>
      <c r="AN653" s="91">
        <f t="shared" ca="1" si="191"/>
        <v>0</v>
      </c>
      <c r="AO653" s="98">
        <f t="shared" si="201"/>
        <v>3</v>
      </c>
      <c r="AP653" s="98">
        <f t="shared" si="192"/>
        <v>0</v>
      </c>
      <c r="AQ653" s="17" t="str">
        <f t="shared" si="193"/>
        <v>1900-1-Abgabe</v>
      </c>
    </row>
    <row r="654" spans="1:43">
      <c r="A654" s="98">
        <f t="shared" si="182"/>
        <v>0</v>
      </c>
      <c r="B654" s="98" t="str">
        <f>IF(C654=1,SUM($C$23:C654),"")</f>
        <v/>
      </c>
      <c r="C654" s="98">
        <f t="shared" si="183"/>
        <v>0</v>
      </c>
      <c r="D654" t="str">
        <f t="shared" si="195"/>
        <v>1900-1-Abgabe-</v>
      </c>
      <c r="E654" s="7" t="str">
        <f t="shared" ca="1" si="184"/>
        <v>-</v>
      </c>
      <c r="F654" s="7">
        <f t="shared" si="196"/>
        <v>1900</v>
      </c>
      <c r="G654" s="7">
        <f t="shared" si="197"/>
        <v>1</v>
      </c>
      <c r="H654" s="162">
        <f t="shared" si="194"/>
        <v>632</v>
      </c>
      <c r="I654" s="77"/>
      <c r="J654" s="78"/>
      <c r="K654" s="79"/>
      <c r="L654" s="80"/>
      <c r="M654" s="177"/>
      <c r="N654" s="309" t="str">
        <f t="shared" ca="1" si="185"/>
        <v/>
      </c>
      <c r="O654" s="310" t="str">
        <f ca="1">IFERROR(IF(VLOOKUP($E654,'SD Abgabe'!$A$32:$N$610,'SD Abgabe'!$D$28,FALSE)=0,"",VLOOKUP($E654,'SD Abgabe'!$A$32:$N$610,'SD Abgabe'!$D$28,FALSE)),"")</f>
        <v/>
      </c>
      <c r="P654" s="313"/>
      <c r="Q654" s="317" t="str">
        <f>IF(OR($M654=0,L654&lt;&gt;0),"",IFERROR(VLOOKUP($E654,'SD Abgabe'!$A$32:$N$610,'SD Abgabe'!$E$28,FALSE),""))</f>
        <v/>
      </c>
      <c r="R654" s="87"/>
      <c r="S654" s="81" t="str">
        <f t="shared" si="186"/>
        <v/>
      </c>
      <c r="T654" s="82">
        <f>IF(M654="Tierische Erzeugnisse",IF(OR($M654=0,L654&lt;&gt;0,U654&gt;0),"",IFERROR(VLOOKUP($E654,'SD Abgabe'!$A$32:$N$4326,'SD Abgabe'!$J$28,FALSE),0)),)</f>
        <v>0</v>
      </c>
      <c r="U654" s="83"/>
      <c r="V654" s="81" t="str">
        <f t="shared" si="198"/>
        <v/>
      </c>
      <c r="W654" s="82">
        <f>IF(M654="organische Düngemittel",IF(OR($M654=0,L654&lt;&gt;0,X654&gt;0),"",IFERROR(VLOOKUP($E654,'SD Abgabe'!$A$32:$N$4326,'SD Abgabe'!$J$28,FALSE),)),)</f>
        <v>0</v>
      </c>
      <c r="X654" s="84"/>
      <c r="Y654" s="85" t="str">
        <f ca="1">IFERROR(VLOOKUP($E654,'SD Abgabe'!$A$32:$N$610,Y$20,FALSE),"")</f>
        <v/>
      </c>
      <c r="Z654" s="86" t="str">
        <f ca="1">IFERROR(IF(AND(J654&lt;&gt;"eigene Stoffe",VLOOKUP($E654,'SD Abgabe'!$A$32:$N$610,'SD Abgabe'!$G$28,FALSE)=0),"",IF($L654&lt;&gt;0,"",IFERROR(IF(AND(P654&gt;0,O654&lt;&gt;"",Q654&lt;&gt;"t TM"),VLOOKUP($E654,'SD Abgabe'!$A$32:$N$610,'SD Abgabe'!$G$28,FALSE)/O654*P654,VLOOKUP($E654,'SD Abgabe'!$A$32:$N$610,'SD Abgabe'!$G$28,FALSE)),""))),"")</f>
        <v/>
      </c>
      <c r="AA654" s="87"/>
      <c r="AB654" s="86" t="str">
        <f ca="1">IFERROR(IF(AND(J654&lt;&gt;"eigene Stoffe",VLOOKUP($E654,'SD Abgabe'!$A$32:$N$610,'SD Abgabe'!$H$28,FALSE)=0),"",IF($L654&lt;&gt;0,"",IFERROR(IF(AND(P654&gt;0,O654&lt;&gt;"",Q654&lt;&gt;"t TM"),VLOOKUP($E654,'SD Abgabe'!$A$32:$N$610,'SD Abgabe'!$H$28,FALSE)/O654*P654,VLOOKUP($E654,'SD Abgabe'!$A$32:$N$610,'SD Abgabe'!$H$28,FALSE)),""))),"")</f>
        <v/>
      </c>
      <c r="AC654" s="87"/>
      <c r="AD654" s="424" t="s">
        <v>667</v>
      </c>
      <c r="AE654" s="26" t="str">
        <f>IF($M654=0,"",IFERROR(VLOOKUP($E654,'SD Abgabe'!$A$32:$N$556,AE$20,FALSE),""))</f>
        <v/>
      </c>
      <c r="AF654" s="15">
        <f t="shared" ca="1" si="199"/>
        <v>0</v>
      </c>
      <c r="AG654">
        <f t="shared" ca="1" si="187"/>
        <v>0</v>
      </c>
      <c r="AH654">
        <f t="shared" ca="1" si="188"/>
        <v>0</v>
      </c>
      <c r="AI654">
        <f t="shared" ca="1" si="189"/>
        <v>0</v>
      </c>
      <c r="AJ654">
        <f t="shared" ca="1" si="190"/>
        <v>0</v>
      </c>
      <c r="AK654">
        <f t="shared" si="200"/>
        <v>0</v>
      </c>
      <c r="AL654" s="28" t="e">
        <f ca="1">COUNTIF(OFFSET('SD Abgabe'!$C$32,VLOOKUP(J654,Art_Abgabe,3,FALSE),0,VLOOKUP(J654,Art_Abgabe,4,FALSE)-VLOOKUP(J654,Art_Abgabe,3,FALSE)+1,1),K654)</f>
        <v>#N/A</v>
      </c>
      <c r="AM654" s="14">
        <f ca="1">COUNTIF(OFFSET('SD Abgabe'!$M$32,VLOOKUP(E654,'SD Abgabe'!$A$33:$X$485,'SD Abgabe'!$X$28,FALSE),0,1,VLOOKUP(E654,'SD Abgabe'!$A$33:$Y$485,'SD Abgabe'!$Y$28,FALSE)),M654)</f>
        <v>0</v>
      </c>
      <c r="AN654" s="91">
        <f t="shared" ca="1" si="191"/>
        <v>0</v>
      </c>
      <c r="AO654" s="98">
        <f t="shared" si="201"/>
        <v>3</v>
      </c>
      <c r="AP654" s="98">
        <f t="shared" si="192"/>
        <v>0</v>
      </c>
      <c r="AQ654" s="17" t="str">
        <f t="shared" si="193"/>
        <v>1900-1-Abgabe</v>
      </c>
    </row>
    <row r="655" spans="1:43">
      <c r="A655" s="98">
        <f t="shared" si="182"/>
        <v>0</v>
      </c>
      <c r="B655" s="98" t="str">
        <f>IF(C655=1,SUM($C$23:C655),"")</f>
        <v/>
      </c>
      <c r="C655" s="98">
        <f t="shared" si="183"/>
        <v>0</v>
      </c>
      <c r="D655" t="str">
        <f t="shared" si="195"/>
        <v>1900-1-Abgabe-</v>
      </c>
      <c r="E655" s="7" t="str">
        <f t="shared" ca="1" si="184"/>
        <v>-</v>
      </c>
      <c r="F655" s="7">
        <f t="shared" si="196"/>
        <v>1900</v>
      </c>
      <c r="G655" s="7">
        <f t="shared" si="197"/>
        <v>1</v>
      </c>
      <c r="H655" s="162">
        <f t="shared" si="194"/>
        <v>633</v>
      </c>
      <c r="I655" s="77"/>
      <c r="J655" s="78"/>
      <c r="K655" s="79"/>
      <c r="L655" s="80"/>
      <c r="M655" s="177"/>
      <c r="N655" s="309" t="str">
        <f t="shared" ca="1" si="185"/>
        <v/>
      </c>
      <c r="O655" s="310" t="str">
        <f ca="1">IFERROR(IF(VLOOKUP($E655,'SD Abgabe'!$A$32:$N$610,'SD Abgabe'!$D$28,FALSE)=0,"",VLOOKUP($E655,'SD Abgabe'!$A$32:$N$610,'SD Abgabe'!$D$28,FALSE)),"")</f>
        <v/>
      </c>
      <c r="P655" s="313"/>
      <c r="Q655" s="317" t="str">
        <f>IF(OR($M655=0,L655&lt;&gt;0),"",IFERROR(VLOOKUP($E655,'SD Abgabe'!$A$32:$N$610,'SD Abgabe'!$E$28,FALSE),""))</f>
        <v/>
      </c>
      <c r="R655" s="87"/>
      <c r="S655" s="81" t="str">
        <f t="shared" si="186"/>
        <v/>
      </c>
      <c r="T655" s="82">
        <f>IF(M655="Tierische Erzeugnisse",IF(OR($M655=0,L655&lt;&gt;0,U655&gt;0),"",IFERROR(VLOOKUP($E655,'SD Abgabe'!$A$32:$N$4326,'SD Abgabe'!$J$28,FALSE),0)),)</f>
        <v>0</v>
      </c>
      <c r="U655" s="83"/>
      <c r="V655" s="81" t="str">
        <f t="shared" si="198"/>
        <v/>
      </c>
      <c r="W655" s="82">
        <f>IF(M655="organische Düngemittel",IF(OR($M655=0,L655&lt;&gt;0,X655&gt;0),"",IFERROR(VLOOKUP($E655,'SD Abgabe'!$A$32:$N$4326,'SD Abgabe'!$J$28,FALSE),)),)</f>
        <v>0</v>
      </c>
      <c r="X655" s="84"/>
      <c r="Y655" s="85" t="str">
        <f ca="1">IFERROR(VLOOKUP($E655,'SD Abgabe'!$A$32:$N$610,Y$20,FALSE),"")</f>
        <v/>
      </c>
      <c r="Z655" s="86" t="str">
        <f ca="1">IFERROR(IF(AND(J655&lt;&gt;"eigene Stoffe",VLOOKUP($E655,'SD Abgabe'!$A$32:$N$610,'SD Abgabe'!$G$28,FALSE)=0),"",IF($L655&lt;&gt;0,"",IFERROR(IF(AND(P655&gt;0,O655&lt;&gt;"",Q655&lt;&gt;"t TM"),VLOOKUP($E655,'SD Abgabe'!$A$32:$N$610,'SD Abgabe'!$G$28,FALSE)/O655*P655,VLOOKUP($E655,'SD Abgabe'!$A$32:$N$610,'SD Abgabe'!$G$28,FALSE)),""))),"")</f>
        <v/>
      </c>
      <c r="AA655" s="87"/>
      <c r="AB655" s="86" t="str">
        <f ca="1">IFERROR(IF(AND(J655&lt;&gt;"eigene Stoffe",VLOOKUP($E655,'SD Abgabe'!$A$32:$N$610,'SD Abgabe'!$H$28,FALSE)=0),"",IF($L655&lt;&gt;0,"",IFERROR(IF(AND(P655&gt;0,O655&lt;&gt;"",Q655&lt;&gt;"t TM"),VLOOKUP($E655,'SD Abgabe'!$A$32:$N$610,'SD Abgabe'!$H$28,FALSE)/O655*P655,VLOOKUP($E655,'SD Abgabe'!$A$32:$N$610,'SD Abgabe'!$H$28,FALSE)),""))),"")</f>
        <v/>
      </c>
      <c r="AC655" s="87"/>
      <c r="AD655" s="424" t="s">
        <v>667</v>
      </c>
      <c r="AE655" s="26" t="str">
        <f>IF($M655=0,"",IFERROR(VLOOKUP($E655,'SD Abgabe'!$A$32:$N$556,AE$20,FALSE),""))</f>
        <v/>
      </c>
      <c r="AF655" s="15">
        <f t="shared" ca="1" si="199"/>
        <v>0</v>
      </c>
      <c r="AG655">
        <f t="shared" ca="1" si="187"/>
        <v>0</v>
      </c>
      <c r="AH655">
        <f t="shared" ca="1" si="188"/>
        <v>0</v>
      </c>
      <c r="AI655">
        <f t="shared" ca="1" si="189"/>
        <v>0</v>
      </c>
      <c r="AJ655">
        <f t="shared" ca="1" si="190"/>
        <v>0</v>
      </c>
      <c r="AK655">
        <f t="shared" si="200"/>
        <v>0</v>
      </c>
      <c r="AL655" s="28" t="e">
        <f ca="1">COUNTIF(OFFSET('SD Abgabe'!$C$32,VLOOKUP(J655,Art_Abgabe,3,FALSE),0,VLOOKUP(J655,Art_Abgabe,4,FALSE)-VLOOKUP(J655,Art_Abgabe,3,FALSE)+1,1),K655)</f>
        <v>#N/A</v>
      </c>
      <c r="AM655" s="14">
        <f ca="1">COUNTIF(OFFSET('SD Abgabe'!$M$32,VLOOKUP(E655,'SD Abgabe'!$A$33:$X$485,'SD Abgabe'!$X$28,FALSE),0,1,VLOOKUP(E655,'SD Abgabe'!$A$33:$Y$485,'SD Abgabe'!$Y$28,FALSE)),M655)</f>
        <v>0</v>
      </c>
      <c r="AN655" s="91">
        <f t="shared" ca="1" si="191"/>
        <v>0</v>
      </c>
      <c r="AO655" s="98">
        <f t="shared" si="201"/>
        <v>3</v>
      </c>
      <c r="AP655" s="98">
        <f t="shared" si="192"/>
        <v>0</v>
      </c>
      <c r="AQ655" s="17" t="str">
        <f t="shared" si="193"/>
        <v>1900-1-Abgabe</v>
      </c>
    </row>
    <row r="656" spans="1:43">
      <c r="A656" s="98">
        <f t="shared" si="182"/>
        <v>0</v>
      </c>
      <c r="B656" s="98" t="str">
        <f>IF(C656=1,SUM($C$23:C656),"")</f>
        <v/>
      </c>
      <c r="C656" s="98">
        <f t="shared" si="183"/>
        <v>0</v>
      </c>
      <c r="D656" t="str">
        <f t="shared" si="195"/>
        <v>1900-1-Abgabe-</v>
      </c>
      <c r="E656" s="7" t="str">
        <f t="shared" ca="1" si="184"/>
        <v>-</v>
      </c>
      <c r="F656" s="7">
        <f t="shared" si="196"/>
        <v>1900</v>
      </c>
      <c r="G656" s="7">
        <f t="shared" si="197"/>
        <v>1</v>
      </c>
      <c r="H656" s="162">
        <f t="shared" si="194"/>
        <v>634</v>
      </c>
      <c r="I656" s="77"/>
      <c r="J656" s="78"/>
      <c r="K656" s="79"/>
      <c r="L656" s="80"/>
      <c r="M656" s="177"/>
      <c r="N656" s="309" t="str">
        <f t="shared" ca="1" si="185"/>
        <v/>
      </c>
      <c r="O656" s="310" t="str">
        <f ca="1">IFERROR(IF(VLOOKUP($E656,'SD Abgabe'!$A$32:$N$610,'SD Abgabe'!$D$28,FALSE)=0,"",VLOOKUP($E656,'SD Abgabe'!$A$32:$N$610,'SD Abgabe'!$D$28,FALSE)),"")</f>
        <v/>
      </c>
      <c r="P656" s="313"/>
      <c r="Q656" s="317" t="str">
        <f>IF(OR($M656=0,L656&lt;&gt;0),"",IFERROR(VLOOKUP($E656,'SD Abgabe'!$A$32:$N$610,'SD Abgabe'!$E$28,FALSE),""))</f>
        <v/>
      </c>
      <c r="R656" s="87"/>
      <c r="S656" s="81" t="str">
        <f t="shared" si="186"/>
        <v/>
      </c>
      <c r="T656" s="82">
        <f>IF(M656="Tierische Erzeugnisse",IF(OR($M656=0,L656&lt;&gt;0,U656&gt;0),"",IFERROR(VLOOKUP($E656,'SD Abgabe'!$A$32:$N$4326,'SD Abgabe'!$J$28,FALSE),0)),)</f>
        <v>0</v>
      </c>
      <c r="U656" s="83"/>
      <c r="V656" s="81" t="str">
        <f t="shared" si="198"/>
        <v/>
      </c>
      <c r="W656" s="82">
        <f>IF(M656="organische Düngemittel",IF(OR($M656=0,L656&lt;&gt;0,X656&gt;0),"",IFERROR(VLOOKUP($E656,'SD Abgabe'!$A$32:$N$4326,'SD Abgabe'!$J$28,FALSE),)),)</f>
        <v>0</v>
      </c>
      <c r="X656" s="84"/>
      <c r="Y656" s="85" t="str">
        <f ca="1">IFERROR(VLOOKUP($E656,'SD Abgabe'!$A$32:$N$610,Y$20,FALSE),"")</f>
        <v/>
      </c>
      <c r="Z656" s="86" t="str">
        <f ca="1">IFERROR(IF(AND(J656&lt;&gt;"eigene Stoffe",VLOOKUP($E656,'SD Abgabe'!$A$32:$N$610,'SD Abgabe'!$G$28,FALSE)=0),"",IF($L656&lt;&gt;0,"",IFERROR(IF(AND(P656&gt;0,O656&lt;&gt;"",Q656&lt;&gt;"t TM"),VLOOKUP($E656,'SD Abgabe'!$A$32:$N$610,'SD Abgabe'!$G$28,FALSE)/O656*P656,VLOOKUP($E656,'SD Abgabe'!$A$32:$N$610,'SD Abgabe'!$G$28,FALSE)),""))),"")</f>
        <v/>
      </c>
      <c r="AA656" s="87"/>
      <c r="AB656" s="86" t="str">
        <f ca="1">IFERROR(IF(AND(J656&lt;&gt;"eigene Stoffe",VLOOKUP($E656,'SD Abgabe'!$A$32:$N$610,'SD Abgabe'!$H$28,FALSE)=0),"",IF($L656&lt;&gt;0,"",IFERROR(IF(AND(P656&gt;0,O656&lt;&gt;"",Q656&lt;&gt;"t TM"),VLOOKUP($E656,'SD Abgabe'!$A$32:$N$610,'SD Abgabe'!$H$28,FALSE)/O656*P656,VLOOKUP($E656,'SD Abgabe'!$A$32:$N$610,'SD Abgabe'!$H$28,FALSE)),""))),"")</f>
        <v/>
      </c>
      <c r="AC656" s="87"/>
      <c r="AD656" s="424" t="s">
        <v>667</v>
      </c>
      <c r="AE656" s="26" t="str">
        <f>IF($M656=0,"",IFERROR(VLOOKUP($E656,'SD Abgabe'!$A$32:$N$556,AE$20,FALSE),""))</f>
        <v/>
      </c>
      <c r="AF656" s="15">
        <f t="shared" ca="1" si="199"/>
        <v>0</v>
      </c>
      <c r="AG656">
        <f t="shared" ca="1" si="187"/>
        <v>0</v>
      </c>
      <c r="AH656">
        <f t="shared" ca="1" si="188"/>
        <v>0</v>
      </c>
      <c r="AI656">
        <f t="shared" ca="1" si="189"/>
        <v>0</v>
      </c>
      <c r="AJ656">
        <f t="shared" ca="1" si="190"/>
        <v>0</v>
      </c>
      <c r="AK656">
        <f t="shared" si="200"/>
        <v>0</v>
      </c>
      <c r="AL656" s="28" t="e">
        <f ca="1">COUNTIF(OFFSET('SD Abgabe'!$C$32,VLOOKUP(J656,Art_Abgabe,3,FALSE),0,VLOOKUP(J656,Art_Abgabe,4,FALSE)-VLOOKUP(J656,Art_Abgabe,3,FALSE)+1,1),K656)</f>
        <v>#N/A</v>
      </c>
      <c r="AM656" s="14">
        <f ca="1">COUNTIF(OFFSET('SD Abgabe'!$M$32,VLOOKUP(E656,'SD Abgabe'!$A$33:$X$485,'SD Abgabe'!$X$28,FALSE),0,1,VLOOKUP(E656,'SD Abgabe'!$A$33:$Y$485,'SD Abgabe'!$Y$28,FALSE)),M656)</f>
        <v>0</v>
      </c>
      <c r="AN656" s="91">
        <f t="shared" ca="1" si="191"/>
        <v>0</v>
      </c>
      <c r="AO656" s="98">
        <f t="shared" si="201"/>
        <v>3</v>
      </c>
      <c r="AP656" s="98">
        <f t="shared" si="192"/>
        <v>0</v>
      </c>
      <c r="AQ656" s="17" t="str">
        <f t="shared" si="193"/>
        <v>1900-1-Abgabe</v>
      </c>
    </row>
    <row r="657" spans="1:43">
      <c r="A657" s="98">
        <f t="shared" si="182"/>
        <v>0</v>
      </c>
      <c r="B657" s="98" t="str">
        <f>IF(C657=1,SUM($C$23:C657),"")</f>
        <v/>
      </c>
      <c r="C657" s="98">
        <f t="shared" si="183"/>
        <v>0</v>
      </c>
      <c r="D657" t="str">
        <f t="shared" si="195"/>
        <v>1900-1-Abgabe-</v>
      </c>
      <c r="E657" s="7" t="str">
        <f t="shared" ca="1" si="184"/>
        <v>-</v>
      </c>
      <c r="F657" s="7">
        <f t="shared" si="196"/>
        <v>1900</v>
      </c>
      <c r="G657" s="7">
        <f t="shared" si="197"/>
        <v>1</v>
      </c>
      <c r="H657" s="162">
        <f t="shared" si="194"/>
        <v>635</v>
      </c>
      <c r="I657" s="77"/>
      <c r="J657" s="78"/>
      <c r="K657" s="79"/>
      <c r="L657" s="80"/>
      <c r="M657" s="177"/>
      <c r="N657" s="309" t="str">
        <f t="shared" ca="1" si="185"/>
        <v/>
      </c>
      <c r="O657" s="310" t="str">
        <f ca="1">IFERROR(IF(VLOOKUP($E657,'SD Abgabe'!$A$32:$N$610,'SD Abgabe'!$D$28,FALSE)=0,"",VLOOKUP($E657,'SD Abgabe'!$A$32:$N$610,'SD Abgabe'!$D$28,FALSE)),"")</f>
        <v/>
      </c>
      <c r="P657" s="313"/>
      <c r="Q657" s="317" t="str">
        <f>IF(OR($M657=0,L657&lt;&gt;0),"",IFERROR(VLOOKUP($E657,'SD Abgabe'!$A$32:$N$610,'SD Abgabe'!$E$28,FALSE),""))</f>
        <v/>
      </c>
      <c r="R657" s="87"/>
      <c r="S657" s="81" t="str">
        <f t="shared" si="186"/>
        <v/>
      </c>
      <c r="T657" s="82">
        <f>IF(M657="Tierische Erzeugnisse",IF(OR($M657=0,L657&lt;&gt;0,U657&gt;0),"",IFERROR(VLOOKUP($E657,'SD Abgabe'!$A$32:$N$4326,'SD Abgabe'!$J$28,FALSE),0)),)</f>
        <v>0</v>
      </c>
      <c r="U657" s="83"/>
      <c r="V657" s="81" t="str">
        <f t="shared" si="198"/>
        <v/>
      </c>
      <c r="W657" s="82">
        <f>IF(M657="organische Düngemittel",IF(OR($M657=0,L657&lt;&gt;0,X657&gt;0),"",IFERROR(VLOOKUP($E657,'SD Abgabe'!$A$32:$N$4326,'SD Abgabe'!$J$28,FALSE),)),)</f>
        <v>0</v>
      </c>
      <c r="X657" s="84"/>
      <c r="Y657" s="85" t="str">
        <f ca="1">IFERROR(VLOOKUP($E657,'SD Abgabe'!$A$32:$N$610,Y$20,FALSE),"")</f>
        <v/>
      </c>
      <c r="Z657" s="86" t="str">
        <f ca="1">IFERROR(IF(AND(J657&lt;&gt;"eigene Stoffe",VLOOKUP($E657,'SD Abgabe'!$A$32:$N$610,'SD Abgabe'!$G$28,FALSE)=0),"",IF($L657&lt;&gt;0,"",IFERROR(IF(AND(P657&gt;0,O657&lt;&gt;"",Q657&lt;&gt;"t TM"),VLOOKUP($E657,'SD Abgabe'!$A$32:$N$610,'SD Abgabe'!$G$28,FALSE)/O657*P657,VLOOKUP($E657,'SD Abgabe'!$A$32:$N$610,'SD Abgabe'!$G$28,FALSE)),""))),"")</f>
        <v/>
      </c>
      <c r="AA657" s="87"/>
      <c r="AB657" s="86" t="str">
        <f ca="1">IFERROR(IF(AND(J657&lt;&gt;"eigene Stoffe",VLOOKUP($E657,'SD Abgabe'!$A$32:$N$610,'SD Abgabe'!$H$28,FALSE)=0),"",IF($L657&lt;&gt;0,"",IFERROR(IF(AND(P657&gt;0,O657&lt;&gt;"",Q657&lt;&gt;"t TM"),VLOOKUP($E657,'SD Abgabe'!$A$32:$N$610,'SD Abgabe'!$H$28,FALSE)/O657*P657,VLOOKUP($E657,'SD Abgabe'!$A$32:$N$610,'SD Abgabe'!$H$28,FALSE)),""))),"")</f>
        <v/>
      </c>
      <c r="AC657" s="87"/>
      <c r="AD657" s="424" t="s">
        <v>667</v>
      </c>
      <c r="AE657" s="26" t="str">
        <f>IF($M657=0,"",IFERROR(VLOOKUP($E657,'SD Abgabe'!$A$32:$N$556,AE$20,FALSE),""))</f>
        <v/>
      </c>
      <c r="AF657" s="15">
        <f t="shared" ca="1" si="199"/>
        <v>0</v>
      </c>
      <c r="AG657">
        <f t="shared" ca="1" si="187"/>
        <v>0</v>
      </c>
      <c r="AH657">
        <f t="shared" ca="1" si="188"/>
        <v>0</v>
      </c>
      <c r="AI657">
        <f t="shared" ca="1" si="189"/>
        <v>0</v>
      </c>
      <c r="AJ657">
        <f t="shared" ca="1" si="190"/>
        <v>0</v>
      </c>
      <c r="AK657">
        <f t="shared" si="200"/>
        <v>0</v>
      </c>
      <c r="AL657" s="28" t="e">
        <f ca="1">COUNTIF(OFFSET('SD Abgabe'!$C$32,VLOOKUP(J657,Art_Abgabe,3,FALSE),0,VLOOKUP(J657,Art_Abgabe,4,FALSE)-VLOOKUP(J657,Art_Abgabe,3,FALSE)+1,1),K657)</f>
        <v>#N/A</v>
      </c>
      <c r="AM657" s="14">
        <f ca="1">COUNTIF(OFFSET('SD Abgabe'!$M$32,VLOOKUP(E657,'SD Abgabe'!$A$33:$X$485,'SD Abgabe'!$X$28,FALSE),0,1,VLOOKUP(E657,'SD Abgabe'!$A$33:$Y$485,'SD Abgabe'!$Y$28,FALSE)),M657)</f>
        <v>0</v>
      </c>
      <c r="AN657" s="91">
        <f t="shared" ca="1" si="191"/>
        <v>0</v>
      </c>
      <c r="AO657" s="98">
        <f t="shared" si="201"/>
        <v>3</v>
      </c>
      <c r="AP657" s="98">
        <f t="shared" si="192"/>
        <v>0</v>
      </c>
      <c r="AQ657" s="17" t="str">
        <f t="shared" si="193"/>
        <v>1900-1-Abgabe</v>
      </c>
    </row>
    <row r="658" spans="1:43">
      <c r="A658" s="98">
        <f t="shared" si="182"/>
        <v>0</v>
      </c>
      <c r="B658" s="98" t="str">
        <f>IF(C658=1,SUM($C$23:C658),"")</f>
        <v/>
      </c>
      <c r="C658" s="98">
        <f t="shared" si="183"/>
        <v>0</v>
      </c>
      <c r="D658" t="str">
        <f t="shared" si="195"/>
        <v>1900-1-Abgabe-</v>
      </c>
      <c r="E658" s="7" t="str">
        <f t="shared" ca="1" si="184"/>
        <v>-</v>
      </c>
      <c r="F658" s="7">
        <f t="shared" si="196"/>
        <v>1900</v>
      </c>
      <c r="G658" s="7">
        <f t="shared" si="197"/>
        <v>1</v>
      </c>
      <c r="H658" s="162">
        <f t="shared" si="194"/>
        <v>636</v>
      </c>
      <c r="I658" s="77"/>
      <c r="J658" s="78"/>
      <c r="K658" s="79"/>
      <c r="L658" s="80"/>
      <c r="M658" s="177"/>
      <c r="N658" s="309" t="str">
        <f t="shared" ca="1" si="185"/>
        <v/>
      </c>
      <c r="O658" s="310" t="str">
        <f ca="1">IFERROR(IF(VLOOKUP($E658,'SD Abgabe'!$A$32:$N$610,'SD Abgabe'!$D$28,FALSE)=0,"",VLOOKUP($E658,'SD Abgabe'!$A$32:$N$610,'SD Abgabe'!$D$28,FALSE)),"")</f>
        <v/>
      </c>
      <c r="P658" s="313"/>
      <c r="Q658" s="317" t="str">
        <f>IF(OR($M658=0,L658&lt;&gt;0),"",IFERROR(VLOOKUP($E658,'SD Abgabe'!$A$32:$N$610,'SD Abgabe'!$E$28,FALSE),""))</f>
        <v/>
      </c>
      <c r="R658" s="87"/>
      <c r="S658" s="81" t="str">
        <f t="shared" si="186"/>
        <v/>
      </c>
      <c r="T658" s="82">
        <f>IF(M658="Tierische Erzeugnisse",IF(OR($M658=0,L658&lt;&gt;0,U658&gt;0),"",IFERROR(VLOOKUP($E658,'SD Abgabe'!$A$32:$N$4326,'SD Abgabe'!$J$28,FALSE),0)),)</f>
        <v>0</v>
      </c>
      <c r="U658" s="83"/>
      <c r="V658" s="81" t="str">
        <f t="shared" si="198"/>
        <v/>
      </c>
      <c r="W658" s="82">
        <f>IF(M658="organische Düngemittel",IF(OR($M658=0,L658&lt;&gt;0,X658&gt;0),"",IFERROR(VLOOKUP($E658,'SD Abgabe'!$A$32:$N$4326,'SD Abgabe'!$J$28,FALSE),)),)</f>
        <v>0</v>
      </c>
      <c r="X658" s="84"/>
      <c r="Y658" s="85" t="str">
        <f ca="1">IFERROR(VLOOKUP($E658,'SD Abgabe'!$A$32:$N$610,Y$20,FALSE),"")</f>
        <v/>
      </c>
      <c r="Z658" s="86" t="str">
        <f ca="1">IFERROR(IF(AND(J658&lt;&gt;"eigene Stoffe",VLOOKUP($E658,'SD Abgabe'!$A$32:$N$610,'SD Abgabe'!$G$28,FALSE)=0),"",IF($L658&lt;&gt;0,"",IFERROR(IF(AND(P658&gt;0,O658&lt;&gt;"",Q658&lt;&gt;"t TM"),VLOOKUP($E658,'SD Abgabe'!$A$32:$N$610,'SD Abgabe'!$G$28,FALSE)/O658*P658,VLOOKUP($E658,'SD Abgabe'!$A$32:$N$610,'SD Abgabe'!$G$28,FALSE)),""))),"")</f>
        <v/>
      </c>
      <c r="AA658" s="87"/>
      <c r="AB658" s="86" t="str">
        <f ca="1">IFERROR(IF(AND(J658&lt;&gt;"eigene Stoffe",VLOOKUP($E658,'SD Abgabe'!$A$32:$N$610,'SD Abgabe'!$H$28,FALSE)=0),"",IF($L658&lt;&gt;0,"",IFERROR(IF(AND(P658&gt;0,O658&lt;&gt;"",Q658&lt;&gt;"t TM"),VLOOKUP($E658,'SD Abgabe'!$A$32:$N$610,'SD Abgabe'!$H$28,FALSE)/O658*P658,VLOOKUP($E658,'SD Abgabe'!$A$32:$N$610,'SD Abgabe'!$H$28,FALSE)),""))),"")</f>
        <v/>
      </c>
      <c r="AC658" s="87"/>
      <c r="AD658" s="424" t="s">
        <v>667</v>
      </c>
      <c r="AE658" s="26" t="str">
        <f>IF($M658=0,"",IFERROR(VLOOKUP($E658,'SD Abgabe'!$A$32:$N$556,AE$20,FALSE),""))</f>
        <v/>
      </c>
      <c r="AF658" s="15">
        <f t="shared" ca="1" si="199"/>
        <v>0</v>
      </c>
      <c r="AG658">
        <f t="shared" ca="1" si="187"/>
        <v>0</v>
      </c>
      <c r="AH658">
        <f t="shared" ca="1" si="188"/>
        <v>0</v>
      </c>
      <c r="AI658">
        <f t="shared" ca="1" si="189"/>
        <v>0</v>
      </c>
      <c r="AJ658">
        <f t="shared" ca="1" si="190"/>
        <v>0</v>
      </c>
      <c r="AK658">
        <f t="shared" si="200"/>
        <v>0</v>
      </c>
      <c r="AL658" s="28" t="e">
        <f ca="1">COUNTIF(OFFSET('SD Abgabe'!$C$32,VLOOKUP(J658,Art_Abgabe,3,FALSE),0,VLOOKUP(J658,Art_Abgabe,4,FALSE)-VLOOKUP(J658,Art_Abgabe,3,FALSE)+1,1),K658)</f>
        <v>#N/A</v>
      </c>
      <c r="AM658" s="14">
        <f ca="1">COUNTIF(OFFSET('SD Abgabe'!$M$32,VLOOKUP(E658,'SD Abgabe'!$A$33:$X$485,'SD Abgabe'!$X$28,FALSE),0,1,VLOOKUP(E658,'SD Abgabe'!$A$33:$Y$485,'SD Abgabe'!$Y$28,FALSE)),M658)</f>
        <v>0</v>
      </c>
      <c r="AN658" s="91">
        <f t="shared" ca="1" si="191"/>
        <v>0</v>
      </c>
      <c r="AO658" s="98">
        <f t="shared" si="201"/>
        <v>3</v>
      </c>
      <c r="AP658" s="98">
        <f t="shared" si="192"/>
        <v>0</v>
      </c>
      <c r="AQ658" s="17" t="str">
        <f t="shared" si="193"/>
        <v>1900-1-Abgabe</v>
      </c>
    </row>
    <row r="659" spans="1:43">
      <c r="A659" s="98">
        <f t="shared" si="182"/>
        <v>0</v>
      </c>
      <c r="B659" s="98" t="str">
        <f>IF(C659=1,SUM($C$23:C659),"")</f>
        <v/>
      </c>
      <c r="C659" s="98">
        <f t="shared" si="183"/>
        <v>0</v>
      </c>
      <c r="D659" t="str">
        <f t="shared" si="195"/>
        <v>1900-1-Abgabe-</v>
      </c>
      <c r="E659" s="7" t="str">
        <f t="shared" ca="1" si="184"/>
        <v>-</v>
      </c>
      <c r="F659" s="7">
        <f t="shared" si="196"/>
        <v>1900</v>
      </c>
      <c r="G659" s="7">
        <f t="shared" si="197"/>
        <v>1</v>
      </c>
      <c r="H659" s="162">
        <f t="shared" si="194"/>
        <v>637</v>
      </c>
      <c r="I659" s="77"/>
      <c r="J659" s="78"/>
      <c r="K659" s="79"/>
      <c r="L659" s="80"/>
      <c r="M659" s="177"/>
      <c r="N659" s="309" t="str">
        <f t="shared" ca="1" si="185"/>
        <v/>
      </c>
      <c r="O659" s="310" t="str">
        <f ca="1">IFERROR(IF(VLOOKUP($E659,'SD Abgabe'!$A$32:$N$610,'SD Abgabe'!$D$28,FALSE)=0,"",VLOOKUP($E659,'SD Abgabe'!$A$32:$N$610,'SD Abgabe'!$D$28,FALSE)),"")</f>
        <v/>
      </c>
      <c r="P659" s="313"/>
      <c r="Q659" s="317" t="str">
        <f>IF(OR($M659=0,L659&lt;&gt;0),"",IFERROR(VLOOKUP($E659,'SD Abgabe'!$A$32:$N$610,'SD Abgabe'!$E$28,FALSE),""))</f>
        <v/>
      </c>
      <c r="R659" s="87"/>
      <c r="S659" s="81" t="str">
        <f t="shared" si="186"/>
        <v/>
      </c>
      <c r="T659" s="82">
        <f>IF(M659="Tierische Erzeugnisse",IF(OR($M659=0,L659&lt;&gt;0,U659&gt;0),"",IFERROR(VLOOKUP($E659,'SD Abgabe'!$A$32:$N$4326,'SD Abgabe'!$J$28,FALSE),0)),)</f>
        <v>0</v>
      </c>
      <c r="U659" s="83"/>
      <c r="V659" s="81" t="str">
        <f t="shared" si="198"/>
        <v/>
      </c>
      <c r="W659" s="82">
        <f>IF(M659="organische Düngemittel",IF(OR($M659=0,L659&lt;&gt;0,X659&gt;0),"",IFERROR(VLOOKUP($E659,'SD Abgabe'!$A$32:$N$4326,'SD Abgabe'!$J$28,FALSE),)),)</f>
        <v>0</v>
      </c>
      <c r="X659" s="84"/>
      <c r="Y659" s="85" t="str">
        <f ca="1">IFERROR(VLOOKUP($E659,'SD Abgabe'!$A$32:$N$610,Y$20,FALSE),"")</f>
        <v/>
      </c>
      <c r="Z659" s="86" t="str">
        <f ca="1">IFERROR(IF(AND(J659&lt;&gt;"eigene Stoffe",VLOOKUP($E659,'SD Abgabe'!$A$32:$N$610,'SD Abgabe'!$G$28,FALSE)=0),"",IF($L659&lt;&gt;0,"",IFERROR(IF(AND(P659&gt;0,O659&lt;&gt;"",Q659&lt;&gt;"t TM"),VLOOKUP($E659,'SD Abgabe'!$A$32:$N$610,'SD Abgabe'!$G$28,FALSE)/O659*P659,VLOOKUP($E659,'SD Abgabe'!$A$32:$N$610,'SD Abgabe'!$G$28,FALSE)),""))),"")</f>
        <v/>
      </c>
      <c r="AA659" s="87"/>
      <c r="AB659" s="86" t="str">
        <f ca="1">IFERROR(IF(AND(J659&lt;&gt;"eigene Stoffe",VLOOKUP($E659,'SD Abgabe'!$A$32:$N$610,'SD Abgabe'!$H$28,FALSE)=0),"",IF($L659&lt;&gt;0,"",IFERROR(IF(AND(P659&gt;0,O659&lt;&gt;"",Q659&lt;&gt;"t TM"),VLOOKUP($E659,'SD Abgabe'!$A$32:$N$610,'SD Abgabe'!$H$28,FALSE)/O659*P659,VLOOKUP($E659,'SD Abgabe'!$A$32:$N$610,'SD Abgabe'!$H$28,FALSE)),""))),"")</f>
        <v/>
      </c>
      <c r="AC659" s="87"/>
      <c r="AD659" s="424" t="s">
        <v>667</v>
      </c>
      <c r="AE659" s="26" t="str">
        <f>IF($M659=0,"",IFERROR(VLOOKUP($E659,'SD Abgabe'!$A$32:$N$556,AE$20,FALSE),""))</f>
        <v/>
      </c>
      <c r="AF659" s="15">
        <f t="shared" ca="1" si="199"/>
        <v>0</v>
      </c>
      <c r="AG659">
        <f t="shared" ca="1" si="187"/>
        <v>0</v>
      </c>
      <c r="AH659">
        <f t="shared" ca="1" si="188"/>
        <v>0</v>
      </c>
      <c r="AI659">
        <f t="shared" ca="1" si="189"/>
        <v>0</v>
      </c>
      <c r="AJ659">
        <f t="shared" ca="1" si="190"/>
        <v>0</v>
      </c>
      <c r="AK659">
        <f t="shared" si="200"/>
        <v>0</v>
      </c>
      <c r="AL659" s="28" t="e">
        <f ca="1">COUNTIF(OFFSET('SD Abgabe'!$C$32,VLOOKUP(J659,Art_Abgabe,3,FALSE),0,VLOOKUP(J659,Art_Abgabe,4,FALSE)-VLOOKUP(J659,Art_Abgabe,3,FALSE)+1,1),K659)</f>
        <v>#N/A</v>
      </c>
      <c r="AM659" s="14">
        <f ca="1">COUNTIF(OFFSET('SD Abgabe'!$M$32,VLOOKUP(E659,'SD Abgabe'!$A$33:$X$485,'SD Abgabe'!$X$28,FALSE),0,1,VLOOKUP(E659,'SD Abgabe'!$A$33:$Y$485,'SD Abgabe'!$Y$28,FALSE)),M659)</f>
        <v>0</v>
      </c>
      <c r="AN659" s="91">
        <f t="shared" ca="1" si="191"/>
        <v>0</v>
      </c>
      <c r="AO659" s="98">
        <f t="shared" si="201"/>
        <v>3</v>
      </c>
      <c r="AP659" s="98">
        <f t="shared" si="192"/>
        <v>0</v>
      </c>
      <c r="AQ659" s="17" t="str">
        <f t="shared" si="193"/>
        <v>1900-1-Abgabe</v>
      </c>
    </row>
    <row r="660" spans="1:43">
      <c r="A660" s="98">
        <f t="shared" si="182"/>
        <v>0</v>
      </c>
      <c r="B660" s="98" t="str">
        <f>IF(C660=1,SUM($C$23:C660),"")</f>
        <v/>
      </c>
      <c r="C660" s="98">
        <f t="shared" si="183"/>
        <v>0</v>
      </c>
      <c r="D660" t="str">
        <f t="shared" si="195"/>
        <v>1900-1-Abgabe-</v>
      </c>
      <c r="E660" s="7" t="str">
        <f t="shared" ca="1" si="184"/>
        <v>-</v>
      </c>
      <c r="F660" s="7">
        <f t="shared" si="196"/>
        <v>1900</v>
      </c>
      <c r="G660" s="7">
        <f t="shared" si="197"/>
        <v>1</v>
      </c>
      <c r="H660" s="162">
        <f t="shared" si="194"/>
        <v>638</v>
      </c>
      <c r="I660" s="77"/>
      <c r="J660" s="78"/>
      <c r="K660" s="79"/>
      <c r="L660" s="80"/>
      <c r="M660" s="177"/>
      <c r="N660" s="309" t="str">
        <f t="shared" ca="1" si="185"/>
        <v/>
      </c>
      <c r="O660" s="310" t="str">
        <f ca="1">IFERROR(IF(VLOOKUP($E660,'SD Abgabe'!$A$32:$N$610,'SD Abgabe'!$D$28,FALSE)=0,"",VLOOKUP($E660,'SD Abgabe'!$A$32:$N$610,'SD Abgabe'!$D$28,FALSE)),"")</f>
        <v/>
      </c>
      <c r="P660" s="313"/>
      <c r="Q660" s="317" t="str">
        <f>IF(OR($M660=0,L660&lt;&gt;0),"",IFERROR(VLOOKUP($E660,'SD Abgabe'!$A$32:$N$610,'SD Abgabe'!$E$28,FALSE),""))</f>
        <v/>
      </c>
      <c r="R660" s="87"/>
      <c r="S660" s="81" t="str">
        <f t="shared" si="186"/>
        <v/>
      </c>
      <c r="T660" s="82">
        <f>IF(M660="Tierische Erzeugnisse",IF(OR($M660=0,L660&lt;&gt;0,U660&gt;0),"",IFERROR(VLOOKUP($E660,'SD Abgabe'!$A$32:$N$4326,'SD Abgabe'!$J$28,FALSE),0)),)</f>
        <v>0</v>
      </c>
      <c r="U660" s="83"/>
      <c r="V660" s="81" t="str">
        <f t="shared" si="198"/>
        <v/>
      </c>
      <c r="W660" s="82">
        <f>IF(M660="organische Düngemittel",IF(OR($M660=0,L660&lt;&gt;0,X660&gt;0),"",IFERROR(VLOOKUP($E660,'SD Abgabe'!$A$32:$N$4326,'SD Abgabe'!$J$28,FALSE),)),)</f>
        <v>0</v>
      </c>
      <c r="X660" s="84"/>
      <c r="Y660" s="85" t="str">
        <f ca="1">IFERROR(VLOOKUP($E660,'SD Abgabe'!$A$32:$N$610,Y$20,FALSE),"")</f>
        <v/>
      </c>
      <c r="Z660" s="86" t="str">
        <f ca="1">IFERROR(IF(AND(J660&lt;&gt;"eigene Stoffe",VLOOKUP($E660,'SD Abgabe'!$A$32:$N$610,'SD Abgabe'!$G$28,FALSE)=0),"",IF($L660&lt;&gt;0,"",IFERROR(IF(AND(P660&gt;0,O660&lt;&gt;"",Q660&lt;&gt;"t TM"),VLOOKUP($E660,'SD Abgabe'!$A$32:$N$610,'SD Abgabe'!$G$28,FALSE)/O660*P660,VLOOKUP($E660,'SD Abgabe'!$A$32:$N$610,'SD Abgabe'!$G$28,FALSE)),""))),"")</f>
        <v/>
      </c>
      <c r="AA660" s="87"/>
      <c r="AB660" s="86" t="str">
        <f ca="1">IFERROR(IF(AND(J660&lt;&gt;"eigene Stoffe",VLOOKUP($E660,'SD Abgabe'!$A$32:$N$610,'SD Abgabe'!$H$28,FALSE)=0),"",IF($L660&lt;&gt;0,"",IFERROR(IF(AND(P660&gt;0,O660&lt;&gt;"",Q660&lt;&gt;"t TM"),VLOOKUP($E660,'SD Abgabe'!$A$32:$N$610,'SD Abgabe'!$H$28,FALSE)/O660*P660,VLOOKUP($E660,'SD Abgabe'!$A$32:$N$610,'SD Abgabe'!$H$28,FALSE)),""))),"")</f>
        <v/>
      </c>
      <c r="AC660" s="87"/>
      <c r="AD660" s="424" t="s">
        <v>667</v>
      </c>
      <c r="AE660" s="26" t="str">
        <f>IF($M660=0,"",IFERROR(VLOOKUP($E660,'SD Abgabe'!$A$32:$N$556,AE$20,FALSE),""))</f>
        <v/>
      </c>
      <c r="AF660" s="15">
        <f t="shared" ca="1" si="199"/>
        <v>0</v>
      </c>
      <c r="AG660">
        <f t="shared" ca="1" si="187"/>
        <v>0</v>
      </c>
      <c r="AH660">
        <f t="shared" ca="1" si="188"/>
        <v>0</v>
      </c>
      <c r="AI660">
        <f t="shared" ca="1" si="189"/>
        <v>0</v>
      </c>
      <c r="AJ660">
        <f t="shared" ca="1" si="190"/>
        <v>0</v>
      </c>
      <c r="AK660">
        <f t="shared" si="200"/>
        <v>0</v>
      </c>
      <c r="AL660" s="28" t="e">
        <f ca="1">COUNTIF(OFFSET('SD Abgabe'!$C$32,VLOOKUP(J660,Art_Abgabe,3,FALSE),0,VLOOKUP(J660,Art_Abgabe,4,FALSE)-VLOOKUP(J660,Art_Abgabe,3,FALSE)+1,1),K660)</f>
        <v>#N/A</v>
      </c>
      <c r="AM660" s="14">
        <f ca="1">COUNTIF(OFFSET('SD Abgabe'!$M$32,VLOOKUP(E660,'SD Abgabe'!$A$33:$X$485,'SD Abgabe'!$X$28,FALSE),0,1,VLOOKUP(E660,'SD Abgabe'!$A$33:$Y$485,'SD Abgabe'!$Y$28,FALSE)),M660)</f>
        <v>0</v>
      </c>
      <c r="AN660" s="91">
        <f t="shared" ca="1" si="191"/>
        <v>0</v>
      </c>
      <c r="AO660" s="98">
        <f t="shared" si="201"/>
        <v>3</v>
      </c>
      <c r="AP660" s="98">
        <f t="shared" si="192"/>
        <v>0</v>
      </c>
      <c r="AQ660" s="17" t="str">
        <f t="shared" si="193"/>
        <v>1900-1-Abgabe</v>
      </c>
    </row>
    <row r="661" spans="1:43">
      <c r="A661" s="98">
        <f t="shared" si="182"/>
        <v>0</v>
      </c>
      <c r="B661" s="98" t="str">
        <f>IF(C661=1,SUM($C$23:C661),"")</f>
        <v/>
      </c>
      <c r="C661" s="98">
        <f t="shared" si="183"/>
        <v>0</v>
      </c>
      <c r="D661" t="str">
        <f t="shared" si="195"/>
        <v>1900-1-Abgabe-</v>
      </c>
      <c r="E661" s="7" t="str">
        <f t="shared" ca="1" si="184"/>
        <v>-</v>
      </c>
      <c r="F661" s="7">
        <f t="shared" si="196"/>
        <v>1900</v>
      </c>
      <c r="G661" s="7">
        <f t="shared" si="197"/>
        <v>1</v>
      </c>
      <c r="H661" s="162">
        <f t="shared" si="194"/>
        <v>639</v>
      </c>
      <c r="I661" s="77"/>
      <c r="J661" s="78"/>
      <c r="K661" s="79"/>
      <c r="L661" s="80"/>
      <c r="M661" s="177"/>
      <c r="N661" s="309" t="str">
        <f t="shared" ca="1" si="185"/>
        <v/>
      </c>
      <c r="O661" s="310" t="str">
        <f ca="1">IFERROR(IF(VLOOKUP($E661,'SD Abgabe'!$A$32:$N$610,'SD Abgabe'!$D$28,FALSE)=0,"",VLOOKUP($E661,'SD Abgabe'!$A$32:$N$610,'SD Abgabe'!$D$28,FALSE)),"")</f>
        <v/>
      </c>
      <c r="P661" s="313"/>
      <c r="Q661" s="317" t="str">
        <f>IF(OR($M661=0,L661&lt;&gt;0),"",IFERROR(VLOOKUP($E661,'SD Abgabe'!$A$32:$N$610,'SD Abgabe'!$E$28,FALSE),""))</f>
        <v/>
      </c>
      <c r="R661" s="87"/>
      <c r="S661" s="81" t="str">
        <f t="shared" si="186"/>
        <v/>
      </c>
      <c r="T661" s="82">
        <f>IF(M661="Tierische Erzeugnisse",IF(OR($M661=0,L661&lt;&gt;0,U661&gt;0),"",IFERROR(VLOOKUP($E661,'SD Abgabe'!$A$32:$N$4326,'SD Abgabe'!$J$28,FALSE),0)),)</f>
        <v>0</v>
      </c>
      <c r="U661" s="83"/>
      <c r="V661" s="81" t="str">
        <f t="shared" si="198"/>
        <v/>
      </c>
      <c r="W661" s="82">
        <f>IF(M661="organische Düngemittel",IF(OR($M661=0,L661&lt;&gt;0,X661&gt;0),"",IFERROR(VLOOKUP($E661,'SD Abgabe'!$A$32:$N$4326,'SD Abgabe'!$J$28,FALSE),)),)</f>
        <v>0</v>
      </c>
      <c r="X661" s="84"/>
      <c r="Y661" s="85" t="str">
        <f ca="1">IFERROR(VLOOKUP($E661,'SD Abgabe'!$A$32:$N$610,Y$20,FALSE),"")</f>
        <v/>
      </c>
      <c r="Z661" s="86" t="str">
        <f ca="1">IFERROR(IF(AND(J661&lt;&gt;"eigene Stoffe",VLOOKUP($E661,'SD Abgabe'!$A$32:$N$610,'SD Abgabe'!$G$28,FALSE)=0),"",IF($L661&lt;&gt;0,"",IFERROR(IF(AND(P661&gt;0,O661&lt;&gt;"",Q661&lt;&gt;"t TM"),VLOOKUP($E661,'SD Abgabe'!$A$32:$N$610,'SD Abgabe'!$G$28,FALSE)/O661*P661,VLOOKUP($E661,'SD Abgabe'!$A$32:$N$610,'SD Abgabe'!$G$28,FALSE)),""))),"")</f>
        <v/>
      </c>
      <c r="AA661" s="87"/>
      <c r="AB661" s="86" t="str">
        <f ca="1">IFERROR(IF(AND(J661&lt;&gt;"eigene Stoffe",VLOOKUP($E661,'SD Abgabe'!$A$32:$N$610,'SD Abgabe'!$H$28,FALSE)=0),"",IF($L661&lt;&gt;0,"",IFERROR(IF(AND(P661&gt;0,O661&lt;&gt;"",Q661&lt;&gt;"t TM"),VLOOKUP($E661,'SD Abgabe'!$A$32:$N$610,'SD Abgabe'!$H$28,FALSE)/O661*P661,VLOOKUP($E661,'SD Abgabe'!$A$32:$N$610,'SD Abgabe'!$H$28,FALSE)),""))),"")</f>
        <v/>
      </c>
      <c r="AC661" s="87"/>
      <c r="AD661" s="424" t="s">
        <v>667</v>
      </c>
      <c r="AE661" s="26" t="str">
        <f>IF($M661=0,"",IFERROR(VLOOKUP($E661,'SD Abgabe'!$A$32:$N$556,AE$20,FALSE),""))</f>
        <v/>
      </c>
      <c r="AF661" s="15">
        <f t="shared" ca="1" si="199"/>
        <v>0</v>
      </c>
      <c r="AG661">
        <f t="shared" ca="1" si="187"/>
        <v>0</v>
      </c>
      <c r="AH661">
        <f t="shared" ca="1" si="188"/>
        <v>0</v>
      </c>
      <c r="AI661">
        <f t="shared" ca="1" si="189"/>
        <v>0</v>
      </c>
      <c r="AJ661">
        <f t="shared" ca="1" si="190"/>
        <v>0</v>
      </c>
      <c r="AK661">
        <f t="shared" si="200"/>
        <v>0</v>
      </c>
      <c r="AL661" s="28" t="e">
        <f ca="1">COUNTIF(OFFSET('SD Abgabe'!$C$32,VLOOKUP(J661,Art_Abgabe,3,FALSE),0,VLOOKUP(J661,Art_Abgabe,4,FALSE)-VLOOKUP(J661,Art_Abgabe,3,FALSE)+1,1),K661)</f>
        <v>#N/A</v>
      </c>
      <c r="AM661" s="14">
        <f ca="1">COUNTIF(OFFSET('SD Abgabe'!$M$32,VLOOKUP(E661,'SD Abgabe'!$A$33:$X$485,'SD Abgabe'!$X$28,FALSE),0,1,VLOOKUP(E661,'SD Abgabe'!$A$33:$Y$485,'SD Abgabe'!$Y$28,FALSE)),M661)</f>
        <v>0</v>
      </c>
      <c r="AN661" s="91">
        <f t="shared" ca="1" si="191"/>
        <v>0</v>
      </c>
      <c r="AO661" s="98">
        <f t="shared" si="201"/>
        <v>3</v>
      </c>
      <c r="AP661" s="98">
        <f t="shared" si="192"/>
        <v>0</v>
      </c>
      <c r="AQ661" s="17" t="str">
        <f t="shared" si="193"/>
        <v>1900-1-Abgabe</v>
      </c>
    </row>
    <row r="662" spans="1:43">
      <c r="A662" s="98">
        <f t="shared" si="182"/>
        <v>0</v>
      </c>
      <c r="B662" s="98" t="str">
        <f>IF(C662=1,SUM($C$23:C662),"")</f>
        <v/>
      </c>
      <c r="C662" s="98">
        <f t="shared" si="183"/>
        <v>0</v>
      </c>
      <c r="D662" t="str">
        <f t="shared" si="195"/>
        <v>1900-1-Abgabe-</v>
      </c>
      <c r="E662" s="7" t="str">
        <f t="shared" ca="1" si="184"/>
        <v>-</v>
      </c>
      <c r="F662" s="7">
        <f t="shared" si="196"/>
        <v>1900</v>
      </c>
      <c r="G662" s="7">
        <f t="shared" si="197"/>
        <v>1</v>
      </c>
      <c r="H662" s="162">
        <f t="shared" si="194"/>
        <v>640</v>
      </c>
      <c r="I662" s="77"/>
      <c r="J662" s="78"/>
      <c r="K662" s="79"/>
      <c r="L662" s="80"/>
      <c r="M662" s="177"/>
      <c r="N662" s="309" t="str">
        <f t="shared" ca="1" si="185"/>
        <v/>
      </c>
      <c r="O662" s="310" t="str">
        <f ca="1">IFERROR(IF(VLOOKUP($E662,'SD Abgabe'!$A$32:$N$610,'SD Abgabe'!$D$28,FALSE)=0,"",VLOOKUP($E662,'SD Abgabe'!$A$32:$N$610,'SD Abgabe'!$D$28,FALSE)),"")</f>
        <v/>
      </c>
      <c r="P662" s="313"/>
      <c r="Q662" s="317" t="str">
        <f>IF(OR($M662=0,L662&lt;&gt;0),"",IFERROR(VLOOKUP($E662,'SD Abgabe'!$A$32:$N$610,'SD Abgabe'!$E$28,FALSE),""))</f>
        <v/>
      </c>
      <c r="R662" s="87"/>
      <c r="S662" s="81" t="str">
        <f t="shared" si="186"/>
        <v/>
      </c>
      <c r="T662" s="82">
        <f>IF(M662="Tierische Erzeugnisse",IF(OR($M662=0,L662&lt;&gt;0,U662&gt;0),"",IFERROR(VLOOKUP($E662,'SD Abgabe'!$A$32:$N$4326,'SD Abgabe'!$J$28,FALSE),0)),)</f>
        <v>0</v>
      </c>
      <c r="U662" s="83"/>
      <c r="V662" s="81" t="str">
        <f t="shared" si="198"/>
        <v/>
      </c>
      <c r="W662" s="82">
        <f>IF(M662="organische Düngemittel",IF(OR($M662=0,L662&lt;&gt;0,X662&gt;0),"",IFERROR(VLOOKUP($E662,'SD Abgabe'!$A$32:$N$4326,'SD Abgabe'!$J$28,FALSE),)),)</f>
        <v>0</v>
      </c>
      <c r="X662" s="84"/>
      <c r="Y662" s="85" t="str">
        <f ca="1">IFERROR(VLOOKUP($E662,'SD Abgabe'!$A$32:$N$610,Y$20,FALSE),"")</f>
        <v/>
      </c>
      <c r="Z662" s="86" t="str">
        <f ca="1">IFERROR(IF(AND(J662&lt;&gt;"eigene Stoffe",VLOOKUP($E662,'SD Abgabe'!$A$32:$N$610,'SD Abgabe'!$G$28,FALSE)=0),"",IF($L662&lt;&gt;0,"",IFERROR(IF(AND(P662&gt;0,O662&lt;&gt;"",Q662&lt;&gt;"t TM"),VLOOKUP($E662,'SD Abgabe'!$A$32:$N$610,'SD Abgabe'!$G$28,FALSE)/O662*P662,VLOOKUP($E662,'SD Abgabe'!$A$32:$N$610,'SD Abgabe'!$G$28,FALSE)),""))),"")</f>
        <v/>
      </c>
      <c r="AA662" s="87"/>
      <c r="AB662" s="86" t="str">
        <f ca="1">IFERROR(IF(AND(J662&lt;&gt;"eigene Stoffe",VLOOKUP($E662,'SD Abgabe'!$A$32:$N$610,'SD Abgabe'!$H$28,FALSE)=0),"",IF($L662&lt;&gt;0,"",IFERROR(IF(AND(P662&gt;0,O662&lt;&gt;"",Q662&lt;&gt;"t TM"),VLOOKUP($E662,'SD Abgabe'!$A$32:$N$610,'SD Abgabe'!$H$28,FALSE)/O662*P662,VLOOKUP($E662,'SD Abgabe'!$A$32:$N$610,'SD Abgabe'!$H$28,FALSE)),""))),"")</f>
        <v/>
      </c>
      <c r="AC662" s="87"/>
      <c r="AD662" s="424" t="s">
        <v>667</v>
      </c>
      <c r="AE662" s="26" t="str">
        <f>IF($M662=0,"",IFERROR(VLOOKUP($E662,'SD Abgabe'!$A$32:$N$556,AE$20,FALSE),""))</f>
        <v/>
      </c>
      <c r="AF662" s="15">
        <f t="shared" ca="1" si="199"/>
        <v>0</v>
      </c>
      <c r="AG662">
        <f t="shared" ca="1" si="187"/>
        <v>0</v>
      </c>
      <c r="AH662">
        <f t="shared" ca="1" si="188"/>
        <v>0</v>
      </c>
      <c r="AI662">
        <f t="shared" ca="1" si="189"/>
        <v>0</v>
      </c>
      <c r="AJ662">
        <f t="shared" ca="1" si="190"/>
        <v>0</v>
      </c>
      <c r="AK662">
        <f t="shared" si="200"/>
        <v>0</v>
      </c>
      <c r="AL662" s="28" t="e">
        <f ca="1">COUNTIF(OFFSET('SD Abgabe'!$C$32,VLOOKUP(J662,Art_Abgabe,3,FALSE),0,VLOOKUP(J662,Art_Abgabe,4,FALSE)-VLOOKUP(J662,Art_Abgabe,3,FALSE)+1,1),K662)</f>
        <v>#N/A</v>
      </c>
      <c r="AM662" s="14">
        <f ca="1">COUNTIF(OFFSET('SD Abgabe'!$M$32,VLOOKUP(E662,'SD Abgabe'!$A$33:$X$485,'SD Abgabe'!$X$28,FALSE),0,1,VLOOKUP(E662,'SD Abgabe'!$A$33:$Y$485,'SD Abgabe'!$Y$28,FALSE)),M662)</f>
        <v>0</v>
      </c>
      <c r="AN662" s="91">
        <f t="shared" ca="1" si="191"/>
        <v>0</v>
      </c>
      <c r="AO662" s="98">
        <f t="shared" si="201"/>
        <v>3</v>
      </c>
      <c r="AP662" s="98">
        <f t="shared" si="192"/>
        <v>0</v>
      </c>
      <c r="AQ662" s="17" t="str">
        <f t="shared" si="193"/>
        <v>1900-1-Abgabe</v>
      </c>
    </row>
    <row r="663" spans="1:43">
      <c r="A663" s="98">
        <f t="shared" ref="A663:A726" si="202">COUNTIF($K$23:$K$1995,L663)</f>
        <v>0</v>
      </c>
      <c r="B663" s="98" t="str">
        <f>IF(C663=1,SUM($C$23:C663),"")</f>
        <v/>
      </c>
      <c r="C663" s="98">
        <f t="shared" si="183"/>
        <v>0</v>
      </c>
      <c r="D663" t="str">
        <f t="shared" si="195"/>
        <v>1900-1-Abgabe-</v>
      </c>
      <c r="E663" s="7" t="str">
        <f t="shared" ca="1" si="184"/>
        <v>-</v>
      </c>
      <c r="F663" s="7">
        <f t="shared" si="196"/>
        <v>1900</v>
      </c>
      <c r="G663" s="7">
        <f t="shared" si="197"/>
        <v>1</v>
      </c>
      <c r="H663" s="162">
        <f t="shared" si="194"/>
        <v>641</v>
      </c>
      <c r="I663" s="77"/>
      <c r="J663" s="78"/>
      <c r="K663" s="79"/>
      <c r="L663" s="80"/>
      <c r="M663" s="177"/>
      <c r="N663" s="309" t="str">
        <f t="shared" ca="1" si="185"/>
        <v/>
      </c>
      <c r="O663" s="310" t="str">
        <f ca="1">IFERROR(IF(VLOOKUP($E663,'SD Abgabe'!$A$32:$N$610,'SD Abgabe'!$D$28,FALSE)=0,"",VLOOKUP($E663,'SD Abgabe'!$A$32:$N$610,'SD Abgabe'!$D$28,FALSE)),"")</f>
        <v/>
      </c>
      <c r="P663" s="313"/>
      <c r="Q663" s="317" t="str">
        <f>IF(OR($M663=0,L663&lt;&gt;0),"",IFERROR(VLOOKUP($E663,'SD Abgabe'!$A$32:$N$610,'SD Abgabe'!$E$28,FALSE),""))</f>
        <v/>
      </c>
      <c r="R663" s="87"/>
      <c r="S663" s="81" t="str">
        <f t="shared" si="186"/>
        <v/>
      </c>
      <c r="T663" s="82">
        <f>IF(M663="Tierische Erzeugnisse",IF(OR($M663=0,L663&lt;&gt;0,U663&gt;0),"",IFERROR(VLOOKUP($E663,'SD Abgabe'!$A$32:$N$4326,'SD Abgabe'!$J$28,FALSE),0)),)</f>
        <v>0</v>
      </c>
      <c r="U663" s="83"/>
      <c r="V663" s="81" t="str">
        <f t="shared" si="198"/>
        <v/>
      </c>
      <c r="W663" s="82">
        <f>IF(M663="organische Düngemittel",IF(OR($M663=0,L663&lt;&gt;0,X663&gt;0),"",IFERROR(VLOOKUP($E663,'SD Abgabe'!$A$32:$N$4326,'SD Abgabe'!$J$28,FALSE),)),)</f>
        <v>0</v>
      </c>
      <c r="X663" s="84"/>
      <c r="Y663" s="85" t="str">
        <f ca="1">IFERROR(VLOOKUP($E663,'SD Abgabe'!$A$32:$N$610,Y$20,FALSE),"")</f>
        <v/>
      </c>
      <c r="Z663" s="86" t="str">
        <f ca="1">IFERROR(IF(AND(J663&lt;&gt;"eigene Stoffe",VLOOKUP($E663,'SD Abgabe'!$A$32:$N$610,'SD Abgabe'!$G$28,FALSE)=0),"",IF($L663&lt;&gt;0,"",IFERROR(IF(AND(P663&gt;0,O663&lt;&gt;"",Q663&lt;&gt;"t TM"),VLOOKUP($E663,'SD Abgabe'!$A$32:$N$610,'SD Abgabe'!$G$28,FALSE)/O663*P663,VLOOKUP($E663,'SD Abgabe'!$A$32:$N$610,'SD Abgabe'!$G$28,FALSE)),""))),"")</f>
        <v/>
      </c>
      <c r="AA663" s="87"/>
      <c r="AB663" s="86" t="str">
        <f ca="1">IFERROR(IF(AND(J663&lt;&gt;"eigene Stoffe",VLOOKUP($E663,'SD Abgabe'!$A$32:$N$610,'SD Abgabe'!$H$28,FALSE)=0),"",IF($L663&lt;&gt;0,"",IFERROR(IF(AND(P663&gt;0,O663&lt;&gt;"",Q663&lt;&gt;"t TM"),VLOOKUP($E663,'SD Abgabe'!$A$32:$N$610,'SD Abgabe'!$H$28,FALSE)/O663*P663,VLOOKUP($E663,'SD Abgabe'!$A$32:$N$610,'SD Abgabe'!$H$28,FALSE)),""))),"")</f>
        <v/>
      </c>
      <c r="AC663" s="87"/>
      <c r="AD663" s="424" t="s">
        <v>667</v>
      </c>
      <c r="AE663" s="26" t="str">
        <f>IF($M663=0,"",IFERROR(VLOOKUP($E663,'SD Abgabe'!$A$32:$N$556,AE$20,FALSE),""))</f>
        <v/>
      </c>
      <c r="AF663" s="15">
        <f t="shared" ca="1" si="199"/>
        <v>0</v>
      </c>
      <c r="AG663">
        <f t="shared" ca="1" si="187"/>
        <v>0</v>
      </c>
      <c r="AH663">
        <f t="shared" ca="1" si="188"/>
        <v>0</v>
      </c>
      <c r="AI663">
        <f t="shared" ca="1" si="189"/>
        <v>0</v>
      </c>
      <c r="AJ663">
        <f t="shared" ca="1" si="190"/>
        <v>0</v>
      </c>
      <c r="AK663">
        <f t="shared" si="200"/>
        <v>0</v>
      </c>
      <c r="AL663" s="28" t="e">
        <f ca="1">COUNTIF(OFFSET('SD Abgabe'!$C$32,VLOOKUP(J663,Art_Abgabe,3,FALSE),0,VLOOKUP(J663,Art_Abgabe,4,FALSE)-VLOOKUP(J663,Art_Abgabe,3,FALSE)+1,1),K663)</f>
        <v>#N/A</v>
      </c>
      <c r="AM663" s="14">
        <f ca="1">COUNTIF(OFFSET('SD Abgabe'!$M$32,VLOOKUP(E663,'SD Abgabe'!$A$33:$X$485,'SD Abgabe'!$X$28,FALSE),0,1,VLOOKUP(E663,'SD Abgabe'!$A$33:$Y$485,'SD Abgabe'!$Y$28,FALSE)),M663)</f>
        <v>0</v>
      </c>
      <c r="AN663" s="91">
        <f t="shared" ca="1" si="191"/>
        <v>0</v>
      </c>
      <c r="AO663" s="98">
        <f t="shared" si="201"/>
        <v>3</v>
      </c>
      <c r="AP663" s="98">
        <f t="shared" si="192"/>
        <v>0</v>
      </c>
      <c r="AQ663" s="17" t="str">
        <f t="shared" si="193"/>
        <v>1900-1-Abgabe</v>
      </c>
    </row>
    <row r="664" spans="1:43">
      <c r="A664" s="98">
        <f t="shared" si="202"/>
        <v>0</v>
      </c>
      <c r="B664" s="98" t="str">
        <f>IF(C664=1,SUM($C$23:C664),"")</f>
        <v/>
      </c>
      <c r="C664" s="98">
        <f t="shared" ref="C664:C727" si="203">IF(AND(L664&gt;0,AA664&gt;0,AC664&gt;0),1,0)</f>
        <v>0</v>
      </c>
      <c r="D664" t="str">
        <f t="shared" si="195"/>
        <v>1900-1-Abgabe-</v>
      </c>
      <c r="E664" s="7" t="str">
        <f t="shared" ref="E664:E727" ca="1" si="204">IFERROR(IF(OR(AL664=0,ISNA(AL664)),"-",CONCATENATE(J664&amp;"-"&amp;K664)),"-")</f>
        <v>-</v>
      </c>
      <c r="F664" s="7">
        <f t="shared" si="196"/>
        <v>1900</v>
      </c>
      <c r="G664" s="7">
        <f t="shared" si="197"/>
        <v>1</v>
      </c>
      <c r="H664" s="162">
        <f t="shared" si="194"/>
        <v>642</v>
      </c>
      <c r="I664" s="77"/>
      <c r="J664" s="78"/>
      <c r="K664" s="79"/>
      <c r="L664" s="80"/>
      <c r="M664" s="177"/>
      <c r="N664" s="309" t="str">
        <f t="shared" ref="N664:N727" ca="1" si="205">IF(SUM(O664:P664)=0,"","%")</f>
        <v/>
      </c>
      <c r="O664" s="310" t="str">
        <f ca="1">IFERROR(IF(VLOOKUP($E664,'SD Abgabe'!$A$32:$N$610,'SD Abgabe'!$D$28,FALSE)=0,"",VLOOKUP($E664,'SD Abgabe'!$A$32:$N$610,'SD Abgabe'!$D$28,FALSE)),"")</f>
        <v/>
      </c>
      <c r="P664" s="313"/>
      <c r="Q664" s="317" t="str">
        <f>IF(OR($M664=0,L664&lt;&gt;0),"",IFERROR(VLOOKUP($E664,'SD Abgabe'!$A$32:$N$610,'SD Abgabe'!$E$28,FALSE),""))</f>
        <v/>
      </c>
      <c r="R664" s="87"/>
      <c r="S664" s="81" t="str">
        <f t="shared" ref="S664:S727" si="206">IF(RIGHT(K664,15)="Schlachtgewicht","%","")</f>
        <v/>
      </c>
      <c r="T664" s="82">
        <f>IF(M664="Tierische Erzeugnisse",IF(OR($M664=0,L664&lt;&gt;0,U664&gt;0),"",IFERROR(VLOOKUP($E664,'SD Abgabe'!$A$32:$N$4326,'SD Abgabe'!$J$28,FALSE),0)),)</f>
        <v>0</v>
      </c>
      <c r="U664" s="83"/>
      <c r="V664" s="81" t="str">
        <f t="shared" si="198"/>
        <v/>
      </c>
      <c r="W664" s="82">
        <f>IF(M664="organische Düngemittel",IF(OR($M664=0,L664&lt;&gt;0,X664&gt;0),"",IFERROR(VLOOKUP($E664,'SD Abgabe'!$A$32:$N$4326,'SD Abgabe'!$J$28,FALSE),)),)</f>
        <v>0</v>
      </c>
      <c r="X664" s="84"/>
      <c r="Y664" s="85" t="str">
        <f ca="1">IFERROR(VLOOKUP($E664,'SD Abgabe'!$A$32:$N$610,Y$20,FALSE),"")</f>
        <v/>
      </c>
      <c r="Z664" s="86" t="str">
        <f ca="1">IFERROR(IF(AND(J664&lt;&gt;"eigene Stoffe",VLOOKUP($E664,'SD Abgabe'!$A$32:$N$610,'SD Abgabe'!$G$28,FALSE)=0),"",IF($L664&lt;&gt;0,"",IFERROR(IF(AND(P664&gt;0,O664&lt;&gt;"",Q664&lt;&gt;"t TM"),VLOOKUP($E664,'SD Abgabe'!$A$32:$N$610,'SD Abgabe'!$G$28,FALSE)/O664*P664,VLOOKUP($E664,'SD Abgabe'!$A$32:$N$610,'SD Abgabe'!$G$28,FALSE)),""))),"")</f>
        <v/>
      </c>
      <c r="AA664" s="87"/>
      <c r="AB664" s="86" t="str">
        <f ca="1">IFERROR(IF(AND(J664&lt;&gt;"eigene Stoffe",VLOOKUP($E664,'SD Abgabe'!$A$32:$N$610,'SD Abgabe'!$H$28,FALSE)=0),"",IF($L664&lt;&gt;0,"",IFERROR(IF(AND(P664&gt;0,O664&lt;&gt;"",Q664&lt;&gt;"t TM"),VLOOKUP($E664,'SD Abgabe'!$A$32:$N$610,'SD Abgabe'!$H$28,FALSE)/O664*P664,VLOOKUP($E664,'SD Abgabe'!$A$32:$N$610,'SD Abgabe'!$H$28,FALSE)),""))),"")</f>
        <v/>
      </c>
      <c r="AC664" s="87"/>
      <c r="AD664" s="424" t="s">
        <v>667</v>
      </c>
      <c r="AE664" s="26" t="str">
        <f>IF($M664=0,"",IFERROR(VLOOKUP($E664,'SD Abgabe'!$A$32:$N$556,AE$20,FALSE),""))</f>
        <v/>
      </c>
      <c r="AF664" s="15">
        <f t="shared" ca="1" si="199"/>
        <v>0</v>
      </c>
      <c r="AG664">
        <f t="shared" ref="AG664:AG727" ca="1" si="207">IF(AN664=1,IF(RIGHT(K664,15)="Schlachtgewicht",IFERROR(IF(L664&gt;0,R664*AA664,IF(AA664&gt;0,AA664*R664*100/IF(U664&gt;0,U664,T664),Z664*R664*100/IF(U664&gt;0,U664,T664))),0),IFERROR(IF(L664&gt;0,R664*AA664,IF(AA664&gt;0,AA664*R664,Z664*R664)),0)),0)</f>
        <v>0</v>
      </c>
      <c r="AH664">
        <f t="shared" ref="AH664:AH727" ca="1" si="208">IF(AN664=1,AG664/100*IF(X664&gt;0,X664,W664),0)</f>
        <v>0</v>
      </c>
      <c r="AI664">
        <f t="shared" ref="AI664:AI727" ca="1" si="209">IF(AN664=1,IF(RIGHT(K664,15)="Schlachtgewicht",IFERROR(IF(L664&gt;0,R664*AC664*100/IF(U664&gt;0,U664,T664),IF(AC664&gt;0,AC664*R664*100/IF(U664&gt;0,U664,T664),AB664*R664*100/IF(U664&gt;0,U664,T664))),0),IFERROR(IF(L664&gt;0,R664*AC664,IF(AC664&gt;0,AC664*R664,AB664*R664)),0)),0)</f>
        <v>0</v>
      </c>
      <c r="AJ664">
        <f t="shared" ref="AJ664:AJ727" ca="1" si="210">IF(AN664=1,AI664/100*IF(X664&gt;0,X664,W664),0)</f>
        <v>0</v>
      </c>
      <c r="AK664">
        <f t="shared" si="200"/>
        <v>0</v>
      </c>
      <c r="AL664" s="28" t="e">
        <f ca="1">COUNTIF(OFFSET('SD Abgabe'!$C$32,VLOOKUP(J664,Art_Abgabe,3,FALSE),0,VLOOKUP(J664,Art_Abgabe,4,FALSE)-VLOOKUP(J664,Art_Abgabe,3,FALSE)+1,1),K664)</f>
        <v>#N/A</v>
      </c>
      <c r="AM664" s="14">
        <f ca="1">COUNTIF(OFFSET('SD Abgabe'!$M$32,VLOOKUP(E664,'SD Abgabe'!$A$33:$X$485,'SD Abgabe'!$X$28,FALSE),0,1,VLOOKUP(E664,'SD Abgabe'!$A$33:$Y$485,'SD Abgabe'!$Y$28,FALSE)),M664)</f>
        <v>0</v>
      </c>
      <c r="AN664" s="91">
        <f t="shared" ref="AN664:AN727" ca="1" si="211">IF(AND(I664&gt;0,K664&gt;0,M664&gt;0,R664&gt;0,OR(AND(AD664="Richtwerte ",AA664="",AC664=0),AND(OR(AD664="Richtwerte",AND(J664="eigene Stoffe",AD664&gt;0)),OR( Z664&gt;0,AA664&gt;0),OR(AB664&gt;0,AC664&gt;0)),AND(OR(AA664&gt;0,AC664&gt;0),OR(AD664="Richtwerte",AD664="Kennzeichnung",AD664="Analyse")))),1,0)</f>
        <v>0</v>
      </c>
      <c r="AO664" s="98">
        <f t="shared" si="201"/>
        <v>3</v>
      </c>
      <c r="AP664" s="98">
        <f t="shared" ref="AP664:AP727" si="212">IF(I664&gt;0,ROW(),0)</f>
        <v>0</v>
      </c>
      <c r="AQ664" s="17" t="str">
        <f t="shared" ref="AQ664:AQ727" si="213">CONCATENATE(F664&amp;"-"&amp;G664&amp;"-"&amp;$D$1)</f>
        <v>1900-1-Abgabe</v>
      </c>
    </row>
    <row r="665" spans="1:43">
      <c r="A665" s="98">
        <f t="shared" si="202"/>
        <v>0</v>
      </c>
      <c r="B665" s="98" t="str">
        <f>IF(C665=1,SUM($C$23:C665),"")</f>
        <v/>
      </c>
      <c r="C665" s="98">
        <f t="shared" si="203"/>
        <v>0</v>
      </c>
      <c r="D665" t="str">
        <f t="shared" si="195"/>
        <v>1900-1-Abgabe-</v>
      </c>
      <c r="E665" s="7" t="str">
        <f t="shared" ca="1" si="204"/>
        <v>-</v>
      </c>
      <c r="F665" s="7">
        <f t="shared" si="196"/>
        <v>1900</v>
      </c>
      <c r="G665" s="7">
        <f t="shared" si="197"/>
        <v>1</v>
      </c>
      <c r="H665" s="162">
        <f t="shared" ref="H665:H728" si="214">H664+1</f>
        <v>643</v>
      </c>
      <c r="I665" s="77"/>
      <c r="J665" s="78"/>
      <c r="K665" s="79"/>
      <c r="L665" s="80"/>
      <c r="M665" s="177"/>
      <c r="N665" s="309" t="str">
        <f t="shared" ca="1" si="205"/>
        <v/>
      </c>
      <c r="O665" s="310" t="str">
        <f ca="1">IFERROR(IF(VLOOKUP($E665,'SD Abgabe'!$A$32:$N$610,'SD Abgabe'!$D$28,FALSE)=0,"",VLOOKUP($E665,'SD Abgabe'!$A$32:$N$610,'SD Abgabe'!$D$28,FALSE)),"")</f>
        <v/>
      </c>
      <c r="P665" s="313"/>
      <c r="Q665" s="317" t="str">
        <f>IF(OR($M665=0,L665&lt;&gt;0),"",IFERROR(VLOOKUP($E665,'SD Abgabe'!$A$32:$N$610,'SD Abgabe'!$E$28,FALSE),""))</f>
        <v/>
      </c>
      <c r="R665" s="87"/>
      <c r="S665" s="81" t="str">
        <f t="shared" si="206"/>
        <v/>
      </c>
      <c r="T665" s="82">
        <f>IF(M665="Tierische Erzeugnisse",IF(OR($M665=0,L665&lt;&gt;0,U665&gt;0),"",IFERROR(VLOOKUP($E665,'SD Abgabe'!$A$32:$N$4326,'SD Abgabe'!$J$28,FALSE),0)),)</f>
        <v>0</v>
      </c>
      <c r="U665" s="83"/>
      <c r="V665" s="81" t="str">
        <f t="shared" si="198"/>
        <v/>
      </c>
      <c r="W665" s="82">
        <f>IF(M665="organische Düngemittel",IF(OR($M665=0,L665&lt;&gt;0,X665&gt;0),"",IFERROR(VLOOKUP($E665,'SD Abgabe'!$A$32:$N$4326,'SD Abgabe'!$J$28,FALSE),)),)</f>
        <v>0</v>
      </c>
      <c r="X665" s="84"/>
      <c r="Y665" s="85" t="str">
        <f ca="1">IFERROR(VLOOKUP($E665,'SD Abgabe'!$A$32:$N$610,Y$20,FALSE),"")</f>
        <v/>
      </c>
      <c r="Z665" s="86" t="str">
        <f ca="1">IFERROR(IF(AND(J665&lt;&gt;"eigene Stoffe",VLOOKUP($E665,'SD Abgabe'!$A$32:$N$610,'SD Abgabe'!$G$28,FALSE)=0),"",IF($L665&lt;&gt;0,"",IFERROR(IF(AND(P665&gt;0,O665&lt;&gt;"",Q665&lt;&gt;"t TM"),VLOOKUP($E665,'SD Abgabe'!$A$32:$N$610,'SD Abgabe'!$G$28,FALSE)/O665*P665,VLOOKUP($E665,'SD Abgabe'!$A$32:$N$610,'SD Abgabe'!$G$28,FALSE)),""))),"")</f>
        <v/>
      </c>
      <c r="AA665" s="87"/>
      <c r="AB665" s="86" t="str">
        <f ca="1">IFERROR(IF(AND(J665&lt;&gt;"eigene Stoffe",VLOOKUP($E665,'SD Abgabe'!$A$32:$N$610,'SD Abgabe'!$H$28,FALSE)=0),"",IF($L665&lt;&gt;0,"",IFERROR(IF(AND(P665&gt;0,O665&lt;&gt;"",Q665&lt;&gt;"t TM"),VLOOKUP($E665,'SD Abgabe'!$A$32:$N$610,'SD Abgabe'!$H$28,FALSE)/O665*P665,VLOOKUP($E665,'SD Abgabe'!$A$32:$N$610,'SD Abgabe'!$H$28,FALSE)),""))),"")</f>
        <v/>
      </c>
      <c r="AC665" s="87"/>
      <c r="AD665" s="424" t="s">
        <v>667</v>
      </c>
      <c r="AE665" s="26" t="str">
        <f>IF($M665=0,"",IFERROR(VLOOKUP($E665,'SD Abgabe'!$A$32:$N$556,AE$20,FALSE),""))</f>
        <v/>
      </c>
      <c r="AF665" s="15">
        <f t="shared" ca="1" si="199"/>
        <v>0</v>
      </c>
      <c r="AG665">
        <f t="shared" ca="1" si="207"/>
        <v>0</v>
      </c>
      <c r="AH665">
        <f t="shared" ca="1" si="208"/>
        <v>0</v>
      </c>
      <c r="AI665">
        <f t="shared" ca="1" si="209"/>
        <v>0</v>
      </c>
      <c r="AJ665">
        <f t="shared" ca="1" si="210"/>
        <v>0</v>
      </c>
      <c r="AK665">
        <f t="shared" si="200"/>
        <v>0</v>
      </c>
      <c r="AL665" s="28" t="e">
        <f ca="1">COUNTIF(OFFSET('SD Abgabe'!$C$32,VLOOKUP(J665,Art_Abgabe,3,FALSE),0,VLOOKUP(J665,Art_Abgabe,4,FALSE)-VLOOKUP(J665,Art_Abgabe,3,FALSE)+1,1),K665)</f>
        <v>#N/A</v>
      </c>
      <c r="AM665" s="14">
        <f ca="1">COUNTIF(OFFSET('SD Abgabe'!$M$32,VLOOKUP(E665,'SD Abgabe'!$A$33:$X$485,'SD Abgabe'!$X$28,FALSE),0,1,VLOOKUP(E665,'SD Abgabe'!$A$33:$Y$485,'SD Abgabe'!$Y$28,FALSE)),M665)</f>
        <v>0</v>
      </c>
      <c r="AN665" s="91">
        <f t="shared" ca="1" si="211"/>
        <v>0</v>
      </c>
      <c r="AO665" s="98">
        <f t="shared" si="201"/>
        <v>3</v>
      </c>
      <c r="AP665" s="98">
        <f t="shared" si="212"/>
        <v>0</v>
      </c>
      <c r="AQ665" s="17" t="str">
        <f t="shared" si="213"/>
        <v>1900-1-Abgabe</v>
      </c>
    </row>
    <row r="666" spans="1:43">
      <c r="A666" s="98">
        <f t="shared" si="202"/>
        <v>0</v>
      </c>
      <c r="B666" s="98" t="str">
        <f>IF(C666=1,SUM($C$23:C666),"")</f>
        <v/>
      </c>
      <c r="C666" s="98">
        <f t="shared" si="203"/>
        <v>0</v>
      </c>
      <c r="D666" t="str">
        <f t="shared" si="195"/>
        <v>1900-1-Abgabe-</v>
      </c>
      <c r="E666" s="7" t="str">
        <f t="shared" ca="1" si="204"/>
        <v>-</v>
      </c>
      <c r="F666" s="7">
        <f t="shared" si="196"/>
        <v>1900</v>
      </c>
      <c r="G666" s="7">
        <f t="shared" si="197"/>
        <v>1</v>
      </c>
      <c r="H666" s="162">
        <f t="shared" si="214"/>
        <v>644</v>
      </c>
      <c r="I666" s="77"/>
      <c r="J666" s="78"/>
      <c r="K666" s="79"/>
      <c r="L666" s="80"/>
      <c r="M666" s="177"/>
      <c r="N666" s="309" t="str">
        <f t="shared" ca="1" si="205"/>
        <v/>
      </c>
      <c r="O666" s="310" t="str">
        <f ca="1">IFERROR(IF(VLOOKUP($E666,'SD Abgabe'!$A$32:$N$610,'SD Abgabe'!$D$28,FALSE)=0,"",VLOOKUP($E666,'SD Abgabe'!$A$32:$N$610,'SD Abgabe'!$D$28,FALSE)),"")</f>
        <v/>
      </c>
      <c r="P666" s="313"/>
      <c r="Q666" s="317" t="str">
        <f>IF(OR($M666=0,L666&lt;&gt;0),"",IFERROR(VLOOKUP($E666,'SD Abgabe'!$A$32:$N$610,'SD Abgabe'!$E$28,FALSE),""))</f>
        <v/>
      </c>
      <c r="R666" s="87"/>
      <c r="S666" s="81" t="str">
        <f t="shared" si="206"/>
        <v/>
      </c>
      <c r="T666" s="82">
        <f>IF(M666="Tierische Erzeugnisse",IF(OR($M666=0,L666&lt;&gt;0,U666&gt;0),"",IFERROR(VLOOKUP($E666,'SD Abgabe'!$A$32:$N$4326,'SD Abgabe'!$J$28,FALSE),0)),)</f>
        <v>0</v>
      </c>
      <c r="U666" s="83"/>
      <c r="V666" s="81" t="str">
        <f t="shared" si="198"/>
        <v/>
      </c>
      <c r="W666" s="82">
        <f>IF(M666="organische Düngemittel",IF(OR($M666=0,L666&lt;&gt;0,X666&gt;0),"",IFERROR(VLOOKUP($E666,'SD Abgabe'!$A$32:$N$4326,'SD Abgabe'!$J$28,FALSE),)),)</f>
        <v>0</v>
      </c>
      <c r="X666" s="84"/>
      <c r="Y666" s="85" t="str">
        <f ca="1">IFERROR(VLOOKUP($E666,'SD Abgabe'!$A$32:$N$610,Y$20,FALSE),"")</f>
        <v/>
      </c>
      <c r="Z666" s="86" t="str">
        <f ca="1">IFERROR(IF(AND(J666&lt;&gt;"eigene Stoffe",VLOOKUP($E666,'SD Abgabe'!$A$32:$N$610,'SD Abgabe'!$G$28,FALSE)=0),"",IF($L666&lt;&gt;0,"",IFERROR(IF(AND(P666&gt;0,O666&lt;&gt;"",Q666&lt;&gt;"t TM"),VLOOKUP($E666,'SD Abgabe'!$A$32:$N$610,'SD Abgabe'!$G$28,FALSE)/O666*P666,VLOOKUP($E666,'SD Abgabe'!$A$32:$N$610,'SD Abgabe'!$G$28,FALSE)),""))),"")</f>
        <v/>
      </c>
      <c r="AA666" s="87"/>
      <c r="AB666" s="86" t="str">
        <f ca="1">IFERROR(IF(AND(J666&lt;&gt;"eigene Stoffe",VLOOKUP($E666,'SD Abgabe'!$A$32:$N$610,'SD Abgabe'!$H$28,FALSE)=0),"",IF($L666&lt;&gt;0,"",IFERROR(IF(AND(P666&gt;0,O666&lt;&gt;"",Q666&lt;&gt;"t TM"),VLOOKUP($E666,'SD Abgabe'!$A$32:$N$610,'SD Abgabe'!$H$28,FALSE)/O666*P666,VLOOKUP($E666,'SD Abgabe'!$A$32:$N$610,'SD Abgabe'!$H$28,FALSE)),""))),"")</f>
        <v/>
      </c>
      <c r="AC666" s="87"/>
      <c r="AD666" s="424" t="s">
        <v>667</v>
      </c>
      <c r="AE666" s="26" t="str">
        <f>IF($M666=0,"",IFERROR(VLOOKUP($E666,'SD Abgabe'!$A$32:$N$556,AE$20,FALSE),""))</f>
        <v/>
      </c>
      <c r="AF666" s="15">
        <f t="shared" ca="1" si="199"/>
        <v>0</v>
      </c>
      <c r="AG666">
        <f t="shared" ca="1" si="207"/>
        <v>0</v>
      </c>
      <c r="AH666">
        <f t="shared" ca="1" si="208"/>
        <v>0</v>
      </c>
      <c r="AI666">
        <f t="shared" ca="1" si="209"/>
        <v>0</v>
      </c>
      <c r="AJ666">
        <f t="shared" ca="1" si="210"/>
        <v>0</v>
      </c>
      <c r="AK666">
        <f t="shared" si="200"/>
        <v>0</v>
      </c>
      <c r="AL666" s="28" t="e">
        <f ca="1">COUNTIF(OFFSET('SD Abgabe'!$C$32,VLOOKUP(J666,Art_Abgabe,3,FALSE),0,VLOOKUP(J666,Art_Abgabe,4,FALSE)-VLOOKUP(J666,Art_Abgabe,3,FALSE)+1,1),K666)</f>
        <v>#N/A</v>
      </c>
      <c r="AM666" s="14">
        <f ca="1">COUNTIF(OFFSET('SD Abgabe'!$M$32,VLOOKUP(E666,'SD Abgabe'!$A$33:$X$485,'SD Abgabe'!$X$28,FALSE),0,1,VLOOKUP(E666,'SD Abgabe'!$A$33:$Y$485,'SD Abgabe'!$Y$28,FALSE)),M666)</f>
        <v>0</v>
      </c>
      <c r="AN666" s="91">
        <f t="shared" ca="1" si="211"/>
        <v>0</v>
      </c>
      <c r="AO666" s="98">
        <f t="shared" si="201"/>
        <v>3</v>
      </c>
      <c r="AP666" s="98">
        <f t="shared" si="212"/>
        <v>0</v>
      </c>
      <c r="AQ666" s="17" t="str">
        <f t="shared" si="213"/>
        <v>1900-1-Abgabe</v>
      </c>
    </row>
    <row r="667" spans="1:43">
      <c r="A667" s="98">
        <f t="shared" si="202"/>
        <v>0</v>
      </c>
      <c r="B667" s="98" t="str">
        <f>IF(C667=1,SUM($C$23:C667),"")</f>
        <v/>
      </c>
      <c r="C667" s="98">
        <f t="shared" si="203"/>
        <v>0</v>
      </c>
      <c r="D667" t="str">
        <f t="shared" ref="D667:D730" si="215">CONCATENATE(F667&amp;"-"&amp;G667&amp;"-"&amp;$D$1&amp;"-"&amp;M667)</f>
        <v>1900-1-Abgabe-</v>
      </c>
      <c r="E667" s="7" t="str">
        <f t="shared" ca="1" si="204"/>
        <v>-</v>
      </c>
      <c r="F667" s="7">
        <f t="shared" ref="F667:F730" si="216">YEAR(I667)</f>
        <v>1900</v>
      </c>
      <c r="G667" s="7">
        <f t="shared" ref="G667:G730" si="217">IF(MONTH(I667)&lt;7,1,2)</f>
        <v>1</v>
      </c>
      <c r="H667" s="162">
        <f t="shared" si="214"/>
        <v>645</v>
      </c>
      <c r="I667" s="77"/>
      <c r="J667" s="78"/>
      <c r="K667" s="79"/>
      <c r="L667" s="80"/>
      <c r="M667" s="177"/>
      <c r="N667" s="309" t="str">
        <f t="shared" ca="1" si="205"/>
        <v/>
      </c>
      <c r="O667" s="310" t="str">
        <f ca="1">IFERROR(IF(VLOOKUP($E667,'SD Abgabe'!$A$32:$N$610,'SD Abgabe'!$D$28,FALSE)=0,"",VLOOKUP($E667,'SD Abgabe'!$A$32:$N$610,'SD Abgabe'!$D$28,FALSE)),"")</f>
        <v/>
      </c>
      <c r="P667" s="313"/>
      <c r="Q667" s="317" t="str">
        <f>IF(OR($M667=0,L667&lt;&gt;0),"",IFERROR(VLOOKUP($E667,'SD Abgabe'!$A$32:$N$610,'SD Abgabe'!$E$28,FALSE),""))</f>
        <v/>
      </c>
      <c r="R667" s="87"/>
      <c r="S667" s="81" t="str">
        <f t="shared" si="206"/>
        <v/>
      </c>
      <c r="T667" s="82">
        <f>IF(M667="Tierische Erzeugnisse",IF(OR($M667=0,L667&lt;&gt;0,U667&gt;0),"",IFERROR(VLOOKUP($E667,'SD Abgabe'!$A$32:$N$4326,'SD Abgabe'!$J$28,FALSE),0)),)</f>
        <v>0</v>
      </c>
      <c r="U667" s="83"/>
      <c r="V667" s="81" t="str">
        <f t="shared" ref="V667:V730" si="218">IF(M667="organische Düngemittel","%","")</f>
        <v/>
      </c>
      <c r="W667" s="82">
        <f>IF(M667="organische Düngemittel",IF(OR($M667=0,L667&lt;&gt;0,X667&gt;0),"",IFERROR(VLOOKUP($E667,'SD Abgabe'!$A$32:$N$4326,'SD Abgabe'!$J$28,FALSE),)),)</f>
        <v>0</v>
      </c>
      <c r="X667" s="84"/>
      <c r="Y667" s="85" t="str">
        <f ca="1">IFERROR(VLOOKUP($E667,'SD Abgabe'!$A$32:$N$610,Y$20,FALSE),"")</f>
        <v/>
      </c>
      <c r="Z667" s="86" t="str">
        <f ca="1">IFERROR(IF(AND(J667&lt;&gt;"eigene Stoffe",VLOOKUP($E667,'SD Abgabe'!$A$32:$N$610,'SD Abgabe'!$G$28,FALSE)=0),"",IF($L667&lt;&gt;0,"",IFERROR(IF(AND(P667&gt;0,O667&lt;&gt;"",Q667&lt;&gt;"t TM"),VLOOKUP($E667,'SD Abgabe'!$A$32:$N$610,'SD Abgabe'!$G$28,FALSE)/O667*P667,VLOOKUP($E667,'SD Abgabe'!$A$32:$N$610,'SD Abgabe'!$G$28,FALSE)),""))),"")</f>
        <v/>
      </c>
      <c r="AA667" s="87"/>
      <c r="AB667" s="86" t="str">
        <f ca="1">IFERROR(IF(AND(J667&lt;&gt;"eigene Stoffe",VLOOKUP($E667,'SD Abgabe'!$A$32:$N$610,'SD Abgabe'!$H$28,FALSE)=0),"",IF($L667&lt;&gt;0,"",IFERROR(IF(AND(P667&gt;0,O667&lt;&gt;"",Q667&lt;&gt;"t TM"),VLOOKUP($E667,'SD Abgabe'!$A$32:$N$610,'SD Abgabe'!$H$28,FALSE)/O667*P667,VLOOKUP($E667,'SD Abgabe'!$A$32:$N$610,'SD Abgabe'!$H$28,FALSE)),""))),"")</f>
        <v/>
      </c>
      <c r="AC667" s="87"/>
      <c r="AD667" s="424" t="s">
        <v>667</v>
      </c>
      <c r="AE667" s="26" t="str">
        <f>IF($M667=0,"",IFERROR(VLOOKUP($E667,'SD Abgabe'!$A$32:$N$556,AE$20,FALSE),""))</f>
        <v/>
      </c>
      <c r="AF667" s="15">
        <f t="shared" ref="AF667:AF730" ca="1" si="219">IFERROR(N667*R667/100,0)</f>
        <v>0</v>
      </c>
      <c r="AG667">
        <f t="shared" ca="1" si="207"/>
        <v>0</v>
      </c>
      <c r="AH667">
        <f t="shared" ca="1" si="208"/>
        <v>0</v>
      </c>
      <c r="AI667">
        <f t="shared" ca="1" si="209"/>
        <v>0</v>
      </c>
      <c r="AJ667">
        <f t="shared" ca="1" si="210"/>
        <v>0</v>
      </c>
      <c r="AK667">
        <f t="shared" ref="AK667:AK730" si="220">IFERROR(AE667*$R667,0)</f>
        <v>0</v>
      </c>
      <c r="AL667" s="28" t="e">
        <f ca="1">COUNTIF(OFFSET('SD Abgabe'!$C$32,VLOOKUP(J667,Art_Abgabe,3,FALSE),0,VLOOKUP(J667,Art_Abgabe,4,FALSE)-VLOOKUP(J667,Art_Abgabe,3,FALSE)+1,1),K667)</f>
        <v>#N/A</v>
      </c>
      <c r="AM667" s="14">
        <f ca="1">COUNTIF(OFFSET('SD Abgabe'!$M$32,VLOOKUP(E667,'SD Abgabe'!$A$33:$X$485,'SD Abgabe'!$X$28,FALSE),0,1,VLOOKUP(E667,'SD Abgabe'!$A$33:$Y$485,'SD Abgabe'!$Y$28,FALSE)),M667)</f>
        <v>0</v>
      </c>
      <c r="AN667" s="91">
        <f t="shared" ca="1" si="211"/>
        <v>0</v>
      </c>
      <c r="AO667" s="98">
        <f t="shared" ref="AO667:AO730" si="221">IF(OR(AA667&gt;0,AC667&gt;0),2,3)</f>
        <v>3</v>
      </c>
      <c r="AP667" s="98">
        <f t="shared" si="212"/>
        <v>0</v>
      </c>
      <c r="AQ667" s="17" t="str">
        <f t="shared" si="213"/>
        <v>1900-1-Abgabe</v>
      </c>
    </row>
    <row r="668" spans="1:43">
      <c r="A668" s="98">
        <f t="shared" si="202"/>
        <v>0</v>
      </c>
      <c r="B668" s="98" t="str">
        <f>IF(C668=1,SUM($C$23:C668),"")</f>
        <v/>
      </c>
      <c r="C668" s="98">
        <f t="shared" si="203"/>
        <v>0</v>
      </c>
      <c r="D668" t="str">
        <f t="shared" si="215"/>
        <v>1900-1-Abgabe-</v>
      </c>
      <c r="E668" s="7" t="str">
        <f t="shared" ca="1" si="204"/>
        <v>-</v>
      </c>
      <c r="F668" s="7">
        <f t="shared" si="216"/>
        <v>1900</v>
      </c>
      <c r="G668" s="7">
        <f t="shared" si="217"/>
        <v>1</v>
      </c>
      <c r="H668" s="162">
        <f t="shared" si="214"/>
        <v>646</v>
      </c>
      <c r="I668" s="77"/>
      <c r="J668" s="78"/>
      <c r="K668" s="79"/>
      <c r="L668" s="80"/>
      <c r="M668" s="177"/>
      <c r="N668" s="309" t="str">
        <f t="shared" ca="1" si="205"/>
        <v/>
      </c>
      <c r="O668" s="310" t="str">
        <f ca="1">IFERROR(IF(VLOOKUP($E668,'SD Abgabe'!$A$32:$N$610,'SD Abgabe'!$D$28,FALSE)=0,"",VLOOKUP($E668,'SD Abgabe'!$A$32:$N$610,'SD Abgabe'!$D$28,FALSE)),"")</f>
        <v/>
      </c>
      <c r="P668" s="313"/>
      <c r="Q668" s="317" t="str">
        <f>IF(OR($M668=0,L668&lt;&gt;0),"",IFERROR(VLOOKUP($E668,'SD Abgabe'!$A$32:$N$610,'SD Abgabe'!$E$28,FALSE),""))</f>
        <v/>
      </c>
      <c r="R668" s="87"/>
      <c r="S668" s="81" t="str">
        <f t="shared" si="206"/>
        <v/>
      </c>
      <c r="T668" s="82">
        <f>IF(M668="Tierische Erzeugnisse",IF(OR($M668=0,L668&lt;&gt;0,U668&gt;0),"",IFERROR(VLOOKUP($E668,'SD Abgabe'!$A$32:$N$4326,'SD Abgabe'!$J$28,FALSE),0)),)</f>
        <v>0</v>
      </c>
      <c r="U668" s="83"/>
      <c r="V668" s="81" t="str">
        <f t="shared" si="218"/>
        <v/>
      </c>
      <c r="W668" s="82">
        <f>IF(M668="organische Düngemittel",IF(OR($M668=0,L668&lt;&gt;0,X668&gt;0),"",IFERROR(VLOOKUP($E668,'SD Abgabe'!$A$32:$N$4326,'SD Abgabe'!$J$28,FALSE),)),)</f>
        <v>0</v>
      </c>
      <c r="X668" s="84"/>
      <c r="Y668" s="85" t="str">
        <f ca="1">IFERROR(VLOOKUP($E668,'SD Abgabe'!$A$32:$N$610,Y$20,FALSE),"")</f>
        <v/>
      </c>
      <c r="Z668" s="86" t="str">
        <f ca="1">IFERROR(IF(AND(J668&lt;&gt;"eigene Stoffe",VLOOKUP($E668,'SD Abgabe'!$A$32:$N$610,'SD Abgabe'!$G$28,FALSE)=0),"",IF($L668&lt;&gt;0,"",IFERROR(IF(AND(P668&gt;0,O668&lt;&gt;"",Q668&lt;&gt;"t TM"),VLOOKUP($E668,'SD Abgabe'!$A$32:$N$610,'SD Abgabe'!$G$28,FALSE)/O668*P668,VLOOKUP($E668,'SD Abgabe'!$A$32:$N$610,'SD Abgabe'!$G$28,FALSE)),""))),"")</f>
        <v/>
      </c>
      <c r="AA668" s="87"/>
      <c r="AB668" s="86" t="str">
        <f ca="1">IFERROR(IF(AND(J668&lt;&gt;"eigene Stoffe",VLOOKUP($E668,'SD Abgabe'!$A$32:$N$610,'SD Abgabe'!$H$28,FALSE)=0),"",IF($L668&lt;&gt;0,"",IFERROR(IF(AND(P668&gt;0,O668&lt;&gt;"",Q668&lt;&gt;"t TM"),VLOOKUP($E668,'SD Abgabe'!$A$32:$N$610,'SD Abgabe'!$H$28,FALSE)/O668*P668,VLOOKUP($E668,'SD Abgabe'!$A$32:$N$610,'SD Abgabe'!$H$28,FALSE)),""))),"")</f>
        <v/>
      </c>
      <c r="AC668" s="87"/>
      <c r="AD668" s="424" t="s">
        <v>667</v>
      </c>
      <c r="AE668" s="26" t="str">
        <f>IF($M668=0,"",IFERROR(VLOOKUP($E668,'SD Abgabe'!$A$32:$N$556,AE$20,FALSE),""))</f>
        <v/>
      </c>
      <c r="AF668" s="15">
        <f t="shared" ca="1" si="219"/>
        <v>0</v>
      </c>
      <c r="AG668">
        <f t="shared" ca="1" si="207"/>
        <v>0</v>
      </c>
      <c r="AH668">
        <f t="shared" ca="1" si="208"/>
        <v>0</v>
      </c>
      <c r="AI668">
        <f t="shared" ca="1" si="209"/>
        <v>0</v>
      </c>
      <c r="AJ668">
        <f t="shared" ca="1" si="210"/>
        <v>0</v>
      </c>
      <c r="AK668">
        <f t="shared" si="220"/>
        <v>0</v>
      </c>
      <c r="AL668" s="28" t="e">
        <f ca="1">COUNTIF(OFFSET('SD Abgabe'!$C$32,VLOOKUP(J668,Art_Abgabe,3,FALSE),0,VLOOKUP(J668,Art_Abgabe,4,FALSE)-VLOOKUP(J668,Art_Abgabe,3,FALSE)+1,1),K668)</f>
        <v>#N/A</v>
      </c>
      <c r="AM668" s="14">
        <f ca="1">COUNTIF(OFFSET('SD Abgabe'!$M$32,VLOOKUP(E668,'SD Abgabe'!$A$33:$X$485,'SD Abgabe'!$X$28,FALSE),0,1,VLOOKUP(E668,'SD Abgabe'!$A$33:$Y$485,'SD Abgabe'!$Y$28,FALSE)),M668)</f>
        <v>0</v>
      </c>
      <c r="AN668" s="91">
        <f t="shared" ca="1" si="211"/>
        <v>0</v>
      </c>
      <c r="AO668" s="98">
        <f t="shared" si="221"/>
        <v>3</v>
      </c>
      <c r="AP668" s="98">
        <f t="shared" si="212"/>
        <v>0</v>
      </c>
      <c r="AQ668" s="17" t="str">
        <f t="shared" si="213"/>
        <v>1900-1-Abgabe</v>
      </c>
    </row>
    <row r="669" spans="1:43">
      <c r="A669" s="98">
        <f t="shared" si="202"/>
        <v>0</v>
      </c>
      <c r="B669" s="98" t="str">
        <f>IF(C669=1,SUM($C$23:C669),"")</f>
        <v/>
      </c>
      <c r="C669" s="98">
        <f t="shared" si="203"/>
        <v>0</v>
      </c>
      <c r="D669" t="str">
        <f t="shared" si="215"/>
        <v>1900-1-Abgabe-</v>
      </c>
      <c r="E669" s="7" t="str">
        <f t="shared" ca="1" si="204"/>
        <v>-</v>
      </c>
      <c r="F669" s="7">
        <f t="shared" si="216"/>
        <v>1900</v>
      </c>
      <c r="G669" s="7">
        <f t="shared" si="217"/>
        <v>1</v>
      </c>
      <c r="H669" s="162">
        <f t="shared" si="214"/>
        <v>647</v>
      </c>
      <c r="I669" s="77"/>
      <c r="J669" s="78"/>
      <c r="K669" s="79"/>
      <c r="L669" s="80"/>
      <c r="M669" s="177"/>
      <c r="N669" s="309" t="str">
        <f t="shared" ca="1" si="205"/>
        <v/>
      </c>
      <c r="O669" s="310" t="str">
        <f ca="1">IFERROR(IF(VLOOKUP($E669,'SD Abgabe'!$A$32:$N$610,'SD Abgabe'!$D$28,FALSE)=0,"",VLOOKUP($E669,'SD Abgabe'!$A$32:$N$610,'SD Abgabe'!$D$28,FALSE)),"")</f>
        <v/>
      </c>
      <c r="P669" s="313"/>
      <c r="Q669" s="317" t="str">
        <f>IF(OR($M669=0,L669&lt;&gt;0),"",IFERROR(VLOOKUP($E669,'SD Abgabe'!$A$32:$N$610,'SD Abgabe'!$E$28,FALSE),""))</f>
        <v/>
      </c>
      <c r="R669" s="87"/>
      <c r="S669" s="81" t="str">
        <f t="shared" si="206"/>
        <v/>
      </c>
      <c r="T669" s="82">
        <f>IF(M669="Tierische Erzeugnisse",IF(OR($M669=0,L669&lt;&gt;0,U669&gt;0),"",IFERROR(VLOOKUP($E669,'SD Abgabe'!$A$32:$N$4326,'SD Abgabe'!$J$28,FALSE),0)),)</f>
        <v>0</v>
      </c>
      <c r="U669" s="83"/>
      <c r="V669" s="81" t="str">
        <f t="shared" si="218"/>
        <v/>
      </c>
      <c r="W669" s="82">
        <f>IF(M669="organische Düngemittel",IF(OR($M669=0,L669&lt;&gt;0,X669&gt;0),"",IFERROR(VLOOKUP($E669,'SD Abgabe'!$A$32:$N$4326,'SD Abgabe'!$J$28,FALSE),)),)</f>
        <v>0</v>
      </c>
      <c r="X669" s="84"/>
      <c r="Y669" s="85" t="str">
        <f ca="1">IFERROR(VLOOKUP($E669,'SD Abgabe'!$A$32:$N$610,Y$20,FALSE),"")</f>
        <v/>
      </c>
      <c r="Z669" s="86" t="str">
        <f ca="1">IFERROR(IF(AND(J669&lt;&gt;"eigene Stoffe",VLOOKUP($E669,'SD Abgabe'!$A$32:$N$610,'SD Abgabe'!$G$28,FALSE)=0),"",IF($L669&lt;&gt;0,"",IFERROR(IF(AND(P669&gt;0,O669&lt;&gt;"",Q669&lt;&gt;"t TM"),VLOOKUP($E669,'SD Abgabe'!$A$32:$N$610,'SD Abgabe'!$G$28,FALSE)/O669*P669,VLOOKUP($E669,'SD Abgabe'!$A$32:$N$610,'SD Abgabe'!$G$28,FALSE)),""))),"")</f>
        <v/>
      </c>
      <c r="AA669" s="87"/>
      <c r="AB669" s="86" t="str">
        <f ca="1">IFERROR(IF(AND(J669&lt;&gt;"eigene Stoffe",VLOOKUP($E669,'SD Abgabe'!$A$32:$N$610,'SD Abgabe'!$H$28,FALSE)=0),"",IF($L669&lt;&gt;0,"",IFERROR(IF(AND(P669&gt;0,O669&lt;&gt;"",Q669&lt;&gt;"t TM"),VLOOKUP($E669,'SD Abgabe'!$A$32:$N$610,'SD Abgabe'!$H$28,FALSE)/O669*P669,VLOOKUP($E669,'SD Abgabe'!$A$32:$N$610,'SD Abgabe'!$H$28,FALSE)),""))),"")</f>
        <v/>
      </c>
      <c r="AC669" s="87"/>
      <c r="AD669" s="424" t="s">
        <v>667</v>
      </c>
      <c r="AE669" s="26" t="str">
        <f>IF($M669=0,"",IFERROR(VLOOKUP($E669,'SD Abgabe'!$A$32:$N$556,AE$20,FALSE),""))</f>
        <v/>
      </c>
      <c r="AF669" s="15">
        <f t="shared" ca="1" si="219"/>
        <v>0</v>
      </c>
      <c r="AG669">
        <f t="shared" ca="1" si="207"/>
        <v>0</v>
      </c>
      <c r="AH669">
        <f t="shared" ca="1" si="208"/>
        <v>0</v>
      </c>
      <c r="AI669">
        <f t="shared" ca="1" si="209"/>
        <v>0</v>
      </c>
      <c r="AJ669">
        <f t="shared" ca="1" si="210"/>
        <v>0</v>
      </c>
      <c r="AK669">
        <f t="shared" si="220"/>
        <v>0</v>
      </c>
      <c r="AL669" s="28" t="e">
        <f ca="1">COUNTIF(OFFSET('SD Abgabe'!$C$32,VLOOKUP(J669,Art_Abgabe,3,FALSE),0,VLOOKUP(J669,Art_Abgabe,4,FALSE)-VLOOKUP(J669,Art_Abgabe,3,FALSE)+1,1),K669)</f>
        <v>#N/A</v>
      </c>
      <c r="AM669" s="14">
        <f ca="1">COUNTIF(OFFSET('SD Abgabe'!$M$32,VLOOKUP(E669,'SD Abgabe'!$A$33:$X$485,'SD Abgabe'!$X$28,FALSE),0,1,VLOOKUP(E669,'SD Abgabe'!$A$33:$Y$485,'SD Abgabe'!$Y$28,FALSE)),M669)</f>
        <v>0</v>
      </c>
      <c r="AN669" s="91">
        <f t="shared" ca="1" si="211"/>
        <v>0</v>
      </c>
      <c r="AO669" s="98">
        <f t="shared" si="221"/>
        <v>3</v>
      </c>
      <c r="AP669" s="98">
        <f t="shared" si="212"/>
        <v>0</v>
      </c>
      <c r="AQ669" s="17" t="str">
        <f t="shared" si="213"/>
        <v>1900-1-Abgabe</v>
      </c>
    </row>
    <row r="670" spans="1:43">
      <c r="A670" s="98">
        <f t="shared" si="202"/>
        <v>0</v>
      </c>
      <c r="B670" s="98" t="str">
        <f>IF(C670=1,SUM($C$23:C670),"")</f>
        <v/>
      </c>
      <c r="C670" s="98">
        <f t="shared" si="203"/>
        <v>0</v>
      </c>
      <c r="D670" t="str">
        <f t="shared" si="215"/>
        <v>1900-1-Abgabe-</v>
      </c>
      <c r="E670" s="7" t="str">
        <f t="shared" ca="1" si="204"/>
        <v>-</v>
      </c>
      <c r="F670" s="7">
        <f t="shared" si="216"/>
        <v>1900</v>
      </c>
      <c r="G670" s="7">
        <f t="shared" si="217"/>
        <v>1</v>
      </c>
      <c r="H670" s="162">
        <f t="shared" si="214"/>
        <v>648</v>
      </c>
      <c r="I670" s="77"/>
      <c r="J670" s="78"/>
      <c r="K670" s="79"/>
      <c r="L670" s="80"/>
      <c r="M670" s="177"/>
      <c r="N670" s="309" t="str">
        <f t="shared" ca="1" si="205"/>
        <v/>
      </c>
      <c r="O670" s="310" t="str">
        <f ca="1">IFERROR(IF(VLOOKUP($E670,'SD Abgabe'!$A$32:$N$610,'SD Abgabe'!$D$28,FALSE)=0,"",VLOOKUP($E670,'SD Abgabe'!$A$32:$N$610,'SD Abgabe'!$D$28,FALSE)),"")</f>
        <v/>
      </c>
      <c r="P670" s="313"/>
      <c r="Q670" s="317" t="str">
        <f>IF(OR($M670=0,L670&lt;&gt;0),"",IFERROR(VLOOKUP($E670,'SD Abgabe'!$A$32:$N$610,'SD Abgabe'!$E$28,FALSE),""))</f>
        <v/>
      </c>
      <c r="R670" s="87"/>
      <c r="S670" s="81" t="str">
        <f t="shared" si="206"/>
        <v/>
      </c>
      <c r="T670" s="82">
        <f>IF(M670="Tierische Erzeugnisse",IF(OR($M670=0,L670&lt;&gt;0,U670&gt;0),"",IFERROR(VLOOKUP($E670,'SD Abgabe'!$A$32:$N$4326,'SD Abgabe'!$J$28,FALSE),0)),)</f>
        <v>0</v>
      </c>
      <c r="U670" s="83"/>
      <c r="V670" s="81" t="str">
        <f t="shared" si="218"/>
        <v/>
      </c>
      <c r="W670" s="82">
        <f>IF(M670="organische Düngemittel",IF(OR($M670=0,L670&lt;&gt;0,X670&gt;0),"",IFERROR(VLOOKUP($E670,'SD Abgabe'!$A$32:$N$4326,'SD Abgabe'!$J$28,FALSE),)),)</f>
        <v>0</v>
      </c>
      <c r="X670" s="84"/>
      <c r="Y670" s="85" t="str">
        <f ca="1">IFERROR(VLOOKUP($E670,'SD Abgabe'!$A$32:$N$610,Y$20,FALSE),"")</f>
        <v/>
      </c>
      <c r="Z670" s="86" t="str">
        <f ca="1">IFERROR(IF(AND(J670&lt;&gt;"eigene Stoffe",VLOOKUP($E670,'SD Abgabe'!$A$32:$N$610,'SD Abgabe'!$G$28,FALSE)=0),"",IF($L670&lt;&gt;0,"",IFERROR(IF(AND(P670&gt;0,O670&lt;&gt;"",Q670&lt;&gt;"t TM"),VLOOKUP($E670,'SD Abgabe'!$A$32:$N$610,'SD Abgabe'!$G$28,FALSE)/O670*P670,VLOOKUP($E670,'SD Abgabe'!$A$32:$N$610,'SD Abgabe'!$G$28,FALSE)),""))),"")</f>
        <v/>
      </c>
      <c r="AA670" s="87"/>
      <c r="AB670" s="86" t="str">
        <f ca="1">IFERROR(IF(AND(J670&lt;&gt;"eigene Stoffe",VLOOKUP($E670,'SD Abgabe'!$A$32:$N$610,'SD Abgabe'!$H$28,FALSE)=0),"",IF($L670&lt;&gt;0,"",IFERROR(IF(AND(P670&gt;0,O670&lt;&gt;"",Q670&lt;&gt;"t TM"),VLOOKUP($E670,'SD Abgabe'!$A$32:$N$610,'SD Abgabe'!$H$28,FALSE)/O670*P670,VLOOKUP($E670,'SD Abgabe'!$A$32:$N$610,'SD Abgabe'!$H$28,FALSE)),""))),"")</f>
        <v/>
      </c>
      <c r="AC670" s="87"/>
      <c r="AD670" s="424" t="s">
        <v>667</v>
      </c>
      <c r="AE670" s="26" t="str">
        <f>IF($M670=0,"",IFERROR(VLOOKUP($E670,'SD Abgabe'!$A$32:$N$556,AE$20,FALSE),""))</f>
        <v/>
      </c>
      <c r="AF670" s="15">
        <f t="shared" ca="1" si="219"/>
        <v>0</v>
      </c>
      <c r="AG670">
        <f t="shared" ca="1" si="207"/>
        <v>0</v>
      </c>
      <c r="AH670">
        <f t="shared" ca="1" si="208"/>
        <v>0</v>
      </c>
      <c r="AI670">
        <f t="shared" ca="1" si="209"/>
        <v>0</v>
      </c>
      <c r="AJ670">
        <f t="shared" ca="1" si="210"/>
        <v>0</v>
      </c>
      <c r="AK670">
        <f t="shared" si="220"/>
        <v>0</v>
      </c>
      <c r="AL670" s="28" t="e">
        <f ca="1">COUNTIF(OFFSET('SD Abgabe'!$C$32,VLOOKUP(J670,Art_Abgabe,3,FALSE),0,VLOOKUP(J670,Art_Abgabe,4,FALSE)-VLOOKUP(J670,Art_Abgabe,3,FALSE)+1,1),K670)</f>
        <v>#N/A</v>
      </c>
      <c r="AM670" s="14">
        <f ca="1">COUNTIF(OFFSET('SD Abgabe'!$M$32,VLOOKUP(E670,'SD Abgabe'!$A$33:$X$485,'SD Abgabe'!$X$28,FALSE),0,1,VLOOKUP(E670,'SD Abgabe'!$A$33:$Y$485,'SD Abgabe'!$Y$28,FALSE)),M670)</f>
        <v>0</v>
      </c>
      <c r="AN670" s="91">
        <f t="shared" ca="1" si="211"/>
        <v>0</v>
      </c>
      <c r="AO670" s="98">
        <f t="shared" si="221"/>
        <v>3</v>
      </c>
      <c r="AP670" s="98">
        <f t="shared" si="212"/>
        <v>0</v>
      </c>
      <c r="AQ670" s="17" t="str">
        <f t="shared" si="213"/>
        <v>1900-1-Abgabe</v>
      </c>
    </row>
    <row r="671" spans="1:43">
      <c r="A671" s="98">
        <f t="shared" si="202"/>
        <v>0</v>
      </c>
      <c r="B671" s="98" t="str">
        <f>IF(C671=1,SUM($C$23:C671),"")</f>
        <v/>
      </c>
      <c r="C671" s="98">
        <f t="shared" si="203"/>
        <v>0</v>
      </c>
      <c r="D671" t="str">
        <f t="shared" si="215"/>
        <v>1900-1-Abgabe-</v>
      </c>
      <c r="E671" s="7" t="str">
        <f t="shared" ca="1" si="204"/>
        <v>-</v>
      </c>
      <c r="F671" s="7">
        <f t="shared" si="216"/>
        <v>1900</v>
      </c>
      <c r="G671" s="7">
        <f t="shared" si="217"/>
        <v>1</v>
      </c>
      <c r="H671" s="162">
        <f t="shared" si="214"/>
        <v>649</v>
      </c>
      <c r="I671" s="77"/>
      <c r="J671" s="78"/>
      <c r="K671" s="79"/>
      <c r="L671" s="80"/>
      <c r="M671" s="177"/>
      <c r="N671" s="309" t="str">
        <f t="shared" ca="1" si="205"/>
        <v/>
      </c>
      <c r="O671" s="310" t="str">
        <f ca="1">IFERROR(IF(VLOOKUP($E671,'SD Abgabe'!$A$32:$N$610,'SD Abgabe'!$D$28,FALSE)=0,"",VLOOKUP($E671,'SD Abgabe'!$A$32:$N$610,'SD Abgabe'!$D$28,FALSE)),"")</f>
        <v/>
      </c>
      <c r="P671" s="313"/>
      <c r="Q671" s="317" t="str">
        <f>IF(OR($M671=0,L671&lt;&gt;0),"",IFERROR(VLOOKUP($E671,'SD Abgabe'!$A$32:$N$610,'SD Abgabe'!$E$28,FALSE),""))</f>
        <v/>
      </c>
      <c r="R671" s="87"/>
      <c r="S671" s="81" t="str">
        <f t="shared" si="206"/>
        <v/>
      </c>
      <c r="T671" s="82">
        <f>IF(M671="Tierische Erzeugnisse",IF(OR($M671=0,L671&lt;&gt;0,U671&gt;0),"",IFERROR(VLOOKUP($E671,'SD Abgabe'!$A$32:$N$4326,'SD Abgabe'!$J$28,FALSE),0)),)</f>
        <v>0</v>
      </c>
      <c r="U671" s="83"/>
      <c r="V671" s="81" t="str">
        <f t="shared" si="218"/>
        <v/>
      </c>
      <c r="W671" s="82">
        <f>IF(M671="organische Düngemittel",IF(OR($M671=0,L671&lt;&gt;0,X671&gt;0),"",IFERROR(VLOOKUP($E671,'SD Abgabe'!$A$32:$N$4326,'SD Abgabe'!$J$28,FALSE),)),)</f>
        <v>0</v>
      </c>
      <c r="X671" s="84"/>
      <c r="Y671" s="85" t="str">
        <f ca="1">IFERROR(VLOOKUP($E671,'SD Abgabe'!$A$32:$N$610,Y$20,FALSE),"")</f>
        <v/>
      </c>
      <c r="Z671" s="86" t="str">
        <f ca="1">IFERROR(IF(AND(J671&lt;&gt;"eigene Stoffe",VLOOKUP($E671,'SD Abgabe'!$A$32:$N$610,'SD Abgabe'!$G$28,FALSE)=0),"",IF($L671&lt;&gt;0,"",IFERROR(IF(AND(P671&gt;0,O671&lt;&gt;"",Q671&lt;&gt;"t TM"),VLOOKUP($E671,'SD Abgabe'!$A$32:$N$610,'SD Abgabe'!$G$28,FALSE)/O671*P671,VLOOKUP($E671,'SD Abgabe'!$A$32:$N$610,'SD Abgabe'!$G$28,FALSE)),""))),"")</f>
        <v/>
      </c>
      <c r="AA671" s="87"/>
      <c r="AB671" s="86" t="str">
        <f ca="1">IFERROR(IF(AND(J671&lt;&gt;"eigene Stoffe",VLOOKUP($E671,'SD Abgabe'!$A$32:$N$610,'SD Abgabe'!$H$28,FALSE)=0),"",IF($L671&lt;&gt;0,"",IFERROR(IF(AND(P671&gt;0,O671&lt;&gt;"",Q671&lt;&gt;"t TM"),VLOOKUP($E671,'SD Abgabe'!$A$32:$N$610,'SD Abgabe'!$H$28,FALSE)/O671*P671,VLOOKUP($E671,'SD Abgabe'!$A$32:$N$610,'SD Abgabe'!$H$28,FALSE)),""))),"")</f>
        <v/>
      </c>
      <c r="AC671" s="87"/>
      <c r="AD671" s="424" t="s">
        <v>667</v>
      </c>
      <c r="AE671" s="26" t="str">
        <f>IF($M671=0,"",IFERROR(VLOOKUP($E671,'SD Abgabe'!$A$32:$N$556,AE$20,FALSE),""))</f>
        <v/>
      </c>
      <c r="AF671" s="15">
        <f t="shared" ca="1" si="219"/>
        <v>0</v>
      </c>
      <c r="AG671">
        <f t="shared" ca="1" si="207"/>
        <v>0</v>
      </c>
      <c r="AH671">
        <f t="shared" ca="1" si="208"/>
        <v>0</v>
      </c>
      <c r="AI671">
        <f t="shared" ca="1" si="209"/>
        <v>0</v>
      </c>
      <c r="AJ671">
        <f t="shared" ca="1" si="210"/>
        <v>0</v>
      </c>
      <c r="AK671">
        <f t="shared" si="220"/>
        <v>0</v>
      </c>
      <c r="AL671" s="28" t="e">
        <f ca="1">COUNTIF(OFFSET('SD Abgabe'!$C$32,VLOOKUP(J671,Art_Abgabe,3,FALSE),0,VLOOKUP(J671,Art_Abgabe,4,FALSE)-VLOOKUP(J671,Art_Abgabe,3,FALSE)+1,1),K671)</f>
        <v>#N/A</v>
      </c>
      <c r="AM671" s="14">
        <f ca="1">COUNTIF(OFFSET('SD Abgabe'!$M$32,VLOOKUP(E671,'SD Abgabe'!$A$33:$X$485,'SD Abgabe'!$X$28,FALSE),0,1,VLOOKUP(E671,'SD Abgabe'!$A$33:$Y$485,'SD Abgabe'!$Y$28,FALSE)),M671)</f>
        <v>0</v>
      </c>
      <c r="AN671" s="91">
        <f t="shared" ca="1" si="211"/>
        <v>0</v>
      </c>
      <c r="AO671" s="98">
        <f t="shared" si="221"/>
        <v>3</v>
      </c>
      <c r="AP671" s="98">
        <f t="shared" si="212"/>
        <v>0</v>
      </c>
      <c r="AQ671" s="17" t="str">
        <f t="shared" si="213"/>
        <v>1900-1-Abgabe</v>
      </c>
    </row>
    <row r="672" spans="1:43">
      <c r="A672" s="98">
        <f t="shared" si="202"/>
        <v>0</v>
      </c>
      <c r="B672" s="98" t="str">
        <f>IF(C672=1,SUM($C$23:C672),"")</f>
        <v/>
      </c>
      <c r="C672" s="98">
        <f t="shared" si="203"/>
        <v>0</v>
      </c>
      <c r="D672" t="str">
        <f t="shared" si="215"/>
        <v>1900-1-Abgabe-</v>
      </c>
      <c r="E672" s="7" t="str">
        <f t="shared" ca="1" si="204"/>
        <v>-</v>
      </c>
      <c r="F672" s="7">
        <f t="shared" si="216"/>
        <v>1900</v>
      </c>
      <c r="G672" s="7">
        <f t="shared" si="217"/>
        <v>1</v>
      </c>
      <c r="H672" s="162">
        <f t="shared" si="214"/>
        <v>650</v>
      </c>
      <c r="I672" s="77"/>
      <c r="J672" s="78"/>
      <c r="K672" s="79"/>
      <c r="L672" s="80"/>
      <c r="M672" s="177"/>
      <c r="N672" s="309" t="str">
        <f t="shared" ca="1" si="205"/>
        <v/>
      </c>
      <c r="O672" s="310" t="str">
        <f ca="1">IFERROR(IF(VLOOKUP($E672,'SD Abgabe'!$A$32:$N$610,'SD Abgabe'!$D$28,FALSE)=0,"",VLOOKUP($E672,'SD Abgabe'!$A$32:$N$610,'SD Abgabe'!$D$28,FALSE)),"")</f>
        <v/>
      </c>
      <c r="P672" s="313"/>
      <c r="Q672" s="317" t="str">
        <f>IF(OR($M672=0,L672&lt;&gt;0),"",IFERROR(VLOOKUP($E672,'SD Abgabe'!$A$32:$N$610,'SD Abgabe'!$E$28,FALSE),""))</f>
        <v/>
      </c>
      <c r="R672" s="87"/>
      <c r="S672" s="81" t="str">
        <f t="shared" si="206"/>
        <v/>
      </c>
      <c r="T672" s="82">
        <f>IF(M672="Tierische Erzeugnisse",IF(OR($M672=0,L672&lt;&gt;0,U672&gt;0),"",IFERROR(VLOOKUP($E672,'SD Abgabe'!$A$32:$N$4326,'SD Abgabe'!$J$28,FALSE),0)),)</f>
        <v>0</v>
      </c>
      <c r="U672" s="83"/>
      <c r="V672" s="81" t="str">
        <f t="shared" si="218"/>
        <v/>
      </c>
      <c r="W672" s="82">
        <f>IF(M672="organische Düngemittel",IF(OR($M672=0,L672&lt;&gt;0,X672&gt;0),"",IFERROR(VLOOKUP($E672,'SD Abgabe'!$A$32:$N$4326,'SD Abgabe'!$J$28,FALSE),)),)</f>
        <v>0</v>
      </c>
      <c r="X672" s="84"/>
      <c r="Y672" s="85" t="str">
        <f ca="1">IFERROR(VLOOKUP($E672,'SD Abgabe'!$A$32:$N$610,Y$20,FALSE),"")</f>
        <v/>
      </c>
      <c r="Z672" s="86" t="str">
        <f ca="1">IFERROR(IF(AND(J672&lt;&gt;"eigene Stoffe",VLOOKUP($E672,'SD Abgabe'!$A$32:$N$610,'SD Abgabe'!$G$28,FALSE)=0),"",IF($L672&lt;&gt;0,"",IFERROR(IF(AND(P672&gt;0,O672&lt;&gt;"",Q672&lt;&gt;"t TM"),VLOOKUP($E672,'SD Abgabe'!$A$32:$N$610,'SD Abgabe'!$G$28,FALSE)/O672*P672,VLOOKUP($E672,'SD Abgabe'!$A$32:$N$610,'SD Abgabe'!$G$28,FALSE)),""))),"")</f>
        <v/>
      </c>
      <c r="AA672" s="87"/>
      <c r="AB672" s="86" t="str">
        <f ca="1">IFERROR(IF(AND(J672&lt;&gt;"eigene Stoffe",VLOOKUP($E672,'SD Abgabe'!$A$32:$N$610,'SD Abgabe'!$H$28,FALSE)=0),"",IF($L672&lt;&gt;0,"",IFERROR(IF(AND(P672&gt;0,O672&lt;&gt;"",Q672&lt;&gt;"t TM"),VLOOKUP($E672,'SD Abgabe'!$A$32:$N$610,'SD Abgabe'!$H$28,FALSE)/O672*P672,VLOOKUP($E672,'SD Abgabe'!$A$32:$N$610,'SD Abgabe'!$H$28,FALSE)),""))),"")</f>
        <v/>
      </c>
      <c r="AC672" s="87"/>
      <c r="AD672" s="424" t="s">
        <v>667</v>
      </c>
      <c r="AE672" s="26" t="str">
        <f>IF($M672=0,"",IFERROR(VLOOKUP($E672,'SD Abgabe'!$A$32:$N$556,AE$20,FALSE),""))</f>
        <v/>
      </c>
      <c r="AF672" s="15">
        <f t="shared" ca="1" si="219"/>
        <v>0</v>
      </c>
      <c r="AG672">
        <f t="shared" ca="1" si="207"/>
        <v>0</v>
      </c>
      <c r="AH672">
        <f t="shared" ca="1" si="208"/>
        <v>0</v>
      </c>
      <c r="AI672">
        <f t="shared" ca="1" si="209"/>
        <v>0</v>
      </c>
      <c r="AJ672">
        <f t="shared" ca="1" si="210"/>
        <v>0</v>
      </c>
      <c r="AK672">
        <f t="shared" si="220"/>
        <v>0</v>
      </c>
      <c r="AL672" s="28" t="e">
        <f ca="1">COUNTIF(OFFSET('SD Abgabe'!$C$32,VLOOKUP(J672,Art_Abgabe,3,FALSE),0,VLOOKUP(J672,Art_Abgabe,4,FALSE)-VLOOKUP(J672,Art_Abgabe,3,FALSE)+1,1),K672)</f>
        <v>#N/A</v>
      </c>
      <c r="AM672" s="14">
        <f ca="1">COUNTIF(OFFSET('SD Abgabe'!$M$32,VLOOKUP(E672,'SD Abgabe'!$A$33:$X$485,'SD Abgabe'!$X$28,FALSE),0,1,VLOOKUP(E672,'SD Abgabe'!$A$33:$Y$485,'SD Abgabe'!$Y$28,FALSE)),M672)</f>
        <v>0</v>
      </c>
      <c r="AN672" s="91">
        <f t="shared" ca="1" si="211"/>
        <v>0</v>
      </c>
      <c r="AO672" s="98">
        <f t="shared" si="221"/>
        <v>3</v>
      </c>
      <c r="AP672" s="98">
        <f t="shared" si="212"/>
        <v>0</v>
      </c>
      <c r="AQ672" s="17" t="str">
        <f t="shared" si="213"/>
        <v>1900-1-Abgabe</v>
      </c>
    </row>
    <row r="673" spans="1:43">
      <c r="A673" s="98">
        <f t="shared" si="202"/>
        <v>0</v>
      </c>
      <c r="B673" s="98" t="str">
        <f>IF(C673=1,SUM($C$23:C673),"")</f>
        <v/>
      </c>
      <c r="C673" s="98">
        <f t="shared" si="203"/>
        <v>0</v>
      </c>
      <c r="D673" t="str">
        <f t="shared" si="215"/>
        <v>1900-1-Abgabe-</v>
      </c>
      <c r="E673" s="7" t="str">
        <f t="shared" ca="1" si="204"/>
        <v>-</v>
      </c>
      <c r="F673" s="7">
        <f t="shared" si="216"/>
        <v>1900</v>
      </c>
      <c r="G673" s="7">
        <f t="shared" si="217"/>
        <v>1</v>
      </c>
      <c r="H673" s="162">
        <f t="shared" si="214"/>
        <v>651</v>
      </c>
      <c r="I673" s="77"/>
      <c r="J673" s="78"/>
      <c r="K673" s="79"/>
      <c r="L673" s="80"/>
      <c r="M673" s="177"/>
      <c r="N673" s="309" t="str">
        <f t="shared" ca="1" si="205"/>
        <v/>
      </c>
      <c r="O673" s="310" t="str">
        <f ca="1">IFERROR(IF(VLOOKUP($E673,'SD Abgabe'!$A$32:$N$610,'SD Abgabe'!$D$28,FALSE)=0,"",VLOOKUP($E673,'SD Abgabe'!$A$32:$N$610,'SD Abgabe'!$D$28,FALSE)),"")</f>
        <v/>
      </c>
      <c r="P673" s="313"/>
      <c r="Q673" s="317" t="str">
        <f>IF(OR($M673=0,L673&lt;&gt;0),"",IFERROR(VLOOKUP($E673,'SD Abgabe'!$A$32:$N$610,'SD Abgabe'!$E$28,FALSE),""))</f>
        <v/>
      </c>
      <c r="R673" s="87"/>
      <c r="S673" s="81" t="str">
        <f t="shared" si="206"/>
        <v/>
      </c>
      <c r="T673" s="82">
        <f>IF(M673="Tierische Erzeugnisse",IF(OR($M673=0,L673&lt;&gt;0,U673&gt;0),"",IFERROR(VLOOKUP($E673,'SD Abgabe'!$A$32:$N$4326,'SD Abgabe'!$J$28,FALSE),0)),)</f>
        <v>0</v>
      </c>
      <c r="U673" s="83"/>
      <c r="V673" s="81" t="str">
        <f t="shared" si="218"/>
        <v/>
      </c>
      <c r="W673" s="82">
        <f>IF(M673="organische Düngemittel",IF(OR($M673=0,L673&lt;&gt;0,X673&gt;0),"",IFERROR(VLOOKUP($E673,'SD Abgabe'!$A$32:$N$4326,'SD Abgabe'!$J$28,FALSE),)),)</f>
        <v>0</v>
      </c>
      <c r="X673" s="84"/>
      <c r="Y673" s="85" t="str">
        <f ca="1">IFERROR(VLOOKUP($E673,'SD Abgabe'!$A$32:$N$610,Y$20,FALSE),"")</f>
        <v/>
      </c>
      <c r="Z673" s="86" t="str">
        <f ca="1">IFERROR(IF(AND(J673&lt;&gt;"eigene Stoffe",VLOOKUP($E673,'SD Abgabe'!$A$32:$N$610,'SD Abgabe'!$G$28,FALSE)=0),"",IF($L673&lt;&gt;0,"",IFERROR(IF(AND(P673&gt;0,O673&lt;&gt;"",Q673&lt;&gt;"t TM"),VLOOKUP($E673,'SD Abgabe'!$A$32:$N$610,'SD Abgabe'!$G$28,FALSE)/O673*P673,VLOOKUP($E673,'SD Abgabe'!$A$32:$N$610,'SD Abgabe'!$G$28,FALSE)),""))),"")</f>
        <v/>
      </c>
      <c r="AA673" s="87"/>
      <c r="AB673" s="86" t="str">
        <f ca="1">IFERROR(IF(AND(J673&lt;&gt;"eigene Stoffe",VLOOKUP($E673,'SD Abgabe'!$A$32:$N$610,'SD Abgabe'!$H$28,FALSE)=0),"",IF($L673&lt;&gt;0,"",IFERROR(IF(AND(P673&gt;0,O673&lt;&gt;"",Q673&lt;&gt;"t TM"),VLOOKUP($E673,'SD Abgabe'!$A$32:$N$610,'SD Abgabe'!$H$28,FALSE)/O673*P673,VLOOKUP($E673,'SD Abgabe'!$A$32:$N$610,'SD Abgabe'!$H$28,FALSE)),""))),"")</f>
        <v/>
      </c>
      <c r="AC673" s="87"/>
      <c r="AD673" s="424" t="s">
        <v>667</v>
      </c>
      <c r="AE673" s="26" t="str">
        <f>IF($M673=0,"",IFERROR(VLOOKUP($E673,'SD Abgabe'!$A$32:$N$556,AE$20,FALSE),""))</f>
        <v/>
      </c>
      <c r="AF673" s="15">
        <f t="shared" ca="1" si="219"/>
        <v>0</v>
      </c>
      <c r="AG673">
        <f t="shared" ca="1" si="207"/>
        <v>0</v>
      </c>
      <c r="AH673">
        <f t="shared" ca="1" si="208"/>
        <v>0</v>
      </c>
      <c r="AI673">
        <f t="shared" ca="1" si="209"/>
        <v>0</v>
      </c>
      <c r="AJ673">
        <f t="shared" ca="1" si="210"/>
        <v>0</v>
      </c>
      <c r="AK673">
        <f t="shared" si="220"/>
        <v>0</v>
      </c>
      <c r="AL673" s="28" t="e">
        <f ca="1">COUNTIF(OFFSET('SD Abgabe'!$C$32,VLOOKUP(J673,Art_Abgabe,3,FALSE),0,VLOOKUP(J673,Art_Abgabe,4,FALSE)-VLOOKUP(J673,Art_Abgabe,3,FALSE)+1,1),K673)</f>
        <v>#N/A</v>
      </c>
      <c r="AM673" s="14">
        <f ca="1">COUNTIF(OFFSET('SD Abgabe'!$M$32,VLOOKUP(E673,'SD Abgabe'!$A$33:$X$485,'SD Abgabe'!$X$28,FALSE),0,1,VLOOKUP(E673,'SD Abgabe'!$A$33:$Y$485,'SD Abgabe'!$Y$28,FALSE)),M673)</f>
        <v>0</v>
      </c>
      <c r="AN673" s="91">
        <f t="shared" ca="1" si="211"/>
        <v>0</v>
      </c>
      <c r="AO673" s="98">
        <f t="shared" si="221"/>
        <v>3</v>
      </c>
      <c r="AP673" s="98">
        <f t="shared" si="212"/>
        <v>0</v>
      </c>
      <c r="AQ673" s="17" t="str">
        <f t="shared" si="213"/>
        <v>1900-1-Abgabe</v>
      </c>
    </row>
    <row r="674" spans="1:43">
      <c r="A674" s="98">
        <f t="shared" si="202"/>
        <v>0</v>
      </c>
      <c r="B674" s="98" t="str">
        <f>IF(C674=1,SUM($C$23:C674),"")</f>
        <v/>
      </c>
      <c r="C674" s="98">
        <f t="shared" si="203"/>
        <v>0</v>
      </c>
      <c r="D674" t="str">
        <f t="shared" si="215"/>
        <v>1900-1-Abgabe-</v>
      </c>
      <c r="E674" s="7" t="str">
        <f t="shared" ca="1" si="204"/>
        <v>-</v>
      </c>
      <c r="F674" s="7">
        <f t="shared" si="216"/>
        <v>1900</v>
      </c>
      <c r="G674" s="7">
        <f t="shared" si="217"/>
        <v>1</v>
      </c>
      <c r="H674" s="162">
        <f t="shared" si="214"/>
        <v>652</v>
      </c>
      <c r="I674" s="77"/>
      <c r="J674" s="78"/>
      <c r="K674" s="79"/>
      <c r="L674" s="80"/>
      <c r="M674" s="177"/>
      <c r="N674" s="309" t="str">
        <f t="shared" ca="1" si="205"/>
        <v/>
      </c>
      <c r="O674" s="310" t="str">
        <f ca="1">IFERROR(IF(VLOOKUP($E674,'SD Abgabe'!$A$32:$N$610,'SD Abgabe'!$D$28,FALSE)=0,"",VLOOKUP($E674,'SD Abgabe'!$A$32:$N$610,'SD Abgabe'!$D$28,FALSE)),"")</f>
        <v/>
      </c>
      <c r="P674" s="313"/>
      <c r="Q674" s="317" t="str">
        <f>IF(OR($M674=0,L674&lt;&gt;0),"",IFERROR(VLOOKUP($E674,'SD Abgabe'!$A$32:$N$610,'SD Abgabe'!$E$28,FALSE),""))</f>
        <v/>
      </c>
      <c r="R674" s="87"/>
      <c r="S674" s="81" t="str">
        <f t="shared" si="206"/>
        <v/>
      </c>
      <c r="T674" s="82">
        <f>IF(M674="Tierische Erzeugnisse",IF(OR($M674=0,L674&lt;&gt;0,U674&gt;0),"",IFERROR(VLOOKUP($E674,'SD Abgabe'!$A$32:$N$4326,'SD Abgabe'!$J$28,FALSE),0)),)</f>
        <v>0</v>
      </c>
      <c r="U674" s="83"/>
      <c r="V674" s="81" t="str">
        <f t="shared" si="218"/>
        <v/>
      </c>
      <c r="W674" s="82">
        <f>IF(M674="organische Düngemittel",IF(OR($M674=0,L674&lt;&gt;0,X674&gt;0),"",IFERROR(VLOOKUP($E674,'SD Abgabe'!$A$32:$N$4326,'SD Abgabe'!$J$28,FALSE),)),)</f>
        <v>0</v>
      </c>
      <c r="X674" s="84"/>
      <c r="Y674" s="85" t="str">
        <f ca="1">IFERROR(VLOOKUP($E674,'SD Abgabe'!$A$32:$N$610,Y$20,FALSE),"")</f>
        <v/>
      </c>
      <c r="Z674" s="86" t="str">
        <f ca="1">IFERROR(IF(AND(J674&lt;&gt;"eigene Stoffe",VLOOKUP($E674,'SD Abgabe'!$A$32:$N$610,'SD Abgabe'!$G$28,FALSE)=0),"",IF($L674&lt;&gt;0,"",IFERROR(IF(AND(P674&gt;0,O674&lt;&gt;"",Q674&lt;&gt;"t TM"),VLOOKUP($E674,'SD Abgabe'!$A$32:$N$610,'SD Abgabe'!$G$28,FALSE)/O674*P674,VLOOKUP($E674,'SD Abgabe'!$A$32:$N$610,'SD Abgabe'!$G$28,FALSE)),""))),"")</f>
        <v/>
      </c>
      <c r="AA674" s="87"/>
      <c r="AB674" s="86" t="str">
        <f ca="1">IFERROR(IF(AND(J674&lt;&gt;"eigene Stoffe",VLOOKUP($E674,'SD Abgabe'!$A$32:$N$610,'SD Abgabe'!$H$28,FALSE)=0),"",IF($L674&lt;&gt;0,"",IFERROR(IF(AND(P674&gt;0,O674&lt;&gt;"",Q674&lt;&gt;"t TM"),VLOOKUP($E674,'SD Abgabe'!$A$32:$N$610,'SD Abgabe'!$H$28,FALSE)/O674*P674,VLOOKUP($E674,'SD Abgabe'!$A$32:$N$610,'SD Abgabe'!$H$28,FALSE)),""))),"")</f>
        <v/>
      </c>
      <c r="AC674" s="87"/>
      <c r="AD674" s="424" t="s">
        <v>667</v>
      </c>
      <c r="AE674" s="26" t="str">
        <f>IF($M674=0,"",IFERROR(VLOOKUP($E674,'SD Abgabe'!$A$32:$N$556,AE$20,FALSE),""))</f>
        <v/>
      </c>
      <c r="AF674" s="15">
        <f t="shared" ca="1" si="219"/>
        <v>0</v>
      </c>
      <c r="AG674">
        <f t="shared" ca="1" si="207"/>
        <v>0</v>
      </c>
      <c r="AH674">
        <f t="shared" ca="1" si="208"/>
        <v>0</v>
      </c>
      <c r="AI674">
        <f t="shared" ca="1" si="209"/>
        <v>0</v>
      </c>
      <c r="AJ674">
        <f t="shared" ca="1" si="210"/>
        <v>0</v>
      </c>
      <c r="AK674">
        <f t="shared" si="220"/>
        <v>0</v>
      </c>
      <c r="AL674" s="28" t="e">
        <f ca="1">COUNTIF(OFFSET('SD Abgabe'!$C$32,VLOOKUP(J674,Art_Abgabe,3,FALSE),0,VLOOKUP(J674,Art_Abgabe,4,FALSE)-VLOOKUP(J674,Art_Abgabe,3,FALSE)+1,1),K674)</f>
        <v>#N/A</v>
      </c>
      <c r="AM674" s="14">
        <f ca="1">COUNTIF(OFFSET('SD Abgabe'!$M$32,VLOOKUP(E674,'SD Abgabe'!$A$33:$X$485,'SD Abgabe'!$X$28,FALSE),0,1,VLOOKUP(E674,'SD Abgabe'!$A$33:$Y$485,'SD Abgabe'!$Y$28,FALSE)),M674)</f>
        <v>0</v>
      </c>
      <c r="AN674" s="91">
        <f t="shared" ca="1" si="211"/>
        <v>0</v>
      </c>
      <c r="AO674" s="98">
        <f t="shared" si="221"/>
        <v>3</v>
      </c>
      <c r="AP674" s="98">
        <f t="shared" si="212"/>
        <v>0</v>
      </c>
      <c r="AQ674" s="17" t="str">
        <f t="shared" si="213"/>
        <v>1900-1-Abgabe</v>
      </c>
    </row>
    <row r="675" spans="1:43">
      <c r="A675" s="98">
        <f t="shared" si="202"/>
        <v>0</v>
      </c>
      <c r="B675" s="98" t="str">
        <f>IF(C675=1,SUM($C$23:C675),"")</f>
        <v/>
      </c>
      <c r="C675" s="98">
        <f t="shared" si="203"/>
        <v>0</v>
      </c>
      <c r="D675" t="str">
        <f t="shared" si="215"/>
        <v>1900-1-Abgabe-</v>
      </c>
      <c r="E675" s="7" t="str">
        <f t="shared" ca="1" si="204"/>
        <v>-</v>
      </c>
      <c r="F675" s="7">
        <f t="shared" si="216"/>
        <v>1900</v>
      </c>
      <c r="G675" s="7">
        <f t="shared" si="217"/>
        <v>1</v>
      </c>
      <c r="H675" s="162">
        <f t="shared" si="214"/>
        <v>653</v>
      </c>
      <c r="I675" s="77"/>
      <c r="J675" s="78"/>
      <c r="K675" s="79"/>
      <c r="L675" s="80"/>
      <c r="M675" s="177"/>
      <c r="N675" s="309" t="str">
        <f t="shared" ca="1" si="205"/>
        <v/>
      </c>
      <c r="O675" s="310" t="str">
        <f ca="1">IFERROR(IF(VLOOKUP($E675,'SD Abgabe'!$A$32:$N$610,'SD Abgabe'!$D$28,FALSE)=0,"",VLOOKUP($E675,'SD Abgabe'!$A$32:$N$610,'SD Abgabe'!$D$28,FALSE)),"")</f>
        <v/>
      </c>
      <c r="P675" s="313"/>
      <c r="Q675" s="317" t="str">
        <f>IF(OR($M675=0,L675&lt;&gt;0),"",IFERROR(VLOOKUP($E675,'SD Abgabe'!$A$32:$N$610,'SD Abgabe'!$E$28,FALSE),""))</f>
        <v/>
      </c>
      <c r="R675" s="87"/>
      <c r="S675" s="81" t="str">
        <f t="shared" si="206"/>
        <v/>
      </c>
      <c r="T675" s="82">
        <f>IF(M675="Tierische Erzeugnisse",IF(OR($M675=0,L675&lt;&gt;0,U675&gt;0),"",IFERROR(VLOOKUP($E675,'SD Abgabe'!$A$32:$N$4326,'SD Abgabe'!$J$28,FALSE),0)),)</f>
        <v>0</v>
      </c>
      <c r="U675" s="83"/>
      <c r="V675" s="81" t="str">
        <f t="shared" si="218"/>
        <v/>
      </c>
      <c r="W675" s="82">
        <f>IF(M675="organische Düngemittel",IF(OR($M675=0,L675&lt;&gt;0,X675&gt;0),"",IFERROR(VLOOKUP($E675,'SD Abgabe'!$A$32:$N$4326,'SD Abgabe'!$J$28,FALSE),)),)</f>
        <v>0</v>
      </c>
      <c r="X675" s="84"/>
      <c r="Y675" s="85" t="str">
        <f ca="1">IFERROR(VLOOKUP($E675,'SD Abgabe'!$A$32:$N$610,Y$20,FALSE),"")</f>
        <v/>
      </c>
      <c r="Z675" s="86" t="str">
        <f ca="1">IFERROR(IF(AND(J675&lt;&gt;"eigene Stoffe",VLOOKUP($E675,'SD Abgabe'!$A$32:$N$610,'SD Abgabe'!$G$28,FALSE)=0),"",IF($L675&lt;&gt;0,"",IFERROR(IF(AND(P675&gt;0,O675&lt;&gt;"",Q675&lt;&gt;"t TM"),VLOOKUP($E675,'SD Abgabe'!$A$32:$N$610,'SD Abgabe'!$G$28,FALSE)/O675*P675,VLOOKUP($E675,'SD Abgabe'!$A$32:$N$610,'SD Abgabe'!$G$28,FALSE)),""))),"")</f>
        <v/>
      </c>
      <c r="AA675" s="87"/>
      <c r="AB675" s="86" t="str">
        <f ca="1">IFERROR(IF(AND(J675&lt;&gt;"eigene Stoffe",VLOOKUP($E675,'SD Abgabe'!$A$32:$N$610,'SD Abgabe'!$H$28,FALSE)=0),"",IF($L675&lt;&gt;0,"",IFERROR(IF(AND(P675&gt;0,O675&lt;&gt;"",Q675&lt;&gt;"t TM"),VLOOKUP($E675,'SD Abgabe'!$A$32:$N$610,'SD Abgabe'!$H$28,FALSE)/O675*P675,VLOOKUP($E675,'SD Abgabe'!$A$32:$N$610,'SD Abgabe'!$H$28,FALSE)),""))),"")</f>
        <v/>
      </c>
      <c r="AC675" s="87"/>
      <c r="AD675" s="424" t="s">
        <v>667</v>
      </c>
      <c r="AE675" s="26" t="str">
        <f>IF($M675=0,"",IFERROR(VLOOKUP($E675,'SD Abgabe'!$A$32:$N$556,AE$20,FALSE),""))</f>
        <v/>
      </c>
      <c r="AF675" s="15">
        <f t="shared" ca="1" si="219"/>
        <v>0</v>
      </c>
      <c r="AG675">
        <f t="shared" ca="1" si="207"/>
        <v>0</v>
      </c>
      <c r="AH675">
        <f t="shared" ca="1" si="208"/>
        <v>0</v>
      </c>
      <c r="AI675">
        <f t="shared" ca="1" si="209"/>
        <v>0</v>
      </c>
      <c r="AJ675">
        <f t="shared" ca="1" si="210"/>
        <v>0</v>
      </c>
      <c r="AK675">
        <f t="shared" si="220"/>
        <v>0</v>
      </c>
      <c r="AL675" s="28" t="e">
        <f ca="1">COUNTIF(OFFSET('SD Abgabe'!$C$32,VLOOKUP(J675,Art_Abgabe,3,FALSE),0,VLOOKUP(J675,Art_Abgabe,4,FALSE)-VLOOKUP(J675,Art_Abgabe,3,FALSE)+1,1),K675)</f>
        <v>#N/A</v>
      </c>
      <c r="AM675" s="14">
        <f ca="1">COUNTIF(OFFSET('SD Abgabe'!$M$32,VLOOKUP(E675,'SD Abgabe'!$A$33:$X$485,'SD Abgabe'!$X$28,FALSE),0,1,VLOOKUP(E675,'SD Abgabe'!$A$33:$Y$485,'SD Abgabe'!$Y$28,FALSE)),M675)</f>
        <v>0</v>
      </c>
      <c r="AN675" s="91">
        <f t="shared" ca="1" si="211"/>
        <v>0</v>
      </c>
      <c r="AO675" s="98">
        <f t="shared" si="221"/>
        <v>3</v>
      </c>
      <c r="AP675" s="98">
        <f t="shared" si="212"/>
        <v>0</v>
      </c>
      <c r="AQ675" s="17" t="str">
        <f t="shared" si="213"/>
        <v>1900-1-Abgabe</v>
      </c>
    </row>
    <row r="676" spans="1:43">
      <c r="A676" s="98">
        <f t="shared" si="202"/>
        <v>0</v>
      </c>
      <c r="B676" s="98" t="str">
        <f>IF(C676=1,SUM($C$23:C676),"")</f>
        <v/>
      </c>
      <c r="C676" s="98">
        <f t="shared" si="203"/>
        <v>0</v>
      </c>
      <c r="D676" t="str">
        <f t="shared" si="215"/>
        <v>1900-1-Abgabe-</v>
      </c>
      <c r="E676" s="7" t="str">
        <f t="shared" ca="1" si="204"/>
        <v>-</v>
      </c>
      <c r="F676" s="7">
        <f t="shared" si="216"/>
        <v>1900</v>
      </c>
      <c r="G676" s="7">
        <f t="shared" si="217"/>
        <v>1</v>
      </c>
      <c r="H676" s="162">
        <f t="shared" si="214"/>
        <v>654</v>
      </c>
      <c r="I676" s="77"/>
      <c r="J676" s="78"/>
      <c r="K676" s="79"/>
      <c r="L676" s="80"/>
      <c r="M676" s="177"/>
      <c r="N676" s="309" t="str">
        <f t="shared" ca="1" si="205"/>
        <v/>
      </c>
      <c r="O676" s="310" t="str">
        <f ca="1">IFERROR(IF(VLOOKUP($E676,'SD Abgabe'!$A$32:$N$610,'SD Abgabe'!$D$28,FALSE)=0,"",VLOOKUP($E676,'SD Abgabe'!$A$32:$N$610,'SD Abgabe'!$D$28,FALSE)),"")</f>
        <v/>
      </c>
      <c r="P676" s="313"/>
      <c r="Q676" s="317" t="str">
        <f>IF(OR($M676=0,L676&lt;&gt;0),"",IFERROR(VLOOKUP($E676,'SD Abgabe'!$A$32:$N$610,'SD Abgabe'!$E$28,FALSE),""))</f>
        <v/>
      </c>
      <c r="R676" s="87"/>
      <c r="S676" s="81" t="str">
        <f t="shared" si="206"/>
        <v/>
      </c>
      <c r="T676" s="82">
        <f>IF(M676="Tierische Erzeugnisse",IF(OR($M676=0,L676&lt;&gt;0,U676&gt;0),"",IFERROR(VLOOKUP($E676,'SD Abgabe'!$A$32:$N$4326,'SD Abgabe'!$J$28,FALSE),0)),)</f>
        <v>0</v>
      </c>
      <c r="U676" s="83"/>
      <c r="V676" s="81" t="str">
        <f t="shared" si="218"/>
        <v/>
      </c>
      <c r="W676" s="82">
        <f>IF(M676="organische Düngemittel",IF(OR($M676=0,L676&lt;&gt;0,X676&gt;0),"",IFERROR(VLOOKUP($E676,'SD Abgabe'!$A$32:$N$4326,'SD Abgabe'!$J$28,FALSE),)),)</f>
        <v>0</v>
      </c>
      <c r="X676" s="84"/>
      <c r="Y676" s="85" t="str">
        <f ca="1">IFERROR(VLOOKUP($E676,'SD Abgabe'!$A$32:$N$610,Y$20,FALSE),"")</f>
        <v/>
      </c>
      <c r="Z676" s="86" t="str">
        <f ca="1">IFERROR(IF(AND(J676&lt;&gt;"eigene Stoffe",VLOOKUP($E676,'SD Abgabe'!$A$32:$N$610,'SD Abgabe'!$G$28,FALSE)=0),"",IF($L676&lt;&gt;0,"",IFERROR(IF(AND(P676&gt;0,O676&lt;&gt;"",Q676&lt;&gt;"t TM"),VLOOKUP($E676,'SD Abgabe'!$A$32:$N$610,'SD Abgabe'!$G$28,FALSE)/O676*P676,VLOOKUP($E676,'SD Abgabe'!$A$32:$N$610,'SD Abgabe'!$G$28,FALSE)),""))),"")</f>
        <v/>
      </c>
      <c r="AA676" s="87"/>
      <c r="AB676" s="86" t="str">
        <f ca="1">IFERROR(IF(AND(J676&lt;&gt;"eigene Stoffe",VLOOKUP($E676,'SD Abgabe'!$A$32:$N$610,'SD Abgabe'!$H$28,FALSE)=0),"",IF($L676&lt;&gt;0,"",IFERROR(IF(AND(P676&gt;0,O676&lt;&gt;"",Q676&lt;&gt;"t TM"),VLOOKUP($E676,'SD Abgabe'!$A$32:$N$610,'SD Abgabe'!$H$28,FALSE)/O676*P676,VLOOKUP($E676,'SD Abgabe'!$A$32:$N$610,'SD Abgabe'!$H$28,FALSE)),""))),"")</f>
        <v/>
      </c>
      <c r="AC676" s="87"/>
      <c r="AD676" s="424" t="s">
        <v>667</v>
      </c>
      <c r="AE676" s="26" t="str">
        <f>IF($M676=0,"",IFERROR(VLOOKUP($E676,'SD Abgabe'!$A$32:$N$556,AE$20,FALSE),""))</f>
        <v/>
      </c>
      <c r="AF676" s="15">
        <f t="shared" ca="1" si="219"/>
        <v>0</v>
      </c>
      <c r="AG676">
        <f t="shared" ca="1" si="207"/>
        <v>0</v>
      </c>
      <c r="AH676">
        <f t="shared" ca="1" si="208"/>
        <v>0</v>
      </c>
      <c r="AI676">
        <f t="shared" ca="1" si="209"/>
        <v>0</v>
      </c>
      <c r="AJ676">
        <f t="shared" ca="1" si="210"/>
        <v>0</v>
      </c>
      <c r="AK676">
        <f t="shared" si="220"/>
        <v>0</v>
      </c>
      <c r="AL676" s="28" t="e">
        <f ca="1">COUNTIF(OFFSET('SD Abgabe'!$C$32,VLOOKUP(J676,Art_Abgabe,3,FALSE),0,VLOOKUP(J676,Art_Abgabe,4,FALSE)-VLOOKUP(J676,Art_Abgabe,3,FALSE)+1,1),K676)</f>
        <v>#N/A</v>
      </c>
      <c r="AM676" s="14">
        <f ca="1">COUNTIF(OFFSET('SD Abgabe'!$M$32,VLOOKUP(E676,'SD Abgabe'!$A$33:$X$485,'SD Abgabe'!$X$28,FALSE),0,1,VLOOKUP(E676,'SD Abgabe'!$A$33:$Y$485,'SD Abgabe'!$Y$28,FALSE)),M676)</f>
        <v>0</v>
      </c>
      <c r="AN676" s="91">
        <f t="shared" ca="1" si="211"/>
        <v>0</v>
      </c>
      <c r="AO676" s="98">
        <f t="shared" si="221"/>
        <v>3</v>
      </c>
      <c r="AP676" s="98">
        <f t="shared" si="212"/>
        <v>0</v>
      </c>
      <c r="AQ676" s="17" t="str">
        <f t="shared" si="213"/>
        <v>1900-1-Abgabe</v>
      </c>
    </row>
    <row r="677" spans="1:43">
      <c r="A677" s="98">
        <f t="shared" si="202"/>
        <v>0</v>
      </c>
      <c r="B677" s="98" t="str">
        <f>IF(C677=1,SUM($C$23:C677),"")</f>
        <v/>
      </c>
      <c r="C677" s="98">
        <f t="shared" si="203"/>
        <v>0</v>
      </c>
      <c r="D677" t="str">
        <f t="shared" si="215"/>
        <v>1900-1-Abgabe-</v>
      </c>
      <c r="E677" s="7" t="str">
        <f t="shared" ca="1" si="204"/>
        <v>-</v>
      </c>
      <c r="F677" s="7">
        <f t="shared" si="216"/>
        <v>1900</v>
      </c>
      <c r="G677" s="7">
        <f t="shared" si="217"/>
        <v>1</v>
      </c>
      <c r="H677" s="162">
        <f t="shared" si="214"/>
        <v>655</v>
      </c>
      <c r="I677" s="77"/>
      <c r="J677" s="78"/>
      <c r="K677" s="79"/>
      <c r="L677" s="80"/>
      <c r="M677" s="177"/>
      <c r="N677" s="309" t="str">
        <f t="shared" ca="1" si="205"/>
        <v/>
      </c>
      <c r="O677" s="310" t="str">
        <f ca="1">IFERROR(IF(VLOOKUP($E677,'SD Abgabe'!$A$32:$N$610,'SD Abgabe'!$D$28,FALSE)=0,"",VLOOKUP($E677,'SD Abgabe'!$A$32:$N$610,'SD Abgabe'!$D$28,FALSE)),"")</f>
        <v/>
      </c>
      <c r="P677" s="313"/>
      <c r="Q677" s="317" t="str">
        <f>IF(OR($M677=0,L677&lt;&gt;0),"",IFERROR(VLOOKUP($E677,'SD Abgabe'!$A$32:$N$610,'SD Abgabe'!$E$28,FALSE),""))</f>
        <v/>
      </c>
      <c r="R677" s="87"/>
      <c r="S677" s="81" t="str">
        <f t="shared" si="206"/>
        <v/>
      </c>
      <c r="T677" s="82">
        <f>IF(M677="Tierische Erzeugnisse",IF(OR($M677=0,L677&lt;&gt;0,U677&gt;0),"",IFERROR(VLOOKUP($E677,'SD Abgabe'!$A$32:$N$4326,'SD Abgabe'!$J$28,FALSE),0)),)</f>
        <v>0</v>
      </c>
      <c r="U677" s="83"/>
      <c r="V677" s="81" t="str">
        <f t="shared" si="218"/>
        <v/>
      </c>
      <c r="W677" s="82">
        <f>IF(M677="organische Düngemittel",IF(OR($M677=0,L677&lt;&gt;0,X677&gt;0),"",IFERROR(VLOOKUP($E677,'SD Abgabe'!$A$32:$N$4326,'SD Abgabe'!$J$28,FALSE),)),)</f>
        <v>0</v>
      </c>
      <c r="X677" s="84"/>
      <c r="Y677" s="85" t="str">
        <f ca="1">IFERROR(VLOOKUP($E677,'SD Abgabe'!$A$32:$N$610,Y$20,FALSE),"")</f>
        <v/>
      </c>
      <c r="Z677" s="86" t="str">
        <f ca="1">IFERROR(IF(AND(J677&lt;&gt;"eigene Stoffe",VLOOKUP($E677,'SD Abgabe'!$A$32:$N$610,'SD Abgabe'!$G$28,FALSE)=0),"",IF($L677&lt;&gt;0,"",IFERROR(IF(AND(P677&gt;0,O677&lt;&gt;"",Q677&lt;&gt;"t TM"),VLOOKUP($E677,'SD Abgabe'!$A$32:$N$610,'SD Abgabe'!$G$28,FALSE)/O677*P677,VLOOKUP($E677,'SD Abgabe'!$A$32:$N$610,'SD Abgabe'!$G$28,FALSE)),""))),"")</f>
        <v/>
      </c>
      <c r="AA677" s="87"/>
      <c r="AB677" s="86" t="str">
        <f ca="1">IFERROR(IF(AND(J677&lt;&gt;"eigene Stoffe",VLOOKUP($E677,'SD Abgabe'!$A$32:$N$610,'SD Abgabe'!$H$28,FALSE)=0),"",IF($L677&lt;&gt;0,"",IFERROR(IF(AND(P677&gt;0,O677&lt;&gt;"",Q677&lt;&gt;"t TM"),VLOOKUP($E677,'SD Abgabe'!$A$32:$N$610,'SD Abgabe'!$H$28,FALSE)/O677*P677,VLOOKUP($E677,'SD Abgabe'!$A$32:$N$610,'SD Abgabe'!$H$28,FALSE)),""))),"")</f>
        <v/>
      </c>
      <c r="AC677" s="87"/>
      <c r="AD677" s="424" t="s">
        <v>667</v>
      </c>
      <c r="AE677" s="26" t="str">
        <f>IF($M677=0,"",IFERROR(VLOOKUP($E677,'SD Abgabe'!$A$32:$N$556,AE$20,FALSE),""))</f>
        <v/>
      </c>
      <c r="AF677" s="15">
        <f t="shared" ca="1" si="219"/>
        <v>0</v>
      </c>
      <c r="AG677">
        <f t="shared" ca="1" si="207"/>
        <v>0</v>
      </c>
      <c r="AH677">
        <f t="shared" ca="1" si="208"/>
        <v>0</v>
      </c>
      <c r="AI677">
        <f t="shared" ca="1" si="209"/>
        <v>0</v>
      </c>
      <c r="AJ677">
        <f t="shared" ca="1" si="210"/>
        <v>0</v>
      </c>
      <c r="AK677">
        <f t="shared" si="220"/>
        <v>0</v>
      </c>
      <c r="AL677" s="28" t="e">
        <f ca="1">COUNTIF(OFFSET('SD Abgabe'!$C$32,VLOOKUP(J677,Art_Abgabe,3,FALSE),0,VLOOKUP(J677,Art_Abgabe,4,FALSE)-VLOOKUP(J677,Art_Abgabe,3,FALSE)+1,1),K677)</f>
        <v>#N/A</v>
      </c>
      <c r="AM677" s="14">
        <f ca="1">COUNTIF(OFFSET('SD Abgabe'!$M$32,VLOOKUP(E677,'SD Abgabe'!$A$33:$X$485,'SD Abgabe'!$X$28,FALSE),0,1,VLOOKUP(E677,'SD Abgabe'!$A$33:$Y$485,'SD Abgabe'!$Y$28,FALSE)),M677)</f>
        <v>0</v>
      </c>
      <c r="AN677" s="91">
        <f t="shared" ca="1" si="211"/>
        <v>0</v>
      </c>
      <c r="AO677" s="98">
        <f t="shared" si="221"/>
        <v>3</v>
      </c>
      <c r="AP677" s="98">
        <f t="shared" si="212"/>
        <v>0</v>
      </c>
      <c r="AQ677" s="17" t="str">
        <f t="shared" si="213"/>
        <v>1900-1-Abgabe</v>
      </c>
    </row>
    <row r="678" spans="1:43">
      <c r="A678" s="98">
        <f t="shared" si="202"/>
        <v>0</v>
      </c>
      <c r="B678" s="98" t="str">
        <f>IF(C678=1,SUM($C$23:C678),"")</f>
        <v/>
      </c>
      <c r="C678" s="98">
        <f t="shared" si="203"/>
        <v>0</v>
      </c>
      <c r="D678" t="str">
        <f t="shared" si="215"/>
        <v>1900-1-Abgabe-</v>
      </c>
      <c r="E678" s="7" t="str">
        <f t="shared" ca="1" si="204"/>
        <v>-</v>
      </c>
      <c r="F678" s="7">
        <f t="shared" si="216"/>
        <v>1900</v>
      </c>
      <c r="G678" s="7">
        <f t="shared" si="217"/>
        <v>1</v>
      </c>
      <c r="H678" s="162">
        <f t="shared" si="214"/>
        <v>656</v>
      </c>
      <c r="I678" s="77"/>
      <c r="J678" s="78"/>
      <c r="K678" s="79"/>
      <c r="L678" s="80"/>
      <c r="M678" s="177"/>
      <c r="N678" s="309" t="str">
        <f t="shared" ca="1" si="205"/>
        <v/>
      </c>
      <c r="O678" s="310" t="str">
        <f ca="1">IFERROR(IF(VLOOKUP($E678,'SD Abgabe'!$A$32:$N$610,'SD Abgabe'!$D$28,FALSE)=0,"",VLOOKUP($E678,'SD Abgabe'!$A$32:$N$610,'SD Abgabe'!$D$28,FALSE)),"")</f>
        <v/>
      </c>
      <c r="P678" s="313"/>
      <c r="Q678" s="317" t="str">
        <f>IF(OR($M678=0,L678&lt;&gt;0),"",IFERROR(VLOOKUP($E678,'SD Abgabe'!$A$32:$N$610,'SD Abgabe'!$E$28,FALSE),""))</f>
        <v/>
      </c>
      <c r="R678" s="87"/>
      <c r="S678" s="81" t="str">
        <f t="shared" si="206"/>
        <v/>
      </c>
      <c r="T678" s="82">
        <f>IF(M678="Tierische Erzeugnisse",IF(OR($M678=0,L678&lt;&gt;0,U678&gt;0),"",IFERROR(VLOOKUP($E678,'SD Abgabe'!$A$32:$N$4326,'SD Abgabe'!$J$28,FALSE),0)),)</f>
        <v>0</v>
      </c>
      <c r="U678" s="83"/>
      <c r="V678" s="81" t="str">
        <f t="shared" si="218"/>
        <v/>
      </c>
      <c r="W678" s="82">
        <f>IF(M678="organische Düngemittel",IF(OR($M678=0,L678&lt;&gt;0,X678&gt;0),"",IFERROR(VLOOKUP($E678,'SD Abgabe'!$A$32:$N$4326,'SD Abgabe'!$J$28,FALSE),)),)</f>
        <v>0</v>
      </c>
      <c r="X678" s="84"/>
      <c r="Y678" s="85" t="str">
        <f ca="1">IFERROR(VLOOKUP($E678,'SD Abgabe'!$A$32:$N$610,Y$20,FALSE),"")</f>
        <v/>
      </c>
      <c r="Z678" s="86" t="str">
        <f ca="1">IFERROR(IF(AND(J678&lt;&gt;"eigene Stoffe",VLOOKUP($E678,'SD Abgabe'!$A$32:$N$610,'SD Abgabe'!$G$28,FALSE)=0),"",IF($L678&lt;&gt;0,"",IFERROR(IF(AND(P678&gt;0,O678&lt;&gt;"",Q678&lt;&gt;"t TM"),VLOOKUP($E678,'SD Abgabe'!$A$32:$N$610,'SD Abgabe'!$G$28,FALSE)/O678*P678,VLOOKUP($E678,'SD Abgabe'!$A$32:$N$610,'SD Abgabe'!$G$28,FALSE)),""))),"")</f>
        <v/>
      </c>
      <c r="AA678" s="87"/>
      <c r="AB678" s="86" t="str">
        <f ca="1">IFERROR(IF(AND(J678&lt;&gt;"eigene Stoffe",VLOOKUP($E678,'SD Abgabe'!$A$32:$N$610,'SD Abgabe'!$H$28,FALSE)=0),"",IF($L678&lt;&gt;0,"",IFERROR(IF(AND(P678&gt;0,O678&lt;&gt;"",Q678&lt;&gt;"t TM"),VLOOKUP($E678,'SD Abgabe'!$A$32:$N$610,'SD Abgabe'!$H$28,FALSE)/O678*P678,VLOOKUP($E678,'SD Abgabe'!$A$32:$N$610,'SD Abgabe'!$H$28,FALSE)),""))),"")</f>
        <v/>
      </c>
      <c r="AC678" s="87"/>
      <c r="AD678" s="424" t="s">
        <v>667</v>
      </c>
      <c r="AE678" s="26" t="str">
        <f>IF($M678=0,"",IFERROR(VLOOKUP($E678,'SD Abgabe'!$A$32:$N$556,AE$20,FALSE),""))</f>
        <v/>
      </c>
      <c r="AF678" s="15">
        <f t="shared" ca="1" si="219"/>
        <v>0</v>
      </c>
      <c r="AG678">
        <f t="shared" ca="1" si="207"/>
        <v>0</v>
      </c>
      <c r="AH678">
        <f t="shared" ca="1" si="208"/>
        <v>0</v>
      </c>
      <c r="AI678">
        <f t="shared" ca="1" si="209"/>
        <v>0</v>
      </c>
      <c r="AJ678">
        <f t="shared" ca="1" si="210"/>
        <v>0</v>
      </c>
      <c r="AK678">
        <f t="shared" si="220"/>
        <v>0</v>
      </c>
      <c r="AL678" s="28" t="e">
        <f ca="1">COUNTIF(OFFSET('SD Abgabe'!$C$32,VLOOKUP(J678,Art_Abgabe,3,FALSE),0,VLOOKUP(J678,Art_Abgabe,4,FALSE)-VLOOKUP(J678,Art_Abgabe,3,FALSE)+1,1),K678)</f>
        <v>#N/A</v>
      </c>
      <c r="AM678" s="14">
        <f ca="1">COUNTIF(OFFSET('SD Abgabe'!$M$32,VLOOKUP(E678,'SD Abgabe'!$A$33:$X$485,'SD Abgabe'!$X$28,FALSE),0,1,VLOOKUP(E678,'SD Abgabe'!$A$33:$Y$485,'SD Abgabe'!$Y$28,FALSE)),M678)</f>
        <v>0</v>
      </c>
      <c r="AN678" s="91">
        <f t="shared" ca="1" si="211"/>
        <v>0</v>
      </c>
      <c r="AO678" s="98">
        <f t="shared" si="221"/>
        <v>3</v>
      </c>
      <c r="AP678" s="98">
        <f t="shared" si="212"/>
        <v>0</v>
      </c>
      <c r="AQ678" s="17" t="str">
        <f t="shared" si="213"/>
        <v>1900-1-Abgabe</v>
      </c>
    </row>
    <row r="679" spans="1:43">
      <c r="A679" s="98">
        <f t="shared" si="202"/>
        <v>0</v>
      </c>
      <c r="B679" s="98" t="str">
        <f>IF(C679=1,SUM($C$23:C679),"")</f>
        <v/>
      </c>
      <c r="C679" s="98">
        <f t="shared" si="203"/>
        <v>0</v>
      </c>
      <c r="D679" t="str">
        <f t="shared" si="215"/>
        <v>1900-1-Abgabe-</v>
      </c>
      <c r="E679" s="7" t="str">
        <f t="shared" ca="1" si="204"/>
        <v>-</v>
      </c>
      <c r="F679" s="7">
        <f t="shared" si="216"/>
        <v>1900</v>
      </c>
      <c r="G679" s="7">
        <f t="shared" si="217"/>
        <v>1</v>
      </c>
      <c r="H679" s="162">
        <f t="shared" si="214"/>
        <v>657</v>
      </c>
      <c r="I679" s="77"/>
      <c r="J679" s="78"/>
      <c r="K679" s="79"/>
      <c r="L679" s="80"/>
      <c r="M679" s="177"/>
      <c r="N679" s="309" t="str">
        <f t="shared" ca="1" si="205"/>
        <v/>
      </c>
      <c r="O679" s="310" t="str">
        <f ca="1">IFERROR(IF(VLOOKUP($E679,'SD Abgabe'!$A$32:$N$610,'SD Abgabe'!$D$28,FALSE)=0,"",VLOOKUP($E679,'SD Abgabe'!$A$32:$N$610,'SD Abgabe'!$D$28,FALSE)),"")</f>
        <v/>
      </c>
      <c r="P679" s="313"/>
      <c r="Q679" s="317" t="str">
        <f>IF(OR($M679=0,L679&lt;&gt;0),"",IFERROR(VLOOKUP($E679,'SD Abgabe'!$A$32:$N$610,'SD Abgabe'!$E$28,FALSE),""))</f>
        <v/>
      </c>
      <c r="R679" s="87"/>
      <c r="S679" s="81" t="str">
        <f t="shared" si="206"/>
        <v/>
      </c>
      <c r="T679" s="82">
        <f>IF(M679="Tierische Erzeugnisse",IF(OR($M679=0,L679&lt;&gt;0,U679&gt;0),"",IFERROR(VLOOKUP($E679,'SD Abgabe'!$A$32:$N$4326,'SD Abgabe'!$J$28,FALSE),0)),)</f>
        <v>0</v>
      </c>
      <c r="U679" s="83"/>
      <c r="V679" s="81" t="str">
        <f t="shared" si="218"/>
        <v/>
      </c>
      <c r="W679" s="82">
        <f>IF(M679="organische Düngemittel",IF(OR($M679=0,L679&lt;&gt;0,X679&gt;0),"",IFERROR(VLOOKUP($E679,'SD Abgabe'!$A$32:$N$4326,'SD Abgabe'!$J$28,FALSE),)),)</f>
        <v>0</v>
      </c>
      <c r="X679" s="84"/>
      <c r="Y679" s="85" t="str">
        <f ca="1">IFERROR(VLOOKUP($E679,'SD Abgabe'!$A$32:$N$610,Y$20,FALSE),"")</f>
        <v/>
      </c>
      <c r="Z679" s="86" t="str">
        <f ca="1">IFERROR(IF(AND(J679&lt;&gt;"eigene Stoffe",VLOOKUP($E679,'SD Abgabe'!$A$32:$N$610,'SD Abgabe'!$G$28,FALSE)=0),"",IF($L679&lt;&gt;0,"",IFERROR(IF(AND(P679&gt;0,O679&lt;&gt;"",Q679&lt;&gt;"t TM"),VLOOKUP($E679,'SD Abgabe'!$A$32:$N$610,'SD Abgabe'!$G$28,FALSE)/O679*P679,VLOOKUP($E679,'SD Abgabe'!$A$32:$N$610,'SD Abgabe'!$G$28,FALSE)),""))),"")</f>
        <v/>
      </c>
      <c r="AA679" s="87"/>
      <c r="AB679" s="86" t="str">
        <f ca="1">IFERROR(IF(AND(J679&lt;&gt;"eigene Stoffe",VLOOKUP($E679,'SD Abgabe'!$A$32:$N$610,'SD Abgabe'!$H$28,FALSE)=0),"",IF($L679&lt;&gt;0,"",IFERROR(IF(AND(P679&gt;0,O679&lt;&gt;"",Q679&lt;&gt;"t TM"),VLOOKUP($E679,'SD Abgabe'!$A$32:$N$610,'SD Abgabe'!$H$28,FALSE)/O679*P679,VLOOKUP($E679,'SD Abgabe'!$A$32:$N$610,'SD Abgabe'!$H$28,FALSE)),""))),"")</f>
        <v/>
      </c>
      <c r="AC679" s="87"/>
      <c r="AD679" s="424" t="s">
        <v>667</v>
      </c>
      <c r="AE679" s="26" t="str">
        <f>IF($M679=0,"",IFERROR(VLOOKUP($E679,'SD Abgabe'!$A$32:$N$556,AE$20,FALSE),""))</f>
        <v/>
      </c>
      <c r="AF679" s="15">
        <f t="shared" ca="1" si="219"/>
        <v>0</v>
      </c>
      <c r="AG679">
        <f t="shared" ca="1" si="207"/>
        <v>0</v>
      </c>
      <c r="AH679">
        <f t="shared" ca="1" si="208"/>
        <v>0</v>
      </c>
      <c r="AI679">
        <f t="shared" ca="1" si="209"/>
        <v>0</v>
      </c>
      <c r="AJ679">
        <f t="shared" ca="1" si="210"/>
        <v>0</v>
      </c>
      <c r="AK679">
        <f t="shared" si="220"/>
        <v>0</v>
      </c>
      <c r="AL679" s="28" t="e">
        <f ca="1">COUNTIF(OFFSET('SD Abgabe'!$C$32,VLOOKUP(J679,Art_Abgabe,3,FALSE),0,VLOOKUP(J679,Art_Abgabe,4,FALSE)-VLOOKUP(J679,Art_Abgabe,3,FALSE)+1,1),K679)</f>
        <v>#N/A</v>
      </c>
      <c r="AM679" s="14">
        <f ca="1">COUNTIF(OFFSET('SD Abgabe'!$M$32,VLOOKUP(E679,'SD Abgabe'!$A$33:$X$485,'SD Abgabe'!$X$28,FALSE),0,1,VLOOKUP(E679,'SD Abgabe'!$A$33:$Y$485,'SD Abgabe'!$Y$28,FALSE)),M679)</f>
        <v>0</v>
      </c>
      <c r="AN679" s="91">
        <f t="shared" ca="1" si="211"/>
        <v>0</v>
      </c>
      <c r="AO679" s="98">
        <f t="shared" si="221"/>
        <v>3</v>
      </c>
      <c r="AP679" s="98">
        <f t="shared" si="212"/>
        <v>0</v>
      </c>
      <c r="AQ679" s="17" t="str">
        <f t="shared" si="213"/>
        <v>1900-1-Abgabe</v>
      </c>
    </row>
    <row r="680" spans="1:43">
      <c r="A680" s="98">
        <f t="shared" si="202"/>
        <v>0</v>
      </c>
      <c r="B680" s="98" t="str">
        <f>IF(C680=1,SUM($C$23:C680),"")</f>
        <v/>
      </c>
      <c r="C680" s="98">
        <f t="shared" si="203"/>
        <v>0</v>
      </c>
      <c r="D680" t="str">
        <f t="shared" si="215"/>
        <v>1900-1-Abgabe-</v>
      </c>
      <c r="E680" s="7" t="str">
        <f t="shared" ca="1" si="204"/>
        <v>-</v>
      </c>
      <c r="F680" s="7">
        <f t="shared" si="216"/>
        <v>1900</v>
      </c>
      <c r="G680" s="7">
        <f t="shared" si="217"/>
        <v>1</v>
      </c>
      <c r="H680" s="162">
        <f t="shared" si="214"/>
        <v>658</v>
      </c>
      <c r="I680" s="77"/>
      <c r="J680" s="78"/>
      <c r="K680" s="79"/>
      <c r="L680" s="80"/>
      <c r="M680" s="177"/>
      <c r="N680" s="309" t="str">
        <f t="shared" ca="1" si="205"/>
        <v/>
      </c>
      <c r="O680" s="310" t="str">
        <f ca="1">IFERROR(IF(VLOOKUP($E680,'SD Abgabe'!$A$32:$N$610,'SD Abgabe'!$D$28,FALSE)=0,"",VLOOKUP($E680,'SD Abgabe'!$A$32:$N$610,'SD Abgabe'!$D$28,FALSE)),"")</f>
        <v/>
      </c>
      <c r="P680" s="313"/>
      <c r="Q680" s="317" t="str">
        <f>IF(OR($M680=0,L680&lt;&gt;0),"",IFERROR(VLOOKUP($E680,'SD Abgabe'!$A$32:$N$610,'SD Abgabe'!$E$28,FALSE),""))</f>
        <v/>
      </c>
      <c r="R680" s="87"/>
      <c r="S680" s="81" t="str">
        <f t="shared" si="206"/>
        <v/>
      </c>
      <c r="T680" s="82">
        <f>IF(M680="Tierische Erzeugnisse",IF(OR($M680=0,L680&lt;&gt;0,U680&gt;0),"",IFERROR(VLOOKUP($E680,'SD Abgabe'!$A$32:$N$4326,'SD Abgabe'!$J$28,FALSE),0)),)</f>
        <v>0</v>
      </c>
      <c r="U680" s="83"/>
      <c r="V680" s="81" t="str">
        <f t="shared" si="218"/>
        <v/>
      </c>
      <c r="W680" s="82">
        <f>IF(M680="organische Düngemittel",IF(OR($M680=0,L680&lt;&gt;0,X680&gt;0),"",IFERROR(VLOOKUP($E680,'SD Abgabe'!$A$32:$N$4326,'SD Abgabe'!$J$28,FALSE),)),)</f>
        <v>0</v>
      </c>
      <c r="X680" s="84"/>
      <c r="Y680" s="85" t="str">
        <f ca="1">IFERROR(VLOOKUP($E680,'SD Abgabe'!$A$32:$N$610,Y$20,FALSE),"")</f>
        <v/>
      </c>
      <c r="Z680" s="86" t="str">
        <f ca="1">IFERROR(IF(AND(J680&lt;&gt;"eigene Stoffe",VLOOKUP($E680,'SD Abgabe'!$A$32:$N$610,'SD Abgabe'!$G$28,FALSE)=0),"",IF($L680&lt;&gt;0,"",IFERROR(IF(AND(P680&gt;0,O680&lt;&gt;"",Q680&lt;&gt;"t TM"),VLOOKUP($E680,'SD Abgabe'!$A$32:$N$610,'SD Abgabe'!$G$28,FALSE)/O680*P680,VLOOKUP($E680,'SD Abgabe'!$A$32:$N$610,'SD Abgabe'!$G$28,FALSE)),""))),"")</f>
        <v/>
      </c>
      <c r="AA680" s="87"/>
      <c r="AB680" s="86" t="str">
        <f ca="1">IFERROR(IF(AND(J680&lt;&gt;"eigene Stoffe",VLOOKUP($E680,'SD Abgabe'!$A$32:$N$610,'SD Abgabe'!$H$28,FALSE)=0),"",IF($L680&lt;&gt;0,"",IFERROR(IF(AND(P680&gt;0,O680&lt;&gt;"",Q680&lt;&gt;"t TM"),VLOOKUP($E680,'SD Abgabe'!$A$32:$N$610,'SD Abgabe'!$H$28,FALSE)/O680*P680,VLOOKUP($E680,'SD Abgabe'!$A$32:$N$610,'SD Abgabe'!$H$28,FALSE)),""))),"")</f>
        <v/>
      </c>
      <c r="AC680" s="87"/>
      <c r="AD680" s="424" t="s">
        <v>667</v>
      </c>
      <c r="AE680" s="26" t="str">
        <f>IF($M680=0,"",IFERROR(VLOOKUP($E680,'SD Abgabe'!$A$32:$N$556,AE$20,FALSE),""))</f>
        <v/>
      </c>
      <c r="AF680" s="15">
        <f t="shared" ca="1" si="219"/>
        <v>0</v>
      </c>
      <c r="AG680">
        <f t="shared" ca="1" si="207"/>
        <v>0</v>
      </c>
      <c r="AH680">
        <f t="shared" ca="1" si="208"/>
        <v>0</v>
      </c>
      <c r="AI680">
        <f t="shared" ca="1" si="209"/>
        <v>0</v>
      </c>
      <c r="AJ680">
        <f t="shared" ca="1" si="210"/>
        <v>0</v>
      </c>
      <c r="AK680">
        <f t="shared" si="220"/>
        <v>0</v>
      </c>
      <c r="AL680" s="28" t="e">
        <f ca="1">COUNTIF(OFFSET('SD Abgabe'!$C$32,VLOOKUP(J680,Art_Abgabe,3,FALSE),0,VLOOKUP(J680,Art_Abgabe,4,FALSE)-VLOOKUP(J680,Art_Abgabe,3,FALSE)+1,1),K680)</f>
        <v>#N/A</v>
      </c>
      <c r="AM680" s="14">
        <f ca="1">COUNTIF(OFFSET('SD Abgabe'!$M$32,VLOOKUP(E680,'SD Abgabe'!$A$33:$X$485,'SD Abgabe'!$X$28,FALSE),0,1,VLOOKUP(E680,'SD Abgabe'!$A$33:$Y$485,'SD Abgabe'!$Y$28,FALSE)),M680)</f>
        <v>0</v>
      </c>
      <c r="AN680" s="91">
        <f t="shared" ca="1" si="211"/>
        <v>0</v>
      </c>
      <c r="AO680" s="98">
        <f t="shared" si="221"/>
        <v>3</v>
      </c>
      <c r="AP680" s="98">
        <f t="shared" si="212"/>
        <v>0</v>
      </c>
      <c r="AQ680" s="17" t="str">
        <f t="shared" si="213"/>
        <v>1900-1-Abgabe</v>
      </c>
    </row>
    <row r="681" spans="1:43">
      <c r="A681" s="98">
        <f t="shared" si="202"/>
        <v>0</v>
      </c>
      <c r="B681" s="98" t="str">
        <f>IF(C681=1,SUM($C$23:C681),"")</f>
        <v/>
      </c>
      <c r="C681" s="98">
        <f t="shared" si="203"/>
        <v>0</v>
      </c>
      <c r="D681" t="str">
        <f t="shared" si="215"/>
        <v>1900-1-Abgabe-</v>
      </c>
      <c r="E681" s="7" t="str">
        <f t="shared" ca="1" si="204"/>
        <v>-</v>
      </c>
      <c r="F681" s="7">
        <f t="shared" si="216"/>
        <v>1900</v>
      </c>
      <c r="G681" s="7">
        <f t="shared" si="217"/>
        <v>1</v>
      </c>
      <c r="H681" s="162">
        <f t="shared" si="214"/>
        <v>659</v>
      </c>
      <c r="I681" s="77"/>
      <c r="J681" s="78"/>
      <c r="K681" s="79"/>
      <c r="L681" s="80"/>
      <c r="M681" s="177"/>
      <c r="N681" s="309" t="str">
        <f t="shared" ca="1" si="205"/>
        <v/>
      </c>
      <c r="O681" s="310" t="str">
        <f ca="1">IFERROR(IF(VLOOKUP($E681,'SD Abgabe'!$A$32:$N$610,'SD Abgabe'!$D$28,FALSE)=0,"",VLOOKUP($E681,'SD Abgabe'!$A$32:$N$610,'SD Abgabe'!$D$28,FALSE)),"")</f>
        <v/>
      </c>
      <c r="P681" s="313"/>
      <c r="Q681" s="317" t="str">
        <f>IF(OR($M681=0,L681&lt;&gt;0),"",IFERROR(VLOOKUP($E681,'SD Abgabe'!$A$32:$N$610,'SD Abgabe'!$E$28,FALSE),""))</f>
        <v/>
      </c>
      <c r="R681" s="87"/>
      <c r="S681" s="81" t="str">
        <f t="shared" si="206"/>
        <v/>
      </c>
      <c r="T681" s="82">
        <f>IF(M681="Tierische Erzeugnisse",IF(OR($M681=0,L681&lt;&gt;0,U681&gt;0),"",IFERROR(VLOOKUP($E681,'SD Abgabe'!$A$32:$N$4326,'SD Abgabe'!$J$28,FALSE),0)),)</f>
        <v>0</v>
      </c>
      <c r="U681" s="83"/>
      <c r="V681" s="81" t="str">
        <f t="shared" si="218"/>
        <v/>
      </c>
      <c r="W681" s="82">
        <f>IF(M681="organische Düngemittel",IF(OR($M681=0,L681&lt;&gt;0,X681&gt;0),"",IFERROR(VLOOKUP($E681,'SD Abgabe'!$A$32:$N$4326,'SD Abgabe'!$J$28,FALSE),)),)</f>
        <v>0</v>
      </c>
      <c r="X681" s="84"/>
      <c r="Y681" s="85" t="str">
        <f ca="1">IFERROR(VLOOKUP($E681,'SD Abgabe'!$A$32:$N$610,Y$20,FALSE),"")</f>
        <v/>
      </c>
      <c r="Z681" s="86" t="str">
        <f ca="1">IFERROR(IF(AND(J681&lt;&gt;"eigene Stoffe",VLOOKUP($E681,'SD Abgabe'!$A$32:$N$610,'SD Abgabe'!$G$28,FALSE)=0),"",IF($L681&lt;&gt;0,"",IFERROR(IF(AND(P681&gt;0,O681&lt;&gt;"",Q681&lt;&gt;"t TM"),VLOOKUP($E681,'SD Abgabe'!$A$32:$N$610,'SD Abgabe'!$G$28,FALSE)/O681*P681,VLOOKUP($E681,'SD Abgabe'!$A$32:$N$610,'SD Abgabe'!$G$28,FALSE)),""))),"")</f>
        <v/>
      </c>
      <c r="AA681" s="87"/>
      <c r="AB681" s="86" t="str">
        <f ca="1">IFERROR(IF(AND(J681&lt;&gt;"eigene Stoffe",VLOOKUP($E681,'SD Abgabe'!$A$32:$N$610,'SD Abgabe'!$H$28,FALSE)=0),"",IF($L681&lt;&gt;0,"",IFERROR(IF(AND(P681&gt;0,O681&lt;&gt;"",Q681&lt;&gt;"t TM"),VLOOKUP($E681,'SD Abgabe'!$A$32:$N$610,'SD Abgabe'!$H$28,FALSE)/O681*P681,VLOOKUP($E681,'SD Abgabe'!$A$32:$N$610,'SD Abgabe'!$H$28,FALSE)),""))),"")</f>
        <v/>
      </c>
      <c r="AC681" s="87"/>
      <c r="AD681" s="424" t="s">
        <v>667</v>
      </c>
      <c r="AE681" s="26" t="str">
        <f>IF($M681=0,"",IFERROR(VLOOKUP($E681,'SD Abgabe'!$A$32:$N$556,AE$20,FALSE),""))</f>
        <v/>
      </c>
      <c r="AF681" s="15">
        <f t="shared" ca="1" si="219"/>
        <v>0</v>
      </c>
      <c r="AG681">
        <f t="shared" ca="1" si="207"/>
        <v>0</v>
      </c>
      <c r="AH681">
        <f t="shared" ca="1" si="208"/>
        <v>0</v>
      </c>
      <c r="AI681">
        <f t="shared" ca="1" si="209"/>
        <v>0</v>
      </c>
      <c r="AJ681">
        <f t="shared" ca="1" si="210"/>
        <v>0</v>
      </c>
      <c r="AK681">
        <f t="shared" si="220"/>
        <v>0</v>
      </c>
      <c r="AL681" s="28" t="e">
        <f ca="1">COUNTIF(OFFSET('SD Abgabe'!$C$32,VLOOKUP(J681,Art_Abgabe,3,FALSE),0,VLOOKUP(J681,Art_Abgabe,4,FALSE)-VLOOKUP(J681,Art_Abgabe,3,FALSE)+1,1),K681)</f>
        <v>#N/A</v>
      </c>
      <c r="AM681" s="14">
        <f ca="1">COUNTIF(OFFSET('SD Abgabe'!$M$32,VLOOKUP(E681,'SD Abgabe'!$A$33:$X$485,'SD Abgabe'!$X$28,FALSE),0,1,VLOOKUP(E681,'SD Abgabe'!$A$33:$Y$485,'SD Abgabe'!$Y$28,FALSE)),M681)</f>
        <v>0</v>
      </c>
      <c r="AN681" s="91">
        <f t="shared" ca="1" si="211"/>
        <v>0</v>
      </c>
      <c r="AO681" s="98">
        <f t="shared" si="221"/>
        <v>3</v>
      </c>
      <c r="AP681" s="98">
        <f t="shared" si="212"/>
        <v>0</v>
      </c>
      <c r="AQ681" s="17" t="str">
        <f t="shared" si="213"/>
        <v>1900-1-Abgabe</v>
      </c>
    </row>
    <row r="682" spans="1:43">
      <c r="A682" s="98">
        <f t="shared" si="202"/>
        <v>0</v>
      </c>
      <c r="B682" s="98" t="str">
        <f>IF(C682=1,SUM($C$23:C682),"")</f>
        <v/>
      </c>
      <c r="C682" s="98">
        <f t="shared" si="203"/>
        <v>0</v>
      </c>
      <c r="D682" t="str">
        <f t="shared" si="215"/>
        <v>1900-1-Abgabe-</v>
      </c>
      <c r="E682" s="7" t="str">
        <f t="shared" ca="1" si="204"/>
        <v>-</v>
      </c>
      <c r="F682" s="7">
        <f t="shared" si="216"/>
        <v>1900</v>
      </c>
      <c r="G682" s="7">
        <f t="shared" si="217"/>
        <v>1</v>
      </c>
      <c r="H682" s="162">
        <f t="shared" si="214"/>
        <v>660</v>
      </c>
      <c r="I682" s="77"/>
      <c r="J682" s="78"/>
      <c r="K682" s="79"/>
      <c r="L682" s="80"/>
      <c r="M682" s="177"/>
      <c r="N682" s="309" t="str">
        <f t="shared" ca="1" si="205"/>
        <v/>
      </c>
      <c r="O682" s="310" t="str">
        <f ca="1">IFERROR(IF(VLOOKUP($E682,'SD Abgabe'!$A$32:$N$610,'SD Abgabe'!$D$28,FALSE)=0,"",VLOOKUP($E682,'SD Abgabe'!$A$32:$N$610,'SD Abgabe'!$D$28,FALSE)),"")</f>
        <v/>
      </c>
      <c r="P682" s="313"/>
      <c r="Q682" s="317" t="str">
        <f>IF(OR($M682=0,L682&lt;&gt;0),"",IFERROR(VLOOKUP($E682,'SD Abgabe'!$A$32:$N$610,'SD Abgabe'!$E$28,FALSE),""))</f>
        <v/>
      </c>
      <c r="R682" s="87"/>
      <c r="S682" s="81" t="str">
        <f t="shared" si="206"/>
        <v/>
      </c>
      <c r="T682" s="82">
        <f>IF(M682="Tierische Erzeugnisse",IF(OR($M682=0,L682&lt;&gt;0,U682&gt;0),"",IFERROR(VLOOKUP($E682,'SD Abgabe'!$A$32:$N$4326,'SD Abgabe'!$J$28,FALSE),0)),)</f>
        <v>0</v>
      </c>
      <c r="U682" s="83"/>
      <c r="V682" s="81" t="str">
        <f t="shared" si="218"/>
        <v/>
      </c>
      <c r="W682" s="82">
        <f>IF(M682="organische Düngemittel",IF(OR($M682=0,L682&lt;&gt;0,X682&gt;0),"",IFERROR(VLOOKUP($E682,'SD Abgabe'!$A$32:$N$4326,'SD Abgabe'!$J$28,FALSE),)),)</f>
        <v>0</v>
      </c>
      <c r="X682" s="84"/>
      <c r="Y682" s="85" t="str">
        <f ca="1">IFERROR(VLOOKUP($E682,'SD Abgabe'!$A$32:$N$610,Y$20,FALSE),"")</f>
        <v/>
      </c>
      <c r="Z682" s="86" t="str">
        <f ca="1">IFERROR(IF(AND(J682&lt;&gt;"eigene Stoffe",VLOOKUP($E682,'SD Abgabe'!$A$32:$N$610,'SD Abgabe'!$G$28,FALSE)=0),"",IF($L682&lt;&gt;0,"",IFERROR(IF(AND(P682&gt;0,O682&lt;&gt;"",Q682&lt;&gt;"t TM"),VLOOKUP($E682,'SD Abgabe'!$A$32:$N$610,'SD Abgabe'!$G$28,FALSE)/O682*P682,VLOOKUP($E682,'SD Abgabe'!$A$32:$N$610,'SD Abgabe'!$G$28,FALSE)),""))),"")</f>
        <v/>
      </c>
      <c r="AA682" s="87"/>
      <c r="AB682" s="86" t="str">
        <f ca="1">IFERROR(IF(AND(J682&lt;&gt;"eigene Stoffe",VLOOKUP($E682,'SD Abgabe'!$A$32:$N$610,'SD Abgabe'!$H$28,FALSE)=0),"",IF($L682&lt;&gt;0,"",IFERROR(IF(AND(P682&gt;0,O682&lt;&gt;"",Q682&lt;&gt;"t TM"),VLOOKUP($E682,'SD Abgabe'!$A$32:$N$610,'SD Abgabe'!$H$28,FALSE)/O682*P682,VLOOKUP($E682,'SD Abgabe'!$A$32:$N$610,'SD Abgabe'!$H$28,FALSE)),""))),"")</f>
        <v/>
      </c>
      <c r="AC682" s="87"/>
      <c r="AD682" s="424" t="s">
        <v>667</v>
      </c>
      <c r="AE682" s="26" t="str">
        <f>IF($M682=0,"",IFERROR(VLOOKUP($E682,'SD Abgabe'!$A$32:$N$556,AE$20,FALSE),""))</f>
        <v/>
      </c>
      <c r="AF682" s="15">
        <f t="shared" ca="1" si="219"/>
        <v>0</v>
      </c>
      <c r="AG682">
        <f t="shared" ca="1" si="207"/>
        <v>0</v>
      </c>
      <c r="AH682">
        <f t="shared" ca="1" si="208"/>
        <v>0</v>
      </c>
      <c r="AI682">
        <f t="shared" ca="1" si="209"/>
        <v>0</v>
      </c>
      <c r="AJ682">
        <f t="shared" ca="1" si="210"/>
        <v>0</v>
      </c>
      <c r="AK682">
        <f t="shared" si="220"/>
        <v>0</v>
      </c>
      <c r="AL682" s="28" t="e">
        <f ca="1">COUNTIF(OFFSET('SD Abgabe'!$C$32,VLOOKUP(J682,Art_Abgabe,3,FALSE),0,VLOOKUP(J682,Art_Abgabe,4,FALSE)-VLOOKUP(J682,Art_Abgabe,3,FALSE)+1,1),K682)</f>
        <v>#N/A</v>
      </c>
      <c r="AM682" s="14">
        <f ca="1">COUNTIF(OFFSET('SD Abgabe'!$M$32,VLOOKUP(E682,'SD Abgabe'!$A$33:$X$485,'SD Abgabe'!$X$28,FALSE),0,1,VLOOKUP(E682,'SD Abgabe'!$A$33:$Y$485,'SD Abgabe'!$Y$28,FALSE)),M682)</f>
        <v>0</v>
      </c>
      <c r="AN682" s="91">
        <f t="shared" ca="1" si="211"/>
        <v>0</v>
      </c>
      <c r="AO682" s="98">
        <f t="shared" si="221"/>
        <v>3</v>
      </c>
      <c r="AP682" s="98">
        <f t="shared" si="212"/>
        <v>0</v>
      </c>
      <c r="AQ682" s="17" t="str">
        <f t="shared" si="213"/>
        <v>1900-1-Abgabe</v>
      </c>
    </row>
    <row r="683" spans="1:43">
      <c r="A683" s="98">
        <f t="shared" si="202"/>
        <v>0</v>
      </c>
      <c r="B683" s="98" t="str">
        <f>IF(C683=1,SUM($C$23:C683),"")</f>
        <v/>
      </c>
      <c r="C683" s="98">
        <f t="shared" si="203"/>
        <v>0</v>
      </c>
      <c r="D683" t="str">
        <f t="shared" si="215"/>
        <v>1900-1-Abgabe-</v>
      </c>
      <c r="E683" s="7" t="str">
        <f t="shared" ca="1" si="204"/>
        <v>-</v>
      </c>
      <c r="F683" s="7">
        <f t="shared" si="216"/>
        <v>1900</v>
      </c>
      <c r="G683" s="7">
        <f t="shared" si="217"/>
        <v>1</v>
      </c>
      <c r="H683" s="162">
        <f t="shared" si="214"/>
        <v>661</v>
      </c>
      <c r="I683" s="77"/>
      <c r="J683" s="78"/>
      <c r="K683" s="79"/>
      <c r="L683" s="80"/>
      <c r="M683" s="177"/>
      <c r="N683" s="309" t="str">
        <f t="shared" ca="1" si="205"/>
        <v/>
      </c>
      <c r="O683" s="310" t="str">
        <f ca="1">IFERROR(IF(VLOOKUP($E683,'SD Abgabe'!$A$32:$N$610,'SD Abgabe'!$D$28,FALSE)=0,"",VLOOKUP($E683,'SD Abgabe'!$A$32:$N$610,'SD Abgabe'!$D$28,FALSE)),"")</f>
        <v/>
      </c>
      <c r="P683" s="313"/>
      <c r="Q683" s="317" t="str">
        <f>IF(OR($M683=0,L683&lt;&gt;0),"",IFERROR(VLOOKUP($E683,'SD Abgabe'!$A$32:$N$610,'SD Abgabe'!$E$28,FALSE),""))</f>
        <v/>
      </c>
      <c r="R683" s="87"/>
      <c r="S683" s="81" t="str">
        <f t="shared" si="206"/>
        <v/>
      </c>
      <c r="T683" s="82">
        <f>IF(M683="Tierische Erzeugnisse",IF(OR($M683=0,L683&lt;&gt;0,U683&gt;0),"",IFERROR(VLOOKUP($E683,'SD Abgabe'!$A$32:$N$4326,'SD Abgabe'!$J$28,FALSE),0)),)</f>
        <v>0</v>
      </c>
      <c r="U683" s="83"/>
      <c r="V683" s="81" t="str">
        <f t="shared" si="218"/>
        <v/>
      </c>
      <c r="W683" s="82">
        <f>IF(M683="organische Düngemittel",IF(OR($M683=0,L683&lt;&gt;0,X683&gt;0),"",IFERROR(VLOOKUP($E683,'SD Abgabe'!$A$32:$N$4326,'SD Abgabe'!$J$28,FALSE),)),)</f>
        <v>0</v>
      </c>
      <c r="X683" s="84"/>
      <c r="Y683" s="85" t="str">
        <f ca="1">IFERROR(VLOOKUP($E683,'SD Abgabe'!$A$32:$N$610,Y$20,FALSE),"")</f>
        <v/>
      </c>
      <c r="Z683" s="86" t="str">
        <f ca="1">IFERROR(IF(AND(J683&lt;&gt;"eigene Stoffe",VLOOKUP($E683,'SD Abgabe'!$A$32:$N$610,'SD Abgabe'!$G$28,FALSE)=0),"",IF($L683&lt;&gt;0,"",IFERROR(IF(AND(P683&gt;0,O683&lt;&gt;"",Q683&lt;&gt;"t TM"),VLOOKUP($E683,'SD Abgabe'!$A$32:$N$610,'SD Abgabe'!$G$28,FALSE)/O683*P683,VLOOKUP($E683,'SD Abgabe'!$A$32:$N$610,'SD Abgabe'!$G$28,FALSE)),""))),"")</f>
        <v/>
      </c>
      <c r="AA683" s="87"/>
      <c r="AB683" s="86" t="str">
        <f ca="1">IFERROR(IF(AND(J683&lt;&gt;"eigene Stoffe",VLOOKUP($E683,'SD Abgabe'!$A$32:$N$610,'SD Abgabe'!$H$28,FALSE)=0),"",IF($L683&lt;&gt;0,"",IFERROR(IF(AND(P683&gt;0,O683&lt;&gt;"",Q683&lt;&gt;"t TM"),VLOOKUP($E683,'SD Abgabe'!$A$32:$N$610,'SD Abgabe'!$H$28,FALSE)/O683*P683,VLOOKUP($E683,'SD Abgabe'!$A$32:$N$610,'SD Abgabe'!$H$28,FALSE)),""))),"")</f>
        <v/>
      </c>
      <c r="AC683" s="87"/>
      <c r="AD683" s="424" t="s">
        <v>667</v>
      </c>
      <c r="AE683" s="26" t="str">
        <f>IF($M683=0,"",IFERROR(VLOOKUP($E683,'SD Abgabe'!$A$32:$N$556,AE$20,FALSE),""))</f>
        <v/>
      </c>
      <c r="AF683" s="15">
        <f t="shared" ca="1" si="219"/>
        <v>0</v>
      </c>
      <c r="AG683">
        <f t="shared" ca="1" si="207"/>
        <v>0</v>
      </c>
      <c r="AH683">
        <f t="shared" ca="1" si="208"/>
        <v>0</v>
      </c>
      <c r="AI683">
        <f t="shared" ca="1" si="209"/>
        <v>0</v>
      </c>
      <c r="AJ683">
        <f t="shared" ca="1" si="210"/>
        <v>0</v>
      </c>
      <c r="AK683">
        <f t="shared" si="220"/>
        <v>0</v>
      </c>
      <c r="AL683" s="28" t="e">
        <f ca="1">COUNTIF(OFFSET('SD Abgabe'!$C$32,VLOOKUP(J683,Art_Abgabe,3,FALSE),0,VLOOKUP(J683,Art_Abgabe,4,FALSE)-VLOOKUP(J683,Art_Abgabe,3,FALSE)+1,1),K683)</f>
        <v>#N/A</v>
      </c>
      <c r="AM683" s="14">
        <f ca="1">COUNTIF(OFFSET('SD Abgabe'!$M$32,VLOOKUP(E683,'SD Abgabe'!$A$33:$X$485,'SD Abgabe'!$X$28,FALSE),0,1,VLOOKUP(E683,'SD Abgabe'!$A$33:$Y$485,'SD Abgabe'!$Y$28,FALSE)),M683)</f>
        <v>0</v>
      </c>
      <c r="AN683" s="91">
        <f t="shared" ca="1" si="211"/>
        <v>0</v>
      </c>
      <c r="AO683" s="98">
        <f t="shared" si="221"/>
        <v>3</v>
      </c>
      <c r="AP683" s="98">
        <f t="shared" si="212"/>
        <v>0</v>
      </c>
      <c r="AQ683" s="17" t="str">
        <f t="shared" si="213"/>
        <v>1900-1-Abgabe</v>
      </c>
    </row>
    <row r="684" spans="1:43">
      <c r="A684" s="98">
        <f t="shared" si="202"/>
        <v>0</v>
      </c>
      <c r="B684" s="98" t="str">
        <f>IF(C684=1,SUM($C$23:C684),"")</f>
        <v/>
      </c>
      <c r="C684" s="98">
        <f t="shared" si="203"/>
        <v>0</v>
      </c>
      <c r="D684" t="str">
        <f t="shared" si="215"/>
        <v>1900-1-Abgabe-</v>
      </c>
      <c r="E684" s="7" t="str">
        <f t="shared" ca="1" si="204"/>
        <v>-</v>
      </c>
      <c r="F684" s="7">
        <f t="shared" si="216"/>
        <v>1900</v>
      </c>
      <c r="G684" s="7">
        <f t="shared" si="217"/>
        <v>1</v>
      </c>
      <c r="H684" s="162">
        <f t="shared" si="214"/>
        <v>662</v>
      </c>
      <c r="I684" s="77"/>
      <c r="J684" s="78"/>
      <c r="K684" s="79"/>
      <c r="L684" s="80"/>
      <c r="M684" s="177"/>
      <c r="N684" s="309" t="str">
        <f t="shared" ca="1" si="205"/>
        <v/>
      </c>
      <c r="O684" s="310" t="str">
        <f ca="1">IFERROR(IF(VLOOKUP($E684,'SD Abgabe'!$A$32:$N$610,'SD Abgabe'!$D$28,FALSE)=0,"",VLOOKUP($E684,'SD Abgabe'!$A$32:$N$610,'SD Abgabe'!$D$28,FALSE)),"")</f>
        <v/>
      </c>
      <c r="P684" s="313"/>
      <c r="Q684" s="317" t="str">
        <f>IF(OR($M684=0,L684&lt;&gt;0),"",IFERROR(VLOOKUP($E684,'SD Abgabe'!$A$32:$N$610,'SD Abgabe'!$E$28,FALSE),""))</f>
        <v/>
      </c>
      <c r="R684" s="87"/>
      <c r="S684" s="81" t="str">
        <f t="shared" si="206"/>
        <v/>
      </c>
      <c r="T684" s="82">
        <f>IF(M684="Tierische Erzeugnisse",IF(OR($M684=0,L684&lt;&gt;0,U684&gt;0),"",IFERROR(VLOOKUP($E684,'SD Abgabe'!$A$32:$N$4326,'SD Abgabe'!$J$28,FALSE),0)),)</f>
        <v>0</v>
      </c>
      <c r="U684" s="83"/>
      <c r="V684" s="81" t="str">
        <f t="shared" si="218"/>
        <v/>
      </c>
      <c r="W684" s="82">
        <f>IF(M684="organische Düngemittel",IF(OR($M684=0,L684&lt;&gt;0,X684&gt;0),"",IFERROR(VLOOKUP($E684,'SD Abgabe'!$A$32:$N$4326,'SD Abgabe'!$J$28,FALSE),)),)</f>
        <v>0</v>
      </c>
      <c r="X684" s="84"/>
      <c r="Y684" s="85" t="str">
        <f ca="1">IFERROR(VLOOKUP($E684,'SD Abgabe'!$A$32:$N$610,Y$20,FALSE),"")</f>
        <v/>
      </c>
      <c r="Z684" s="86" t="str">
        <f ca="1">IFERROR(IF(AND(J684&lt;&gt;"eigene Stoffe",VLOOKUP($E684,'SD Abgabe'!$A$32:$N$610,'SD Abgabe'!$G$28,FALSE)=0),"",IF($L684&lt;&gt;0,"",IFERROR(IF(AND(P684&gt;0,O684&lt;&gt;"",Q684&lt;&gt;"t TM"),VLOOKUP($E684,'SD Abgabe'!$A$32:$N$610,'SD Abgabe'!$G$28,FALSE)/O684*P684,VLOOKUP($E684,'SD Abgabe'!$A$32:$N$610,'SD Abgabe'!$G$28,FALSE)),""))),"")</f>
        <v/>
      </c>
      <c r="AA684" s="87"/>
      <c r="AB684" s="86" t="str">
        <f ca="1">IFERROR(IF(AND(J684&lt;&gt;"eigene Stoffe",VLOOKUP($E684,'SD Abgabe'!$A$32:$N$610,'SD Abgabe'!$H$28,FALSE)=0),"",IF($L684&lt;&gt;0,"",IFERROR(IF(AND(P684&gt;0,O684&lt;&gt;"",Q684&lt;&gt;"t TM"),VLOOKUP($E684,'SD Abgabe'!$A$32:$N$610,'SD Abgabe'!$H$28,FALSE)/O684*P684,VLOOKUP($E684,'SD Abgabe'!$A$32:$N$610,'SD Abgabe'!$H$28,FALSE)),""))),"")</f>
        <v/>
      </c>
      <c r="AC684" s="87"/>
      <c r="AD684" s="424" t="s">
        <v>667</v>
      </c>
      <c r="AE684" s="26" t="str">
        <f>IF($M684=0,"",IFERROR(VLOOKUP($E684,'SD Abgabe'!$A$32:$N$556,AE$20,FALSE),""))</f>
        <v/>
      </c>
      <c r="AF684" s="15">
        <f t="shared" ca="1" si="219"/>
        <v>0</v>
      </c>
      <c r="AG684">
        <f t="shared" ca="1" si="207"/>
        <v>0</v>
      </c>
      <c r="AH684">
        <f t="shared" ca="1" si="208"/>
        <v>0</v>
      </c>
      <c r="AI684">
        <f t="shared" ca="1" si="209"/>
        <v>0</v>
      </c>
      <c r="AJ684">
        <f t="shared" ca="1" si="210"/>
        <v>0</v>
      </c>
      <c r="AK684">
        <f t="shared" si="220"/>
        <v>0</v>
      </c>
      <c r="AL684" s="28" t="e">
        <f ca="1">COUNTIF(OFFSET('SD Abgabe'!$C$32,VLOOKUP(J684,Art_Abgabe,3,FALSE),0,VLOOKUP(J684,Art_Abgabe,4,FALSE)-VLOOKUP(J684,Art_Abgabe,3,FALSE)+1,1),K684)</f>
        <v>#N/A</v>
      </c>
      <c r="AM684" s="14">
        <f ca="1">COUNTIF(OFFSET('SD Abgabe'!$M$32,VLOOKUP(E684,'SD Abgabe'!$A$33:$X$485,'SD Abgabe'!$X$28,FALSE),0,1,VLOOKUP(E684,'SD Abgabe'!$A$33:$Y$485,'SD Abgabe'!$Y$28,FALSE)),M684)</f>
        <v>0</v>
      </c>
      <c r="AN684" s="91">
        <f t="shared" ca="1" si="211"/>
        <v>0</v>
      </c>
      <c r="AO684" s="98">
        <f t="shared" si="221"/>
        <v>3</v>
      </c>
      <c r="AP684" s="98">
        <f t="shared" si="212"/>
        <v>0</v>
      </c>
      <c r="AQ684" s="17" t="str">
        <f t="shared" si="213"/>
        <v>1900-1-Abgabe</v>
      </c>
    </row>
    <row r="685" spans="1:43">
      <c r="A685" s="98">
        <f t="shared" si="202"/>
        <v>0</v>
      </c>
      <c r="B685" s="98" t="str">
        <f>IF(C685=1,SUM($C$23:C685),"")</f>
        <v/>
      </c>
      <c r="C685" s="98">
        <f t="shared" si="203"/>
        <v>0</v>
      </c>
      <c r="D685" t="str">
        <f t="shared" si="215"/>
        <v>1900-1-Abgabe-</v>
      </c>
      <c r="E685" s="7" t="str">
        <f t="shared" ca="1" si="204"/>
        <v>-</v>
      </c>
      <c r="F685" s="7">
        <f t="shared" si="216"/>
        <v>1900</v>
      </c>
      <c r="G685" s="7">
        <f t="shared" si="217"/>
        <v>1</v>
      </c>
      <c r="H685" s="162">
        <f t="shared" si="214"/>
        <v>663</v>
      </c>
      <c r="I685" s="77"/>
      <c r="J685" s="78"/>
      <c r="K685" s="79"/>
      <c r="L685" s="80"/>
      <c r="M685" s="177"/>
      <c r="N685" s="309" t="str">
        <f t="shared" ca="1" si="205"/>
        <v/>
      </c>
      <c r="O685" s="310" t="str">
        <f ca="1">IFERROR(IF(VLOOKUP($E685,'SD Abgabe'!$A$32:$N$610,'SD Abgabe'!$D$28,FALSE)=0,"",VLOOKUP($E685,'SD Abgabe'!$A$32:$N$610,'SD Abgabe'!$D$28,FALSE)),"")</f>
        <v/>
      </c>
      <c r="P685" s="313"/>
      <c r="Q685" s="317" t="str">
        <f>IF(OR($M685=0,L685&lt;&gt;0),"",IFERROR(VLOOKUP($E685,'SD Abgabe'!$A$32:$N$610,'SD Abgabe'!$E$28,FALSE),""))</f>
        <v/>
      </c>
      <c r="R685" s="87"/>
      <c r="S685" s="81" t="str">
        <f t="shared" si="206"/>
        <v/>
      </c>
      <c r="T685" s="82">
        <f>IF(M685="Tierische Erzeugnisse",IF(OR($M685=0,L685&lt;&gt;0,U685&gt;0),"",IFERROR(VLOOKUP($E685,'SD Abgabe'!$A$32:$N$4326,'SD Abgabe'!$J$28,FALSE),0)),)</f>
        <v>0</v>
      </c>
      <c r="U685" s="83"/>
      <c r="V685" s="81" t="str">
        <f t="shared" si="218"/>
        <v/>
      </c>
      <c r="W685" s="82">
        <f>IF(M685="organische Düngemittel",IF(OR($M685=0,L685&lt;&gt;0,X685&gt;0),"",IFERROR(VLOOKUP($E685,'SD Abgabe'!$A$32:$N$4326,'SD Abgabe'!$J$28,FALSE),)),)</f>
        <v>0</v>
      </c>
      <c r="X685" s="84"/>
      <c r="Y685" s="85" t="str">
        <f ca="1">IFERROR(VLOOKUP($E685,'SD Abgabe'!$A$32:$N$610,Y$20,FALSE),"")</f>
        <v/>
      </c>
      <c r="Z685" s="86" t="str">
        <f ca="1">IFERROR(IF(AND(J685&lt;&gt;"eigene Stoffe",VLOOKUP($E685,'SD Abgabe'!$A$32:$N$610,'SD Abgabe'!$G$28,FALSE)=0),"",IF($L685&lt;&gt;0,"",IFERROR(IF(AND(P685&gt;0,O685&lt;&gt;"",Q685&lt;&gt;"t TM"),VLOOKUP($E685,'SD Abgabe'!$A$32:$N$610,'SD Abgabe'!$G$28,FALSE)/O685*P685,VLOOKUP($E685,'SD Abgabe'!$A$32:$N$610,'SD Abgabe'!$G$28,FALSE)),""))),"")</f>
        <v/>
      </c>
      <c r="AA685" s="87"/>
      <c r="AB685" s="86" t="str">
        <f ca="1">IFERROR(IF(AND(J685&lt;&gt;"eigene Stoffe",VLOOKUP($E685,'SD Abgabe'!$A$32:$N$610,'SD Abgabe'!$H$28,FALSE)=0),"",IF($L685&lt;&gt;0,"",IFERROR(IF(AND(P685&gt;0,O685&lt;&gt;"",Q685&lt;&gt;"t TM"),VLOOKUP($E685,'SD Abgabe'!$A$32:$N$610,'SD Abgabe'!$H$28,FALSE)/O685*P685,VLOOKUP($E685,'SD Abgabe'!$A$32:$N$610,'SD Abgabe'!$H$28,FALSE)),""))),"")</f>
        <v/>
      </c>
      <c r="AC685" s="87"/>
      <c r="AD685" s="424" t="s">
        <v>667</v>
      </c>
      <c r="AE685" s="26" t="str">
        <f>IF($M685=0,"",IFERROR(VLOOKUP($E685,'SD Abgabe'!$A$32:$N$556,AE$20,FALSE),""))</f>
        <v/>
      </c>
      <c r="AF685" s="15">
        <f t="shared" ca="1" si="219"/>
        <v>0</v>
      </c>
      <c r="AG685">
        <f t="shared" ca="1" si="207"/>
        <v>0</v>
      </c>
      <c r="AH685">
        <f t="shared" ca="1" si="208"/>
        <v>0</v>
      </c>
      <c r="AI685">
        <f t="shared" ca="1" si="209"/>
        <v>0</v>
      </c>
      <c r="AJ685">
        <f t="shared" ca="1" si="210"/>
        <v>0</v>
      </c>
      <c r="AK685">
        <f t="shared" si="220"/>
        <v>0</v>
      </c>
      <c r="AL685" s="28" t="e">
        <f ca="1">COUNTIF(OFFSET('SD Abgabe'!$C$32,VLOOKUP(J685,Art_Abgabe,3,FALSE),0,VLOOKUP(J685,Art_Abgabe,4,FALSE)-VLOOKUP(J685,Art_Abgabe,3,FALSE)+1,1),K685)</f>
        <v>#N/A</v>
      </c>
      <c r="AM685" s="14">
        <f ca="1">COUNTIF(OFFSET('SD Abgabe'!$M$32,VLOOKUP(E685,'SD Abgabe'!$A$33:$X$485,'SD Abgabe'!$X$28,FALSE),0,1,VLOOKUP(E685,'SD Abgabe'!$A$33:$Y$485,'SD Abgabe'!$Y$28,FALSE)),M685)</f>
        <v>0</v>
      </c>
      <c r="AN685" s="91">
        <f t="shared" ca="1" si="211"/>
        <v>0</v>
      </c>
      <c r="AO685" s="98">
        <f t="shared" si="221"/>
        <v>3</v>
      </c>
      <c r="AP685" s="98">
        <f t="shared" si="212"/>
        <v>0</v>
      </c>
      <c r="AQ685" s="17" t="str">
        <f t="shared" si="213"/>
        <v>1900-1-Abgabe</v>
      </c>
    </row>
    <row r="686" spans="1:43">
      <c r="A686" s="98">
        <f t="shared" si="202"/>
        <v>0</v>
      </c>
      <c r="B686" s="98" t="str">
        <f>IF(C686=1,SUM($C$23:C686),"")</f>
        <v/>
      </c>
      <c r="C686" s="98">
        <f t="shared" si="203"/>
        <v>0</v>
      </c>
      <c r="D686" t="str">
        <f t="shared" si="215"/>
        <v>1900-1-Abgabe-</v>
      </c>
      <c r="E686" s="7" t="str">
        <f t="shared" ca="1" si="204"/>
        <v>-</v>
      </c>
      <c r="F686" s="7">
        <f t="shared" si="216"/>
        <v>1900</v>
      </c>
      <c r="G686" s="7">
        <f t="shared" si="217"/>
        <v>1</v>
      </c>
      <c r="H686" s="162">
        <f t="shared" si="214"/>
        <v>664</v>
      </c>
      <c r="I686" s="77"/>
      <c r="J686" s="78"/>
      <c r="K686" s="79"/>
      <c r="L686" s="80"/>
      <c r="M686" s="177"/>
      <c r="N686" s="309" t="str">
        <f t="shared" ca="1" si="205"/>
        <v/>
      </c>
      <c r="O686" s="310" t="str">
        <f ca="1">IFERROR(IF(VLOOKUP($E686,'SD Abgabe'!$A$32:$N$610,'SD Abgabe'!$D$28,FALSE)=0,"",VLOOKUP($E686,'SD Abgabe'!$A$32:$N$610,'SD Abgabe'!$D$28,FALSE)),"")</f>
        <v/>
      </c>
      <c r="P686" s="313"/>
      <c r="Q686" s="317" t="str">
        <f>IF(OR($M686=0,L686&lt;&gt;0),"",IFERROR(VLOOKUP($E686,'SD Abgabe'!$A$32:$N$610,'SD Abgabe'!$E$28,FALSE),""))</f>
        <v/>
      </c>
      <c r="R686" s="87"/>
      <c r="S686" s="81" t="str">
        <f t="shared" si="206"/>
        <v/>
      </c>
      <c r="T686" s="82">
        <f>IF(M686="Tierische Erzeugnisse",IF(OR($M686=0,L686&lt;&gt;0,U686&gt;0),"",IFERROR(VLOOKUP($E686,'SD Abgabe'!$A$32:$N$4326,'SD Abgabe'!$J$28,FALSE),0)),)</f>
        <v>0</v>
      </c>
      <c r="U686" s="83"/>
      <c r="V686" s="81" t="str">
        <f t="shared" si="218"/>
        <v/>
      </c>
      <c r="W686" s="82">
        <f>IF(M686="organische Düngemittel",IF(OR($M686=0,L686&lt;&gt;0,X686&gt;0),"",IFERROR(VLOOKUP($E686,'SD Abgabe'!$A$32:$N$4326,'SD Abgabe'!$J$28,FALSE),)),)</f>
        <v>0</v>
      </c>
      <c r="X686" s="84"/>
      <c r="Y686" s="85" t="str">
        <f ca="1">IFERROR(VLOOKUP($E686,'SD Abgabe'!$A$32:$N$610,Y$20,FALSE),"")</f>
        <v/>
      </c>
      <c r="Z686" s="86" t="str">
        <f ca="1">IFERROR(IF(AND(J686&lt;&gt;"eigene Stoffe",VLOOKUP($E686,'SD Abgabe'!$A$32:$N$610,'SD Abgabe'!$G$28,FALSE)=0),"",IF($L686&lt;&gt;0,"",IFERROR(IF(AND(P686&gt;0,O686&lt;&gt;"",Q686&lt;&gt;"t TM"),VLOOKUP($E686,'SD Abgabe'!$A$32:$N$610,'SD Abgabe'!$G$28,FALSE)/O686*P686,VLOOKUP($E686,'SD Abgabe'!$A$32:$N$610,'SD Abgabe'!$G$28,FALSE)),""))),"")</f>
        <v/>
      </c>
      <c r="AA686" s="87"/>
      <c r="AB686" s="86" t="str">
        <f ca="1">IFERROR(IF(AND(J686&lt;&gt;"eigene Stoffe",VLOOKUP($E686,'SD Abgabe'!$A$32:$N$610,'SD Abgabe'!$H$28,FALSE)=0),"",IF($L686&lt;&gt;0,"",IFERROR(IF(AND(P686&gt;0,O686&lt;&gt;"",Q686&lt;&gt;"t TM"),VLOOKUP($E686,'SD Abgabe'!$A$32:$N$610,'SD Abgabe'!$H$28,FALSE)/O686*P686,VLOOKUP($E686,'SD Abgabe'!$A$32:$N$610,'SD Abgabe'!$H$28,FALSE)),""))),"")</f>
        <v/>
      </c>
      <c r="AC686" s="87"/>
      <c r="AD686" s="424" t="s">
        <v>667</v>
      </c>
      <c r="AE686" s="26" t="str">
        <f>IF($M686=0,"",IFERROR(VLOOKUP($E686,'SD Abgabe'!$A$32:$N$556,AE$20,FALSE),""))</f>
        <v/>
      </c>
      <c r="AF686" s="15">
        <f t="shared" ca="1" si="219"/>
        <v>0</v>
      </c>
      <c r="AG686">
        <f t="shared" ca="1" si="207"/>
        <v>0</v>
      </c>
      <c r="AH686">
        <f t="shared" ca="1" si="208"/>
        <v>0</v>
      </c>
      <c r="AI686">
        <f t="shared" ca="1" si="209"/>
        <v>0</v>
      </c>
      <c r="AJ686">
        <f t="shared" ca="1" si="210"/>
        <v>0</v>
      </c>
      <c r="AK686">
        <f t="shared" si="220"/>
        <v>0</v>
      </c>
      <c r="AL686" s="28" t="e">
        <f ca="1">COUNTIF(OFFSET('SD Abgabe'!$C$32,VLOOKUP(J686,Art_Abgabe,3,FALSE),0,VLOOKUP(J686,Art_Abgabe,4,FALSE)-VLOOKUP(J686,Art_Abgabe,3,FALSE)+1,1),K686)</f>
        <v>#N/A</v>
      </c>
      <c r="AM686" s="14">
        <f ca="1">COUNTIF(OFFSET('SD Abgabe'!$M$32,VLOOKUP(E686,'SD Abgabe'!$A$33:$X$485,'SD Abgabe'!$X$28,FALSE),0,1,VLOOKUP(E686,'SD Abgabe'!$A$33:$Y$485,'SD Abgabe'!$Y$28,FALSE)),M686)</f>
        <v>0</v>
      </c>
      <c r="AN686" s="91">
        <f t="shared" ca="1" si="211"/>
        <v>0</v>
      </c>
      <c r="AO686" s="98">
        <f t="shared" si="221"/>
        <v>3</v>
      </c>
      <c r="AP686" s="98">
        <f t="shared" si="212"/>
        <v>0</v>
      </c>
      <c r="AQ686" s="17" t="str">
        <f t="shared" si="213"/>
        <v>1900-1-Abgabe</v>
      </c>
    </row>
    <row r="687" spans="1:43">
      <c r="A687" s="98">
        <f t="shared" si="202"/>
        <v>0</v>
      </c>
      <c r="B687" s="98" t="str">
        <f>IF(C687=1,SUM($C$23:C687),"")</f>
        <v/>
      </c>
      <c r="C687" s="98">
        <f t="shared" si="203"/>
        <v>0</v>
      </c>
      <c r="D687" t="str">
        <f t="shared" si="215"/>
        <v>1900-1-Abgabe-</v>
      </c>
      <c r="E687" s="7" t="str">
        <f t="shared" ca="1" si="204"/>
        <v>-</v>
      </c>
      <c r="F687" s="7">
        <f t="shared" si="216"/>
        <v>1900</v>
      </c>
      <c r="G687" s="7">
        <f t="shared" si="217"/>
        <v>1</v>
      </c>
      <c r="H687" s="162">
        <f t="shared" si="214"/>
        <v>665</v>
      </c>
      <c r="I687" s="77"/>
      <c r="J687" s="78"/>
      <c r="K687" s="79"/>
      <c r="L687" s="80"/>
      <c r="M687" s="177"/>
      <c r="N687" s="309" t="str">
        <f t="shared" ca="1" si="205"/>
        <v/>
      </c>
      <c r="O687" s="310" t="str">
        <f ca="1">IFERROR(IF(VLOOKUP($E687,'SD Abgabe'!$A$32:$N$610,'SD Abgabe'!$D$28,FALSE)=0,"",VLOOKUP($E687,'SD Abgabe'!$A$32:$N$610,'SD Abgabe'!$D$28,FALSE)),"")</f>
        <v/>
      </c>
      <c r="P687" s="313"/>
      <c r="Q687" s="317" t="str">
        <f>IF(OR($M687=0,L687&lt;&gt;0),"",IFERROR(VLOOKUP($E687,'SD Abgabe'!$A$32:$N$610,'SD Abgabe'!$E$28,FALSE),""))</f>
        <v/>
      </c>
      <c r="R687" s="87"/>
      <c r="S687" s="81" t="str">
        <f t="shared" si="206"/>
        <v/>
      </c>
      <c r="T687" s="82">
        <f>IF(M687="Tierische Erzeugnisse",IF(OR($M687=0,L687&lt;&gt;0,U687&gt;0),"",IFERROR(VLOOKUP($E687,'SD Abgabe'!$A$32:$N$4326,'SD Abgabe'!$J$28,FALSE),0)),)</f>
        <v>0</v>
      </c>
      <c r="U687" s="83"/>
      <c r="V687" s="81" t="str">
        <f t="shared" si="218"/>
        <v/>
      </c>
      <c r="W687" s="82">
        <f>IF(M687="organische Düngemittel",IF(OR($M687=0,L687&lt;&gt;0,X687&gt;0),"",IFERROR(VLOOKUP($E687,'SD Abgabe'!$A$32:$N$4326,'SD Abgabe'!$J$28,FALSE),)),)</f>
        <v>0</v>
      </c>
      <c r="X687" s="84"/>
      <c r="Y687" s="85" t="str">
        <f ca="1">IFERROR(VLOOKUP($E687,'SD Abgabe'!$A$32:$N$610,Y$20,FALSE),"")</f>
        <v/>
      </c>
      <c r="Z687" s="86" t="str">
        <f ca="1">IFERROR(IF(AND(J687&lt;&gt;"eigene Stoffe",VLOOKUP($E687,'SD Abgabe'!$A$32:$N$610,'SD Abgabe'!$G$28,FALSE)=0),"",IF($L687&lt;&gt;0,"",IFERROR(IF(AND(P687&gt;0,O687&lt;&gt;"",Q687&lt;&gt;"t TM"),VLOOKUP($E687,'SD Abgabe'!$A$32:$N$610,'SD Abgabe'!$G$28,FALSE)/O687*P687,VLOOKUP($E687,'SD Abgabe'!$A$32:$N$610,'SD Abgabe'!$G$28,FALSE)),""))),"")</f>
        <v/>
      </c>
      <c r="AA687" s="87"/>
      <c r="AB687" s="86" t="str">
        <f ca="1">IFERROR(IF(AND(J687&lt;&gt;"eigene Stoffe",VLOOKUP($E687,'SD Abgabe'!$A$32:$N$610,'SD Abgabe'!$H$28,FALSE)=0),"",IF($L687&lt;&gt;0,"",IFERROR(IF(AND(P687&gt;0,O687&lt;&gt;"",Q687&lt;&gt;"t TM"),VLOOKUP($E687,'SD Abgabe'!$A$32:$N$610,'SD Abgabe'!$H$28,FALSE)/O687*P687,VLOOKUP($E687,'SD Abgabe'!$A$32:$N$610,'SD Abgabe'!$H$28,FALSE)),""))),"")</f>
        <v/>
      </c>
      <c r="AC687" s="87"/>
      <c r="AD687" s="424" t="s">
        <v>667</v>
      </c>
      <c r="AE687" s="26" t="str">
        <f>IF($M687=0,"",IFERROR(VLOOKUP($E687,'SD Abgabe'!$A$32:$N$556,AE$20,FALSE),""))</f>
        <v/>
      </c>
      <c r="AF687" s="15">
        <f t="shared" ca="1" si="219"/>
        <v>0</v>
      </c>
      <c r="AG687">
        <f t="shared" ca="1" si="207"/>
        <v>0</v>
      </c>
      <c r="AH687">
        <f t="shared" ca="1" si="208"/>
        <v>0</v>
      </c>
      <c r="AI687">
        <f t="shared" ca="1" si="209"/>
        <v>0</v>
      </c>
      <c r="AJ687">
        <f t="shared" ca="1" si="210"/>
        <v>0</v>
      </c>
      <c r="AK687">
        <f t="shared" si="220"/>
        <v>0</v>
      </c>
      <c r="AL687" s="28" t="e">
        <f ca="1">COUNTIF(OFFSET('SD Abgabe'!$C$32,VLOOKUP(J687,Art_Abgabe,3,FALSE),0,VLOOKUP(J687,Art_Abgabe,4,FALSE)-VLOOKUP(J687,Art_Abgabe,3,FALSE)+1,1),K687)</f>
        <v>#N/A</v>
      </c>
      <c r="AM687" s="14">
        <f ca="1">COUNTIF(OFFSET('SD Abgabe'!$M$32,VLOOKUP(E687,'SD Abgabe'!$A$33:$X$485,'SD Abgabe'!$X$28,FALSE),0,1,VLOOKUP(E687,'SD Abgabe'!$A$33:$Y$485,'SD Abgabe'!$Y$28,FALSE)),M687)</f>
        <v>0</v>
      </c>
      <c r="AN687" s="91">
        <f t="shared" ca="1" si="211"/>
        <v>0</v>
      </c>
      <c r="AO687" s="98">
        <f t="shared" si="221"/>
        <v>3</v>
      </c>
      <c r="AP687" s="98">
        <f t="shared" si="212"/>
        <v>0</v>
      </c>
      <c r="AQ687" s="17" t="str">
        <f t="shared" si="213"/>
        <v>1900-1-Abgabe</v>
      </c>
    </row>
    <row r="688" spans="1:43">
      <c r="A688" s="98">
        <f t="shared" si="202"/>
        <v>0</v>
      </c>
      <c r="B688" s="98" t="str">
        <f>IF(C688=1,SUM($C$23:C688),"")</f>
        <v/>
      </c>
      <c r="C688" s="98">
        <f t="shared" si="203"/>
        <v>0</v>
      </c>
      <c r="D688" t="str">
        <f t="shared" si="215"/>
        <v>1900-1-Abgabe-</v>
      </c>
      <c r="E688" s="7" t="str">
        <f t="shared" ca="1" si="204"/>
        <v>-</v>
      </c>
      <c r="F688" s="7">
        <f t="shared" si="216"/>
        <v>1900</v>
      </c>
      <c r="G688" s="7">
        <f t="shared" si="217"/>
        <v>1</v>
      </c>
      <c r="H688" s="162">
        <f t="shared" si="214"/>
        <v>666</v>
      </c>
      <c r="I688" s="77"/>
      <c r="J688" s="78"/>
      <c r="K688" s="79"/>
      <c r="L688" s="80"/>
      <c r="M688" s="177"/>
      <c r="N688" s="309" t="str">
        <f t="shared" ca="1" si="205"/>
        <v/>
      </c>
      <c r="O688" s="310" t="str">
        <f ca="1">IFERROR(IF(VLOOKUP($E688,'SD Abgabe'!$A$32:$N$610,'SD Abgabe'!$D$28,FALSE)=0,"",VLOOKUP($E688,'SD Abgabe'!$A$32:$N$610,'SD Abgabe'!$D$28,FALSE)),"")</f>
        <v/>
      </c>
      <c r="P688" s="313"/>
      <c r="Q688" s="317" t="str">
        <f>IF(OR($M688=0,L688&lt;&gt;0),"",IFERROR(VLOOKUP($E688,'SD Abgabe'!$A$32:$N$610,'SD Abgabe'!$E$28,FALSE),""))</f>
        <v/>
      </c>
      <c r="R688" s="87"/>
      <c r="S688" s="81" t="str">
        <f t="shared" si="206"/>
        <v/>
      </c>
      <c r="T688" s="82">
        <f>IF(M688="Tierische Erzeugnisse",IF(OR($M688=0,L688&lt;&gt;0,U688&gt;0),"",IFERROR(VLOOKUP($E688,'SD Abgabe'!$A$32:$N$4326,'SD Abgabe'!$J$28,FALSE),0)),)</f>
        <v>0</v>
      </c>
      <c r="U688" s="83"/>
      <c r="V688" s="81" t="str">
        <f t="shared" si="218"/>
        <v/>
      </c>
      <c r="W688" s="82">
        <f>IF(M688="organische Düngemittel",IF(OR($M688=0,L688&lt;&gt;0,X688&gt;0),"",IFERROR(VLOOKUP($E688,'SD Abgabe'!$A$32:$N$4326,'SD Abgabe'!$J$28,FALSE),)),)</f>
        <v>0</v>
      </c>
      <c r="X688" s="84"/>
      <c r="Y688" s="85" t="str">
        <f ca="1">IFERROR(VLOOKUP($E688,'SD Abgabe'!$A$32:$N$610,Y$20,FALSE),"")</f>
        <v/>
      </c>
      <c r="Z688" s="86" t="str">
        <f ca="1">IFERROR(IF(AND(J688&lt;&gt;"eigene Stoffe",VLOOKUP($E688,'SD Abgabe'!$A$32:$N$610,'SD Abgabe'!$G$28,FALSE)=0),"",IF($L688&lt;&gt;0,"",IFERROR(IF(AND(P688&gt;0,O688&lt;&gt;"",Q688&lt;&gt;"t TM"),VLOOKUP($E688,'SD Abgabe'!$A$32:$N$610,'SD Abgabe'!$G$28,FALSE)/O688*P688,VLOOKUP($E688,'SD Abgabe'!$A$32:$N$610,'SD Abgabe'!$G$28,FALSE)),""))),"")</f>
        <v/>
      </c>
      <c r="AA688" s="87"/>
      <c r="AB688" s="86" t="str">
        <f ca="1">IFERROR(IF(AND(J688&lt;&gt;"eigene Stoffe",VLOOKUP($E688,'SD Abgabe'!$A$32:$N$610,'SD Abgabe'!$H$28,FALSE)=0),"",IF($L688&lt;&gt;0,"",IFERROR(IF(AND(P688&gt;0,O688&lt;&gt;"",Q688&lt;&gt;"t TM"),VLOOKUP($E688,'SD Abgabe'!$A$32:$N$610,'SD Abgabe'!$H$28,FALSE)/O688*P688,VLOOKUP($E688,'SD Abgabe'!$A$32:$N$610,'SD Abgabe'!$H$28,FALSE)),""))),"")</f>
        <v/>
      </c>
      <c r="AC688" s="87"/>
      <c r="AD688" s="424" t="s">
        <v>667</v>
      </c>
      <c r="AE688" s="26" t="str">
        <f>IF($M688=0,"",IFERROR(VLOOKUP($E688,'SD Abgabe'!$A$32:$N$556,AE$20,FALSE),""))</f>
        <v/>
      </c>
      <c r="AF688" s="15">
        <f t="shared" ca="1" si="219"/>
        <v>0</v>
      </c>
      <c r="AG688">
        <f t="shared" ca="1" si="207"/>
        <v>0</v>
      </c>
      <c r="AH688">
        <f t="shared" ca="1" si="208"/>
        <v>0</v>
      </c>
      <c r="AI688">
        <f t="shared" ca="1" si="209"/>
        <v>0</v>
      </c>
      <c r="AJ688">
        <f t="shared" ca="1" si="210"/>
        <v>0</v>
      </c>
      <c r="AK688">
        <f t="shared" si="220"/>
        <v>0</v>
      </c>
      <c r="AL688" s="28" t="e">
        <f ca="1">COUNTIF(OFFSET('SD Abgabe'!$C$32,VLOOKUP(J688,Art_Abgabe,3,FALSE),0,VLOOKUP(J688,Art_Abgabe,4,FALSE)-VLOOKUP(J688,Art_Abgabe,3,FALSE)+1,1),K688)</f>
        <v>#N/A</v>
      </c>
      <c r="AM688" s="14">
        <f ca="1">COUNTIF(OFFSET('SD Abgabe'!$M$32,VLOOKUP(E688,'SD Abgabe'!$A$33:$X$485,'SD Abgabe'!$X$28,FALSE),0,1,VLOOKUP(E688,'SD Abgabe'!$A$33:$Y$485,'SD Abgabe'!$Y$28,FALSE)),M688)</f>
        <v>0</v>
      </c>
      <c r="AN688" s="91">
        <f t="shared" ca="1" si="211"/>
        <v>0</v>
      </c>
      <c r="AO688" s="98">
        <f t="shared" si="221"/>
        <v>3</v>
      </c>
      <c r="AP688" s="98">
        <f t="shared" si="212"/>
        <v>0</v>
      </c>
      <c r="AQ688" s="17" t="str">
        <f t="shared" si="213"/>
        <v>1900-1-Abgabe</v>
      </c>
    </row>
    <row r="689" spans="1:43">
      <c r="A689" s="98">
        <f t="shared" si="202"/>
        <v>0</v>
      </c>
      <c r="B689" s="98" t="str">
        <f>IF(C689=1,SUM($C$23:C689),"")</f>
        <v/>
      </c>
      <c r="C689" s="98">
        <f t="shared" si="203"/>
        <v>0</v>
      </c>
      <c r="D689" t="str">
        <f t="shared" si="215"/>
        <v>1900-1-Abgabe-</v>
      </c>
      <c r="E689" s="7" t="str">
        <f t="shared" ca="1" si="204"/>
        <v>-</v>
      </c>
      <c r="F689" s="7">
        <f t="shared" si="216"/>
        <v>1900</v>
      </c>
      <c r="G689" s="7">
        <f t="shared" si="217"/>
        <v>1</v>
      </c>
      <c r="H689" s="162">
        <f t="shared" si="214"/>
        <v>667</v>
      </c>
      <c r="I689" s="77"/>
      <c r="J689" s="78"/>
      <c r="K689" s="79"/>
      <c r="L689" s="80"/>
      <c r="M689" s="177"/>
      <c r="N689" s="309" t="str">
        <f t="shared" ca="1" si="205"/>
        <v/>
      </c>
      <c r="O689" s="310" t="str">
        <f ca="1">IFERROR(IF(VLOOKUP($E689,'SD Abgabe'!$A$32:$N$610,'SD Abgabe'!$D$28,FALSE)=0,"",VLOOKUP($E689,'SD Abgabe'!$A$32:$N$610,'SD Abgabe'!$D$28,FALSE)),"")</f>
        <v/>
      </c>
      <c r="P689" s="313"/>
      <c r="Q689" s="317" t="str">
        <f>IF(OR($M689=0,L689&lt;&gt;0),"",IFERROR(VLOOKUP($E689,'SD Abgabe'!$A$32:$N$610,'SD Abgabe'!$E$28,FALSE),""))</f>
        <v/>
      </c>
      <c r="R689" s="87"/>
      <c r="S689" s="81" t="str">
        <f t="shared" si="206"/>
        <v/>
      </c>
      <c r="T689" s="82">
        <f>IF(M689="Tierische Erzeugnisse",IF(OR($M689=0,L689&lt;&gt;0,U689&gt;0),"",IFERROR(VLOOKUP($E689,'SD Abgabe'!$A$32:$N$4326,'SD Abgabe'!$J$28,FALSE),0)),)</f>
        <v>0</v>
      </c>
      <c r="U689" s="83"/>
      <c r="V689" s="81" t="str">
        <f t="shared" si="218"/>
        <v/>
      </c>
      <c r="W689" s="82">
        <f>IF(M689="organische Düngemittel",IF(OR($M689=0,L689&lt;&gt;0,X689&gt;0),"",IFERROR(VLOOKUP($E689,'SD Abgabe'!$A$32:$N$4326,'SD Abgabe'!$J$28,FALSE),)),)</f>
        <v>0</v>
      </c>
      <c r="X689" s="84"/>
      <c r="Y689" s="85" t="str">
        <f ca="1">IFERROR(VLOOKUP($E689,'SD Abgabe'!$A$32:$N$610,Y$20,FALSE),"")</f>
        <v/>
      </c>
      <c r="Z689" s="86" t="str">
        <f ca="1">IFERROR(IF(AND(J689&lt;&gt;"eigene Stoffe",VLOOKUP($E689,'SD Abgabe'!$A$32:$N$610,'SD Abgabe'!$G$28,FALSE)=0),"",IF($L689&lt;&gt;0,"",IFERROR(IF(AND(P689&gt;0,O689&lt;&gt;"",Q689&lt;&gt;"t TM"),VLOOKUP($E689,'SD Abgabe'!$A$32:$N$610,'SD Abgabe'!$G$28,FALSE)/O689*P689,VLOOKUP($E689,'SD Abgabe'!$A$32:$N$610,'SD Abgabe'!$G$28,FALSE)),""))),"")</f>
        <v/>
      </c>
      <c r="AA689" s="87"/>
      <c r="AB689" s="86" t="str">
        <f ca="1">IFERROR(IF(AND(J689&lt;&gt;"eigene Stoffe",VLOOKUP($E689,'SD Abgabe'!$A$32:$N$610,'SD Abgabe'!$H$28,FALSE)=0),"",IF($L689&lt;&gt;0,"",IFERROR(IF(AND(P689&gt;0,O689&lt;&gt;"",Q689&lt;&gt;"t TM"),VLOOKUP($E689,'SD Abgabe'!$A$32:$N$610,'SD Abgabe'!$H$28,FALSE)/O689*P689,VLOOKUP($E689,'SD Abgabe'!$A$32:$N$610,'SD Abgabe'!$H$28,FALSE)),""))),"")</f>
        <v/>
      </c>
      <c r="AC689" s="87"/>
      <c r="AD689" s="424" t="s">
        <v>667</v>
      </c>
      <c r="AE689" s="26" t="str">
        <f>IF($M689=0,"",IFERROR(VLOOKUP($E689,'SD Abgabe'!$A$32:$N$556,AE$20,FALSE),""))</f>
        <v/>
      </c>
      <c r="AF689" s="15">
        <f t="shared" ca="1" si="219"/>
        <v>0</v>
      </c>
      <c r="AG689">
        <f t="shared" ca="1" si="207"/>
        <v>0</v>
      </c>
      <c r="AH689">
        <f t="shared" ca="1" si="208"/>
        <v>0</v>
      </c>
      <c r="AI689">
        <f t="shared" ca="1" si="209"/>
        <v>0</v>
      </c>
      <c r="AJ689">
        <f t="shared" ca="1" si="210"/>
        <v>0</v>
      </c>
      <c r="AK689">
        <f t="shared" si="220"/>
        <v>0</v>
      </c>
      <c r="AL689" s="28" t="e">
        <f ca="1">COUNTIF(OFFSET('SD Abgabe'!$C$32,VLOOKUP(J689,Art_Abgabe,3,FALSE),0,VLOOKUP(J689,Art_Abgabe,4,FALSE)-VLOOKUP(J689,Art_Abgabe,3,FALSE)+1,1),K689)</f>
        <v>#N/A</v>
      </c>
      <c r="AM689" s="14">
        <f ca="1">COUNTIF(OFFSET('SD Abgabe'!$M$32,VLOOKUP(E689,'SD Abgabe'!$A$33:$X$485,'SD Abgabe'!$X$28,FALSE),0,1,VLOOKUP(E689,'SD Abgabe'!$A$33:$Y$485,'SD Abgabe'!$Y$28,FALSE)),M689)</f>
        <v>0</v>
      </c>
      <c r="AN689" s="91">
        <f t="shared" ca="1" si="211"/>
        <v>0</v>
      </c>
      <c r="AO689" s="98">
        <f t="shared" si="221"/>
        <v>3</v>
      </c>
      <c r="AP689" s="98">
        <f t="shared" si="212"/>
        <v>0</v>
      </c>
      <c r="AQ689" s="17" t="str">
        <f t="shared" si="213"/>
        <v>1900-1-Abgabe</v>
      </c>
    </row>
    <row r="690" spans="1:43">
      <c r="A690" s="98">
        <f t="shared" si="202"/>
        <v>0</v>
      </c>
      <c r="B690" s="98" t="str">
        <f>IF(C690=1,SUM($C$23:C690),"")</f>
        <v/>
      </c>
      <c r="C690" s="98">
        <f t="shared" si="203"/>
        <v>0</v>
      </c>
      <c r="D690" t="str">
        <f t="shared" si="215"/>
        <v>1900-1-Abgabe-</v>
      </c>
      <c r="E690" s="7" t="str">
        <f t="shared" ca="1" si="204"/>
        <v>-</v>
      </c>
      <c r="F690" s="7">
        <f t="shared" si="216"/>
        <v>1900</v>
      </c>
      <c r="G690" s="7">
        <f t="shared" si="217"/>
        <v>1</v>
      </c>
      <c r="H690" s="162">
        <f t="shared" si="214"/>
        <v>668</v>
      </c>
      <c r="I690" s="77"/>
      <c r="J690" s="78"/>
      <c r="K690" s="79"/>
      <c r="L690" s="80"/>
      <c r="M690" s="177"/>
      <c r="N690" s="309" t="str">
        <f t="shared" ca="1" si="205"/>
        <v/>
      </c>
      <c r="O690" s="310" t="str">
        <f ca="1">IFERROR(IF(VLOOKUP($E690,'SD Abgabe'!$A$32:$N$610,'SD Abgabe'!$D$28,FALSE)=0,"",VLOOKUP($E690,'SD Abgabe'!$A$32:$N$610,'SD Abgabe'!$D$28,FALSE)),"")</f>
        <v/>
      </c>
      <c r="P690" s="313"/>
      <c r="Q690" s="317" t="str">
        <f>IF(OR($M690=0,L690&lt;&gt;0),"",IFERROR(VLOOKUP($E690,'SD Abgabe'!$A$32:$N$610,'SD Abgabe'!$E$28,FALSE),""))</f>
        <v/>
      </c>
      <c r="R690" s="87"/>
      <c r="S690" s="81" t="str">
        <f t="shared" si="206"/>
        <v/>
      </c>
      <c r="T690" s="82">
        <f>IF(M690="Tierische Erzeugnisse",IF(OR($M690=0,L690&lt;&gt;0,U690&gt;0),"",IFERROR(VLOOKUP($E690,'SD Abgabe'!$A$32:$N$4326,'SD Abgabe'!$J$28,FALSE),0)),)</f>
        <v>0</v>
      </c>
      <c r="U690" s="83"/>
      <c r="V690" s="81" t="str">
        <f t="shared" si="218"/>
        <v/>
      </c>
      <c r="W690" s="82">
        <f>IF(M690="organische Düngemittel",IF(OR($M690=0,L690&lt;&gt;0,X690&gt;0),"",IFERROR(VLOOKUP($E690,'SD Abgabe'!$A$32:$N$4326,'SD Abgabe'!$J$28,FALSE),)),)</f>
        <v>0</v>
      </c>
      <c r="X690" s="84"/>
      <c r="Y690" s="85" t="str">
        <f ca="1">IFERROR(VLOOKUP($E690,'SD Abgabe'!$A$32:$N$610,Y$20,FALSE),"")</f>
        <v/>
      </c>
      <c r="Z690" s="86" t="str">
        <f ca="1">IFERROR(IF(AND(J690&lt;&gt;"eigene Stoffe",VLOOKUP($E690,'SD Abgabe'!$A$32:$N$610,'SD Abgabe'!$G$28,FALSE)=0),"",IF($L690&lt;&gt;0,"",IFERROR(IF(AND(P690&gt;0,O690&lt;&gt;"",Q690&lt;&gt;"t TM"),VLOOKUP($E690,'SD Abgabe'!$A$32:$N$610,'SD Abgabe'!$G$28,FALSE)/O690*P690,VLOOKUP($E690,'SD Abgabe'!$A$32:$N$610,'SD Abgabe'!$G$28,FALSE)),""))),"")</f>
        <v/>
      </c>
      <c r="AA690" s="87"/>
      <c r="AB690" s="86" t="str">
        <f ca="1">IFERROR(IF(AND(J690&lt;&gt;"eigene Stoffe",VLOOKUP($E690,'SD Abgabe'!$A$32:$N$610,'SD Abgabe'!$H$28,FALSE)=0),"",IF($L690&lt;&gt;0,"",IFERROR(IF(AND(P690&gt;0,O690&lt;&gt;"",Q690&lt;&gt;"t TM"),VLOOKUP($E690,'SD Abgabe'!$A$32:$N$610,'SD Abgabe'!$H$28,FALSE)/O690*P690,VLOOKUP($E690,'SD Abgabe'!$A$32:$N$610,'SD Abgabe'!$H$28,FALSE)),""))),"")</f>
        <v/>
      </c>
      <c r="AC690" s="87"/>
      <c r="AD690" s="424" t="s">
        <v>667</v>
      </c>
      <c r="AE690" s="26" t="str">
        <f>IF($M690=0,"",IFERROR(VLOOKUP($E690,'SD Abgabe'!$A$32:$N$556,AE$20,FALSE),""))</f>
        <v/>
      </c>
      <c r="AF690" s="15">
        <f t="shared" ca="1" si="219"/>
        <v>0</v>
      </c>
      <c r="AG690">
        <f t="shared" ca="1" si="207"/>
        <v>0</v>
      </c>
      <c r="AH690">
        <f t="shared" ca="1" si="208"/>
        <v>0</v>
      </c>
      <c r="AI690">
        <f t="shared" ca="1" si="209"/>
        <v>0</v>
      </c>
      <c r="AJ690">
        <f t="shared" ca="1" si="210"/>
        <v>0</v>
      </c>
      <c r="AK690">
        <f t="shared" si="220"/>
        <v>0</v>
      </c>
      <c r="AL690" s="28" t="e">
        <f ca="1">COUNTIF(OFFSET('SD Abgabe'!$C$32,VLOOKUP(J690,Art_Abgabe,3,FALSE),0,VLOOKUP(J690,Art_Abgabe,4,FALSE)-VLOOKUP(J690,Art_Abgabe,3,FALSE)+1,1),K690)</f>
        <v>#N/A</v>
      </c>
      <c r="AM690" s="14">
        <f ca="1">COUNTIF(OFFSET('SD Abgabe'!$M$32,VLOOKUP(E690,'SD Abgabe'!$A$33:$X$485,'SD Abgabe'!$X$28,FALSE),0,1,VLOOKUP(E690,'SD Abgabe'!$A$33:$Y$485,'SD Abgabe'!$Y$28,FALSE)),M690)</f>
        <v>0</v>
      </c>
      <c r="AN690" s="91">
        <f t="shared" ca="1" si="211"/>
        <v>0</v>
      </c>
      <c r="AO690" s="98">
        <f t="shared" si="221"/>
        <v>3</v>
      </c>
      <c r="AP690" s="98">
        <f t="shared" si="212"/>
        <v>0</v>
      </c>
      <c r="AQ690" s="17" t="str">
        <f t="shared" si="213"/>
        <v>1900-1-Abgabe</v>
      </c>
    </row>
    <row r="691" spans="1:43">
      <c r="A691" s="98">
        <f t="shared" si="202"/>
        <v>0</v>
      </c>
      <c r="B691" s="98" t="str">
        <f>IF(C691=1,SUM($C$23:C691),"")</f>
        <v/>
      </c>
      <c r="C691" s="98">
        <f t="shared" si="203"/>
        <v>0</v>
      </c>
      <c r="D691" t="str">
        <f t="shared" si="215"/>
        <v>1900-1-Abgabe-</v>
      </c>
      <c r="E691" s="7" t="str">
        <f t="shared" ca="1" si="204"/>
        <v>-</v>
      </c>
      <c r="F691" s="7">
        <f t="shared" si="216"/>
        <v>1900</v>
      </c>
      <c r="G691" s="7">
        <f t="shared" si="217"/>
        <v>1</v>
      </c>
      <c r="H691" s="162">
        <f t="shared" si="214"/>
        <v>669</v>
      </c>
      <c r="I691" s="77"/>
      <c r="J691" s="78"/>
      <c r="K691" s="79"/>
      <c r="L691" s="80"/>
      <c r="M691" s="177"/>
      <c r="N691" s="309" t="str">
        <f t="shared" ca="1" si="205"/>
        <v/>
      </c>
      <c r="O691" s="310" t="str">
        <f ca="1">IFERROR(IF(VLOOKUP($E691,'SD Abgabe'!$A$32:$N$610,'SD Abgabe'!$D$28,FALSE)=0,"",VLOOKUP($E691,'SD Abgabe'!$A$32:$N$610,'SD Abgabe'!$D$28,FALSE)),"")</f>
        <v/>
      </c>
      <c r="P691" s="313"/>
      <c r="Q691" s="317" t="str">
        <f>IF(OR($M691=0,L691&lt;&gt;0),"",IFERROR(VLOOKUP($E691,'SD Abgabe'!$A$32:$N$610,'SD Abgabe'!$E$28,FALSE),""))</f>
        <v/>
      </c>
      <c r="R691" s="87"/>
      <c r="S691" s="81" t="str">
        <f t="shared" si="206"/>
        <v/>
      </c>
      <c r="T691" s="82">
        <f>IF(M691="Tierische Erzeugnisse",IF(OR($M691=0,L691&lt;&gt;0,U691&gt;0),"",IFERROR(VLOOKUP($E691,'SD Abgabe'!$A$32:$N$4326,'SD Abgabe'!$J$28,FALSE),0)),)</f>
        <v>0</v>
      </c>
      <c r="U691" s="83"/>
      <c r="V691" s="81" t="str">
        <f t="shared" si="218"/>
        <v/>
      </c>
      <c r="W691" s="82">
        <f>IF(M691="organische Düngemittel",IF(OR($M691=0,L691&lt;&gt;0,X691&gt;0),"",IFERROR(VLOOKUP($E691,'SD Abgabe'!$A$32:$N$4326,'SD Abgabe'!$J$28,FALSE),)),)</f>
        <v>0</v>
      </c>
      <c r="X691" s="84"/>
      <c r="Y691" s="85" t="str">
        <f ca="1">IFERROR(VLOOKUP($E691,'SD Abgabe'!$A$32:$N$610,Y$20,FALSE),"")</f>
        <v/>
      </c>
      <c r="Z691" s="86" t="str">
        <f ca="1">IFERROR(IF(AND(J691&lt;&gt;"eigene Stoffe",VLOOKUP($E691,'SD Abgabe'!$A$32:$N$610,'SD Abgabe'!$G$28,FALSE)=0),"",IF($L691&lt;&gt;0,"",IFERROR(IF(AND(P691&gt;0,O691&lt;&gt;"",Q691&lt;&gt;"t TM"),VLOOKUP($E691,'SD Abgabe'!$A$32:$N$610,'SD Abgabe'!$G$28,FALSE)/O691*P691,VLOOKUP($E691,'SD Abgabe'!$A$32:$N$610,'SD Abgabe'!$G$28,FALSE)),""))),"")</f>
        <v/>
      </c>
      <c r="AA691" s="87"/>
      <c r="AB691" s="86" t="str">
        <f ca="1">IFERROR(IF(AND(J691&lt;&gt;"eigene Stoffe",VLOOKUP($E691,'SD Abgabe'!$A$32:$N$610,'SD Abgabe'!$H$28,FALSE)=0),"",IF($L691&lt;&gt;0,"",IFERROR(IF(AND(P691&gt;0,O691&lt;&gt;"",Q691&lt;&gt;"t TM"),VLOOKUP($E691,'SD Abgabe'!$A$32:$N$610,'SD Abgabe'!$H$28,FALSE)/O691*P691,VLOOKUP($E691,'SD Abgabe'!$A$32:$N$610,'SD Abgabe'!$H$28,FALSE)),""))),"")</f>
        <v/>
      </c>
      <c r="AC691" s="87"/>
      <c r="AD691" s="424" t="s">
        <v>667</v>
      </c>
      <c r="AE691" s="26" t="str">
        <f>IF($M691=0,"",IFERROR(VLOOKUP($E691,'SD Abgabe'!$A$32:$N$556,AE$20,FALSE),""))</f>
        <v/>
      </c>
      <c r="AF691" s="15">
        <f t="shared" ca="1" si="219"/>
        <v>0</v>
      </c>
      <c r="AG691">
        <f t="shared" ca="1" si="207"/>
        <v>0</v>
      </c>
      <c r="AH691">
        <f t="shared" ca="1" si="208"/>
        <v>0</v>
      </c>
      <c r="AI691">
        <f t="shared" ca="1" si="209"/>
        <v>0</v>
      </c>
      <c r="AJ691">
        <f t="shared" ca="1" si="210"/>
        <v>0</v>
      </c>
      <c r="AK691">
        <f t="shared" si="220"/>
        <v>0</v>
      </c>
      <c r="AL691" s="28" t="e">
        <f ca="1">COUNTIF(OFFSET('SD Abgabe'!$C$32,VLOOKUP(J691,Art_Abgabe,3,FALSE),0,VLOOKUP(J691,Art_Abgabe,4,FALSE)-VLOOKUP(J691,Art_Abgabe,3,FALSE)+1,1),K691)</f>
        <v>#N/A</v>
      </c>
      <c r="AM691" s="14">
        <f ca="1">COUNTIF(OFFSET('SD Abgabe'!$M$32,VLOOKUP(E691,'SD Abgabe'!$A$33:$X$485,'SD Abgabe'!$X$28,FALSE),0,1,VLOOKUP(E691,'SD Abgabe'!$A$33:$Y$485,'SD Abgabe'!$Y$28,FALSE)),M691)</f>
        <v>0</v>
      </c>
      <c r="AN691" s="91">
        <f t="shared" ca="1" si="211"/>
        <v>0</v>
      </c>
      <c r="AO691" s="98">
        <f t="shared" si="221"/>
        <v>3</v>
      </c>
      <c r="AP691" s="98">
        <f t="shared" si="212"/>
        <v>0</v>
      </c>
      <c r="AQ691" s="17" t="str">
        <f t="shared" si="213"/>
        <v>1900-1-Abgabe</v>
      </c>
    </row>
    <row r="692" spans="1:43">
      <c r="A692" s="98">
        <f t="shared" si="202"/>
        <v>0</v>
      </c>
      <c r="B692" s="98" t="str">
        <f>IF(C692=1,SUM($C$23:C692),"")</f>
        <v/>
      </c>
      <c r="C692" s="98">
        <f t="shared" si="203"/>
        <v>0</v>
      </c>
      <c r="D692" t="str">
        <f t="shared" si="215"/>
        <v>1900-1-Abgabe-</v>
      </c>
      <c r="E692" s="7" t="str">
        <f t="shared" ca="1" si="204"/>
        <v>-</v>
      </c>
      <c r="F692" s="7">
        <f t="shared" si="216"/>
        <v>1900</v>
      </c>
      <c r="G692" s="7">
        <f t="shared" si="217"/>
        <v>1</v>
      </c>
      <c r="H692" s="162">
        <f t="shared" si="214"/>
        <v>670</v>
      </c>
      <c r="I692" s="77"/>
      <c r="J692" s="78"/>
      <c r="K692" s="79"/>
      <c r="L692" s="80"/>
      <c r="M692" s="177"/>
      <c r="N692" s="309" t="str">
        <f t="shared" ca="1" si="205"/>
        <v/>
      </c>
      <c r="O692" s="310" t="str">
        <f ca="1">IFERROR(IF(VLOOKUP($E692,'SD Abgabe'!$A$32:$N$610,'SD Abgabe'!$D$28,FALSE)=0,"",VLOOKUP($E692,'SD Abgabe'!$A$32:$N$610,'SD Abgabe'!$D$28,FALSE)),"")</f>
        <v/>
      </c>
      <c r="P692" s="313"/>
      <c r="Q692" s="317" t="str">
        <f>IF(OR($M692=0,L692&lt;&gt;0),"",IFERROR(VLOOKUP($E692,'SD Abgabe'!$A$32:$N$610,'SD Abgabe'!$E$28,FALSE),""))</f>
        <v/>
      </c>
      <c r="R692" s="87"/>
      <c r="S692" s="81" t="str">
        <f t="shared" si="206"/>
        <v/>
      </c>
      <c r="T692" s="82">
        <f>IF(M692="Tierische Erzeugnisse",IF(OR($M692=0,L692&lt;&gt;0,U692&gt;0),"",IFERROR(VLOOKUP($E692,'SD Abgabe'!$A$32:$N$4326,'SD Abgabe'!$J$28,FALSE),0)),)</f>
        <v>0</v>
      </c>
      <c r="U692" s="83"/>
      <c r="V692" s="81" t="str">
        <f t="shared" si="218"/>
        <v/>
      </c>
      <c r="W692" s="82">
        <f>IF(M692="organische Düngemittel",IF(OR($M692=0,L692&lt;&gt;0,X692&gt;0),"",IFERROR(VLOOKUP($E692,'SD Abgabe'!$A$32:$N$4326,'SD Abgabe'!$J$28,FALSE),)),)</f>
        <v>0</v>
      </c>
      <c r="X692" s="84"/>
      <c r="Y692" s="85" t="str">
        <f ca="1">IFERROR(VLOOKUP($E692,'SD Abgabe'!$A$32:$N$610,Y$20,FALSE),"")</f>
        <v/>
      </c>
      <c r="Z692" s="86" t="str">
        <f ca="1">IFERROR(IF(AND(J692&lt;&gt;"eigene Stoffe",VLOOKUP($E692,'SD Abgabe'!$A$32:$N$610,'SD Abgabe'!$G$28,FALSE)=0),"",IF($L692&lt;&gt;0,"",IFERROR(IF(AND(P692&gt;0,O692&lt;&gt;"",Q692&lt;&gt;"t TM"),VLOOKUP($E692,'SD Abgabe'!$A$32:$N$610,'SD Abgabe'!$G$28,FALSE)/O692*P692,VLOOKUP($E692,'SD Abgabe'!$A$32:$N$610,'SD Abgabe'!$G$28,FALSE)),""))),"")</f>
        <v/>
      </c>
      <c r="AA692" s="87"/>
      <c r="AB692" s="86" t="str">
        <f ca="1">IFERROR(IF(AND(J692&lt;&gt;"eigene Stoffe",VLOOKUP($E692,'SD Abgabe'!$A$32:$N$610,'SD Abgabe'!$H$28,FALSE)=0),"",IF($L692&lt;&gt;0,"",IFERROR(IF(AND(P692&gt;0,O692&lt;&gt;"",Q692&lt;&gt;"t TM"),VLOOKUP($E692,'SD Abgabe'!$A$32:$N$610,'SD Abgabe'!$H$28,FALSE)/O692*P692,VLOOKUP($E692,'SD Abgabe'!$A$32:$N$610,'SD Abgabe'!$H$28,FALSE)),""))),"")</f>
        <v/>
      </c>
      <c r="AC692" s="87"/>
      <c r="AD692" s="424" t="s">
        <v>667</v>
      </c>
      <c r="AE692" s="26" t="str">
        <f>IF($M692=0,"",IFERROR(VLOOKUP($E692,'SD Abgabe'!$A$32:$N$556,AE$20,FALSE),""))</f>
        <v/>
      </c>
      <c r="AF692" s="15">
        <f t="shared" ca="1" si="219"/>
        <v>0</v>
      </c>
      <c r="AG692">
        <f t="shared" ca="1" si="207"/>
        <v>0</v>
      </c>
      <c r="AH692">
        <f t="shared" ca="1" si="208"/>
        <v>0</v>
      </c>
      <c r="AI692">
        <f t="shared" ca="1" si="209"/>
        <v>0</v>
      </c>
      <c r="AJ692">
        <f t="shared" ca="1" si="210"/>
        <v>0</v>
      </c>
      <c r="AK692">
        <f t="shared" si="220"/>
        <v>0</v>
      </c>
      <c r="AL692" s="28" t="e">
        <f ca="1">COUNTIF(OFFSET('SD Abgabe'!$C$32,VLOOKUP(J692,Art_Abgabe,3,FALSE),0,VLOOKUP(J692,Art_Abgabe,4,FALSE)-VLOOKUP(J692,Art_Abgabe,3,FALSE)+1,1),K692)</f>
        <v>#N/A</v>
      </c>
      <c r="AM692" s="14">
        <f ca="1">COUNTIF(OFFSET('SD Abgabe'!$M$32,VLOOKUP(E692,'SD Abgabe'!$A$33:$X$485,'SD Abgabe'!$X$28,FALSE),0,1,VLOOKUP(E692,'SD Abgabe'!$A$33:$Y$485,'SD Abgabe'!$Y$28,FALSE)),M692)</f>
        <v>0</v>
      </c>
      <c r="AN692" s="91">
        <f t="shared" ca="1" si="211"/>
        <v>0</v>
      </c>
      <c r="AO692" s="98">
        <f t="shared" si="221"/>
        <v>3</v>
      </c>
      <c r="AP692" s="98">
        <f t="shared" si="212"/>
        <v>0</v>
      </c>
      <c r="AQ692" s="17" t="str">
        <f t="shared" si="213"/>
        <v>1900-1-Abgabe</v>
      </c>
    </row>
    <row r="693" spans="1:43">
      <c r="A693" s="98">
        <f t="shared" si="202"/>
        <v>0</v>
      </c>
      <c r="B693" s="98" t="str">
        <f>IF(C693=1,SUM($C$23:C693),"")</f>
        <v/>
      </c>
      <c r="C693" s="98">
        <f t="shared" si="203"/>
        <v>0</v>
      </c>
      <c r="D693" t="str">
        <f t="shared" si="215"/>
        <v>1900-1-Abgabe-</v>
      </c>
      <c r="E693" s="7" t="str">
        <f t="shared" ca="1" si="204"/>
        <v>-</v>
      </c>
      <c r="F693" s="7">
        <f t="shared" si="216"/>
        <v>1900</v>
      </c>
      <c r="G693" s="7">
        <f t="shared" si="217"/>
        <v>1</v>
      </c>
      <c r="H693" s="162">
        <f t="shared" si="214"/>
        <v>671</v>
      </c>
      <c r="I693" s="77"/>
      <c r="J693" s="78"/>
      <c r="K693" s="79"/>
      <c r="L693" s="80"/>
      <c r="M693" s="177"/>
      <c r="N693" s="309" t="str">
        <f t="shared" ca="1" si="205"/>
        <v/>
      </c>
      <c r="O693" s="310" t="str">
        <f ca="1">IFERROR(IF(VLOOKUP($E693,'SD Abgabe'!$A$32:$N$610,'SD Abgabe'!$D$28,FALSE)=0,"",VLOOKUP($E693,'SD Abgabe'!$A$32:$N$610,'SD Abgabe'!$D$28,FALSE)),"")</f>
        <v/>
      </c>
      <c r="P693" s="313"/>
      <c r="Q693" s="317" t="str">
        <f>IF(OR($M693=0,L693&lt;&gt;0),"",IFERROR(VLOOKUP($E693,'SD Abgabe'!$A$32:$N$610,'SD Abgabe'!$E$28,FALSE),""))</f>
        <v/>
      </c>
      <c r="R693" s="87"/>
      <c r="S693" s="81" t="str">
        <f t="shared" si="206"/>
        <v/>
      </c>
      <c r="T693" s="82">
        <f>IF(M693="Tierische Erzeugnisse",IF(OR($M693=0,L693&lt;&gt;0,U693&gt;0),"",IFERROR(VLOOKUP($E693,'SD Abgabe'!$A$32:$N$4326,'SD Abgabe'!$J$28,FALSE),0)),)</f>
        <v>0</v>
      </c>
      <c r="U693" s="83"/>
      <c r="V693" s="81" t="str">
        <f t="shared" si="218"/>
        <v/>
      </c>
      <c r="W693" s="82">
        <f>IF(M693="organische Düngemittel",IF(OR($M693=0,L693&lt;&gt;0,X693&gt;0),"",IFERROR(VLOOKUP($E693,'SD Abgabe'!$A$32:$N$4326,'SD Abgabe'!$J$28,FALSE),)),)</f>
        <v>0</v>
      </c>
      <c r="X693" s="84"/>
      <c r="Y693" s="85" t="str">
        <f ca="1">IFERROR(VLOOKUP($E693,'SD Abgabe'!$A$32:$N$610,Y$20,FALSE),"")</f>
        <v/>
      </c>
      <c r="Z693" s="86" t="str">
        <f ca="1">IFERROR(IF(AND(J693&lt;&gt;"eigene Stoffe",VLOOKUP($E693,'SD Abgabe'!$A$32:$N$610,'SD Abgabe'!$G$28,FALSE)=0),"",IF($L693&lt;&gt;0,"",IFERROR(IF(AND(P693&gt;0,O693&lt;&gt;"",Q693&lt;&gt;"t TM"),VLOOKUP($E693,'SD Abgabe'!$A$32:$N$610,'SD Abgabe'!$G$28,FALSE)/O693*P693,VLOOKUP($E693,'SD Abgabe'!$A$32:$N$610,'SD Abgabe'!$G$28,FALSE)),""))),"")</f>
        <v/>
      </c>
      <c r="AA693" s="87"/>
      <c r="AB693" s="86" t="str">
        <f ca="1">IFERROR(IF(AND(J693&lt;&gt;"eigene Stoffe",VLOOKUP($E693,'SD Abgabe'!$A$32:$N$610,'SD Abgabe'!$H$28,FALSE)=0),"",IF($L693&lt;&gt;0,"",IFERROR(IF(AND(P693&gt;0,O693&lt;&gt;"",Q693&lt;&gt;"t TM"),VLOOKUP($E693,'SD Abgabe'!$A$32:$N$610,'SD Abgabe'!$H$28,FALSE)/O693*P693,VLOOKUP($E693,'SD Abgabe'!$A$32:$N$610,'SD Abgabe'!$H$28,FALSE)),""))),"")</f>
        <v/>
      </c>
      <c r="AC693" s="87"/>
      <c r="AD693" s="424" t="s">
        <v>667</v>
      </c>
      <c r="AE693" s="26" t="str">
        <f>IF($M693=0,"",IFERROR(VLOOKUP($E693,'SD Abgabe'!$A$32:$N$556,AE$20,FALSE),""))</f>
        <v/>
      </c>
      <c r="AF693" s="15">
        <f t="shared" ca="1" si="219"/>
        <v>0</v>
      </c>
      <c r="AG693">
        <f t="shared" ca="1" si="207"/>
        <v>0</v>
      </c>
      <c r="AH693">
        <f t="shared" ca="1" si="208"/>
        <v>0</v>
      </c>
      <c r="AI693">
        <f t="shared" ca="1" si="209"/>
        <v>0</v>
      </c>
      <c r="AJ693">
        <f t="shared" ca="1" si="210"/>
        <v>0</v>
      </c>
      <c r="AK693">
        <f t="shared" si="220"/>
        <v>0</v>
      </c>
      <c r="AL693" s="28" t="e">
        <f ca="1">COUNTIF(OFFSET('SD Abgabe'!$C$32,VLOOKUP(J693,Art_Abgabe,3,FALSE),0,VLOOKUP(J693,Art_Abgabe,4,FALSE)-VLOOKUP(J693,Art_Abgabe,3,FALSE)+1,1),K693)</f>
        <v>#N/A</v>
      </c>
      <c r="AM693" s="14">
        <f ca="1">COUNTIF(OFFSET('SD Abgabe'!$M$32,VLOOKUP(E693,'SD Abgabe'!$A$33:$X$485,'SD Abgabe'!$X$28,FALSE),0,1,VLOOKUP(E693,'SD Abgabe'!$A$33:$Y$485,'SD Abgabe'!$Y$28,FALSE)),M693)</f>
        <v>0</v>
      </c>
      <c r="AN693" s="91">
        <f t="shared" ca="1" si="211"/>
        <v>0</v>
      </c>
      <c r="AO693" s="98">
        <f t="shared" si="221"/>
        <v>3</v>
      </c>
      <c r="AP693" s="98">
        <f t="shared" si="212"/>
        <v>0</v>
      </c>
      <c r="AQ693" s="17" t="str">
        <f t="shared" si="213"/>
        <v>1900-1-Abgabe</v>
      </c>
    </row>
    <row r="694" spans="1:43">
      <c r="A694" s="98">
        <f t="shared" si="202"/>
        <v>0</v>
      </c>
      <c r="B694" s="98" t="str">
        <f>IF(C694=1,SUM($C$23:C694),"")</f>
        <v/>
      </c>
      <c r="C694" s="98">
        <f t="shared" si="203"/>
        <v>0</v>
      </c>
      <c r="D694" t="str">
        <f t="shared" si="215"/>
        <v>1900-1-Abgabe-</v>
      </c>
      <c r="E694" s="7" t="str">
        <f t="shared" ca="1" si="204"/>
        <v>-</v>
      </c>
      <c r="F694" s="7">
        <f t="shared" si="216"/>
        <v>1900</v>
      </c>
      <c r="G694" s="7">
        <f t="shared" si="217"/>
        <v>1</v>
      </c>
      <c r="H694" s="162">
        <f t="shared" si="214"/>
        <v>672</v>
      </c>
      <c r="I694" s="77"/>
      <c r="J694" s="78"/>
      <c r="K694" s="79"/>
      <c r="L694" s="80"/>
      <c r="M694" s="177"/>
      <c r="N694" s="309" t="str">
        <f t="shared" ca="1" si="205"/>
        <v/>
      </c>
      <c r="O694" s="310" t="str">
        <f ca="1">IFERROR(IF(VLOOKUP($E694,'SD Abgabe'!$A$32:$N$610,'SD Abgabe'!$D$28,FALSE)=0,"",VLOOKUP($E694,'SD Abgabe'!$A$32:$N$610,'SD Abgabe'!$D$28,FALSE)),"")</f>
        <v/>
      </c>
      <c r="P694" s="313"/>
      <c r="Q694" s="317" t="str">
        <f>IF(OR($M694=0,L694&lt;&gt;0),"",IFERROR(VLOOKUP($E694,'SD Abgabe'!$A$32:$N$610,'SD Abgabe'!$E$28,FALSE),""))</f>
        <v/>
      </c>
      <c r="R694" s="87"/>
      <c r="S694" s="81" t="str">
        <f t="shared" si="206"/>
        <v/>
      </c>
      <c r="T694" s="82">
        <f>IF(M694="Tierische Erzeugnisse",IF(OR($M694=0,L694&lt;&gt;0,U694&gt;0),"",IFERROR(VLOOKUP($E694,'SD Abgabe'!$A$32:$N$4326,'SD Abgabe'!$J$28,FALSE),0)),)</f>
        <v>0</v>
      </c>
      <c r="U694" s="83"/>
      <c r="V694" s="81" t="str">
        <f t="shared" si="218"/>
        <v/>
      </c>
      <c r="W694" s="82">
        <f>IF(M694="organische Düngemittel",IF(OR($M694=0,L694&lt;&gt;0,X694&gt;0),"",IFERROR(VLOOKUP($E694,'SD Abgabe'!$A$32:$N$4326,'SD Abgabe'!$J$28,FALSE),)),)</f>
        <v>0</v>
      </c>
      <c r="X694" s="84"/>
      <c r="Y694" s="85" t="str">
        <f ca="1">IFERROR(VLOOKUP($E694,'SD Abgabe'!$A$32:$N$610,Y$20,FALSE),"")</f>
        <v/>
      </c>
      <c r="Z694" s="86" t="str">
        <f ca="1">IFERROR(IF(AND(J694&lt;&gt;"eigene Stoffe",VLOOKUP($E694,'SD Abgabe'!$A$32:$N$610,'SD Abgabe'!$G$28,FALSE)=0),"",IF($L694&lt;&gt;0,"",IFERROR(IF(AND(P694&gt;0,O694&lt;&gt;"",Q694&lt;&gt;"t TM"),VLOOKUP($E694,'SD Abgabe'!$A$32:$N$610,'SD Abgabe'!$G$28,FALSE)/O694*P694,VLOOKUP($E694,'SD Abgabe'!$A$32:$N$610,'SD Abgabe'!$G$28,FALSE)),""))),"")</f>
        <v/>
      </c>
      <c r="AA694" s="87"/>
      <c r="AB694" s="86" t="str">
        <f ca="1">IFERROR(IF(AND(J694&lt;&gt;"eigene Stoffe",VLOOKUP($E694,'SD Abgabe'!$A$32:$N$610,'SD Abgabe'!$H$28,FALSE)=0),"",IF($L694&lt;&gt;0,"",IFERROR(IF(AND(P694&gt;0,O694&lt;&gt;"",Q694&lt;&gt;"t TM"),VLOOKUP($E694,'SD Abgabe'!$A$32:$N$610,'SD Abgabe'!$H$28,FALSE)/O694*P694,VLOOKUP($E694,'SD Abgabe'!$A$32:$N$610,'SD Abgabe'!$H$28,FALSE)),""))),"")</f>
        <v/>
      </c>
      <c r="AC694" s="87"/>
      <c r="AD694" s="424" t="s">
        <v>667</v>
      </c>
      <c r="AE694" s="26" t="str">
        <f>IF($M694=0,"",IFERROR(VLOOKUP($E694,'SD Abgabe'!$A$32:$N$556,AE$20,FALSE),""))</f>
        <v/>
      </c>
      <c r="AF694" s="15">
        <f t="shared" ca="1" si="219"/>
        <v>0</v>
      </c>
      <c r="AG694">
        <f t="shared" ca="1" si="207"/>
        <v>0</v>
      </c>
      <c r="AH694">
        <f t="shared" ca="1" si="208"/>
        <v>0</v>
      </c>
      <c r="AI694">
        <f t="shared" ca="1" si="209"/>
        <v>0</v>
      </c>
      <c r="AJ694">
        <f t="shared" ca="1" si="210"/>
        <v>0</v>
      </c>
      <c r="AK694">
        <f t="shared" si="220"/>
        <v>0</v>
      </c>
      <c r="AL694" s="28" t="e">
        <f ca="1">COUNTIF(OFFSET('SD Abgabe'!$C$32,VLOOKUP(J694,Art_Abgabe,3,FALSE),0,VLOOKUP(J694,Art_Abgabe,4,FALSE)-VLOOKUP(J694,Art_Abgabe,3,FALSE)+1,1),K694)</f>
        <v>#N/A</v>
      </c>
      <c r="AM694" s="14">
        <f ca="1">COUNTIF(OFFSET('SD Abgabe'!$M$32,VLOOKUP(E694,'SD Abgabe'!$A$33:$X$485,'SD Abgabe'!$X$28,FALSE),0,1,VLOOKUP(E694,'SD Abgabe'!$A$33:$Y$485,'SD Abgabe'!$Y$28,FALSE)),M694)</f>
        <v>0</v>
      </c>
      <c r="AN694" s="91">
        <f t="shared" ca="1" si="211"/>
        <v>0</v>
      </c>
      <c r="AO694" s="98">
        <f t="shared" si="221"/>
        <v>3</v>
      </c>
      <c r="AP694" s="98">
        <f t="shared" si="212"/>
        <v>0</v>
      </c>
      <c r="AQ694" s="17" t="str">
        <f t="shared" si="213"/>
        <v>1900-1-Abgabe</v>
      </c>
    </row>
    <row r="695" spans="1:43">
      <c r="A695" s="98">
        <f t="shared" si="202"/>
        <v>0</v>
      </c>
      <c r="B695" s="98" t="str">
        <f>IF(C695=1,SUM($C$23:C695),"")</f>
        <v/>
      </c>
      <c r="C695" s="98">
        <f t="shared" si="203"/>
        <v>0</v>
      </c>
      <c r="D695" t="str">
        <f t="shared" si="215"/>
        <v>1900-1-Abgabe-</v>
      </c>
      <c r="E695" s="7" t="str">
        <f t="shared" ca="1" si="204"/>
        <v>-</v>
      </c>
      <c r="F695" s="7">
        <f t="shared" si="216"/>
        <v>1900</v>
      </c>
      <c r="G695" s="7">
        <f t="shared" si="217"/>
        <v>1</v>
      </c>
      <c r="H695" s="162">
        <f t="shared" si="214"/>
        <v>673</v>
      </c>
      <c r="I695" s="77"/>
      <c r="J695" s="78"/>
      <c r="K695" s="79"/>
      <c r="L695" s="80"/>
      <c r="M695" s="177"/>
      <c r="N695" s="309" t="str">
        <f t="shared" ca="1" si="205"/>
        <v/>
      </c>
      <c r="O695" s="310" t="str">
        <f ca="1">IFERROR(IF(VLOOKUP($E695,'SD Abgabe'!$A$32:$N$610,'SD Abgabe'!$D$28,FALSE)=0,"",VLOOKUP($E695,'SD Abgabe'!$A$32:$N$610,'SD Abgabe'!$D$28,FALSE)),"")</f>
        <v/>
      </c>
      <c r="P695" s="313"/>
      <c r="Q695" s="317" t="str">
        <f>IF(OR($M695=0,L695&lt;&gt;0),"",IFERROR(VLOOKUP($E695,'SD Abgabe'!$A$32:$N$610,'SD Abgabe'!$E$28,FALSE),""))</f>
        <v/>
      </c>
      <c r="R695" s="87"/>
      <c r="S695" s="81" t="str">
        <f t="shared" si="206"/>
        <v/>
      </c>
      <c r="T695" s="82">
        <f>IF(M695="Tierische Erzeugnisse",IF(OR($M695=0,L695&lt;&gt;0,U695&gt;0),"",IFERROR(VLOOKUP($E695,'SD Abgabe'!$A$32:$N$4326,'SD Abgabe'!$J$28,FALSE),0)),)</f>
        <v>0</v>
      </c>
      <c r="U695" s="83"/>
      <c r="V695" s="81" t="str">
        <f t="shared" si="218"/>
        <v/>
      </c>
      <c r="W695" s="82">
        <f>IF(M695="organische Düngemittel",IF(OR($M695=0,L695&lt;&gt;0,X695&gt;0),"",IFERROR(VLOOKUP($E695,'SD Abgabe'!$A$32:$N$4326,'SD Abgabe'!$J$28,FALSE),)),)</f>
        <v>0</v>
      </c>
      <c r="X695" s="84"/>
      <c r="Y695" s="85" t="str">
        <f ca="1">IFERROR(VLOOKUP($E695,'SD Abgabe'!$A$32:$N$610,Y$20,FALSE),"")</f>
        <v/>
      </c>
      <c r="Z695" s="86" t="str">
        <f ca="1">IFERROR(IF(AND(J695&lt;&gt;"eigene Stoffe",VLOOKUP($E695,'SD Abgabe'!$A$32:$N$610,'SD Abgabe'!$G$28,FALSE)=0),"",IF($L695&lt;&gt;0,"",IFERROR(IF(AND(P695&gt;0,O695&lt;&gt;"",Q695&lt;&gt;"t TM"),VLOOKUP($E695,'SD Abgabe'!$A$32:$N$610,'SD Abgabe'!$G$28,FALSE)/O695*P695,VLOOKUP($E695,'SD Abgabe'!$A$32:$N$610,'SD Abgabe'!$G$28,FALSE)),""))),"")</f>
        <v/>
      </c>
      <c r="AA695" s="87"/>
      <c r="AB695" s="86" t="str">
        <f ca="1">IFERROR(IF(AND(J695&lt;&gt;"eigene Stoffe",VLOOKUP($E695,'SD Abgabe'!$A$32:$N$610,'SD Abgabe'!$H$28,FALSE)=0),"",IF($L695&lt;&gt;0,"",IFERROR(IF(AND(P695&gt;0,O695&lt;&gt;"",Q695&lt;&gt;"t TM"),VLOOKUP($E695,'SD Abgabe'!$A$32:$N$610,'SD Abgabe'!$H$28,FALSE)/O695*P695,VLOOKUP($E695,'SD Abgabe'!$A$32:$N$610,'SD Abgabe'!$H$28,FALSE)),""))),"")</f>
        <v/>
      </c>
      <c r="AC695" s="87"/>
      <c r="AD695" s="424" t="s">
        <v>667</v>
      </c>
      <c r="AE695" s="26" t="str">
        <f>IF($M695=0,"",IFERROR(VLOOKUP($E695,'SD Abgabe'!$A$32:$N$556,AE$20,FALSE),""))</f>
        <v/>
      </c>
      <c r="AF695" s="15">
        <f t="shared" ca="1" si="219"/>
        <v>0</v>
      </c>
      <c r="AG695">
        <f t="shared" ca="1" si="207"/>
        <v>0</v>
      </c>
      <c r="AH695">
        <f t="shared" ca="1" si="208"/>
        <v>0</v>
      </c>
      <c r="AI695">
        <f t="shared" ca="1" si="209"/>
        <v>0</v>
      </c>
      <c r="AJ695">
        <f t="shared" ca="1" si="210"/>
        <v>0</v>
      </c>
      <c r="AK695">
        <f t="shared" si="220"/>
        <v>0</v>
      </c>
      <c r="AL695" s="28" t="e">
        <f ca="1">COUNTIF(OFFSET('SD Abgabe'!$C$32,VLOOKUP(J695,Art_Abgabe,3,FALSE),0,VLOOKUP(J695,Art_Abgabe,4,FALSE)-VLOOKUP(J695,Art_Abgabe,3,FALSE)+1,1),K695)</f>
        <v>#N/A</v>
      </c>
      <c r="AM695" s="14">
        <f ca="1">COUNTIF(OFFSET('SD Abgabe'!$M$32,VLOOKUP(E695,'SD Abgabe'!$A$33:$X$485,'SD Abgabe'!$X$28,FALSE),0,1,VLOOKUP(E695,'SD Abgabe'!$A$33:$Y$485,'SD Abgabe'!$Y$28,FALSE)),M695)</f>
        <v>0</v>
      </c>
      <c r="AN695" s="91">
        <f t="shared" ca="1" si="211"/>
        <v>0</v>
      </c>
      <c r="AO695" s="98">
        <f t="shared" si="221"/>
        <v>3</v>
      </c>
      <c r="AP695" s="98">
        <f t="shared" si="212"/>
        <v>0</v>
      </c>
      <c r="AQ695" s="17" t="str">
        <f t="shared" si="213"/>
        <v>1900-1-Abgabe</v>
      </c>
    </row>
    <row r="696" spans="1:43">
      <c r="A696" s="98">
        <f t="shared" si="202"/>
        <v>0</v>
      </c>
      <c r="B696" s="98" t="str">
        <f>IF(C696=1,SUM($C$23:C696),"")</f>
        <v/>
      </c>
      <c r="C696" s="98">
        <f t="shared" si="203"/>
        <v>0</v>
      </c>
      <c r="D696" t="str">
        <f t="shared" si="215"/>
        <v>1900-1-Abgabe-</v>
      </c>
      <c r="E696" s="7" t="str">
        <f t="shared" ca="1" si="204"/>
        <v>-</v>
      </c>
      <c r="F696" s="7">
        <f t="shared" si="216"/>
        <v>1900</v>
      </c>
      <c r="G696" s="7">
        <f t="shared" si="217"/>
        <v>1</v>
      </c>
      <c r="H696" s="162">
        <f t="shared" si="214"/>
        <v>674</v>
      </c>
      <c r="I696" s="77"/>
      <c r="J696" s="78"/>
      <c r="K696" s="79"/>
      <c r="L696" s="80"/>
      <c r="M696" s="177"/>
      <c r="N696" s="309" t="str">
        <f t="shared" ca="1" si="205"/>
        <v/>
      </c>
      <c r="O696" s="310" t="str">
        <f ca="1">IFERROR(IF(VLOOKUP($E696,'SD Abgabe'!$A$32:$N$610,'SD Abgabe'!$D$28,FALSE)=0,"",VLOOKUP($E696,'SD Abgabe'!$A$32:$N$610,'SD Abgabe'!$D$28,FALSE)),"")</f>
        <v/>
      </c>
      <c r="P696" s="313"/>
      <c r="Q696" s="317" t="str">
        <f>IF(OR($M696=0,L696&lt;&gt;0),"",IFERROR(VLOOKUP($E696,'SD Abgabe'!$A$32:$N$610,'SD Abgabe'!$E$28,FALSE),""))</f>
        <v/>
      </c>
      <c r="R696" s="87"/>
      <c r="S696" s="81" t="str">
        <f t="shared" si="206"/>
        <v/>
      </c>
      <c r="T696" s="82">
        <f>IF(M696="Tierische Erzeugnisse",IF(OR($M696=0,L696&lt;&gt;0,U696&gt;0),"",IFERROR(VLOOKUP($E696,'SD Abgabe'!$A$32:$N$4326,'SD Abgabe'!$J$28,FALSE),0)),)</f>
        <v>0</v>
      </c>
      <c r="U696" s="83"/>
      <c r="V696" s="81" t="str">
        <f t="shared" si="218"/>
        <v/>
      </c>
      <c r="W696" s="82">
        <f>IF(M696="organische Düngemittel",IF(OR($M696=0,L696&lt;&gt;0,X696&gt;0),"",IFERROR(VLOOKUP($E696,'SD Abgabe'!$A$32:$N$4326,'SD Abgabe'!$J$28,FALSE),)),)</f>
        <v>0</v>
      </c>
      <c r="X696" s="84"/>
      <c r="Y696" s="85" t="str">
        <f ca="1">IFERROR(VLOOKUP($E696,'SD Abgabe'!$A$32:$N$610,Y$20,FALSE),"")</f>
        <v/>
      </c>
      <c r="Z696" s="86" t="str">
        <f ca="1">IFERROR(IF(AND(J696&lt;&gt;"eigene Stoffe",VLOOKUP($E696,'SD Abgabe'!$A$32:$N$610,'SD Abgabe'!$G$28,FALSE)=0),"",IF($L696&lt;&gt;0,"",IFERROR(IF(AND(P696&gt;0,O696&lt;&gt;"",Q696&lt;&gt;"t TM"),VLOOKUP($E696,'SD Abgabe'!$A$32:$N$610,'SD Abgabe'!$G$28,FALSE)/O696*P696,VLOOKUP($E696,'SD Abgabe'!$A$32:$N$610,'SD Abgabe'!$G$28,FALSE)),""))),"")</f>
        <v/>
      </c>
      <c r="AA696" s="87"/>
      <c r="AB696" s="86" t="str">
        <f ca="1">IFERROR(IF(AND(J696&lt;&gt;"eigene Stoffe",VLOOKUP($E696,'SD Abgabe'!$A$32:$N$610,'SD Abgabe'!$H$28,FALSE)=0),"",IF($L696&lt;&gt;0,"",IFERROR(IF(AND(P696&gt;0,O696&lt;&gt;"",Q696&lt;&gt;"t TM"),VLOOKUP($E696,'SD Abgabe'!$A$32:$N$610,'SD Abgabe'!$H$28,FALSE)/O696*P696,VLOOKUP($E696,'SD Abgabe'!$A$32:$N$610,'SD Abgabe'!$H$28,FALSE)),""))),"")</f>
        <v/>
      </c>
      <c r="AC696" s="87"/>
      <c r="AD696" s="424" t="s">
        <v>667</v>
      </c>
      <c r="AE696" s="26" t="str">
        <f>IF($M696=0,"",IFERROR(VLOOKUP($E696,'SD Abgabe'!$A$32:$N$556,AE$20,FALSE),""))</f>
        <v/>
      </c>
      <c r="AF696" s="15">
        <f t="shared" ca="1" si="219"/>
        <v>0</v>
      </c>
      <c r="AG696">
        <f t="shared" ca="1" si="207"/>
        <v>0</v>
      </c>
      <c r="AH696">
        <f t="shared" ca="1" si="208"/>
        <v>0</v>
      </c>
      <c r="AI696">
        <f t="shared" ca="1" si="209"/>
        <v>0</v>
      </c>
      <c r="AJ696">
        <f t="shared" ca="1" si="210"/>
        <v>0</v>
      </c>
      <c r="AK696">
        <f t="shared" si="220"/>
        <v>0</v>
      </c>
      <c r="AL696" s="28" t="e">
        <f ca="1">COUNTIF(OFFSET('SD Abgabe'!$C$32,VLOOKUP(J696,Art_Abgabe,3,FALSE),0,VLOOKUP(J696,Art_Abgabe,4,FALSE)-VLOOKUP(J696,Art_Abgabe,3,FALSE)+1,1),K696)</f>
        <v>#N/A</v>
      </c>
      <c r="AM696" s="14">
        <f ca="1">COUNTIF(OFFSET('SD Abgabe'!$M$32,VLOOKUP(E696,'SD Abgabe'!$A$33:$X$485,'SD Abgabe'!$X$28,FALSE),0,1,VLOOKUP(E696,'SD Abgabe'!$A$33:$Y$485,'SD Abgabe'!$Y$28,FALSE)),M696)</f>
        <v>0</v>
      </c>
      <c r="AN696" s="91">
        <f t="shared" ca="1" si="211"/>
        <v>0</v>
      </c>
      <c r="AO696" s="98">
        <f t="shared" si="221"/>
        <v>3</v>
      </c>
      <c r="AP696" s="98">
        <f t="shared" si="212"/>
        <v>0</v>
      </c>
      <c r="AQ696" s="17" t="str">
        <f t="shared" si="213"/>
        <v>1900-1-Abgabe</v>
      </c>
    </row>
    <row r="697" spans="1:43">
      <c r="A697" s="98">
        <f t="shared" si="202"/>
        <v>0</v>
      </c>
      <c r="B697" s="98" t="str">
        <f>IF(C697=1,SUM($C$23:C697),"")</f>
        <v/>
      </c>
      <c r="C697" s="98">
        <f t="shared" si="203"/>
        <v>0</v>
      </c>
      <c r="D697" t="str">
        <f t="shared" si="215"/>
        <v>1900-1-Abgabe-</v>
      </c>
      <c r="E697" s="7" t="str">
        <f t="shared" ca="1" si="204"/>
        <v>-</v>
      </c>
      <c r="F697" s="7">
        <f t="shared" si="216"/>
        <v>1900</v>
      </c>
      <c r="G697" s="7">
        <f t="shared" si="217"/>
        <v>1</v>
      </c>
      <c r="H697" s="162">
        <f t="shared" si="214"/>
        <v>675</v>
      </c>
      <c r="I697" s="77"/>
      <c r="J697" s="78"/>
      <c r="K697" s="79"/>
      <c r="L697" s="80"/>
      <c r="M697" s="177"/>
      <c r="N697" s="309" t="str">
        <f t="shared" ca="1" si="205"/>
        <v/>
      </c>
      <c r="O697" s="310" t="str">
        <f ca="1">IFERROR(IF(VLOOKUP($E697,'SD Abgabe'!$A$32:$N$610,'SD Abgabe'!$D$28,FALSE)=0,"",VLOOKUP($E697,'SD Abgabe'!$A$32:$N$610,'SD Abgabe'!$D$28,FALSE)),"")</f>
        <v/>
      </c>
      <c r="P697" s="313"/>
      <c r="Q697" s="317" t="str">
        <f>IF(OR($M697=0,L697&lt;&gt;0),"",IFERROR(VLOOKUP($E697,'SD Abgabe'!$A$32:$N$610,'SD Abgabe'!$E$28,FALSE),""))</f>
        <v/>
      </c>
      <c r="R697" s="87"/>
      <c r="S697" s="81" t="str">
        <f t="shared" si="206"/>
        <v/>
      </c>
      <c r="T697" s="82">
        <f>IF(M697="Tierische Erzeugnisse",IF(OR($M697=0,L697&lt;&gt;0,U697&gt;0),"",IFERROR(VLOOKUP($E697,'SD Abgabe'!$A$32:$N$4326,'SD Abgabe'!$J$28,FALSE),0)),)</f>
        <v>0</v>
      </c>
      <c r="U697" s="83"/>
      <c r="V697" s="81" t="str">
        <f t="shared" si="218"/>
        <v/>
      </c>
      <c r="W697" s="82">
        <f>IF(M697="organische Düngemittel",IF(OR($M697=0,L697&lt;&gt;0,X697&gt;0),"",IFERROR(VLOOKUP($E697,'SD Abgabe'!$A$32:$N$4326,'SD Abgabe'!$J$28,FALSE),)),)</f>
        <v>0</v>
      </c>
      <c r="X697" s="84"/>
      <c r="Y697" s="85" t="str">
        <f ca="1">IFERROR(VLOOKUP($E697,'SD Abgabe'!$A$32:$N$610,Y$20,FALSE),"")</f>
        <v/>
      </c>
      <c r="Z697" s="86" t="str">
        <f ca="1">IFERROR(IF(AND(J697&lt;&gt;"eigene Stoffe",VLOOKUP($E697,'SD Abgabe'!$A$32:$N$610,'SD Abgabe'!$G$28,FALSE)=0),"",IF($L697&lt;&gt;0,"",IFERROR(IF(AND(P697&gt;0,O697&lt;&gt;"",Q697&lt;&gt;"t TM"),VLOOKUP($E697,'SD Abgabe'!$A$32:$N$610,'SD Abgabe'!$G$28,FALSE)/O697*P697,VLOOKUP($E697,'SD Abgabe'!$A$32:$N$610,'SD Abgabe'!$G$28,FALSE)),""))),"")</f>
        <v/>
      </c>
      <c r="AA697" s="87"/>
      <c r="AB697" s="86" t="str">
        <f ca="1">IFERROR(IF(AND(J697&lt;&gt;"eigene Stoffe",VLOOKUP($E697,'SD Abgabe'!$A$32:$N$610,'SD Abgabe'!$H$28,FALSE)=0),"",IF($L697&lt;&gt;0,"",IFERROR(IF(AND(P697&gt;0,O697&lt;&gt;"",Q697&lt;&gt;"t TM"),VLOOKUP($E697,'SD Abgabe'!$A$32:$N$610,'SD Abgabe'!$H$28,FALSE)/O697*P697,VLOOKUP($E697,'SD Abgabe'!$A$32:$N$610,'SD Abgabe'!$H$28,FALSE)),""))),"")</f>
        <v/>
      </c>
      <c r="AC697" s="87"/>
      <c r="AD697" s="424" t="s">
        <v>667</v>
      </c>
      <c r="AE697" s="26" t="str">
        <f>IF($M697=0,"",IFERROR(VLOOKUP($E697,'SD Abgabe'!$A$32:$N$556,AE$20,FALSE),""))</f>
        <v/>
      </c>
      <c r="AF697" s="15">
        <f t="shared" ca="1" si="219"/>
        <v>0</v>
      </c>
      <c r="AG697">
        <f t="shared" ca="1" si="207"/>
        <v>0</v>
      </c>
      <c r="AH697">
        <f t="shared" ca="1" si="208"/>
        <v>0</v>
      </c>
      <c r="AI697">
        <f t="shared" ca="1" si="209"/>
        <v>0</v>
      </c>
      <c r="AJ697">
        <f t="shared" ca="1" si="210"/>
        <v>0</v>
      </c>
      <c r="AK697">
        <f t="shared" si="220"/>
        <v>0</v>
      </c>
      <c r="AL697" s="28" t="e">
        <f ca="1">COUNTIF(OFFSET('SD Abgabe'!$C$32,VLOOKUP(J697,Art_Abgabe,3,FALSE),0,VLOOKUP(J697,Art_Abgabe,4,FALSE)-VLOOKUP(J697,Art_Abgabe,3,FALSE)+1,1),K697)</f>
        <v>#N/A</v>
      </c>
      <c r="AM697" s="14">
        <f ca="1">COUNTIF(OFFSET('SD Abgabe'!$M$32,VLOOKUP(E697,'SD Abgabe'!$A$33:$X$485,'SD Abgabe'!$X$28,FALSE),0,1,VLOOKUP(E697,'SD Abgabe'!$A$33:$Y$485,'SD Abgabe'!$Y$28,FALSE)),M697)</f>
        <v>0</v>
      </c>
      <c r="AN697" s="91">
        <f t="shared" ca="1" si="211"/>
        <v>0</v>
      </c>
      <c r="AO697" s="98">
        <f t="shared" si="221"/>
        <v>3</v>
      </c>
      <c r="AP697" s="98">
        <f t="shared" si="212"/>
        <v>0</v>
      </c>
      <c r="AQ697" s="17" t="str">
        <f t="shared" si="213"/>
        <v>1900-1-Abgabe</v>
      </c>
    </row>
    <row r="698" spans="1:43">
      <c r="A698" s="98">
        <f t="shared" si="202"/>
        <v>0</v>
      </c>
      <c r="B698" s="98" t="str">
        <f>IF(C698=1,SUM($C$23:C698),"")</f>
        <v/>
      </c>
      <c r="C698" s="98">
        <f t="shared" si="203"/>
        <v>0</v>
      </c>
      <c r="D698" t="str">
        <f t="shared" si="215"/>
        <v>1900-1-Abgabe-</v>
      </c>
      <c r="E698" s="7" t="str">
        <f t="shared" ca="1" si="204"/>
        <v>-</v>
      </c>
      <c r="F698" s="7">
        <f t="shared" si="216"/>
        <v>1900</v>
      </c>
      <c r="G698" s="7">
        <f t="shared" si="217"/>
        <v>1</v>
      </c>
      <c r="H698" s="162">
        <f t="shared" si="214"/>
        <v>676</v>
      </c>
      <c r="I698" s="77"/>
      <c r="J698" s="78"/>
      <c r="K698" s="79"/>
      <c r="L698" s="80"/>
      <c r="M698" s="177"/>
      <c r="N698" s="309" t="str">
        <f t="shared" ca="1" si="205"/>
        <v/>
      </c>
      <c r="O698" s="310" t="str">
        <f ca="1">IFERROR(IF(VLOOKUP($E698,'SD Abgabe'!$A$32:$N$610,'SD Abgabe'!$D$28,FALSE)=0,"",VLOOKUP($E698,'SD Abgabe'!$A$32:$N$610,'SD Abgabe'!$D$28,FALSE)),"")</f>
        <v/>
      </c>
      <c r="P698" s="313"/>
      <c r="Q698" s="317" t="str">
        <f>IF(OR($M698=0,L698&lt;&gt;0),"",IFERROR(VLOOKUP($E698,'SD Abgabe'!$A$32:$N$610,'SD Abgabe'!$E$28,FALSE),""))</f>
        <v/>
      </c>
      <c r="R698" s="87"/>
      <c r="S698" s="81" t="str">
        <f t="shared" si="206"/>
        <v/>
      </c>
      <c r="T698" s="82">
        <f>IF(M698="Tierische Erzeugnisse",IF(OR($M698=0,L698&lt;&gt;0,U698&gt;0),"",IFERROR(VLOOKUP($E698,'SD Abgabe'!$A$32:$N$4326,'SD Abgabe'!$J$28,FALSE),0)),)</f>
        <v>0</v>
      </c>
      <c r="U698" s="83"/>
      <c r="V698" s="81" t="str">
        <f t="shared" si="218"/>
        <v/>
      </c>
      <c r="W698" s="82">
        <f>IF(M698="organische Düngemittel",IF(OR($M698=0,L698&lt;&gt;0,X698&gt;0),"",IFERROR(VLOOKUP($E698,'SD Abgabe'!$A$32:$N$4326,'SD Abgabe'!$J$28,FALSE),)),)</f>
        <v>0</v>
      </c>
      <c r="X698" s="84"/>
      <c r="Y698" s="85" t="str">
        <f ca="1">IFERROR(VLOOKUP($E698,'SD Abgabe'!$A$32:$N$610,Y$20,FALSE),"")</f>
        <v/>
      </c>
      <c r="Z698" s="86" t="str">
        <f ca="1">IFERROR(IF(AND(J698&lt;&gt;"eigene Stoffe",VLOOKUP($E698,'SD Abgabe'!$A$32:$N$610,'SD Abgabe'!$G$28,FALSE)=0),"",IF($L698&lt;&gt;0,"",IFERROR(IF(AND(P698&gt;0,O698&lt;&gt;"",Q698&lt;&gt;"t TM"),VLOOKUP($E698,'SD Abgabe'!$A$32:$N$610,'SD Abgabe'!$G$28,FALSE)/O698*P698,VLOOKUP($E698,'SD Abgabe'!$A$32:$N$610,'SD Abgabe'!$G$28,FALSE)),""))),"")</f>
        <v/>
      </c>
      <c r="AA698" s="87"/>
      <c r="AB698" s="86" t="str">
        <f ca="1">IFERROR(IF(AND(J698&lt;&gt;"eigene Stoffe",VLOOKUP($E698,'SD Abgabe'!$A$32:$N$610,'SD Abgabe'!$H$28,FALSE)=0),"",IF($L698&lt;&gt;0,"",IFERROR(IF(AND(P698&gt;0,O698&lt;&gt;"",Q698&lt;&gt;"t TM"),VLOOKUP($E698,'SD Abgabe'!$A$32:$N$610,'SD Abgabe'!$H$28,FALSE)/O698*P698,VLOOKUP($E698,'SD Abgabe'!$A$32:$N$610,'SD Abgabe'!$H$28,FALSE)),""))),"")</f>
        <v/>
      </c>
      <c r="AC698" s="87"/>
      <c r="AD698" s="424" t="s">
        <v>667</v>
      </c>
      <c r="AE698" s="26" t="str">
        <f>IF($M698=0,"",IFERROR(VLOOKUP($E698,'SD Abgabe'!$A$32:$N$556,AE$20,FALSE),""))</f>
        <v/>
      </c>
      <c r="AF698" s="15">
        <f t="shared" ca="1" si="219"/>
        <v>0</v>
      </c>
      <c r="AG698">
        <f t="shared" ca="1" si="207"/>
        <v>0</v>
      </c>
      <c r="AH698">
        <f t="shared" ca="1" si="208"/>
        <v>0</v>
      </c>
      <c r="AI698">
        <f t="shared" ca="1" si="209"/>
        <v>0</v>
      </c>
      <c r="AJ698">
        <f t="shared" ca="1" si="210"/>
        <v>0</v>
      </c>
      <c r="AK698">
        <f t="shared" si="220"/>
        <v>0</v>
      </c>
      <c r="AL698" s="28" t="e">
        <f ca="1">COUNTIF(OFFSET('SD Abgabe'!$C$32,VLOOKUP(J698,Art_Abgabe,3,FALSE),0,VLOOKUP(J698,Art_Abgabe,4,FALSE)-VLOOKUP(J698,Art_Abgabe,3,FALSE)+1,1),K698)</f>
        <v>#N/A</v>
      </c>
      <c r="AM698" s="14">
        <f ca="1">COUNTIF(OFFSET('SD Abgabe'!$M$32,VLOOKUP(E698,'SD Abgabe'!$A$33:$X$485,'SD Abgabe'!$X$28,FALSE),0,1,VLOOKUP(E698,'SD Abgabe'!$A$33:$Y$485,'SD Abgabe'!$Y$28,FALSE)),M698)</f>
        <v>0</v>
      </c>
      <c r="AN698" s="91">
        <f t="shared" ca="1" si="211"/>
        <v>0</v>
      </c>
      <c r="AO698" s="98">
        <f t="shared" si="221"/>
        <v>3</v>
      </c>
      <c r="AP698" s="98">
        <f t="shared" si="212"/>
        <v>0</v>
      </c>
      <c r="AQ698" s="17" t="str">
        <f t="shared" si="213"/>
        <v>1900-1-Abgabe</v>
      </c>
    </row>
    <row r="699" spans="1:43">
      <c r="A699" s="98">
        <f t="shared" si="202"/>
        <v>0</v>
      </c>
      <c r="B699" s="98" t="str">
        <f>IF(C699=1,SUM($C$23:C699),"")</f>
        <v/>
      </c>
      <c r="C699" s="98">
        <f t="shared" si="203"/>
        <v>0</v>
      </c>
      <c r="D699" t="str">
        <f t="shared" si="215"/>
        <v>1900-1-Abgabe-</v>
      </c>
      <c r="E699" s="7" t="str">
        <f t="shared" ca="1" si="204"/>
        <v>-</v>
      </c>
      <c r="F699" s="7">
        <f t="shared" si="216"/>
        <v>1900</v>
      </c>
      <c r="G699" s="7">
        <f t="shared" si="217"/>
        <v>1</v>
      </c>
      <c r="H699" s="162">
        <f t="shared" si="214"/>
        <v>677</v>
      </c>
      <c r="I699" s="77"/>
      <c r="J699" s="78"/>
      <c r="K699" s="79"/>
      <c r="L699" s="80"/>
      <c r="M699" s="177"/>
      <c r="N699" s="309" t="str">
        <f t="shared" ca="1" si="205"/>
        <v/>
      </c>
      <c r="O699" s="310" t="str">
        <f ca="1">IFERROR(IF(VLOOKUP($E699,'SD Abgabe'!$A$32:$N$610,'SD Abgabe'!$D$28,FALSE)=0,"",VLOOKUP($E699,'SD Abgabe'!$A$32:$N$610,'SD Abgabe'!$D$28,FALSE)),"")</f>
        <v/>
      </c>
      <c r="P699" s="313"/>
      <c r="Q699" s="317" t="str">
        <f>IF(OR($M699=0,L699&lt;&gt;0),"",IFERROR(VLOOKUP($E699,'SD Abgabe'!$A$32:$N$610,'SD Abgabe'!$E$28,FALSE),""))</f>
        <v/>
      </c>
      <c r="R699" s="87"/>
      <c r="S699" s="81" t="str">
        <f t="shared" si="206"/>
        <v/>
      </c>
      <c r="T699" s="82">
        <f>IF(M699="Tierische Erzeugnisse",IF(OR($M699=0,L699&lt;&gt;0,U699&gt;0),"",IFERROR(VLOOKUP($E699,'SD Abgabe'!$A$32:$N$4326,'SD Abgabe'!$J$28,FALSE),0)),)</f>
        <v>0</v>
      </c>
      <c r="U699" s="83"/>
      <c r="V699" s="81" t="str">
        <f t="shared" si="218"/>
        <v/>
      </c>
      <c r="W699" s="82">
        <f>IF(M699="organische Düngemittel",IF(OR($M699=0,L699&lt;&gt;0,X699&gt;0),"",IFERROR(VLOOKUP($E699,'SD Abgabe'!$A$32:$N$4326,'SD Abgabe'!$J$28,FALSE),)),)</f>
        <v>0</v>
      </c>
      <c r="X699" s="84"/>
      <c r="Y699" s="85" t="str">
        <f ca="1">IFERROR(VLOOKUP($E699,'SD Abgabe'!$A$32:$N$610,Y$20,FALSE),"")</f>
        <v/>
      </c>
      <c r="Z699" s="86" t="str">
        <f ca="1">IFERROR(IF(AND(J699&lt;&gt;"eigene Stoffe",VLOOKUP($E699,'SD Abgabe'!$A$32:$N$610,'SD Abgabe'!$G$28,FALSE)=0),"",IF($L699&lt;&gt;0,"",IFERROR(IF(AND(P699&gt;0,O699&lt;&gt;"",Q699&lt;&gt;"t TM"),VLOOKUP($E699,'SD Abgabe'!$A$32:$N$610,'SD Abgabe'!$G$28,FALSE)/O699*P699,VLOOKUP($E699,'SD Abgabe'!$A$32:$N$610,'SD Abgabe'!$G$28,FALSE)),""))),"")</f>
        <v/>
      </c>
      <c r="AA699" s="87"/>
      <c r="AB699" s="86" t="str">
        <f ca="1">IFERROR(IF(AND(J699&lt;&gt;"eigene Stoffe",VLOOKUP($E699,'SD Abgabe'!$A$32:$N$610,'SD Abgabe'!$H$28,FALSE)=0),"",IF($L699&lt;&gt;0,"",IFERROR(IF(AND(P699&gt;0,O699&lt;&gt;"",Q699&lt;&gt;"t TM"),VLOOKUP($E699,'SD Abgabe'!$A$32:$N$610,'SD Abgabe'!$H$28,FALSE)/O699*P699,VLOOKUP($E699,'SD Abgabe'!$A$32:$N$610,'SD Abgabe'!$H$28,FALSE)),""))),"")</f>
        <v/>
      </c>
      <c r="AC699" s="87"/>
      <c r="AD699" s="424" t="s">
        <v>667</v>
      </c>
      <c r="AE699" s="26" t="str">
        <f>IF($M699=0,"",IFERROR(VLOOKUP($E699,'SD Abgabe'!$A$32:$N$556,AE$20,FALSE),""))</f>
        <v/>
      </c>
      <c r="AF699" s="15">
        <f t="shared" ca="1" si="219"/>
        <v>0</v>
      </c>
      <c r="AG699">
        <f t="shared" ca="1" si="207"/>
        <v>0</v>
      </c>
      <c r="AH699">
        <f t="shared" ca="1" si="208"/>
        <v>0</v>
      </c>
      <c r="AI699">
        <f t="shared" ca="1" si="209"/>
        <v>0</v>
      </c>
      <c r="AJ699">
        <f t="shared" ca="1" si="210"/>
        <v>0</v>
      </c>
      <c r="AK699">
        <f t="shared" si="220"/>
        <v>0</v>
      </c>
      <c r="AL699" s="28" t="e">
        <f ca="1">COUNTIF(OFFSET('SD Abgabe'!$C$32,VLOOKUP(J699,Art_Abgabe,3,FALSE),0,VLOOKUP(J699,Art_Abgabe,4,FALSE)-VLOOKUP(J699,Art_Abgabe,3,FALSE)+1,1),K699)</f>
        <v>#N/A</v>
      </c>
      <c r="AM699" s="14">
        <f ca="1">COUNTIF(OFFSET('SD Abgabe'!$M$32,VLOOKUP(E699,'SD Abgabe'!$A$33:$X$485,'SD Abgabe'!$X$28,FALSE),0,1,VLOOKUP(E699,'SD Abgabe'!$A$33:$Y$485,'SD Abgabe'!$Y$28,FALSE)),M699)</f>
        <v>0</v>
      </c>
      <c r="AN699" s="91">
        <f t="shared" ca="1" si="211"/>
        <v>0</v>
      </c>
      <c r="AO699" s="98">
        <f t="shared" si="221"/>
        <v>3</v>
      </c>
      <c r="AP699" s="98">
        <f t="shared" si="212"/>
        <v>0</v>
      </c>
      <c r="AQ699" s="17" t="str">
        <f t="shared" si="213"/>
        <v>1900-1-Abgabe</v>
      </c>
    </row>
    <row r="700" spans="1:43">
      <c r="A700" s="98">
        <f t="shared" si="202"/>
        <v>0</v>
      </c>
      <c r="B700" s="98" t="str">
        <f>IF(C700=1,SUM($C$23:C700),"")</f>
        <v/>
      </c>
      <c r="C700" s="98">
        <f t="shared" si="203"/>
        <v>0</v>
      </c>
      <c r="D700" t="str">
        <f t="shared" si="215"/>
        <v>1900-1-Abgabe-</v>
      </c>
      <c r="E700" s="7" t="str">
        <f t="shared" ca="1" si="204"/>
        <v>-</v>
      </c>
      <c r="F700" s="7">
        <f t="shared" si="216"/>
        <v>1900</v>
      </c>
      <c r="G700" s="7">
        <f t="shared" si="217"/>
        <v>1</v>
      </c>
      <c r="H700" s="162">
        <f t="shared" si="214"/>
        <v>678</v>
      </c>
      <c r="I700" s="77"/>
      <c r="J700" s="78"/>
      <c r="K700" s="79"/>
      <c r="L700" s="80"/>
      <c r="M700" s="177"/>
      <c r="N700" s="309" t="str">
        <f t="shared" ca="1" si="205"/>
        <v/>
      </c>
      <c r="O700" s="310" t="str">
        <f ca="1">IFERROR(IF(VLOOKUP($E700,'SD Abgabe'!$A$32:$N$610,'SD Abgabe'!$D$28,FALSE)=0,"",VLOOKUP($E700,'SD Abgabe'!$A$32:$N$610,'SD Abgabe'!$D$28,FALSE)),"")</f>
        <v/>
      </c>
      <c r="P700" s="313"/>
      <c r="Q700" s="317" t="str">
        <f>IF(OR($M700=0,L700&lt;&gt;0),"",IFERROR(VLOOKUP($E700,'SD Abgabe'!$A$32:$N$610,'SD Abgabe'!$E$28,FALSE),""))</f>
        <v/>
      </c>
      <c r="R700" s="87"/>
      <c r="S700" s="81" t="str">
        <f t="shared" si="206"/>
        <v/>
      </c>
      <c r="T700" s="82">
        <f>IF(M700="Tierische Erzeugnisse",IF(OR($M700=0,L700&lt;&gt;0,U700&gt;0),"",IFERROR(VLOOKUP($E700,'SD Abgabe'!$A$32:$N$4326,'SD Abgabe'!$J$28,FALSE),0)),)</f>
        <v>0</v>
      </c>
      <c r="U700" s="83"/>
      <c r="V700" s="81" t="str">
        <f t="shared" si="218"/>
        <v/>
      </c>
      <c r="W700" s="82">
        <f>IF(M700="organische Düngemittel",IF(OR($M700=0,L700&lt;&gt;0,X700&gt;0),"",IFERROR(VLOOKUP($E700,'SD Abgabe'!$A$32:$N$4326,'SD Abgabe'!$J$28,FALSE),)),)</f>
        <v>0</v>
      </c>
      <c r="X700" s="84"/>
      <c r="Y700" s="85" t="str">
        <f ca="1">IFERROR(VLOOKUP($E700,'SD Abgabe'!$A$32:$N$610,Y$20,FALSE),"")</f>
        <v/>
      </c>
      <c r="Z700" s="86" t="str">
        <f ca="1">IFERROR(IF(AND(J700&lt;&gt;"eigene Stoffe",VLOOKUP($E700,'SD Abgabe'!$A$32:$N$610,'SD Abgabe'!$G$28,FALSE)=0),"",IF($L700&lt;&gt;0,"",IFERROR(IF(AND(P700&gt;0,O700&lt;&gt;"",Q700&lt;&gt;"t TM"),VLOOKUP($E700,'SD Abgabe'!$A$32:$N$610,'SD Abgabe'!$G$28,FALSE)/O700*P700,VLOOKUP($E700,'SD Abgabe'!$A$32:$N$610,'SD Abgabe'!$G$28,FALSE)),""))),"")</f>
        <v/>
      </c>
      <c r="AA700" s="87"/>
      <c r="AB700" s="86" t="str">
        <f ca="1">IFERROR(IF(AND(J700&lt;&gt;"eigene Stoffe",VLOOKUP($E700,'SD Abgabe'!$A$32:$N$610,'SD Abgabe'!$H$28,FALSE)=0),"",IF($L700&lt;&gt;0,"",IFERROR(IF(AND(P700&gt;0,O700&lt;&gt;"",Q700&lt;&gt;"t TM"),VLOOKUP($E700,'SD Abgabe'!$A$32:$N$610,'SD Abgabe'!$H$28,FALSE)/O700*P700,VLOOKUP($E700,'SD Abgabe'!$A$32:$N$610,'SD Abgabe'!$H$28,FALSE)),""))),"")</f>
        <v/>
      </c>
      <c r="AC700" s="87"/>
      <c r="AD700" s="424" t="s">
        <v>667</v>
      </c>
      <c r="AE700" s="26" t="str">
        <f>IF($M700=0,"",IFERROR(VLOOKUP($E700,'SD Abgabe'!$A$32:$N$556,AE$20,FALSE),""))</f>
        <v/>
      </c>
      <c r="AF700" s="15">
        <f t="shared" ca="1" si="219"/>
        <v>0</v>
      </c>
      <c r="AG700">
        <f t="shared" ca="1" si="207"/>
        <v>0</v>
      </c>
      <c r="AH700">
        <f t="shared" ca="1" si="208"/>
        <v>0</v>
      </c>
      <c r="AI700">
        <f t="shared" ca="1" si="209"/>
        <v>0</v>
      </c>
      <c r="AJ700">
        <f t="shared" ca="1" si="210"/>
        <v>0</v>
      </c>
      <c r="AK700">
        <f t="shared" si="220"/>
        <v>0</v>
      </c>
      <c r="AL700" s="28" t="e">
        <f ca="1">COUNTIF(OFFSET('SD Abgabe'!$C$32,VLOOKUP(J700,Art_Abgabe,3,FALSE),0,VLOOKUP(J700,Art_Abgabe,4,FALSE)-VLOOKUP(J700,Art_Abgabe,3,FALSE)+1,1),K700)</f>
        <v>#N/A</v>
      </c>
      <c r="AM700" s="14">
        <f ca="1">COUNTIF(OFFSET('SD Abgabe'!$M$32,VLOOKUP(E700,'SD Abgabe'!$A$33:$X$485,'SD Abgabe'!$X$28,FALSE),0,1,VLOOKUP(E700,'SD Abgabe'!$A$33:$Y$485,'SD Abgabe'!$Y$28,FALSE)),M700)</f>
        <v>0</v>
      </c>
      <c r="AN700" s="91">
        <f t="shared" ca="1" si="211"/>
        <v>0</v>
      </c>
      <c r="AO700" s="98">
        <f t="shared" si="221"/>
        <v>3</v>
      </c>
      <c r="AP700" s="98">
        <f t="shared" si="212"/>
        <v>0</v>
      </c>
      <c r="AQ700" s="17" t="str">
        <f t="shared" si="213"/>
        <v>1900-1-Abgabe</v>
      </c>
    </row>
    <row r="701" spans="1:43">
      <c r="A701" s="98">
        <f t="shared" si="202"/>
        <v>0</v>
      </c>
      <c r="B701" s="98" t="str">
        <f>IF(C701=1,SUM($C$23:C701),"")</f>
        <v/>
      </c>
      <c r="C701" s="98">
        <f t="shared" si="203"/>
        <v>0</v>
      </c>
      <c r="D701" t="str">
        <f t="shared" si="215"/>
        <v>1900-1-Abgabe-</v>
      </c>
      <c r="E701" s="7" t="str">
        <f t="shared" ca="1" si="204"/>
        <v>-</v>
      </c>
      <c r="F701" s="7">
        <f t="shared" si="216"/>
        <v>1900</v>
      </c>
      <c r="G701" s="7">
        <f t="shared" si="217"/>
        <v>1</v>
      </c>
      <c r="H701" s="162">
        <f t="shared" si="214"/>
        <v>679</v>
      </c>
      <c r="I701" s="77"/>
      <c r="J701" s="78"/>
      <c r="K701" s="79"/>
      <c r="L701" s="80"/>
      <c r="M701" s="177"/>
      <c r="N701" s="309" t="str">
        <f t="shared" ca="1" si="205"/>
        <v/>
      </c>
      <c r="O701" s="310" t="str">
        <f ca="1">IFERROR(IF(VLOOKUP($E701,'SD Abgabe'!$A$32:$N$610,'SD Abgabe'!$D$28,FALSE)=0,"",VLOOKUP($E701,'SD Abgabe'!$A$32:$N$610,'SD Abgabe'!$D$28,FALSE)),"")</f>
        <v/>
      </c>
      <c r="P701" s="313"/>
      <c r="Q701" s="317" t="str">
        <f>IF(OR($M701=0,L701&lt;&gt;0),"",IFERROR(VLOOKUP($E701,'SD Abgabe'!$A$32:$N$610,'SD Abgabe'!$E$28,FALSE),""))</f>
        <v/>
      </c>
      <c r="R701" s="87"/>
      <c r="S701" s="81" t="str">
        <f t="shared" si="206"/>
        <v/>
      </c>
      <c r="T701" s="82">
        <f>IF(M701="Tierische Erzeugnisse",IF(OR($M701=0,L701&lt;&gt;0,U701&gt;0),"",IFERROR(VLOOKUP($E701,'SD Abgabe'!$A$32:$N$4326,'SD Abgabe'!$J$28,FALSE),0)),)</f>
        <v>0</v>
      </c>
      <c r="U701" s="83"/>
      <c r="V701" s="81" t="str">
        <f t="shared" si="218"/>
        <v/>
      </c>
      <c r="W701" s="82">
        <f>IF(M701="organische Düngemittel",IF(OR($M701=0,L701&lt;&gt;0,X701&gt;0),"",IFERROR(VLOOKUP($E701,'SD Abgabe'!$A$32:$N$4326,'SD Abgabe'!$J$28,FALSE),)),)</f>
        <v>0</v>
      </c>
      <c r="X701" s="84"/>
      <c r="Y701" s="85" t="str">
        <f ca="1">IFERROR(VLOOKUP($E701,'SD Abgabe'!$A$32:$N$610,Y$20,FALSE),"")</f>
        <v/>
      </c>
      <c r="Z701" s="86" t="str">
        <f ca="1">IFERROR(IF(AND(J701&lt;&gt;"eigene Stoffe",VLOOKUP($E701,'SD Abgabe'!$A$32:$N$610,'SD Abgabe'!$G$28,FALSE)=0),"",IF($L701&lt;&gt;0,"",IFERROR(IF(AND(P701&gt;0,O701&lt;&gt;"",Q701&lt;&gt;"t TM"),VLOOKUP($E701,'SD Abgabe'!$A$32:$N$610,'SD Abgabe'!$G$28,FALSE)/O701*P701,VLOOKUP($E701,'SD Abgabe'!$A$32:$N$610,'SD Abgabe'!$G$28,FALSE)),""))),"")</f>
        <v/>
      </c>
      <c r="AA701" s="87"/>
      <c r="AB701" s="86" t="str">
        <f ca="1">IFERROR(IF(AND(J701&lt;&gt;"eigene Stoffe",VLOOKUP($E701,'SD Abgabe'!$A$32:$N$610,'SD Abgabe'!$H$28,FALSE)=0),"",IF($L701&lt;&gt;0,"",IFERROR(IF(AND(P701&gt;0,O701&lt;&gt;"",Q701&lt;&gt;"t TM"),VLOOKUP($E701,'SD Abgabe'!$A$32:$N$610,'SD Abgabe'!$H$28,FALSE)/O701*P701,VLOOKUP($E701,'SD Abgabe'!$A$32:$N$610,'SD Abgabe'!$H$28,FALSE)),""))),"")</f>
        <v/>
      </c>
      <c r="AC701" s="87"/>
      <c r="AD701" s="424" t="s">
        <v>667</v>
      </c>
      <c r="AE701" s="26" t="str">
        <f>IF($M701=0,"",IFERROR(VLOOKUP($E701,'SD Abgabe'!$A$32:$N$556,AE$20,FALSE),""))</f>
        <v/>
      </c>
      <c r="AF701" s="15">
        <f t="shared" ca="1" si="219"/>
        <v>0</v>
      </c>
      <c r="AG701">
        <f t="shared" ca="1" si="207"/>
        <v>0</v>
      </c>
      <c r="AH701">
        <f t="shared" ca="1" si="208"/>
        <v>0</v>
      </c>
      <c r="AI701">
        <f t="shared" ca="1" si="209"/>
        <v>0</v>
      </c>
      <c r="AJ701">
        <f t="shared" ca="1" si="210"/>
        <v>0</v>
      </c>
      <c r="AK701">
        <f t="shared" si="220"/>
        <v>0</v>
      </c>
      <c r="AL701" s="28" t="e">
        <f ca="1">COUNTIF(OFFSET('SD Abgabe'!$C$32,VLOOKUP(J701,Art_Abgabe,3,FALSE),0,VLOOKUP(J701,Art_Abgabe,4,FALSE)-VLOOKUP(J701,Art_Abgabe,3,FALSE)+1,1),K701)</f>
        <v>#N/A</v>
      </c>
      <c r="AM701" s="14">
        <f ca="1">COUNTIF(OFFSET('SD Abgabe'!$M$32,VLOOKUP(E701,'SD Abgabe'!$A$33:$X$485,'SD Abgabe'!$X$28,FALSE),0,1,VLOOKUP(E701,'SD Abgabe'!$A$33:$Y$485,'SD Abgabe'!$Y$28,FALSE)),M701)</f>
        <v>0</v>
      </c>
      <c r="AN701" s="91">
        <f t="shared" ca="1" si="211"/>
        <v>0</v>
      </c>
      <c r="AO701" s="98">
        <f t="shared" si="221"/>
        <v>3</v>
      </c>
      <c r="AP701" s="98">
        <f t="shared" si="212"/>
        <v>0</v>
      </c>
      <c r="AQ701" s="17" t="str">
        <f t="shared" si="213"/>
        <v>1900-1-Abgabe</v>
      </c>
    </row>
    <row r="702" spans="1:43">
      <c r="A702" s="98">
        <f t="shared" si="202"/>
        <v>0</v>
      </c>
      <c r="B702" s="98" t="str">
        <f>IF(C702=1,SUM($C$23:C702),"")</f>
        <v/>
      </c>
      <c r="C702" s="98">
        <f t="shared" si="203"/>
        <v>0</v>
      </c>
      <c r="D702" t="str">
        <f t="shared" si="215"/>
        <v>1900-1-Abgabe-</v>
      </c>
      <c r="E702" s="7" t="str">
        <f t="shared" ca="1" si="204"/>
        <v>-</v>
      </c>
      <c r="F702" s="7">
        <f t="shared" si="216"/>
        <v>1900</v>
      </c>
      <c r="G702" s="7">
        <f t="shared" si="217"/>
        <v>1</v>
      </c>
      <c r="H702" s="162">
        <f t="shared" si="214"/>
        <v>680</v>
      </c>
      <c r="I702" s="77"/>
      <c r="J702" s="78"/>
      <c r="K702" s="79"/>
      <c r="L702" s="80"/>
      <c r="M702" s="177"/>
      <c r="N702" s="309" t="str">
        <f t="shared" ca="1" si="205"/>
        <v/>
      </c>
      <c r="O702" s="310" t="str">
        <f ca="1">IFERROR(IF(VLOOKUP($E702,'SD Abgabe'!$A$32:$N$610,'SD Abgabe'!$D$28,FALSE)=0,"",VLOOKUP($E702,'SD Abgabe'!$A$32:$N$610,'SD Abgabe'!$D$28,FALSE)),"")</f>
        <v/>
      </c>
      <c r="P702" s="313"/>
      <c r="Q702" s="317" t="str">
        <f>IF(OR($M702=0,L702&lt;&gt;0),"",IFERROR(VLOOKUP($E702,'SD Abgabe'!$A$32:$N$610,'SD Abgabe'!$E$28,FALSE),""))</f>
        <v/>
      </c>
      <c r="R702" s="87"/>
      <c r="S702" s="81" t="str">
        <f t="shared" si="206"/>
        <v/>
      </c>
      <c r="T702" s="82">
        <f>IF(M702="Tierische Erzeugnisse",IF(OR($M702=0,L702&lt;&gt;0,U702&gt;0),"",IFERROR(VLOOKUP($E702,'SD Abgabe'!$A$32:$N$4326,'SD Abgabe'!$J$28,FALSE),0)),)</f>
        <v>0</v>
      </c>
      <c r="U702" s="83"/>
      <c r="V702" s="81" t="str">
        <f t="shared" si="218"/>
        <v/>
      </c>
      <c r="W702" s="82">
        <f>IF(M702="organische Düngemittel",IF(OR($M702=0,L702&lt;&gt;0,X702&gt;0),"",IFERROR(VLOOKUP($E702,'SD Abgabe'!$A$32:$N$4326,'SD Abgabe'!$J$28,FALSE),)),)</f>
        <v>0</v>
      </c>
      <c r="X702" s="84"/>
      <c r="Y702" s="85" t="str">
        <f ca="1">IFERROR(VLOOKUP($E702,'SD Abgabe'!$A$32:$N$610,Y$20,FALSE),"")</f>
        <v/>
      </c>
      <c r="Z702" s="86" t="str">
        <f ca="1">IFERROR(IF(AND(J702&lt;&gt;"eigene Stoffe",VLOOKUP($E702,'SD Abgabe'!$A$32:$N$610,'SD Abgabe'!$G$28,FALSE)=0),"",IF($L702&lt;&gt;0,"",IFERROR(IF(AND(P702&gt;0,O702&lt;&gt;"",Q702&lt;&gt;"t TM"),VLOOKUP($E702,'SD Abgabe'!$A$32:$N$610,'SD Abgabe'!$G$28,FALSE)/O702*P702,VLOOKUP($E702,'SD Abgabe'!$A$32:$N$610,'SD Abgabe'!$G$28,FALSE)),""))),"")</f>
        <v/>
      </c>
      <c r="AA702" s="87"/>
      <c r="AB702" s="86" t="str">
        <f ca="1">IFERROR(IF(AND(J702&lt;&gt;"eigene Stoffe",VLOOKUP($E702,'SD Abgabe'!$A$32:$N$610,'SD Abgabe'!$H$28,FALSE)=0),"",IF($L702&lt;&gt;0,"",IFERROR(IF(AND(P702&gt;0,O702&lt;&gt;"",Q702&lt;&gt;"t TM"),VLOOKUP($E702,'SD Abgabe'!$A$32:$N$610,'SD Abgabe'!$H$28,FALSE)/O702*P702,VLOOKUP($E702,'SD Abgabe'!$A$32:$N$610,'SD Abgabe'!$H$28,FALSE)),""))),"")</f>
        <v/>
      </c>
      <c r="AC702" s="87"/>
      <c r="AD702" s="424" t="s">
        <v>667</v>
      </c>
      <c r="AE702" s="26" t="str">
        <f>IF($M702=0,"",IFERROR(VLOOKUP($E702,'SD Abgabe'!$A$32:$N$556,AE$20,FALSE),""))</f>
        <v/>
      </c>
      <c r="AF702" s="15">
        <f t="shared" ca="1" si="219"/>
        <v>0</v>
      </c>
      <c r="AG702">
        <f t="shared" ca="1" si="207"/>
        <v>0</v>
      </c>
      <c r="AH702">
        <f t="shared" ca="1" si="208"/>
        <v>0</v>
      </c>
      <c r="AI702">
        <f t="shared" ca="1" si="209"/>
        <v>0</v>
      </c>
      <c r="AJ702">
        <f t="shared" ca="1" si="210"/>
        <v>0</v>
      </c>
      <c r="AK702">
        <f t="shared" si="220"/>
        <v>0</v>
      </c>
      <c r="AL702" s="28" t="e">
        <f ca="1">COUNTIF(OFFSET('SD Abgabe'!$C$32,VLOOKUP(J702,Art_Abgabe,3,FALSE),0,VLOOKUP(J702,Art_Abgabe,4,FALSE)-VLOOKUP(J702,Art_Abgabe,3,FALSE)+1,1),K702)</f>
        <v>#N/A</v>
      </c>
      <c r="AM702" s="14">
        <f ca="1">COUNTIF(OFFSET('SD Abgabe'!$M$32,VLOOKUP(E702,'SD Abgabe'!$A$33:$X$485,'SD Abgabe'!$X$28,FALSE),0,1,VLOOKUP(E702,'SD Abgabe'!$A$33:$Y$485,'SD Abgabe'!$Y$28,FALSE)),M702)</f>
        <v>0</v>
      </c>
      <c r="AN702" s="91">
        <f t="shared" ca="1" si="211"/>
        <v>0</v>
      </c>
      <c r="AO702" s="98">
        <f t="shared" si="221"/>
        <v>3</v>
      </c>
      <c r="AP702" s="98">
        <f t="shared" si="212"/>
        <v>0</v>
      </c>
      <c r="AQ702" s="17" t="str">
        <f t="shared" si="213"/>
        <v>1900-1-Abgabe</v>
      </c>
    </row>
    <row r="703" spans="1:43">
      <c r="A703" s="98">
        <f t="shared" si="202"/>
        <v>0</v>
      </c>
      <c r="B703" s="98" t="str">
        <f>IF(C703=1,SUM($C$23:C703),"")</f>
        <v/>
      </c>
      <c r="C703" s="98">
        <f t="shared" si="203"/>
        <v>0</v>
      </c>
      <c r="D703" t="str">
        <f t="shared" si="215"/>
        <v>1900-1-Abgabe-</v>
      </c>
      <c r="E703" s="7" t="str">
        <f t="shared" ca="1" si="204"/>
        <v>-</v>
      </c>
      <c r="F703" s="7">
        <f t="shared" si="216"/>
        <v>1900</v>
      </c>
      <c r="G703" s="7">
        <f t="shared" si="217"/>
        <v>1</v>
      </c>
      <c r="H703" s="162">
        <f t="shared" si="214"/>
        <v>681</v>
      </c>
      <c r="I703" s="77"/>
      <c r="J703" s="78"/>
      <c r="K703" s="79"/>
      <c r="L703" s="80"/>
      <c r="M703" s="177"/>
      <c r="N703" s="309" t="str">
        <f t="shared" ca="1" si="205"/>
        <v/>
      </c>
      <c r="O703" s="310" t="str">
        <f ca="1">IFERROR(IF(VLOOKUP($E703,'SD Abgabe'!$A$32:$N$610,'SD Abgabe'!$D$28,FALSE)=0,"",VLOOKUP($E703,'SD Abgabe'!$A$32:$N$610,'SD Abgabe'!$D$28,FALSE)),"")</f>
        <v/>
      </c>
      <c r="P703" s="313"/>
      <c r="Q703" s="317" t="str">
        <f>IF(OR($M703=0,L703&lt;&gt;0),"",IFERROR(VLOOKUP($E703,'SD Abgabe'!$A$32:$N$610,'SD Abgabe'!$E$28,FALSE),""))</f>
        <v/>
      </c>
      <c r="R703" s="87"/>
      <c r="S703" s="81" t="str">
        <f t="shared" si="206"/>
        <v/>
      </c>
      <c r="T703" s="82">
        <f>IF(M703="Tierische Erzeugnisse",IF(OR($M703=0,L703&lt;&gt;0,U703&gt;0),"",IFERROR(VLOOKUP($E703,'SD Abgabe'!$A$32:$N$4326,'SD Abgabe'!$J$28,FALSE),0)),)</f>
        <v>0</v>
      </c>
      <c r="U703" s="83"/>
      <c r="V703" s="81" t="str">
        <f t="shared" si="218"/>
        <v/>
      </c>
      <c r="W703" s="82">
        <f>IF(M703="organische Düngemittel",IF(OR($M703=0,L703&lt;&gt;0,X703&gt;0),"",IFERROR(VLOOKUP($E703,'SD Abgabe'!$A$32:$N$4326,'SD Abgabe'!$J$28,FALSE),)),)</f>
        <v>0</v>
      </c>
      <c r="X703" s="84"/>
      <c r="Y703" s="85" t="str">
        <f ca="1">IFERROR(VLOOKUP($E703,'SD Abgabe'!$A$32:$N$610,Y$20,FALSE),"")</f>
        <v/>
      </c>
      <c r="Z703" s="86" t="str">
        <f ca="1">IFERROR(IF(AND(J703&lt;&gt;"eigene Stoffe",VLOOKUP($E703,'SD Abgabe'!$A$32:$N$610,'SD Abgabe'!$G$28,FALSE)=0),"",IF($L703&lt;&gt;0,"",IFERROR(IF(AND(P703&gt;0,O703&lt;&gt;"",Q703&lt;&gt;"t TM"),VLOOKUP($E703,'SD Abgabe'!$A$32:$N$610,'SD Abgabe'!$G$28,FALSE)/O703*P703,VLOOKUP($E703,'SD Abgabe'!$A$32:$N$610,'SD Abgabe'!$G$28,FALSE)),""))),"")</f>
        <v/>
      </c>
      <c r="AA703" s="87"/>
      <c r="AB703" s="86" t="str">
        <f ca="1">IFERROR(IF(AND(J703&lt;&gt;"eigene Stoffe",VLOOKUP($E703,'SD Abgabe'!$A$32:$N$610,'SD Abgabe'!$H$28,FALSE)=0),"",IF($L703&lt;&gt;0,"",IFERROR(IF(AND(P703&gt;0,O703&lt;&gt;"",Q703&lt;&gt;"t TM"),VLOOKUP($E703,'SD Abgabe'!$A$32:$N$610,'SD Abgabe'!$H$28,FALSE)/O703*P703,VLOOKUP($E703,'SD Abgabe'!$A$32:$N$610,'SD Abgabe'!$H$28,FALSE)),""))),"")</f>
        <v/>
      </c>
      <c r="AC703" s="87"/>
      <c r="AD703" s="424" t="s">
        <v>667</v>
      </c>
      <c r="AE703" s="26" t="str">
        <f>IF($M703=0,"",IFERROR(VLOOKUP($E703,'SD Abgabe'!$A$32:$N$556,AE$20,FALSE),""))</f>
        <v/>
      </c>
      <c r="AF703" s="15">
        <f t="shared" ca="1" si="219"/>
        <v>0</v>
      </c>
      <c r="AG703">
        <f t="shared" ca="1" si="207"/>
        <v>0</v>
      </c>
      <c r="AH703">
        <f t="shared" ca="1" si="208"/>
        <v>0</v>
      </c>
      <c r="AI703">
        <f t="shared" ca="1" si="209"/>
        <v>0</v>
      </c>
      <c r="AJ703">
        <f t="shared" ca="1" si="210"/>
        <v>0</v>
      </c>
      <c r="AK703">
        <f t="shared" si="220"/>
        <v>0</v>
      </c>
      <c r="AL703" s="28" t="e">
        <f ca="1">COUNTIF(OFFSET('SD Abgabe'!$C$32,VLOOKUP(J703,Art_Abgabe,3,FALSE),0,VLOOKUP(J703,Art_Abgabe,4,FALSE)-VLOOKUP(J703,Art_Abgabe,3,FALSE)+1,1),K703)</f>
        <v>#N/A</v>
      </c>
      <c r="AM703" s="14">
        <f ca="1">COUNTIF(OFFSET('SD Abgabe'!$M$32,VLOOKUP(E703,'SD Abgabe'!$A$33:$X$485,'SD Abgabe'!$X$28,FALSE),0,1,VLOOKUP(E703,'SD Abgabe'!$A$33:$Y$485,'SD Abgabe'!$Y$28,FALSE)),M703)</f>
        <v>0</v>
      </c>
      <c r="AN703" s="91">
        <f t="shared" ca="1" si="211"/>
        <v>0</v>
      </c>
      <c r="AO703" s="98">
        <f t="shared" si="221"/>
        <v>3</v>
      </c>
      <c r="AP703" s="98">
        <f t="shared" si="212"/>
        <v>0</v>
      </c>
      <c r="AQ703" s="17" t="str">
        <f t="shared" si="213"/>
        <v>1900-1-Abgabe</v>
      </c>
    </row>
    <row r="704" spans="1:43">
      <c r="A704" s="98">
        <f t="shared" si="202"/>
        <v>0</v>
      </c>
      <c r="B704" s="98" t="str">
        <f>IF(C704=1,SUM($C$23:C704),"")</f>
        <v/>
      </c>
      <c r="C704" s="98">
        <f t="shared" si="203"/>
        <v>0</v>
      </c>
      <c r="D704" t="str">
        <f t="shared" si="215"/>
        <v>1900-1-Abgabe-</v>
      </c>
      <c r="E704" s="7" t="str">
        <f t="shared" ca="1" si="204"/>
        <v>-</v>
      </c>
      <c r="F704" s="7">
        <f t="shared" si="216"/>
        <v>1900</v>
      </c>
      <c r="G704" s="7">
        <f t="shared" si="217"/>
        <v>1</v>
      </c>
      <c r="H704" s="162">
        <f t="shared" si="214"/>
        <v>682</v>
      </c>
      <c r="I704" s="77"/>
      <c r="J704" s="78"/>
      <c r="K704" s="79"/>
      <c r="L704" s="80"/>
      <c r="M704" s="177"/>
      <c r="N704" s="309" t="str">
        <f t="shared" ca="1" si="205"/>
        <v/>
      </c>
      <c r="O704" s="310" t="str">
        <f ca="1">IFERROR(IF(VLOOKUP($E704,'SD Abgabe'!$A$32:$N$610,'SD Abgabe'!$D$28,FALSE)=0,"",VLOOKUP($E704,'SD Abgabe'!$A$32:$N$610,'SD Abgabe'!$D$28,FALSE)),"")</f>
        <v/>
      </c>
      <c r="P704" s="313"/>
      <c r="Q704" s="317" t="str">
        <f>IF(OR($M704=0,L704&lt;&gt;0),"",IFERROR(VLOOKUP($E704,'SD Abgabe'!$A$32:$N$610,'SD Abgabe'!$E$28,FALSE),""))</f>
        <v/>
      </c>
      <c r="R704" s="87"/>
      <c r="S704" s="81" t="str">
        <f t="shared" si="206"/>
        <v/>
      </c>
      <c r="T704" s="82">
        <f>IF(M704="Tierische Erzeugnisse",IF(OR($M704=0,L704&lt;&gt;0,U704&gt;0),"",IFERROR(VLOOKUP($E704,'SD Abgabe'!$A$32:$N$4326,'SD Abgabe'!$J$28,FALSE),0)),)</f>
        <v>0</v>
      </c>
      <c r="U704" s="83"/>
      <c r="V704" s="81" t="str">
        <f t="shared" si="218"/>
        <v/>
      </c>
      <c r="W704" s="82">
        <f>IF(M704="organische Düngemittel",IF(OR($M704=0,L704&lt;&gt;0,X704&gt;0),"",IFERROR(VLOOKUP($E704,'SD Abgabe'!$A$32:$N$4326,'SD Abgabe'!$J$28,FALSE),)),)</f>
        <v>0</v>
      </c>
      <c r="X704" s="84"/>
      <c r="Y704" s="85" t="str">
        <f ca="1">IFERROR(VLOOKUP($E704,'SD Abgabe'!$A$32:$N$610,Y$20,FALSE),"")</f>
        <v/>
      </c>
      <c r="Z704" s="86" t="str">
        <f ca="1">IFERROR(IF(AND(J704&lt;&gt;"eigene Stoffe",VLOOKUP($E704,'SD Abgabe'!$A$32:$N$610,'SD Abgabe'!$G$28,FALSE)=0),"",IF($L704&lt;&gt;0,"",IFERROR(IF(AND(P704&gt;0,O704&lt;&gt;"",Q704&lt;&gt;"t TM"),VLOOKUP($E704,'SD Abgabe'!$A$32:$N$610,'SD Abgabe'!$G$28,FALSE)/O704*P704,VLOOKUP($E704,'SD Abgabe'!$A$32:$N$610,'SD Abgabe'!$G$28,FALSE)),""))),"")</f>
        <v/>
      </c>
      <c r="AA704" s="87"/>
      <c r="AB704" s="86" t="str">
        <f ca="1">IFERROR(IF(AND(J704&lt;&gt;"eigene Stoffe",VLOOKUP($E704,'SD Abgabe'!$A$32:$N$610,'SD Abgabe'!$H$28,FALSE)=0),"",IF($L704&lt;&gt;0,"",IFERROR(IF(AND(P704&gt;0,O704&lt;&gt;"",Q704&lt;&gt;"t TM"),VLOOKUP($E704,'SD Abgabe'!$A$32:$N$610,'SD Abgabe'!$H$28,FALSE)/O704*P704,VLOOKUP($E704,'SD Abgabe'!$A$32:$N$610,'SD Abgabe'!$H$28,FALSE)),""))),"")</f>
        <v/>
      </c>
      <c r="AC704" s="87"/>
      <c r="AD704" s="424" t="s">
        <v>667</v>
      </c>
      <c r="AE704" s="26" t="str">
        <f>IF($M704=0,"",IFERROR(VLOOKUP($E704,'SD Abgabe'!$A$32:$N$556,AE$20,FALSE),""))</f>
        <v/>
      </c>
      <c r="AF704" s="15">
        <f t="shared" ca="1" si="219"/>
        <v>0</v>
      </c>
      <c r="AG704">
        <f t="shared" ca="1" si="207"/>
        <v>0</v>
      </c>
      <c r="AH704">
        <f t="shared" ca="1" si="208"/>
        <v>0</v>
      </c>
      <c r="AI704">
        <f t="shared" ca="1" si="209"/>
        <v>0</v>
      </c>
      <c r="AJ704">
        <f t="shared" ca="1" si="210"/>
        <v>0</v>
      </c>
      <c r="AK704">
        <f t="shared" si="220"/>
        <v>0</v>
      </c>
      <c r="AL704" s="28" t="e">
        <f ca="1">COUNTIF(OFFSET('SD Abgabe'!$C$32,VLOOKUP(J704,Art_Abgabe,3,FALSE),0,VLOOKUP(J704,Art_Abgabe,4,FALSE)-VLOOKUP(J704,Art_Abgabe,3,FALSE)+1,1),K704)</f>
        <v>#N/A</v>
      </c>
      <c r="AM704" s="14">
        <f ca="1">COUNTIF(OFFSET('SD Abgabe'!$M$32,VLOOKUP(E704,'SD Abgabe'!$A$33:$X$485,'SD Abgabe'!$X$28,FALSE),0,1,VLOOKUP(E704,'SD Abgabe'!$A$33:$Y$485,'SD Abgabe'!$Y$28,FALSE)),M704)</f>
        <v>0</v>
      </c>
      <c r="AN704" s="91">
        <f t="shared" ca="1" si="211"/>
        <v>0</v>
      </c>
      <c r="AO704" s="98">
        <f t="shared" si="221"/>
        <v>3</v>
      </c>
      <c r="AP704" s="98">
        <f t="shared" si="212"/>
        <v>0</v>
      </c>
      <c r="AQ704" s="17" t="str">
        <f t="shared" si="213"/>
        <v>1900-1-Abgabe</v>
      </c>
    </row>
    <row r="705" spans="1:43">
      <c r="A705" s="98">
        <f t="shared" si="202"/>
        <v>0</v>
      </c>
      <c r="B705" s="98" t="str">
        <f>IF(C705=1,SUM($C$23:C705),"")</f>
        <v/>
      </c>
      <c r="C705" s="98">
        <f t="shared" si="203"/>
        <v>0</v>
      </c>
      <c r="D705" t="str">
        <f t="shared" si="215"/>
        <v>1900-1-Abgabe-</v>
      </c>
      <c r="E705" s="7" t="str">
        <f t="shared" ca="1" si="204"/>
        <v>-</v>
      </c>
      <c r="F705" s="7">
        <f t="shared" si="216"/>
        <v>1900</v>
      </c>
      <c r="G705" s="7">
        <f t="shared" si="217"/>
        <v>1</v>
      </c>
      <c r="H705" s="162">
        <f t="shared" si="214"/>
        <v>683</v>
      </c>
      <c r="I705" s="77"/>
      <c r="J705" s="78"/>
      <c r="K705" s="79"/>
      <c r="L705" s="80"/>
      <c r="M705" s="177"/>
      <c r="N705" s="309" t="str">
        <f t="shared" ca="1" si="205"/>
        <v/>
      </c>
      <c r="O705" s="310" t="str">
        <f ca="1">IFERROR(IF(VLOOKUP($E705,'SD Abgabe'!$A$32:$N$610,'SD Abgabe'!$D$28,FALSE)=0,"",VLOOKUP($E705,'SD Abgabe'!$A$32:$N$610,'SD Abgabe'!$D$28,FALSE)),"")</f>
        <v/>
      </c>
      <c r="P705" s="313"/>
      <c r="Q705" s="317" t="str">
        <f>IF(OR($M705=0,L705&lt;&gt;0),"",IFERROR(VLOOKUP($E705,'SD Abgabe'!$A$32:$N$610,'SD Abgabe'!$E$28,FALSE),""))</f>
        <v/>
      </c>
      <c r="R705" s="87"/>
      <c r="S705" s="81" t="str">
        <f t="shared" si="206"/>
        <v/>
      </c>
      <c r="T705" s="82">
        <f>IF(M705="Tierische Erzeugnisse",IF(OR($M705=0,L705&lt;&gt;0,U705&gt;0),"",IFERROR(VLOOKUP($E705,'SD Abgabe'!$A$32:$N$4326,'SD Abgabe'!$J$28,FALSE),0)),)</f>
        <v>0</v>
      </c>
      <c r="U705" s="83"/>
      <c r="V705" s="81" t="str">
        <f t="shared" si="218"/>
        <v/>
      </c>
      <c r="W705" s="82">
        <f>IF(M705="organische Düngemittel",IF(OR($M705=0,L705&lt;&gt;0,X705&gt;0),"",IFERROR(VLOOKUP($E705,'SD Abgabe'!$A$32:$N$4326,'SD Abgabe'!$J$28,FALSE),)),)</f>
        <v>0</v>
      </c>
      <c r="X705" s="84"/>
      <c r="Y705" s="85" t="str">
        <f ca="1">IFERROR(VLOOKUP($E705,'SD Abgabe'!$A$32:$N$610,Y$20,FALSE),"")</f>
        <v/>
      </c>
      <c r="Z705" s="86" t="str">
        <f ca="1">IFERROR(IF(AND(J705&lt;&gt;"eigene Stoffe",VLOOKUP($E705,'SD Abgabe'!$A$32:$N$610,'SD Abgabe'!$G$28,FALSE)=0),"",IF($L705&lt;&gt;0,"",IFERROR(IF(AND(P705&gt;0,O705&lt;&gt;"",Q705&lt;&gt;"t TM"),VLOOKUP($E705,'SD Abgabe'!$A$32:$N$610,'SD Abgabe'!$G$28,FALSE)/O705*P705,VLOOKUP($E705,'SD Abgabe'!$A$32:$N$610,'SD Abgabe'!$G$28,FALSE)),""))),"")</f>
        <v/>
      </c>
      <c r="AA705" s="87"/>
      <c r="AB705" s="86" t="str">
        <f ca="1">IFERROR(IF(AND(J705&lt;&gt;"eigene Stoffe",VLOOKUP($E705,'SD Abgabe'!$A$32:$N$610,'SD Abgabe'!$H$28,FALSE)=0),"",IF($L705&lt;&gt;0,"",IFERROR(IF(AND(P705&gt;0,O705&lt;&gt;"",Q705&lt;&gt;"t TM"),VLOOKUP($E705,'SD Abgabe'!$A$32:$N$610,'SD Abgabe'!$H$28,FALSE)/O705*P705,VLOOKUP($E705,'SD Abgabe'!$A$32:$N$610,'SD Abgabe'!$H$28,FALSE)),""))),"")</f>
        <v/>
      </c>
      <c r="AC705" s="87"/>
      <c r="AD705" s="424" t="s">
        <v>667</v>
      </c>
      <c r="AE705" s="26" t="str">
        <f>IF($M705=0,"",IFERROR(VLOOKUP($E705,'SD Abgabe'!$A$32:$N$556,AE$20,FALSE),""))</f>
        <v/>
      </c>
      <c r="AF705" s="15">
        <f t="shared" ca="1" si="219"/>
        <v>0</v>
      </c>
      <c r="AG705">
        <f t="shared" ca="1" si="207"/>
        <v>0</v>
      </c>
      <c r="AH705">
        <f t="shared" ca="1" si="208"/>
        <v>0</v>
      </c>
      <c r="AI705">
        <f t="shared" ca="1" si="209"/>
        <v>0</v>
      </c>
      <c r="AJ705">
        <f t="shared" ca="1" si="210"/>
        <v>0</v>
      </c>
      <c r="AK705">
        <f t="shared" si="220"/>
        <v>0</v>
      </c>
      <c r="AL705" s="28" t="e">
        <f ca="1">COUNTIF(OFFSET('SD Abgabe'!$C$32,VLOOKUP(J705,Art_Abgabe,3,FALSE),0,VLOOKUP(J705,Art_Abgabe,4,FALSE)-VLOOKUP(J705,Art_Abgabe,3,FALSE)+1,1),K705)</f>
        <v>#N/A</v>
      </c>
      <c r="AM705" s="14">
        <f ca="1">COUNTIF(OFFSET('SD Abgabe'!$M$32,VLOOKUP(E705,'SD Abgabe'!$A$33:$X$485,'SD Abgabe'!$X$28,FALSE),0,1,VLOOKUP(E705,'SD Abgabe'!$A$33:$Y$485,'SD Abgabe'!$Y$28,FALSE)),M705)</f>
        <v>0</v>
      </c>
      <c r="AN705" s="91">
        <f t="shared" ca="1" si="211"/>
        <v>0</v>
      </c>
      <c r="AO705" s="98">
        <f t="shared" si="221"/>
        <v>3</v>
      </c>
      <c r="AP705" s="98">
        <f t="shared" si="212"/>
        <v>0</v>
      </c>
      <c r="AQ705" s="17" t="str">
        <f t="shared" si="213"/>
        <v>1900-1-Abgabe</v>
      </c>
    </row>
    <row r="706" spans="1:43">
      <c r="A706" s="98">
        <f t="shared" si="202"/>
        <v>0</v>
      </c>
      <c r="B706" s="98" t="str">
        <f>IF(C706=1,SUM($C$23:C706),"")</f>
        <v/>
      </c>
      <c r="C706" s="98">
        <f t="shared" si="203"/>
        <v>0</v>
      </c>
      <c r="D706" t="str">
        <f t="shared" si="215"/>
        <v>1900-1-Abgabe-</v>
      </c>
      <c r="E706" s="7" t="str">
        <f t="shared" ca="1" si="204"/>
        <v>-</v>
      </c>
      <c r="F706" s="7">
        <f t="shared" si="216"/>
        <v>1900</v>
      </c>
      <c r="G706" s="7">
        <f t="shared" si="217"/>
        <v>1</v>
      </c>
      <c r="H706" s="162">
        <f t="shared" si="214"/>
        <v>684</v>
      </c>
      <c r="I706" s="77"/>
      <c r="J706" s="78"/>
      <c r="K706" s="79"/>
      <c r="L706" s="80"/>
      <c r="M706" s="177"/>
      <c r="N706" s="309" t="str">
        <f t="shared" ca="1" si="205"/>
        <v/>
      </c>
      <c r="O706" s="310" t="str">
        <f ca="1">IFERROR(IF(VLOOKUP($E706,'SD Abgabe'!$A$32:$N$610,'SD Abgabe'!$D$28,FALSE)=0,"",VLOOKUP($E706,'SD Abgabe'!$A$32:$N$610,'SD Abgabe'!$D$28,FALSE)),"")</f>
        <v/>
      </c>
      <c r="P706" s="313"/>
      <c r="Q706" s="317" t="str">
        <f>IF(OR($M706=0,L706&lt;&gt;0),"",IFERROR(VLOOKUP($E706,'SD Abgabe'!$A$32:$N$610,'SD Abgabe'!$E$28,FALSE),""))</f>
        <v/>
      </c>
      <c r="R706" s="87"/>
      <c r="S706" s="81" t="str">
        <f t="shared" si="206"/>
        <v/>
      </c>
      <c r="T706" s="82">
        <f>IF(M706="Tierische Erzeugnisse",IF(OR($M706=0,L706&lt;&gt;0,U706&gt;0),"",IFERROR(VLOOKUP($E706,'SD Abgabe'!$A$32:$N$4326,'SD Abgabe'!$J$28,FALSE),0)),)</f>
        <v>0</v>
      </c>
      <c r="U706" s="83"/>
      <c r="V706" s="81" t="str">
        <f t="shared" si="218"/>
        <v/>
      </c>
      <c r="W706" s="82">
        <f>IF(M706="organische Düngemittel",IF(OR($M706=0,L706&lt;&gt;0,X706&gt;0),"",IFERROR(VLOOKUP($E706,'SD Abgabe'!$A$32:$N$4326,'SD Abgabe'!$J$28,FALSE),)),)</f>
        <v>0</v>
      </c>
      <c r="X706" s="84"/>
      <c r="Y706" s="85" t="str">
        <f ca="1">IFERROR(VLOOKUP($E706,'SD Abgabe'!$A$32:$N$610,Y$20,FALSE),"")</f>
        <v/>
      </c>
      <c r="Z706" s="86" t="str">
        <f ca="1">IFERROR(IF(AND(J706&lt;&gt;"eigene Stoffe",VLOOKUP($E706,'SD Abgabe'!$A$32:$N$610,'SD Abgabe'!$G$28,FALSE)=0),"",IF($L706&lt;&gt;0,"",IFERROR(IF(AND(P706&gt;0,O706&lt;&gt;"",Q706&lt;&gt;"t TM"),VLOOKUP($E706,'SD Abgabe'!$A$32:$N$610,'SD Abgabe'!$G$28,FALSE)/O706*P706,VLOOKUP($E706,'SD Abgabe'!$A$32:$N$610,'SD Abgabe'!$G$28,FALSE)),""))),"")</f>
        <v/>
      </c>
      <c r="AA706" s="87"/>
      <c r="AB706" s="86" t="str">
        <f ca="1">IFERROR(IF(AND(J706&lt;&gt;"eigene Stoffe",VLOOKUP($E706,'SD Abgabe'!$A$32:$N$610,'SD Abgabe'!$H$28,FALSE)=0),"",IF($L706&lt;&gt;0,"",IFERROR(IF(AND(P706&gt;0,O706&lt;&gt;"",Q706&lt;&gt;"t TM"),VLOOKUP($E706,'SD Abgabe'!$A$32:$N$610,'SD Abgabe'!$H$28,FALSE)/O706*P706,VLOOKUP($E706,'SD Abgabe'!$A$32:$N$610,'SD Abgabe'!$H$28,FALSE)),""))),"")</f>
        <v/>
      </c>
      <c r="AC706" s="87"/>
      <c r="AD706" s="424" t="s">
        <v>667</v>
      </c>
      <c r="AE706" s="26" t="str">
        <f>IF($M706=0,"",IFERROR(VLOOKUP($E706,'SD Abgabe'!$A$32:$N$556,AE$20,FALSE),""))</f>
        <v/>
      </c>
      <c r="AF706" s="15">
        <f t="shared" ca="1" si="219"/>
        <v>0</v>
      </c>
      <c r="AG706">
        <f t="shared" ca="1" si="207"/>
        <v>0</v>
      </c>
      <c r="AH706">
        <f t="shared" ca="1" si="208"/>
        <v>0</v>
      </c>
      <c r="AI706">
        <f t="shared" ca="1" si="209"/>
        <v>0</v>
      </c>
      <c r="AJ706">
        <f t="shared" ca="1" si="210"/>
        <v>0</v>
      </c>
      <c r="AK706">
        <f t="shared" si="220"/>
        <v>0</v>
      </c>
      <c r="AL706" s="28" t="e">
        <f ca="1">COUNTIF(OFFSET('SD Abgabe'!$C$32,VLOOKUP(J706,Art_Abgabe,3,FALSE),0,VLOOKUP(J706,Art_Abgabe,4,FALSE)-VLOOKUP(J706,Art_Abgabe,3,FALSE)+1,1),K706)</f>
        <v>#N/A</v>
      </c>
      <c r="AM706" s="14">
        <f ca="1">COUNTIF(OFFSET('SD Abgabe'!$M$32,VLOOKUP(E706,'SD Abgabe'!$A$33:$X$485,'SD Abgabe'!$X$28,FALSE),0,1,VLOOKUP(E706,'SD Abgabe'!$A$33:$Y$485,'SD Abgabe'!$Y$28,FALSE)),M706)</f>
        <v>0</v>
      </c>
      <c r="AN706" s="91">
        <f t="shared" ca="1" si="211"/>
        <v>0</v>
      </c>
      <c r="AO706" s="98">
        <f t="shared" si="221"/>
        <v>3</v>
      </c>
      <c r="AP706" s="98">
        <f t="shared" si="212"/>
        <v>0</v>
      </c>
      <c r="AQ706" s="17" t="str">
        <f t="shared" si="213"/>
        <v>1900-1-Abgabe</v>
      </c>
    </row>
    <row r="707" spans="1:43">
      <c r="A707" s="98">
        <f t="shared" si="202"/>
        <v>0</v>
      </c>
      <c r="B707" s="98" t="str">
        <f>IF(C707=1,SUM($C$23:C707),"")</f>
        <v/>
      </c>
      <c r="C707" s="98">
        <f t="shared" si="203"/>
        <v>0</v>
      </c>
      <c r="D707" t="str">
        <f t="shared" si="215"/>
        <v>1900-1-Abgabe-</v>
      </c>
      <c r="E707" s="7" t="str">
        <f t="shared" ca="1" si="204"/>
        <v>-</v>
      </c>
      <c r="F707" s="7">
        <f t="shared" si="216"/>
        <v>1900</v>
      </c>
      <c r="G707" s="7">
        <f t="shared" si="217"/>
        <v>1</v>
      </c>
      <c r="H707" s="162">
        <f t="shared" si="214"/>
        <v>685</v>
      </c>
      <c r="I707" s="77"/>
      <c r="J707" s="78"/>
      <c r="K707" s="79"/>
      <c r="L707" s="80"/>
      <c r="M707" s="177"/>
      <c r="N707" s="309" t="str">
        <f t="shared" ca="1" si="205"/>
        <v/>
      </c>
      <c r="O707" s="310" t="str">
        <f ca="1">IFERROR(IF(VLOOKUP($E707,'SD Abgabe'!$A$32:$N$610,'SD Abgabe'!$D$28,FALSE)=0,"",VLOOKUP($E707,'SD Abgabe'!$A$32:$N$610,'SD Abgabe'!$D$28,FALSE)),"")</f>
        <v/>
      </c>
      <c r="P707" s="313"/>
      <c r="Q707" s="317" t="str">
        <f>IF(OR($M707=0,L707&lt;&gt;0),"",IFERROR(VLOOKUP($E707,'SD Abgabe'!$A$32:$N$610,'SD Abgabe'!$E$28,FALSE),""))</f>
        <v/>
      </c>
      <c r="R707" s="87"/>
      <c r="S707" s="81" t="str">
        <f t="shared" si="206"/>
        <v/>
      </c>
      <c r="T707" s="82">
        <f>IF(M707="Tierische Erzeugnisse",IF(OR($M707=0,L707&lt;&gt;0,U707&gt;0),"",IFERROR(VLOOKUP($E707,'SD Abgabe'!$A$32:$N$4326,'SD Abgabe'!$J$28,FALSE),0)),)</f>
        <v>0</v>
      </c>
      <c r="U707" s="83"/>
      <c r="V707" s="81" t="str">
        <f t="shared" si="218"/>
        <v/>
      </c>
      <c r="W707" s="82">
        <f>IF(M707="organische Düngemittel",IF(OR($M707=0,L707&lt;&gt;0,X707&gt;0),"",IFERROR(VLOOKUP($E707,'SD Abgabe'!$A$32:$N$4326,'SD Abgabe'!$J$28,FALSE),)),)</f>
        <v>0</v>
      </c>
      <c r="X707" s="84"/>
      <c r="Y707" s="85" t="str">
        <f ca="1">IFERROR(VLOOKUP($E707,'SD Abgabe'!$A$32:$N$610,Y$20,FALSE),"")</f>
        <v/>
      </c>
      <c r="Z707" s="86" t="str">
        <f ca="1">IFERROR(IF(AND(J707&lt;&gt;"eigene Stoffe",VLOOKUP($E707,'SD Abgabe'!$A$32:$N$610,'SD Abgabe'!$G$28,FALSE)=0),"",IF($L707&lt;&gt;0,"",IFERROR(IF(AND(P707&gt;0,O707&lt;&gt;"",Q707&lt;&gt;"t TM"),VLOOKUP($E707,'SD Abgabe'!$A$32:$N$610,'SD Abgabe'!$G$28,FALSE)/O707*P707,VLOOKUP($E707,'SD Abgabe'!$A$32:$N$610,'SD Abgabe'!$G$28,FALSE)),""))),"")</f>
        <v/>
      </c>
      <c r="AA707" s="87"/>
      <c r="AB707" s="86" t="str">
        <f ca="1">IFERROR(IF(AND(J707&lt;&gt;"eigene Stoffe",VLOOKUP($E707,'SD Abgabe'!$A$32:$N$610,'SD Abgabe'!$H$28,FALSE)=0),"",IF($L707&lt;&gt;0,"",IFERROR(IF(AND(P707&gt;0,O707&lt;&gt;"",Q707&lt;&gt;"t TM"),VLOOKUP($E707,'SD Abgabe'!$A$32:$N$610,'SD Abgabe'!$H$28,FALSE)/O707*P707,VLOOKUP($E707,'SD Abgabe'!$A$32:$N$610,'SD Abgabe'!$H$28,FALSE)),""))),"")</f>
        <v/>
      </c>
      <c r="AC707" s="87"/>
      <c r="AD707" s="424" t="s">
        <v>667</v>
      </c>
      <c r="AE707" s="26" t="str">
        <f>IF($M707=0,"",IFERROR(VLOOKUP($E707,'SD Abgabe'!$A$32:$N$556,AE$20,FALSE),""))</f>
        <v/>
      </c>
      <c r="AF707" s="15">
        <f t="shared" ca="1" si="219"/>
        <v>0</v>
      </c>
      <c r="AG707">
        <f t="shared" ca="1" si="207"/>
        <v>0</v>
      </c>
      <c r="AH707">
        <f t="shared" ca="1" si="208"/>
        <v>0</v>
      </c>
      <c r="AI707">
        <f t="shared" ca="1" si="209"/>
        <v>0</v>
      </c>
      <c r="AJ707">
        <f t="shared" ca="1" si="210"/>
        <v>0</v>
      </c>
      <c r="AK707">
        <f t="shared" si="220"/>
        <v>0</v>
      </c>
      <c r="AL707" s="28" t="e">
        <f ca="1">COUNTIF(OFFSET('SD Abgabe'!$C$32,VLOOKUP(J707,Art_Abgabe,3,FALSE),0,VLOOKUP(J707,Art_Abgabe,4,FALSE)-VLOOKUP(J707,Art_Abgabe,3,FALSE)+1,1),K707)</f>
        <v>#N/A</v>
      </c>
      <c r="AM707" s="14">
        <f ca="1">COUNTIF(OFFSET('SD Abgabe'!$M$32,VLOOKUP(E707,'SD Abgabe'!$A$33:$X$485,'SD Abgabe'!$X$28,FALSE),0,1,VLOOKUP(E707,'SD Abgabe'!$A$33:$Y$485,'SD Abgabe'!$Y$28,FALSE)),M707)</f>
        <v>0</v>
      </c>
      <c r="AN707" s="91">
        <f t="shared" ca="1" si="211"/>
        <v>0</v>
      </c>
      <c r="AO707" s="98">
        <f t="shared" si="221"/>
        <v>3</v>
      </c>
      <c r="AP707" s="98">
        <f t="shared" si="212"/>
        <v>0</v>
      </c>
      <c r="AQ707" s="17" t="str">
        <f t="shared" si="213"/>
        <v>1900-1-Abgabe</v>
      </c>
    </row>
    <row r="708" spans="1:43">
      <c r="A708" s="98">
        <f t="shared" si="202"/>
        <v>0</v>
      </c>
      <c r="B708" s="98" t="str">
        <f>IF(C708=1,SUM($C$23:C708),"")</f>
        <v/>
      </c>
      <c r="C708" s="98">
        <f t="shared" si="203"/>
        <v>0</v>
      </c>
      <c r="D708" t="str">
        <f t="shared" si="215"/>
        <v>1900-1-Abgabe-</v>
      </c>
      <c r="E708" s="7" t="str">
        <f t="shared" ca="1" si="204"/>
        <v>-</v>
      </c>
      <c r="F708" s="7">
        <f t="shared" si="216"/>
        <v>1900</v>
      </c>
      <c r="G708" s="7">
        <f t="shared" si="217"/>
        <v>1</v>
      </c>
      <c r="H708" s="162">
        <f t="shared" si="214"/>
        <v>686</v>
      </c>
      <c r="I708" s="77"/>
      <c r="J708" s="78"/>
      <c r="K708" s="79"/>
      <c r="L708" s="80"/>
      <c r="M708" s="177"/>
      <c r="N708" s="309" t="str">
        <f t="shared" ca="1" si="205"/>
        <v/>
      </c>
      <c r="O708" s="310" t="str">
        <f ca="1">IFERROR(IF(VLOOKUP($E708,'SD Abgabe'!$A$32:$N$610,'SD Abgabe'!$D$28,FALSE)=0,"",VLOOKUP($E708,'SD Abgabe'!$A$32:$N$610,'SD Abgabe'!$D$28,FALSE)),"")</f>
        <v/>
      </c>
      <c r="P708" s="313"/>
      <c r="Q708" s="317" t="str">
        <f>IF(OR($M708=0,L708&lt;&gt;0),"",IFERROR(VLOOKUP($E708,'SD Abgabe'!$A$32:$N$610,'SD Abgabe'!$E$28,FALSE),""))</f>
        <v/>
      </c>
      <c r="R708" s="87"/>
      <c r="S708" s="81" t="str">
        <f t="shared" si="206"/>
        <v/>
      </c>
      <c r="T708" s="82">
        <f>IF(M708="Tierische Erzeugnisse",IF(OR($M708=0,L708&lt;&gt;0,U708&gt;0),"",IFERROR(VLOOKUP($E708,'SD Abgabe'!$A$32:$N$4326,'SD Abgabe'!$J$28,FALSE),0)),)</f>
        <v>0</v>
      </c>
      <c r="U708" s="83"/>
      <c r="V708" s="81" t="str">
        <f t="shared" si="218"/>
        <v/>
      </c>
      <c r="W708" s="82">
        <f>IF(M708="organische Düngemittel",IF(OR($M708=0,L708&lt;&gt;0,X708&gt;0),"",IFERROR(VLOOKUP($E708,'SD Abgabe'!$A$32:$N$4326,'SD Abgabe'!$J$28,FALSE),)),)</f>
        <v>0</v>
      </c>
      <c r="X708" s="84"/>
      <c r="Y708" s="85" t="str">
        <f ca="1">IFERROR(VLOOKUP($E708,'SD Abgabe'!$A$32:$N$610,Y$20,FALSE),"")</f>
        <v/>
      </c>
      <c r="Z708" s="86" t="str">
        <f ca="1">IFERROR(IF(AND(J708&lt;&gt;"eigene Stoffe",VLOOKUP($E708,'SD Abgabe'!$A$32:$N$610,'SD Abgabe'!$G$28,FALSE)=0),"",IF($L708&lt;&gt;0,"",IFERROR(IF(AND(P708&gt;0,O708&lt;&gt;"",Q708&lt;&gt;"t TM"),VLOOKUP($E708,'SD Abgabe'!$A$32:$N$610,'SD Abgabe'!$G$28,FALSE)/O708*P708,VLOOKUP($E708,'SD Abgabe'!$A$32:$N$610,'SD Abgabe'!$G$28,FALSE)),""))),"")</f>
        <v/>
      </c>
      <c r="AA708" s="87"/>
      <c r="AB708" s="86" t="str">
        <f ca="1">IFERROR(IF(AND(J708&lt;&gt;"eigene Stoffe",VLOOKUP($E708,'SD Abgabe'!$A$32:$N$610,'SD Abgabe'!$H$28,FALSE)=0),"",IF($L708&lt;&gt;0,"",IFERROR(IF(AND(P708&gt;0,O708&lt;&gt;"",Q708&lt;&gt;"t TM"),VLOOKUP($E708,'SD Abgabe'!$A$32:$N$610,'SD Abgabe'!$H$28,FALSE)/O708*P708,VLOOKUP($E708,'SD Abgabe'!$A$32:$N$610,'SD Abgabe'!$H$28,FALSE)),""))),"")</f>
        <v/>
      </c>
      <c r="AC708" s="87"/>
      <c r="AD708" s="424" t="s">
        <v>667</v>
      </c>
      <c r="AE708" s="26" t="str">
        <f>IF($M708=0,"",IFERROR(VLOOKUP($E708,'SD Abgabe'!$A$32:$N$556,AE$20,FALSE),""))</f>
        <v/>
      </c>
      <c r="AF708" s="15">
        <f t="shared" ca="1" si="219"/>
        <v>0</v>
      </c>
      <c r="AG708">
        <f t="shared" ca="1" si="207"/>
        <v>0</v>
      </c>
      <c r="AH708">
        <f t="shared" ca="1" si="208"/>
        <v>0</v>
      </c>
      <c r="AI708">
        <f t="shared" ca="1" si="209"/>
        <v>0</v>
      </c>
      <c r="AJ708">
        <f t="shared" ca="1" si="210"/>
        <v>0</v>
      </c>
      <c r="AK708">
        <f t="shared" si="220"/>
        <v>0</v>
      </c>
      <c r="AL708" s="28" t="e">
        <f ca="1">COUNTIF(OFFSET('SD Abgabe'!$C$32,VLOOKUP(J708,Art_Abgabe,3,FALSE),0,VLOOKUP(J708,Art_Abgabe,4,FALSE)-VLOOKUP(J708,Art_Abgabe,3,FALSE)+1,1),K708)</f>
        <v>#N/A</v>
      </c>
      <c r="AM708" s="14">
        <f ca="1">COUNTIF(OFFSET('SD Abgabe'!$M$32,VLOOKUP(E708,'SD Abgabe'!$A$33:$X$485,'SD Abgabe'!$X$28,FALSE),0,1,VLOOKUP(E708,'SD Abgabe'!$A$33:$Y$485,'SD Abgabe'!$Y$28,FALSE)),M708)</f>
        <v>0</v>
      </c>
      <c r="AN708" s="91">
        <f t="shared" ca="1" si="211"/>
        <v>0</v>
      </c>
      <c r="AO708" s="98">
        <f t="shared" si="221"/>
        <v>3</v>
      </c>
      <c r="AP708" s="98">
        <f t="shared" si="212"/>
        <v>0</v>
      </c>
      <c r="AQ708" s="17" t="str">
        <f t="shared" si="213"/>
        <v>1900-1-Abgabe</v>
      </c>
    </row>
    <row r="709" spans="1:43">
      <c r="A709" s="98">
        <f t="shared" si="202"/>
        <v>0</v>
      </c>
      <c r="B709" s="98" t="str">
        <f>IF(C709=1,SUM($C$23:C709),"")</f>
        <v/>
      </c>
      <c r="C709" s="98">
        <f t="shared" si="203"/>
        <v>0</v>
      </c>
      <c r="D709" t="str">
        <f t="shared" si="215"/>
        <v>1900-1-Abgabe-</v>
      </c>
      <c r="E709" s="7" t="str">
        <f t="shared" ca="1" si="204"/>
        <v>-</v>
      </c>
      <c r="F709" s="7">
        <f t="shared" si="216"/>
        <v>1900</v>
      </c>
      <c r="G709" s="7">
        <f t="shared" si="217"/>
        <v>1</v>
      </c>
      <c r="H709" s="162">
        <f t="shared" si="214"/>
        <v>687</v>
      </c>
      <c r="I709" s="77"/>
      <c r="J709" s="78"/>
      <c r="K709" s="79"/>
      <c r="L709" s="80"/>
      <c r="M709" s="177"/>
      <c r="N709" s="309" t="str">
        <f t="shared" ca="1" si="205"/>
        <v/>
      </c>
      <c r="O709" s="310" t="str">
        <f ca="1">IFERROR(IF(VLOOKUP($E709,'SD Abgabe'!$A$32:$N$610,'SD Abgabe'!$D$28,FALSE)=0,"",VLOOKUP($E709,'SD Abgabe'!$A$32:$N$610,'SD Abgabe'!$D$28,FALSE)),"")</f>
        <v/>
      </c>
      <c r="P709" s="313"/>
      <c r="Q709" s="317" t="str">
        <f>IF(OR($M709=0,L709&lt;&gt;0),"",IFERROR(VLOOKUP($E709,'SD Abgabe'!$A$32:$N$610,'SD Abgabe'!$E$28,FALSE),""))</f>
        <v/>
      </c>
      <c r="R709" s="87"/>
      <c r="S709" s="81" t="str">
        <f t="shared" si="206"/>
        <v/>
      </c>
      <c r="T709" s="82">
        <f>IF(M709="Tierische Erzeugnisse",IF(OR($M709=0,L709&lt;&gt;0,U709&gt;0),"",IFERROR(VLOOKUP($E709,'SD Abgabe'!$A$32:$N$4326,'SD Abgabe'!$J$28,FALSE),0)),)</f>
        <v>0</v>
      </c>
      <c r="U709" s="83"/>
      <c r="V709" s="81" t="str">
        <f t="shared" si="218"/>
        <v/>
      </c>
      <c r="W709" s="82">
        <f>IF(M709="organische Düngemittel",IF(OR($M709=0,L709&lt;&gt;0,X709&gt;0),"",IFERROR(VLOOKUP($E709,'SD Abgabe'!$A$32:$N$4326,'SD Abgabe'!$J$28,FALSE),)),)</f>
        <v>0</v>
      </c>
      <c r="X709" s="84"/>
      <c r="Y709" s="85" t="str">
        <f ca="1">IFERROR(VLOOKUP($E709,'SD Abgabe'!$A$32:$N$610,Y$20,FALSE),"")</f>
        <v/>
      </c>
      <c r="Z709" s="86" t="str">
        <f ca="1">IFERROR(IF(AND(J709&lt;&gt;"eigene Stoffe",VLOOKUP($E709,'SD Abgabe'!$A$32:$N$610,'SD Abgabe'!$G$28,FALSE)=0),"",IF($L709&lt;&gt;0,"",IFERROR(IF(AND(P709&gt;0,O709&lt;&gt;"",Q709&lt;&gt;"t TM"),VLOOKUP($E709,'SD Abgabe'!$A$32:$N$610,'SD Abgabe'!$G$28,FALSE)/O709*P709,VLOOKUP($E709,'SD Abgabe'!$A$32:$N$610,'SD Abgabe'!$G$28,FALSE)),""))),"")</f>
        <v/>
      </c>
      <c r="AA709" s="87"/>
      <c r="AB709" s="86" t="str">
        <f ca="1">IFERROR(IF(AND(J709&lt;&gt;"eigene Stoffe",VLOOKUP($E709,'SD Abgabe'!$A$32:$N$610,'SD Abgabe'!$H$28,FALSE)=0),"",IF($L709&lt;&gt;0,"",IFERROR(IF(AND(P709&gt;0,O709&lt;&gt;"",Q709&lt;&gt;"t TM"),VLOOKUP($E709,'SD Abgabe'!$A$32:$N$610,'SD Abgabe'!$H$28,FALSE)/O709*P709,VLOOKUP($E709,'SD Abgabe'!$A$32:$N$610,'SD Abgabe'!$H$28,FALSE)),""))),"")</f>
        <v/>
      </c>
      <c r="AC709" s="87"/>
      <c r="AD709" s="424" t="s">
        <v>667</v>
      </c>
      <c r="AE709" s="26" t="str">
        <f>IF($M709=0,"",IFERROR(VLOOKUP($E709,'SD Abgabe'!$A$32:$N$556,AE$20,FALSE),""))</f>
        <v/>
      </c>
      <c r="AF709" s="15">
        <f t="shared" ca="1" si="219"/>
        <v>0</v>
      </c>
      <c r="AG709">
        <f t="shared" ca="1" si="207"/>
        <v>0</v>
      </c>
      <c r="AH709">
        <f t="shared" ca="1" si="208"/>
        <v>0</v>
      </c>
      <c r="AI709">
        <f t="shared" ca="1" si="209"/>
        <v>0</v>
      </c>
      <c r="AJ709">
        <f t="shared" ca="1" si="210"/>
        <v>0</v>
      </c>
      <c r="AK709">
        <f t="shared" si="220"/>
        <v>0</v>
      </c>
      <c r="AL709" s="28" t="e">
        <f ca="1">COUNTIF(OFFSET('SD Abgabe'!$C$32,VLOOKUP(J709,Art_Abgabe,3,FALSE),0,VLOOKUP(J709,Art_Abgabe,4,FALSE)-VLOOKUP(J709,Art_Abgabe,3,FALSE)+1,1),K709)</f>
        <v>#N/A</v>
      </c>
      <c r="AM709" s="14">
        <f ca="1">COUNTIF(OFFSET('SD Abgabe'!$M$32,VLOOKUP(E709,'SD Abgabe'!$A$33:$X$485,'SD Abgabe'!$X$28,FALSE),0,1,VLOOKUP(E709,'SD Abgabe'!$A$33:$Y$485,'SD Abgabe'!$Y$28,FALSE)),M709)</f>
        <v>0</v>
      </c>
      <c r="AN709" s="91">
        <f t="shared" ca="1" si="211"/>
        <v>0</v>
      </c>
      <c r="AO709" s="98">
        <f t="shared" si="221"/>
        <v>3</v>
      </c>
      <c r="AP709" s="98">
        <f t="shared" si="212"/>
        <v>0</v>
      </c>
      <c r="AQ709" s="17" t="str">
        <f t="shared" si="213"/>
        <v>1900-1-Abgabe</v>
      </c>
    </row>
    <row r="710" spans="1:43">
      <c r="A710" s="98">
        <f t="shared" si="202"/>
        <v>0</v>
      </c>
      <c r="B710" s="98" t="str">
        <f>IF(C710=1,SUM($C$23:C710),"")</f>
        <v/>
      </c>
      <c r="C710" s="98">
        <f t="shared" si="203"/>
        <v>0</v>
      </c>
      <c r="D710" t="str">
        <f t="shared" si="215"/>
        <v>1900-1-Abgabe-</v>
      </c>
      <c r="E710" s="7" t="str">
        <f t="shared" ca="1" si="204"/>
        <v>-</v>
      </c>
      <c r="F710" s="7">
        <f t="shared" si="216"/>
        <v>1900</v>
      </c>
      <c r="G710" s="7">
        <f t="shared" si="217"/>
        <v>1</v>
      </c>
      <c r="H710" s="162">
        <f t="shared" si="214"/>
        <v>688</v>
      </c>
      <c r="I710" s="77"/>
      <c r="J710" s="78"/>
      <c r="K710" s="79"/>
      <c r="L710" s="80"/>
      <c r="M710" s="177"/>
      <c r="N710" s="309" t="str">
        <f t="shared" ca="1" si="205"/>
        <v/>
      </c>
      <c r="O710" s="310" t="str">
        <f ca="1">IFERROR(IF(VLOOKUP($E710,'SD Abgabe'!$A$32:$N$610,'SD Abgabe'!$D$28,FALSE)=0,"",VLOOKUP($E710,'SD Abgabe'!$A$32:$N$610,'SD Abgabe'!$D$28,FALSE)),"")</f>
        <v/>
      </c>
      <c r="P710" s="313"/>
      <c r="Q710" s="317" t="str">
        <f>IF(OR($M710=0,L710&lt;&gt;0),"",IFERROR(VLOOKUP($E710,'SD Abgabe'!$A$32:$N$610,'SD Abgabe'!$E$28,FALSE),""))</f>
        <v/>
      </c>
      <c r="R710" s="87"/>
      <c r="S710" s="81" t="str">
        <f t="shared" si="206"/>
        <v/>
      </c>
      <c r="T710" s="82">
        <f>IF(M710="Tierische Erzeugnisse",IF(OR($M710=0,L710&lt;&gt;0,U710&gt;0),"",IFERROR(VLOOKUP($E710,'SD Abgabe'!$A$32:$N$4326,'SD Abgabe'!$J$28,FALSE),0)),)</f>
        <v>0</v>
      </c>
      <c r="U710" s="83"/>
      <c r="V710" s="81" t="str">
        <f t="shared" si="218"/>
        <v/>
      </c>
      <c r="W710" s="82">
        <f>IF(M710="organische Düngemittel",IF(OR($M710=0,L710&lt;&gt;0,X710&gt;0),"",IFERROR(VLOOKUP($E710,'SD Abgabe'!$A$32:$N$4326,'SD Abgabe'!$J$28,FALSE),)),)</f>
        <v>0</v>
      </c>
      <c r="X710" s="84"/>
      <c r="Y710" s="85" t="str">
        <f ca="1">IFERROR(VLOOKUP($E710,'SD Abgabe'!$A$32:$N$610,Y$20,FALSE),"")</f>
        <v/>
      </c>
      <c r="Z710" s="86" t="str">
        <f ca="1">IFERROR(IF(AND(J710&lt;&gt;"eigene Stoffe",VLOOKUP($E710,'SD Abgabe'!$A$32:$N$610,'SD Abgabe'!$G$28,FALSE)=0),"",IF($L710&lt;&gt;0,"",IFERROR(IF(AND(P710&gt;0,O710&lt;&gt;"",Q710&lt;&gt;"t TM"),VLOOKUP($E710,'SD Abgabe'!$A$32:$N$610,'SD Abgabe'!$G$28,FALSE)/O710*P710,VLOOKUP($E710,'SD Abgabe'!$A$32:$N$610,'SD Abgabe'!$G$28,FALSE)),""))),"")</f>
        <v/>
      </c>
      <c r="AA710" s="87"/>
      <c r="AB710" s="86" t="str">
        <f ca="1">IFERROR(IF(AND(J710&lt;&gt;"eigene Stoffe",VLOOKUP($E710,'SD Abgabe'!$A$32:$N$610,'SD Abgabe'!$H$28,FALSE)=0),"",IF($L710&lt;&gt;0,"",IFERROR(IF(AND(P710&gt;0,O710&lt;&gt;"",Q710&lt;&gt;"t TM"),VLOOKUP($E710,'SD Abgabe'!$A$32:$N$610,'SD Abgabe'!$H$28,FALSE)/O710*P710,VLOOKUP($E710,'SD Abgabe'!$A$32:$N$610,'SD Abgabe'!$H$28,FALSE)),""))),"")</f>
        <v/>
      </c>
      <c r="AC710" s="87"/>
      <c r="AD710" s="424" t="s">
        <v>667</v>
      </c>
      <c r="AE710" s="26" t="str">
        <f>IF($M710=0,"",IFERROR(VLOOKUP($E710,'SD Abgabe'!$A$32:$N$556,AE$20,FALSE),""))</f>
        <v/>
      </c>
      <c r="AF710" s="15">
        <f t="shared" ca="1" si="219"/>
        <v>0</v>
      </c>
      <c r="AG710">
        <f t="shared" ca="1" si="207"/>
        <v>0</v>
      </c>
      <c r="AH710">
        <f t="shared" ca="1" si="208"/>
        <v>0</v>
      </c>
      <c r="AI710">
        <f t="shared" ca="1" si="209"/>
        <v>0</v>
      </c>
      <c r="AJ710">
        <f t="shared" ca="1" si="210"/>
        <v>0</v>
      </c>
      <c r="AK710">
        <f t="shared" si="220"/>
        <v>0</v>
      </c>
      <c r="AL710" s="28" t="e">
        <f ca="1">COUNTIF(OFFSET('SD Abgabe'!$C$32,VLOOKUP(J710,Art_Abgabe,3,FALSE),0,VLOOKUP(J710,Art_Abgabe,4,FALSE)-VLOOKUP(J710,Art_Abgabe,3,FALSE)+1,1),K710)</f>
        <v>#N/A</v>
      </c>
      <c r="AM710" s="14">
        <f ca="1">COUNTIF(OFFSET('SD Abgabe'!$M$32,VLOOKUP(E710,'SD Abgabe'!$A$33:$X$485,'SD Abgabe'!$X$28,FALSE),0,1,VLOOKUP(E710,'SD Abgabe'!$A$33:$Y$485,'SD Abgabe'!$Y$28,FALSE)),M710)</f>
        <v>0</v>
      </c>
      <c r="AN710" s="91">
        <f t="shared" ca="1" si="211"/>
        <v>0</v>
      </c>
      <c r="AO710" s="98">
        <f t="shared" si="221"/>
        <v>3</v>
      </c>
      <c r="AP710" s="98">
        <f t="shared" si="212"/>
        <v>0</v>
      </c>
      <c r="AQ710" s="17" t="str">
        <f t="shared" si="213"/>
        <v>1900-1-Abgabe</v>
      </c>
    </row>
    <row r="711" spans="1:43">
      <c r="A711" s="98">
        <f t="shared" si="202"/>
        <v>0</v>
      </c>
      <c r="B711" s="98" t="str">
        <f>IF(C711=1,SUM($C$23:C711),"")</f>
        <v/>
      </c>
      <c r="C711" s="98">
        <f t="shared" si="203"/>
        <v>0</v>
      </c>
      <c r="D711" t="str">
        <f t="shared" si="215"/>
        <v>1900-1-Abgabe-</v>
      </c>
      <c r="E711" s="7" t="str">
        <f t="shared" ca="1" si="204"/>
        <v>-</v>
      </c>
      <c r="F711" s="7">
        <f t="shared" si="216"/>
        <v>1900</v>
      </c>
      <c r="G711" s="7">
        <f t="shared" si="217"/>
        <v>1</v>
      </c>
      <c r="H711" s="162">
        <f t="shared" si="214"/>
        <v>689</v>
      </c>
      <c r="I711" s="77"/>
      <c r="J711" s="78"/>
      <c r="K711" s="79"/>
      <c r="L711" s="80"/>
      <c r="M711" s="177"/>
      <c r="N711" s="309" t="str">
        <f t="shared" ca="1" si="205"/>
        <v/>
      </c>
      <c r="O711" s="310" t="str">
        <f ca="1">IFERROR(IF(VLOOKUP($E711,'SD Abgabe'!$A$32:$N$610,'SD Abgabe'!$D$28,FALSE)=0,"",VLOOKUP($E711,'SD Abgabe'!$A$32:$N$610,'SD Abgabe'!$D$28,FALSE)),"")</f>
        <v/>
      </c>
      <c r="P711" s="313"/>
      <c r="Q711" s="317" t="str">
        <f>IF(OR($M711=0,L711&lt;&gt;0),"",IFERROR(VLOOKUP($E711,'SD Abgabe'!$A$32:$N$610,'SD Abgabe'!$E$28,FALSE),""))</f>
        <v/>
      </c>
      <c r="R711" s="87"/>
      <c r="S711" s="81" t="str">
        <f t="shared" si="206"/>
        <v/>
      </c>
      <c r="T711" s="82">
        <f>IF(M711="Tierische Erzeugnisse",IF(OR($M711=0,L711&lt;&gt;0,U711&gt;0),"",IFERROR(VLOOKUP($E711,'SD Abgabe'!$A$32:$N$4326,'SD Abgabe'!$J$28,FALSE),0)),)</f>
        <v>0</v>
      </c>
      <c r="U711" s="83"/>
      <c r="V711" s="81" t="str">
        <f t="shared" si="218"/>
        <v/>
      </c>
      <c r="W711" s="82">
        <f>IF(M711="organische Düngemittel",IF(OR($M711=0,L711&lt;&gt;0,X711&gt;0),"",IFERROR(VLOOKUP($E711,'SD Abgabe'!$A$32:$N$4326,'SD Abgabe'!$J$28,FALSE),)),)</f>
        <v>0</v>
      </c>
      <c r="X711" s="84"/>
      <c r="Y711" s="85" t="str">
        <f ca="1">IFERROR(VLOOKUP($E711,'SD Abgabe'!$A$32:$N$610,Y$20,FALSE),"")</f>
        <v/>
      </c>
      <c r="Z711" s="86" t="str">
        <f ca="1">IFERROR(IF(AND(J711&lt;&gt;"eigene Stoffe",VLOOKUP($E711,'SD Abgabe'!$A$32:$N$610,'SD Abgabe'!$G$28,FALSE)=0),"",IF($L711&lt;&gt;0,"",IFERROR(IF(AND(P711&gt;0,O711&lt;&gt;"",Q711&lt;&gt;"t TM"),VLOOKUP($E711,'SD Abgabe'!$A$32:$N$610,'SD Abgabe'!$G$28,FALSE)/O711*P711,VLOOKUP($E711,'SD Abgabe'!$A$32:$N$610,'SD Abgabe'!$G$28,FALSE)),""))),"")</f>
        <v/>
      </c>
      <c r="AA711" s="87"/>
      <c r="AB711" s="86" t="str">
        <f ca="1">IFERROR(IF(AND(J711&lt;&gt;"eigene Stoffe",VLOOKUP($E711,'SD Abgabe'!$A$32:$N$610,'SD Abgabe'!$H$28,FALSE)=0),"",IF($L711&lt;&gt;0,"",IFERROR(IF(AND(P711&gt;0,O711&lt;&gt;"",Q711&lt;&gt;"t TM"),VLOOKUP($E711,'SD Abgabe'!$A$32:$N$610,'SD Abgabe'!$H$28,FALSE)/O711*P711,VLOOKUP($E711,'SD Abgabe'!$A$32:$N$610,'SD Abgabe'!$H$28,FALSE)),""))),"")</f>
        <v/>
      </c>
      <c r="AC711" s="87"/>
      <c r="AD711" s="424" t="s">
        <v>667</v>
      </c>
      <c r="AE711" s="26" t="str">
        <f>IF($M711=0,"",IFERROR(VLOOKUP($E711,'SD Abgabe'!$A$32:$N$556,AE$20,FALSE),""))</f>
        <v/>
      </c>
      <c r="AF711" s="15">
        <f t="shared" ca="1" si="219"/>
        <v>0</v>
      </c>
      <c r="AG711">
        <f t="shared" ca="1" si="207"/>
        <v>0</v>
      </c>
      <c r="AH711">
        <f t="shared" ca="1" si="208"/>
        <v>0</v>
      </c>
      <c r="AI711">
        <f t="shared" ca="1" si="209"/>
        <v>0</v>
      </c>
      <c r="AJ711">
        <f t="shared" ca="1" si="210"/>
        <v>0</v>
      </c>
      <c r="AK711">
        <f t="shared" si="220"/>
        <v>0</v>
      </c>
      <c r="AL711" s="28" t="e">
        <f ca="1">COUNTIF(OFFSET('SD Abgabe'!$C$32,VLOOKUP(J711,Art_Abgabe,3,FALSE),0,VLOOKUP(J711,Art_Abgabe,4,FALSE)-VLOOKUP(J711,Art_Abgabe,3,FALSE)+1,1),K711)</f>
        <v>#N/A</v>
      </c>
      <c r="AM711" s="14">
        <f ca="1">COUNTIF(OFFSET('SD Abgabe'!$M$32,VLOOKUP(E711,'SD Abgabe'!$A$33:$X$485,'SD Abgabe'!$X$28,FALSE),0,1,VLOOKUP(E711,'SD Abgabe'!$A$33:$Y$485,'SD Abgabe'!$Y$28,FALSE)),M711)</f>
        <v>0</v>
      </c>
      <c r="AN711" s="91">
        <f t="shared" ca="1" si="211"/>
        <v>0</v>
      </c>
      <c r="AO711" s="98">
        <f t="shared" si="221"/>
        <v>3</v>
      </c>
      <c r="AP711" s="98">
        <f t="shared" si="212"/>
        <v>0</v>
      </c>
      <c r="AQ711" s="17" t="str">
        <f t="shared" si="213"/>
        <v>1900-1-Abgabe</v>
      </c>
    </row>
    <row r="712" spans="1:43">
      <c r="A712" s="98">
        <f t="shared" si="202"/>
        <v>0</v>
      </c>
      <c r="B712" s="98" t="str">
        <f>IF(C712=1,SUM($C$23:C712),"")</f>
        <v/>
      </c>
      <c r="C712" s="98">
        <f t="shared" si="203"/>
        <v>0</v>
      </c>
      <c r="D712" t="str">
        <f t="shared" si="215"/>
        <v>1900-1-Abgabe-</v>
      </c>
      <c r="E712" s="7" t="str">
        <f t="shared" ca="1" si="204"/>
        <v>-</v>
      </c>
      <c r="F712" s="7">
        <f t="shared" si="216"/>
        <v>1900</v>
      </c>
      <c r="G712" s="7">
        <f t="shared" si="217"/>
        <v>1</v>
      </c>
      <c r="H712" s="162">
        <f t="shared" si="214"/>
        <v>690</v>
      </c>
      <c r="I712" s="77"/>
      <c r="J712" s="78"/>
      <c r="K712" s="79"/>
      <c r="L712" s="80"/>
      <c r="M712" s="177"/>
      <c r="N712" s="309" t="str">
        <f t="shared" ca="1" si="205"/>
        <v/>
      </c>
      <c r="O712" s="310" t="str">
        <f ca="1">IFERROR(IF(VLOOKUP($E712,'SD Abgabe'!$A$32:$N$610,'SD Abgabe'!$D$28,FALSE)=0,"",VLOOKUP($E712,'SD Abgabe'!$A$32:$N$610,'SD Abgabe'!$D$28,FALSE)),"")</f>
        <v/>
      </c>
      <c r="P712" s="313"/>
      <c r="Q712" s="317" t="str">
        <f>IF(OR($M712=0,L712&lt;&gt;0),"",IFERROR(VLOOKUP($E712,'SD Abgabe'!$A$32:$N$610,'SD Abgabe'!$E$28,FALSE),""))</f>
        <v/>
      </c>
      <c r="R712" s="87"/>
      <c r="S712" s="81" t="str">
        <f t="shared" si="206"/>
        <v/>
      </c>
      <c r="T712" s="82">
        <f>IF(M712="Tierische Erzeugnisse",IF(OR($M712=0,L712&lt;&gt;0,U712&gt;0),"",IFERROR(VLOOKUP($E712,'SD Abgabe'!$A$32:$N$4326,'SD Abgabe'!$J$28,FALSE),0)),)</f>
        <v>0</v>
      </c>
      <c r="U712" s="83"/>
      <c r="V712" s="81" t="str">
        <f t="shared" si="218"/>
        <v/>
      </c>
      <c r="W712" s="82">
        <f>IF(M712="organische Düngemittel",IF(OR($M712=0,L712&lt;&gt;0,X712&gt;0),"",IFERROR(VLOOKUP($E712,'SD Abgabe'!$A$32:$N$4326,'SD Abgabe'!$J$28,FALSE),)),)</f>
        <v>0</v>
      </c>
      <c r="X712" s="84"/>
      <c r="Y712" s="85" t="str">
        <f ca="1">IFERROR(VLOOKUP($E712,'SD Abgabe'!$A$32:$N$610,Y$20,FALSE),"")</f>
        <v/>
      </c>
      <c r="Z712" s="86" t="str">
        <f ca="1">IFERROR(IF(AND(J712&lt;&gt;"eigene Stoffe",VLOOKUP($E712,'SD Abgabe'!$A$32:$N$610,'SD Abgabe'!$G$28,FALSE)=0),"",IF($L712&lt;&gt;0,"",IFERROR(IF(AND(P712&gt;0,O712&lt;&gt;"",Q712&lt;&gt;"t TM"),VLOOKUP($E712,'SD Abgabe'!$A$32:$N$610,'SD Abgabe'!$G$28,FALSE)/O712*P712,VLOOKUP($E712,'SD Abgabe'!$A$32:$N$610,'SD Abgabe'!$G$28,FALSE)),""))),"")</f>
        <v/>
      </c>
      <c r="AA712" s="87"/>
      <c r="AB712" s="86" t="str">
        <f ca="1">IFERROR(IF(AND(J712&lt;&gt;"eigene Stoffe",VLOOKUP($E712,'SD Abgabe'!$A$32:$N$610,'SD Abgabe'!$H$28,FALSE)=0),"",IF($L712&lt;&gt;0,"",IFERROR(IF(AND(P712&gt;0,O712&lt;&gt;"",Q712&lt;&gt;"t TM"),VLOOKUP($E712,'SD Abgabe'!$A$32:$N$610,'SD Abgabe'!$H$28,FALSE)/O712*P712,VLOOKUP($E712,'SD Abgabe'!$A$32:$N$610,'SD Abgabe'!$H$28,FALSE)),""))),"")</f>
        <v/>
      </c>
      <c r="AC712" s="87"/>
      <c r="AD712" s="424" t="s">
        <v>667</v>
      </c>
      <c r="AE712" s="26" t="str">
        <f>IF($M712=0,"",IFERROR(VLOOKUP($E712,'SD Abgabe'!$A$32:$N$556,AE$20,FALSE),""))</f>
        <v/>
      </c>
      <c r="AF712" s="15">
        <f t="shared" ca="1" si="219"/>
        <v>0</v>
      </c>
      <c r="AG712">
        <f t="shared" ca="1" si="207"/>
        <v>0</v>
      </c>
      <c r="AH712">
        <f t="shared" ca="1" si="208"/>
        <v>0</v>
      </c>
      <c r="AI712">
        <f t="shared" ca="1" si="209"/>
        <v>0</v>
      </c>
      <c r="AJ712">
        <f t="shared" ca="1" si="210"/>
        <v>0</v>
      </c>
      <c r="AK712">
        <f t="shared" si="220"/>
        <v>0</v>
      </c>
      <c r="AL712" s="28" t="e">
        <f ca="1">COUNTIF(OFFSET('SD Abgabe'!$C$32,VLOOKUP(J712,Art_Abgabe,3,FALSE),0,VLOOKUP(J712,Art_Abgabe,4,FALSE)-VLOOKUP(J712,Art_Abgabe,3,FALSE)+1,1),K712)</f>
        <v>#N/A</v>
      </c>
      <c r="AM712" s="14">
        <f ca="1">COUNTIF(OFFSET('SD Abgabe'!$M$32,VLOOKUP(E712,'SD Abgabe'!$A$33:$X$485,'SD Abgabe'!$X$28,FALSE),0,1,VLOOKUP(E712,'SD Abgabe'!$A$33:$Y$485,'SD Abgabe'!$Y$28,FALSE)),M712)</f>
        <v>0</v>
      </c>
      <c r="AN712" s="91">
        <f t="shared" ca="1" si="211"/>
        <v>0</v>
      </c>
      <c r="AO712" s="98">
        <f t="shared" si="221"/>
        <v>3</v>
      </c>
      <c r="AP712" s="98">
        <f t="shared" si="212"/>
        <v>0</v>
      </c>
      <c r="AQ712" s="17" t="str">
        <f t="shared" si="213"/>
        <v>1900-1-Abgabe</v>
      </c>
    </row>
    <row r="713" spans="1:43">
      <c r="A713" s="98">
        <f t="shared" si="202"/>
        <v>0</v>
      </c>
      <c r="B713" s="98" t="str">
        <f>IF(C713=1,SUM($C$23:C713),"")</f>
        <v/>
      </c>
      <c r="C713" s="98">
        <f t="shared" si="203"/>
        <v>0</v>
      </c>
      <c r="D713" t="str">
        <f t="shared" si="215"/>
        <v>1900-1-Abgabe-</v>
      </c>
      <c r="E713" s="7" t="str">
        <f t="shared" ca="1" si="204"/>
        <v>-</v>
      </c>
      <c r="F713" s="7">
        <f t="shared" si="216"/>
        <v>1900</v>
      </c>
      <c r="G713" s="7">
        <f t="shared" si="217"/>
        <v>1</v>
      </c>
      <c r="H713" s="162">
        <f t="shared" si="214"/>
        <v>691</v>
      </c>
      <c r="I713" s="77"/>
      <c r="J713" s="78"/>
      <c r="K713" s="79"/>
      <c r="L713" s="80"/>
      <c r="M713" s="177"/>
      <c r="N713" s="309" t="str">
        <f t="shared" ca="1" si="205"/>
        <v/>
      </c>
      <c r="O713" s="310" t="str">
        <f ca="1">IFERROR(IF(VLOOKUP($E713,'SD Abgabe'!$A$32:$N$610,'SD Abgabe'!$D$28,FALSE)=0,"",VLOOKUP($E713,'SD Abgabe'!$A$32:$N$610,'SD Abgabe'!$D$28,FALSE)),"")</f>
        <v/>
      </c>
      <c r="P713" s="313"/>
      <c r="Q713" s="317" t="str">
        <f>IF(OR($M713=0,L713&lt;&gt;0),"",IFERROR(VLOOKUP($E713,'SD Abgabe'!$A$32:$N$610,'SD Abgabe'!$E$28,FALSE),""))</f>
        <v/>
      </c>
      <c r="R713" s="87"/>
      <c r="S713" s="81" t="str">
        <f t="shared" si="206"/>
        <v/>
      </c>
      <c r="T713" s="82">
        <f>IF(M713="Tierische Erzeugnisse",IF(OR($M713=0,L713&lt;&gt;0,U713&gt;0),"",IFERROR(VLOOKUP($E713,'SD Abgabe'!$A$32:$N$4326,'SD Abgabe'!$J$28,FALSE),0)),)</f>
        <v>0</v>
      </c>
      <c r="U713" s="83"/>
      <c r="V713" s="81" t="str">
        <f t="shared" si="218"/>
        <v/>
      </c>
      <c r="W713" s="82">
        <f>IF(M713="organische Düngemittel",IF(OR($M713=0,L713&lt;&gt;0,X713&gt;0),"",IFERROR(VLOOKUP($E713,'SD Abgabe'!$A$32:$N$4326,'SD Abgabe'!$J$28,FALSE),)),)</f>
        <v>0</v>
      </c>
      <c r="X713" s="84"/>
      <c r="Y713" s="85" t="str">
        <f ca="1">IFERROR(VLOOKUP($E713,'SD Abgabe'!$A$32:$N$610,Y$20,FALSE),"")</f>
        <v/>
      </c>
      <c r="Z713" s="86" t="str">
        <f ca="1">IFERROR(IF(AND(J713&lt;&gt;"eigene Stoffe",VLOOKUP($E713,'SD Abgabe'!$A$32:$N$610,'SD Abgabe'!$G$28,FALSE)=0),"",IF($L713&lt;&gt;0,"",IFERROR(IF(AND(P713&gt;0,O713&lt;&gt;"",Q713&lt;&gt;"t TM"),VLOOKUP($E713,'SD Abgabe'!$A$32:$N$610,'SD Abgabe'!$G$28,FALSE)/O713*P713,VLOOKUP($E713,'SD Abgabe'!$A$32:$N$610,'SD Abgabe'!$G$28,FALSE)),""))),"")</f>
        <v/>
      </c>
      <c r="AA713" s="87"/>
      <c r="AB713" s="86" t="str">
        <f ca="1">IFERROR(IF(AND(J713&lt;&gt;"eigene Stoffe",VLOOKUP($E713,'SD Abgabe'!$A$32:$N$610,'SD Abgabe'!$H$28,FALSE)=0),"",IF($L713&lt;&gt;0,"",IFERROR(IF(AND(P713&gt;0,O713&lt;&gt;"",Q713&lt;&gt;"t TM"),VLOOKUP($E713,'SD Abgabe'!$A$32:$N$610,'SD Abgabe'!$H$28,FALSE)/O713*P713,VLOOKUP($E713,'SD Abgabe'!$A$32:$N$610,'SD Abgabe'!$H$28,FALSE)),""))),"")</f>
        <v/>
      </c>
      <c r="AC713" s="87"/>
      <c r="AD713" s="424" t="s">
        <v>667</v>
      </c>
      <c r="AE713" s="26" t="str">
        <f>IF($M713=0,"",IFERROR(VLOOKUP($E713,'SD Abgabe'!$A$32:$N$556,AE$20,FALSE),""))</f>
        <v/>
      </c>
      <c r="AF713" s="15">
        <f t="shared" ca="1" si="219"/>
        <v>0</v>
      </c>
      <c r="AG713">
        <f t="shared" ca="1" si="207"/>
        <v>0</v>
      </c>
      <c r="AH713">
        <f t="shared" ca="1" si="208"/>
        <v>0</v>
      </c>
      <c r="AI713">
        <f t="shared" ca="1" si="209"/>
        <v>0</v>
      </c>
      <c r="AJ713">
        <f t="shared" ca="1" si="210"/>
        <v>0</v>
      </c>
      <c r="AK713">
        <f t="shared" si="220"/>
        <v>0</v>
      </c>
      <c r="AL713" s="28" t="e">
        <f ca="1">COUNTIF(OFFSET('SD Abgabe'!$C$32,VLOOKUP(J713,Art_Abgabe,3,FALSE),0,VLOOKUP(J713,Art_Abgabe,4,FALSE)-VLOOKUP(J713,Art_Abgabe,3,FALSE)+1,1),K713)</f>
        <v>#N/A</v>
      </c>
      <c r="AM713" s="14">
        <f ca="1">COUNTIF(OFFSET('SD Abgabe'!$M$32,VLOOKUP(E713,'SD Abgabe'!$A$33:$X$485,'SD Abgabe'!$X$28,FALSE),0,1,VLOOKUP(E713,'SD Abgabe'!$A$33:$Y$485,'SD Abgabe'!$Y$28,FALSE)),M713)</f>
        <v>0</v>
      </c>
      <c r="AN713" s="91">
        <f t="shared" ca="1" si="211"/>
        <v>0</v>
      </c>
      <c r="AO713" s="98">
        <f t="shared" si="221"/>
        <v>3</v>
      </c>
      <c r="AP713" s="98">
        <f t="shared" si="212"/>
        <v>0</v>
      </c>
      <c r="AQ713" s="17" t="str">
        <f t="shared" si="213"/>
        <v>1900-1-Abgabe</v>
      </c>
    </row>
    <row r="714" spans="1:43">
      <c r="A714" s="98">
        <f t="shared" si="202"/>
        <v>0</v>
      </c>
      <c r="B714" s="98" t="str">
        <f>IF(C714=1,SUM($C$23:C714),"")</f>
        <v/>
      </c>
      <c r="C714" s="98">
        <f t="shared" si="203"/>
        <v>0</v>
      </c>
      <c r="D714" t="str">
        <f t="shared" si="215"/>
        <v>1900-1-Abgabe-</v>
      </c>
      <c r="E714" s="7" t="str">
        <f t="shared" ca="1" si="204"/>
        <v>-</v>
      </c>
      <c r="F714" s="7">
        <f t="shared" si="216"/>
        <v>1900</v>
      </c>
      <c r="G714" s="7">
        <f t="shared" si="217"/>
        <v>1</v>
      </c>
      <c r="H714" s="162">
        <f t="shared" si="214"/>
        <v>692</v>
      </c>
      <c r="I714" s="77"/>
      <c r="J714" s="78"/>
      <c r="K714" s="79"/>
      <c r="L714" s="80"/>
      <c r="M714" s="177"/>
      <c r="N714" s="309" t="str">
        <f t="shared" ca="1" si="205"/>
        <v/>
      </c>
      <c r="O714" s="310" t="str">
        <f ca="1">IFERROR(IF(VLOOKUP($E714,'SD Abgabe'!$A$32:$N$610,'SD Abgabe'!$D$28,FALSE)=0,"",VLOOKUP($E714,'SD Abgabe'!$A$32:$N$610,'SD Abgabe'!$D$28,FALSE)),"")</f>
        <v/>
      </c>
      <c r="P714" s="313"/>
      <c r="Q714" s="317" t="str">
        <f>IF(OR($M714=0,L714&lt;&gt;0),"",IFERROR(VLOOKUP($E714,'SD Abgabe'!$A$32:$N$610,'SD Abgabe'!$E$28,FALSE),""))</f>
        <v/>
      </c>
      <c r="R714" s="87"/>
      <c r="S714" s="81" t="str">
        <f t="shared" si="206"/>
        <v/>
      </c>
      <c r="T714" s="82">
        <f>IF(M714="Tierische Erzeugnisse",IF(OR($M714=0,L714&lt;&gt;0,U714&gt;0),"",IFERROR(VLOOKUP($E714,'SD Abgabe'!$A$32:$N$4326,'SD Abgabe'!$J$28,FALSE),0)),)</f>
        <v>0</v>
      </c>
      <c r="U714" s="83"/>
      <c r="V714" s="81" t="str">
        <f t="shared" si="218"/>
        <v/>
      </c>
      <c r="W714" s="82">
        <f>IF(M714="organische Düngemittel",IF(OR($M714=0,L714&lt;&gt;0,X714&gt;0),"",IFERROR(VLOOKUP($E714,'SD Abgabe'!$A$32:$N$4326,'SD Abgabe'!$J$28,FALSE),)),)</f>
        <v>0</v>
      </c>
      <c r="X714" s="84"/>
      <c r="Y714" s="85" t="str">
        <f ca="1">IFERROR(VLOOKUP($E714,'SD Abgabe'!$A$32:$N$610,Y$20,FALSE),"")</f>
        <v/>
      </c>
      <c r="Z714" s="86" t="str">
        <f ca="1">IFERROR(IF(AND(J714&lt;&gt;"eigene Stoffe",VLOOKUP($E714,'SD Abgabe'!$A$32:$N$610,'SD Abgabe'!$G$28,FALSE)=0),"",IF($L714&lt;&gt;0,"",IFERROR(IF(AND(P714&gt;0,O714&lt;&gt;"",Q714&lt;&gt;"t TM"),VLOOKUP($E714,'SD Abgabe'!$A$32:$N$610,'SD Abgabe'!$G$28,FALSE)/O714*P714,VLOOKUP($E714,'SD Abgabe'!$A$32:$N$610,'SD Abgabe'!$G$28,FALSE)),""))),"")</f>
        <v/>
      </c>
      <c r="AA714" s="87"/>
      <c r="AB714" s="86" t="str">
        <f ca="1">IFERROR(IF(AND(J714&lt;&gt;"eigene Stoffe",VLOOKUP($E714,'SD Abgabe'!$A$32:$N$610,'SD Abgabe'!$H$28,FALSE)=0),"",IF($L714&lt;&gt;0,"",IFERROR(IF(AND(P714&gt;0,O714&lt;&gt;"",Q714&lt;&gt;"t TM"),VLOOKUP($E714,'SD Abgabe'!$A$32:$N$610,'SD Abgabe'!$H$28,FALSE)/O714*P714,VLOOKUP($E714,'SD Abgabe'!$A$32:$N$610,'SD Abgabe'!$H$28,FALSE)),""))),"")</f>
        <v/>
      </c>
      <c r="AC714" s="87"/>
      <c r="AD714" s="424" t="s">
        <v>667</v>
      </c>
      <c r="AE714" s="26" t="str">
        <f>IF($M714=0,"",IFERROR(VLOOKUP($E714,'SD Abgabe'!$A$32:$N$556,AE$20,FALSE),""))</f>
        <v/>
      </c>
      <c r="AF714" s="15">
        <f t="shared" ca="1" si="219"/>
        <v>0</v>
      </c>
      <c r="AG714">
        <f t="shared" ca="1" si="207"/>
        <v>0</v>
      </c>
      <c r="AH714">
        <f t="shared" ca="1" si="208"/>
        <v>0</v>
      </c>
      <c r="AI714">
        <f t="shared" ca="1" si="209"/>
        <v>0</v>
      </c>
      <c r="AJ714">
        <f t="shared" ca="1" si="210"/>
        <v>0</v>
      </c>
      <c r="AK714">
        <f t="shared" si="220"/>
        <v>0</v>
      </c>
      <c r="AL714" s="28" t="e">
        <f ca="1">COUNTIF(OFFSET('SD Abgabe'!$C$32,VLOOKUP(J714,Art_Abgabe,3,FALSE),0,VLOOKUP(J714,Art_Abgabe,4,FALSE)-VLOOKUP(J714,Art_Abgabe,3,FALSE)+1,1),K714)</f>
        <v>#N/A</v>
      </c>
      <c r="AM714" s="14">
        <f ca="1">COUNTIF(OFFSET('SD Abgabe'!$M$32,VLOOKUP(E714,'SD Abgabe'!$A$33:$X$485,'SD Abgabe'!$X$28,FALSE),0,1,VLOOKUP(E714,'SD Abgabe'!$A$33:$Y$485,'SD Abgabe'!$Y$28,FALSE)),M714)</f>
        <v>0</v>
      </c>
      <c r="AN714" s="91">
        <f t="shared" ca="1" si="211"/>
        <v>0</v>
      </c>
      <c r="AO714" s="98">
        <f t="shared" si="221"/>
        <v>3</v>
      </c>
      <c r="AP714" s="98">
        <f t="shared" si="212"/>
        <v>0</v>
      </c>
      <c r="AQ714" s="17" t="str">
        <f t="shared" si="213"/>
        <v>1900-1-Abgabe</v>
      </c>
    </row>
    <row r="715" spans="1:43">
      <c r="A715" s="98">
        <f t="shared" si="202"/>
        <v>0</v>
      </c>
      <c r="B715" s="98" t="str">
        <f>IF(C715=1,SUM($C$23:C715),"")</f>
        <v/>
      </c>
      <c r="C715" s="98">
        <f t="shared" si="203"/>
        <v>0</v>
      </c>
      <c r="D715" t="str">
        <f t="shared" si="215"/>
        <v>1900-1-Abgabe-</v>
      </c>
      <c r="E715" s="7" t="str">
        <f t="shared" ca="1" si="204"/>
        <v>-</v>
      </c>
      <c r="F715" s="7">
        <f t="shared" si="216"/>
        <v>1900</v>
      </c>
      <c r="G715" s="7">
        <f t="shared" si="217"/>
        <v>1</v>
      </c>
      <c r="H715" s="162">
        <f t="shared" si="214"/>
        <v>693</v>
      </c>
      <c r="I715" s="77"/>
      <c r="J715" s="78"/>
      <c r="K715" s="79"/>
      <c r="L715" s="80"/>
      <c r="M715" s="177"/>
      <c r="N715" s="309" t="str">
        <f t="shared" ca="1" si="205"/>
        <v/>
      </c>
      <c r="O715" s="310" t="str">
        <f ca="1">IFERROR(IF(VLOOKUP($E715,'SD Abgabe'!$A$32:$N$610,'SD Abgabe'!$D$28,FALSE)=0,"",VLOOKUP($E715,'SD Abgabe'!$A$32:$N$610,'SD Abgabe'!$D$28,FALSE)),"")</f>
        <v/>
      </c>
      <c r="P715" s="313"/>
      <c r="Q715" s="317" t="str">
        <f>IF(OR($M715=0,L715&lt;&gt;0),"",IFERROR(VLOOKUP($E715,'SD Abgabe'!$A$32:$N$610,'SD Abgabe'!$E$28,FALSE),""))</f>
        <v/>
      </c>
      <c r="R715" s="87"/>
      <c r="S715" s="81" t="str">
        <f t="shared" si="206"/>
        <v/>
      </c>
      <c r="T715" s="82">
        <f>IF(M715="Tierische Erzeugnisse",IF(OR($M715=0,L715&lt;&gt;0,U715&gt;0),"",IFERROR(VLOOKUP($E715,'SD Abgabe'!$A$32:$N$4326,'SD Abgabe'!$J$28,FALSE),0)),)</f>
        <v>0</v>
      </c>
      <c r="U715" s="83"/>
      <c r="V715" s="81" t="str">
        <f t="shared" si="218"/>
        <v/>
      </c>
      <c r="W715" s="82">
        <f>IF(M715="organische Düngemittel",IF(OR($M715=0,L715&lt;&gt;0,X715&gt;0),"",IFERROR(VLOOKUP($E715,'SD Abgabe'!$A$32:$N$4326,'SD Abgabe'!$J$28,FALSE),)),)</f>
        <v>0</v>
      </c>
      <c r="X715" s="84"/>
      <c r="Y715" s="85" t="str">
        <f ca="1">IFERROR(VLOOKUP($E715,'SD Abgabe'!$A$32:$N$610,Y$20,FALSE),"")</f>
        <v/>
      </c>
      <c r="Z715" s="86" t="str">
        <f ca="1">IFERROR(IF(AND(J715&lt;&gt;"eigene Stoffe",VLOOKUP($E715,'SD Abgabe'!$A$32:$N$610,'SD Abgabe'!$G$28,FALSE)=0),"",IF($L715&lt;&gt;0,"",IFERROR(IF(AND(P715&gt;0,O715&lt;&gt;"",Q715&lt;&gt;"t TM"),VLOOKUP($E715,'SD Abgabe'!$A$32:$N$610,'SD Abgabe'!$G$28,FALSE)/O715*P715,VLOOKUP($E715,'SD Abgabe'!$A$32:$N$610,'SD Abgabe'!$G$28,FALSE)),""))),"")</f>
        <v/>
      </c>
      <c r="AA715" s="87"/>
      <c r="AB715" s="86" t="str">
        <f ca="1">IFERROR(IF(AND(J715&lt;&gt;"eigene Stoffe",VLOOKUP($E715,'SD Abgabe'!$A$32:$N$610,'SD Abgabe'!$H$28,FALSE)=0),"",IF($L715&lt;&gt;0,"",IFERROR(IF(AND(P715&gt;0,O715&lt;&gt;"",Q715&lt;&gt;"t TM"),VLOOKUP($E715,'SD Abgabe'!$A$32:$N$610,'SD Abgabe'!$H$28,FALSE)/O715*P715,VLOOKUP($E715,'SD Abgabe'!$A$32:$N$610,'SD Abgabe'!$H$28,FALSE)),""))),"")</f>
        <v/>
      </c>
      <c r="AC715" s="87"/>
      <c r="AD715" s="424" t="s">
        <v>667</v>
      </c>
      <c r="AE715" s="26" t="str">
        <f>IF($M715=0,"",IFERROR(VLOOKUP($E715,'SD Abgabe'!$A$32:$N$556,AE$20,FALSE),""))</f>
        <v/>
      </c>
      <c r="AF715" s="15">
        <f t="shared" ca="1" si="219"/>
        <v>0</v>
      </c>
      <c r="AG715">
        <f t="shared" ca="1" si="207"/>
        <v>0</v>
      </c>
      <c r="AH715">
        <f t="shared" ca="1" si="208"/>
        <v>0</v>
      </c>
      <c r="AI715">
        <f t="shared" ca="1" si="209"/>
        <v>0</v>
      </c>
      <c r="AJ715">
        <f t="shared" ca="1" si="210"/>
        <v>0</v>
      </c>
      <c r="AK715">
        <f t="shared" si="220"/>
        <v>0</v>
      </c>
      <c r="AL715" s="28" t="e">
        <f ca="1">COUNTIF(OFFSET('SD Abgabe'!$C$32,VLOOKUP(J715,Art_Abgabe,3,FALSE),0,VLOOKUP(J715,Art_Abgabe,4,FALSE)-VLOOKUP(J715,Art_Abgabe,3,FALSE)+1,1),K715)</f>
        <v>#N/A</v>
      </c>
      <c r="AM715" s="14">
        <f ca="1">COUNTIF(OFFSET('SD Abgabe'!$M$32,VLOOKUP(E715,'SD Abgabe'!$A$33:$X$485,'SD Abgabe'!$X$28,FALSE),0,1,VLOOKUP(E715,'SD Abgabe'!$A$33:$Y$485,'SD Abgabe'!$Y$28,FALSE)),M715)</f>
        <v>0</v>
      </c>
      <c r="AN715" s="91">
        <f t="shared" ca="1" si="211"/>
        <v>0</v>
      </c>
      <c r="AO715" s="98">
        <f t="shared" si="221"/>
        <v>3</v>
      </c>
      <c r="AP715" s="98">
        <f t="shared" si="212"/>
        <v>0</v>
      </c>
      <c r="AQ715" s="17" t="str">
        <f t="shared" si="213"/>
        <v>1900-1-Abgabe</v>
      </c>
    </row>
    <row r="716" spans="1:43">
      <c r="A716" s="98">
        <f t="shared" si="202"/>
        <v>0</v>
      </c>
      <c r="B716" s="98" t="str">
        <f>IF(C716=1,SUM($C$23:C716),"")</f>
        <v/>
      </c>
      <c r="C716" s="98">
        <f t="shared" si="203"/>
        <v>0</v>
      </c>
      <c r="D716" t="str">
        <f t="shared" si="215"/>
        <v>1900-1-Abgabe-</v>
      </c>
      <c r="E716" s="7" t="str">
        <f t="shared" ca="1" si="204"/>
        <v>-</v>
      </c>
      <c r="F716" s="7">
        <f t="shared" si="216"/>
        <v>1900</v>
      </c>
      <c r="G716" s="7">
        <f t="shared" si="217"/>
        <v>1</v>
      </c>
      <c r="H716" s="162">
        <f t="shared" si="214"/>
        <v>694</v>
      </c>
      <c r="I716" s="77"/>
      <c r="J716" s="78"/>
      <c r="K716" s="79"/>
      <c r="L716" s="80"/>
      <c r="M716" s="177"/>
      <c r="N716" s="309" t="str">
        <f t="shared" ca="1" si="205"/>
        <v/>
      </c>
      <c r="O716" s="310" t="str">
        <f ca="1">IFERROR(IF(VLOOKUP($E716,'SD Abgabe'!$A$32:$N$610,'SD Abgabe'!$D$28,FALSE)=0,"",VLOOKUP($E716,'SD Abgabe'!$A$32:$N$610,'SD Abgabe'!$D$28,FALSE)),"")</f>
        <v/>
      </c>
      <c r="P716" s="313"/>
      <c r="Q716" s="317" t="str">
        <f>IF(OR($M716=0,L716&lt;&gt;0),"",IFERROR(VLOOKUP($E716,'SD Abgabe'!$A$32:$N$610,'SD Abgabe'!$E$28,FALSE),""))</f>
        <v/>
      </c>
      <c r="R716" s="87"/>
      <c r="S716" s="81" t="str">
        <f t="shared" si="206"/>
        <v/>
      </c>
      <c r="T716" s="82">
        <f>IF(M716="Tierische Erzeugnisse",IF(OR($M716=0,L716&lt;&gt;0,U716&gt;0),"",IFERROR(VLOOKUP($E716,'SD Abgabe'!$A$32:$N$4326,'SD Abgabe'!$J$28,FALSE),0)),)</f>
        <v>0</v>
      </c>
      <c r="U716" s="83"/>
      <c r="V716" s="81" t="str">
        <f t="shared" si="218"/>
        <v/>
      </c>
      <c r="W716" s="82">
        <f>IF(M716="organische Düngemittel",IF(OR($M716=0,L716&lt;&gt;0,X716&gt;0),"",IFERROR(VLOOKUP($E716,'SD Abgabe'!$A$32:$N$4326,'SD Abgabe'!$J$28,FALSE),)),)</f>
        <v>0</v>
      </c>
      <c r="X716" s="84"/>
      <c r="Y716" s="85" t="str">
        <f ca="1">IFERROR(VLOOKUP($E716,'SD Abgabe'!$A$32:$N$610,Y$20,FALSE),"")</f>
        <v/>
      </c>
      <c r="Z716" s="86" t="str">
        <f ca="1">IFERROR(IF(AND(J716&lt;&gt;"eigene Stoffe",VLOOKUP($E716,'SD Abgabe'!$A$32:$N$610,'SD Abgabe'!$G$28,FALSE)=0),"",IF($L716&lt;&gt;0,"",IFERROR(IF(AND(P716&gt;0,O716&lt;&gt;"",Q716&lt;&gt;"t TM"),VLOOKUP($E716,'SD Abgabe'!$A$32:$N$610,'SD Abgabe'!$G$28,FALSE)/O716*P716,VLOOKUP($E716,'SD Abgabe'!$A$32:$N$610,'SD Abgabe'!$G$28,FALSE)),""))),"")</f>
        <v/>
      </c>
      <c r="AA716" s="87"/>
      <c r="AB716" s="86" t="str">
        <f ca="1">IFERROR(IF(AND(J716&lt;&gt;"eigene Stoffe",VLOOKUP($E716,'SD Abgabe'!$A$32:$N$610,'SD Abgabe'!$H$28,FALSE)=0),"",IF($L716&lt;&gt;0,"",IFERROR(IF(AND(P716&gt;0,O716&lt;&gt;"",Q716&lt;&gt;"t TM"),VLOOKUP($E716,'SD Abgabe'!$A$32:$N$610,'SD Abgabe'!$H$28,FALSE)/O716*P716,VLOOKUP($E716,'SD Abgabe'!$A$32:$N$610,'SD Abgabe'!$H$28,FALSE)),""))),"")</f>
        <v/>
      </c>
      <c r="AC716" s="87"/>
      <c r="AD716" s="424" t="s">
        <v>667</v>
      </c>
      <c r="AE716" s="26" t="str">
        <f>IF($M716=0,"",IFERROR(VLOOKUP($E716,'SD Abgabe'!$A$32:$N$556,AE$20,FALSE),""))</f>
        <v/>
      </c>
      <c r="AF716" s="15">
        <f t="shared" ca="1" si="219"/>
        <v>0</v>
      </c>
      <c r="AG716">
        <f t="shared" ca="1" si="207"/>
        <v>0</v>
      </c>
      <c r="AH716">
        <f t="shared" ca="1" si="208"/>
        <v>0</v>
      </c>
      <c r="AI716">
        <f t="shared" ca="1" si="209"/>
        <v>0</v>
      </c>
      <c r="AJ716">
        <f t="shared" ca="1" si="210"/>
        <v>0</v>
      </c>
      <c r="AK716">
        <f t="shared" si="220"/>
        <v>0</v>
      </c>
      <c r="AL716" s="28" t="e">
        <f ca="1">COUNTIF(OFFSET('SD Abgabe'!$C$32,VLOOKUP(J716,Art_Abgabe,3,FALSE),0,VLOOKUP(J716,Art_Abgabe,4,FALSE)-VLOOKUP(J716,Art_Abgabe,3,FALSE)+1,1),K716)</f>
        <v>#N/A</v>
      </c>
      <c r="AM716" s="14">
        <f ca="1">COUNTIF(OFFSET('SD Abgabe'!$M$32,VLOOKUP(E716,'SD Abgabe'!$A$33:$X$485,'SD Abgabe'!$X$28,FALSE),0,1,VLOOKUP(E716,'SD Abgabe'!$A$33:$Y$485,'SD Abgabe'!$Y$28,FALSE)),M716)</f>
        <v>0</v>
      </c>
      <c r="AN716" s="91">
        <f t="shared" ca="1" si="211"/>
        <v>0</v>
      </c>
      <c r="AO716" s="98">
        <f t="shared" si="221"/>
        <v>3</v>
      </c>
      <c r="AP716" s="98">
        <f t="shared" si="212"/>
        <v>0</v>
      </c>
      <c r="AQ716" s="17" t="str">
        <f t="shared" si="213"/>
        <v>1900-1-Abgabe</v>
      </c>
    </row>
    <row r="717" spans="1:43">
      <c r="A717" s="98">
        <f t="shared" si="202"/>
        <v>0</v>
      </c>
      <c r="B717" s="98" t="str">
        <f>IF(C717=1,SUM($C$23:C717),"")</f>
        <v/>
      </c>
      <c r="C717" s="98">
        <f t="shared" si="203"/>
        <v>0</v>
      </c>
      <c r="D717" t="str">
        <f t="shared" si="215"/>
        <v>1900-1-Abgabe-</v>
      </c>
      <c r="E717" s="7" t="str">
        <f t="shared" ca="1" si="204"/>
        <v>-</v>
      </c>
      <c r="F717" s="7">
        <f t="shared" si="216"/>
        <v>1900</v>
      </c>
      <c r="G717" s="7">
        <f t="shared" si="217"/>
        <v>1</v>
      </c>
      <c r="H717" s="162">
        <f t="shared" si="214"/>
        <v>695</v>
      </c>
      <c r="I717" s="77"/>
      <c r="J717" s="78"/>
      <c r="K717" s="79"/>
      <c r="L717" s="80"/>
      <c r="M717" s="177"/>
      <c r="N717" s="309" t="str">
        <f t="shared" ca="1" si="205"/>
        <v/>
      </c>
      <c r="O717" s="310" t="str">
        <f ca="1">IFERROR(IF(VLOOKUP($E717,'SD Abgabe'!$A$32:$N$610,'SD Abgabe'!$D$28,FALSE)=0,"",VLOOKUP($E717,'SD Abgabe'!$A$32:$N$610,'SD Abgabe'!$D$28,FALSE)),"")</f>
        <v/>
      </c>
      <c r="P717" s="313"/>
      <c r="Q717" s="317" t="str">
        <f>IF(OR($M717=0,L717&lt;&gt;0),"",IFERROR(VLOOKUP($E717,'SD Abgabe'!$A$32:$N$610,'SD Abgabe'!$E$28,FALSE),""))</f>
        <v/>
      </c>
      <c r="R717" s="87"/>
      <c r="S717" s="81" t="str">
        <f t="shared" si="206"/>
        <v/>
      </c>
      <c r="T717" s="82">
        <f>IF(M717="Tierische Erzeugnisse",IF(OR($M717=0,L717&lt;&gt;0,U717&gt;0),"",IFERROR(VLOOKUP($E717,'SD Abgabe'!$A$32:$N$4326,'SD Abgabe'!$J$28,FALSE),0)),)</f>
        <v>0</v>
      </c>
      <c r="U717" s="83"/>
      <c r="V717" s="81" t="str">
        <f t="shared" si="218"/>
        <v/>
      </c>
      <c r="W717" s="82">
        <f>IF(M717="organische Düngemittel",IF(OR($M717=0,L717&lt;&gt;0,X717&gt;0),"",IFERROR(VLOOKUP($E717,'SD Abgabe'!$A$32:$N$4326,'SD Abgabe'!$J$28,FALSE),)),)</f>
        <v>0</v>
      </c>
      <c r="X717" s="84"/>
      <c r="Y717" s="85" t="str">
        <f ca="1">IFERROR(VLOOKUP($E717,'SD Abgabe'!$A$32:$N$610,Y$20,FALSE),"")</f>
        <v/>
      </c>
      <c r="Z717" s="86" t="str">
        <f ca="1">IFERROR(IF(AND(J717&lt;&gt;"eigene Stoffe",VLOOKUP($E717,'SD Abgabe'!$A$32:$N$610,'SD Abgabe'!$G$28,FALSE)=0),"",IF($L717&lt;&gt;0,"",IFERROR(IF(AND(P717&gt;0,O717&lt;&gt;"",Q717&lt;&gt;"t TM"),VLOOKUP($E717,'SD Abgabe'!$A$32:$N$610,'SD Abgabe'!$G$28,FALSE)/O717*P717,VLOOKUP($E717,'SD Abgabe'!$A$32:$N$610,'SD Abgabe'!$G$28,FALSE)),""))),"")</f>
        <v/>
      </c>
      <c r="AA717" s="87"/>
      <c r="AB717" s="86" t="str">
        <f ca="1">IFERROR(IF(AND(J717&lt;&gt;"eigene Stoffe",VLOOKUP($E717,'SD Abgabe'!$A$32:$N$610,'SD Abgabe'!$H$28,FALSE)=0),"",IF($L717&lt;&gt;0,"",IFERROR(IF(AND(P717&gt;0,O717&lt;&gt;"",Q717&lt;&gt;"t TM"),VLOOKUP($E717,'SD Abgabe'!$A$32:$N$610,'SD Abgabe'!$H$28,FALSE)/O717*P717,VLOOKUP($E717,'SD Abgabe'!$A$32:$N$610,'SD Abgabe'!$H$28,FALSE)),""))),"")</f>
        <v/>
      </c>
      <c r="AC717" s="87"/>
      <c r="AD717" s="424" t="s">
        <v>667</v>
      </c>
      <c r="AE717" s="26" t="str">
        <f>IF($M717=0,"",IFERROR(VLOOKUP($E717,'SD Abgabe'!$A$32:$N$556,AE$20,FALSE),""))</f>
        <v/>
      </c>
      <c r="AF717" s="15">
        <f t="shared" ca="1" si="219"/>
        <v>0</v>
      </c>
      <c r="AG717">
        <f t="shared" ca="1" si="207"/>
        <v>0</v>
      </c>
      <c r="AH717">
        <f t="shared" ca="1" si="208"/>
        <v>0</v>
      </c>
      <c r="AI717">
        <f t="shared" ca="1" si="209"/>
        <v>0</v>
      </c>
      <c r="AJ717">
        <f t="shared" ca="1" si="210"/>
        <v>0</v>
      </c>
      <c r="AK717">
        <f t="shared" si="220"/>
        <v>0</v>
      </c>
      <c r="AL717" s="28" t="e">
        <f ca="1">COUNTIF(OFFSET('SD Abgabe'!$C$32,VLOOKUP(J717,Art_Abgabe,3,FALSE),0,VLOOKUP(J717,Art_Abgabe,4,FALSE)-VLOOKUP(J717,Art_Abgabe,3,FALSE)+1,1),K717)</f>
        <v>#N/A</v>
      </c>
      <c r="AM717" s="14">
        <f ca="1">COUNTIF(OFFSET('SD Abgabe'!$M$32,VLOOKUP(E717,'SD Abgabe'!$A$33:$X$485,'SD Abgabe'!$X$28,FALSE),0,1,VLOOKUP(E717,'SD Abgabe'!$A$33:$Y$485,'SD Abgabe'!$Y$28,FALSE)),M717)</f>
        <v>0</v>
      </c>
      <c r="AN717" s="91">
        <f t="shared" ca="1" si="211"/>
        <v>0</v>
      </c>
      <c r="AO717" s="98">
        <f t="shared" si="221"/>
        <v>3</v>
      </c>
      <c r="AP717" s="98">
        <f t="shared" si="212"/>
        <v>0</v>
      </c>
      <c r="AQ717" s="17" t="str">
        <f t="shared" si="213"/>
        <v>1900-1-Abgabe</v>
      </c>
    </row>
    <row r="718" spans="1:43">
      <c r="A718" s="98">
        <f t="shared" si="202"/>
        <v>0</v>
      </c>
      <c r="B718" s="98" t="str">
        <f>IF(C718=1,SUM($C$23:C718),"")</f>
        <v/>
      </c>
      <c r="C718" s="98">
        <f t="shared" si="203"/>
        <v>0</v>
      </c>
      <c r="D718" t="str">
        <f t="shared" si="215"/>
        <v>1900-1-Abgabe-</v>
      </c>
      <c r="E718" s="7" t="str">
        <f t="shared" ca="1" si="204"/>
        <v>-</v>
      </c>
      <c r="F718" s="7">
        <f t="shared" si="216"/>
        <v>1900</v>
      </c>
      <c r="G718" s="7">
        <f t="shared" si="217"/>
        <v>1</v>
      </c>
      <c r="H718" s="162">
        <f t="shared" si="214"/>
        <v>696</v>
      </c>
      <c r="I718" s="77"/>
      <c r="J718" s="78"/>
      <c r="K718" s="79"/>
      <c r="L718" s="80"/>
      <c r="M718" s="177"/>
      <c r="N718" s="309" t="str">
        <f t="shared" ca="1" si="205"/>
        <v/>
      </c>
      <c r="O718" s="310" t="str">
        <f ca="1">IFERROR(IF(VLOOKUP($E718,'SD Abgabe'!$A$32:$N$610,'SD Abgabe'!$D$28,FALSE)=0,"",VLOOKUP($E718,'SD Abgabe'!$A$32:$N$610,'SD Abgabe'!$D$28,FALSE)),"")</f>
        <v/>
      </c>
      <c r="P718" s="313"/>
      <c r="Q718" s="317" t="str">
        <f>IF(OR($M718=0,L718&lt;&gt;0),"",IFERROR(VLOOKUP($E718,'SD Abgabe'!$A$32:$N$610,'SD Abgabe'!$E$28,FALSE),""))</f>
        <v/>
      </c>
      <c r="R718" s="87"/>
      <c r="S718" s="81" t="str">
        <f t="shared" si="206"/>
        <v/>
      </c>
      <c r="T718" s="82">
        <f>IF(M718="Tierische Erzeugnisse",IF(OR($M718=0,L718&lt;&gt;0,U718&gt;0),"",IFERROR(VLOOKUP($E718,'SD Abgabe'!$A$32:$N$4326,'SD Abgabe'!$J$28,FALSE),0)),)</f>
        <v>0</v>
      </c>
      <c r="U718" s="83"/>
      <c r="V718" s="81" t="str">
        <f t="shared" si="218"/>
        <v/>
      </c>
      <c r="W718" s="82">
        <f>IF(M718="organische Düngemittel",IF(OR($M718=0,L718&lt;&gt;0,X718&gt;0),"",IFERROR(VLOOKUP($E718,'SD Abgabe'!$A$32:$N$4326,'SD Abgabe'!$J$28,FALSE),)),)</f>
        <v>0</v>
      </c>
      <c r="X718" s="84"/>
      <c r="Y718" s="85" t="str">
        <f ca="1">IFERROR(VLOOKUP($E718,'SD Abgabe'!$A$32:$N$610,Y$20,FALSE),"")</f>
        <v/>
      </c>
      <c r="Z718" s="86" t="str">
        <f ca="1">IFERROR(IF(AND(J718&lt;&gt;"eigene Stoffe",VLOOKUP($E718,'SD Abgabe'!$A$32:$N$610,'SD Abgabe'!$G$28,FALSE)=0),"",IF($L718&lt;&gt;0,"",IFERROR(IF(AND(P718&gt;0,O718&lt;&gt;"",Q718&lt;&gt;"t TM"),VLOOKUP($E718,'SD Abgabe'!$A$32:$N$610,'SD Abgabe'!$G$28,FALSE)/O718*P718,VLOOKUP($E718,'SD Abgabe'!$A$32:$N$610,'SD Abgabe'!$G$28,FALSE)),""))),"")</f>
        <v/>
      </c>
      <c r="AA718" s="87"/>
      <c r="AB718" s="86" t="str">
        <f ca="1">IFERROR(IF(AND(J718&lt;&gt;"eigene Stoffe",VLOOKUP($E718,'SD Abgabe'!$A$32:$N$610,'SD Abgabe'!$H$28,FALSE)=0),"",IF($L718&lt;&gt;0,"",IFERROR(IF(AND(P718&gt;0,O718&lt;&gt;"",Q718&lt;&gt;"t TM"),VLOOKUP($E718,'SD Abgabe'!$A$32:$N$610,'SD Abgabe'!$H$28,FALSE)/O718*P718,VLOOKUP($E718,'SD Abgabe'!$A$32:$N$610,'SD Abgabe'!$H$28,FALSE)),""))),"")</f>
        <v/>
      </c>
      <c r="AC718" s="87"/>
      <c r="AD718" s="424" t="s">
        <v>667</v>
      </c>
      <c r="AE718" s="26" t="str">
        <f>IF($M718=0,"",IFERROR(VLOOKUP($E718,'SD Abgabe'!$A$32:$N$556,AE$20,FALSE),""))</f>
        <v/>
      </c>
      <c r="AF718" s="15">
        <f t="shared" ca="1" si="219"/>
        <v>0</v>
      </c>
      <c r="AG718">
        <f t="shared" ca="1" si="207"/>
        <v>0</v>
      </c>
      <c r="AH718">
        <f t="shared" ca="1" si="208"/>
        <v>0</v>
      </c>
      <c r="AI718">
        <f t="shared" ca="1" si="209"/>
        <v>0</v>
      </c>
      <c r="AJ718">
        <f t="shared" ca="1" si="210"/>
        <v>0</v>
      </c>
      <c r="AK718">
        <f t="shared" si="220"/>
        <v>0</v>
      </c>
      <c r="AL718" s="28" t="e">
        <f ca="1">COUNTIF(OFFSET('SD Abgabe'!$C$32,VLOOKUP(J718,Art_Abgabe,3,FALSE),0,VLOOKUP(J718,Art_Abgabe,4,FALSE)-VLOOKUP(J718,Art_Abgabe,3,FALSE)+1,1),K718)</f>
        <v>#N/A</v>
      </c>
      <c r="AM718" s="14">
        <f ca="1">COUNTIF(OFFSET('SD Abgabe'!$M$32,VLOOKUP(E718,'SD Abgabe'!$A$33:$X$485,'SD Abgabe'!$X$28,FALSE),0,1,VLOOKUP(E718,'SD Abgabe'!$A$33:$Y$485,'SD Abgabe'!$Y$28,FALSE)),M718)</f>
        <v>0</v>
      </c>
      <c r="AN718" s="91">
        <f t="shared" ca="1" si="211"/>
        <v>0</v>
      </c>
      <c r="AO718" s="98">
        <f t="shared" si="221"/>
        <v>3</v>
      </c>
      <c r="AP718" s="98">
        <f t="shared" si="212"/>
        <v>0</v>
      </c>
      <c r="AQ718" s="17" t="str">
        <f t="shared" si="213"/>
        <v>1900-1-Abgabe</v>
      </c>
    </row>
    <row r="719" spans="1:43">
      <c r="A719" s="98">
        <f t="shared" si="202"/>
        <v>0</v>
      </c>
      <c r="B719" s="98" t="str">
        <f>IF(C719=1,SUM($C$23:C719),"")</f>
        <v/>
      </c>
      <c r="C719" s="98">
        <f t="shared" si="203"/>
        <v>0</v>
      </c>
      <c r="D719" t="str">
        <f t="shared" si="215"/>
        <v>1900-1-Abgabe-</v>
      </c>
      <c r="E719" s="7" t="str">
        <f t="shared" ca="1" si="204"/>
        <v>-</v>
      </c>
      <c r="F719" s="7">
        <f t="shared" si="216"/>
        <v>1900</v>
      </c>
      <c r="G719" s="7">
        <f t="shared" si="217"/>
        <v>1</v>
      </c>
      <c r="H719" s="162">
        <f t="shared" si="214"/>
        <v>697</v>
      </c>
      <c r="I719" s="77"/>
      <c r="J719" s="78"/>
      <c r="K719" s="79"/>
      <c r="L719" s="80"/>
      <c r="M719" s="177"/>
      <c r="N719" s="309" t="str">
        <f t="shared" ca="1" si="205"/>
        <v/>
      </c>
      <c r="O719" s="310" t="str">
        <f ca="1">IFERROR(IF(VLOOKUP($E719,'SD Abgabe'!$A$32:$N$610,'SD Abgabe'!$D$28,FALSE)=0,"",VLOOKUP($E719,'SD Abgabe'!$A$32:$N$610,'SD Abgabe'!$D$28,FALSE)),"")</f>
        <v/>
      </c>
      <c r="P719" s="313"/>
      <c r="Q719" s="317" t="str">
        <f>IF(OR($M719=0,L719&lt;&gt;0),"",IFERROR(VLOOKUP($E719,'SD Abgabe'!$A$32:$N$610,'SD Abgabe'!$E$28,FALSE),""))</f>
        <v/>
      </c>
      <c r="R719" s="87"/>
      <c r="S719" s="81" t="str">
        <f t="shared" si="206"/>
        <v/>
      </c>
      <c r="T719" s="82">
        <f>IF(M719="Tierische Erzeugnisse",IF(OR($M719=0,L719&lt;&gt;0,U719&gt;0),"",IFERROR(VLOOKUP($E719,'SD Abgabe'!$A$32:$N$4326,'SD Abgabe'!$J$28,FALSE),0)),)</f>
        <v>0</v>
      </c>
      <c r="U719" s="83"/>
      <c r="V719" s="81" t="str">
        <f t="shared" si="218"/>
        <v/>
      </c>
      <c r="W719" s="82">
        <f>IF(M719="organische Düngemittel",IF(OR($M719=0,L719&lt;&gt;0,X719&gt;0),"",IFERROR(VLOOKUP($E719,'SD Abgabe'!$A$32:$N$4326,'SD Abgabe'!$J$28,FALSE),)),)</f>
        <v>0</v>
      </c>
      <c r="X719" s="84"/>
      <c r="Y719" s="85" t="str">
        <f ca="1">IFERROR(VLOOKUP($E719,'SD Abgabe'!$A$32:$N$610,Y$20,FALSE),"")</f>
        <v/>
      </c>
      <c r="Z719" s="86" t="str">
        <f ca="1">IFERROR(IF(AND(J719&lt;&gt;"eigene Stoffe",VLOOKUP($E719,'SD Abgabe'!$A$32:$N$610,'SD Abgabe'!$G$28,FALSE)=0),"",IF($L719&lt;&gt;0,"",IFERROR(IF(AND(P719&gt;0,O719&lt;&gt;"",Q719&lt;&gt;"t TM"),VLOOKUP($E719,'SD Abgabe'!$A$32:$N$610,'SD Abgabe'!$G$28,FALSE)/O719*P719,VLOOKUP($E719,'SD Abgabe'!$A$32:$N$610,'SD Abgabe'!$G$28,FALSE)),""))),"")</f>
        <v/>
      </c>
      <c r="AA719" s="87"/>
      <c r="AB719" s="86" t="str">
        <f ca="1">IFERROR(IF(AND(J719&lt;&gt;"eigene Stoffe",VLOOKUP($E719,'SD Abgabe'!$A$32:$N$610,'SD Abgabe'!$H$28,FALSE)=0),"",IF($L719&lt;&gt;0,"",IFERROR(IF(AND(P719&gt;0,O719&lt;&gt;"",Q719&lt;&gt;"t TM"),VLOOKUP($E719,'SD Abgabe'!$A$32:$N$610,'SD Abgabe'!$H$28,FALSE)/O719*P719,VLOOKUP($E719,'SD Abgabe'!$A$32:$N$610,'SD Abgabe'!$H$28,FALSE)),""))),"")</f>
        <v/>
      </c>
      <c r="AC719" s="87"/>
      <c r="AD719" s="424" t="s">
        <v>667</v>
      </c>
      <c r="AE719" s="26" t="str">
        <f>IF($M719=0,"",IFERROR(VLOOKUP($E719,'SD Abgabe'!$A$32:$N$556,AE$20,FALSE),""))</f>
        <v/>
      </c>
      <c r="AF719" s="15">
        <f t="shared" ca="1" si="219"/>
        <v>0</v>
      </c>
      <c r="AG719">
        <f t="shared" ca="1" si="207"/>
        <v>0</v>
      </c>
      <c r="AH719">
        <f t="shared" ca="1" si="208"/>
        <v>0</v>
      </c>
      <c r="AI719">
        <f t="shared" ca="1" si="209"/>
        <v>0</v>
      </c>
      <c r="AJ719">
        <f t="shared" ca="1" si="210"/>
        <v>0</v>
      </c>
      <c r="AK719">
        <f t="shared" si="220"/>
        <v>0</v>
      </c>
      <c r="AL719" s="28" t="e">
        <f ca="1">COUNTIF(OFFSET('SD Abgabe'!$C$32,VLOOKUP(J719,Art_Abgabe,3,FALSE),0,VLOOKUP(J719,Art_Abgabe,4,FALSE)-VLOOKUP(J719,Art_Abgabe,3,FALSE)+1,1),K719)</f>
        <v>#N/A</v>
      </c>
      <c r="AM719" s="14">
        <f ca="1">COUNTIF(OFFSET('SD Abgabe'!$M$32,VLOOKUP(E719,'SD Abgabe'!$A$33:$X$485,'SD Abgabe'!$X$28,FALSE),0,1,VLOOKUP(E719,'SD Abgabe'!$A$33:$Y$485,'SD Abgabe'!$Y$28,FALSE)),M719)</f>
        <v>0</v>
      </c>
      <c r="AN719" s="91">
        <f t="shared" ca="1" si="211"/>
        <v>0</v>
      </c>
      <c r="AO719" s="98">
        <f t="shared" si="221"/>
        <v>3</v>
      </c>
      <c r="AP719" s="98">
        <f t="shared" si="212"/>
        <v>0</v>
      </c>
      <c r="AQ719" s="17" t="str">
        <f t="shared" si="213"/>
        <v>1900-1-Abgabe</v>
      </c>
    </row>
    <row r="720" spans="1:43">
      <c r="A720" s="98">
        <f t="shared" si="202"/>
        <v>0</v>
      </c>
      <c r="B720" s="98" t="str">
        <f>IF(C720=1,SUM($C$23:C720),"")</f>
        <v/>
      </c>
      <c r="C720" s="98">
        <f t="shared" si="203"/>
        <v>0</v>
      </c>
      <c r="D720" t="str">
        <f t="shared" si="215"/>
        <v>1900-1-Abgabe-</v>
      </c>
      <c r="E720" s="7" t="str">
        <f t="shared" ca="1" si="204"/>
        <v>-</v>
      </c>
      <c r="F720" s="7">
        <f t="shared" si="216"/>
        <v>1900</v>
      </c>
      <c r="G720" s="7">
        <f t="shared" si="217"/>
        <v>1</v>
      </c>
      <c r="H720" s="162">
        <f t="shared" si="214"/>
        <v>698</v>
      </c>
      <c r="I720" s="77"/>
      <c r="J720" s="78"/>
      <c r="K720" s="79"/>
      <c r="L720" s="80"/>
      <c r="M720" s="177"/>
      <c r="N720" s="309" t="str">
        <f t="shared" ca="1" si="205"/>
        <v/>
      </c>
      <c r="O720" s="310" t="str">
        <f ca="1">IFERROR(IF(VLOOKUP($E720,'SD Abgabe'!$A$32:$N$610,'SD Abgabe'!$D$28,FALSE)=0,"",VLOOKUP($E720,'SD Abgabe'!$A$32:$N$610,'SD Abgabe'!$D$28,FALSE)),"")</f>
        <v/>
      </c>
      <c r="P720" s="313"/>
      <c r="Q720" s="317" t="str">
        <f>IF(OR($M720=0,L720&lt;&gt;0),"",IFERROR(VLOOKUP($E720,'SD Abgabe'!$A$32:$N$610,'SD Abgabe'!$E$28,FALSE),""))</f>
        <v/>
      </c>
      <c r="R720" s="87"/>
      <c r="S720" s="81" t="str">
        <f t="shared" si="206"/>
        <v/>
      </c>
      <c r="T720" s="82">
        <f>IF(M720="Tierische Erzeugnisse",IF(OR($M720=0,L720&lt;&gt;0,U720&gt;0),"",IFERROR(VLOOKUP($E720,'SD Abgabe'!$A$32:$N$4326,'SD Abgabe'!$J$28,FALSE),0)),)</f>
        <v>0</v>
      </c>
      <c r="U720" s="83"/>
      <c r="V720" s="81" t="str">
        <f t="shared" si="218"/>
        <v/>
      </c>
      <c r="W720" s="82">
        <f>IF(M720="organische Düngemittel",IF(OR($M720=0,L720&lt;&gt;0,X720&gt;0),"",IFERROR(VLOOKUP($E720,'SD Abgabe'!$A$32:$N$4326,'SD Abgabe'!$J$28,FALSE),)),)</f>
        <v>0</v>
      </c>
      <c r="X720" s="84"/>
      <c r="Y720" s="85" t="str">
        <f ca="1">IFERROR(VLOOKUP($E720,'SD Abgabe'!$A$32:$N$610,Y$20,FALSE),"")</f>
        <v/>
      </c>
      <c r="Z720" s="86" t="str">
        <f ca="1">IFERROR(IF(AND(J720&lt;&gt;"eigene Stoffe",VLOOKUP($E720,'SD Abgabe'!$A$32:$N$610,'SD Abgabe'!$G$28,FALSE)=0),"",IF($L720&lt;&gt;0,"",IFERROR(IF(AND(P720&gt;0,O720&lt;&gt;"",Q720&lt;&gt;"t TM"),VLOOKUP($E720,'SD Abgabe'!$A$32:$N$610,'SD Abgabe'!$G$28,FALSE)/O720*P720,VLOOKUP($E720,'SD Abgabe'!$A$32:$N$610,'SD Abgabe'!$G$28,FALSE)),""))),"")</f>
        <v/>
      </c>
      <c r="AA720" s="87"/>
      <c r="AB720" s="86" t="str">
        <f ca="1">IFERROR(IF(AND(J720&lt;&gt;"eigene Stoffe",VLOOKUP($E720,'SD Abgabe'!$A$32:$N$610,'SD Abgabe'!$H$28,FALSE)=0),"",IF($L720&lt;&gt;0,"",IFERROR(IF(AND(P720&gt;0,O720&lt;&gt;"",Q720&lt;&gt;"t TM"),VLOOKUP($E720,'SD Abgabe'!$A$32:$N$610,'SD Abgabe'!$H$28,FALSE)/O720*P720,VLOOKUP($E720,'SD Abgabe'!$A$32:$N$610,'SD Abgabe'!$H$28,FALSE)),""))),"")</f>
        <v/>
      </c>
      <c r="AC720" s="87"/>
      <c r="AD720" s="424" t="s">
        <v>667</v>
      </c>
      <c r="AE720" s="26" t="str">
        <f>IF($M720=0,"",IFERROR(VLOOKUP($E720,'SD Abgabe'!$A$32:$N$556,AE$20,FALSE),""))</f>
        <v/>
      </c>
      <c r="AF720" s="15">
        <f t="shared" ca="1" si="219"/>
        <v>0</v>
      </c>
      <c r="AG720">
        <f t="shared" ca="1" si="207"/>
        <v>0</v>
      </c>
      <c r="AH720">
        <f t="shared" ca="1" si="208"/>
        <v>0</v>
      </c>
      <c r="AI720">
        <f t="shared" ca="1" si="209"/>
        <v>0</v>
      </c>
      <c r="AJ720">
        <f t="shared" ca="1" si="210"/>
        <v>0</v>
      </c>
      <c r="AK720">
        <f t="shared" si="220"/>
        <v>0</v>
      </c>
      <c r="AL720" s="28" t="e">
        <f ca="1">COUNTIF(OFFSET('SD Abgabe'!$C$32,VLOOKUP(J720,Art_Abgabe,3,FALSE),0,VLOOKUP(J720,Art_Abgabe,4,FALSE)-VLOOKUP(J720,Art_Abgabe,3,FALSE)+1,1),K720)</f>
        <v>#N/A</v>
      </c>
      <c r="AM720" s="14">
        <f ca="1">COUNTIF(OFFSET('SD Abgabe'!$M$32,VLOOKUP(E720,'SD Abgabe'!$A$33:$X$485,'SD Abgabe'!$X$28,FALSE),0,1,VLOOKUP(E720,'SD Abgabe'!$A$33:$Y$485,'SD Abgabe'!$Y$28,FALSE)),M720)</f>
        <v>0</v>
      </c>
      <c r="AN720" s="91">
        <f t="shared" ca="1" si="211"/>
        <v>0</v>
      </c>
      <c r="AO720" s="98">
        <f t="shared" si="221"/>
        <v>3</v>
      </c>
      <c r="AP720" s="98">
        <f t="shared" si="212"/>
        <v>0</v>
      </c>
      <c r="AQ720" s="17" t="str">
        <f t="shared" si="213"/>
        <v>1900-1-Abgabe</v>
      </c>
    </row>
    <row r="721" spans="1:43">
      <c r="A721" s="98">
        <f t="shared" si="202"/>
        <v>0</v>
      </c>
      <c r="B721" s="98" t="str">
        <f>IF(C721=1,SUM($C$23:C721),"")</f>
        <v/>
      </c>
      <c r="C721" s="98">
        <f t="shared" si="203"/>
        <v>0</v>
      </c>
      <c r="D721" t="str">
        <f t="shared" si="215"/>
        <v>1900-1-Abgabe-</v>
      </c>
      <c r="E721" s="7" t="str">
        <f t="shared" ca="1" si="204"/>
        <v>-</v>
      </c>
      <c r="F721" s="7">
        <f t="shared" si="216"/>
        <v>1900</v>
      </c>
      <c r="G721" s="7">
        <f t="shared" si="217"/>
        <v>1</v>
      </c>
      <c r="H721" s="162">
        <f t="shared" si="214"/>
        <v>699</v>
      </c>
      <c r="I721" s="77"/>
      <c r="J721" s="78"/>
      <c r="K721" s="79"/>
      <c r="L721" s="80"/>
      <c r="M721" s="177"/>
      <c r="N721" s="309" t="str">
        <f t="shared" ca="1" si="205"/>
        <v/>
      </c>
      <c r="O721" s="310" t="str">
        <f ca="1">IFERROR(IF(VLOOKUP($E721,'SD Abgabe'!$A$32:$N$610,'SD Abgabe'!$D$28,FALSE)=0,"",VLOOKUP($E721,'SD Abgabe'!$A$32:$N$610,'SD Abgabe'!$D$28,FALSE)),"")</f>
        <v/>
      </c>
      <c r="P721" s="313"/>
      <c r="Q721" s="317" t="str">
        <f>IF(OR($M721=0,L721&lt;&gt;0),"",IFERROR(VLOOKUP($E721,'SD Abgabe'!$A$32:$N$610,'SD Abgabe'!$E$28,FALSE),""))</f>
        <v/>
      </c>
      <c r="R721" s="87"/>
      <c r="S721" s="81" t="str">
        <f t="shared" si="206"/>
        <v/>
      </c>
      <c r="T721" s="82">
        <f>IF(M721="Tierische Erzeugnisse",IF(OR($M721=0,L721&lt;&gt;0,U721&gt;0),"",IFERROR(VLOOKUP($E721,'SD Abgabe'!$A$32:$N$4326,'SD Abgabe'!$J$28,FALSE),0)),)</f>
        <v>0</v>
      </c>
      <c r="U721" s="83"/>
      <c r="V721" s="81" t="str">
        <f t="shared" si="218"/>
        <v/>
      </c>
      <c r="W721" s="82">
        <f>IF(M721="organische Düngemittel",IF(OR($M721=0,L721&lt;&gt;0,X721&gt;0),"",IFERROR(VLOOKUP($E721,'SD Abgabe'!$A$32:$N$4326,'SD Abgabe'!$J$28,FALSE),)),)</f>
        <v>0</v>
      </c>
      <c r="X721" s="84"/>
      <c r="Y721" s="85" t="str">
        <f ca="1">IFERROR(VLOOKUP($E721,'SD Abgabe'!$A$32:$N$610,Y$20,FALSE),"")</f>
        <v/>
      </c>
      <c r="Z721" s="86" t="str">
        <f ca="1">IFERROR(IF(AND(J721&lt;&gt;"eigene Stoffe",VLOOKUP($E721,'SD Abgabe'!$A$32:$N$610,'SD Abgabe'!$G$28,FALSE)=0),"",IF($L721&lt;&gt;0,"",IFERROR(IF(AND(P721&gt;0,O721&lt;&gt;"",Q721&lt;&gt;"t TM"),VLOOKUP($E721,'SD Abgabe'!$A$32:$N$610,'SD Abgabe'!$G$28,FALSE)/O721*P721,VLOOKUP($E721,'SD Abgabe'!$A$32:$N$610,'SD Abgabe'!$G$28,FALSE)),""))),"")</f>
        <v/>
      </c>
      <c r="AA721" s="87"/>
      <c r="AB721" s="86" t="str">
        <f ca="1">IFERROR(IF(AND(J721&lt;&gt;"eigene Stoffe",VLOOKUP($E721,'SD Abgabe'!$A$32:$N$610,'SD Abgabe'!$H$28,FALSE)=0),"",IF($L721&lt;&gt;0,"",IFERROR(IF(AND(P721&gt;0,O721&lt;&gt;"",Q721&lt;&gt;"t TM"),VLOOKUP($E721,'SD Abgabe'!$A$32:$N$610,'SD Abgabe'!$H$28,FALSE)/O721*P721,VLOOKUP($E721,'SD Abgabe'!$A$32:$N$610,'SD Abgabe'!$H$28,FALSE)),""))),"")</f>
        <v/>
      </c>
      <c r="AC721" s="87"/>
      <c r="AD721" s="424" t="s">
        <v>667</v>
      </c>
      <c r="AE721" s="26" t="str">
        <f>IF($M721=0,"",IFERROR(VLOOKUP($E721,'SD Abgabe'!$A$32:$N$556,AE$20,FALSE),""))</f>
        <v/>
      </c>
      <c r="AF721" s="15">
        <f t="shared" ca="1" si="219"/>
        <v>0</v>
      </c>
      <c r="AG721">
        <f t="shared" ca="1" si="207"/>
        <v>0</v>
      </c>
      <c r="AH721">
        <f t="shared" ca="1" si="208"/>
        <v>0</v>
      </c>
      <c r="AI721">
        <f t="shared" ca="1" si="209"/>
        <v>0</v>
      </c>
      <c r="AJ721">
        <f t="shared" ca="1" si="210"/>
        <v>0</v>
      </c>
      <c r="AK721">
        <f t="shared" si="220"/>
        <v>0</v>
      </c>
      <c r="AL721" s="28" t="e">
        <f ca="1">COUNTIF(OFFSET('SD Abgabe'!$C$32,VLOOKUP(J721,Art_Abgabe,3,FALSE),0,VLOOKUP(J721,Art_Abgabe,4,FALSE)-VLOOKUP(J721,Art_Abgabe,3,FALSE)+1,1),K721)</f>
        <v>#N/A</v>
      </c>
      <c r="AM721" s="14">
        <f ca="1">COUNTIF(OFFSET('SD Abgabe'!$M$32,VLOOKUP(E721,'SD Abgabe'!$A$33:$X$485,'SD Abgabe'!$X$28,FALSE),0,1,VLOOKUP(E721,'SD Abgabe'!$A$33:$Y$485,'SD Abgabe'!$Y$28,FALSE)),M721)</f>
        <v>0</v>
      </c>
      <c r="AN721" s="91">
        <f t="shared" ca="1" si="211"/>
        <v>0</v>
      </c>
      <c r="AO721" s="98">
        <f t="shared" si="221"/>
        <v>3</v>
      </c>
      <c r="AP721" s="98">
        <f t="shared" si="212"/>
        <v>0</v>
      </c>
      <c r="AQ721" s="17" t="str">
        <f t="shared" si="213"/>
        <v>1900-1-Abgabe</v>
      </c>
    </row>
    <row r="722" spans="1:43">
      <c r="A722" s="98">
        <f t="shared" si="202"/>
        <v>0</v>
      </c>
      <c r="B722" s="98" t="str">
        <f>IF(C722=1,SUM($C$23:C722),"")</f>
        <v/>
      </c>
      <c r="C722" s="98">
        <f t="shared" si="203"/>
        <v>0</v>
      </c>
      <c r="D722" t="str">
        <f t="shared" si="215"/>
        <v>1900-1-Abgabe-</v>
      </c>
      <c r="E722" s="7" t="str">
        <f t="shared" ca="1" si="204"/>
        <v>-</v>
      </c>
      <c r="F722" s="7">
        <f t="shared" si="216"/>
        <v>1900</v>
      </c>
      <c r="G722" s="7">
        <f t="shared" si="217"/>
        <v>1</v>
      </c>
      <c r="H722" s="162">
        <f t="shared" si="214"/>
        <v>700</v>
      </c>
      <c r="I722" s="77"/>
      <c r="J722" s="78"/>
      <c r="K722" s="79"/>
      <c r="L722" s="80"/>
      <c r="M722" s="177"/>
      <c r="N722" s="309" t="str">
        <f t="shared" ca="1" si="205"/>
        <v/>
      </c>
      <c r="O722" s="310" t="str">
        <f ca="1">IFERROR(IF(VLOOKUP($E722,'SD Abgabe'!$A$32:$N$610,'SD Abgabe'!$D$28,FALSE)=0,"",VLOOKUP($E722,'SD Abgabe'!$A$32:$N$610,'SD Abgabe'!$D$28,FALSE)),"")</f>
        <v/>
      </c>
      <c r="P722" s="313"/>
      <c r="Q722" s="317" t="str">
        <f>IF(OR($M722=0,L722&lt;&gt;0),"",IFERROR(VLOOKUP($E722,'SD Abgabe'!$A$32:$N$610,'SD Abgabe'!$E$28,FALSE),""))</f>
        <v/>
      </c>
      <c r="R722" s="87"/>
      <c r="S722" s="81" t="str">
        <f t="shared" si="206"/>
        <v/>
      </c>
      <c r="T722" s="82">
        <f>IF(M722="Tierische Erzeugnisse",IF(OR($M722=0,L722&lt;&gt;0,U722&gt;0),"",IFERROR(VLOOKUP($E722,'SD Abgabe'!$A$32:$N$4326,'SD Abgabe'!$J$28,FALSE),0)),)</f>
        <v>0</v>
      </c>
      <c r="U722" s="83"/>
      <c r="V722" s="81" t="str">
        <f t="shared" si="218"/>
        <v/>
      </c>
      <c r="W722" s="82">
        <f>IF(M722="organische Düngemittel",IF(OR($M722=0,L722&lt;&gt;0,X722&gt;0),"",IFERROR(VLOOKUP($E722,'SD Abgabe'!$A$32:$N$4326,'SD Abgabe'!$J$28,FALSE),)),)</f>
        <v>0</v>
      </c>
      <c r="X722" s="84"/>
      <c r="Y722" s="85" t="str">
        <f ca="1">IFERROR(VLOOKUP($E722,'SD Abgabe'!$A$32:$N$610,Y$20,FALSE),"")</f>
        <v/>
      </c>
      <c r="Z722" s="86" t="str">
        <f ca="1">IFERROR(IF(AND(J722&lt;&gt;"eigene Stoffe",VLOOKUP($E722,'SD Abgabe'!$A$32:$N$610,'SD Abgabe'!$G$28,FALSE)=0),"",IF($L722&lt;&gt;0,"",IFERROR(IF(AND(P722&gt;0,O722&lt;&gt;"",Q722&lt;&gt;"t TM"),VLOOKUP($E722,'SD Abgabe'!$A$32:$N$610,'SD Abgabe'!$G$28,FALSE)/O722*P722,VLOOKUP($E722,'SD Abgabe'!$A$32:$N$610,'SD Abgabe'!$G$28,FALSE)),""))),"")</f>
        <v/>
      </c>
      <c r="AA722" s="87"/>
      <c r="AB722" s="86" t="str">
        <f ca="1">IFERROR(IF(AND(J722&lt;&gt;"eigene Stoffe",VLOOKUP($E722,'SD Abgabe'!$A$32:$N$610,'SD Abgabe'!$H$28,FALSE)=0),"",IF($L722&lt;&gt;0,"",IFERROR(IF(AND(P722&gt;0,O722&lt;&gt;"",Q722&lt;&gt;"t TM"),VLOOKUP($E722,'SD Abgabe'!$A$32:$N$610,'SD Abgabe'!$H$28,FALSE)/O722*P722,VLOOKUP($E722,'SD Abgabe'!$A$32:$N$610,'SD Abgabe'!$H$28,FALSE)),""))),"")</f>
        <v/>
      </c>
      <c r="AC722" s="87"/>
      <c r="AD722" s="424" t="s">
        <v>667</v>
      </c>
      <c r="AE722" s="26" t="str">
        <f>IF($M722=0,"",IFERROR(VLOOKUP($E722,'SD Abgabe'!$A$32:$N$556,AE$20,FALSE),""))</f>
        <v/>
      </c>
      <c r="AF722" s="15">
        <f t="shared" ca="1" si="219"/>
        <v>0</v>
      </c>
      <c r="AG722">
        <f t="shared" ca="1" si="207"/>
        <v>0</v>
      </c>
      <c r="AH722">
        <f t="shared" ca="1" si="208"/>
        <v>0</v>
      </c>
      <c r="AI722">
        <f t="shared" ca="1" si="209"/>
        <v>0</v>
      </c>
      <c r="AJ722">
        <f t="shared" ca="1" si="210"/>
        <v>0</v>
      </c>
      <c r="AK722">
        <f t="shared" si="220"/>
        <v>0</v>
      </c>
      <c r="AL722" s="28" t="e">
        <f ca="1">COUNTIF(OFFSET('SD Abgabe'!$C$32,VLOOKUP(J722,Art_Abgabe,3,FALSE),0,VLOOKUP(J722,Art_Abgabe,4,FALSE)-VLOOKUP(J722,Art_Abgabe,3,FALSE)+1,1),K722)</f>
        <v>#N/A</v>
      </c>
      <c r="AM722" s="14">
        <f ca="1">COUNTIF(OFFSET('SD Abgabe'!$M$32,VLOOKUP(E722,'SD Abgabe'!$A$33:$X$485,'SD Abgabe'!$X$28,FALSE),0,1,VLOOKUP(E722,'SD Abgabe'!$A$33:$Y$485,'SD Abgabe'!$Y$28,FALSE)),M722)</f>
        <v>0</v>
      </c>
      <c r="AN722" s="91">
        <f t="shared" ca="1" si="211"/>
        <v>0</v>
      </c>
      <c r="AO722" s="98">
        <f t="shared" si="221"/>
        <v>3</v>
      </c>
      <c r="AP722" s="98">
        <f t="shared" si="212"/>
        <v>0</v>
      </c>
      <c r="AQ722" s="17" t="str">
        <f t="shared" si="213"/>
        <v>1900-1-Abgabe</v>
      </c>
    </row>
    <row r="723" spans="1:43">
      <c r="A723" s="98">
        <f t="shared" si="202"/>
        <v>0</v>
      </c>
      <c r="B723" s="98" t="str">
        <f>IF(C723=1,SUM($C$23:C723),"")</f>
        <v/>
      </c>
      <c r="C723" s="98">
        <f t="shared" si="203"/>
        <v>0</v>
      </c>
      <c r="D723" t="str">
        <f t="shared" si="215"/>
        <v>1900-1-Abgabe-</v>
      </c>
      <c r="E723" s="7" t="str">
        <f t="shared" ca="1" si="204"/>
        <v>-</v>
      </c>
      <c r="F723" s="7">
        <f t="shared" si="216"/>
        <v>1900</v>
      </c>
      <c r="G723" s="7">
        <f t="shared" si="217"/>
        <v>1</v>
      </c>
      <c r="H723" s="162">
        <f t="shared" si="214"/>
        <v>701</v>
      </c>
      <c r="I723" s="77"/>
      <c r="J723" s="78"/>
      <c r="K723" s="79"/>
      <c r="L723" s="80"/>
      <c r="M723" s="177"/>
      <c r="N723" s="309" t="str">
        <f t="shared" ca="1" si="205"/>
        <v/>
      </c>
      <c r="O723" s="310" t="str">
        <f ca="1">IFERROR(IF(VLOOKUP($E723,'SD Abgabe'!$A$32:$N$610,'SD Abgabe'!$D$28,FALSE)=0,"",VLOOKUP($E723,'SD Abgabe'!$A$32:$N$610,'SD Abgabe'!$D$28,FALSE)),"")</f>
        <v/>
      </c>
      <c r="P723" s="313"/>
      <c r="Q723" s="317" t="str">
        <f>IF(OR($M723=0,L723&lt;&gt;0),"",IFERROR(VLOOKUP($E723,'SD Abgabe'!$A$32:$N$610,'SD Abgabe'!$E$28,FALSE),""))</f>
        <v/>
      </c>
      <c r="R723" s="87"/>
      <c r="S723" s="81" t="str">
        <f t="shared" si="206"/>
        <v/>
      </c>
      <c r="T723" s="82">
        <f>IF(M723="Tierische Erzeugnisse",IF(OR($M723=0,L723&lt;&gt;0,U723&gt;0),"",IFERROR(VLOOKUP($E723,'SD Abgabe'!$A$32:$N$4326,'SD Abgabe'!$J$28,FALSE),0)),)</f>
        <v>0</v>
      </c>
      <c r="U723" s="83"/>
      <c r="V723" s="81" t="str">
        <f t="shared" si="218"/>
        <v/>
      </c>
      <c r="W723" s="82">
        <f>IF(M723="organische Düngemittel",IF(OR($M723=0,L723&lt;&gt;0,X723&gt;0),"",IFERROR(VLOOKUP($E723,'SD Abgabe'!$A$32:$N$4326,'SD Abgabe'!$J$28,FALSE),)),)</f>
        <v>0</v>
      </c>
      <c r="X723" s="84"/>
      <c r="Y723" s="85" t="str">
        <f ca="1">IFERROR(VLOOKUP($E723,'SD Abgabe'!$A$32:$N$610,Y$20,FALSE),"")</f>
        <v/>
      </c>
      <c r="Z723" s="86" t="str">
        <f ca="1">IFERROR(IF(AND(J723&lt;&gt;"eigene Stoffe",VLOOKUP($E723,'SD Abgabe'!$A$32:$N$610,'SD Abgabe'!$G$28,FALSE)=0),"",IF($L723&lt;&gt;0,"",IFERROR(IF(AND(P723&gt;0,O723&lt;&gt;"",Q723&lt;&gt;"t TM"),VLOOKUP($E723,'SD Abgabe'!$A$32:$N$610,'SD Abgabe'!$G$28,FALSE)/O723*P723,VLOOKUP($E723,'SD Abgabe'!$A$32:$N$610,'SD Abgabe'!$G$28,FALSE)),""))),"")</f>
        <v/>
      </c>
      <c r="AA723" s="87"/>
      <c r="AB723" s="86" t="str">
        <f ca="1">IFERROR(IF(AND(J723&lt;&gt;"eigene Stoffe",VLOOKUP($E723,'SD Abgabe'!$A$32:$N$610,'SD Abgabe'!$H$28,FALSE)=0),"",IF($L723&lt;&gt;0,"",IFERROR(IF(AND(P723&gt;0,O723&lt;&gt;"",Q723&lt;&gt;"t TM"),VLOOKUP($E723,'SD Abgabe'!$A$32:$N$610,'SD Abgabe'!$H$28,FALSE)/O723*P723,VLOOKUP($E723,'SD Abgabe'!$A$32:$N$610,'SD Abgabe'!$H$28,FALSE)),""))),"")</f>
        <v/>
      </c>
      <c r="AC723" s="87"/>
      <c r="AD723" s="424" t="s">
        <v>667</v>
      </c>
      <c r="AE723" s="26" t="str">
        <f>IF($M723=0,"",IFERROR(VLOOKUP($E723,'SD Abgabe'!$A$32:$N$556,AE$20,FALSE),""))</f>
        <v/>
      </c>
      <c r="AF723" s="15">
        <f t="shared" ca="1" si="219"/>
        <v>0</v>
      </c>
      <c r="AG723">
        <f t="shared" ca="1" si="207"/>
        <v>0</v>
      </c>
      <c r="AH723">
        <f t="shared" ca="1" si="208"/>
        <v>0</v>
      </c>
      <c r="AI723">
        <f t="shared" ca="1" si="209"/>
        <v>0</v>
      </c>
      <c r="AJ723">
        <f t="shared" ca="1" si="210"/>
        <v>0</v>
      </c>
      <c r="AK723">
        <f t="shared" si="220"/>
        <v>0</v>
      </c>
      <c r="AL723" s="28" t="e">
        <f ca="1">COUNTIF(OFFSET('SD Abgabe'!$C$32,VLOOKUP(J723,Art_Abgabe,3,FALSE),0,VLOOKUP(J723,Art_Abgabe,4,FALSE)-VLOOKUP(J723,Art_Abgabe,3,FALSE)+1,1),K723)</f>
        <v>#N/A</v>
      </c>
      <c r="AM723" s="14">
        <f ca="1">COUNTIF(OFFSET('SD Abgabe'!$M$32,VLOOKUP(E723,'SD Abgabe'!$A$33:$X$485,'SD Abgabe'!$X$28,FALSE),0,1,VLOOKUP(E723,'SD Abgabe'!$A$33:$Y$485,'SD Abgabe'!$Y$28,FALSE)),M723)</f>
        <v>0</v>
      </c>
      <c r="AN723" s="91">
        <f t="shared" ca="1" si="211"/>
        <v>0</v>
      </c>
      <c r="AO723" s="98">
        <f t="shared" si="221"/>
        <v>3</v>
      </c>
      <c r="AP723" s="98">
        <f t="shared" si="212"/>
        <v>0</v>
      </c>
      <c r="AQ723" s="17" t="str">
        <f t="shared" si="213"/>
        <v>1900-1-Abgabe</v>
      </c>
    </row>
    <row r="724" spans="1:43">
      <c r="A724" s="98">
        <f t="shared" si="202"/>
        <v>0</v>
      </c>
      <c r="B724" s="98" t="str">
        <f>IF(C724=1,SUM($C$23:C724),"")</f>
        <v/>
      </c>
      <c r="C724" s="98">
        <f t="shared" si="203"/>
        <v>0</v>
      </c>
      <c r="D724" t="str">
        <f t="shared" si="215"/>
        <v>1900-1-Abgabe-</v>
      </c>
      <c r="E724" s="7" t="str">
        <f t="shared" ca="1" si="204"/>
        <v>-</v>
      </c>
      <c r="F724" s="7">
        <f t="shared" si="216"/>
        <v>1900</v>
      </c>
      <c r="G724" s="7">
        <f t="shared" si="217"/>
        <v>1</v>
      </c>
      <c r="H724" s="162">
        <f t="shared" si="214"/>
        <v>702</v>
      </c>
      <c r="I724" s="77"/>
      <c r="J724" s="78"/>
      <c r="K724" s="79"/>
      <c r="L724" s="80"/>
      <c r="M724" s="177"/>
      <c r="N724" s="309" t="str">
        <f t="shared" ca="1" si="205"/>
        <v/>
      </c>
      <c r="O724" s="310" t="str">
        <f ca="1">IFERROR(IF(VLOOKUP($E724,'SD Abgabe'!$A$32:$N$610,'SD Abgabe'!$D$28,FALSE)=0,"",VLOOKUP($E724,'SD Abgabe'!$A$32:$N$610,'SD Abgabe'!$D$28,FALSE)),"")</f>
        <v/>
      </c>
      <c r="P724" s="313"/>
      <c r="Q724" s="317" t="str">
        <f>IF(OR($M724=0,L724&lt;&gt;0),"",IFERROR(VLOOKUP($E724,'SD Abgabe'!$A$32:$N$610,'SD Abgabe'!$E$28,FALSE),""))</f>
        <v/>
      </c>
      <c r="R724" s="87"/>
      <c r="S724" s="81" t="str">
        <f t="shared" si="206"/>
        <v/>
      </c>
      <c r="T724" s="82">
        <f>IF(M724="Tierische Erzeugnisse",IF(OR($M724=0,L724&lt;&gt;0,U724&gt;0),"",IFERROR(VLOOKUP($E724,'SD Abgabe'!$A$32:$N$4326,'SD Abgabe'!$J$28,FALSE),0)),)</f>
        <v>0</v>
      </c>
      <c r="U724" s="83"/>
      <c r="V724" s="81" t="str">
        <f t="shared" si="218"/>
        <v/>
      </c>
      <c r="W724" s="82">
        <f>IF(M724="organische Düngemittel",IF(OR($M724=0,L724&lt;&gt;0,X724&gt;0),"",IFERROR(VLOOKUP($E724,'SD Abgabe'!$A$32:$N$4326,'SD Abgabe'!$J$28,FALSE),)),)</f>
        <v>0</v>
      </c>
      <c r="X724" s="84"/>
      <c r="Y724" s="85" t="str">
        <f ca="1">IFERROR(VLOOKUP($E724,'SD Abgabe'!$A$32:$N$610,Y$20,FALSE),"")</f>
        <v/>
      </c>
      <c r="Z724" s="86" t="str">
        <f ca="1">IFERROR(IF(AND(J724&lt;&gt;"eigene Stoffe",VLOOKUP($E724,'SD Abgabe'!$A$32:$N$610,'SD Abgabe'!$G$28,FALSE)=0),"",IF($L724&lt;&gt;0,"",IFERROR(IF(AND(P724&gt;0,O724&lt;&gt;"",Q724&lt;&gt;"t TM"),VLOOKUP($E724,'SD Abgabe'!$A$32:$N$610,'SD Abgabe'!$G$28,FALSE)/O724*P724,VLOOKUP($E724,'SD Abgabe'!$A$32:$N$610,'SD Abgabe'!$G$28,FALSE)),""))),"")</f>
        <v/>
      </c>
      <c r="AA724" s="87"/>
      <c r="AB724" s="86" t="str">
        <f ca="1">IFERROR(IF(AND(J724&lt;&gt;"eigene Stoffe",VLOOKUP($E724,'SD Abgabe'!$A$32:$N$610,'SD Abgabe'!$H$28,FALSE)=0),"",IF($L724&lt;&gt;0,"",IFERROR(IF(AND(P724&gt;0,O724&lt;&gt;"",Q724&lt;&gt;"t TM"),VLOOKUP($E724,'SD Abgabe'!$A$32:$N$610,'SD Abgabe'!$H$28,FALSE)/O724*P724,VLOOKUP($E724,'SD Abgabe'!$A$32:$N$610,'SD Abgabe'!$H$28,FALSE)),""))),"")</f>
        <v/>
      </c>
      <c r="AC724" s="87"/>
      <c r="AD724" s="424" t="s">
        <v>667</v>
      </c>
      <c r="AE724" s="26" t="str">
        <f>IF($M724=0,"",IFERROR(VLOOKUP($E724,'SD Abgabe'!$A$32:$N$556,AE$20,FALSE),""))</f>
        <v/>
      </c>
      <c r="AF724" s="15">
        <f t="shared" ca="1" si="219"/>
        <v>0</v>
      </c>
      <c r="AG724">
        <f t="shared" ca="1" si="207"/>
        <v>0</v>
      </c>
      <c r="AH724">
        <f t="shared" ca="1" si="208"/>
        <v>0</v>
      </c>
      <c r="AI724">
        <f t="shared" ca="1" si="209"/>
        <v>0</v>
      </c>
      <c r="AJ724">
        <f t="shared" ca="1" si="210"/>
        <v>0</v>
      </c>
      <c r="AK724">
        <f t="shared" si="220"/>
        <v>0</v>
      </c>
      <c r="AL724" s="28" t="e">
        <f ca="1">COUNTIF(OFFSET('SD Abgabe'!$C$32,VLOOKUP(J724,Art_Abgabe,3,FALSE),0,VLOOKUP(J724,Art_Abgabe,4,FALSE)-VLOOKUP(J724,Art_Abgabe,3,FALSE)+1,1),K724)</f>
        <v>#N/A</v>
      </c>
      <c r="AM724" s="14">
        <f ca="1">COUNTIF(OFFSET('SD Abgabe'!$M$32,VLOOKUP(E724,'SD Abgabe'!$A$33:$X$485,'SD Abgabe'!$X$28,FALSE),0,1,VLOOKUP(E724,'SD Abgabe'!$A$33:$Y$485,'SD Abgabe'!$Y$28,FALSE)),M724)</f>
        <v>0</v>
      </c>
      <c r="AN724" s="91">
        <f t="shared" ca="1" si="211"/>
        <v>0</v>
      </c>
      <c r="AO724" s="98">
        <f t="shared" si="221"/>
        <v>3</v>
      </c>
      <c r="AP724" s="98">
        <f t="shared" si="212"/>
        <v>0</v>
      </c>
      <c r="AQ724" s="17" t="str">
        <f t="shared" si="213"/>
        <v>1900-1-Abgabe</v>
      </c>
    </row>
    <row r="725" spans="1:43">
      <c r="A725" s="98">
        <f t="shared" si="202"/>
        <v>0</v>
      </c>
      <c r="B725" s="98" t="str">
        <f>IF(C725=1,SUM($C$23:C725),"")</f>
        <v/>
      </c>
      <c r="C725" s="98">
        <f t="shared" si="203"/>
        <v>0</v>
      </c>
      <c r="D725" t="str">
        <f t="shared" si="215"/>
        <v>1900-1-Abgabe-</v>
      </c>
      <c r="E725" s="7" t="str">
        <f t="shared" ca="1" si="204"/>
        <v>-</v>
      </c>
      <c r="F725" s="7">
        <f t="shared" si="216"/>
        <v>1900</v>
      </c>
      <c r="G725" s="7">
        <f t="shared" si="217"/>
        <v>1</v>
      </c>
      <c r="H725" s="162">
        <f t="shared" si="214"/>
        <v>703</v>
      </c>
      <c r="I725" s="77"/>
      <c r="J725" s="78"/>
      <c r="K725" s="79"/>
      <c r="L725" s="80"/>
      <c r="M725" s="177"/>
      <c r="N725" s="309" t="str">
        <f t="shared" ca="1" si="205"/>
        <v/>
      </c>
      <c r="O725" s="310" t="str">
        <f ca="1">IFERROR(IF(VLOOKUP($E725,'SD Abgabe'!$A$32:$N$610,'SD Abgabe'!$D$28,FALSE)=0,"",VLOOKUP($E725,'SD Abgabe'!$A$32:$N$610,'SD Abgabe'!$D$28,FALSE)),"")</f>
        <v/>
      </c>
      <c r="P725" s="313"/>
      <c r="Q725" s="317" t="str">
        <f>IF(OR($M725=0,L725&lt;&gt;0),"",IFERROR(VLOOKUP($E725,'SD Abgabe'!$A$32:$N$610,'SD Abgabe'!$E$28,FALSE),""))</f>
        <v/>
      </c>
      <c r="R725" s="87"/>
      <c r="S725" s="81" t="str">
        <f t="shared" si="206"/>
        <v/>
      </c>
      <c r="T725" s="82">
        <f>IF(M725="Tierische Erzeugnisse",IF(OR($M725=0,L725&lt;&gt;0,U725&gt;0),"",IFERROR(VLOOKUP($E725,'SD Abgabe'!$A$32:$N$4326,'SD Abgabe'!$J$28,FALSE),0)),)</f>
        <v>0</v>
      </c>
      <c r="U725" s="83"/>
      <c r="V725" s="81" t="str">
        <f t="shared" si="218"/>
        <v/>
      </c>
      <c r="W725" s="82">
        <f>IF(M725="organische Düngemittel",IF(OR($M725=0,L725&lt;&gt;0,X725&gt;0),"",IFERROR(VLOOKUP($E725,'SD Abgabe'!$A$32:$N$4326,'SD Abgabe'!$J$28,FALSE),)),)</f>
        <v>0</v>
      </c>
      <c r="X725" s="84"/>
      <c r="Y725" s="85" t="str">
        <f ca="1">IFERROR(VLOOKUP($E725,'SD Abgabe'!$A$32:$N$610,Y$20,FALSE),"")</f>
        <v/>
      </c>
      <c r="Z725" s="86" t="str">
        <f ca="1">IFERROR(IF(AND(J725&lt;&gt;"eigene Stoffe",VLOOKUP($E725,'SD Abgabe'!$A$32:$N$610,'SD Abgabe'!$G$28,FALSE)=0),"",IF($L725&lt;&gt;0,"",IFERROR(IF(AND(P725&gt;0,O725&lt;&gt;"",Q725&lt;&gt;"t TM"),VLOOKUP($E725,'SD Abgabe'!$A$32:$N$610,'SD Abgabe'!$G$28,FALSE)/O725*P725,VLOOKUP($E725,'SD Abgabe'!$A$32:$N$610,'SD Abgabe'!$G$28,FALSE)),""))),"")</f>
        <v/>
      </c>
      <c r="AA725" s="87"/>
      <c r="AB725" s="86" t="str">
        <f ca="1">IFERROR(IF(AND(J725&lt;&gt;"eigene Stoffe",VLOOKUP($E725,'SD Abgabe'!$A$32:$N$610,'SD Abgabe'!$H$28,FALSE)=0),"",IF($L725&lt;&gt;0,"",IFERROR(IF(AND(P725&gt;0,O725&lt;&gt;"",Q725&lt;&gt;"t TM"),VLOOKUP($E725,'SD Abgabe'!$A$32:$N$610,'SD Abgabe'!$H$28,FALSE)/O725*P725,VLOOKUP($E725,'SD Abgabe'!$A$32:$N$610,'SD Abgabe'!$H$28,FALSE)),""))),"")</f>
        <v/>
      </c>
      <c r="AC725" s="87"/>
      <c r="AD725" s="424" t="s">
        <v>667</v>
      </c>
      <c r="AE725" s="26" t="str">
        <f>IF($M725=0,"",IFERROR(VLOOKUP($E725,'SD Abgabe'!$A$32:$N$556,AE$20,FALSE),""))</f>
        <v/>
      </c>
      <c r="AF725" s="15">
        <f t="shared" ca="1" si="219"/>
        <v>0</v>
      </c>
      <c r="AG725">
        <f t="shared" ca="1" si="207"/>
        <v>0</v>
      </c>
      <c r="AH725">
        <f t="shared" ca="1" si="208"/>
        <v>0</v>
      </c>
      <c r="AI725">
        <f t="shared" ca="1" si="209"/>
        <v>0</v>
      </c>
      <c r="AJ725">
        <f t="shared" ca="1" si="210"/>
        <v>0</v>
      </c>
      <c r="AK725">
        <f t="shared" si="220"/>
        <v>0</v>
      </c>
      <c r="AL725" s="28" t="e">
        <f ca="1">COUNTIF(OFFSET('SD Abgabe'!$C$32,VLOOKUP(J725,Art_Abgabe,3,FALSE),0,VLOOKUP(J725,Art_Abgabe,4,FALSE)-VLOOKUP(J725,Art_Abgabe,3,FALSE)+1,1),K725)</f>
        <v>#N/A</v>
      </c>
      <c r="AM725" s="14">
        <f ca="1">COUNTIF(OFFSET('SD Abgabe'!$M$32,VLOOKUP(E725,'SD Abgabe'!$A$33:$X$485,'SD Abgabe'!$X$28,FALSE),0,1,VLOOKUP(E725,'SD Abgabe'!$A$33:$Y$485,'SD Abgabe'!$Y$28,FALSE)),M725)</f>
        <v>0</v>
      </c>
      <c r="AN725" s="91">
        <f t="shared" ca="1" si="211"/>
        <v>0</v>
      </c>
      <c r="AO725" s="98">
        <f t="shared" si="221"/>
        <v>3</v>
      </c>
      <c r="AP725" s="98">
        <f t="shared" si="212"/>
        <v>0</v>
      </c>
      <c r="AQ725" s="17" t="str">
        <f t="shared" si="213"/>
        <v>1900-1-Abgabe</v>
      </c>
    </row>
    <row r="726" spans="1:43">
      <c r="A726" s="98">
        <f t="shared" si="202"/>
        <v>0</v>
      </c>
      <c r="B726" s="98" t="str">
        <f>IF(C726=1,SUM($C$23:C726),"")</f>
        <v/>
      </c>
      <c r="C726" s="98">
        <f t="shared" si="203"/>
        <v>0</v>
      </c>
      <c r="D726" t="str">
        <f t="shared" si="215"/>
        <v>1900-1-Abgabe-</v>
      </c>
      <c r="E726" s="7" t="str">
        <f t="shared" ca="1" si="204"/>
        <v>-</v>
      </c>
      <c r="F726" s="7">
        <f t="shared" si="216"/>
        <v>1900</v>
      </c>
      <c r="G726" s="7">
        <f t="shared" si="217"/>
        <v>1</v>
      </c>
      <c r="H726" s="162">
        <f t="shared" si="214"/>
        <v>704</v>
      </c>
      <c r="I726" s="77"/>
      <c r="J726" s="78"/>
      <c r="K726" s="79"/>
      <c r="L726" s="80"/>
      <c r="M726" s="177"/>
      <c r="N726" s="309" t="str">
        <f t="shared" ca="1" si="205"/>
        <v/>
      </c>
      <c r="O726" s="310" t="str">
        <f ca="1">IFERROR(IF(VLOOKUP($E726,'SD Abgabe'!$A$32:$N$610,'SD Abgabe'!$D$28,FALSE)=0,"",VLOOKUP($E726,'SD Abgabe'!$A$32:$N$610,'SD Abgabe'!$D$28,FALSE)),"")</f>
        <v/>
      </c>
      <c r="P726" s="313"/>
      <c r="Q726" s="317" t="str">
        <f>IF(OR($M726=0,L726&lt;&gt;0),"",IFERROR(VLOOKUP($E726,'SD Abgabe'!$A$32:$N$610,'SD Abgabe'!$E$28,FALSE),""))</f>
        <v/>
      </c>
      <c r="R726" s="87"/>
      <c r="S726" s="81" t="str">
        <f t="shared" si="206"/>
        <v/>
      </c>
      <c r="T726" s="82">
        <f>IF(M726="Tierische Erzeugnisse",IF(OR($M726=0,L726&lt;&gt;0,U726&gt;0),"",IFERROR(VLOOKUP($E726,'SD Abgabe'!$A$32:$N$4326,'SD Abgabe'!$J$28,FALSE),0)),)</f>
        <v>0</v>
      </c>
      <c r="U726" s="83"/>
      <c r="V726" s="81" t="str">
        <f t="shared" si="218"/>
        <v/>
      </c>
      <c r="W726" s="82">
        <f>IF(M726="organische Düngemittel",IF(OR($M726=0,L726&lt;&gt;0,X726&gt;0),"",IFERROR(VLOOKUP($E726,'SD Abgabe'!$A$32:$N$4326,'SD Abgabe'!$J$28,FALSE),)),)</f>
        <v>0</v>
      </c>
      <c r="X726" s="84"/>
      <c r="Y726" s="85" t="str">
        <f ca="1">IFERROR(VLOOKUP($E726,'SD Abgabe'!$A$32:$N$610,Y$20,FALSE),"")</f>
        <v/>
      </c>
      <c r="Z726" s="86" t="str">
        <f ca="1">IFERROR(IF(AND(J726&lt;&gt;"eigene Stoffe",VLOOKUP($E726,'SD Abgabe'!$A$32:$N$610,'SD Abgabe'!$G$28,FALSE)=0),"",IF($L726&lt;&gt;0,"",IFERROR(IF(AND(P726&gt;0,O726&lt;&gt;"",Q726&lt;&gt;"t TM"),VLOOKUP($E726,'SD Abgabe'!$A$32:$N$610,'SD Abgabe'!$G$28,FALSE)/O726*P726,VLOOKUP($E726,'SD Abgabe'!$A$32:$N$610,'SD Abgabe'!$G$28,FALSE)),""))),"")</f>
        <v/>
      </c>
      <c r="AA726" s="87"/>
      <c r="AB726" s="86" t="str">
        <f ca="1">IFERROR(IF(AND(J726&lt;&gt;"eigene Stoffe",VLOOKUP($E726,'SD Abgabe'!$A$32:$N$610,'SD Abgabe'!$H$28,FALSE)=0),"",IF($L726&lt;&gt;0,"",IFERROR(IF(AND(P726&gt;0,O726&lt;&gt;"",Q726&lt;&gt;"t TM"),VLOOKUP($E726,'SD Abgabe'!$A$32:$N$610,'SD Abgabe'!$H$28,FALSE)/O726*P726,VLOOKUP($E726,'SD Abgabe'!$A$32:$N$610,'SD Abgabe'!$H$28,FALSE)),""))),"")</f>
        <v/>
      </c>
      <c r="AC726" s="87"/>
      <c r="AD726" s="424" t="s">
        <v>667</v>
      </c>
      <c r="AE726" s="26" t="str">
        <f>IF($M726=0,"",IFERROR(VLOOKUP($E726,'SD Abgabe'!$A$32:$N$556,AE$20,FALSE),""))</f>
        <v/>
      </c>
      <c r="AF726" s="15">
        <f t="shared" ca="1" si="219"/>
        <v>0</v>
      </c>
      <c r="AG726">
        <f t="shared" ca="1" si="207"/>
        <v>0</v>
      </c>
      <c r="AH726">
        <f t="shared" ca="1" si="208"/>
        <v>0</v>
      </c>
      <c r="AI726">
        <f t="shared" ca="1" si="209"/>
        <v>0</v>
      </c>
      <c r="AJ726">
        <f t="shared" ca="1" si="210"/>
        <v>0</v>
      </c>
      <c r="AK726">
        <f t="shared" si="220"/>
        <v>0</v>
      </c>
      <c r="AL726" s="28" t="e">
        <f ca="1">COUNTIF(OFFSET('SD Abgabe'!$C$32,VLOOKUP(J726,Art_Abgabe,3,FALSE),0,VLOOKUP(J726,Art_Abgabe,4,FALSE)-VLOOKUP(J726,Art_Abgabe,3,FALSE)+1,1),K726)</f>
        <v>#N/A</v>
      </c>
      <c r="AM726" s="14">
        <f ca="1">COUNTIF(OFFSET('SD Abgabe'!$M$32,VLOOKUP(E726,'SD Abgabe'!$A$33:$X$485,'SD Abgabe'!$X$28,FALSE),0,1,VLOOKUP(E726,'SD Abgabe'!$A$33:$Y$485,'SD Abgabe'!$Y$28,FALSE)),M726)</f>
        <v>0</v>
      </c>
      <c r="AN726" s="91">
        <f t="shared" ca="1" si="211"/>
        <v>0</v>
      </c>
      <c r="AO726" s="98">
        <f t="shared" si="221"/>
        <v>3</v>
      </c>
      <c r="AP726" s="98">
        <f t="shared" si="212"/>
        <v>0</v>
      </c>
      <c r="AQ726" s="17" t="str">
        <f t="shared" si="213"/>
        <v>1900-1-Abgabe</v>
      </c>
    </row>
    <row r="727" spans="1:43">
      <c r="A727" s="98">
        <f t="shared" ref="A727:A790" si="222">COUNTIF($K$23:$K$1995,L727)</f>
        <v>0</v>
      </c>
      <c r="B727" s="98" t="str">
        <f>IF(C727=1,SUM($C$23:C727),"")</f>
        <v/>
      </c>
      <c r="C727" s="98">
        <f t="shared" si="203"/>
        <v>0</v>
      </c>
      <c r="D727" t="str">
        <f t="shared" si="215"/>
        <v>1900-1-Abgabe-</v>
      </c>
      <c r="E727" s="7" t="str">
        <f t="shared" ca="1" si="204"/>
        <v>-</v>
      </c>
      <c r="F727" s="7">
        <f t="shared" si="216"/>
        <v>1900</v>
      </c>
      <c r="G727" s="7">
        <f t="shared" si="217"/>
        <v>1</v>
      </c>
      <c r="H727" s="162">
        <f t="shared" si="214"/>
        <v>705</v>
      </c>
      <c r="I727" s="77"/>
      <c r="J727" s="78"/>
      <c r="K727" s="79"/>
      <c r="L727" s="80"/>
      <c r="M727" s="177"/>
      <c r="N727" s="309" t="str">
        <f t="shared" ca="1" si="205"/>
        <v/>
      </c>
      <c r="O727" s="310" t="str">
        <f ca="1">IFERROR(IF(VLOOKUP($E727,'SD Abgabe'!$A$32:$N$610,'SD Abgabe'!$D$28,FALSE)=0,"",VLOOKUP($E727,'SD Abgabe'!$A$32:$N$610,'SD Abgabe'!$D$28,FALSE)),"")</f>
        <v/>
      </c>
      <c r="P727" s="313"/>
      <c r="Q727" s="317" t="str">
        <f>IF(OR($M727=0,L727&lt;&gt;0),"",IFERROR(VLOOKUP($E727,'SD Abgabe'!$A$32:$N$610,'SD Abgabe'!$E$28,FALSE),""))</f>
        <v/>
      </c>
      <c r="R727" s="87"/>
      <c r="S727" s="81" t="str">
        <f t="shared" si="206"/>
        <v/>
      </c>
      <c r="T727" s="82">
        <f>IF(M727="Tierische Erzeugnisse",IF(OR($M727=0,L727&lt;&gt;0,U727&gt;0),"",IFERROR(VLOOKUP($E727,'SD Abgabe'!$A$32:$N$4326,'SD Abgabe'!$J$28,FALSE),0)),)</f>
        <v>0</v>
      </c>
      <c r="U727" s="83"/>
      <c r="V727" s="81" t="str">
        <f t="shared" si="218"/>
        <v/>
      </c>
      <c r="W727" s="82">
        <f>IF(M727="organische Düngemittel",IF(OR($M727=0,L727&lt;&gt;0,X727&gt;0),"",IFERROR(VLOOKUP($E727,'SD Abgabe'!$A$32:$N$4326,'SD Abgabe'!$J$28,FALSE),)),)</f>
        <v>0</v>
      </c>
      <c r="X727" s="84"/>
      <c r="Y727" s="85" t="str">
        <f ca="1">IFERROR(VLOOKUP($E727,'SD Abgabe'!$A$32:$N$610,Y$20,FALSE),"")</f>
        <v/>
      </c>
      <c r="Z727" s="86" t="str">
        <f ca="1">IFERROR(IF(AND(J727&lt;&gt;"eigene Stoffe",VLOOKUP($E727,'SD Abgabe'!$A$32:$N$610,'SD Abgabe'!$G$28,FALSE)=0),"",IF($L727&lt;&gt;0,"",IFERROR(IF(AND(P727&gt;0,O727&lt;&gt;"",Q727&lt;&gt;"t TM"),VLOOKUP($E727,'SD Abgabe'!$A$32:$N$610,'SD Abgabe'!$G$28,FALSE)/O727*P727,VLOOKUP($E727,'SD Abgabe'!$A$32:$N$610,'SD Abgabe'!$G$28,FALSE)),""))),"")</f>
        <v/>
      </c>
      <c r="AA727" s="87"/>
      <c r="AB727" s="86" t="str">
        <f ca="1">IFERROR(IF(AND(J727&lt;&gt;"eigene Stoffe",VLOOKUP($E727,'SD Abgabe'!$A$32:$N$610,'SD Abgabe'!$H$28,FALSE)=0),"",IF($L727&lt;&gt;0,"",IFERROR(IF(AND(P727&gt;0,O727&lt;&gt;"",Q727&lt;&gt;"t TM"),VLOOKUP($E727,'SD Abgabe'!$A$32:$N$610,'SD Abgabe'!$H$28,FALSE)/O727*P727,VLOOKUP($E727,'SD Abgabe'!$A$32:$N$610,'SD Abgabe'!$H$28,FALSE)),""))),"")</f>
        <v/>
      </c>
      <c r="AC727" s="87"/>
      <c r="AD727" s="424" t="s">
        <v>667</v>
      </c>
      <c r="AE727" s="26" t="str">
        <f>IF($M727=0,"",IFERROR(VLOOKUP($E727,'SD Abgabe'!$A$32:$N$556,AE$20,FALSE),""))</f>
        <v/>
      </c>
      <c r="AF727" s="15">
        <f t="shared" ca="1" si="219"/>
        <v>0</v>
      </c>
      <c r="AG727">
        <f t="shared" ca="1" si="207"/>
        <v>0</v>
      </c>
      <c r="AH727">
        <f t="shared" ca="1" si="208"/>
        <v>0</v>
      </c>
      <c r="AI727">
        <f t="shared" ca="1" si="209"/>
        <v>0</v>
      </c>
      <c r="AJ727">
        <f t="shared" ca="1" si="210"/>
        <v>0</v>
      </c>
      <c r="AK727">
        <f t="shared" si="220"/>
        <v>0</v>
      </c>
      <c r="AL727" s="28" t="e">
        <f ca="1">COUNTIF(OFFSET('SD Abgabe'!$C$32,VLOOKUP(J727,Art_Abgabe,3,FALSE),0,VLOOKUP(J727,Art_Abgabe,4,FALSE)-VLOOKUP(J727,Art_Abgabe,3,FALSE)+1,1),K727)</f>
        <v>#N/A</v>
      </c>
      <c r="AM727" s="14">
        <f ca="1">COUNTIF(OFFSET('SD Abgabe'!$M$32,VLOOKUP(E727,'SD Abgabe'!$A$33:$X$485,'SD Abgabe'!$X$28,FALSE),0,1,VLOOKUP(E727,'SD Abgabe'!$A$33:$Y$485,'SD Abgabe'!$Y$28,FALSE)),M727)</f>
        <v>0</v>
      </c>
      <c r="AN727" s="91">
        <f t="shared" ca="1" si="211"/>
        <v>0</v>
      </c>
      <c r="AO727" s="98">
        <f t="shared" si="221"/>
        <v>3</v>
      </c>
      <c r="AP727" s="98">
        <f t="shared" si="212"/>
        <v>0</v>
      </c>
      <c r="AQ727" s="17" t="str">
        <f t="shared" si="213"/>
        <v>1900-1-Abgabe</v>
      </c>
    </row>
    <row r="728" spans="1:43">
      <c r="A728" s="98">
        <f t="shared" si="222"/>
        <v>0</v>
      </c>
      <c r="B728" s="98" t="str">
        <f>IF(C728=1,SUM($C$23:C728),"")</f>
        <v/>
      </c>
      <c r="C728" s="98">
        <f t="shared" ref="C728:C791" si="223">IF(AND(L728&gt;0,AA728&gt;0,AC728&gt;0),1,0)</f>
        <v>0</v>
      </c>
      <c r="D728" t="str">
        <f t="shared" si="215"/>
        <v>1900-1-Abgabe-</v>
      </c>
      <c r="E728" s="7" t="str">
        <f t="shared" ref="E728:E791" ca="1" si="224">IFERROR(IF(OR(AL728=0,ISNA(AL728)),"-",CONCATENATE(J728&amp;"-"&amp;K728)),"-")</f>
        <v>-</v>
      </c>
      <c r="F728" s="7">
        <f t="shared" si="216"/>
        <v>1900</v>
      </c>
      <c r="G728" s="7">
        <f t="shared" si="217"/>
        <v>1</v>
      </c>
      <c r="H728" s="162">
        <f t="shared" si="214"/>
        <v>706</v>
      </c>
      <c r="I728" s="77"/>
      <c r="J728" s="78"/>
      <c r="K728" s="79"/>
      <c r="L728" s="80"/>
      <c r="M728" s="177"/>
      <c r="N728" s="309" t="str">
        <f t="shared" ref="N728:N791" ca="1" si="225">IF(SUM(O728:P728)=0,"","%")</f>
        <v/>
      </c>
      <c r="O728" s="310" t="str">
        <f ca="1">IFERROR(IF(VLOOKUP($E728,'SD Abgabe'!$A$32:$N$610,'SD Abgabe'!$D$28,FALSE)=0,"",VLOOKUP($E728,'SD Abgabe'!$A$32:$N$610,'SD Abgabe'!$D$28,FALSE)),"")</f>
        <v/>
      </c>
      <c r="P728" s="313"/>
      <c r="Q728" s="317" t="str">
        <f>IF(OR($M728=0,L728&lt;&gt;0),"",IFERROR(VLOOKUP($E728,'SD Abgabe'!$A$32:$N$610,'SD Abgabe'!$E$28,FALSE),""))</f>
        <v/>
      </c>
      <c r="R728" s="87"/>
      <c r="S728" s="81" t="str">
        <f t="shared" ref="S728:S791" si="226">IF(RIGHT(K728,15)="Schlachtgewicht","%","")</f>
        <v/>
      </c>
      <c r="T728" s="82">
        <f>IF(M728="Tierische Erzeugnisse",IF(OR($M728=0,L728&lt;&gt;0,U728&gt;0),"",IFERROR(VLOOKUP($E728,'SD Abgabe'!$A$32:$N$4326,'SD Abgabe'!$J$28,FALSE),0)),)</f>
        <v>0</v>
      </c>
      <c r="U728" s="83"/>
      <c r="V728" s="81" t="str">
        <f t="shared" si="218"/>
        <v/>
      </c>
      <c r="W728" s="82">
        <f>IF(M728="organische Düngemittel",IF(OR($M728=0,L728&lt;&gt;0,X728&gt;0),"",IFERROR(VLOOKUP($E728,'SD Abgabe'!$A$32:$N$4326,'SD Abgabe'!$J$28,FALSE),)),)</f>
        <v>0</v>
      </c>
      <c r="X728" s="84"/>
      <c r="Y728" s="85" t="str">
        <f ca="1">IFERROR(VLOOKUP($E728,'SD Abgabe'!$A$32:$N$610,Y$20,FALSE),"")</f>
        <v/>
      </c>
      <c r="Z728" s="86" t="str">
        <f ca="1">IFERROR(IF(AND(J728&lt;&gt;"eigene Stoffe",VLOOKUP($E728,'SD Abgabe'!$A$32:$N$610,'SD Abgabe'!$G$28,FALSE)=0),"",IF($L728&lt;&gt;0,"",IFERROR(IF(AND(P728&gt;0,O728&lt;&gt;"",Q728&lt;&gt;"t TM"),VLOOKUP($E728,'SD Abgabe'!$A$32:$N$610,'SD Abgabe'!$G$28,FALSE)/O728*P728,VLOOKUP($E728,'SD Abgabe'!$A$32:$N$610,'SD Abgabe'!$G$28,FALSE)),""))),"")</f>
        <v/>
      </c>
      <c r="AA728" s="87"/>
      <c r="AB728" s="86" t="str">
        <f ca="1">IFERROR(IF(AND(J728&lt;&gt;"eigene Stoffe",VLOOKUP($E728,'SD Abgabe'!$A$32:$N$610,'SD Abgabe'!$H$28,FALSE)=0),"",IF($L728&lt;&gt;0,"",IFERROR(IF(AND(P728&gt;0,O728&lt;&gt;"",Q728&lt;&gt;"t TM"),VLOOKUP($E728,'SD Abgabe'!$A$32:$N$610,'SD Abgabe'!$H$28,FALSE)/O728*P728,VLOOKUP($E728,'SD Abgabe'!$A$32:$N$610,'SD Abgabe'!$H$28,FALSE)),""))),"")</f>
        <v/>
      </c>
      <c r="AC728" s="87"/>
      <c r="AD728" s="424" t="s">
        <v>667</v>
      </c>
      <c r="AE728" s="26" t="str">
        <f>IF($M728=0,"",IFERROR(VLOOKUP($E728,'SD Abgabe'!$A$32:$N$556,AE$20,FALSE),""))</f>
        <v/>
      </c>
      <c r="AF728" s="15">
        <f t="shared" ca="1" si="219"/>
        <v>0</v>
      </c>
      <c r="AG728">
        <f t="shared" ref="AG728:AG791" ca="1" si="227">IF(AN728=1,IF(RIGHT(K728,15)="Schlachtgewicht",IFERROR(IF(L728&gt;0,R728*AA728,IF(AA728&gt;0,AA728*R728*100/IF(U728&gt;0,U728,T728),Z728*R728*100/IF(U728&gt;0,U728,T728))),0),IFERROR(IF(L728&gt;0,R728*AA728,IF(AA728&gt;0,AA728*R728,Z728*R728)),0)),0)</f>
        <v>0</v>
      </c>
      <c r="AH728">
        <f t="shared" ref="AH728:AH791" ca="1" si="228">IF(AN728=1,AG728/100*IF(X728&gt;0,X728,W728),0)</f>
        <v>0</v>
      </c>
      <c r="AI728">
        <f t="shared" ref="AI728:AI791" ca="1" si="229">IF(AN728=1,IF(RIGHT(K728,15)="Schlachtgewicht",IFERROR(IF(L728&gt;0,R728*AC728*100/IF(U728&gt;0,U728,T728),IF(AC728&gt;0,AC728*R728*100/IF(U728&gt;0,U728,T728),AB728*R728*100/IF(U728&gt;0,U728,T728))),0),IFERROR(IF(L728&gt;0,R728*AC728,IF(AC728&gt;0,AC728*R728,AB728*R728)),0)),0)</f>
        <v>0</v>
      </c>
      <c r="AJ728">
        <f t="shared" ref="AJ728:AJ791" ca="1" si="230">IF(AN728=1,AI728/100*IF(X728&gt;0,X728,W728),0)</f>
        <v>0</v>
      </c>
      <c r="AK728">
        <f t="shared" si="220"/>
        <v>0</v>
      </c>
      <c r="AL728" s="28" t="e">
        <f ca="1">COUNTIF(OFFSET('SD Abgabe'!$C$32,VLOOKUP(J728,Art_Abgabe,3,FALSE),0,VLOOKUP(J728,Art_Abgabe,4,FALSE)-VLOOKUP(J728,Art_Abgabe,3,FALSE)+1,1),K728)</f>
        <v>#N/A</v>
      </c>
      <c r="AM728" s="14">
        <f ca="1">COUNTIF(OFFSET('SD Abgabe'!$M$32,VLOOKUP(E728,'SD Abgabe'!$A$33:$X$485,'SD Abgabe'!$X$28,FALSE),0,1,VLOOKUP(E728,'SD Abgabe'!$A$33:$Y$485,'SD Abgabe'!$Y$28,FALSE)),M728)</f>
        <v>0</v>
      </c>
      <c r="AN728" s="91">
        <f t="shared" ref="AN728:AN791" ca="1" si="231">IF(AND(I728&gt;0,K728&gt;0,M728&gt;0,R728&gt;0,OR(AND(AD728="Richtwerte ",AA728="",AC728=0),AND(OR(AD728="Richtwerte",AND(J728="eigene Stoffe",AD728&gt;0)),OR( Z728&gt;0,AA728&gt;0),OR(AB728&gt;0,AC728&gt;0)),AND(OR(AA728&gt;0,AC728&gt;0),OR(AD728="Richtwerte",AD728="Kennzeichnung",AD728="Analyse")))),1,0)</f>
        <v>0</v>
      </c>
      <c r="AO728" s="98">
        <f t="shared" si="221"/>
        <v>3</v>
      </c>
      <c r="AP728" s="98">
        <f t="shared" ref="AP728:AP791" si="232">IF(I728&gt;0,ROW(),0)</f>
        <v>0</v>
      </c>
      <c r="AQ728" s="17" t="str">
        <f t="shared" ref="AQ728:AQ791" si="233">CONCATENATE(F728&amp;"-"&amp;G728&amp;"-"&amp;$D$1)</f>
        <v>1900-1-Abgabe</v>
      </c>
    </row>
    <row r="729" spans="1:43">
      <c r="A729" s="98">
        <f t="shared" si="222"/>
        <v>0</v>
      </c>
      <c r="B729" s="98" t="str">
        <f>IF(C729=1,SUM($C$23:C729),"")</f>
        <v/>
      </c>
      <c r="C729" s="98">
        <f t="shared" si="223"/>
        <v>0</v>
      </c>
      <c r="D729" t="str">
        <f t="shared" si="215"/>
        <v>1900-1-Abgabe-</v>
      </c>
      <c r="E729" s="7" t="str">
        <f t="shared" ca="1" si="224"/>
        <v>-</v>
      </c>
      <c r="F729" s="7">
        <f t="shared" si="216"/>
        <v>1900</v>
      </c>
      <c r="G729" s="7">
        <f t="shared" si="217"/>
        <v>1</v>
      </c>
      <c r="H729" s="162">
        <f t="shared" ref="H729:H792" si="234">H728+1</f>
        <v>707</v>
      </c>
      <c r="I729" s="77"/>
      <c r="J729" s="78"/>
      <c r="K729" s="79"/>
      <c r="L729" s="80"/>
      <c r="M729" s="177"/>
      <c r="N729" s="309" t="str">
        <f t="shared" ca="1" si="225"/>
        <v/>
      </c>
      <c r="O729" s="310" t="str">
        <f ca="1">IFERROR(IF(VLOOKUP($E729,'SD Abgabe'!$A$32:$N$610,'SD Abgabe'!$D$28,FALSE)=0,"",VLOOKUP($E729,'SD Abgabe'!$A$32:$N$610,'SD Abgabe'!$D$28,FALSE)),"")</f>
        <v/>
      </c>
      <c r="P729" s="313"/>
      <c r="Q729" s="317" t="str">
        <f>IF(OR($M729=0,L729&lt;&gt;0),"",IFERROR(VLOOKUP($E729,'SD Abgabe'!$A$32:$N$610,'SD Abgabe'!$E$28,FALSE),""))</f>
        <v/>
      </c>
      <c r="R729" s="87"/>
      <c r="S729" s="81" t="str">
        <f t="shared" si="226"/>
        <v/>
      </c>
      <c r="T729" s="82">
        <f>IF(M729="Tierische Erzeugnisse",IF(OR($M729=0,L729&lt;&gt;0,U729&gt;0),"",IFERROR(VLOOKUP($E729,'SD Abgabe'!$A$32:$N$4326,'SD Abgabe'!$J$28,FALSE),0)),)</f>
        <v>0</v>
      </c>
      <c r="U729" s="83"/>
      <c r="V729" s="81" t="str">
        <f t="shared" si="218"/>
        <v/>
      </c>
      <c r="W729" s="82">
        <f>IF(M729="organische Düngemittel",IF(OR($M729=0,L729&lt;&gt;0,X729&gt;0),"",IFERROR(VLOOKUP($E729,'SD Abgabe'!$A$32:$N$4326,'SD Abgabe'!$J$28,FALSE),)),)</f>
        <v>0</v>
      </c>
      <c r="X729" s="84"/>
      <c r="Y729" s="85" t="str">
        <f ca="1">IFERROR(VLOOKUP($E729,'SD Abgabe'!$A$32:$N$610,Y$20,FALSE),"")</f>
        <v/>
      </c>
      <c r="Z729" s="86" t="str">
        <f ca="1">IFERROR(IF(AND(J729&lt;&gt;"eigene Stoffe",VLOOKUP($E729,'SD Abgabe'!$A$32:$N$610,'SD Abgabe'!$G$28,FALSE)=0),"",IF($L729&lt;&gt;0,"",IFERROR(IF(AND(P729&gt;0,O729&lt;&gt;"",Q729&lt;&gt;"t TM"),VLOOKUP($E729,'SD Abgabe'!$A$32:$N$610,'SD Abgabe'!$G$28,FALSE)/O729*P729,VLOOKUP($E729,'SD Abgabe'!$A$32:$N$610,'SD Abgabe'!$G$28,FALSE)),""))),"")</f>
        <v/>
      </c>
      <c r="AA729" s="87"/>
      <c r="AB729" s="86" t="str">
        <f ca="1">IFERROR(IF(AND(J729&lt;&gt;"eigene Stoffe",VLOOKUP($E729,'SD Abgabe'!$A$32:$N$610,'SD Abgabe'!$H$28,FALSE)=0),"",IF($L729&lt;&gt;0,"",IFERROR(IF(AND(P729&gt;0,O729&lt;&gt;"",Q729&lt;&gt;"t TM"),VLOOKUP($E729,'SD Abgabe'!$A$32:$N$610,'SD Abgabe'!$H$28,FALSE)/O729*P729,VLOOKUP($E729,'SD Abgabe'!$A$32:$N$610,'SD Abgabe'!$H$28,FALSE)),""))),"")</f>
        <v/>
      </c>
      <c r="AC729" s="87"/>
      <c r="AD729" s="424" t="s">
        <v>667</v>
      </c>
      <c r="AE729" s="26" t="str">
        <f>IF($M729=0,"",IFERROR(VLOOKUP($E729,'SD Abgabe'!$A$32:$N$556,AE$20,FALSE),""))</f>
        <v/>
      </c>
      <c r="AF729" s="15">
        <f t="shared" ca="1" si="219"/>
        <v>0</v>
      </c>
      <c r="AG729">
        <f t="shared" ca="1" si="227"/>
        <v>0</v>
      </c>
      <c r="AH729">
        <f t="shared" ca="1" si="228"/>
        <v>0</v>
      </c>
      <c r="AI729">
        <f t="shared" ca="1" si="229"/>
        <v>0</v>
      </c>
      <c r="AJ729">
        <f t="shared" ca="1" si="230"/>
        <v>0</v>
      </c>
      <c r="AK729">
        <f t="shared" si="220"/>
        <v>0</v>
      </c>
      <c r="AL729" s="28" t="e">
        <f ca="1">COUNTIF(OFFSET('SD Abgabe'!$C$32,VLOOKUP(J729,Art_Abgabe,3,FALSE),0,VLOOKUP(J729,Art_Abgabe,4,FALSE)-VLOOKUP(J729,Art_Abgabe,3,FALSE)+1,1),K729)</f>
        <v>#N/A</v>
      </c>
      <c r="AM729" s="14">
        <f ca="1">COUNTIF(OFFSET('SD Abgabe'!$M$32,VLOOKUP(E729,'SD Abgabe'!$A$33:$X$485,'SD Abgabe'!$X$28,FALSE),0,1,VLOOKUP(E729,'SD Abgabe'!$A$33:$Y$485,'SD Abgabe'!$Y$28,FALSE)),M729)</f>
        <v>0</v>
      </c>
      <c r="AN729" s="91">
        <f t="shared" ca="1" si="231"/>
        <v>0</v>
      </c>
      <c r="AO729" s="98">
        <f t="shared" si="221"/>
        <v>3</v>
      </c>
      <c r="AP729" s="98">
        <f t="shared" si="232"/>
        <v>0</v>
      </c>
      <c r="AQ729" s="17" t="str">
        <f t="shared" si="233"/>
        <v>1900-1-Abgabe</v>
      </c>
    </row>
    <row r="730" spans="1:43">
      <c r="A730" s="98">
        <f t="shared" si="222"/>
        <v>0</v>
      </c>
      <c r="B730" s="98" t="str">
        <f>IF(C730=1,SUM($C$23:C730),"")</f>
        <v/>
      </c>
      <c r="C730" s="98">
        <f t="shared" si="223"/>
        <v>0</v>
      </c>
      <c r="D730" t="str">
        <f t="shared" si="215"/>
        <v>1900-1-Abgabe-</v>
      </c>
      <c r="E730" s="7" t="str">
        <f t="shared" ca="1" si="224"/>
        <v>-</v>
      </c>
      <c r="F730" s="7">
        <f t="shared" si="216"/>
        <v>1900</v>
      </c>
      <c r="G730" s="7">
        <f t="shared" si="217"/>
        <v>1</v>
      </c>
      <c r="H730" s="162">
        <f t="shared" si="234"/>
        <v>708</v>
      </c>
      <c r="I730" s="77"/>
      <c r="J730" s="78"/>
      <c r="K730" s="79"/>
      <c r="L730" s="80"/>
      <c r="M730" s="177"/>
      <c r="N730" s="309" t="str">
        <f t="shared" ca="1" si="225"/>
        <v/>
      </c>
      <c r="O730" s="310" t="str">
        <f ca="1">IFERROR(IF(VLOOKUP($E730,'SD Abgabe'!$A$32:$N$610,'SD Abgabe'!$D$28,FALSE)=0,"",VLOOKUP($E730,'SD Abgabe'!$A$32:$N$610,'SD Abgabe'!$D$28,FALSE)),"")</f>
        <v/>
      </c>
      <c r="P730" s="313"/>
      <c r="Q730" s="317" t="str">
        <f>IF(OR($M730=0,L730&lt;&gt;0),"",IFERROR(VLOOKUP($E730,'SD Abgabe'!$A$32:$N$610,'SD Abgabe'!$E$28,FALSE),""))</f>
        <v/>
      </c>
      <c r="R730" s="87"/>
      <c r="S730" s="81" t="str">
        <f t="shared" si="226"/>
        <v/>
      </c>
      <c r="T730" s="82">
        <f>IF(M730="Tierische Erzeugnisse",IF(OR($M730=0,L730&lt;&gt;0,U730&gt;0),"",IFERROR(VLOOKUP($E730,'SD Abgabe'!$A$32:$N$4326,'SD Abgabe'!$J$28,FALSE),0)),)</f>
        <v>0</v>
      </c>
      <c r="U730" s="83"/>
      <c r="V730" s="81" t="str">
        <f t="shared" si="218"/>
        <v/>
      </c>
      <c r="W730" s="82">
        <f>IF(M730="organische Düngemittel",IF(OR($M730=0,L730&lt;&gt;0,X730&gt;0),"",IFERROR(VLOOKUP($E730,'SD Abgabe'!$A$32:$N$4326,'SD Abgabe'!$J$28,FALSE),)),)</f>
        <v>0</v>
      </c>
      <c r="X730" s="84"/>
      <c r="Y730" s="85" t="str">
        <f ca="1">IFERROR(VLOOKUP($E730,'SD Abgabe'!$A$32:$N$610,Y$20,FALSE),"")</f>
        <v/>
      </c>
      <c r="Z730" s="86" t="str">
        <f ca="1">IFERROR(IF(AND(J730&lt;&gt;"eigene Stoffe",VLOOKUP($E730,'SD Abgabe'!$A$32:$N$610,'SD Abgabe'!$G$28,FALSE)=0),"",IF($L730&lt;&gt;0,"",IFERROR(IF(AND(P730&gt;0,O730&lt;&gt;"",Q730&lt;&gt;"t TM"),VLOOKUP($E730,'SD Abgabe'!$A$32:$N$610,'SD Abgabe'!$G$28,FALSE)/O730*P730,VLOOKUP($E730,'SD Abgabe'!$A$32:$N$610,'SD Abgabe'!$G$28,FALSE)),""))),"")</f>
        <v/>
      </c>
      <c r="AA730" s="87"/>
      <c r="AB730" s="86" t="str">
        <f ca="1">IFERROR(IF(AND(J730&lt;&gt;"eigene Stoffe",VLOOKUP($E730,'SD Abgabe'!$A$32:$N$610,'SD Abgabe'!$H$28,FALSE)=0),"",IF($L730&lt;&gt;0,"",IFERROR(IF(AND(P730&gt;0,O730&lt;&gt;"",Q730&lt;&gt;"t TM"),VLOOKUP($E730,'SD Abgabe'!$A$32:$N$610,'SD Abgabe'!$H$28,FALSE)/O730*P730,VLOOKUP($E730,'SD Abgabe'!$A$32:$N$610,'SD Abgabe'!$H$28,FALSE)),""))),"")</f>
        <v/>
      </c>
      <c r="AC730" s="87"/>
      <c r="AD730" s="424" t="s">
        <v>667</v>
      </c>
      <c r="AE730" s="26" t="str">
        <f>IF($M730=0,"",IFERROR(VLOOKUP($E730,'SD Abgabe'!$A$32:$N$556,AE$20,FALSE),""))</f>
        <v/>
      </c>
      <c r="AF730" s="15">
        <f t="shared" ca="1" si="219"/>
        <v>0</v>
      </c>
      <c r="AG730">
        <f t="shared" ca="1" si="227"/>
        <v>0</v>
      </c>
      <c r="AH730">
        <f t="shared" ca="1" si="228"/>
        <v>0</v>
      </c>
      <c r="AI730">
        <f t="shared" ca="1" si="229"/>
        <v>0</v>
      </c>
      <c r="AJ730">
        <f t="shared" ca="1" si="230"/>
        <v>0</v>
      </c>
      <c r="AK730">
        <f t="shared" si="220"/>
        <v>0</v>
      </c>
      <c r="AL730" s="28" t="e">
        <f ca="1">COUNTIF(OFFSET('SD Abgabe'!$C$32,VLOOKUP(J730,Art_Abgabe,3,FALSE),0,VLOOKUP(J730,Art_Abgabe,4,FALSE)-VLOOKUP(J730,Art_Abgabe,3,FALSE)+1,1),K730)</f>
        <v>#N/A</v>
      </c>
      <c r="AM730" s="14">
        <f ca="1">COUNTIF(OFFSET('SD Abgabe'!$M$32,VLOOKUP(E730,'SD Abgabe'!$A$33:$X$485,'SD Abgabe'!$X$28,FALSE),0,1,VLOOKUP(E730,'SD Abgabe'!$A$33:$Y$485,'SD Abgabe'!$Y$28,FALSE)),M730)</f>
        <v>0</v>
      </c>
      <c r="AN730" s="91">
        <f t="shared" ca="1" si="231"/>
        <v>0</v>
      </c>
      <c r="AO730" s="98">
        <f t="shared" si="221"/>
        <v>3</v>
      </c>
      <c r="AP730" s="98">
        <f t="shared" si="232"/>
        <v>0</v>
      </c>
      <c r="AQ730" s="17" t="str">
        <f t="shared" si="233"/>
        <v>1900-1-Abgabe</v>
      </c>
    </row>
    <row r="731" spans="1:43">
      <c r="A731" s="98">
        <f t="shared" si="222"/>
        <v>0</v>
      </c>
      <c r="B731" s="98" t="str">
        <f>IF(C731=1,SUM($C$23:C731),"")</f>
        <v/>
      </c>
      <c r="C731" s="98">
        <f t="shared" si="223"/>
        <v>0</v>
      </c>
      <c r="D731" t="str">
        <f t="shared" ref="D731:D794" si="235">CONCATENATE(F731&amp;"-"&amp;G731&amp;"-"&amp;$D$1&amp;"-"&amp;M731)</f>
        <v>1900-1-Abgabe-</v>
      </c>
      <c r="E731" s="7" t="str">
        <f t="shared" ca="1" si="224"/>
        <v>-</v>
      </c>
      <c r="F731" s="7">
        <f t="shared" ref="F731:F794" si="236">YEAR(I731)</f>
        <v>1900</v>
      </c>
      <c r="G731" s="7">
        <f t="shared" ref="G731:G794" si="237">IF(MONTH(I731)&lt;7,1,2)</f>
        <v>1</v>
      </c>
      <c r="H731" s="162">
        <f t="shared" si="234"/>
        <v>709</v>
      </c>
      <c r="I731" s="77"/>
      <c r="J731" s="78"/>
      <c r="K731" s="79"/>
      <c r="L731" s="80"/>
      <c r="M731" s="177"/>
      <c r="N731" s="309" t="str">
        <f t="shared" ca="1" si="225"/>
        <v/>
      </c>
      <c r="O731" s="310" t="str">
        <f ca="1">IFERROR(IF(VLOOKUP($E731,'SD Abgabe'!$A$32:$N$610,'SD Abgabe'!$D$28,FALSE)=0,"",VLOOKUP($E731,'SD Abgabe'!$A$32:$N$610,'SD Abgabe'!$D$28,FALSE)),"")</f>
        <v/>
      </c>
      <c r="P731" s="313"/>
      <c r="Q731" s="317" t="str">
        <f>IF(OR($M731=0,L731&lt;&gt;0),"",IFERROR(VLOOKUP($E731,'SD Abgabe'!$A$32:$N$610,'SD Abgabe'!$E$28,FALSE),""))</f>
        <v/>
      </c>
      <c r="R731" s="87"/>
      <c r="S731" s="81" t="str">
        <f t="shared" si="226"/>
        <v/>
      </c>
      <c r="T731" s="82">
        <f>IF(M731="Tierische Erzeugnisse",IF(OR($M731=0,L731&lt;&gt;0,U731&gt;0),"",IFERROR(VLOOKUP($E731,'SD Abgabe'!$A$32:$N$4326,'SD Abgabe'!$J$28,FALSE),0)),)</f>
        <v>0</v>
      </c>
      <c r="U731" s="83"/>
      <c r="V731" s="81" t="str">
        <f t="shared" ref="V731:V794" si="238">IF(M731="organische Düngemittel","%","")</f>
        <v/>
      </c>
      <c r="W731" s="82">
        <f>IF(M731="organische Düngemittel",IF(OR($M731=0,L731&lt;&gt;0,X731&gt;0),"",IFERROR(VLOOKUP($E731,'SD Abgabe'!$A$32:$N$4326,'SD Abgabe'!$J$28,FALSE),)),)</f>
        <v>0</v>
      </c>
      <c r="X731" s="84"/>
      <c r="Y731" s="85" t="str">
        <f ca="1">IFERROR(VLOOKUP($E731,'SD Abgabe'!$A$32:$N$610,Y$20,FALSE),"")</f>
        <v/>
      </c>
      <c r="Z731" s="86" t="str">
        <f ca="1">IFERROR(IF(AND(J731&lt;&gt;"eigene Stoffe",VLOOKUP($E731,'SD Abgabe'!$A$32:$N$610,'SD Abgabe'!$G$28,FALSE)=0),"",IF($L731&lt;&gt;0,"",IFERROR(IF(AND(P731&gt;0,O731&lt;&gt;"",Q731&lt;&gt;"t TM"),VLOOKUP($E731,'SD Abgabe'!$A$32:$N$610,'SD Abgabe'!$G$28,FALSE)/O731*P731,VLOOKUP($E731,'SD Abgabe'!$A$32:$N$610,'SD Abgabe'!$G$28,FALSE)),""))),"")</f>
        <v/>
      </c>
      <c r="AA731" s="87"/>
      <c r="AB731" s="86" t="str">
        <f ca="1">IFERROR(IF(AND(J731&lt;&gt;"eigene Stoffe",VLOOKUP($E731,'SD Abgabe'!$A$32:$N$610,'SD Abgabe'!$H$28,FALSE)=0),"",IF($L731&lt;&gt;0,"",IFERROR(IF(AND(P731&gt;0,O731&lt;&gt;"",Q731&lt;&gt;"t TM"),VLOOKUP($E731,'SD Abgabe'!$A$32:$N$610,'SD Abgabe'!$H$28,FALSE)/O731*P731,VLOOKUP($E731,'SD Abgabe'!$A$32:$N$610,'SD Abgabe'!$H$28,FALSE)),""))),"")</f>
        <v/>
      </c>
      <c r="AC731" s="87"/>
      <c r="AD731" s="424" t="s">
        <v>667</v>
      </c>
      <c r="AE731" s="26" t="str">
        <f>IF($M731=0,"",IFERROR(VLOOKUP($E731,'SD Abgabe'!$A$32:$N$556,AE$20,FALSE),""))</f>
        <v/>
      </c>
      <c r="AF731" s="15">
        <f t="shared" ref="AF731:AF794" ca="1" si="239">IFERROR(N731*R731/100,0)</f>
        <v>0</v>
      </c>
      <c r="AG731">
        <f t="shared" ca="1" si="227"/>
        <v>0</v>
      </c>
      <c r="AH731">
        <f t="shared" ca="1" si="228"/>
        <v>0</v>
      </c>
      <c r="AI731">
        <f t="shared" ca="1" si="229"/>
        <v>0</v>
      </c>
      <c r="AJ731">
        <f t="shared" ca="1" si="230"/>
        <v>0</v>
      </c>
      <c r="AK731">
        <f t="shared" ref="AK731:AK794" si="240">IFERROR(AE731*$R731,0)</f>
        <v>0</v>
      </c>
      <c r="AL731" s="28" t="e">
        <f ca="1">COUNTIF(OFFSET('SD Abgabe'!$C$32,VLOOKUP(J731,Art_Abgabe,3,FALSE),0,VLOOKUP(J731,Art_Abgabe,4,FALSE)-VLOOKUP(J731,Art_Abgabe,3,FALSE)+1,1),K731)</f>
        <v>#N/A</v>
      </c>
      <c r="AM731" s="14">
        <f ca="1">COUNTIF(OFFSET('SD Abgabe'!$M$32,VLOOKUP(E731,'SD Abgabe'!$A$33:$X$485,'SD Abgabe'!$X$28,FALSE),0,1,VLOOKUP(E731,'SD Abgabe'!$A$33:$Y$485,'SD Abgabe'!$Y$28,FALSE)),M731)</f>
        <v>0</v>
      </c>
      <c r="AN731" s="91">
        <f t="shared" ca="1" si="231"/>
        <v>0</v>
      </c>
      <c r="AO731" s="98">
        <f t="shared" ref="AO731:AO794" si="241">IF(OR(AA731&gt;0,AC731&gt;0),2,3)</f>
        <v>3</v>
      </c>
      <c r="AP731" s="98">
        <f t="shared" si="232"/>
        <v>0</v>
      </c>
      <c r="AQ731" s="17" t="str">
        <f t="shared" si="233"/>
        <v>1900-1-Abgabe</v>
      </c>
    </row>
    <row r="732" spans="1:43">
      <c r="A732" s="98">
        <f t="shared" si="222"/>
        <v>0</v>
      </c>
      <c r="B732" s="98" t="str">
        <f>IF(C732=1,SUM($C$23:C732),"")</f>
        <v/>
      </c>
      <c r="C732" s="98">
        <f t="shared" si="223"/>
        <v>0</v>
      </c>
      <c r="D732" t="str">
        <f t="shared" si="235"/>
        <v>1900-1-Abgabe-</v>
      </c>
      <c r="E732" s="7" t="str">
        <f t="shared" ca="1" si="224"/>
        <v>-</v>
      </c>
      <c r="F732" s="7">
        <f t="shared" si="236"/>
        <v>1900</v>
      </c>
      <c r="G732" s="7">
        <f t="shared" si="237"/>
        <v>1</v>
      </c>
      <c r="H732" s="162">
        <f t="shared" si="234"/>
        <v>710</v>
      </c>
      <c r="I732" s="77"/>
      <c r="J732" s="78"/>
      <c r="K732" s="79"/>
      <c r="L732" s="80"/>
      <c r="M732" s="177"/>
      <c r="N732" s="309" t="str">
        <f t="shared" ca="1" si="225"/>
        <v/>
      </c>
      <c r="O732" s="310" t="str">
        <f ca="1">IFERROR(IF(VLOOKUP($E732,'SD Abgabe'!$A$32:$N$610,'SD Abgabe'!$D$28,FALSE)=0,"",VLOOKUP($E732,'SD Abgabe'!$A$32:$N$610,'SD Abgabe'!$D$28,FALSE)),"")</f>
        <v/>
      </c>
      <c r="P732" s="313"/>
      <c r="Q732" s="317" t="str">
        <f>IF(OR($M732=0,L732&lt;&gt;0),"",IFERROR(VLOOKUP($E732,'SD Abgabe'!$A$32:$N$610,'SD Abgabe'!$E$28,FALSE),""))</f>
        <v/>
      </c>
      <c r="R732" s="87"/>
      <c r="S732" s="81" t="str">
        <f t="shared" si="226"/>
        <v/>
      </c>
      <c r="T732" s="82">
        <f>IF(M732="Tierische Erzeugnisse",IF(OR($M732=0,L732&lt;&gt;0,U732&gt;0),"",IFERROR(VLOOKUP($E732,'SD Abgabe'!$A$32:$N$4326,'SD Abgabe'!$J$28,FALSE),0)),)</f>
        <v>0</v>
      </c>
      <c r="U732" s="83"/>
      <c r="V732" s="81" t="str">
        <f t="shared" si="238"/>
        <v/>
      </c>
      <c r="W732" s="82">
        <f>IF(M732="organische Düngemittel",IF(OR($M732=0,L732&lt;&gt;0,X732&gt;0),"",IFERROR(VLOOKUP($E732,'SD Abgabe'!$A$32:$N$4326,'SD Abgabe'!$J$28,FALSE),)),)</f>
        <v>0</v>
      </c>
      <c r="X732" s="84"/>
      <c r="Y732" s="85" t="str">
        <f ca="1">IFERROR(VLOOKUP($E732,'SD Abgabe'!$A$32:$N$610,Y$20,FALSE),"")</f>
        <v/>
      </c>
      <c r="Z732" s="86" t="str">
        <f ca="1">IFERROR(IF(AND(J732&lt;&gt;"eigene Stoffe",VLOOKUP($E732,'SD Abgabe'!$A$32:$N$610,'SD Abgabe'!$G$28,FALSE)=0),"",IF($L732&lt;&gt;0,"",IFERROR(IF(AND(P732&gt;0,O732&lt;&gt;"",Q732&lt;&gt;"t TM"),VLOOKUP($E732,'SD Abgabe'!$A$32:$N$610,'SD Abgabe'!$G$28,FALSE)/O732*P732,VLOOKUP($E732,'SD Abgabe'!$A$32:$N$610,'SD Abgabe'!$G$28,FALSE)),""))),"")</f>
        <v/>
      </c>
      <c r="AA732" s="87"/>
      <c r="AB732" s="86" t="str">
        <f ca="1">IFERROR(IF(AND(J732&lt;&gt;"eigene Stoffe",VLOOKUP($E732,'SD Abgabe'!$A$32:$N$610,'SD Abgabe'!$H$28,FALSE)=0),"",IF($L732&lt;&gt;0,"",IFERROR(IF(AND(P732&gt;0,O732&lt;&gt;"",Q732&lt;&gt;"t TM"),VLOOKUP($E732,'SD Abgabe'!$A$32:$N$610,'SD Abgabe'!$H$28,FALSE)/O732*P732,VLOOKUP($E732,'SD Abgabe'!$A$32:$N$610,'SD Abgabe'!$H$28,FALSE)),""))),"")</f>
        <v/>
      </c>
      <c r="AC732" s="87"/>
      <c r="AD732" s="424" t="s">
        <v>667</v>
      </c>
      <c r="AE732" s="26" t="str">
        <f>IF($M732=0,"",IFERROR(VLOOKUP($E732,'SD Abgabe'!$A$32:$N$556,AE$20,FALSE),""))</f>
        <v/>
      </c>
      <c r="AF732" s="15">
        <f t="shared" ca="1" si="239"/>
        <v>0</v>
      </c>
      <c r="AG732">
        <f t="shared" ca="1" si="227"/>
        <v>0</v>
      </c>
      <c r="AH732">
        <f t="shared" ca="1" si="228"/>
        <v>0</v>
      </c>
      <c r="AI732">
        <f t="shared" ca="1" si="229"/>
        <v>0</v>
      </c>
      <c r="AJ732">
        <f t="shared" ca="1" si="230"/>
        <v>0</v>
      </c>
      <c r="AK732">
        <f t="shared" si="240"/>
        <v>0</v>
      </c>
      <c r="AL732" s="28" t="e">
        <f ca="1">COUNTIF(OFFSET('SD Abgabe'!$C$32,VLOOKUP(J732,Art_Abgabe,3,FALSE),0,VLOOKUP(J732,Art_Abgabe,4,FALSE)-VLOOKUP(J732,Art_Abgabe,3,FALSE)+1,1),K732)</f>
        <v>#N/A</v>
      </c>
      <c r="AM732" s="14">
        <f ca="1">COUNTIF(OFFSET('SD Abgabe'!$M$32,VLOOKUP(E732,'SD Abgabe'!$A$33:$X$485,'SD Abgabe'!$X$28,FALSE),0,1,VLOOKUP(E732,'SD Abgabe'!$A$33:$Y$485,'SD Abgabe'!$Y$28,FALSE)),M732)</f>
        <v>0</v>
      </c>
      <c r="AN732" s="91">
        <f t="shared" ca="1" si="231"/>
        <v>0</v>
      </c>
      <c r="AO732" s="98">
        <f t="shared" si="241"/>
        <v>3</v>
      </c>
      <c r="AP732" s="98">
        <f t="shared" si="232"/>
        <v>0</v>
      </c>
      <c r="AQ732" s="17" t="str">
        <f t="shared" si="233"/>
        <v>1900-1-Abgabe</v>
      </c>
    </row>
    <row r="733" spans="1:43">
      <c r="A733" s="98">
        <f t="shared" si="222"/>
        <v>0</v>
      </c>
      <c r="B733" s="98" t="str">
        <f>IF(C733=1,SUM($C$23:C733),"")</f>
        <v/>
      </c>
      <c r="C733" s="98">
        <f t="shared" si="223"/>
        <v>0</v>
      </c>
      <c r="D733" t="str">
        <f t="shared" si="235"/>
        <v>1900-1-Abgabe-</v>
      </c>
      <c r="E733" s="7" t="str">
        <f t="shared" ca="1" si="224"/>
        <v>-</v>
      </c>
      <c r="F733" s="7">
        <f t="shared" si="236"/>
        <v>1900</v>
      </c>
      <c r="G733" s="7">
        <f t="shared" si="237"/>
        <v>1</v>
      </c>
      <c r="H733" s="162">
        <f t="shared" si="234"/>
        <v>711</v>
      </c>
      <c r="I733" s="77"/>
      <c r="J733" s="78"/>
      <c r="K733" s="79"/>
      <c r="L733" s="80"/>
      <c r="M733" s="177"/>
      <c r="N733" s="309" t="str">
        <f t="shared" ca="1" si="225"/>
        <v/>
      </c>
      <c r="O733" s="310" t="str">
        <f ca="1">IFERROR(IF(VLOOKUP($E733,'SD Abgabe'!$A$32:$N$610,'SD Abgabe'!$D$28,FALSE)=0,"",VLOOKUP($E733,'SD Abgabe'!$A$32:$N$610,'SD Abgabe'!$D$28,FALSE)),"")</f>
        <v/>
      </c>
      <c r="P733" s="313"/>
      <c r="Q733" s="317" t="str">
        <f>IF(OR($M733=0,L733&lt;&gt;0),"",IFERROR(VLOOKUP($E733,'SD Abgabe'!$A$32:$N$610,'SD Abgabe'!$E$28,FALSE),""))</f>
        <v/>
      </c>
      <c r="R733" s="87"/>
      <c r="S733" s="81" t="str">
        <f t="shared" si="226"/>
        <v/>
      </c>
      <c r="T733" s="82">
        <f>IF(M733="Tierische Erzeugnisse",IF(OR($M733=0,L733&lt;&gt;0,U733&gt;0),"",IFERROR(VLOOKUP($E733,'SD Abgabe'!$A$32:$N$4326,'SD Abgabe'!$J$28,FALSE),0)),)</f>
        <v>0</v>
      </c>
      <c r="U733" s="83"/>
      <c r="V733" s="81" t="str">
        <f t="shared" si="238"/>
        <v/>
      </c>
      <c r="W733" s="82">
        <f>IF(M733="organische Düngemittel",IF(OR($M733=0,L733&lt;&gt;0,X733&gt;0),"",IFERROR(VLOOKUP($E733,'SD Abgabe'!$A$32:$N$4326,'SD Abgabe'!$J$28,FALSE),)),)</f>
        <v>0</v>
      </c>
      <c r="X733" s="84"/>
      <c r="Y733" s="85" t="str">
        <f ca="1">IFERROR(VLOOKUP($E733,'SD Abgabe'!$A$32:$N$610,Y$20,FALSE),"")</f>
        <v/>
      </c>
      <c r="Z733" s="86" t="str">
        <f ca="1">IFERROR(IF(AND(J733&lt;&gt;"eigene Stoffe",VLOOKUP($E733,'SD Abgabe'!$A$32:$N$610,'SD Abgabe'!$G$28,FALSE)=0),"",IF($L733&lt;&gt;0,"",IFERROR(IF(AND(P733&gt;0,O733&lt;&gt;"",Q733&lt;&gt;"t TM"),VLOOKUP($E733,'SD Abgabe'!$A$32:$N$610,'SD Abgabe'!$G$28,FALSE)/O733*P733,VLOOKUP($E733,'SD Abgabe'!$A$32:$N$610,'SD Abgabe'!$G$28,FALSE)),""))),"")</f>
        <v/>
      </c>
      <c r="AA733" s="87"/>
      <c r="AB733" s="86" t="str">
        <f ca="1">IFERROR(IF(AND(J733&lt;&gt;"eigene Stoffe",VLOOKUP($E733,'SD Abgabe'!$A$32:$N$610,'SD Abgabe'!$H$28,FALSE)=0),"",IF($L733&lt;&gt;0,"",IFERROR(IF(AND(P733&gt;0,O733&lt;&gt;"",Q733&lt;&gt;"t TM"),VLOOKUP($E733,'SD Abgabe'!$A$32:$N$610,'SD Abgabe'!$H$28,FALSE)/O733*P733,VLOOKUP($E733,'SD Abgabe'!$A$32:$N$610,'SD Abgabe'!$H$28,FALSE)),""))),"")</f>
        <v/>
      </c>
      <c r="AC733" s="87"/>
      <c r="AD733" s="424" t="s">
        <v>667</v>
      </c>
      <c r="AE733" s="26" t="str">
        <f>IF($M733=0,"",IFERROR(VLOOKUP($E733,'SD Abgabe'!$A$32:$N$556,AE$20,FALSE),""))</f>
        <v/>
      </c>
      <c r="AF733" s="15">
        <f t="shared" ca="1" si="239"/>
        <v>0</v>
      </c>
      <c r="AG733">
        <f t="shared" ca="1" si="227"/>
        <v>0</v>
      </c>
      <c r="AH733">
        <f t="shared" ca="1" si="228"/>
        <v>0</v>
      </c>
      <c r="AI733">
        <f t="shared" ca="1" si="229"/>
        <v>0</v>
      </c>
      <c r="AJ733">
        <f t="shared" ca="1" si="230"/>
        <v>0</v>
      </c>
      <c r="AK733">
        <f t="shared" si="240"/>
        <v>0</v>
      </c>
      <c r="AL733" s="28" t="e">
        <f ca="1">COUNTIF(OFFSET('SD Abgabe'!$C$32,VLOOKUP(J733,Art_Abgabe,3,FALSE),0,VLOOKUP(J733,Art_Abgabe,4,FALSE)-VLOOKUP(J733,Art_Abgabe,3,FALSE)+1,1),K733)</f>
        <v>#N/A</v>
      </c>
      <c r="AM733" s="14">
        <f ca="1">COUNTIF(OFFSET('SD Abgabe'!$M$32,VLOOKUP(E733,'SD Abgabe'!$A$33:$X$485,'SD Abgabe'!$X$28,FALSE),0,1,VLOOKUP(E733,'SD Abgabe'!$A$33:$Y$485,'SD Abgabe'!$Y$28,FALSE)),M733)</f>
        <v>0</v>
      </c>
      <c r="AN733" s="91">
        <f t="shared" ca="1" si="231"/>
        <v>0</v>
      </c>
      <c r="AO733" s="98">
        <f t="shared" si="241"/>
        <v>3</v>
      </c>
      <c r="AP733" s="98">
        <f t="shared" si="232"/>
        <v>0</v>
      </c>
      <c r="AQ733" s="17" t="str">
        <f t="shared" si="233"/>
        <v>1900-1-Abgabe</v>
      </c>
    </row>
    <row r="734" spans="1:43">
      <c r="A734" s="98">
        <f t="shared" si="222"/>
        <v>0</v>
      </c>
      <c r="B734" s="98" t="str">
        <f>IF(C734=1,SUM($C$23:C734),"")</f>
        <v/>
      </c>
      <c r="C734" s="98">
        <f t="shared" si="223"/>
        <v>0</v>
      </c>
      <c r="D734" t="str">
        <f t="shared" si="235"/>
        <v>1900-1-Abgabe-</v>
      </c>
      <c r="E734" s="7" t="str">
        <f t="shared" ca="1" si="224"/>
        <v>-</v>
      </c>
      <c r="F734" s="7">
        <f t="shared" si="236"/>
        <v>1900</v>
      </c>
      <c r="G734" s="7">
        <f t="shared" si="237"/>
        <v>1</v>
      </c>
      <c r="H734" s="162">
        <f t="shared" si="234"/>
        <v>712</v>
      </c>
      <c r="I734" s="77"/>
      <c r="J734" s="78"/>
      <c r="K734" s="79"/>
      <c r="L734" s="80"/>
      <c r="M734" s="177"/>
      <c r="N734" s="309" t="str">
        <f t="shared" ca="1" si="225"/>
        <v/>
      </c>
      <c r="O734" s="310" t="str">
        <f ca="1">IFERROR(IF(VLOOKUP($E734,'SD Abgabe'!$A$32:$N$610,'SD Abgabe'!$D$28,FALSE)=0,"",VLOOKUP($E734,'SD Abgabe'!$A$32:$N$610,'SD Abgabe'!$D$28,FALSE)),"")</f>
        <v/>
      </c>
      <c r="P734" s="313"/>
      <c r="Q734" s="317" t="str">
        <f>IF(OR($M734=0,L734&lt;&gt;0),"",IFERROR(VLOOKUP($E734,'SD Abgabe'!$A$32:$N$610,'SD Abgabe'!$E$28,FALSE),""))</f>
        <v/>
      </c>
      <c r="R734" s="87"/>
      <c r="S734" s="81" t="str">
        <f t="shared" si="226"/>
        <v/>
      </c>
      <c r="T734" s="82">
        <f>IF(M734="Tierische Erzeugnisse",IF(OR($M734=0,L734&lt;&gt;0,U734&gt;0),"",IFERROR(VLOOKUP($E734,'SD Abgabe'!$A$32:$N$4326,'SD Abgabe'!$J$28,FALSE),0)),)</f>
        <v>0</v>
      </c>
      <c r="U734" s="83"/>
      <c r="V734" s="81" t="str">
        <f t="shared" si="238"/>
        <v/>
      </c>
      <c r="W734" s="82">
        <f>IF(M734="organische Düngemittel",IF(OR($M734=0,L734&lt;&gt;0,X734&gt;0),"",IFERROR(VLOOKUP($E734,'SD Abgabe'!$A$32:$N$4326,'SD Abgabe'!$J$28,FALSE),)),)</f>
        <v>0</v>
      </c>
      <c r="X734" s="84"/>
      <c r="Y734" s="85" t="str">
        <f ca="1">IFERROR(VLOOKUP($E734,'SD Abgabe'!$A$32:$N$610,Y$20,FALSE),"")</f>
        <v/>
      </c>
      <c r="Z734" s="86" t="str">
        <f ca="1">IFERROR(IF(AND(J734&lt;&gt;"eigene Stoffe",VLOOKUP($E734,'SD Abgabe'!$A$32:$N$610,'SD Abgabe'!$G$28,FALSE)=0),"",IF($L734&lt;&gt;0,"",IFERROR(IF(AND(P734&gt;0,O734&lt;&gt;"",Q734&lt;&gt;"t TM"),VLOOKUP($E734,'SD Abgabe'!$A$32:$N$610,'SD Abgabe'!$G$28,FALSE)/O734*P734,VLOOKUP($E734,'SD Abgabe'!$A$32:$N$610,'SD Abgabe'!$G$28,FALSE)),""))),"")</f>
        <v/>
      </c>
      <c r="AA734" s="87"/>
      <c r="AB734" s="86" t="str">
        <f ca="1">IFERROR(IF(AND(J734&lt;&gt;"eigene Stoffe",VLOOKUP($E734,'SD Abgabe'!$A$32:$N$610,'SD Abgabe'!$H$28,FALSE)=0),"",IF($L734&lt;&gt;0,"",IFERROR(IF(AND(P734&gt;0,O734&lt;&gt;"",Q734&lt;&gt;"t TM"),VLOOKUP($E734,'SD Abgabe'!$A$32:$N$610,'SD Abgabe'!$H$28,FALSE)/O734*P734,VLOOKUP($E734,'SD Abgabe'!$A$32:$N$610,'SD Abgabe'!$H$28,FALSE)),""))),"")</f>
        <v/>
      </c>
      <c r="AC734" s="87"/>
      <c r="AD734" s="424" t="s">
        <v>667</v>
      </c>
      <c r="AE734" s="26" t="str">
        <f>IF($M734=0,"",IFERROR(VLOOKUP($E734,'SD Abgabe'!$A$32:$N$556,AE$20,FALSE),""))</f>
        <v/>
      </c>
      <c r="AF734" s="15">
        <f t="shared" ca="1" si="239"/>
        <v>0</v>
      </c>
      <c r="AG734">
        <f t="shared" ca="1" si="227"/>
        <v>0</v>
      </c>
      <c r="AH734">
        <f t="shared" ca="1" si="228"/>
        <v>0</v>
      </c>
      <c r="AI734">
        <f t="shared" ca="1" si="229"/>
        <v>0</v>
      </c>
      <c r="AJ734">
        <f t="shared" ca="1" si="230"/>
        <v>0</v>
      </c>
      <c r="AK734">
        <f t="shared" si="240"/>
        <v>0</v>
      </c>
      <c r="AL734" s="28" t="e">
        <f ca="1">COUNTIF(OFFSET('SD Abgabe'!$C$32,VLOOKUP(J734,Art_Abgabe,3,FALSE),0,VLOOKUP(J734,Art_Abgabe,4,FALSE)-VLOOKUP(J734,Art_Abgabe,3,FALSE)+1,1),K734)</f>
        <v>#N/A</v>
      </c>
      <c r="AM734" s="14">
        <f ca="1">COUNTIF(OFFSET('SD Abgabe'!$M$32,VLOOKUP(E734,'SD Abgabe'!$A$33:$X$485,'SD Abgabe'!$X$28,FALSE),0,1,VLOOKUP(E734,'SD Abgabe'!$A$33:$Y$485,'SD Abgabe'!$Y$28,FALSE)),M734)</f>
        <v>0</v>
      </c>
      <c r="AN734" s="91">
        <f t="shared" ca="1" si="231"/>
        <v>0</v>
      </c>
      <c r="AO734" s="98">
        <f t="shared" si="241"/>
        <v>3</v>
      </c>
      <c r="AP734" s="98">
        <f t="shared" si="232"/>
        <v>0</v>
      </c>
      <c r="AQ734" s="17" t="str">
        <f t="shared" si="233"/>
        <v>1900-1-Abgabe</v>
      </c>
    </row>
    <row r="735" spans="1:43">
      <c r="A735" s="98">
        <f t="shared" si="222"/>
        <v>0</v>
      </c>
      <c r="B735" s="98" t="str">
        <f>IF(C735=1,SUM($C$23:C735),"")</f>
        <v/>
      </c>
      <c r="C735" s="98">
        <f t="shared" si="223"/>
        <v>0</v>
      </c>
      <c r="D735" t="str">
        <f t="shared" si="235"/>
        <v>1900-1-Abgabe-</v>
      </c>
      <c r="E735" s="7" t="str">
        <f t="shared" ca="1" si="224"/>
        <v>-</v>
      </c>
      <c r="F735" s="7">
        <f t="shared" si="236"/>
        <v>1900</v>
      </c>
      <c r="G735" s="7">
        <f t="shared" si="237"/>
        <v>1</v>
      </c>
      <c r="H735" s="162">
        <f t="shared" si="234"/>
        <v>713</v>
      </c>
      <c r="I735" s="77"/>
      <c r="J735" s="78"/>
      <c r="K735" s="79"/>
      <c r="L735" s="80"/>
      <c r="M735" s="177"/>
      <c r="N735" s="309" t="str">
        <f t="shared" ca="1" si="225"/>
        <v/>
      </c>
      <c r="O735" s="310" t="str">
        <f ca="1">IFERROR(IF(VLOOKUP($E735,'SD Abgabe'!$A$32:$N$610,'SD Abgabe'!$D$28,FALSE)=0,"",VLOOKUP($E735,'SD Abgabe'!$A$32:$N$610,'SD Abgabe'!$D$28,FALSE)),"")</f>
        <v/>
      </c>
      <c r="P735" s="313"/>
      <c r="Q735" s="317" t="str">
        <f>IF(OR($M735=0,L735&lt;&gt;0),"",IFERROR(VLOOKUP($E735,'SD Abgabe'!$A$32:$N$610,'SD Abgabe'!$E$28,FALSE),""))</f>
        <v/>
      </c>
      <c r="R735" s="87"/>
      <c r="S735" s="81" t="str">
        <f t="shared" si="226"/>
        <v/>
      </c>
      <c r="T735" s="82">
        <f>IF(M735="Tierische Erzeugnisse",IF(OR($M735=0,L735&lt;&gt;0,U735&gt;0),"",IFERROR(VLOOKUP($E735,'SD Abgabe'!$A$32:$N$4326,'SD Abgabe'!$J$28,FALSE),0)),)</f>
        <v>0</v>
      </c>
      <c r="U735" s="83"/>
      <c r="V735" s="81" t="str">
        <f t="shared" si="238"/>
        <v/>
      </c>
      <c r="W735" s="82">
        <f>IF(M735="organische Düngemittel",IF(OR($M735=0,L735&lt;&gt;0,X735&gt;0),"",IFERROR(VLOOKUP($E735,'SD Abgabe'!$A$32:$N$4326,'SD Abgabe'!$J$28,FALSE),)),)</f>
        <v>0</v>
      </c>
      <c r="X735" s="84"/>
      <c r="Y735" s="85" t="str">
        <f ca="1">IFERROR(VLOOKUP($E735,'SD Abgabe'!$A$32:$N$610,Y$20,FALSE),"")</f>
        <v/>
      </c>
      <c r="Z735" s="86" t="str">
        <f ca="1">IFERROR(IF(AND(J735&lt;&gt;"eigene Stoffe",VLOOKUP($E735,'SD Abgabe'!$A$32:$N$610,'SD Abgabe'!$G$28,FALSE)=0),"",IF($L735&lt;&gt;0,"",IFERROR(IF(AND(P735&gt;0,O735&lt;&gt;"",Q735&lt;&gt;"t TM"),VLOOKUP($E735,'SD Abgabe'!$A$32:$N$610,'SD Abgabe'!$G$28,FALSE)/O735*P735,VLOOKUP($E735,'SD Abgabe'!$A$32:$N$610,'SD Abgabe'!$G$28,FALSE)),""))),"")</f>
        <v/>
      </c>
      <c r="AA735" s="87"/>
      <c r="AB735" s="86" t="str">
        <f ca="1">IFERROR(IF(AND(J735&lt;&gt;"eigene Stoffe",VLOOKUP($E735,'SD Abgabe'!$A$32:$N$610,'SD Abgabe'!$H$28,FALSE)=0),"",IF($L735&lt;&gt;0,"",IFERROR(IF(AND(P735&gt;0,O735&lt;&gt;"",Q735&lt;&gt;"t TM"),VLOOKUP($E735,'SD Abgabe'!$A$32:$N$610,'SD Abgabe'!$H$28,FALSE)/O735*P735,VLOOKUP($E735,'SD Abgabe'!$A$32:$N$610,'SD Abgabe'!$H$28,FALSE)),""))),"")</f>
        <v/>
      </c>
      <c r="AC735" s="87"/>
      <c r="AD735" s="424" t="s">
        <v>667</v>
      </c>
      <c r="AE735" s="26" t="str">
        <f>IF($M735=0,"",IFERROR(VLOOKUP($E735,'SD Abgabe'!$A$32:$N$556,AE$20,FALSE),""))</f>
        <v/>
      </c>
      <c r="AF735" s="15">
        <f t="shared" ca="1" si="239"/>
        <v>0</v>
      </c>
      <c r="AG735">
        <f t="shared" ca="1" si="227"/>
        <v>0</v>
      </c>
      <c r="AH735">
        <f t="shared" ca="1" si="228"/>
        <v>0</v>
      </c>
      <c r="AI735">
        <f t="shared" ca="1" si="229"/>
        <v>0</v>
      </c>
      <c r="AJ735">
        <f t="shared" ca="1" si="230"/>
        <v>0</v>
      </c>
      <c r="AK735">
        <f t="shared" si="240"/>
        <v>0</v>
      </c>
      <c r="AL735" s="28" t="e">
        <f ca="1">COUNTIF(OFFSET('SD Abgabe'!$C$32,VLOOKUP(J735,Art_Abgabe,3,FALSE),0,VLOOKUP(J735,Art_Abgabe,4,FALSE)-VLOOKUP(J735,Art_Abgabe,3,FALSE)+1,1),K735)</f>
        <v>#N/A</v>
      </c>
      <c r="AM735" s="14">
        <f ca="1">COUNTIF(OFFSET('SD Abgabe'!$M$32,VLOOKUP(E735,'SD Abgabe'!$A$33:$X$485,'SD Abgabe'!$X$28,FALSE),0,1,VLOOKUP(E735,'SD Abgabe'!$A$33:$Y$485,'SD Abgabe'!$Y$28,FALSE)),M735)</f>
        <v>0</v>
      </c>
      <c r="AN735" s="91">
        <f t="shared" ca="1" si="231"/>
        <v>0</v>
      </c>
      <c r="AO735" s="98">
        <f t="shared" si="241"/>
        <v>3</v>
      </c>
      <c r="AP735" s="98">
        <f t="shared" si="232"/>
        <v>0</v>
      </c>
      <c r="AQ735" s="17" t="str">
        <f t="shared" si="233"/>
        <v>1900-1-Abgabe</v>
      </c>
    </row>
    <row r="736" spans="1:43">
      <c r="A736" s="98">
        <f t="shared" si="222"/>
        <v>0</v>
      </c>
      <c r="B736" s="98" t="str">
        <f>IF(C736=1,SUM($C$23:C736),"")</f>
        <v/>
      </c>
      <c r="C736" s="98">
        <f t="shared" si="223"/>
        <v>0</v>
      </c>
      <c r="D736" t="str">
        <f t="shared" si="235"/>
        <v>1900-1-Abgabe-</v>
      </c>
      <c r="E736" s="7" t="str">
        <f t="shared" ca="1" si="224"/>
        <v>-</v>
      </c>
      <c r="F736" s="7">
        <f t="shared" si="236"/>
        <v>1900</v>
      </c>
      <c r="G736" s="7">
        <f t="shared" si="237"/>
        <v>1</v>
      </c>
      <c r="H736" s="162">
        <f t="shared" si="234"/>
        <v>714</v>
      </c>
      <c r="I736" s="77"/>
      <c r="J736" s="78"/>
      <c r="K736" s="79"/>
      <c r="L736" s="80"/>
      <c r="M736" s="177"/>
      <c r="N736" s="309" t="str">
        <f t="shared" ca="1" si="225"/>
        <v/>
      </c>
      <c r="O736" s="310" t="str">
        <f ca="1">IFERROR(IF(VLOOKUP($E736,'SD Abgabe'!$A$32:$N$610,'SD Abgabe'!$D$28,FALSE)=0,"",VLOOKUP($E736,'SD Abgabe'!$A$32:$N$610,'SD Abgabe'!$D$28,FALSE)),"")</f>
        <v/>
      </c>
      <c r="P736" s="313"/>
      <c r="Q736" s="317" t="str">
        <f>IF(OR($M736=0,L736&lt;&gt;0),"",IFERROR(VLOOKUP($E736,'SD Abgabe'!$A$32:$N$610,'SD Abgabe'!$E$28,FALSE),""))</f>
        <v/>
      </c>
      <c r="R736" s="87"/>
      <c r="S736" s="81" t="str">
        <f t="shared" si="226"/>
        <v/>
      </c>
      <c r="T736" s="82">
        <f>IF(M736="Tierische Erzeugnisse",IF(OR($M736=0,L736&lt;&gt;0,U736&gt;0),"",IFERROR(VLOOKUP($E736,'SD Abgabe'!$A$32:$N$4326,'SD Abgabe'!$J$28,FALSE),0)),)</f>
        <v>0</v>
      </c>
      <c r="U736" s="83"/>
      <c r="V736" s="81" t="str">
        <f t="shared" si="238"/>
        <v/>
      </c>
      <c r="W736" s="82">
        <f>IF(M736="organische Düngemittel",IF(OR($M736=0,L736&lt;&gt;0,X736&gt;0),"",IFERROR(VLOOKUP($E736,'SD Abgabe'!$A$32:$N$4326,'SD Abgabe'!$J$28,FALSE),)),)</f>
        <v>0</v>
      </c>
      <c r="X736" s="84"/>
      <c r="Y736" s="85" t="str">
        <f ca="1">IFERROR(VLOOKUP($E736,'SD Abgabe'!$A$32:$N$610,Y$20,FALSE),"")</f>
        <v/>
      </c>
      <c r="Z736" s="86" t="str">
        <f ca="1">IFERROR(IF(AND(J736&lt;&gt;"eigene Stoffe",VLOOKUP($E736,'SD Abgabe'!$A$32:$N$610,'SD Abgabe'!$G$28,FALSE)=0),"",IF($L736&lt;&gt;0,"",IFERROR(IF(AND(P736&gt;0,O736&lt;&gt;"",Q736&lt;&gt;"t TM"),VLOOKUP($E736,'SD Abgabe'!$A$32:$N$610,'SD Abgabe'!$G$28,FALSE)/O736*P736,VLOOKUP($E736,'SD Abgabe'!$A$32:$N$610,'SD Abgabe'!$G$28,FALSE)),""))),"")</f>
        <v/>
      </c>
      <c r="AA736" s="87"/>
      <c r="AB736" s="86" t="str">
        <f ca="1">IFERROR(IF(AND(J736&lt;&gt;"eigene Stoffe",VLOOKUP($E736,'SD Abgabe'!$A$32:$N$610,'SD Abgabe'!$H$28,FALSE)=0),"",IF($L736&lt;&gt;0,"",IFERROR(IF(AND(P736&gt;0,O736&lt;&gt;"",Q736&lt;&gt;"t TM"),VLOOKUP($E736,'SD Abgabe'!$A$32:$N$610,'SD Abgabe'!$H$28,FALSE)/O736*P736,VLOOKUP($E736,'SD Abgabe'!$A$32:$N$610,'SD Abgabe'!$H$28,FALSE)),""))),"")</f>
        <v/>
      </c>
      <c r="AC736" s="87"/>
      <c r="AD736" s="424" t="s">
        <v>667</v>
      </c>
      <c r="AE736" s="26" t="str">
        <f>IF($M736=0,"",IFERROR(VLOOKUP($E736,'SD Abgabe'!$A$32:$N$556,AE$20,FALSE),""))</f>
        <v/>
      </c>
      <c r="AF736" s="15">
        <f t="shared" ca="1" si="239"/>
        <v>0</v>
      </c>
      <c r="AG736">
        <f t="shared" ca="1" si="227"/>
        <v>0</v>
      </c>
      <c r="AH736">
        <f t="shared" ca="1" si="228"/>
        <v>0</v>
      </c>
      <c r="AI736">
        <f t="shared" ca="1" si="229"/>
        <v>0</v>
      </c>
      <c r="AJ736">
        <f t="shared" ca="1" si="230"/>
        <v>0</v>
      </c>
      <c r="AK736">
        <f t="shared" si="240"/>
        <v>0</v>
      </c>
      <c r="AL736" s="28" t="e">
        <f ca="1">COUNTIF(OFFSET('SD Abgabe'!$C$32,VLOOKUP(J736,Art_Abgabe,3,FALSE),0,VLOOKUP(J736,Art_Abgabe,4,FALSE)-VLOOKUP(J736,Art_Abgabe,3,FALSE)+1,1),K736)</f>
        <v>#N/A</v>
      </c>
      <c r="AM736" s="14">
        <f ca="1">COUNTIF(OFFSET('SD Abgabe'!$M$32,VLOOKUP(E736,'SD Abgabe'!$A$33:$X$485,'SD Abgabe'!$X$28,FALSE),0,1,VLOOKUP(E736,'SD Abgabe'!$A$33:$Y$485,'SD Abgabe'!$Y$28,FALSE)),M736)</f>
        <v>0</v>
      </c>
      <c r="AN736" s="91">
        <f t="shared" ca="1" si="231"/>
        <v>0</v>
      </c>
      <c r="AO736" s="98">
        <f t="shared" si="241"/>
        <v>3</v>
      </c>
      <c r="AP736" s="98">
        <f t="shared" si="232"/>
        <v>0</v>
      </c>
      <c r="AQ736" s="17" t="str">
        <f t="shared" si="233"/>
        <v>1900-1-Abgabe</v>
      </c>
    </row>
    <row r="737" spans="1:43">
      <c r="A737" s="98">
        <f t="shared" si="222"/>
        <v>0</v>
      </c>
      <c r="B737" s="98" t="str">
        <f>IF(C737=1,SUM($C$23:C737),"")</f>
        <v/>
      </c>
      <c r="C737" s="98">
        <f t="shared" si="223"/>
        <v>0</v>
      </c>
      <c r="D737" t="str">
        <f t="shared" si="235"/>
        <v>1900-1-Abgabe-</v>
      </c>
      <c r="E737" s="7" t="str">
        <f t="shared" ca="1" si="224"/>
        <v>-</v>
      </c>
      <c r="F737" s="7">
        <f t="shared" si="236"/>
        <v>1900</v>
      </c>
      <c r="G737" s="7">
        <f t="shared" si="237"/>
        <v>1</v>
      </c>
      <c r="H737" s="162">
        <f t="shared" si="234"/>
        <v>715</v>
      </c>
      <c r="I737" s="77"/>
      <c r="J737" s="78"/>
      <c r="K737" s="79"/>
      <c r="L737" s="80"/>
      <c r="M737" s="177"/>
      <c r="N737" s="309" t="str">
        <f t="shared" ca="1" si="225"/>
        <v/>
      </c>
      <c r="O737" s="310" t="str">
        <f ca="1">IFERROR(IF(VLOOKUP($E737,'SD Abgabe'!$A$32:$N$610,'SD Abgabe'!$D$28,FALSE)=0,"",VLOOKUP($E737,'SD Abgabe'!$A$32:$N$610,'SD Abgabe'!$D$28,FALSE)),"")</f>
        <v/>
      </c>
      <c r="P737" s="313"/>
      <c r="Q737" s="317" t="str">
        <f>IF(OR($M737=0,L737&lt;&gt;0),"",IFERROR(VLOOKUP($E737,'SD Abgabe'!$A$32:$N$610,'SD Abgabe'!$E$28,FALSE),""))</f>
        <v/>
      </c>
      <c r="R737" s="87"/>
      <c r="S737" s="81" t="str">
        <f t="shared" si="226"/>
        <v/>
      </c>
      <c r="T737" s="82">
        <f>IF(M737="Tierische Erzeugnisse",IF(OR($M737=0,L737&lt;&gt;0,U737&gt;0),"",IFERROR(VLOOKUP($E737,'SD Abgabe'!$A$32:$N$4326,'SD Abgabe'!$J$28,FALSE),0)),)</f>
        <v>0</v>
      </c>
      <c r="U737" s="83"/>
      <c r="V737" s="81" t="str">
        <f t="shared" si="238"/>
        <v/>
      </c>
      <c r="W737" s="82">
        <f>IF(M737="organische Düngemittel",IF(OR($M737=0,L737&lt;&gt;0,X737&gt;0),"",IFERROR(VLOOKUP($E737,'SD Abgabe'!$A$32:$N$4326,'SD Abgabe'!$J$28,FALSE),)),)</f>
        <v>0</v>
      </c>
      <c r="X737" s="84"/>
      <c r="Y737" s="85" t="str">
        <f ca="1">IFERROR(VLOOKUP($E737,'SD Abgabe'!$A$32:$N$610,Y$20,FALSE),"")</f>
        <v/>
      </c>
      <c r="Z737" s="86" t="str">
        <f ca="1">IFERROR(IF(AND(J737&lt;&gt;"eigene Stoffe",VLOOKUP($E737,'SD Abgabe'!$A$32:$N$610,'SD Abgabe'!$G$28,FALSE)=0),"",IF($L737&lt;&gt;0,"",IFERROR(IF(AND(P737&gt;0,O737&lt;&gt;"",Q737&lt;&gt;"t TM"),VLOOKUP($E737,'SD Abgabe'!$A$32:$N$610,'SD Abgabe'!$G$28,FALSE)/O737*P737,VLOOKUP($E737,'SD Abgabe'!$A$32:$N$610,'SD Abgabe'!$G$28,FALSE)),""))),"")</f>
        <v/>
      </c>
      <c r="AA737" s="87"/>
      <c r="AB737" s="86" t="str">
        <f ca="1">IFERROR(IF(AND(J737&lt;&gt;"eigene Stoffe",VLOOKUP($E737,'SD Abgabe'!$A$32:$N$610,'SD Abgabe'!$H$28,FALSE)=0),"",IF($L737&lt;&gt;0,"",IFERROR(IF(AND(P737&gt;0,O737&lt;&gt;"",Q737&lt;&gt;"t TM"),VLOOKUP($E737,'SD Abgabe'!$A$32:$N$610,'SD Abgabe'!$H$28,FALSE)/O737*P737,VLOOKUP($E737,'SD Abgabe'!$A$32:$N$610,'SD Abgabe'!$H$28,FALSE)),""))),"")</f>
        <v/>
      </c>
      <c r="AC737" s="87"/>
      <c r="AD737" s="424" t="s">
        <v>667</v>
      </c>
      <c r="AE737" s="26" t="str">
        <f>IF($M737=0,"",IFERROR(VLOOKUP($E737,'SD Abgabe'!$A$32:$N$556,AE$20,FALSE),""))</f>
        <v/>
      </c>
      <c r="AF737" s="15">
        <f t="shared" ca="1" si="239"/>
        <v>0</v>
      </c>
      <c r="AG737">
        <f t="shared" ca="1" si="227"/>
        <v>0</v>
      </c>
      <c r="AH737">
        <f t="shared" ca="1" si="228"/>
        <v>0</v>
      </c>
      <c r="AI737">
        <f t="shared" ca="1" si="229"/>
        <v>0</v>
      </c>
      <c r="AJ737">
        <f t="shared" ca="1" si="230"/>
        <v>0</v>
      </c>
      <c r="AK737">
        <f t="shared" si="240"/>
        <v>0</v>
      </c>
      <c r="AL737" s="28" t="e">
        <f ca="1">COUNTIF(OFFSET('SD Abgabe'!$C$32,VLOOKUP(J737,Art_Abgabe,3,FALSE),0,VLOOKUP(J737,Art_Abgabe,4,FALSE)-VLOOKUP(J737,Art_Abgabe,3,FALSE)+1,1),K737)</f>
        <v>#N/A</v>
      </c>
      <c r="AM737" s="14">
        <f ca="1">COUNTIF(OFFSET('SD Abgabe'!$M$32,VLOOKUP(E737,'SD Abgabe'!$A$33:$X$485,'SD Abgabe'!$X$28,FALSE),0,1,VLOOKUP(E737,'SD Abgabe'!$A$33:$Y$485,'SD Abgabe'!$Y$28,FALSE)),M737)</f>
        <v>0</v>
      </c>
      <c r="AN737" s="91">
        <f t="shared" ca="1" si="231"/>
        <v>0</v>
      </c>
      <c r="AO737" s="98">
        <f t="shared" si="241"/>
        <v>3</v>
      </c>
      <c r="AP737" s="98">
        <f t="shared" si="232"/>
        <v>0</v>
      </c>
      <c r="AQ737" s="17" t="str">
        <f t="shared" si="233"/>
        <v>1900-1-Abgabe</v>
      </c>
    </row>
    <row r="738" spans="1:43">
      <c r="A738" s="98">
        <f t="shared" si="222"/>
        <v>0</v>
      </c>
      <c r="B738" s="98" t="str">
        <f>IF(C738=1,SUM($C$23:C738),"")</f>
        <v/>
      </c>
      <c r="C738" s="98">
        <f t="shared" si="223"/>
        <v>0</v>
      </c>
      <c r="D738" t="str">
        <f t="shared" si="235"/>
        <v>1900-1-Abgabe-</v>
      </c>
      <c r="E738" s="7" t="str">
        <f t="shared" ca="1" si="224"/>
        <v>-</v>
      </c>
      <c r="F738" s="7">
        <f t="shared" si="236"/>
        <v>1900</v>
      </c>
      <c r="G738" s="7">
        <f t="shared" si="237"/>
        <v>1</v>
      </c>
      <c r="H738" s="162">
        <f t="shared" si="234"/>
        <v>716</v>
      </c>
      <c r="I738" s="77"/>
      <c r="J738" s="78"/>
      <c r="K738" s="79"/>
      <c r="L738" s="80"/>
      <c r="M738" s="177"/>
      <c r="N738" s="309" t="str">
        <f t="shared" ca="1" si="225"/>
        <v/>
      </c>
      <c r="O738" s="310" t="str">
        <f ca="1">IFERROR(IF(VLOOKUP($E738,'SD Abgabe'!$A$32:$N$610,'SD Abgabe'!$D$28,FALSE)=0,"",VLOOKUP($E738,'SD Abgabe'!$A$32:$N$610,'SD Abgabe'!$D$28,FALSE)),"")</f>
        <v/>
      </c>
      <c r="P738" s="313"/>
      <c r="Q738" s="317" t="str">
        <f>IF(OR($M738=0,L738&lt;&gt;0),"",IFERROR(VLOOKUP($E738,'SD Abgabe'!$A$32:$N$610,'SD Abgabe'!$E$28,FALSE),""))</f>
        <v/>
      </c>
      <c r="R738" s="87"/>
      <c r="S738" s="81" t="str">
        <f t="shared" si="226"/>
        <v/>
      </c>
      <c r="T738" s="82">
        <f>IF(M738="Tierische Erzeugnisse",IF(OR($M738=0,L738&lt;&gt;0,U738&gt;0),"",IFERROR(VLOOKUP($E738,'SD Abgabe'!$A$32:$N$4326,'SD Abgabe'!$J$28,FALSE),0)),)</f>
        <v>0</v>
      </c>
      <c r="U738" s="83"/>
      <c r="V738" s="81" t="str">
        <f t="shared" si="238"/>
        <v/>
      </c>
      <c r="W738" s="82">
        <f>IF(M738="organische Düngemittel",IF(OR($M738=0,L738&lt;&gt;0,X738&gt;0),"",IFERROR(VLOOKUP($E738,'SD Abgabe'!$A$32:$N$4326,'SD Abgabe'!$J$28,FALSE),)),)</f>
        <v>0</v>
      </c>
      <c r="X738" s="84"/>
      <c r="Y738" s="85" t="str">
        <f ca="1">IFERROR(VLOOKUP($E738,'SD Abgabe'!$A$32:$N$610,Y$20,FALSE),"")</f>
        <v/>
      </c>
      <c r="Z738" s="86" t="str">
        <f ca="1">IFERROR(IF(AND(J738&lt;&gt;"eigene Stoffe",VLOOKUP($E738,'SD Abgabe'!$A$32:$N$610,'SD Abgabe'!$G$28,FALSE)=0),"",IF($L738&lt;&gt;0,"",IFERROR(IF(AND(P738&gt;0,O738&lt;&gt;"",Q738&lt;&gt;"t TM"),VLOOKUP($E738,'SD Abgabe'!$A$32:$N$610,'SD Abgabe'!$G$28,FALSE)/O738*P738,VLOOKUP($E738,'SD Abgabe'!$A$32:$N$610,'SD Abgabe'!$G$28,FALSE)),""))),"")</f>
        <v/>
      </c>
      <c r="AA738" s="87"/>
      <c r="AB738" s="86" t="str">
        <f ca="1">IFERROR(IF(AND(J738&lt;&gt;"eigene Stoffe",VLOOKUP($E738,'SD Abgabe'!$A$32:$N$610,'SD Abgabe'!$H$28,FALSE)=0),"",IF($L738&lt;&gt;0,"",IFERROR(IF(AND(P738&gt;0,O738&lt;&gt;"",Q738&lt;&gt;"t TM"),VLOOKUP($E738,'SD Abgabe'!$A$32:$N$610,'SD Abgabe'!$H$28,FALSE)/O738*P738,VLOOKUP($E738,'SD Abgabe'!$A$32:$N$610,'SD Abgabe'!$H$28,FALSE)),""))),"")</f>
        <v/>
      </c>
      <c r="AC738" s="87"/>
      <c r="AD738" s="424" t="s">
        <v>667</v>
      </c>
      <c r="AE738" s="26" t="str">
        <f>IF($M738=0,"",IFERROR(VLOOKUP($E738,'SD Abgabe'!$A$32:$N$556,AE$20,FALSE),""))</f>
        <v/>
      </c>
      <c r="AF738" s="15">
        <f t="shared" ca="1" si="239"/>
        <v>0</v>
      </c>
      <c r="AG738">
        <f t="shared" ca="1" si="227"/>
        <v>0</v>
      </c>
      <c r="AH738">
        <f t="shared" ca="1" si="228"/>
        <v>0</v>
      </c>
      <c r="AI738">
        <f t="shared" ca="1" si="229"/>
        <v>0</v>
      </c>
      <c r="AJ738">
        <f t="shared" ca="1" si="230"/>
        <v>0</v>
      </c>
      <c r="AK738">
        <f t="shared" si="240"/>
        <v>0</v>
      </c>
      <c r="AL738" s="28" t="e">
        <f ca="1">COUNTIF(OFFSET('SD Abgabe'!$C$32,VLOOKUP(J738,Art_Abgabe,3,FALSE),0,VLOOKUP(J738,Art_Abgabe,4,FALSE)-VLOOKUP(J738,Art_Abgabe,3,FALSE)+1,1),K738)</f>
        <v>#N/A</v>
      </c>
      <c r="AM738" s="14">
        <f ca="1">COUNTIF(OFFSET('SD Abgabe'!$M$32,VLOOKUP(E738,'SD Abgabe'!$A$33:$X$485,'SD Abgabe'!$X$28,FALSE),0,1,VLOOKUP(E738,'SD Abgabe'!$A$33:$Y$485,'SD Abgabe'!$Y$28,FALSE)),M738)</f>
        <v>0</v>
      </c>
      <c r="AN738" s="91">
        <f t="shared" ca="1" si="231"/>
        <v>0</v>
      </c>
      <c r="AO738" s="98">
        <f t="shared" si="241"/>
        <v>3</v>
      </c>
      <c r="AP738" s="98">
        <f t="shared" si="232"/>
        <v>0</v>
      </c>
      <c r="AQ738" s="17" t="str">
        <f t="shared" si="233"/>
        <v>1900-1-Abgabe</v>
      </c>
    </row>
    <row r="739" spans="1:43">
      <c r="A739" s="98">
        <f t="shared" si="222"/>
        <v>0</v>
      </c>
      <c r="B739" s="98" t="str">
        <f>IF(C739=1,SUM($C$23:C739),"")</f>
        <v/>
      </c>
      <c r="C739" s="98">
        <f t="shared" si="223"/>
        <v>0</v>
      </c>
      <c r="D739" t="str">
        <f t="shared" si="235"/>
        <v>1900-1-Abgabe-</v>
      </c>
      <c r="E739" s="7" t="str">
        <f t="shared" ca="1" si="224"/>
        <v>-</v>
      </c>
      <c r="F739" s="7">
        <f t="shared" si="236"/>
        <v>1900</v>
      </c>
      <c r="G739" s="7">
        <f t="shared" si="237"/>
        <v>1</v>
      </c>
      <c r="H739" s="162">
        <f t="shared" si="234"/>
        <v>717</v>
      </c>
      <c r="I739" s="77"/>
      <c r="J739" s="78"/>
      <c r="K739" s="79"/>
      <c r="L739" s="80"/>
      <c r="M739" s="177"/>
      <c r="N739" s="309" t="str">
        <f t="shared" ca="1" si="225"/>
        <v/>
      </c>
      <c r="O739" s="310" t="str">
        <f ca="1">IFERROR(IF(VLOOKUP($E739,'SD Abgabe'!$A$32:$N$610,'SD Abgabe'!$D$28,FALSE)=0,"",VLOOKUP($E739,'SD Abgabe'!$A$32:$N$610,'SD Abgabe'!$D$28,FALSE)),"")</f>
        <v/>
      </c>
      <c r="P739" s="313"/>
      <c r="Q739" s="317" t="str">
        <f>IF(OR($M739=0,L739&lt;&gt;0),"",IFERROR(VLOOKUP($E739,'SD Abgabe'!$A$32:$N$610,'SD Abgabe'!$E$28,FALSE),""))</f>
        <v/>
      </c>
      <c r="R739" s="87"/>
      <c r="S739" s="81" t="str">
        <f t="shared" si="226"/>
        <v/>
      </c>
      <c r="T739" s="82">
        <f>IF(M739="Tierische Erzeugnisse",IF(OR($M739=0,L739&lt;&gt;0,U739&gt;0),"",IFERROR(VLOOKUP($E739,'SD Abgabe'!$A$32:$N$4326,'SD Abgabe'!$J$28,FALSE),0)),)</f>
        <v>0</v>
      </c>
      <c r="U739" s="83"/>
      <c r="V739" s="81" t="str">
        <f t="shared" si="238"/>
        <v/>
      </c>
      <c r="W739" s="82">
        <f>IF(M739="organische Düngemittel",IF(OR($M739=0,L739&lt;&gt;0,X739&gt;0),"",IFERROR(VLOOKUP($E739,'SD Abgabe'!$A$32:$N$4326,'SD Abgabe'!$J$28,FALSE),)),)</f>
        <v>0</v>
      </c>
      <c r="X739" s="84"/>
      <c r="Y739" s="85" t="str">
        <f ca="1">IFERROR(VLOOKUP($E739,'SD Abgabe'!$A$32:$N$610,Y$20,FALSE),"")</f>
        <v/>
      </c>
      <c r="Z739" s="86" t="str">
        <f ca="1">IFERROR(IF(AND(J739&lt;&gt;"eigene Stoffe",VLOOKUP($E739,'SD Abgabe'!$A$32:$N$610,'SD Abgabe'!$G$28,FALSE)=0),"",IF($L739&lt;&gt;0,"",IFERROR(IF(AND(P739&gt;0,O739&lt;&gt;"",Q739&lt;&gt;"t TM"),VLOOKUP($E739,'SD Abgabe'!$A$32:$N$610,'SD Abgabe'!$G$28,FALSE)/O739*P739,VLOOKUP($E739,'SD Abgabe'!$A$32:$N$610,'SD Abgabe'!$G$28,FALSE)),""))),"")</f>
        <v/>
      </c>
      <c r="AA739" s="87"/>
      <c r="AB739" s="86" t="str">
        <f ca="1">IFERROR(IF(AND(J739&lt;&gt;"eigene Stoffe",VLOOKUP($E739,'SD Abgabe'!$A$32:$N$610,'SD Abgabe'!$H$28,FALSE)=0),"",IF($L739&lt;&gt;0,"",IFERROR(IF(AND(P739&gt;0,O739&lt;&gt;"",Q739&lt;&gt;"t TM"),VLOOKUP($E739,'SD Abgabe'!$A$32:$N$610,'SD Abgabe'!$H$28,FALSE)/O739*P739,VLOOKUP($E739,'SD Abgabe'!$A$32:$N$610,'SD Abgabe'!$H$28,FALSE)),""))),"")</f>
        <v/>
      </c>
      <c r="AC739" s="87"/>
      <c r="AD739" s="424" t="s">
        <v>667</v>
      </c>
      <c r="AE739" s="26" t="str">
        <f>IF($M739=0,"",IFERROR(VLOOKUP($E739,'SD Abgabe'!$A$32:$N$556,AE$20,FALSE),""))</f>
        <v/>
      </c>
      <c r="AF739" s="15">
        <f t="shared" ca="1" si="239"/>
        <v>0</v>
      </c>
      <c r="AG739">
        <f t="shared" ca="1" si="227"/>
        <v>0</v>
      </c>
      <c r="AH739">
        <f t="shared" ca="1" si="228"/>
        <v>0</v>
      </c>
      <c r="AI739">
        <f t="shared" ca="1" si="229"/>
        <v>0</v>
      </c>
      <c r="AJ739">
        <f t="shared" ca="1" si="230"/>
        <v>0</v>
      </c>
      <c r="AK739">
        <f t="shared" si="240"/>
        <v>0</v>
      </c>
      <c r="AL739" s="28" t="e">
        <f ca="1">COUNTIF(OFFSET('SD Abgabe'!$C$32,VLOOKUP(J739,Art_Abgabe,3,FALSE),0,VLOOKUP(J739,Art_Abgabe,4,FALSE)-VLOOKUP(J739,Art_Abgabe,3,FALSE)+1,1),K739)</f>
        <v>#N/A</v>
      </c>
      <c r="AM739" s="14">
        <f ca="1">COUNTIF(OFFSET('SD Abgabe'!$M$32,VLOOKUP(E739,'SD Abgabe'!$A$33:$X$485,'SD Abgabe'!$X$28,FALSE),0,1,VLOOKUP(E739,'SD Abgabe'!$A$33:$Y$485,'SD Abgabe'!$Y$28,FALSE)),M739)</f>
        <v>0</v>
      </c>
      <c r="AN739" s="91">
        <f t="shared" ca="1" si="231"/>
        <v>0</v>
      </c>
      <c r="AO739" s="98">
        <f t="shared" si="241"/>
        <v>3</v>
      </c>
      <c r="AP739" s="98">
        <f t="shared" si="232"/>
        <v>0</v>
      </c>
      <c r="AQ739" s="17" t="str">
        <f t="shared" si="233"/>
        <v>1900-1-Abgabe</v>
      </c>
    </row>
    <row r="740" spans="1:43">
      <c r="A740" s="98">
        <f t="shared" si="222"/>
        <v>0</v>
      </c>
      <c r="B740" s="98" t="str">
        <f>IF(C740=1,SUM($C$23:C740),"")</f>
        <v/>
      </c>
      <c r="C740" s="98">
        <f t="shared" si="223"/>
        <v>0</v>
      </c>
      <c r="D740" t="str">
        <f t="shared" si="235"/>
        <v>1900-1-Abgabe-</v>
      </c>
      <c r="E740" s="7" t="str">
        <f t="shared" ca="1" si="224"/>
        <v>-</v>
      </c>
      <c r="F740" s="7">
        <f t="shared" si="236"/>
        <v>1900</v>
      </c>
      <c r="G740" s="7">
        <f t="shared" si="237"/>
        <v>1</v>
      </c>
      <c r="H740" s="162">
        <f t="shared" si="234"/>
        <v>718</v>
      </c>
      <c r="I740" s="77"/>
      <c r="J740" s="78"/>
      <c r="K740" s="79"/>
      <c r="L740" s="80"/>
      <c r="M740" s="177"/>
      <c r="N740" s="309" t="str">
        <f t="shared" ca="1" si="225"/>
        <v/>
      </c>
      <c r="O740" s="310" t="str">
        <f ca="1">IFERROR(IF(VLOOKUP($E740,'SD Abgabe'!$A$32:$N$610,'SD Abgabe'!$D$28,FALSE)=0,"",VLOOKUP($E740,'SD Abgabe'!$A$32:$N$610,'SD Abgabe'!$D$28,FALSE)),"")</f>
        <v/>
      </c>
      <c r="P740" s="313"/>
      <c r="Q740" s="317" t="str">
        <f>IF(OR($M740=0,L740&lt;&gt;0),"",IFERROR(VLOOKUP($E740,'SD Abgabe'!$A$32:$N$610,'SD Abgabe'!$E$28,FALSE),""))</f>
        <v/>
      </c>
      <c r="R740" s="87"/>
      <c r="S740" s="81" t="str">
        <f t="shared" si="226"/>
        <v/>
      </c>
      <c r="T740" s="82">
        <f>IF(M740="Tierische Erzeugnisse",IF(OR($M740=0,L740&lt;&gt;0,U740&gt;0),"",IFERROR(VLOOKUP($E740,'SD Abgabe'!$A$32:$N$4326,'SD Abgabe'!$J$28,FALSE),0)),)</f>
        <v>0</v>
      </c>
      <c r="U740" s="83"/>
      <c r="V740" s="81" t="str">
        <f t="shared" si="238"/>
        <v/>
      </c>
      <c r="W740" s="82">
        <f>IF(M740="organische Düngemittel",IF(OR($M740=0,L740&lt;&gt;0,X740&gt;0),"",IFERROR(VLOOKUP($E740,'SD Abgabe'!$A$32:$N$4326,'SD Abgabe'!$J$28,FALSE),)),)</f>
        <v>0</v>
      </c>
      <c r="X740" s="84"/>
      <c r="Y740" s="85" t="str">
        <f ca="1">IFERROR(VLOOKUP($E740,'SD Abgabe'!$A$32:$N$610,Y$20,FALSE),"")</f>
        <v/>
      </c>
      <c r="Z740" s="86" t="str">
        <f ca="1">IFERROR(IF(AND(J740&lt;&gt;"eigene Stoffe",VLOOKUP($E740,'SD Abgabe'!$A$32:$N$610,'SD Abgabe'!$G$28,FALSE)=0),"",IF($L740&lt;&gt;0,"",IFERROR(IF(AND(P740&gt;0,O740&lt;&gt;"",Q740&lt;&gt;"t TM"),VLOOKUP($E740,'SD Abgabe'!$A$32:$N$610,'SD Abgabe'!$G$28,FALSE)/O740*P740,VLOOKUP($E740,'SD Abgabe'!$A$32:$N$610,'SD Abgabe'!$G$28,FALSE)),""))),"")</f>
        <v/>
      </c>
      <c r="AA740" s="87"/>
      <c r="AB740" s="86" t="str">
        <f ca="1">IFERROR(IF(AND(J740&lt;&gt;"eigene Stoffe",VLOOKUP($E740,'SD Abgabe'!$A$32:$N$610,'SD Abgabe'!$H$28,FALSE)=0),"",IF($L740&lt;&gt;0,"",IFERROR(IF(AND(P740&gt;0,O740&lt;&gt;"",Q740&lt;&gt;"t TM"),VLOOKUP($E740,'SD Abgabe'!$A$32:$N$610,'SD Abgabe'!$H$28,FALSE)/O740*P740,VLOOKUP($E740,'SD Abgabe'!$A$32:$N$610,'SD Abgabe'!$H$28,FALSE)),""))),"")</f>
        <v/>
      </c>
      <c r="AC740" s="87"/>
      <c r="AD740" s="424" t="s">
        <v>667</v>
      </c>
      <c r="AE740" s="26" t="str">
        <f>IF($M740=0,"",IFERROR(VLOOKUP($E740,'SD Abgabe'!$A$32:$N$556,AE$20,FALSE),""))</f>
        <v/>
      </c>
      <c r="AF740" s="15">
        <f t="shared" ca="1" si="239"/>
        <v>0</v>
      </c>
      <c r="AG740">
        <f t="shared" ca="1" si="227"/>
        <v>0</v>
      </c>
      <c r="AH740">
        <f t="shared" ca="1" si="228"/>
        <v>0</v>
      </c>
      <c r="AI740">
        <f t="shared" ca="1" si="229"/>
        <v>0</v>
      </c>
      <c r="AJ740">
        <f t="shared" ca="1" si="230"/>
        <v>0</v>
      </c>
      <c r="AK740">
        <f t="shared" si="240"/>
        <v>0</v>
      </c>
      <c r="AL740" s="28" t="e">
        <f ca="1">COUNTIF(OFFSET('SD Abgabe'!$C$32,VLOOKUP(J740,Art_Abgabe,3,FALSE),0,VLOOKUP(J740,Art_Abgabe,4,FALSE)-VLOOKUP(J740,Art_Abgabe,3,FALSE)+1,1),K740)</f>
        <v>#N/A</v>
      </c>
      <c r="AM740" s="14">
        <f ca="1">COUNTIF(OFFSET('SD Abgabe'!$M$32,VLOOKUP(E740,'SD Abgabe'!$A$33:$X$485,'SD Abgabe'!$X$28,FALSE),0,1,VLOOKUP(E740,'SD Abgabe'!$A$33:$Y$485,'SD Abgabe'!$Y$28,FALSE)),M740)</f>
        <v>0</v>
      </c>
      <c r="AN740" s="91">
        <f t="shared" ca="1" si="231"/>
        <v>0</v>
      </c>
      <c r="AO740" s="98">
        <f t="shared" si="241"/>
        <v>3</v>
      </c>
      <c r="AP740" s="98">
        <f t="shared" si="232"/>
        <v>0</v>
      </c>
      <c r="AQ740" s="17" t="str">
        <f t="shared" si="233"/>
        <v>1900-1-Abgabe</v>
      </c>
    </row>
    <row r="741" spans="1:43">
      <c r="A741" s="98">
        <f t="shared" si="222"/>
        <v>0</v>
      </c>
      <c r="B741" s="98" t="str">
        <f>IF(C741=1,SUM($C$23:C741),"")</f>
        <v/>
      </c>
      <c r="C741" s="98">
        <f t="shared" si="223"/>
        <v>0</v>
      </c>
      <c r="D741" t="str">
        <f t="shared" si="235"/>
        <v>1900-1-Abgabe-</v>
      </c>
      <c r="E741" s="7" t="str">
        <f t="shared" ca="1" si="224"/>
        <v>-</v>
      </c>
      <c r="F741" s="7">
        <f t="shared" si="236"/>
        <v>1900</v>
      </c>
      <c r="G741" s="7">
        <f t="shared" si="237"/>
        <v>1</v>
      </c>
      <c r="H741" s="162">
        <f t="shared" si="234"/>
        <v>719</v>
      </c>
      <c r="I741" s="77"/>
      <c r="J741" s="78"/>
      <c r="K741" s="79"/>
      <c r="L741" s="80"/>
      <c r="M741" s="177"/>
      <c r="N741" s="309" t="str">
        <f t="shared" ca="1" si="225"/>
        <v/>
      </c>
      <c r="O741" s="310" t="str">
        <f ca="1">IFERROR(IF(VLOOKUP($E741,'SD Abgabe'!$A$32:$N$610,'SD Abgabe'!$D$28,FALSE)=0,"",VLOOKUP($E741,'SD Abgabe'!$A$32:$N$610,'SD Abgabe'!$D$28,FALSE)),"")</f>
        <v/>
      </c>
      <c r="P741" s="313"/>
      <c r="Q741" s="317" t="str">
        <f>IF(OR($M741=0,L741&lt;&gt;0),"",IFERROR(VLOOKUP($E741,'SD Abgabe'!$A$32:$N$610,'SD Abgabe'!$E$28,FALSE),""))</f>
        <v/>
      </c>
      <c r="R741" s="87"/>
      <c r="S741" s="81" t="str">
        <f t="shared" si="226"/>
        <v/>
      </c>
      <c r="T741" s="82">
        <f>IF(M741="Tierische Erzeugnisse",IF(OR($M741=0,L741&lt;&gt;0,U741&gt;0),"",IFERROR(VLOOKUP($E741,'SD Abgabe'!$A$32:$N$4326,'SD Abgabe'!$J$28,FALSE),0)),)</f>
        <v>0</v>
      </c>
      <c r="U741" s="83"/>
      <c r="V741" s="81" t="str">
        <f t="shared" si="238"/>
        <v/>
      </c>
      <c r="W741" s="82">
        <f>IF(M741="organische Düngemittel",IF(OR($M741=0,L741&lt;&gt;0,X741&gt;0),"",IFERROR(VLOOKUP($E741,'SD Abgabe'!$A$32:$N$4326,'SD Abgabe'!$J$28,FALSE),)),)</f>
        <v>0</v>
      </c>
      <c r="X741" s="84"/>
      <c r="Y741" s="85" t="str">
        <f ca="1">IFERROR(VLOOKUP($E741,'SD Abgabe'!$A$32:$N$610,Y$20,FALSE),"")</f>
        <v/>
      </c>
      <c r="Z741" s="86" t="str">
        <f ca="1">IFERROR(IF(AND(J741&lt;&gt;"eigene Stoffe",VLOOKUP($E741,'SD Abgabe'!$A$32:$N$610,'SD Abgabe'!$G$28,FALSE)=0),"",IF($L741&lt;&gt;0,"",IFERROR(IF(AND(P741&gt;0,O741&lt;&gt;"",Q741&lt;&gt;"t TM"),VLOOKUP($E741,'SD Abgabe'!$A$32:$N$610,'SD Abgabe'!$G$28,FALSE)/O741*P741,VLOOKUP($E741,'SD Abgabe'!$A$32:$N$610,'SD Abgabe'!$G$28,FALSE)),""))),"")</f>
        <v/>
      </c>
      <c r="AA741" s="87"/>
      <c r="AB741" s="86" t="str">
        <f ca="1">IFERROR(IF(AND(J741&lt;&gt;"eigene Stoffe",VLOOKUP($E741,'SD Abgabe'!$A$32:$N$610,'SD Abgabe'!$H$28,FALSE)=0),"",IF($L741&lt;&gt;0,"",IFERROR(IF(AND(P741&gt;0,O741&lt;&gt;"",Q741&lt;&gt;"t TM"),VLOOKUP($E741,'SD Abgabe'!$A$32:$N$610,'SD Abgabe'!$H$28,FALSE)/O741*P741,VLOOKUP($E741,'SD Abgabe'!$A$32:$N$610,'SD Abgabe'!$H$28,FALSE)),""))),"")</f>
        <v/>
      </c>
      <c r="AC741" s="87"/>
      <c r="AD741" s="424" t="s">
        <v>667</v>
      </c>
      <c r="AE741" s="26" t="str">
        <f>IF($M741=0,"",IFERROR(VLOOKUP($E741,'SD Abgabe'!$A$32:$N$556,AE$20,FALSE),""))</f>
        <v/>
      </c>
      <c r="AF741" s="15">
        <f t="shared" ca="1" si="239"/>
        <v>0</v>
      </c>
      <c r="AG741">
        <f t="shared" ca="1" si="227"/>
        <v>0</v>
      </c>
      <c r="AH741">
        <f t="shared" ca="1" si="228"/>
        <v>0</v>
      </c>
      <c r="AI741">
        <f t="shared" ca="1" si="229"/>
        <v>0</v>
      </c>
      <c r="AJ741">
        <f t="shared" ca="1" si="230"/>
        <v>0</v>
      </c>
      <c r="AK741">
        <f t="shared" si="240"/>
        <v>0</v>
      </c>
      <c r="AL741" s="28" t="e">
        <f ca="1">COUNTIF(OFFSET('SD Abgabe'!$C$32,VLOOKUP(J741,Art_Abgabe,3,FALSE),0,VLOOKUP(J741,Art_Abgabe,4,FALSE)-VLOOKUP(J741,Art_Abgabe,3,FALSE)+1,1),K741)</f>
        <v>#N/A</v>
      </c>
      <c r="AM741" s="14">
        <f ca="1">COUNTIF(OFFSET('SD Abgabe'!$M$32,VLOOKUP(E741,'SD Abgabe'!$A$33:$X$485,'SD Abgabe'!$X$28,FALSE),0,1,VLOOKUP(E741,'SD Abgabe'!$A$33:$Y$485,'SD Abgabe'!$Y$28,FALSE)),M741)</f>
        <v>0</v>
      </c>
      <c r="AN741" s="91">
        <f t="shared" ca="1" si="231"/>
        <v>0</v>
      </c>
      <c r="AO741" s="98">
        <f t="shared" si="241"/>
        <v>3</v>
      </c>
      <c r="AP741" s="98">
        <f t="shared" si="232"/>
        <v>0</v>
      </c>
      <c r="AQ741" s="17" t="str">
        <f t="shared" si="233"/>
        <v>1900-1-Abgabe</v>
      </c>
    </row>
    <row r="742" spans="1:43">
      <c r="A742" s="98">
        <f t="shared" si="222"/>
        <v>0</v>
      </c>
      <c r="B742" s="98" t="str">
        <f>IF(C742=1,SUM($C$23:C742),"")</f>
        <v/>
      </c>
      <c r="C742" s="98">
        <f t="shared" si="223"/>
        <v>0</v>
      </c>
      <c r="D742" t="str">
        <f t="shared" si="235"/>
        <v>1900-1-Abgabe-</v>
      </c>
      <c r="E742" s="7" t="str">
        <f t="shared" ca="1" si="224"/>
        <v>-</v>
      </c>
      <c r="F742" s="7">
        <f t="shared" si="236"/>
        <v>1900</v>
      </c>
      <c r="G742" s="7">
        <f t="shared" si="237"/>
        <v>1</v>
      </c>
      <c r="H742" s="162">
        <f t="shared" si="234"/>
        <v>720</v>
      </c>
      <c r="I742" s="77"/>
      <c r="J742" s="78"/>
      <c r="K742" s="79"/>
      <c r="L742" s="80"/>
      <c r="M742" s="177"/>
      <c r="N742" s="309" t="str">
        <f t="shared" ca="1" si="225"/>
        <v/>
      </c>
      <c r="O742" s="310" t="str">
        <f ca="1">IFERROR(IF(VLOOKUP($E742,'SD Abgabe'!$A$32:$N$610,'SD Abgabe'!$D$28,FALSE)=0,"",VLOOKUP($E742,'SD Abgabe'!$A$32:$N$610,'SD Abgabe'!$D$28,FALSE)),"")</f>
        <v/>
      </c>
      <c r="P742" s="313"/>
      <c r="Q742" s="317" t="str">
        <f>IF(OR($M742=0,L742&lt;&gt;0),"",IFERROR(VLOOKUP($E742,'SD Abgabe'!$A$32:$N$610,'SD Abgabe'!$E$28,FALSE),""))</f>
        <v/>
      </c>
      <c r="R742" s="87"/>
      <c r="S742" s="81" t="str">
        <f t="shared" si="226"/>
        <v/>
      </c>
      <c r="T742" s="82">
        <f>IF(M742="Tierische Erzeugnisse",IF(OR($M742=0,L742&lt;&gt;0,U742&gt;0),"",IFERROR(VLOOKUP($E742,'SD Abgabe'!$A$32:$N$4326,'SD Abgabe'!$J$28,FALSE),0)),)</f>
        <v>0</v>
      </c>
      <c r="U742" s="83"/>
      <c r="V742" s="81" t="str">
        <f t="shared" si="238"/>
        <v/>
      </c>
      <c r="W742" s="82">
        <f>IF(M742="organische Düngemittel",IF(OR($M742=0,L742&lt;&gt;0,X742&gt;0),"",IFERROR(VLOOKUP($E742,'SD Abgabe'!$A$32:$N$4326,'SD Abgabe'!$J$28,FALSE),)),)</f>
        <v>0</v>
      </c>
      <c r="X742" s="84"/>
      <c r="Y742" s="85" t="str">
        <f ca="1">IFERROR(VLOOKUP($E742,'SD Abgabe'!$A$32:$N$610,Y$20,FALSE),"")</f>
        <v/>
      </c>
      <c r="Z742" s="86" t="str">
        <f ca="1">IFERROR(IF(AND(J742&lt;&gt;"eigene Stoffe",VLOOKUP($E742,'SD Abgabe'!$A$32:$N$610,'SD Abgabe'!$G$28,FALSE)=0),"",IF($L742&lt;&gt;0,"",IFERROR(IF(AND(P742&gt;0,O742&lt;&gt;"",Q742&lt;&gt;"t TM"),VLOOKUP($E742,'SD Abgabe'!$A$32:$N$610,'SD Abgabe'!$G$28,FALSE)/O742*P742,VLOOKUP($E742,'SD Abgabe'!$A$32:$N$610,'SD Abgabe'!$G$28,FALSE)),""))),"")</f>
        <v/>
      </c>
      <c r="AA742" s="87"/>
      <c r="AB742" s="86" t="str">
        <f ca="1">IFERROR(IF(AND(J742&lt;&gt;"eigene Stoffe",VLOOKUP($E742,'SD Abgabe'!$A$32:$N$610,'SD Abgabe'!$H$28,FALSE)=0),"",IF($L742&lt;&gt;0,"",IFERROR(IF(AND(P742&gt;0,O742&lt;&gt;"",Q742&lt;&gt;"t TM"),VLOOKUP($E742,'SD Abgabe'!$A$32:$N$610,'SD Abgabe'!$H$28,FALSE)/O742*P742,VLOOKUP($E742,'SD Abgabe'!$A$32:$N$610,'SD Abgabe'!$H$28,FALSE)),""))),"")</f>
        <v/>
      </c>
      <c r="AC742" s="87"/>
      <c r="AD742" s="424" t="s">
        <v>667</v>
      </c>
      <c r="AE742" s="26" t="str">
        <f>IF($M742=0,"",IFERROR(VLOOKUP($E742,'SD Abgabe'!$A$32:$N$556,AE$20,FALSE),""))</f>
        <v/>
      </c>
      <c r="AF742" s="15">
        <f t="shared" ca="1" si="239"/>
        <v>0</v>
      </c>
      <c r="AG742">
        <f t="shared" ca="1" si="227"/>
        <v>0</v>
      </c>
      <c r="AH742">
        <f t="shared" ca="1" si="228"/>
        <v>0</v>
      </c>
      <c r="AI742">
        <f t="shared" ca="1" si="229"/>
        <v>0</v>
      </c>
      <c r="AJ742">
        <f t="shared" ca="1" si="230"/>
        <v>0</v>
      </c>
      <c r="AK742">
        <f t="shared" si="240"/>
        <v>0</v>
      </c>
      <c r="AL742" s="28" t="e">
        <f ca="1">COUNTIF(OFFSET('SD Abgabe'!$C$32,VLOOKUP(J742,Art_Abgabe,3,FALSE),0,VLOOKUP(J742,Art_Abgabe,4,FALSE)-VLOOKUP(J742,Art_Abgabe,3,FALSE)+1,1),K742)</f>
        <v>#N/A</v>
      </c>
      <c r="AM742" s="14">
        <f ca="1">COUNTIF(OFFSET('SD Abgabe'!$M$32,VLOOKUP(E742,'SD Abgabe'!$A$33:$X$485,'SD Abgabe'!$X$28,FALSE),0,1,VLOOKUP(E742,'SD Abgabe'!$A$33:$Y$485,'SD Abgabe'!$Y$28,FALSE)),M742)</f>
        <v>0</v>
      </c>
      <c r="AN742" s="91">
        <f t="shared" ca="1" si="231"/>
        <v>0</v>
      </c>
      <c r="AO742" s="98">
        <f t="shared" si="241"/>
        <v>3</v>
      </c>
      <c r="AP742" s="98">
        <f t="shared" si="232"/>
        <v>0</v>
      </c>
      <c r="AQ742" s="17" t="str">
        <f t="shared" si="233"/>
        <v>1900-1-Abgabe</v>
      </c>
    </row>
    <row r="743" spans="1:43">
      <c r="A743" s="98">
        <f t="shared" si="222"/>
        <v>0</v>
      </c>
      <c r="B743" s="98" t="str">
        <f>IF(C743=1,SUM($C$23:C743),"")</f>
        <v/>
      </c>
      <c r="C743" s="98">
        <f t="shared" si="223"/>
        <v>0</v>
      </c>
      <c r="D743" t="str">
        <f t="shared" si="235"/>
        <v>1900-1-Abgabe-</v>
      </c>
      <c r="E743" s="7" t="str">
        <f t="shared" ca="1" si="224"/>
        <v>-</v>
      </c>
      <c r="F743" s="7">
        <f t="shared" si="236"/>
        <v>1900</v>
      </c>
      <c r="G743" s="7">
        <f t="shared" si="237"/>
        <v>1</v>
      </c>
      <c r="H743" s="162">
        <f t="shared" si="234"/>
        <v>721</v>
      </c>
      <c r="I743" s="77"/>
      <c r="J743" s="78"/>
      <c r="K743" s="79"/>
      <c r="L743" s="80"/>
      <c r="M743" s="177"/>
      <c r="N743" s="309" t="str">
        <f t="shared" ca="1" si="225"/>
        <v/>
      </c>
      <c r="O743" s="310" t="str">
        <f ca="1">IFERROR(IF(VLOOKUP($E743,'SD Abgabe'!$A$32:$N$610,'SD Abgabe'!$D$28,FALSE)=0,"",VLOOKUP($E743,'SD Abgabe'!$A$32:$N$610,'SD Abgabe'!$D$28,FALSE)),"")</f>
        <v/>
      </c>
      <c r="P743" s="313"/>
      <c r="Q743" s="317" t="str">
        <f>IF(OR($M743=0,L743&lt;&gt;0),"",IFERROR(VLOOKUP($E743,'SD Abgabe'!$A$32:$N$610,'SD Abgabe'!$E$28,FALSE),""))</f>
        <v/>
      </c>
      <c r="R743" s="87"/>
      <c r="S743" s="81" t="str">
        <f t="shared" si="226"/>
        <v/>
      </c>
      <c r="T743" s="82">
        <f>IF(M743="Tierische Erzeugnisse",IF(OR($M743=0,L743&lt;&gt;0,U743&gt;0),"",IFERROR(VLOOKUP($E743,'SD Abgabe'!$A$32:$N$4326,'SD Abgabe'!$J$28,FALSE),0)),)</f>
        <v>0</v>
      </c>
      <c r="U743" s="83"/>
      <c r="V743" s="81" t="str">
        <f t="shared" si="238"/>
        <v/>
      </c>
      <c r="W743" s="82">
        <f>IF(M743="organische Düngemittel",IF(OR($M743=0,L743&lt;&gt;0,X743&gt;0),"",IFERROR(VLOOKUP($E743,'SD Abgabe'!$A$32:$N$4326,'SD Abgabe'!$J$28,FALSE),)),)</f>
        <v>0</v>
      </c>
      <c r="X743" s="84"/>
      <c r="Y743" s="85" t="str">
        <f ca="1">IFERROR(VLOOKUP($E743,'SD Abgabe'!$A$32:$N$610,Y$20,FALSE),"")</f>
        <v/>
      </c>
      <c r="Z743" s="86" t="str">
        <f ca="1">IFERROR(IF(AND(J743&lt;&gt;"eigene Stoffe",VLOOKUP($E743,'SD Abgabe'!$A$32:$N$610,'SD Abgabe'!$G$28,FALSE)=0),"",IF($L743&lt;&gt;0,"",IFERROR(IF(AND(P743&gt;0,O743&lt;&gt;"",Q743&lt;&gt;"t TM"),VLOOKUP($E743,'SD Abgabe'!$A$32:$N$610,'SD Abgabe'!$G$28,FALSE)/O743*P743,VLOOKUP($E743,'SD Abgabe'!$A$32:$N$610,'SD Abgabe'!$G$28,FALSE)),""))),"")</f>
        <v/>
      </c>
      <c r="AA743" s="87"/>
      <c r="AB743" s="86" t="str">
        <f ca="1">IFERROR(IF(AND(J743&lt;&gt;"eigene Stoffe",VLOOKUP($E743,'SD Abgabe'!$A$32:$N$610,'SD Abgabe'!$H$28,FALSE)=0),"",IF($L743&lt;&gt;0,"",IFERROR(IF(AND(P743&gt;0,O743&lt;&gt;"",Q743&lt;&gt;"t TM"),VLOOKUP($E743,'SD Abgabe'!$A$32:$N$610,'SD Abgabe'!$H$28,FALSE)/O743*P743,VLOOKUP($E743,'SD Abgabe'!$A$32:$N$610,'SD Abgabe'!$H$28,FALSE)),""))),"")</f>
        <v/>
      </c>
      <c r="AC743" s="87"/>
      <c r="AD743" s="424" t="s">
        <v>667</v>
      </c>
      <c r="AE743" s="26" t="str">
        <f>IF($M743=0,"",IFERROR(VLOOKUP($E743,'SD Abgabe'!$A$32:$N$556,AE$20,FALSE),""))</f>
        <v/>
      </c>
      <c r="AF743" s="15">
        <f t="shared" ca="1" si="239"/>
        <v>0</v>
      </c>
      <c r="AG743">
        <f t="shared" ca="1" si="227"/>
        <v>0</v>
      </c>
      <c r="AH743">
        <f t="shared" ca="1" si="228"/>
        <v>0</v>
      </c>
      <c r="AI743">
        <f t="shared" ca="1" si="229"/>
        <v>0</v>
      </c>
      <c r="AJ743">
        <f t="shared" ca="1" si="230"/>
        <v>0</v>
      </c>
      <c r="AK743">
        <f t="shared" si="240"/>
        <v>0</v>
      </c>
      <c r="AL743" s="28" t="e">
        <f ca="1">COUNTIF(OFFSET('SD Abgabe'!$C$32,VLOOKUP(J743,Art_Abgabe,3,FALSE),0,VLOOKUP(J743,Art_Abgabe,4,FALSE)-VLOOKUP(J743,Art_Abgabe,3,FALSE)+1,1),K743)</f>
        <v>#N/A</v>
      </c>
      <c r="AM743" s="14">
        <f ca="1">COUNTIF(OFFSET('SD Abgabe'!$M$32,VLOOKUP(E743,'SD Abgabe'!$A$33:$X$485,'SD Abgabe'!$X$28,FALSE),0,1,VLOOKUP(E743,'SD Abgabe'!$A$33:$Y$485,'SD Abgabe'!$Y$28,FALSE)),M743)</f>
        <v>0</v>
      </c>
      <c r="AN743" s="91">
        <f t="shared" ca="1" si="231"/>
        <v>0</v>
      </c>
      <c r="AO743" s="98">
        <f t="shared" si="241"/>
        <v>3</v>
      </c>
      <c r="AP743" s="98">
        <f t="shared" si="232"/>
        <v>0</v>
      </c>
      <c r="AQ743" s="17" t="str">
        <f t="shared" si="233"/>
        <v>1900-1-Abgabe</v>
      </c>
    </row>
    <row r="744" spans="1:43">
      <c r="A744" s="98">
        <f t="shared" si="222"/>
        <v>0</v>
      </c>
      <c r="B744" s="98" t="str">
        <f>IF(C744=1,SUM($C$23:C744),"")</f>
        <v/>
      </c>
      <c r="C744" s="98">
        <f t="shared" si="223"/>
        <v>0</v>
      </c>
      <c r="D744" t="str">
        <f t="shared" si="235"/>
        <v>1900-1-Abgabe-</v>
      </c>
      <c r="E744" s="7" t="str">
        <f t="shared" ca="1" si="224"/>
        <v>-</v>
      </c>
      <c r="F744" s="7">
        <f t="shared" si="236"/>
        <v>1900</v>
      </c>
      <c r="G744" s="7">
        <f t="shared" si="237"/>
        <v>1</v>
      </c>
      <c r="H744" s="162">
        <f t="shared" si="234"/>
        <v>722</v>
      </c>
      <c r="I744" s="77"/>
      <c r="J744" s="78"/>
      <c r="K744" s="79"/>
      <c r="L744" s="80"/>
      <c r="M744" s="177"/>
      <c r="N744" s="309" t="str">
        <f t="shared" ca="1" si="225"/>
        <v/>
      </c>
      <c r="O744" s="310" t="str">
        <f ca="1">IFERROR(IF(VLOOKUP($E744,'SD Abgabe'!$A$32:$N$610,'SD Abgabe'!$D$28,FALSE)=0,"",VLOOKUP($E744,'SD Abgabe'!$A$32:$N$610,'SD Abgabe'!$D$28,FALSE)),"")</f>
        <v/>
      </c>
      <c r="P744" s="313"/>
      <c r="Q744" s="317" t="str">
        <f>IF(OR($M744=0,L744&lt;&gt;0),"",IFERROR(VLOOKUP($E744,'SD Abgabe'!$A$32:$N$610,'SD Abgabe'!$E$28,FALSE),""))</f>
        <v/>
      </c>
      <c r="R744" s="87"/>
      <c r="S744" s="81" t="str">
        <f t="shared" si="226"/>
        <v/>
      </c>
      <c r="T744" s="82">
        <f>IF(M744="Tierische Erzeugnisse",IF(OR($M744=0,L744&lt;&gt;0,U744&gt;0),"",IFERROR(VLOOKUP($E744,'SD Abgabe'!$A$32:$N$4326,'SD Abgabe'!$J$28,FALSE),0)),)</f>
        <v>0</v>
      </c>
      <c r="U744" s="83"/>
      <c r="V744" s="81" t="str">
        <f t="shared" si="238"/>
        <v/>
      </c>
      <c r="W744" s="82">
        <f>IF(M744="organische Düngemittel",IF(OR($M744=0,L744&lt;&gt;0,X744&gt;0),"",IFERROR(VLOOKUP($E744,'SD Abgabe'!$A$32:$N$4326,'SD Abgabe'!$J$28,FALSE),)),)</f>
        <v>0</v>
      </c>
      <c r="X744" s="84"/>
      <c r="Y744" s="85" t="str">
        <f ca="1">IFERROR(VLOOKUP($E744,'SD Abgabe'!$A$32:$N$610,Y$20,FALSE),"")</f>
        <v/>
      </c>
      <c r="Z744" s="86" t="str">
        <f ca="1">IFERROR(IF(AND(J744&lt;&gt;"eigene Stoffe",VLOOKUP($E744,'SD Abgabe'!$A$32:$N$610,'SD Abgabe'!$G$28,FALSE)=0),"",IF($L744&lt;&gt;0,"",IFERROR(IF(AND(P744&gt;0,O744&lt;&gt;"",Q744&lt;&gt;"t TM"),VLOOKUP($E744,'SD Abgabe'!$A$32:$N$610,'SD Abgabe'!$G$28,FALSE)/O744*P744,VLOOKUP($E744,'SD Abgabe'!$A$32:$N$610,'SD Abgabe'!$G$28,FALSE)),""))),"")</f>
        <v/>
      </c>
      <c r="AA744" s="87"/>
      <c r="AB744" s="86" t="str">
        <f ca="1">IFERROR(IF(AND(J744&lt;&gt;"eigene Stoffe",VLOOKUP($E744,'SD Abgabe'!$A$32:$N$610,'SD Abgabe'!$H$28,FALSE)=0),"",IF($L744&lt;&gt;0,"",IFERROR(IF(AND(P744&gt;0,O744&lt;&gt;"",Q744&lt;&gt;"t TM"),VLOOKUP($E744,'SD Abgabe'!$A$32:$N$610,'SD Abgabe'!$H$28,FALSE)/O744*P744,VLOOKUP($E744,'SD Abgabe'!$A$32:$N$610,'SD Abgabe'!$H$28,FALSE)),""))),"")</f>
        <v/>
      </c>
      <c r="AC744" s="87"/>
      <c r="AD744" s="424" t="s">
        <v>667</v>
      </c>
      <c r="AE744" s="26" t="str">
        <f>IF($M744=0,"",IFERROR(VLOOKUP($E744,'SD Abgabe'!$A$32:$N$556,AE$20,FALSE),""))</f>
        <v/>
      </c>
      <c r="AF744" s="15">
        <f t="shared" ca="1" si="239"/>
        <v>0</v>
      </c>
      <c r="AG744">
        <f t="shared" ca="1" si="227"/>
        <v>0</v>
      </c>
      <c r="AH744">
        <f t="shared" ca="1" si="228"/>
        <v>0</v>
      </c>
      <c r="AI744">
        <f t="shared" ca="1" si="229"/>
        <v>0</v>
      </c>
      <c r="AJ744">
        <f t="shared" ca="1" si="230"/>
        <v>0</v>
      </c>
      <c r="AK744">
        <f t="shared" si="240"/>
        <v>0</v>
      </c>
      <c r="AL744" s="28" t="e">
        <f ca="1">COUNTIF(OFFSET('SD Abgabe'!$C$32,VLOOKUP(J744,Art_Abgabe,3,FALSE),0,VLOOKUP(J744,Art_Abgabe,4,FALSE)-VLOOKUP(J744,Art_Abgabe,3,FALSE)+1,1),K744)</f>
        <v>#N/A</v>
      </c>
      <c r="AM744" s="14">
        <f ca="1">COUNTIF(OFFSET('SD Abgabe'!$M$32,VLOOKUP(E744,'SD Abgabe'!$A$33:$X$485,'SD Abgabe'!$X$28,FALSE),0,1,VLOOKUP(E744,'SD Abgabe'!$A$33:$Y$485,'SD Abgabe'!$Y$28,FALSE)),M744)</f>
        <v>0</v>
      </c>
      <c r="AN744" s="91">
        <f t="shared" ca="1" si="231"/>
        <v>0</v>
      </c>
      <c r="AO744" s="98">
        <f t="shared" si="241"/>
        <v>3</v>
      </c>
      <c r="AP744" s="98">
        <f t="shared" si="232"/>
        <v>0</v>
      </c>
      <c r="AQ744" s="17" t="str">
        <f t="shared" si="233"/>
        <v>1900-1-Abgabe</v>
      </c>
    </row>
    <row r="745" spans="1:43">
      <c r="A745" s="98">
        <f t="shared" si="222"/>
        <v>0</v>
      </c>
      <c r="B745" s="98" t="str">
        <f>IF(C745=1,SUM($C$23:C745),"")</f>
        <v/>
      </c>
      <c r="C745" s="98">
        <f t="shared" si="223"/>
        <v>0</v>
      </c>
      <c r="D745" t="str">
        <f t="shared" si="235"/>
        <v>1900-1-Abgabe-</v>
      </c>
      <c r="E745" s="7" t="str">
        <f t="shared" ca="1" si="224"/>
        <v>-</v>
      </c>
      <c r="F745" s="7">
        <f t="shared" si="236"/>
        <v>1900</v>
      </c>
      <c r="G745" s="7">
        <f t="shared" si="237"/>
        <v>1</v>
      </c>
      <c r="H745" s="162">
        <f t="shared" si="234"/>
        <v>723</v>
      </c>
      <c r="I745" s="77"/>
      <c r="J745" s="78"/>
      <c r="K745" s="79"/>
      <c r="L745" s="80"/>
      <c r="M745" s="177"/>
      <c r="N745" s="309" t="str">
        <f t="shared" ca="1" si="225"/>
        <v/>
      </c>
      <c r="O745" s="310" t="str">
        <f ca="1">IFERROR(IF(VLOOKUP($E745,'SD Abgabe'!$A$32:$N$610,'SD Abgabe'!$D$28,FALSE)=0,"",VLOOKUP($E745,'SD Abgabe'!$A$32:$N$610,'SD Abgabe'!$D$28,FALSE)),"")</f>
        <v/>
      </c>
      <c r="P745" s="313"/>
      <c r="Q745" s="317" t="str">
        <f>IF(OR($M745=0,L745&lt;&gt;0),"",IFERROR(VLOOKUP($E745,'SD Abgabe'!$A$32:$N$610,'SD Abgabe'!$E$28,FALSE),""))</f>
        <v/>
      </c>
      <c r="R745" s="87"/>
      <c r="S745" s="81" t="str">
        <f t="shared" si="226"/>
        <v/>
      </c>
      <c r="T745" s="82">
        <f>IF(M745="Tierische Erzeugnisse",IF(OR($M745=0,L745&lt;&gt;0,U745&gt;0),"",IFERROR(VLOOKUP($E745,'SD Abgabe'!$A$32:$N$4326,'SD Abgabe'!$J$28,FALSE),0)),)</f>
        <v>0</v>
      </c>
      <c r="U745" s="83"/>
      <c r="V745" s="81" t="str">
        <f t="shared" si="238"/>
        <v/>
      </c>
      <c r="W745" s="82">
        <f>IF(M745="organische Düngemittel",IF(OR($M745=0,L745&lt;&gt;0,X745&gt;0),"",IFERROR(VLOOKUP($E745,'SD Abgabe'!$A$32:$N$4326,'SD Abgabe'!$J$28,FALSE),)),)</f>
        <v>0</v>
      </c>
      <c r="X745" s="84"/>
      <c r="Y745" s="85" t="str">
        <f ca="1">IFERROR(VLOOKUP($E745,'SD Abgabe'!$A$32:$N$610,Y$20,FALSE),"")</f>
        <v/>
      </c>
      <c r="Z745" s="86" t="str">
        <f ca="1">IFERROR(IF(AND(J745&lt;&gt;"eigene Stoffe",VLOOKUP($E745,'SD Abgabe'!$A$32:$N$610,'SD Abgabe'!$G$28,FALSE)=0),"",IF($L745&lt;&gt;0,"",IFERROR(IF(AND(P745&gt;0,O745&lt;&gt;"",Q745&lt;&gt;"t TM"),VLOOKUP($E745,'SD Abgabe'!$A$32:$N$610,'SD Abgabe'!$G$28,FALSE)/O745*P745,VLOOKUP($E745,'SD Abgabe'!$A$32:$N$610,'SD Abgabe'!$G$28,FALSE)),""))),"")</f>
        <v/>
      </c>
      <c r="AA745" s="87"/>
      <c r="AB745" s="86" t="str">
        <f ca="1">IFERROR(IF(AND(J745&lt;&gt;"eigene Stoffe",VLOOKUP($E745,'SD Abgabe'!$A$32:$N$610,'SD Abgabe'!$H$28,FALSE)=0),"",IF($L745&lt;&gt;0,"",IFERROR(IF(AND(P745&gt;0,O745&lt;&gt;"",Q745&lt;&gt;"t TM"),VLOOKUP($E745,'SD Abgabe'!$A$32:$N$610,'SD Abgabe'!$H$28,FALSE)/O745*P745,VLOOKUP($E745,'SD Abgabe'!$A$32:$N$610,'SD Abgabe'!$H$28,FALSE)),""))),"")</f>
        <v/>
      </c>
      <c r="AC745" s="87"/>
      <c r="AD745" s="424" t="s">
        <v>667</v>
      </c>
      <c r="AE745" s="26" t="str">
        <f>IF($M745=0,"",IFERROR(VLOOKUP($E745,'SD Abgabe'!$A$32:$N$556,AE$20,FALSE),""))</f>
        <v/>
      </c>
      <c r="AF745" s="15">
        <f t="shared" ca="1" si="239"/>
        <v>0</v>
      </c>
      <c r="AG745">
        <f t="shared" ca="1" si="227"/>
        <v>0</v>
      </c>
      <c r="AH745">
        <f t="shared" ca="1" si="228"/>
        <v>0</v>
      </c>
      <c r="AI745">
        <f t="shared" ca="1" si="229"/>
        <v>0</v>
      </c>
      <c r="AJ745">
        <f t="shared" ca="1" si="230"/>
        <v>0</v>
      </c>
      <c r="AK745">
        <f t="shared" si="240"/>
        <v>0</v>
      </c>
      <c r="AL745" s="28" t="e">
        <f ca="1">COUNTIF(OFFSET('SD Abgabe'!$C$32,VLOOKUP(J745,Art_Abgabe,3,FALSE),0,VLOOKUP(J745,Art_Abgabe,4,FALSE)-VLOOKUP(J745,Art_Abgabe,3,FALSE)+1,1),K745)</f>
        <v>#N/A</v>
      </c>
      <c r="AM745" s="14">
        <f ca="1">COUNTIF(OFFSET('SD Abgabe'!$M$32,VLOOKUP(E745,'SD Abgabe'!$A$33:$X$485,'SD Abgabe'!$X$28,FALSE),0,1,VLOOKUP(E745,'SD Abgabe'!$A$33:$Y$485,'SD Abgabe'!$Y$28,FALSE)),M745)</f>
        <v>0</v>
      </c>
      <c r="AN745" s="91">
        <f t="shared" ca="1" si="231"/>
        <v>0</v>
      </c>
      <c r="AO745" s="98">
        <f t="shared" si="241"/>
        <v>3</v>
      </c>
      <c r="AP745" s="98">
        <f t="shared" si="232"/>
        <v>0</v>
      </c>
      <c r="AQ745" s="17" t="str">
        <f t="shared" si="233"/>
        <v>1900-1-Abgabe</v>
      </c>
    </row>
    <row r="746" spans="1:43">
      <c r="A746" s="98">
        <f t="shared" si="222"/>
        <v>0</v>
      </c>
      <c r="B746" s="98" t="str">
        <f>IF(C746=1,SUM($C$23:C746),"")</f>
        <v/>
      </c>
      <c r="C746" s="98">
        <f t="shared" si="223"/>
        <v>0</v>
      </c>
      <c r="D746" t="str">
        <f t="shared" si="235"/>
        <v>1900-1-Abgabe-</v>
      </c>
      <c r="E746" s="7" t="str">
        <f t="shared" ca="1" si="224"/>
        <v>-</v>
      </c>
      <c r="F746" s="7">
        <f t="shared" si="236"/>
        <v>1900</v>
      </c>
      <c r="G746" s="7">
        <f t="shared" si="237"/>
        <v>1</v>
      </c>
      <c r="H746" s="162">
        <f t="shared" si="234"/>
        <v>724</v>
      </c>
      <c r="I746" s="77"/>
      <c r="J746" s="78"/>
      <c r="K746" s="79"/>
      <c r="L746" s="80"/>
      <c r="M746" s="177"/>
      <c r="N746" s="309" t="str">
        <f t="shared" ca="1" si="225"/>
        <v/>
      </c>
      <c r="O746" s="310" t="str">
        <f ca="1">IFERROR(IF(VLOOKUP($E746,'SD Abgabe'!$A$32:$N$610,'SD Abgabe'!$D$28,FALSE)=0,"",VLOOKUP($E746,'SD Abgabe'!$A$32:$N$610,'SD Abgabe'!$D$28,FALSE)),"")</f>
        <v/>
      </c>
      <c r="P746" s="313"/>
      <c r="Q746" s="317" t="str">
        <f>IF(OR($M746=0,L746&lt;&gt;0),"",IFERROR(VLOOKUP($E746,'SD Abgabe'!$A$32:$N$610,'SD Abgabe'!$E$28,FALSE),""))</f>
        <v/>
      </c>
      <c r="R746" s="87"/>
      <c r="S746" s="81" t="str">
        <f t="shared" si="226"/>
        <v/>
      </c>
      <c r="T746" s="82">
        <f>IF(M746="Tierische Erzeugnisse",IF(OR($M746=0,L746&lt;&gt;0,U746&gt;0),"",IFERROR(VLOOKUP($E746,'SD Abgabe'!$A$32:$N$4326,'SD Abgabe'!$J$28,FALSE),0)),)</f>
        <v>0</v>
      </c>
      <c r="U746" s="83"/>
      <c r="V746" s="81" t="str">
        <f t="shared" si="238"/>
        <v/>
      </c>
      <c r="W746" s="82">
        <f>IF(M746="organische Düngemittel",IF(OR($M746=0,L746&lt;&gt;0,X746&gt;0),"",IFERROR(VLOOKUP($E746,'SD Abgabe'!$A$32:$N$4326,'SD Abgabe'!$J$28,FALSE),)),)</f>
        <v>0</v>
      </c>
      <c r="X746" s="84"/>
      <c r="Y746" s="85" t="str">
        <f ca="1">IFERROR(VLOOKUP($E746,'SD Abgabe'!$A$32:$N$610,Y$20,FALSE),"")</f>
        <v/>
      </c>
      <c r="Z746" s="86" t="str">
        <f ca="1">IFERROR(IF(AND(J746&lt;&gt;"eigene Stoffe",VLOOKUP($E746,'SD Abgabe'!$A$32:$N$610,'SD Abgabe'!$G$28,FALSE)=0),"",IF($L746&lt;&gt;0,"",IFERROR(IF(AND(P746&gt;0,O746&lt;&gt;"",Q746&lt;&gt;"t TM"),VLOOKUP($E746,'SD Abgabe'!$A$32:$N$610,'SD Abgabe'!$G$28,FALSE)/O746*P746,VLOOKUP($E746,'SD Abgabe'!$A$32:$N$610,'SD Abgabe'!$G$28,FALSE)),""))),"")</f>
        <v/>
      </c>
      <c r="AA746" s="87"/>
      <c r="AB746" s="86" t="str">
        <f ca="1">IFERROR(IF(AND(J746&lt;&gt;"eigene Stoffe",VLOOKUP($E746,'SD Abgabe'!$A$32:$N$610,'SD Abgabe'!$H$28,FALSE)=0),"",IF($L746&lt;&gt;0,"",IFERROR(IF(AND(P746&gt;0,O746&lt;&gt;"",Q746&lt;&gt;"t TM"),VLOOKUP($E746,'SD Abgabe'!$A$32:$N$610,'SD Abgabe'!$H$28,FALSE)/O746*P746,VLOOKUP($E746,'SD Abgabe'!$A$32:$N$610,'SD Abgabe'!$H$28,FALSE)),""))),"")</f>
        <v/>
      </c>
      <c r="AC746" s="87"/>
      <c r="AD746" s="424" t="s">
        <v>667</v>
      </c>
      <c r="AE746" s="26" t="str">
        <f>IF($M746=0,"",IFERROR(VLOOKUP($E746,'SD Abgabe'!$A$32:$N$556,AE$20,FALSE),""))</f>
        <v/>
      </c>
      <c r="AF746" s="15">
        <f t="shared" ca="1" si="239"/>
        <v>0</v>
      </c>
      <c r="AG746">
        <f t="shared" ca="1" si="227"/>
        <v>0</v>
      </c>
      <c r="AH746">
        <f t="shared" ca="1" si="228"/>
        <v>0</v>
      </c>
      <c r="AI746">
        <f t="shared" ca="1" si="229"/>
        <v>0</v>
      </c>
      <c r="AJ746">
        <f t="shared" ca="1" si="230"/>
        <v>0</v>
      </c>
      <c r="AK746">
        <f t="shared" si="240"/>
        <v>0</v>
      </c>
      <c r="AL746" s="28" t="e">
        <f ca="1">COUNTIF(OFFSET('SD Abgabe'!$C$32,VLOOKUP(J746,Art_Abgabe,3,FALSE),0,VLOOKUP(J746,Art_Abgabe,4,FALSE)-VLOOKUP(J746,Art_Abgabe,3,FALSE)+1,1),K746)</f>
        <v>#N/A</v>
      </c>
      <c r="AM746" s="14">
        <f ca="1">COUNTIF(OFFSET('SD Abgabe'!$M$32,VLOOKUP(E746,'SD Abgabe'!$A$33:$X$485,'SD Abgabe'!$X$28,FALSE),0,1,VLOOKUP(E746,'SD Abgabe'!$A$33:$Y$485,'SD Abgabe'!$Y$28,FALSE)),M746)</f>
        <v>0</v>
      </c>
      <c r="AN746" s="91">
        <f t="shared" ca="1" si="231"/>
        <v>0</v>
      </c>
      <c r="AO746" s="98">
        <f t="shared" si="241"/>
        <v>3</v>
      </c>
      <c r="AP746" s="98">
        <f t="shared" si="232"/>
        <v>0</v>
      </c>
      <c r="AQ746" s="17" t="str">
        <f t="shared" si="233"/>
        <v>1900-1-Abgabe</v>
      </c>
    </row>
    <row r="747" spans="1:43">
      <c r="A747" s="98">
        <f t="shared" si="222"/>
        <v>0</v>
      </c>
      <c r="B747" s="98" t="str">
        <f>IF(C747=1,SUM($C$23:C747),"")</f>
        <v/>
      </c>
      <c r="C747" s="98">
        <f t="shared" si="223"/>
        <v>0</v>
      </c>
      <c r="D747" t="str">
        <f t="shared" si="235"/>
        <v>1900-1-Abgabe-</v>
      </c>
      <c r="E747" s="7" t="str">
        <f t="shared" ca="1" si="224"/>
        <v>-</v>
      </c>
      <c r="F747" s="7">
        <f t="shared" si="236"/>
        <v>1900</v>
      </c>
      <c r="G747" s="7">
        <f t="shared" si="237"/>
        <v>1</v>
      </c>
      <c r="H747" s="162">
        <f t="shared" si="234"/>
        <v>725</v>
      </c>
      <c r="I747" s="77"/>
      <c r="J747" s="78"/>
      <c r="K747" s="79"/>
      <c r="L747" s="80"/>
      <c r="M747" s="177"/>
      <c r="N747" s="309" t="str">
        <f t="shared" ca="1" si="225"/>
        <v/>
      </c>
      <c r="O747" s="310" t="str">
        <f ca="1">IFERROR(IF(VLOOKUP($E747,'SD Abgabe'!$A$32:$N$610,'SD Abgabe'!$D$28,FALSE)=0,"",VLOOKUP($E747,'SD Abgabe'!$A$32:$N$610,'SD Abgabe'!$D$28,FALSE)),"")</f>
        <v/>
      </c>
      <c r="P747" s="313"/>
      <c r="Q747" s="317" t="str">
        <f>IF(OR($M747=0,L747&lt;&gt;0),"",IFERROR(VLOOKUP($E747,'SD Abgabe'!$A$32:$N$610,'SD Abgabe'!$E$28,FALSE),""))</f>
        <v/>
      </c>
      <c r="R747" s="87"/>
      <c r="S747" s="81" t="str">
        <f t="shared" si="226"/>
        <v/>
      </c>
      <c r="T747" s="82">
        <f>IF(M747="Tierische Erzeugnisse",IF(OR($M747=0,L747&lt;&gt;0,U747&gt;0),"",IFERROR(VLOOKUP($E747,'SD Abgabe'!$A$32:$N$4326,'SD Abgabe'!$J$28,FALSE),0)),)</f>
        <v>0</v>
      </c>
      <c r="U747" s="83"/>
      <c r="V747" s="81" t="str">
        <f t="shared" si="238"/>
        <v/>
      </c>
      <c r="W747" s="82">
        <f>IF(M747="organische Düngemittel",IF(OR($M747=0,L747&lt;&gt;0,X747&gt;0),"",IFERROR(VLOOKUP($E747,'SD Abgabe'!$A$32:$N$4326,'SD Abgabe'!$J$28,FALSE),)),)</f>
        <v>0</v>
      </c>
      <c r="X747" s="84"/>
      <c r="Y747" s="85" t="str">
        <f ca="1">IFERROR(VLOOKUP($E747,'SD Abgabe'!$A$32:$N$610,Y$20,FALSE),"")</f>
        <v/>
      </c>
      <c r="Z747" s="86" t="str">
        <f ca="1">IFERROR(IF(AND(J747&lt;&gt;"eigene Stoffe",VLOOKUP($E747,'SD Abgabe'!$A$32:$N$610,'SD Abgabe'!$G$28,FALSE)=0),"",IF($L747&lt;&gt;0,"",IFERROR(IF(AND(P747&gt;0,O747&lt;&gt;"",Q747&lt;&gt;"t TM"),VLOOKUP($E747,'SD Abgabe'!$A$32:$N$610,'SD Abgabe'!$G$28,FALSE)/O747*P747,VLOOKUP($E747,'SD Abgabe'!$A$32:$N$610,'SD Abgabe'!$G$28,FALSE)),""))),"")</f>
        <v/>
      </c>
      <c r="AA747" s="87"/>
      <c r="AB747" s="86" t="str">
        <f ca="1">IFERROR(IF(AND(J747&lt;&gt;"eigene Stoffe",VLOOKUP($E747,'SD Abgabe'!$A$32:$N$610,'SD Abgabe'!$H$28,FALSE)=0),"",IF($L747&lt;&gt;0,"",IFERROR(IF(AND(P747&gt;0,O747&lt;&gt;"",Q747&lt;&gt;"t TM"),VLOOKUP($E747,'SD Abgabe'!$A$32:$N$610,'SD Abgabe'!$H$28,FALSE)/O747*P747,VLOOKUP($E747,'SD Abgabe'!$A$32:$N$610,'SD Abgabe'!$H$28,FALSE)),""))),"")</f>
        <v/>
      </c>
      <c r="AC747" s="87"/>
      <c r="AD747" s="424" t="s">
        <v>667</v>
      </c>
      <c r="AE747" s="26" t="str">
        <f>IF($M747=0,"",IFERROR(VLOOKUP($E747,'SD Abgabe'!$A$32:$N$556,AE$20,FALSE),""))</f>
        <v/>
      </c>
      <c r="AF747" s="15">
        <f t="shared" ca="1" si="239"/>
        <v>0</v>
      </c>
      <c r="AG747">
        <f t="shared" ca="1" si="227"/>
        <v>0</v>
      </c>
      <c r="AH747">
        <f t="shared" ca="1" si="228"/>
        <v>0</v>
      </c>
      <c r="AI747">
        <f t="shared" ca="1" si="229"/>
        <v>0</v>
      </c>
      <c r="AJ747">
        <f t="shared" ca="1" si="230"/>
        <v>0</v>
      </c>
      <c r="AK747">
        <f t="shared" si="240"/>
        <v>0</v>
      </c>
      <c r="AL747" s="28" t="e">
        <f ca="1">COUNTIF(OFFSET('SD Abgabe'!$C$32,VLOOKUP(J747,Art_Abgabe,3,FALSE),0,VLOOKUP(J747,Art_Abgabe,4,FALSE)-VLOOKUP(J747,Art_Abgabe,3,FALSE)+1,1),K747)</f>
        <v>#N/A</v>
      </c>
      <c r="AM747" s="14">
        <f ca="1">COUNTIF(OFFSET('SD Abgabe'!$M$32,VLOOKUP(E747,'SD Abgabe'!$A$33:$X$485,'SD Abgabe'!$X$28,FALSE),0,1,VLOOKUP(E747,'SD Abgabe'!$A$33:$Y$485,'SD Abgabe'!$Y$28,FALSE)),M747)</f>
        <v>0</v>
      </c>
      <c r="AN747" s="91">
        <f t="shared" ca="1" si="231"/>
        <v>0</v>
      </c>
      <c r="AO747" s="98">
        <f t="shared" si="241"/>
        <v>3</v>
      </c>
      <c r="AP747" s="98">
        <f t="shared" si="232"/>
        <v>0</v>
      </c>
      <c r="AQ747" s="17" t="str">
        <f t="shared" si="233"/>
        <v>1900-1-Abgabe</v>
      </c>
    </row>
    <row r="748" spans="1:43">
      <c r="A748" s="98">
        <f t="shared" si="222"/>
        <v>0</v>
      </c>
      <c r="B748" s="98" t="str">
        <f>IF(C748=1,SUM($C$23:C748),"")</f>
        <v/>
      </c>
      <c r="C748" s="98">
        <f t="shared" si="223"/>
        <v>0</v>
      </c>
      <c r="D748" t="str">
        <f t="shared" si="235"/>
        <v>1900-1-Abgabe-</v>
      </c>
      <c r="E748" s="7" t="str">
        <f t="shared" ca="1" si="224"/>
        <v>-</v>
      </c>
      <c r="F748" s="7">
        <f t="shared" si="236"/>
        <v>1900</v>
      </c>
      <c r="G748" s="7">
        <f t="shared" si="237"/>
        <v>1</v>
      </c>
      <c r="H748" s="162">
        <f t="shared" si="234"/>
        <v>726</v>
      </c>
      <c r="I748" s="77"/>
      <c r="J748" s="78"/>
      <c r="K748" s="79"/>
      <c r="L748" s="80"/>
      <c r="M748" s="177"/>
      <c r="N748" s="309" t="str">
        <f t="shared" ca="1" si="225"/>
        <v/>
      </c>
      <c r="O748" s="310" t="str">
        <f ca="1">IFERROR(IF(VLOOKUP($E748,'SD Abgabe'!$A$32:$N$610,'SD Abgabe'!$D$28,FALSE)=0,"",VLOOKUP($E748,'SD Abgabe'!$A$32:$N$610,'SD Abgabe'!$D$28,FALSE)),"")</f>
        <v/>
      </c>
      <c r="P748" s="313"/>
      <c r="Q748" s="317" t="str">
        <f>IF(OR($M748=0,L748&lt;&gt;0),"",IFERROR(VLOOKUP($E748,'SD Abgabe'!$A$32:$N$610,'SD Abgabe'!$E$28,FALSE),""))</f>
        <v/>
      </c>
      <c r="R748" s="87"/>
      <c r="S748" s="81" t="str">
        <f t="shared" si="226"/>
        <v/>
      </c>
      <c r="T748" s="82">
        <f>IF(M748="Tierische Erzeugnisse",IF(OR($M748=0,L748&lt;&gt;0,U748&gt;0),"",IFERROR(VLOOKUP($E748,'SD Abgabe'!$A$32:$N$4326,'SD Abgabe'!$J$28,FALSE),0)),)</f>
        <v>0</v>
      </c>
      <c r="U748" s="83"/>
      <c r="V748" s="81" t="str">
        <f t="shared" si="238"/>
        <v/>
      </c>
      <c r="W748" s="82">
        <f>IF(M748="organische Düngemittel",IF(OR($M748=0,L748&lt;&gt;0,X748&gt;0),"",IFERROR(VLOOKUP($E748,'SD Abgabe'!$A$32:$N$4326,'SD Abgabe'!$J$28,FALSE),)),)</f>
        <v>0</v>
      </c>
      <c r="X748" s="84"/>
      <c r="Y748" s="85" t="str">
        <f ca="1">IFERROR(VLOOKUP($E748,'SD Abgabe'!$A$32:$N$610,Y$20,FALSE),"")</f>
        <v/>
      </c>
      <c r="Z748" s="86" t="str">
        <f ca="1">IFERROR(IF(AND(J748&lt;&gt;"eigene Stoffe",VLOOKUP($E748,'SD Abgabe'!$A$32:$N$610,'SD Abgabe'!$G$28,FALSE)=0),"",IF($L748&lt;&gt;0,"",IFERROR(IF(AND(P748&gt;0,O748&lt;&gt;"",Q748&lt;&gt;"t TM"),VLOOKUP($E748,'SD Abgabe'!$A$32:$N$610,'SD Abgabe'!$G$28,FALSE)/O748*P748,VLOOKUP($E748,'SD Abgabe'!$A$32:$N$610,'SD Abgabe'!$G$28,FALSE)),""))),"")</f>
        <v/>
      </c>
      <c r="AA748" s="87"/>
      <c r="AB748" s="86" t="str">
        <f ca="1">IFERROR(IF(AND(J748&lt;&gt;"eigene Stoffe",VLOOKUP($E748,'SD Abgabe'!$A$32:$N$610,'SD Abgabe'!$H$28,FALSE)=0),"",IF($L748&lt;&gt;0,"",IFERROR(IF(AND(P748&gt;0,O748&lt;&gt;"",Q748&lt;&gt;"t TM"),VLOOKUP($E748,'SD Abgabe'!$A$32:$N$610,'SD Abgabe'!$H$28,FALSE)/O748*P748,VLOOKUP($E748,'SD Abgabe'!$A$32:$N$610,'SD Abgabe'!$H$28,FALSE)),""))),"")</f>
        <v/>
      </c>
      <c r="AC748" s="87"/>
      <c r="AD748" s="424" t="s">
        <v>667</v>
      </c>
      <c r="AE748" s="26" t="str">
        <f>IF($M748=0,"",IFERROR(VLOOKUP($E748,'SD Abgabe'!$A$32:$N$556,AE$20,FALSE),""))</f>
        <v/>
      </c>
      <c r="AF748" s="15">
        <f t="shared" ca="1" si="239"/>
        <v>0</v>
      </c>
      <c r="AG748">
        <f t="shared" ca="1" si="227"/>
        <v>0</v>
      </c>
      <c r="AH748">
        <f t="shared" ca="1" si="228"/>
        <v>0</v>
      </c>
      <c r="AI748">
        <f t="shared" ca="1" si="229"/>
        <v>0</v>
      </c>
      <c r="AJ748">
        <f t="shared" ca="1" si="230"/>
        <v>0</v>
      </c>
      <c r="AK748">
        <f t="shared" si="240"/>
        <v>0</v>
      </c>
      <c r="AL748" s="28" t="e">
        <f ca="1">COUNTIF(OFFSET('SD Abgabe'!$C$32,VLOOKUP(J748,Art_Abgabe,3,FALSE),0,VLOOKUP(J748,Art_Abgabe,4,FALSE)-VLOOKUP(J748,Art_Abgabe,3,FALSE)+1,1),K748)</f>
        <v>#N/A</v>
      </c>
      <c r="AM748" s="14">
        <f ca="1">COUNTIF(OFFSET('SD Abgabe'!$M$32,VLOOKUP(E748,'SD Abgabe'!$A$33:$X$485,'SD Abgabe'!$X$28,FALSE),0,1,VLOOKUP(E748,'SD Abgabe'!$A$33:$Y$485,'SD Abgabe'!$Y$28,FALSE)),M748)</f>
        <v>0</v>
      </c>
      <c r="AN748" s="91">
        <f t="shared" ca="1" si="231"/>
        <v>0</v>
      </c>
      <c r="AO748" s="98">
        <f t="shared" si="241"/>
        <v>3</v>
      </c>
      <c r="AP748" s="98">
        <f t="shared" si="232"/>
        <v>0</v>
      </c>
      <c r="AQ748" s="17" t="str">
        <f t="shared" si="233"/>
        <v>1900-1-Abgabe</v>
      </c>
    </row>
    <row r="749" spans="1:43">
      <c r="A749" s="98">
        <f t="shared" si="222"/>
        <v>0</v>
      </c>
      <c r="B749" s="98" t="str">
        <f>IF(C749=1,SUM($C$23:C749),"")</f>
        <v/>
      </c>
      <c r="C749" s="98">
        <f t="shared" si="223"/>
        <v>0</v>
      </c>
      <c r="D749" t="str">
        <f t="shared" si="235"/>
        <v>1900-1-Abgabe-</v>
      </c>
      <c r="E749" s="7" t="str">
        <f t="shared" ca="1" si="224"/>
        <v>-</v>
      </c>
      <c r="F749" s="7">
        <f t="shared" si="236"/>
        <v>1900</v>
      </c>
      <c r="G749" s="7">
        <f t="shared" si="237"/>
        <v>1</v>
      </c>
      <c r="H749" s="162">
        <f t="shared" si="234"/>
        <v>727</v>
      </c>
      <c r="I749" s="77"/>
      <c r="J749" s="78"/>
      <c r="K749" s="79"/>
      <c r="L749" s="80"/>
      <c r="M749" s="177"/>
      <c r="N749" s="309" t="str">
        <f t="shared" ca="1" si="225"/>
        <v/>
      </c>
      <c r="O749" s="310" t="str">
        <f ca="1">IFERROR(IF(VLOOKUP($E749,'SD Abgabe'!$A$32:$N$610,'SD Abgabe'!$D$28,FALSE)=0,"",VLOOKUP($E749,'SD Abgabe'!$A$32:$N$610,'SD Abgabe'!$D$28,FALSE)),"")</f>
        <v/>
      </c>
      <c r="P749" s="313"/>
      <c r="Q749" s="317" t="str">
        <f>IF(OR($M749=0,L749&lt;&gt;0),"",IFERROR(VLOOKUP($E749,'SD Abgabe'!$A$32:$N$610,'SD Abgabe'!$E$28,FALSE),""))</f>
        <v/>
      </c>
      <c r="R749" s="87"/>
      <c r="S749" s="81" t="str">
        <f t="shared" si="226"/>
        <v/>
      </c>
      <c r="T749" s="82">
        <f>IF(M749="Tierische Erzeugnisse",IF(OR($M749=0,L749&lt;&gt;0,U749&gt;0),"",IFERROR(VLOOKUP($E749,'SD Abgabe'!$A$32:$N$4326,'SD Abgabe'!$J$28,FALSE),0)),)</f>
        <v>0</v>
      </c>
      <c r="U749" s="83"/>
      <c r="V749" s="81" t="str">
        <f t="shared" si="238"/>
        <v/>
      </c>
      <c r="W749" s="82">
        <f>IF(M749="organische Düngemittel",IF(OR($M749=0,L749&lt;&gt;0,X749&gt;0),"",IFERROR(VLOOKUP($E749,'SD Abgabe'!$A$32:$N$4326,'SD Abgabe'!$J$28,FALSE),)),)</f>
        <v>0</v>
      </c>
      <c r="X749" s="84"/>
      <c r="Y749" s="85" t="str">
        <f ca="1">IFERROR(VLOOKUP($E749,'SD Abgabe'!$A$32:$N$610,Y$20,FALSE),"")</f>
        <v/>
      </c>
      <c r="Z749" s="86" t="str">
        <f ca="1">IFERROR(IF(AND(J749&lt;&gt;"eigene Stoffe",VLOOKUP($E749,'SD Abgabe'!$A$32:$N$610,'SD Abgabe'!$G$28,FALSE)=0),"",IF($L749&lt;&gt;0,"",IFERROR(IF(AND(P749&gt;0,O749&lt;&gt;"",Q749&lt;&gt;"t TM"),VLOOKUP($E749,'SD Abgabe'!$A$32:$N$610,'SD Abgabe'!$G$28,FALSE)/O749*P749,VLOOKUP($E749,'SD Abgabe'!$A$32:$N$610,'SD Abgabe'!$G$28,FALSE)),""))),"")</f>
        <v/>
      </c>
      <c r="AA749" s="87"/>
      <c r="AB749" s="86" t="str">
        <f ca="1">IFERROR(IF(AND(J749&lt;&gt;"eigene Stoffe",VLOOKUP($E749,'SD Abgabe'!$A$32:$N$610,'SD Abgabe'!$H$28,FALSE)=0),"",IF($L749&lt;&gt;0,"",IFERROR(IF(AND(P749&gt;0,O749&lt;&gt;"",Q749&lt;&gt;"t TM"),VLOOKUP($E749,'SD Abgabe'!$A$32:$N$610,'SD Abgabe'!$H$28,FALSE)/O749*P749,VLOOKUP($E749,'SD Abgabe'!$A$32:$N$610,'SD Abgabe'!$H$28,FALSE)),""))),"")</f>
        <v/>
      </c>
      <c r="AC749" s="87"/>
      <c r="AD749" s="424" t="s">
        <v>667</v>
      </c>
      <c r="AE749" s="26" t="str">
        <f>IF($M749=0,"",IFERROR(VLOOKUP($E749,'SD Abgabe'!$A$32:$N$556,AE$20,FALSE),""))</f>
        <v/>
      </c>
      <c r="AF749" s="15">
        <f t="shared" ca="1" si="239"/>
        <v>0</v>
      </c>
      <c r="AG749">
        <f t="shared" ca="1" si="227"/>
        <v>0</v>
      </c>
      <c r="AH749">
        <f t="shared" ca="1" si="228"/>
        <v>0</v>
      </c>
      <c r="AI749">
        <f t="shared" ca="1" si="229"/>
        <v>0</v>
      </c>
      <c r="AJ749">
        <f t="shared" ca="1" si="230"/>
        <v>0</v>
      </c>
      <c r="AK749">
        <f t="shared" si="240"/>
        <v>0</v>
      </c>
      <c r="AL749" s="28" t="e">
        <f ca="1">COUNTIF(OFFSET('SD Abgabe'!$C$32,VLOOKUP(J749,Art_Abgabe,3,FALSE),0,VLOOKUP(J749,Art_Abgabe,4,FALSE)-VLOOKUP(J749,Art_Abgabe,3,FALSE)+1,1),K749)</f>
        <v>#N/A</v>
      </c>
      <c r="AM749" s="14">
        <f ca="1">COUNTIF(OFFSET('SD Abgabe'!$M$32,VLOOKUP(E749,'SD Abgabe'!$A$33:$X$485,'SD Abgabe'!$X$28,FALSE),0,1,VLOOKUP(E749,'SD Abgabe'!$A$33:$Y$485,'SD Abgabe'!$Y$28,FALSE)),M749)</f>
        <v>0</v>
      </c>
      <c r="AN749" s="91">
        <f t="shared" ca="1" si="231"/>
        <v>0</v>
      </c>
      <c r="AO749" s="98">
        <f t="shared" si="241"/>
        <v>3</v>
      </c>
      <c r="AP749" s="98">
        <f t="shared" si="232"/>
        <v>0</v>
      </c>
      <c r="AQ749" s="17" t="str">
        <f t="shared" si="233"/>
        <v>1900-1-Abgabe</v>
      </c>
    </row>
    <row r="750" spans="1:43">
      <c r="A750" s="98">
        <f t="shared" si="222"/>
        <v>0</v>
      </c>
      <c r="B750" s="98" t="str">
        <f>IF(C750=1,SUM($C$23:C750),"")</f>
        <v/>
      </c>
      <c r="C750" s="98">
        <f t="shared" si="223"/>
        <v>0</v>
      </c>
      <c r="D750" t="str">
        <f t="shared" si="235"/>
        <v>1900-1-Abgabe-</v>
      </c>
      <c r="E750" s="7" t="str">
        <f t="shared" ca="1" si="224"/>
        <v>-</v>
      </c>
      <c r="F750" s="7">
        <f t="shared" si="236"/>
        <v>1900</v>
      </c>
      <c r="G750" s="7">
        <f t="shared" si="237"/>
        <v>1</v>
      </c>
      <c r="H750" s="162">
        <f t="shared" si="234"/>
        <v>728</v>
      </c>
      <c r="I750" s="77"/>
      <c r="J750" s="78"/>
      <c r="K750" s="79"/>
      <c r="L750" s="80"/>
      <c r="M750" s="177"/>
      <c r="N750" s="309" t="str">
        <f t="shared" ca="1" si="225"/>
        <v/>
      </c>
      <c r="O750" s="310" t="str">
        <f ca="1">IFERROR(IF(VLOOKUP($E750,'SD Abgabe'!$A$32:$N$610,'SD Abgabe'!$D$28,FALSE)=0,"",VLOOKUP($E750,'SD Abgabe'!$A$32:$N$610,'SD Abgabe'!$D$28,FALSE)),"")</f>
        <v/>
      </c>
      <c r="P750" s="313"/>
      <c r="Q750" s="317" t="str">
        <f>IF(OR($M750=0,L750&lt;&gt;0),"",IFERROR(VLOOKUP($E750,'SD Abgabe'!$A$32:$N$610,'SD Abgabe'!$E$28,FALSE),""))</f>
        <v/>
      </c>
      <c r="R750" s="87"/>
      <c r="S750" s="81" t="str">
        <f t="shared" si="226"/>
        <v/>
      </c>
      <c r="T750" s="82">
        <f>IF(M750="Tierische Erzeugnisse",IF(OR($M750=0,L750&lt;&gt;0,U750&gt;0),"",IFERROR(VLOOKUP($E750,'SD Abgabe'!$A$32:$N$4326,'SD Abgabe'!$J$28,FALSE),0)),)</f>
        <v>0</v>
      </c>
      <c r="U750" s="83"/>
      <c r="V750" s="81" t="str">
        <f t="shared" si="238"/>
        <v/>
      </c>
      <c r="W750" s="82">
        <f>IF(M750="organische Düngemittel",IF(OR($M750=0,L750&lt;&gt;0,X750&gt;0),"",IFERROR(VLOOKUP($E750,'SD Abgabe'!$A$32:$N$4326,'SD Abgabe'!$J$28,FALSE),)),)</f>
        <v>0</v>
      </c>
      <c r="X750" s="84"/>
      <c r="Y750" s="85" t="str">
        <f ca="1">IFERROR(VLOOKUP($E750,'SD Abgabe'!$A$32:$N$610,Y$20,FALSE),"")</f>
        <v/>
      </c>
      <c r="Z750" s="86" t="str">
        <f ca="1">IFERROR(IF(AND(J750&lt;&gt;"eigene Stoffe",VLOOKUP($E750,'SD Abgabe'!$A$32:$N$610,'SD Abgabe'!$G$28,FALSE)=0),"",IF($L750&lt;&gt;0,"",IFERROR(IF(AND(P750&gt;0,O750&lt;&gt;"",Q750&lt;&gt;"t TM"),VLOOKUP($E750,'SD Abgabe'!$A$32:$N$610,'SD Abgabe'!$G$28,FALSE)/O750*P750,VLOOKUP($E750,'SD Abgabe'!$A$32:$N$610,'SD Abgabe'!$G$28,FALSE)),""))),"")</f>
        <v/>
      </c>
      <c r="AA750" s="87"/>
      <c r="AB750" s="86" t="str">
        <f ca="1">IFERROR(IF(AND(J750&lt;&gt;"eigene Stoffe",VLOOKUP($E750,'SD Abgabe'!$A$32:$N$610,'SD Abgabe'!$H$28,FALSE)=0),"",IF($L750&lt;&gt;0,"",IFERROR(IF(AND(P750&gt;0,O750&lt;&gt;"",Q750&lt;&gt;"t TM"),VLOOKUP($E750,'SD Abgabe'!$A$32:$N$610,'SD Abgabe'!$H$28,FALSE)/O750*P750,VLOOKUP($E750,'SD Abgabe'!$A$32:$N$610,'SD Abgabe'!$H$28,FALSE)),""))),"")</f>
        <v/>
      </c>
      <c r="AC750" s="87"/>
      <c r="AD750" s="424" t="s">
        <v>667</v>
      </c>
      <c r="AE750" s="26" t="str">
        <f>IF($M750=0,"",IFERROR(VLOOKUP($E750,'SD Abgabe'!$A$32:$N$556,AE$20,FALSE),""))</f>
        <v/>
      </c>
      <c r="AF750" s="15">
        <f t="shared" ca="1" si="239"/>
        <v>0</v>
      </c>
      <c r="AG750">
        <f t="shared" ca="1" si="227"/>
        <v>0</v>
      </c>
      <c r="AH750">
        <f t="shared" ca="1" si="228"/>
        <v>0</v>
      </c>
      <c r="AI750">
        <f t="shared" ca="1" si="229"/>
        <v>0</v>
      </c>
      <c r="AJ750">
        <f t="shared" ca="1" si="230"/>
        <v>0</v>
      </c>
      <c r="AK750">
        <f t="shared" si="240"/>
        <v>0</v>
      </c>
      <c r="AL750" s="28" t="e">
        <f ca="1">COUNTIF(OFFSET('SD Abgabe'!$C$32,VLOOKUP(J750,Art_Abgabe,3,FALSE),0,VLOOKUP(J750,Art_Abgabe,4,FALSE)-VLOOKUP(J750,Art_Abgabe,3,FALSE)+1,1),K750)</f>
        <v>#N/A</v>
      </c>
      <c r="AM750" s="14">
        <f ca="1">COUNTIF(OFFSET('SD Abgabe'!$M$32,VLOOKUP(E750,'SD Abgabe'!$A$33:$X$485,'SD Abgabe'!$X$28,FALSE),0,1,VLOOKUP(E750,'SD Abgabe'!$A$33:$Y$485,'SD Abgabe'!$Y$28,FALSE)),M750)</f>
        <v>0</v>
      </c>
      <c r="AN750" s="91">
        <f t="shared" ca="1" si="231"/>
        <v>0</v>
      </c>
      <c r="AO750" s="98">
        <f t="shared" si="241"/>
        <v>3</v>
      </c>
      <c r="AP750" s="98">
        <f t="shared" si="232"/>
        <v>0</v>
      </c>
      <c r="AQ750" s="17" t="str">
        <f t="shared" si="233"/>
        <v>1900-1-Abgabe</v>
      </c>
    </row>
    <row r="751" spans="1:43">
      <c r="A751" s="98">
        <f t="shared" si="222"/>
        <v>0</v>
      </c>
      <c r="B751" s="98" t="str">
        <f>IF(C751=1,SUM($C$23:C751),"")</f>
        <v/>
      </c>
      <c r="C751" s="98">
        <f t="shared" si="223"/>
        <v>0</v>
      </c>
      <c r="D751" t="str">
        <f t="shared" si="235"/>
        <v>1900-1-Abgabe-</v>
      </c>
      <c r="E751" s="7" t="str">
        <f t="shared" ca="1" si="224"/>
        <v>-</v>
      </c>
      <c r="F751" s="7">
        <f t="shared" si="236"/>
        <v>1900</v>
      </c>
      <c r="G751" s="7">
        <f t="shared" si="237"/>
        <v>1</v>
      </c>
      <c r="H751" s="162">
        <f t="shared" si="234"/>
        <v>729</v>
      </c>
      <c r="I751" s="77"/>
      <c r="J751" s="78"/>
      <c r="K751" s="79"/>
      <c r="L751" s="80"/>
      <c r="M751" s="177"/>
      <c r="N751" s="309" t="str">
        <f t="shared" ca="1" si="225"/>
        <v/>
      </c>
      <c r="O751" s="310" t="str">
        <f ca="1">IFERROR(IF(VLOOKUP($E751,'SD Abgabe'!$A$32:$N$610,'SD Abgabe'!$D$28,FALSE)=0,"",VLOOKUP($E751,'SD Abgabe'!$A$32:$N$610,'SD Abgabe'!$D$28,FALSE)),"")</f>
        <v/>
      </c>
      <c r="P751" s="313"/>
      <c r="Q751" s="317" t="str">
        <f>IF(OR($M751=0,L751&lt;&gt;0),"",IFERROR(VLOOKUP($E751,'SD Abgabe'!$A$32:$N$610,'SD Abgabe'!$E$28,FALSE),""))</f>
        <v/>
      </c>
      <c r="R751" s="87"/>
      <c r="S751" s="81" t="str">
        <f t="shared" si="226"/>
        <v/>
      </c>
      <c r="T751" s="82">
        <f>IF(M751="Tierische Erzeugnisse",IF(OR($M751=0,L751&lt;&gt;0,U751&gt;0),"",IFERROR(VLOOKUP($E751,'SD Abgabe'!$A$32:$N$4326,'SD Abgabe'!$J$28,FALSE),0)),)</f>
        <v>0</v>
      </c>
      <c r="U751" s="83"/>
      <c r="V751" s="81" t="str">
        <f t="shared" si="238"/>
        <v/>
      </c>
      <c r="W751" s="82">
        <f>IF(M751="organische Düngemittel",IF(OR($M751=0,L751&lt;&gt;0,X751&gt;0),"",IFERROR(VLOOKUP($E751,'SD Abgabe'!$A$32:$N$4326,'SD Abgabe'!$J$28,FALSE),)),)</f>
        <v>0</v>
      </c>
      <c r="X751" s="84"/>
      <c r="Y751" s="85" t="str">
        <f ca="1">IFERROR(VLOOKUP($E751,'SD Abgabe'!$A$32:$N$610,Y$20,FALSE),"")</f>
        <v/>
      </c>
      <c r="Z751" s="86" t="str">
        <f ca="1">IFERROR(IF(AND(J751&lt;&gt;"eigene Stoffe",VLOOKUP($E751,'SD Abgabe'!$A$32:$N$610,'SD Abgabe'!$G$28,FALSE)=0),"",IF($L751&lt;&gt;0,"",IFERROR(IF(AND(P751&gt;0,O751&lt;&gt;"",Q751&lt;&gt;"t TM"),VLOOKUP($E751,'SD Abgabe'!$A$32:$N$610,'SD Abgabe'!$G$28,FALSE)/O751*P751,VLOOKUP($E751,'SD Abgabe'!$A$32:$N$610,'SD Abgabe'!$G$28,FALSE)),""))),"")</f>
        <v/>
      </c>
      <c r="AA751" s="87"/>
      <c r="AB751" s="86" t="str">
        <f ca="1">IFERROR(IF(AND(J751&lt;&gt;"eigene Stoffe",VLOOKUP($E751,'SD Abgabe'!$A$32:$N$610,'SD Abgabe'!$H$28,FALSE)=0),"",IF($L751&lt;&gt;0,"",IFERROR(IF(AND(P751&gt;0,O751&lt;&gt;"",Q751&lt;&gt;"t TM"),VLOOKUP($E751,'SD Abgabe'!$A$32:$N$610,'SD Abgabe'!$H$28,FALSE)/O751*P751,VLOOKUP($E751,'SD Abgabe'!$A$32:$N$610,'SD Abgabe'!$H$28,FALSE)),""))),"")</f>
        <v/>
      </c>
      <c r="AC751" s="87"/>
      <c r="AD751" s="424" t="s">
        <v>667</v>
      </c>
      <c r="AE751" s="26" t="str">
        <f>IF($M751=0,"",IFERROR(VLOOKUP($E751,'SD Abgabe'!$A$32:$N$556,AE$20,FALSE),""))</f>
        <v/>
      </c>
      <c r="AF751" s="15">
        <f t="shared" ca="1" si="239"/>
        <v>0</v>
      </c>
      <c r="AG751">
        <f t="shared" ca="1" si="227"/>
        <v>0</v>
      </c>
      <c r="AH751">
        <f t="shared" ca="1" si="228"/>
        <v>0</v>
      </c>
      <c r="AI751">
        <f t="shared" ca="1" si="229"/>
        <v>0</v>
      </c>
      <c r="AJ751">
        <f t="shared" ca="1" si="230"/>
        <v>0</v>
      </c>
      <c r="AK751">
        <f t="shared" si="240"/>
        <v>0</v>
      </c>
      <c r="AL751" s="28" t="e">
        <f ca="1">COUNTIF(OFFSET('SD Abgabe'!$C$32,VLOOKUP(J751,Art_Abgabe,3,FALSE),0,VLOOKUP(J751,Art_Abgabe,4,FALSE)-VLOOKUP(J751,Art_Abgabe,3,FALSE)+1,1),K751)</f>
        <v>#N/A</v>
      </c>
      <c r="AM751" s="14">
        <f ca="1">COUNTIF(OFFSET('SD Abgabe'!$M$32,VLOOKUP(E751,'SD Abgabe'!$A$33:$X$485,'SD Abgabe'!$X$28,FALSE),0,1,VLOOKUP(E751,'SD Abgabe'!$A$33:$Y$485,'SD Abgabe'!$Y$28,FALSE)),M751)</f>
        <v>0</v>
      </c>
      <c r="AN751" s="91">
        <f t="shared" ca="1" si="231"/>
        <v>0</v>
      </c>
      <c r="AO751" s="98">
        <f t="shared" si="241"/>
        <v>3</v>
      </c>
      <c r="AP751" s="98">
        <f t="shared" si="232"/>
        <v>0</v>
      </c>
      <c r="AQ751" s="17" t="str">
        <f t="shared" si="233"/>
        <v>1900-1-Abgabe</v>
      </c>
    </row>
    <row r="752" spans="1:43">
      <c r="A752" s="98">
        <f t="shared" si="222"/>
        <v>0</v>
      </c>
      <c r="B752" s="98" t="str">
        <f>IF(C752=1,SUM($C$23:C752),"")</f>
        <v/>
      </c>
      <c r="C752" s="98">
        <f t="shared" si="223"/>
        <v>0</v>
      </c>
      <c r="D752" t="str">
        <f t="shared" si="235"/>
        <v>1900-1-Abgabe-</v>
      </c>
      <c r="E752" s="7" t="str">
        <f t="shared" ca="1" si="224"/>
        <v>-</v>
      </c>
      <c r="F752" s="7">
        <f t="shared" si="236"/>
        <v>1900</v>
      </c>
      <c r="G752" s="7">
        <f t="shared" si="237"/>
        <v>1</v>
      </c>
      <c r="H752" s="162">
        <f t="shared" si="234"/>
        <v>730</v>
      </c>
      <c r="I752" s="77"/>
      <c r="J752" s="78"/>
      <c r="K752" s="79"/>
      <c r="L752" s="80"/>
      <c r="M752" s="177"/>
      <c r="N752" s="309" t="str">
        <f t="shared" ca="1" si="225"/>
        <v/>
      </c>
      <c r="O752" s="310" t="str">
        <f ca="1">IFERROR(IF(VLOOKUP($E752,'SD Abgabe'!$A$32:$N$610,'SD Abgabe'!$D$28,FALSE)=0,"",VLOOKUP($E752,'SD Abgabe'!$A$32:$N$610,'SD Abgabe'!$D$28,FALSE)),"")</f>
        <v/>
      </c>
      <c r="P752" s="313"/>
      <c r="Q752" s="317" t="str">
        <f>IF(OR($M752=0,L752&lt;&gt;0),"",IFERROR(VLOOKUP($E752,'SD Abgabe'!$A$32:$N$610,'SD Abgabe'!$E$28,FALSE),""))</f>
        <v/>
      </c>
      <c r="R752" s="87"/>
      <c r="S752" s="81" t="str">
        <f t="shared" si="226"/>
        <v/>
      </c>
      <c r="T752" s="82">
        <f>IF(M752="Tierische Erzeugnisse",IF(OR($M752=0,L752&lt;&gt;0,U752&gt;0),"",IFERROR(VLOOKUP($E752,'SD Abgabe'!$A$32:$N$4326,'SD Abgabe'!$J$28,FALSE),0)),)</f>
        <v>0</v>
      </c>
      <c r="U752" s="83"/>
      <c r="V752" s="81" t="str">
        <f t="shared" si="238"/>
        <v/>
      </c>
      <c r="W752" s="82">
        <f>IF(M752="organische Düngemittel",IF(OR($M752=0,L752&lt;&gt;0,X752&gt;0),"",IFERROR(VLOOKUP($E752,'SD Abgabe'!$A$32:$N$4326,'SD Abgabe'!$J$28,FALSE),)),)</f>
        <v>0</v>
      </c>
      <c r="X752" s="84"/>
      <c r="Y752" s="85" t="str">
        <f ca="1">IFERROR(VLOOKUP($E752,'SD Abgabe'!$A$32:$N$610,Y$20,FALSE),"")</f>
        <v/>
      </c>
      <c r="Z752" s="86" t="str">
        <f ca="1">IFERROR(IF(AND(J752&lt;&gt;"eigene Stoffe",VLOOKUP($E752,'SD Abgabe'!$A$32:$N$610,'SD Abgabe'!$G$28,FALSE)=0),"",IF($L752&lt;&gt;0,"",IFERROR(IF(AND(P752&gt;0,O752&lt;&gt;"",Q752&lt;&gt;"t TM"),VLOOKUP($E752,'SD Abgabe'!$A$32:$N$610,'SD Abgabe'!$G$28,FALSE)/O752*P752,VLOOKUP($E752,'SD Abgabe'!$A$32:$N$610,'SD Abgabe'!$G$28,FALSE)),""))),"")</f>
        <v/>
      </c>
      <c r="AA752" s="87"/>
      <c r="AB752" s="86" t="str">
        <f ca="1">IFERROR(IF(AND(J752&lt;&gt;"eigene Stoffe",VLOOKUP($E752,'SD Abgabe'!$A$32:$N$610,'SD Abgabe'!$H$28,FALSE)=0),"",IF($L752&lt;&gt;0,"",IFERROR(IF(AND(P752&gt;0,O752&lt;&gt;"",Q752&lt;&gt;"t TM"),VLOOKUP($E752,'SD Abgabe'!$A$32:$N$610,'SD Abgabe'!$H$28,FALSE)/O752*P752,VLOOKUP($E752,'SD Abgabe'!$A$32:$N$610,'SD Abgabe'!$H$28,FALSE)),""))),"")</f>
        <v/>
      </c>
      <c r="AC752" s="87"/>
      <c r="AD752" s="424" t="s">
        <v>667</v>
      </c>
      <c r="AE752" s="26" t="str">
        <f>IF($M752=0,"",IFERROR(VLOOKUP($E752,'SD Abgabe'!$A$32:$N$556,AE$20,FALSE),""))</f>
        <v/>
      </c>
      <c r="AF752" s="15">
        <f t="shared" ca="1" si="239"/>
        <v>0</v>
      </c>
      <c r="AG752">
        <f t="shared" ca="1" si="227"/>
        <v>0</v>
      </c>
      <c r="AH752">
        <f t="shared" ca="1" si="228"/>
        <v>0</v>
      </c>
      <c r="AI752">
        <f t="shared" ca="1" si="229"/>
        <v>0</v>
      </c>
      <c r="AJ752">
        <f t="shared" ca="1" si="230"/>
        <v>0</v>
      </c>
      <c r="AK752">
        <f t="shared" si="240"/>
        <v>0</v>
      </c>
      <c r="AL752" s="28" t="e">
        <f ca="1">COUNTIF(OFFSET('SD Abgabe'!$C$32,VLOOKUP(J752,Art_Abgabe,3,FALSE),0,VLOOKUP(J752,Art_Abgabe,4,FALSE)-VLOOKUP(J752,Art_Abgabe,3,FALSE)+1,1),K752)</f>
        <v>#N/A</v>
      </c>
      <c r="AM752" s="14">
        <f ca="1">COUNTIF(OFFSET('SD Abgabe'!$M$32,VLOOKUP(E752,'SD Abgabe'!$A$33:$X$485,'SD Abgabe'!$X$28,FALSE),0,1,VLOOKUP(E752,'SD Abgabe'!$A$33:$Y$485,'SD Abgabe'!$Y$28,FALSE)),M752)</f>
        <v>0</v>
      </c>
      <c r="AN752" s="91">
        <f t="shared" ca="1" si="231"/>
        <v>0</v>
      </c>
      <c r="AO752" s="98">
        <f t="shared" si="241"/>
        <v>3</v>
      </c>
      <c r="AP752" s="98">
        <f t="shared" si="232"/>
        <v>0</v>
      </c>
      <c r="AQ752" s="17" t="str">
        <f t="shared" si="233"/>
        <v>1900-1-Abgabe</v>
      </c>
    </row>
    <row r="753" spans="1:43">
      <c r="A753" s="98">
        <f t="shared" si="222"/>
        <v>0</v>
      </c>
      <c r="B753" s="98" t="str">
        <f>IF(C753=1,SUM($C$23:C753),"")</f>
        <v/>
      </c>
      <c r="C753" s="98">
        <f t="shared" si="223"/>
        <v>0</v>
      </c>
      <c r="D753" t="str">
        <f t="shared" si="235"/>
        <v>1900-1-Abgabe-</v>
      </c>
      <c r="E753" s="7" t="str">
        <f t="shared" ca="1" si="224"/>
        <v>-</v>
      </c>
      <c r="F753" s="7">
        <f t="shared" si="236"/>
        <v>1900</v>
      </c>
      <c r="G753" s="7">
        <f t="shared" si="237"/>
        <v>1</v>
      </c>
      <c r="H753" s="162">
        <f t="shared" si="234"/>
        <v>731</v>
      </c>
      <c r="I753" s="77"/>
      <c r="J753" s="78"/>
      <c r="K753" s="79"/>
      <c r="L753" s="80"/>
      <c r="M753" s="177"/>
      <c r="N753" s="309" t="str">
        <f t="shared" ca="1" si="225"/>
        <v/>
      </c>
      <c r="O753" s="310" t="str">
        <f ca="1">IFERROR(IF(VLOOKUP($E753,'SD Abgabe'!$A$32:$N$610,'SD Abgabe'!$D$28,FALSE)=0,"",VLOOKUP($E753,'SD Abgabe'!$A$32:$N$610,'SD Abgabe'!$D$28,FALSE)),"")</f>
        <v/>
      </c>
      <c r="P753" s="313"/>
      <c r="Q753" s="317" t="str">
        <f>IF(OR($M753=0,L753&lt;&gt;0),"",IFERROR(VLOOKUP($E753,'SD Abgabe'!$A$32:$N$610,'SD Abgabe'!$E$28,FALSE),""))</f>
        <v/>
      </c>
      <c r="R753" s="87"/>
      <c r="S753" s="81" t="str">
        <f t="shared" si="226"/>
        <v/>
      </c>
      <c r="T753" s="82">
        <f>IF(M753="Tierische Erzeugnisse",IF(OR($M753=0,L753&lt;&gt;0,U753&gt;0),"",IFERROR(VLOOKUP($E753,'SD Abgabe'!$A$32:$N$4326,'SD Abgabe'!$J$28,FALSE),0)),)</f>
        <v>0</v>
      </c>
      <c r="U753" s="83"/>
      <c r="V753" s="81" t="str">
        <f t="shared" si="238"/>
        <v/>
      </c>
      <c r="W753" s="82">
        <f>IF(M753="organische Düngemittel",IF(OR($M753=0,L753&lt;&gt;0,X753&gt;0),"",IFERROR(VLOOKUP($E753,'SD Abgabe'!$A$32:$N$4326,'SD Abgabe'!$J$28,FALSE),)),)</f>
        <v>0</v>
      </c>
      <c r="X753" s="84"/>
      <c r="Y753" s="85" t="str">
        <f ca="1">IFERROR(VLOOKUP($E753,'SD Abgabe'!$A$32:$N$610,Y$20,FALSE),"")</f>
        <v/>
      </c>
      <c r="Z753" s="86" t="str">
        <f ca="1">IFERROR(IF(AND(J753&lt;&gt;"eigene Stoffe",VLOOKUP($E753,'SD Abgabe'!$A$32:$N$610,'SD Abgabe'!$G$28,FALSE)=0),"",IF($L753&lt;&gt;0,"",IFERROR(IF(AND(P753&gt;0,O753&lt;&gt;"",Q753&lt;&gt;"t TM"),VLOOKUP($E753,'SD Abgabe'!$A$32:$N$610,'SD Abgabe'!$G$28,FALSE)/O753*P753,VLOOKUP($E753,'SD Abgabe'!$A$32:$N$610,'SD Abgabe'!$G$28,FALSE)),""))),"")</f>
        <v/>
      </c>
      <c r="AA753" s="87"/>
      <c r="AB753" s="86" t="str">
        <f ca="1">IFERROR(IF(AND(J753&lt;&gt;"eigene Stoffe",VLOOKUP($E753,'SD Abgabe'!$A$32:$N$610,'SD Abgabe'!$H$28,FALSE)=0),"",IF($L753&lt;&gt;0,"",IFERROR(IF(AND(P753&gt;0,O753&lt;&gt;"",Q753&lt;&gt;"t TM"),VLOOKUP($E753,'SD Abgabe'!$A$32:$N$610,'SD Abgabe'!$H$28,FALSE)/O753*P753,VLOOKUP($E753,'SD Abgabe'!$A$32:$N$610,'SD Abgabe'!$H$28,FALSE)),""))),"")</f>
        <v/>
      </c>
      <c r="AC753" s="87"/>
      <c r="AD753" s="424" t="s">
        <v>667</v>
      </c>
      <c r="AE753" s="26" t="str">
        <f>IF($M753=0,"",IFERROR(VLOOKUP($E753,'SD Abgabe'!$A$32:$N$556,AE$20,FALSE),""))</f>
        <v/>
      </c>
      <c r="AF753" s="15">
        <f t="shared" ca="1" si="239"/>
        <v>0</v>
      </c>
      <c r="AG753">
        <f t="shared" ca="1" si="227"/>
        <v>0</v>
      </c>
      <c r="AH753">
        <f t="shared" ca="1" si="228"/>
        <v>0</v>
      </c>
      <c r="AI753">
        <f t="shared" ca="1" si="229"/>
        <v>0</v>
      </c>
      <c r="AJ753">
        <f t="shared" ca="1" si="230"/>
        <v>0</v>
      </c>
      <c r="AK753">
        <f t="shared" si="240"/>
        <v>0</v>
      </c>
      <c r="AL753" s="28" t="e">
        <f ca="1">COUNTIF(OFFSET('SD Abgabe'!$C$32,VLOOKUP(J753,Art_Abgabe,3,FALSE),0,VLOOKUP(J753,Art_Abgabe,4,FALSE)-VLOOKUP(J753,Art_Abgabe,3,FALSE)+1,1),K753)</f>
        <v>#N/A</v>
      </c>
      <c r="AM753" s="14">
        <f ca="1">COUNTIF(OFFSET('SD Abgabe'!$M$32,VLOOKUP(E753,'SD Abgabe'!$A$33:$X$485,'SD Abgabe'!$X$28,FALSE),0,1,VLOOKUP(E753,'SD Abgabe'!$A$33:$Y$485,'SD Abgabe'!$Y$28,FALSE)),M753)</f>
        <v>0</v>
      </c>
      <c r="AN753" s="91">
        <f t="shared" ca="1" si="231"/>
        <v>0</v>
      </c>
      <c r="AO753" s="98">
        <f t="shared" si="241"/>
        <v>3</v>
      </c>
      <c r="AP753" s="98">
        <f t="shared" si="232"/>
        <v>0</v>
      </c>
      <c r="AQ753" s="17" t="str">
        <f t="shared" si="233"/>
        <v>1900-1-Abgabe</v>
      </c>
    </row>
    <row r="754" spans="1:43">
      <c r="A754" s="98">
        <f t="shared" si="222"/>
        <v>0</v>
      </c>
      <c r="B754" s="98" t="str">
        <f>IF(C754=1,SUM($C$23:C754),"")</f>
        <v/>
      </c>
      <c r="C754" s="98">
        <f t="shared" si="223"/>
        <v>0</v>
      </c>
      <c r="D754" t="str">
        <f t="shared" si="235"/>
        <v>1900-1-Abgabe-</v>
      </c>
      <c r="E754" s="7" t="str">
        <f t="shared" ca="1" si="224"/>
        <v>-</v>
      </c>
      <c r="F754" s="7">
        <f t="shared" si="236"/>
        <v>1900</v>
      </c>
      <c r="G754" s="7">
        <f t="shared" si="237"/>
        <v>1</v>
      </c>
      <c r="H754" s="162">
        <f t="shared" si="234"/>
        <v>732</v>
      </c>
      <c r="I754" s="77"/>
      <c r="J754" s="78"/>
      <c r="K754" s="79"/>
      <c r="L754" s="80"/>
      <c r="M754" s="177"/>
      <c r="N754" s="309" t="str">
        <f t="shared" ca="1" si="225"/>
        <v/>
      </c>
      <c r="O754" s="310" t="str">
        <f ca="1">IFERROR(IF(VLOOKUP($E754,'SD Abgabe'!$A$32:$N$610,'SD Abgabe'!$D$28,FALSE)=0,"",VLOOKUP($E754,'SD Abgabe'!$A$32:$N$610,'SD Abgabe'!$D$28,FALSE)),"")</f>
        <v/>
      </c>
      <c r="P754" s="313"/>
      <c r="Q754" s="317" t="str">
        <f>IF(OR($M754=0,L754&lt;&gt;0),"",IFERROR(VLOOKUP($E754,'SD Abgabe'!$A$32:$N$610,'SD Abgabe'!$E$28,FALSE),""))</f>
        <v/>
      </c>
      <c r="R754" s="87"/>
      <c r="S754" s="81" t="str">
        <f t="shared" si="226"/>
        <v/>
      </c>
      <c r="T754" s="82">
        <f>IF(M754="Tierische Erzeugnisse",IF(OR($M754=0,L754&lt;&gt;0,U754&gt;0),"",IFERROR(VLOOKUP($E754,'SD Abgabe'!$A$32:$N$4326,'SD Abgabe'!$J$28,FALSE),0)),)</f>
        <v>0</v>
      </c>
      <c r="U754" s="83"/>
      <c r="V754" s="81" t="str">
        <f t="shared" si="238"/>
        <v/>
      </c>
      <c r="W754" s="82">
        <f>IF(M754="organische Düngemittel",IF(OR($M754=0,L754&lt;&gt;0,X754&gt;0),"",IFERROR(VLOOKUP($E754,'SD Abgabe'!$A$32:$N$4326,'SD Abgabe'!$J$28,FALSE),)),)</f>
        <v>0</v>
      </c>
      <c r="X754" s="84"/>
      <c r="Y754" s="85" t="str">
        <f ca="1">IFERROR(VLOOKUP($E754,'SD Abgabe'!$A$32:$N$610,Y$20,FALSE),"")</f>
        <v/>
      </c>
      <c r="Z754" s="86" t="str">
        <f ca="1">IFERROR(IF(AND(J754&lt;&gt;"eigene Stoffe",VLOOKUP($E754,'SD Abgabe'!$A$32:$N$610,'SD Abgabe'!$G$28,FALSE)=0),"",IF($L754&lt;&gt;0,"",IFERROR(IF(AND(P754&gt;0,O754&lt;&gt;"",Q754&lt;&gt;"t TM"),VLOOKUP($E754,'SD Abgabe'!$A$32:$N$610,'SD Abgabe'!$G$28,FALSE)/O754*P754,VLOOKUP($E754,'SD Abgabe'!$A$32:$N$610,'SD Abgabe'!$G$28,FALSE)),""))),"")</f>
        <v/>
      </c>
      <c r="AA754" s="87"/>
      <c r="AB754" s="86" t="str">
        <f ca="1">IFERROR(IF(AND(J754&lt;&gt;"eigene Stoffe",VLOOKUP($E754,'SD Abgabe'!$A$32:$N$610,'SD Abgabe'!$H$28,FALSE)=0),"",IF($L754&lt;&gt;0,"",IFERROR(IF(AND(P754&gt;0,O754&lt;&gt;"",Q754&lt;&gt;"t TM"),VLOOKUP($E754,'SD Abgabe'!$A$32:$N$610,'SD Abgabe'!$H$28,FALSE)/O754*P754,VLOOKUP($E754,'SD Abgabe'!$A$32:$N$610,'SD Abgabe'!$H$28,FALSE)),""))),"")</f>
        <v/>
      </c>
      <c r="AC754" s="87"/>
      <c r="AD754" s="424" t="s">
        <v>667</v>
      </c>
      <c r="AE754" s="26" t="str">
        <f>IF($M754=0,"",IFERROR(VLOOKUP($E754,'SD Abgabe'!$A$32:$N$556,AE$20,FALSE),""))</f>
        <v/>
      </c>
      <c r="AF754" s="15">
        <f t="shared" ca="1" si="239"/>
        <v>0</v>
      </c>
      <c r="AG754">
        <f t="shared" ca="1" si="227"/>
        <v>0</v>
      </c>
      <c r="AH754">
        <f t="shared" ca="1" si="228"/>
        <v>0</v>
      </c>
      <c r="AI754">
        <f t="shared" ca="1" si="229"/>
        <v>0</v>
      </c>
      <c r="AJ754">
        <f t="shared" ca="1" si="230"/>
        <v>0</v>
      </c>
      <c r="AK754">
        <f t="shared" si="240"/>
        <v>0</v>
      </c>
      <c r="AL754" s="28" t="e">
        <f ca="1">COUNTIF(OFFSET('SD Abgabe'!$C$32,VLOOKUP(J754,Art_Abgabe,3,FALSE),0,VLOOKUP(J754,Art_Abgabe,4,FALSE)-VLOOKUP(J754,Art_Abgabe,3,FALSE)+1,1),K754)</f>
        <v>#N/A</v>
      </c>
      <c r="AM754" s="14">
        <f ca="1">COUNTIF(OFFSET('SD Abgabe'!$M$32,VLOOKUP(E754,'SD Abgabe'!$A$33:$X$485,'SD Abgabe'!$X$28,FALSE),0,1,VLOOKUP(E754,'SD Abgabe'!$A$33:$Y$485,'SD Abgabe'!$Y$28,FALSE)),M754)</f>
        <v>0</v>
      </c>
      <c r="AN754" s="91">
        <f t="shared" ca="1" si="231"/>
        <v>0</v>
      </c>
      <c r="AO754" s="98">
        <f t="shared" si="241"/>
        <v>3</v>
      </c>
      <c r="AP754" s="98">
        <f t="shared" si="232"/>
        <v>0</v>
      </c>
      <c r="AQ754" s="17" t="str">
        <f t="shared" si="233"/>
        <v>1900-1-Abgabe</v>
      </c>
    </row>
    <row r="755" spans="1:43">
      <c r="A755" s="98">
        <f t="shared" si="222"/>
        <v>0</v>
      </c>
      <c r="B755" s="98" t="str">
        <f>IF(C755=1,SUM($C$23:C755),"")</f>
        <v/>
      </c>
      <c r="C755" s="98">
        <f t="shared" si="223"/>
        <v>0</v>
      </c>
      <c r="D755" t="str">
        <f t="shared" si="235"/>
        <v>1900-1-Abgabe-</v>
      </c>
      <c r="E755" s="7" t="str">
        <f t="shared" ca="1" si="224"/>
        <v>-</v>
      </c>
      <c r="F755" s="7">
        <f t="shared" si="236"/>
        <v>1900</v>
      </c>
      <c r="G755" s="7">
        <f t="shared" si="237"/>
        <v>1</v>
      </c>
      <c r="H755" s="162">
        <f t="shared" si="234"/>
        <v>733</v>
      </c>
      <c r="I755" s="77"/>
      <c r="J755" s="78"/>
      <c r="K755" s="79"/>
      <c r="L755" s="80"/>
      <c r="M755" s="177"/>
      <c r="N755" s="309" t="str">
        <f t="shared" ca="1" si="225"/>
        <v/>
      </c>
      <c r="O755" s="310" t="str">
        <f ca="1">IFERROR(IF(VLOOKUP($E755,'SD Abgabe'!$A$32:$N$610,'SD Abgabe'!$D$28,FALSE)=0,"",VLOOKUP($E755,'SD Abgabe'!$A$32:$N$610,'SD Abgabe'!$D$28,FALSE)),"")</f>
        <v/>
      </c>
      <c r="P755" s="313"/>
      <c r="Q755" s="317" t="str">
        <f>IF(OR($M755=0,L755&lt;&gt;0),"",IFERROR(VLOOKUP($E755,'SD Abgabe'!$A$32:$N$610,'SD Abgabe'!$E$28,FALSE),""))</f>
        <v/>
      </c>
      <c r="R755" s="87"/>
      <c r="S755" s="81" t="str">
        <f t="shared" si="226"/>
        <v/>
      </c>
      <c r="T755" s="82">
        <f>IF(M755="Tierische Erzeugnisse",IF(OR($M755=0,L755&lt;&gt;0,U755&gt;0),"",IFERROR(VLOOKUP($E755,'SD Abgabe'!$A$32:$N$4326,'SD Abgabe'!$J$28,FALSE),0)),)</f>
        <v>0</v>
      </c>
      <c r="U755" s="83"/>
      <c r="V755" s="81" t="str">
        <f t="shared" si="238"/>
        <v/>
      </c>
      <c r="W755" s="82">
        <f>IF(M755="organische Düngemittel",IF(OR($M755=0,L755&lt;&gt;0,X755&gt;0),"",IFERROR(VLOOKUP($E755,'SD Abgabe'!$A$32:$N$4326,'SD Abgabe'!$J$28,FALSE),)),)</f>
        <v>0</v>
      </c>
      <c r="X755" s="84"/>
      <c r="Y755" s="85" t="str">
        <f ca="1">IFERROR(VLOOKUP($E755,'SD Abgabe'!$A$32:$N$610,Y$20,FALSE),"")</f>
        <v/>
      </c>
      <c r="Z755" s="86" t="str">
        <f ca="1">IFERROR(IF(AND(J755&lt;&gt;"eigene Stoffe",VLOOKUP($E755,'SD Abgabe'!$A$32:$N$610,'SD Abgabe'!$G$28,FALSE)=0),"",IF($L755&lt;&gt;0,"",IFERROR(IF(AND(P755&gt;0,O755&lt;&gt;"",Q755&lt;&gt;"t TM"),VLOOKUP($E755,'SD Abgabe'!$A$32:$N$610,'SD Abgabe'!$G$28,FALSE)/O755*P755,VLOOKUP($E755,'SD Abgabe'!$A$32:$N$610,'SD Abgabe'!$G$28,FALSE)),""))),"")</f>
        <v/>
      </c>
      <c r="AA755" s="87"/>
      <c r="AB755" s="86" t="str">
        <f ca="1">IFERROR(IF(AND(J755&lt;&gt;"eigene Stoffe",VLOOKUP($E755,'SD Abgabe'!$A$32:$N$610,'SD Abgabe'!$H$28,FALSE)=0),"",IF($L755&lt;&gt;0,"",IFERROR(IF(AND(P755&gt;0,O755&lt;&gt;"",Q755&lt;&gt;"t TM"),VLOOKUP($E755,'SD Abgabe'!$A$32:$N$610,'SD Abgabe'!$H$28,FALSE)/O755*P755,VLOOKUP($E755,'SD Abgabe'!$A$32:$N$610,'SD Abgabe'!$H$28,FALSE)),""))),"")</f>
        <v/>
      </c>
      <c r="AC755" s="87"/>
      <c r="AD755" s="424" t="s">
        <v>667</v>
      </c>
      <c r="AE755" s="26" t="str">
        <f>IF($M755=0,"",IFERROR(VLOOKUP($E755,'SD Abgabe'!$A$32:$N$556,AE$20,FALSE),""))</f>
        <v/>
      </c>
      <c r="AF755" s="15">
        <f t="shared" ca="1" si="239"/>
        <v>0</v>
      </c>
      <c r="AG755">
        <f t="shared" ca="1" si="227"/>
        <v>0</v>
      </c>
      <c r="AH755">
        <f t="shared" ca="1" si="228"/>
        <v>0</v>
      </c>
      <c r="AI755">
        <f t="shared" ca="1" si="229"/>
        <v>0</v>
      </c>
      <c r="AJ755">
        <f t="shared" ca="1" si="230"/>
        <v>0</v>
      </c>
      <c r="AK755">
        <f t="shared" si="240"/>
        <v>0</v>
      </c>
      <c r="AL755" s="28" t="e">
        <f ca="1">COUNTIF(OFFSET('SD Abgabe'!$C$32,VLOOKUP(J755,Art_Abgabe,3,FALSE),0,VLOOKUP(J755,Art_Abgabe,4,FALSE)-VLOOKUP(J755,Art_Abgabe,3,FALSE)+1,1),K755)</f>
        <v>#N/A</v>
      </c>
      <c r="AM755" s="14">
        <f ca="1">COUNTIF(OFFSET('SD Abgabe'!$M$32,VLOOKUP(E755,'SD Abgabe'!$A$33:$X$485,'SD Abgabe'!$X$28,FALSE),0,1,VLOOKUP(E755,'SD Abgabe'!$A$33:$Y$485,'SD Abgabe'!$Y$28,FALSE)),M755)</f>
        <v>0</v>
      </c>
      <c r="AN755" s="91">
        <f t="shared" ca="1" si="231"/>
        <v>0</v>
      </c>
      <c r="AO755" s="98">
        <f t="shared" si="241"/>
        <v>3</v>
      </c>
      <c r="AP755" s="98">
        <f t="shared" si="232"/>
        <v>0</v>
      </c>
      <c r="AQ755" s="17" t="str">
        <f t="shared" si="233"/>
        <v>1900-1-Abgabe</v>
      </c>
    </row>
    <row r="756" spans="1:43">
      <c r="A756" s="98">
        <f t="shared" si="222"/>
        <v>0</v>
      </c>
      <c r="B756" s="98" t="str">
        <f>IF(C756=1,SUM($C$23:C756),"")</f>
        <v/>
      </c>
      <c r="C756" s="98">
        <f t="shared" si="223"/>
        <v>0</v>
      </c>
      <c r="D756" t="str">
        <f t="shared" si="235"/>
        <v>1900-1-Abgabe-</v>
      </c>
      <c r="E756" s="7" t="str">
        <f t="shared" ca="1" si="224"/>
        <v>-</v>
      </c>
      <c r="F756" s="7">
        <f t="shared" si="236"/>
        <v>1900</v>
      </c>
      <c r="G756" s="7">
        <f t="shared" si="237"/>
        <v>1</v>
      </c>
      <c r="H756" s="162">
        <f t="shared" si="234"/>
        <v>734</v>
      </c>
      <c r="I756" s="77"/>
      <c r="J756" s="78"/>
      <c r="K756" s="79"/>
      <c r="L756" s="80"/>
      <c r="M756" s="177"/>
      <c r="N756" s="309" t="str">
        <f t="shared" ca="1" si="225"/>
        <v/>
      </c>
      <c r="O756" s="310" t="str">
        <f ca="1">IFERROR(IF(VLOOKUP($E756,'SD Abgabe'!$A$32:$N$610,'SD Abgabe'!$D$28,FALSE)=0,"",VLOOKUP($E756,'SD Abgabe'!$A$32:$N$610,'SD Abgabe'!$D$28,FALSE)),"")</f>
        <v/>
      </c>
      <c r="P756" s="313"/>
      <c r="Q756" s="317" t="str">
        <f>IF(OR($M756=0,L756&lt;&gt;0),"",IFERROR(VLOOKUP($E756,'SD Abgabe'!$A$32:$N$610,'SD Abgabe'!$E$28,FALSE),""))</f>
        <v/>
      </c>
      <c r="R756" s="87"/>
      <c r="S756" s="81" t="str">
        <f t="shared" si="226"/>
        <v/>
      </c>
      <c r="T756" s="82">
        <f>IF(M756="Tierische Erzeugnisse",IF(OR($M756=0,L756&lt;&gt;0,U756&gt;0),"",IFERROR(VLOOKUP($E756,'SD Abgabe'!$A$32:$N$4326,'SD Abgabe'!$J$28,FALSE),0)),)</f>
        <v>0</v>
      </c>
      <c r="U756" s="83"/>
      <c r="V756" s="81" t="str">
        <f t="shared" si="238"/>
        <v/>
      </c>
      <c r="W756" s="82">
        <f>IF(M756="organische Düngemittel",IF(OR($M756=0,L756&lt;&gt;0,X756&gt;0),"",IFERROR(VLOOKUP($E756,'SD Abgabe'!$A$32:$N$4326,'SD Abgabe'!$J$28,FALSE),)),)</f>
        <v>0</v>
      </c>
      <c r="X756" s="84"/>
      <c r="Y756" s="85" t="str">
        <f ca="1">IFERROR(VLOOKUP($E756,'SD Abgabe'!$A$32:$N$610,Y$20,FALSE),"")</f>
        <v/>
      </c>
      <c r="Z756" s="86" t="str">
        <f ca="1">IFERROR(IF(AND(J756&lt;&gt;"eigene Stoffe",VLOOKUP($E756,'SD Abgabe'!$A$32:$N$610,'SD Abgabe'!$G$28,FALSE)=0),"",IF($L756&lt;&gt;0,"",IFERROR(IF(AND(P756&gt;0,O756&lt;&gt;"",Q756&lt;&gt;"t TM"),VLOOKUP($E756,'SD Abgabe'!$A$32:$N$610,'SD Abgabe'!$G$28,FALSE)/O756*P756,VLOOKUP($E756,'SD Abgabe'!$A$32:$N$610,'SD Abgabe'!$G$28,FALSE)),""))),"")</f>
        <v/>
      </c>
      <c r="AA756" s="87"/>
      <c r="AB756" s="86" t="str">
        <f ca="1">IFERROR(IF(AND(J756&lt;&gt;"eigene Stoffe",VLOOKUP($E756,'SD Abgabe'!$A$32:$N$610,'SD Abgabe'!$H$28,FALSE)=0),"",IF($L756&lt;&gt;0,"",IFERROR(IF(AND(P756&gt;0,O756&lt;&gt;"",Q756&lt;&gt;"t TM"),VLOOKUP($E756,'SD Abgabe'!$A$32:$N$610,'SD Abgabe'!$H$28,FALSE)/O756*P756,VLOOKUP($E756,'SD Abgabe'!$A$32:$N$610,'SD Abgabe'!$H$28,FALSE)),""))),"")</f>
        <v/>
      </c>
      <c r="AC756" s="87"/>
      <c r="AD756" s="424" t="s">
        <v>667</v>
      </c>
      <c r="AE756" s="26" t="str">
        <f>IF($M756=0,"",IFERROR(VLOOKUP($E756,'SD Abgabe'!$A$32:$N$556,AE$20,FALSE),""))</f>
        <v/>
      </c>
      <c r="AF756" s="15">
        <f t="shared" ca="1" si="239"/>
        <v>0</v>
      </c>
      <c r="AG756">
        <f t="shared" ca="1" si="227"/>
        <v>0</v>
      </c>
      <c r="AH756">
        <f t="shared" ca="1" si="228"/>
        <v>0</v>
      </c>
      <c r="AI756">
        <f t="shared" ca="1" si="229"/>
        <v>0</v>
      </c>
      <c r="AJ756">
        <f t="shared" ca="1" si="230"/>
        <v>0</v>
      </c>
      <c r="AK756">
        <f t="shared" si="240"/>
        <v>0</v>
      </c>
      <c r="AL756" s="28" t="e">
        <f ca="1">COUNTIF(OFFSET('SD Abgabe'!$C$32,VLOOKUP(J756,Art_Abgabe,3,FALSE),0,VLOOKUP(J756,Art_Abgabe,4,FALSE)-VLOOKUP(J756,Art_Abgabe,3,FALSE)+1,1),K756)</f>
        <v>#N/A</v>
      </c>
      <c r="AM756" s="14">
        <f ca="1">COUNTIF(OFFSET('SD Abgabe'!$M$32,VLOOKUP(E756,'SD Abgabe'!$A$33:$X$485,'SD Abgabe'!$X$28,FALSE),0,1,VLOOKUP(E756,'SD Abgabe'!$A$33:$Y$485,'SD Abgabe'!$Y$28,FALSE)),M756)</f>
        <v>0</v>
      </c>
      <c r="AN756" s="91">
        <f t="shared" ca="1" si="231"/>
        <v>0</v>
      </c>
      <c r="AO756" s="98">
        <f t="shared" si="241"/>
        <v>3</v>
      </c>
      <c r="AP756" s="98">
        <f t="shared" si="232"/>
        <v>0</v>
      </c>
      <c r="AQ756" s="17" t="str">
        <f t="shared" si="233"/>
        <v>1900-1-Abgabe</v>
      </c>
    </row>
    <row r="757" spans="1:43">
      <c r="A757" s="98">
        <f t="shared" si="222"/>
        <v>0</v>
      </c>
      <c r="B757" s="98" t="str">
        <f>IF(C757=1,SUM($C$23:C757),"")</f>
        <v/>
      </c>
      <c r="C757" s="98">
        <f t="shared" si="223"/>
        <v>0</v>
      </c>
      <c r="D757" t="str">
        <f t="shared" si="235"/>
        <v>1900-1-Abgabe-</v>
      </c>
      <c r="E757" s="7" t="str">
        <f t="shared" ca="1" si="224"/>
        <v>-</v>
      </c>
      <c r="F757" s="7">
        <f t="shared" si="236"/>
        <v>1900</v>
      </c>
      <c r="G757" s="7">
        <f t="shared" si="237"/>
        <v>1</v>
      </c>
      <c r="H757" s="162">
        <f t="shared" si="234"/>
        <v>735</v>
      </c>
      <c r="I757" s="77"/>
      <c r="J757" s="78"/>
      <c r="K757" s="79"/>
      <c r="L757" s="80"/>
      <c r="M757" s="177"/>
      <c r="N757" s="309" t="str">
        <f t="shared" ca="1" si="225"/>
        <v/>
      </c>
      <c r="O757" s="310" t="str">
        <f ca="1">IFERROR(IF(VLOOKUP($E757,'SD Abgabe'!$A$32:$N$610,'SD Abgabe'!$D$28,FALSE)=0,"",VLOOKUP($E757,'SD Abgabe'!$A$32:$N$610,'SD Abgabe'!$D$28,FALSE)),"")</f>
        <v/>
      </c>
      <c r="P757" s="313"/>
      <c r="Q757" s="317" t="str">
        <f>IF(OR($M757=0,L757&lt;&gt;0),"",IFERROR(VLOOKUP($E757,'SD Abgabe'!$A$32:$N$610,'SD Abgabe'!$E$28,FALSE),""))</f>
        <v/>
      </c>
      <c r="R757" s="87"/>
      <c r="S757" s="81" t="str">
        <f t="shared" si="226"/>
        <v/>
      </c>
      <c r="T757" s="82">
        <f>IF(M757="Tierische Erzeugnisse",IF(OR($M757=0,L757&lt;&gt;0,U757&gt;0),"",IFERROR(VLOOKUP($E757,'SD Abgabe'!$A$32:$N$4326,'SD Abgabe'!$J$28,FALSE),0)),)</f>
        <v>0</v>
      </c>
      <c r="U757" s="83"/>
      <c r="V757" s="81" t="str">
        <f t="shared" si="238"/>
        <v/>
      </c>
      <c r="W757" s="82">
        <f>IF(M757="organische Düngemittel",IF(OR($M757=0,L757&lt;&gt;0,X757&gt;0),"",IFERROR(VLOOKUP($E757,'SD Abgabe'!$A$32:$N$4326,'SD Abgabe'!$J$28,FALSE),)),)</f>
        <v>0</v>
      </c>
      <c r="X757" s="84"/>
      <c r="Y757" s="85" t="str">
        <f ca="1">IFERROR(VLOOKUP($E757,'SD Abgabe'!$A$32:$N$610,Y$20,FALSE),"")</f>
        <v/>
      </c>
      <c r="Z757" s="86" t="str">
        <f ca="1">IFERROR(IF(AND(J757&lt;&gt;"eigene Stoffe",VLOOKUP($E757,'SD Abgabe'!$A$32:$N$610,'SD Abgabe'!$G$28,FALSE)=0),"",IF($L757&lt;&gt;0,"",IFERROR(IF(AND(P757&gt;0,O757&lt;&gt;"",Q757&lt;&gt;"t TM"),VLOOKUP($E757,'SD Abgabe'!$A$32:$N$610,'SD Abgabe'!$G$28,FALSE)/O757*P757,VLOOKUP($E757,'SD Abgabe'!$A$32:$N$610,'SD Abgabe'!$G$28,FALSE)),""))),"")</f>
        <v/>
      </c>
      <c r="AA757" s="87"/>
      <c r="AB757" s="86" t="str">
        <f ca="1">IFERROR(IF(AND(J757&lt;&gt;"eigene Stoffe",VLOOKUP($E757,'SD Abgabe'!$A$32:$N$610,'SD Abgabe'!$H$28,FALSE)=0),"",IF($L757&lt;&gt;0,"",IFERROR(IF(AND(P757&gt;0,O757&lt;&gt;"",Q757&lt;&gt;"t TM"),VLOOKUP($E757,'SD Abgabe'!$A$32:$N$610,'SD Abgabe'!$H$28,FALSE)/O757*P757,VLOOKUP($E757,'SD Abgabe'!$A$32:$N$610,'SD Abgabe'!$H$28,FALSE)),""))),"")</f>
        <v/>
      </c>
      <c r="AC757" s="87"/>
      <c r="AD757" s="424" t="s">
        <v>667</v>
      </c>
      <c r="AE757" s="26" t="str">
        <f>IF($M757=0,"",IFERROR(VLOOKUP($E757,'SD Abgabe'!$A$32:$N$556,AE$20,FALSE),""))</f>
        <v/>
      </c>
      <c r="AF757" s="15">
        <f t="shared" ca="1" si="239"/>
        <v>0</v>
      </c>
      <c r="AG757">
        <f t="shared" ca="1" si="227"/>
        <v>0</v>
      </c>
      <c r="AH757">
        <f t="shared" ca="1" si="228"/>
        <v>0</v>
      </c>
      <c r="AI757">
        <f t="shared" ca="1" si="229"/>
        <v>0</v>
      </c>
      <c r="AJ757">
        <f t="shared" ca="1" si="230"/>
        <v>0</v>
      </c>
      <c r="AK757">
        <f t="shared" si="240"/>
        <v>0</v>
      </c>
      <c r="AL757" s="28" t="e">
        <f ca="1">COUNTIF(OFFSET('SD Abgabe'!$C$32,VLOOKUP(J757,Art_Abgabe,3,FALSE),0,VLOOKUP(J757,Art_Abgabe,4,FALSE)-VLOOKUP(J757,Art_Abgabe,3,FALSE)+1,1),K757)</f>
        <v>#N/A</v>
      </c>
      <c r="AM757" s="14">
        <f ca="1">COUNTIF(OFFSET('SD Abgabe'!$M$32,VLOOKUP(E757,'SD Abgabe'!$A$33:$X$485,'SD Abgabe'!$X$28,FALSE),0,1,VLOOKUP(E757,'SD Abgabe'!$A$33:$Y$485,'SD Abgabe'!$Y$28,FALSE)),M757)</f>
        <v>0</v>
      </c>
      <c r="AN757" s="91">
        <f t="shared" ca="1" si="231"/>
        <v>0</v>
      </c>
      <c r="AO757" s="98">
        <f t="shared" si="241"/>
        <v>3</v>
      </c>
      <c r="AP757" s="98">
        <f t="shared" si="232"/>
        <v>0</v>
      </c>
      <c r="AQ757" s="17" t="str">
        <f t="shared" si="233"/>
        <v>1900-1-Abgabe</v>
      </c>
    </row>
    <row r="758" spans="1:43">
      <c r="A758" s="98">
        <f t="shared" si="222"/>
        <v>0</v>
      </c>
      <c r="B758" s="98" t="str">
        <f>IF(C758=1,SUM($C$23:C758),"")</f>
        <v/>
      </c>
      <c r="C758" s="98">
        <f t="shared" si="223"/>
        <v>0</v>
      </c>
      <c r="D758" t="str">
        <f t="shared" si="235"/>
        <v>1900-1-Abgabe-</v>
      </c>
      <c r="E758" s="7" t="str">
        <f t="shared" ca="1" si="224"/>
        <v>-</v>
      </c>
      <c r="F758" s="7">
        <f t="shared" si="236"/>
        <v>1900</v>
      </c>
      <c r="G758" s="7">
        <f t="shared" si="237"/>
        <v>1</v>
      </c>
      <c r="H758" s="162">
        <f t="shared" si="234"/>
        <v>736</v>
      </c>
      <c r="I758" s="77"/>
      <c r="J758" s="78"/>
      <c r="K758" s="79"/>
      <c r="L758" s="80"/>
      <c r="M758" s="177"/>
      <c r="N758" s="309" t="str">
        <f t="shared" ca="1" si="225"/>
        <v/>
      </c>
      <c r="O758" s="310" t="str">
        <f ca="1">IFERROR(IF(VLOOKUP($E758,'SD Abgabe'!$A$32:$N$610,'SD Abgabe'!$D$28,FALSE)=0,"",VLOOKUP($E758,'SD Abgabe'!$A$32:$N$610,'SD Abgabe'!$D$28,FALSE)),"")</f>
        <v/>
      </c>
      <c r="P758" s="313"/>
      <c r="Q758" s="317" t="str">
        <f>IF(OR($M758=0,L758&lt;&gt;0),"",IFERROR(VLOOKUP($E758,'SD Abgabe'!$A$32:$N$610,'SD Abgabe'!$E$28,FALSE),""))</f>
        <v/>
      </c>
      <c r="R758" s="87"/>
      <c r="S758" s="81" t="str">
        <f t="shared" si="226"/>
        <v/>
      </c>
      <c r="T758" s="82">
        <f>IF(M758="Tierische Erzeugnisse",IF(OR($M758=0,L758&lt;&gt;0,U758&gt;0),"",IFERROR(VLOOKUP($E758,'SD Abgabe'!$A$32:$N$4326,'SD Abgabe'!$J$28,FALSE),0)),)</f>
        <v>0</v>
      </c>
      <c r="U758" s="83"/>
      <c r="V758" s="81" t="str">
        <f t="shared" si="238"/>
        <v/>
      </c>
      <c r="W758" s="82">
        <f>IF(M758="organische Düngemittel",IF(OR($M758=0,L758&lt;&gt;0,X758&gt;0),"",IFERROR(VLOOKUP($E758,'SD Abgabe'!$A$32:$N$4326,'SD Abgabe'!$J$28,FALSE),)),)</f>
        <v>0</v>
      </c>
      <c r="X758" s="84"/>
      <c r="Y758" s="85" t="str">
        <f ca="1">IFERROR(VLOOKUP($E758,'SD Abgabe'!$A$32:$N$610,Y$20,FALSE),"")</f>
        <v/>
      </c>
      <c r="Z758" s="86" t="str">
        <f ca="1">IFERROR(IF(AND(J758&lt;&gt;"eigene Stoffe",VLOOKUP($E758,'SD Abgabe'!$A$32:$N$610,'SD Abgabe'!$G$28,FALSE)=0),"",IF($L758&lt;&gt;0,"",IFERROR(IF(AND(P758&gt;0,O758&lt;&gt;"",Q758&lt;&gt;"t TM"),VLOOKUP($E758,'SD Abgabe'!$A$32:$N$610,'SD Abgabe'!$G$28,FALSE)/O758*P758,VLOOKUP($E758,'SD Abgabe'!$A$32:$N$610,'SD Abgabe'!$G$28,FALSE)),""))),"")</f>
        <v/>
      </c>
      <c r="AA758" s="87"/>
      <c r="AB758" s="86" t="str">
        <f ca="1">IFERROR(IF(AND(J758&lt;&gt;"eigene Stoffe",VLOOKUP($E758,'SD Abgabe'!$A$32:$N$610,'SD Abgabe'!$H$28,FALSE)=0),"",IF($L758&lt;&gt;0,"",IFERROR(IF(AND(P758&gt;0,O758&lt;&gt;"",Q758&lt;&gt;"t TM"),VLOOKUP($E758,'SD Abgabe'!$A$32:$N$610,'SD Abgabe'!$H$28,FALSE)/O758*P758,VLOOKUP($E758,'SD Abgabe'!$A$32:$N$610,'SD Abgabe'!$H$28,FALSE)),""))),"")</f>
        <v/>
      </c>
      <c r="AC758" s="87"/>
      <c r="AD758" s="424" t="s">
        <v>667</v>
      </c>
      <c r="AE758" s="26" t="str">
        <f>IF($M758=0,"",IFERROR(VLOOKUP($E758,'SD Abgabe'!$A$32:$N$556,AE$20,FALSE),""))</f>
        <v/>
      </c>
      <c r="AF758" s="15">
        <f t="shared" ca="1" si="239"/>
        <v>0</v>
      </c>
      <c r="AG758">
        <f t="shared" ca="1" si="227"/>
        <v>0</v>
      </c>
      <c r="AH758">
        <f t="shared" ca="1" si="228"/>
        <v>0</v>
      </c>
      <c r="AI758">
        <f t="shared" ca="1" si="229"/>
        <v>0</v>
      </c>
      <c r="AJ758">
        <f t="shared" ca="1" si="230"/>
        <v>0</v>
      </c>
      <c r="AK758">
        <f t="shared" si="240"/>
        <v>0</v>
      </c>
      <c r="AL758" s="28" t="e">
        <f ca="1">COUNTIF(OFFSET('SD Abgabe'!$C$32,VLOOKUP(J758,Art_Abgabe,3,FALSE),0,VLOOKUP(J758,Art_Abgabe,4,FALSE)-VLOOKUP(J758,Art_Abgabe,3,FALSE)+1,1),K758)</f>
        <v>#N/A</v>
      </c>
      <c r="AM758" s="14">
        <f ca="1">COUNTIF(OFFSET('SD Abgabe'!$M$32,VLOOKUP(E758,'SD Abgabe'!$A$33:$X$485,'SD Abgabe'!$X$28,FALSE),0,1,VLOOKUP(E758,'SD Abgabe'!$A$33:$Y$485,'SD Abgabe'!$Y$28,FALSE)),M758)</f>
        <v>0</v>
      </c>
      <c r="AN758" s="91">
        <f t="shared" ca="1" si="231"/>
        <v>0</v>
      </c>
      <c r="AO758" s="98">
        <f t="shared" si="241"/>
        <v>3</v>
      </c>
      <c r="AP758" s="98">
        <f t="shared" si="232"/>
        <v>0</v>
      </c>
      <c r="AQ758" s="17" t="str">
        <f t="shared" si="233"/>
        <v>1900-1-Abgabe</v>
      </c>
    </row>
    <row r="759" spans="1:43">
      <c r="A759" s="98">
        <f t="shared" si="222"/>
        <v>0</v>
      </c>
      <c r="B759" s="98" t="str">
        <f>IF(C759=1,SUM($C$23:C759),"")</f>
        <v/>
      </c>
      <c r="C759" s="98">
        <f t="shared" si="223"/>
        <v>0</v>
      </c>
      <c r="D759" t="str">
        <f t="shared" si="235"/>
        <v>1900-1-Abgabe-</v>
      </c>
      <c r="E759" s="7" t="str">
        <f t="shared" ca="1" si="224"/>
        <v>-</v>
      </c>
      <c r="F759" s="7">
        <f t="shared" si="236"/>
        <v>1900</v>
      </c>
      <c r="G759" s="7">
        <f t="shared" si="237"/>
        <v>1</v>
      </c>
      <c r="H759" s="162">
        <f t="shared" si="234"/>
        <v>737</v>
      </c>
      <c r="I759" s="77"/>
      <c r="J759" s="78"/>
      <c r="K759" s="79"/>
      <c r="L759" s="80"/>
      <c r="M759" s="177"/>
      <c r="N759" s="309" t="str">
        <f t="shared" ca="1" si="225"/>
        <v/>
      </c>
      <c r="O759" s="310" t="str">
        <f ca="1">IFERROR(IF(VLOOKUP($E759,'SD Abgabe'!$A$32:$N$610,'SD Abgabe'!$D$28,FALSE)=0,"",VLOOKUP($E759,'SD Abgabe'!$A$32:$N$610,'SD Abgabe'!$D$28,FALSE)),"")</f>
        <v/>
      </c>
      <c r="P759" s="313"/>
      <c r="Q759" s="317" t="str">
        <f>IF(OR($M759=0,L759&lt;&gt;0),"",IFERROR(VLOOKUP($E759,'SD Abgabe'!$A$32:$N$610,'SD Abgabe'!$E$28,FALSE),""))</f>
        <v/>
      </c>
      <c r="R759" s="87"/>
      <c r="S759" s="81" t="str">
        <f t="shared" si="226"/>
        <v/>
      </c>
      <c r="T759" s="82">
        <f>IF(M759="Tierische Erzeugnisse",IF(OR($M759=0,L759&lt;&gt;0,U759&gt;0),"",IFERROR(VLOOKUP($E759,'SD Abgabe'!$A$32:$N$4326,'SD Abgabe'!$J$28,FALSE),0)),)</f>
        <v>0</v>
      </c>
      <c r="U759" s="83"/>
      <c r="V759" s="81" t="str">
        <f t="shared" si="238"/>
        <v/>
      </c>
      <c r="W759" s="82">
        <f>IF(M759="organische Düngemittel",IF(OR($M759=0,L759&lt;&gt;0,X759&gt;0),"",IFERROR(VLOOKUP($E759,'SD Abgabe'!$A$32:$N$4326,'SD Abgabe'!$J$28,FALSE),)),)</f>
        <v>0</v>
      </c>
      <c r="X759" s="84"/>
      <c r="Y759" s="85" t="str">
        <f ca="1">IFERROR(VLOOKUP($E759,'SD Abgabe'!$A$32:$N$610,Y$20,FALSE),"")</f>
        <v/>
      </c>
      <c r="Z759" s="86" t="str">
        <f ca="1">IFERROR(IF(AND(J759&lt;&gt;"eigene Stoffe",VLOOKUP($E759,'SD Abgabe'!$A$32:$N$610,'SD Abgabe'!$G$28,FALSE)=0),"",IF($L759&lt;&gt;0,"",IFERROR(IF(AND(P759&gt;0,O759&lt;&gt;"",Q759&lt;&gt;"t TM"),VLOOKUP($E759,'SD Abgabe'!$A$32:$N$610,'SD Abgabe'!$G$28,FALSE)/O759*P759,VLOOKUP($E759,'SD Abgabe'!$A$32:$N$610,'SD Abgabe'!$G$28,FALSE)),""))),"")</f>
        <v/>
      </c>
      <c r="AA759" s="87"/>
      <c r="AB759" s="86" t="str">
        <f ca="1">IFERROR(IF(AND(J759&lt;&gt;"eigene Stoffe",VLOOKUP($E759,'SD Abgabe'!$A$32:$N$610,'SD Abgabe'!$H$28,FALSE)=0),"",IF($L759&lt;&gt;0,"",IFERROR(IF(AND(P759&gt;0,O759&lt;&gt;"",Q759&lt;&gt;"t TM"),VLOOKUP($E759,'SD Abgabe'!$A$32:$N$610,'SD Abgabe'!$H$28,FALSE)/O759*P759,VLOOKUP($E759,'SD Abgabe'!$A$32:$N$610,'SD Abgabe'!$H$28,FALSE)),""))),"")</f>
        <v/>
      </c>
      <c r="AC759" s="87"/>
      <c r="AD759" s="424" t="s">
        <v>667</v>
      </c>
      <c r="AE759" s="26" t="str">
        <f>IF($M759=0,"",IFERROR(VLOOKUP($E759,'SD Abgabe'!$A$32:$N$556,AE$20,FALSE),""))</f>
        <v/>
      </c>
      <c r="AF759" s="15">
        <f t="shared" ca="1" si="239"/>
        <v>0</v>
      </c>
      <c r="AG759">
        <f t="shared" ca="1" si="227"/>
        <v>0</v>
      </c>
      <c r="AH759">
        <f t="shared" ca="1" si="228"/>
        <v>0</v>
      </c>
      <c r="AI759">
        <f t="shared" ca="1" si="229"/>
        <v>0</v>
      </c>
      <c r="AJ759">
        <f t="shared" ca="1" si="230"/>
        <v>0</v>
      </c>
      <c r="AK759">
        <f t="shared" si="240"/>
        <v>0</v>
      </c>
      <c r="AL759" s="28" t="e">
        <f ca="1">COUNTIF(OFFSET('SD Abgabe'!$C$32,VLOOKUP(J759,Art_Abgabe,3,FALSE),0,VLOOKUP(J759,Art_Abgabe,4,FALSE)-VLOOKUP(J759,Art_Abgabe,3,FALSE)+1,1),K759)</f>
        <v>#N/A</v>
      </c>
      <c r="AM759" s="14">
        <f ca="1">COUNTIF(OFFSET('SD Abgabe'!$M$32,VLOOKUP(E759,'SD Abgabe'!$A$33:$X$485,'SD Abgabe'!$X$28,FALSE),0,1,VLOOKUP(E759,'SD Abgabe'!$A$33:$Y$485,'SD Abgabe'!$Y$28,FALSE)),M759)</f>
        <v>0</v>
      </c>
      <c r="AN759" s="91">
        <f t="shared" ca="1" si="231"/>
        <v>0</v>
      </c>
      <c r="AO759" s="98">
        <f t="shared" si="241"/>
        <v>3</v>
      </c>
      <c r="AP759" s="98">
        <f t="shared" si="232"/>
        <v>0</v>
      </c>
      <c r="AQ759" s="17" t="str">
        <f t="shared" si="233"/>
        <v>1900-1-Abgabe</v>
      </c>
    </row>
    <row r="760" spans="1:43">
      <c r="A760" s="98">
        <f t="shared" si="222"/>
        <v>0</v>
      </c>
      <c r="B760" s="98" t="str">
        <f>IF(C760=1,SUM($C$23:C760),"")</f>
        <v/>
      </c>
      <c r="C760" s="98">
        <f t="shared" si="223"/>
        <v>0</v>
      </c>
      <c r="D760" t="str">
        <f t="shared" si="235"/>
        <v>1900-1-Abgabe-</v>
      </c>
      <c r="E760" s="7" t="str">
        <f t="shared" ca="1" si="224"/>
        <v>-</v>
      </c>
      <c r="F760" s="7">
        <f t="shared" si="236"/>
        <v>1900</v>
      </c>
      <c r="G760" s="7">
        <f t="shared" si="237"/>
        <v>1</v>
      </c>
      <c r="H760" s="162">
        <f t="shared" si="234"/>
        <v>738</v>
      </c>
      <c r="I760" s="77"/>
      <c r="J760" s="78"/>
      <c r="K760" s="79"/>
      <c r="L760" s="80"/>
      <c r="M760" s="177"/>
      <c r="N760" s="309" t="str">
        <f t="shared" ca="1" si="225"/>
        <v/>
      </c>
      <c r="O760" s="310" t="str">
        <f ca="1">IFERROR(IF(VLOOKUP($E760,'SD Abgabe'!$A$32:$N$610,'SD Abgabe'!$D$28,FALSE)=0,"",VLOOKUP($E760,'SD Abgabe'!$A$32:$N$610,'SD Abgabe'!$D$28,FALSE)),"")</f>
        <v/>
      </c>
      <c r="P760" s="313"/>
      <c r="Q760" s="317" t="str">
        <f>IF(OR($M760=0,L760&lt;&gt;0),"",IFERROR(VLOOKUP($E760,'SD Abgabe'!$A$32:$N$610,'SD Abgabe'!$E$28,FALSE),""))</f>
        <v/>
      </c>
      <c r="R760" s="87"/>
      <c r="S760" s="81" t="str">
        <f t="shared" si="226"/>
        <v/>
      </c>
      <c r="T760" s="82">
        <f>IF(M760="Tierische Erzeugnisse",IF(OR($M760=0,L760&lt;&gt;0,U760&gt;0),"",IFERROR(VLOOKUP($E760,'SD Abgabe'!$A$32:$N$4326,'SD Abgabe'!$J$28,FALSE),0)),)</f>
        <v>0</v>
      </c>
      <c r="U760" s="83"/>
      <c r="V760" s="81" t="str">
        <f t="shared" si="238"/>
        <v/>
      </c>
      <c r="W760" s="82">
        <f>IF(M760="organische Düngemittel",IF(OR($M760=0,L760&lt;&gt;0,X760&gt;0),"",IFERROR(VLOOKUP($E760,'SD Abgabe'!$A$32:$N$4326,'SD Abgabe'!$J$28,FALSE),)),)</f>
        <v>0</v>
      </c>
      <c r="X760" s="84"/>
      <c r="Y760" s="85" t="str">
        <f ca="1">IFERROR(VLOOKUP($E760,'SD Abgabe'!$A$32:$N$610,Y$20,FALSE),"")</f>
        <v/>
      </c>
      <c r="Z760" s="86" t="str">
        <f ca="1">IFERROR(IF(AND(J760&lt;&gt;"eigene Stoffe",VLOOKUP($E760,'SD Abgabe'!$A$32:$N$610,'SD Abgabe'!$G$28,FALSE)=0),"",IF($L760&lt;&gt;0,"",IFERROR(IF(AND(P760&gt;0,O760&lt;&gt;"",Q760&lt;&gt;"t TM"),VLOOKUP($E760,'SD Abgabe'!$A$32:$N$610,'SD Abgabe'!$G$28,FALSE)/O760*P760,VLOOKUP($E760,'SD Abgabe'!$A$32:$N$610,'SD Abgabe'!$G$28,FALSE)),""))),"")</f>
        <v/>
      </c>
      <c r="AA760" s="87"/>
      <c r="AB760" s="86" t="str">
        <f ca="1">IFERROR(IF(AND(J760&lt;&gt;"eigene Stoffe",VLOOKUP($E760,'SD Abgabe'!$A$32:$N$610,'SD Abgabe'!$H$28,FALSE)=0),"",IF($L760&lt;&gt;0,"",IFERROR(IF(AND(P760&gt;0,O760&lt;&gt;"",Q760&lt;&gt;"t TM"),VLOOKUP($E760,'SD Abgabe'!$A$32:$N$610,'SD Abgabe'!$H$28,FALSE)/O760*P760,VLOOKUP($E760,'SD Abgabe'!$A$32:$N$610,'SD Abgabe'!$H$28,FALSE)),""))),"")</f>
        <v/>
      </c>
      <c r="AC760" s="87"/>
      <c r="AD760" s="424" t="s">
        <v>667</v>
      </c>
      <c r="AE760" s="26" t="str">
        <f>IF($M760=0,"",IFERROR(VLOOKUP($E760,'SD Abgabe'!$A$32:$N$556,AE$20,FALSE),""))</f>
        <v/>
      </c>
      <c r="AF760" s="15">
        <f t="shared" ca="1" si="239"/>
        <v>0</v>
      </c>
      <c r="AG760">
        <f t="shared" ca="1" si="227"/>
        <v>0</v>
      </c>
      <c r="AH760">
        <f t="shared" ca="1" si="228"/>
        <v>0</v>
      </c>
      <c r="AI760">
        <f t="shared" ca="1" si="229"/>
        <v>0</v>
      </c>
      <c r="AJ760">
        <f t="shared" ca="1" si="230"/>
        <v>0</v>
      </c>
      <c r="AK760">
        <f t="shared" si="240"/>
        <v>0</v>
      </c>
      <c r="AL760" s="28" t="e">
        <f ca="1">COUNTIF(OFFSET('SD Abgabe'!$C$32,VLOOKUP(J760,Art_Abgabe,3,FALSE),0,VLOOKUP(J760,Art_Abgabe,4,FALSE)-VLOOKUP(J760,Art_Abgabe,3,FALSE)+1,1),K760)</f>
        <v>#N/A</v>
      </c>
      <c r="AM760" s="14">
        <f ca="1">COUNTIF(OFFSET('SD Abgabe'!$M$32,VLOOKUP(E760,'SD Abgabe'!$A$33:$X$485,'SD Abgabe'!$X$28,FALSE),0,1,VLOOKUP(E760,'SD Abgabe'!$A$33:$Y$485,'SD Abgabe'!$Y$28,FALSE)),M760)</f>
        <v>0</v>
      </c>
      <c r="AN760" s="91">
        <f t="shared" ca="1" si="231"/>
        <v>0</v>
      </c>
      <c r="AO760" s="98">
        <f t="shared" si="241"/>
        <v>3</v>
      </c>
      <c r="AP760" s="98">
        <f t="shared" si="232"/>
        <v>0</v>
      </c>
      <c r="AQ760" s="17" t="str">
        <f t="shared" si="233"/>
        <v>1900-1-Abgabe</v>
      </c>
    </row>
    <row r="761" spans="1:43">
      <c r="A761" s="98">
        <f t="shared" si="222"/>
        <v>0</v>
      </c>
      <c r="B761" s="98" t="str">
        <f>IF(C761=1,SUM($C$23:C761),"")</f>
        <v/>
      </c>
      <c r="C761" s="98">
        <f t="shared" si="223"/>
        <v>0</v>
      </c>
      <c r="D761" t="str">
        <f t="shared" si="235"/>
        <v>1900-1-Abgabe-</v>
      </c>
      <c r="E761" s="7" t="str">
        <f t="shared" ca="1" si="224"/>
        <v>-</v>
      </c>
      <c r="F761" s="7">
        <f t="shared" si="236"/>
        <v>1900</v>
      </c>
      <c r="G761" s="7">
        <f t="shared" si="237"/>
        <v>1</v>
      </c>
      <c r="H761" s="162">
        <f t="shared" si="234"/>
        <v>739</v>
      </c>
      <c r="I761" s="77"/>
      <c r="J761" s="78"/>
      <c r="K761" s="79"/>
      <c r="L761" s="80"/>
      <c r="M761" s="177"/>
      <c r="N761" s="309" t="str">
        <f t="shared" ca="1" si="225"/>
        <v/>
      </c>
      <c r="O761" s="310" t="str">
        <f ca="1">IFERROR(IF(VLOOKUP($E761,'SD Abgabe'!$A$32:$N$610,'SD Abgabe'!$D$28,FALSE)=0,"",VLOOKUP($E761,'SD Abgabe'!$A$32:$N$610,'SD Abgabe'!$D$28,FALSE)),"")</f>
        <v/>
      </c>
      <c r="P761" s="313"/>
      <c r="Q761" s="317" t="str">
        <f>IF(OR($M761=0,L761&lt;&gt;0),"",IFERROR(VLOOKUP($E761,'SD Abgabe'!$A$32:$N$610,'SD Abgabe'!$E$28,FALSE),""))</f>
        <v/>
      </c>
      <c r="R761" s="87"/>
      <c r="S761" s="81" t="str">
        <f t="shared" si="226"/>
        <v/>
      </c>
      <c r="T761" s="82">
        <f>IF(M761="Tierische Erzeugnisse",IF(OR($M761=0,L761&lt;&gt;0,U761&gt;0),"",IFERROR(VLOOKUP($E761,'SD Abgabe'!$A$32:$N$4326,'SD Abgabe'!$J$28,FALSE),0)),)</f>
        <v>0</v>
      </c>
      <c r="U761" s="83"/>
      <c r="V761" s="81" t="str">
        <f t="shared" si="238"/>
        <v/>
      </c>
      <c r="W761" s="82">
        <f>IF(M761="organische Düngemittel",IF(OR($M761=0,L761&lt;&gt;0,X761&gt;0),"",IFERROR(VLOOKUP($E761,'SD Abgabe'!$A$32:$N$4326,'SD Abgabe'!$J$28,FALSE),)),)</f>
        <v>0</v>
      </c>
      <c r="X761" s="84"/>
      <c r="Y761" s="85" t="str">
        <f ca="1">IFERROR(VLOOKUP($E761,'SD Abgabe'!$A$32:$N$610,Y$20,FALSE),"")</f>
        <v/>
      </c>
      <c r="Z761" s="86" t="str">
        <f ca="1">IFERROR(IF(AND(J761&lt;&gt;"eigene Stoffe",VLOOKUP($E761,'SD Abgabe'!$A$32:$N$610,'SD Abgabe'!$G$28,FALSE)=0),"",IF($L761&lt;&gt;0,"",IFERROR(IF(AND(P761&gt;0,O761&lt;&gt;"",Q761&lt;&gt;"t TM"),VLOOKUP($E761,'SD Abgabe'!$A$32:$N$610,'SD Abgabe'!$G$28,FALSE)/O761*P761,VLOOKUP($E761,'SD Abgabe'!$A$32:$N$610,'SD Abgabe'!$G$28,FALSE)),""))),"")</f>
        <v/>
      </c>
      <c r="AA761" s="87"/>
      <c r="AB761" s="86" t="str">
        <f ca="1">IFERROR(IF(AND(J761&lt;&gt;"eigene Stoffe",VLOOKUP($E761,'SD Abgabe'!$A$32:$N$610,'SD Abgabe'!$H$28,FALSE)=0),"",IF($L761&lt;&gt;0,"",IFERROR(IF(AND(P761&gt;0,O761&lt;&gt;"",Q761&lt;&gt;"t TM"),VLOOKUP($E761,'SD Abgabe'!$A$32:$N$610,'SD Abgabe'!$H$28,FALSE)/O761*P761,VLOOKUP($E761,'SD Abgabe'!$A$32:$N$610,'SD Abgabe'!$H$28,FALSE)),""))),"")</f>
        <v/>
      </c>
      <c r="AC761" s="87"/>
      <c r="AD761" s="424" t="s">
        <v>667</v>
      </c>
      <c r="AE761" s="26" t="str">
        <f>IF($M761=0,"",IFERROR(VLOOKUP($E761,'SD Abgabe'!$A$32:$N$556,AE$20,FALSE),""))</f>
        <v/>
      </c>
      <c r="AF761" s="15">
        <f t="shared" ca="1" si="239"/>
        <v>0</v>
      </c>
      <c r="AG761">
        <f t="shared" ca="1" si="227"/>
        <v>0</v>
      </c>
      <c r="AH761">
        <f t="shared" ca="1" si="228"/>
        <v>0</v>
      </c>
      <c r="AI761">
        <f t="shared" ca="1" si="229"/>
        <v>0</v>
      </c>
      <c r="AJ761">
        <f t="shared" ca="1" si="230"/>
        <v>0</v>
      </c>
      <c r="AK761">
        <f t="shared" si="240"/>
        <v>0</v>
      </c>
      <c r="AL761" s="28" t="e">
        <f ca="1">COUNTIF(OFFSET('SD Abgabe'!$C$32,VLOOKUP(J761,Art_Abgabe,3,FALSE),0,VLOOKUP(J761,Art_Abgabe,4,FALSE)-VLOOKUP(J761,Art_Abgabe,3,FALSE)+1,1),K761)</f>
        <v>#N/A</v>
      </c>
      <c r="AM761" s="14">
        <f ca="1">COUNTIF(OFFSET('SD Abgabe'!$M$32,VLOOKUP(E761,'SD Abgabe'!$A$33:$X$485,'SD Abgabe'!$X$28,FALSE),0,1,VLOOKUP(E761,'SD Abgabe'!$A$33:$Y$485,'SD Abgabe'!$Y$28,FALSE)),M761)</f>
        <v>0</v>
      </c>
      <c r="AN761" s="91">
        <f t="shared" ca="1" si="231"/>
        <v>0</v>
      </c>
      <c r="AO761" s="98">
        <f t="shared" si="241"/>
        <v>3</v>
      </c>
      <c r="AP761" s="98">
        <f t="shared" si="232"/>
        <v>0</v>
      </c>
      <c r="AQ761" s="17" t="str">
        <f t="shared" si="233"/>
        <v>1900-1-Abgabe</v>
      </c>
    </row>
    <row r="762" spans="1:43">
      <c r="A762" s="98">
        <f t="shared" si="222"/>
        <v>0</v>
      </c>
      <c r="B762" s="98" t="str">
        <f>IF(C762=1,SUM($C$23:C762),"")</f>
        <v/>
      </c>
      <c r="C762" s="98">
        <f t="shared" si="223"/>
        <v>0</v>
      </c>
      <c r="D762" t="str">
        <f t="shared" si="235"/>
        <v>1900-1-Abgabe-</v>
      </c>
      <c r="E762" s="7" t="str">
        <f t="shared" ca="1" si="224"/>
        <v>-</v>
      </c>
      <c r="F762" s="7">
        <f t="shared" si="236"/>
        <v>1900</v>
      </c>
      <c r="G762" s="7">
        <f t="shared" si="237"/>
        <v>1</v>
      </c>
      <c r="H762" s="162">
        <f t="shared" si="234"/>
        <v>740</v>
      </c>
      <c r="I762" s="77"/>
      <c r="J762" s="78"/>
      <c r="K762" s="79"/>
      <c r="L762" s="80"/>
      <c r="M762" s="177"/>
      <c r="N762" s="309" t="str">
        <f t="shared" ca="1" si="225"/>
        <v/>
      </c>
      <c r="O762" s="310" t="str">
        <f ca="1">IFERROR(IF(VLOOKUP($E762,'SD Abgabe'!$A$32:$N$610,'SD Abgabe'!$D$28,FALSE)=0,"",VLOOKUP($E762,'SD Abgabe'!$A$32:$N$610,'SD Abgabe'!$D$28,FALSE)),"")</f>
        <v/>
      </c>
      <c r="P762" s="313"/>
      <c r="Q762" s="317" t="str">
        <f>IF(OR($M762=0,L762&lt;&gt;0),"",IFERROR(VLOOKUP($E762,'SD Abgabe'!$A$32:$N$610,'SD Abgabe'!$E$28,FALSE),""))</f>
        <v/>
      </c>
      <c r="R762" s="87"/>
      <c r="S762" s="81" t="str">
        <f t="shared" si="226"/>
        <v/>
      </c>
      <c r="T762" s="82">
        <f>IF(M762="Tierische Erzeugnisse",IF(OR($M762=0,L762&lt;&gt;0,U762&gt;0),"",IFERROR(VLOOKUP($E762,'SD Abgabe'!$A$32:$N$4326,'SD Abgabe'!$J$28,FALSE),0)),)</f>
        <v>0</v>
      </c>
      <c r="U762" s="83"/>
      <c r="V762" s="81" t="str">
        <f t="shared" si="238"/>
        <v/>
      </c>
      <c r="W762" s="82">
        <f>IF(M762="organische Düngemittel",IF(OR($M762=0,L762&lt;&gt;0,X762&gt;0),"",IFERROR(VLOOKUP($E762,'SD Abgabe'!$A$32:$N$4326,'SD Abgabe'!$J$28,FALSE),)),)</f>
        <v>0</v>
      </c>
      <c r="X762" s="84"/>
      <c r="Y762" s="85" t="str">
        <f ca="1">IFERROR(VLOOKUP($E762,'SD Abgabe'!$A$32:$N$610,Y$20,FALSE),"")</f>
        <v/>
      </c>
      <c r="Z762" s="86" t="str">
        <f ca="1">IFERROR(IF(AND(J762&lt;&gt;"eigene Stoffe",VLOOKUP($E762,'SD Abgabe'!$A$32:$N$610,'SD Abgabe'!$G$28,FALSE)=0),"",IF($L762&lt;&gt;0,"",IFERROR(IF(AND(P762&gt;0,O762&lt;&gt;"",Q762&lt;&gt;"t TM"),VLOOKUP($E762,'SD Abgabe'!$A$32:$N$610,'SD Abgabe'!$G$28,FALSE)/O762*P762,VLOOKUP($E762,'SD Abgabe'!$A$32:$N$610,'SD Abgabe'!$G$28,FALSE)),""))),"")</f>
        <v/>
      </c>
      <c r="AA762" s="87"/>
      <c r="AB762" s="86" t="str">
        <f ca="1">IFERROR(IF(AND(J762&lt;&gt;"eigene Stoffe",VLOOKUP($E762,'SD Abgabe'!$A$32:$N$610,'SD Abgabe'!$H$28,FALSE)=0),"",IF($L762&lt;&gt;0,"",IFERROR(IF(AND(P762&gt;0,O762&lt;&gt;"",Q762&lt;&gt;"t TM"),VLOOKUP($E762,'SD Abgabe'!$A$32:$N$610,'SD Abgabe'!$H$28,FALSE)/O762*P762,VLOOKUP($E762,'SD Abgabe'!$A$32:$N$610,'SD Abgabe'!$H$28,FALSE)),""))),"")</f>
        <v/>
      </c>
      <c r="AC762" s="87"/>
      <c r="AD762" s="424" t="s">
        <v>667</v>
      </c>
      <c r="AE762" s="26" t="str">
        <f>IF($M762=0,"",IFERROR(VLOOKUP($E762,'SD Abgabe'!$A$32:$N$556,AE$20,FALSE),""))</f>
        <v/>
      </c>
      <c r="AF762" s="15">
        <f t="shared" ca="1" si="239"/>
        <v>0</v>
      </c>
      <c r="AG762">
        <f t="shared" ca="1" si="227"/>
        <v>0</v>
      </c>
      <c r="AH762">
        <f t="shared" ca="1" si="228"/>
        <v>0</v>
      </c>
      <c r="AI762">
        <f t="shared" ca="1" si="229"/>
        <v>0</v>
      </c>
      <c r="AJ762">
        <f t="shared" ca="1" si="230"/>
        <v>0</v>
      </c>
      <c r="AK762">
        <f t="shared" si="240"/>
        <v>0</v>
      </c>
      <c r="AL762" s="28" t="e">
        <f ca="1">COUNTIF(OFFSET('SD Abgabe'!$C$32,VLOOKUP(J762,Art_Abgabe,3,FALSE),0,VLOOKUP(J762,Art_Abgabe,4,FALSE)-VLOOKUP(J762,Art_Abgabe,3,FALSE)+1,1),K762)</f>
        <v>#N/A</v>
      </c>
      <c r="AM762" s="14">
        <f ca="1">COUNTIF(OFFSET('SD Abgabe'!$M$32,VLOOKUP(E762,'SD Abgabe'!$A$33:$X$485,'SD Abgabe'!$X$28,FALSE),0,1,VLOOKUP(E762,'SD Abgabe'!$A$33:$Y$485,'SD Abgabe'!$Y$28,FALSE)),M762)</f>
        <v>0</v>
      </c>
      <c r="AN762" s="91">
        <f t="shared" ca="1" si="231"/>
        <v>0</v>
      </c>
      <c r="AO762" s="98">
        <f t="shared" si="241"/>
        <v>3</v>
      </c>
      <c r="AP762" s="98">
        <f t="shared" si="232"/>
        <v>0</v>
      </c>
      <c r="AQ762" s="17" t="str">
        <f t="shared" si="233"/>
        <v>1900-1-Abgabe</v>
      </c>
    </row>
    <row r="763" spans="1:43">
      <c r="A763" s="98">
        <f t="shared" si="222"/>
        <v>0</v>
      </c>
      <c r="B763" s="98" t="str">
        <f>IF(C763=1,SUM($C$23:C763),"")</f>
        <v/>
      </c>
      <c r="C763" s="98">
        <f t="shared" si="223"/>
        <v>0</v>
      </c>
      <c r="D763" t="str">
        <f t="shared" si="235"/>
        <v>1900-1-Abgabe-</v>
      </c>
      <c r="E763" s="7" t="str">
        <f t="shared" ca="1" si="224"/>
        <v>-</v>
      </c>
      <c r="F763" s="7">
        <f t="shared" si="236"/>
        <v>1900</v>
      </c>
      <c r="G763" s="7">
        <f t="shared" si="237"/>
        <v>1</v>
      </c>
      <c r="H763" s="162">
        <f t="shared" si="234"/>
        <v>741</v>
      </c>
      <c r="I763" s="77"/>
      <c r="J763" s="78"/>
      <c r="K763" s="79"/>
      <c r="L763" s="80"/>
      <c r="M763" s="177"/>
      <c r="N763" s="309" t="str">
        <f t="shared" ca="1" si="225"/>
        <v/>
      </c>
      <c r="O763" s="310" t="str">
        <f ca="1">IFERROR(IF(VLOOKUP($E763,'SD Abgabe'!$A$32:$N$610,'SD Abgabe'!$D$28,FALSE)=0,"",VLOOKUP($E763,'SD Abgabe'!$A$32:$N$610,'SD Abgabe'!$D$28,FALSE)),"")</f>
        <v/>
      </c>
      <c r="P763" s="313"/>
      <c r="Q763" s="317" t="str">
        <f>IF(OR($M763=0,L763&lt;&gt;0),"",IFERROR(VLOOKUP($E763,'SD Abgabe'!$A$32:$N$610,'SD Abgabe'!$E$28,FALSE),""))</f>
        <v/>
      </c>
      <c r="R763" s="87"/>
      <c r="S763" s="81" t="str">
        <f t="shared" si="226"/>
        <v/>
      </c>
      <c r="T763" s="82">
        <f>IF(M763="Tierische Erzeugnisse",IF(OR($M763=0,L763&lt;&gt;0,U763&gt;0),"",IFERROR(VLOOKUP($E763,'SD Abgabe'!$A$32:$N$4326,'SD Abgabe'!$J$28,FALSE),0)),)</f>
        <v>0</v>
      </c>
      <c r="U763" s="83"/>
      <c r="V763" s="81" t="str">
        <f t="shared" si="238"/>
        <v/>
      </c>
      <c r="W763" s="82">
        <f>IF(M763="organische Düngemittel",IF(OR($M763=0,L763&lt;&gt;0,X763&gt;0),"",IFERROR(VLOOKUP($E763,'SD Abgabe'!$A$32:$N$4326,'SD Abgabe'!$J$28,FALSE),)),)</f>
        <v>0</v>
      </c>
      <c r="X763" s="84"/>
      <c r="Y763" s="85" t="str">
        <f ca="1">IFERROR(VLOOKUP($E763,'SD Abgabe'!$A$32:$N$610,Y$20,FALSE),"")</f>
        <v/>
      </c>
      <c r="Z763" s="86" t="str">
        <f ca="1">IFERROR(IF(AND(J763&lt;&gt;"eigene Stoffe",VLOOKUP($E763,'SD Abgabe'!$A$32:$N$610,'SD Abgabe'!$G$28,FALSE)=0),"",IF($L763&lt;&gt;0,"",IFERROR(IF(AND(P763&gt;0,O763&lt;&gt;"",Q763&lt;&gt;"t TM"),VLOOKUP($E763,'SD Abgabe'!$A$32:$N$610,'SD Abgabe'!$G$28,FALSE)/O763*P763,VLOOKUP($E763,'SD Abgabe'!$A$32:$N$610,'SD Abgabe'!$G$28,FALSE)),""))),"")</f>
        <v/>
      </c>
      <c r="AA763" s="87"/>
      <c r="AB763" s="86" t="str">
        <f ca="1">IFERROR(IF(AND(J763&lt;&gt;"eigene Stoffe",VLOOKUP($E763,'SD Abgabe'!$A$32:$N$610,'SD Abgabe'!$H$28,FALSE)=0),"",IF($L763&lt;&gt;0,"",IFERROR(IF(AND(P763&gt;0,O763&lt;&gt;"",Q763&lt;&gt;"t TM"),VLOOKUP($E763,'SD Abgabe'!$A$32:$N$610,'SD Abgabe'!$H$28,FALSE)/O763*P763,VLOOKUP($E763,'SD Abgabe'!$A$32:$N$610,'SD Abgabe'!$H$28,FALSE)),""))),"")</f>
        <v/>
      </c>
      <c r="AC763" s="87"/>
      <c r="AD763" s="424" t="s">
        <v>667</v>
      </c>
      <c r="AE763" s="26" t="str">
        <f>IF($M763=0,"",IFERROR(VLOOKUP($E763,'SD Abgabe'!$A$32:$N$556,AE$20,FALSE),""))</f>
        <v/>
      </c>
      <c r="AF763" s="15">
        <f t="shared" ca="1" si="239"/>
        <v>0</v>
      </c>
      <c r="AG763">
        <f t="shared" ca="1" si="227"/>
        <v>0</v>
      </c>
      <c r="AH763">
        <f t="shared" ca="1" si="228"/>
        <v>0</v>
      </c>
      <c r="AI763">
        <f t="shared" ca="1" si="229"/>
        <v>0</v>
      </c>
      <c r="AJ763">
        <f t="shared" ca="1" si="230"/>
        <v>0</v>
      </c>
      <c r="AK763">
        <f t="shared" si="240"/>
        <v>0</v>
      </c>
      <c r="AL763" s="28" t="e">
        <f ca="1">COUNTIF(OFFSET('SD Abgabe'!$C$32,VLOOKUP(J763,Art_Abgabe,3,FALSE),0,VLOOKUP(J763,Art_Abgabe,4,FALSE)-VLOOKUP(J763,Art_Abgabe,3,FALSE)+1,1),K763)</f>
        <v>#N/A</v>
      </c>
      <c r="AM763" s="14">
        <f ca="1">COUNTIF(OFFSET('SD Abgabe'!$M$32,VLOOKUP(E763,'SD Abgabe'!$A$33:$X$485,'SD Abgabe'!$X$28,FALSE),0,1,VLOOKUP(E763,'SD Abgabe'!$A$33:$Y$485,'SD Abgabe'!$Y$28,FALSE)),M763)</f>
        <v>0</v>
      </c>
      <c r="AN763" s="91">
        <f t="shared" ca="1" si="231"/>
        <v>0</v>
      </c>
      <c r="AO763" s="98">
        <f t="shared" si="241"/>
        <v>3</v>
      </c>
      <c r="AP763" s="98">
        <f t="shared" si="232"/>
        <v>0</v>
      </c>
      <c r="AQ763" s="17" t="str">
        <f t="shared" si="233"/>
        <v>1900-1-Abgabe</v>
      </c>
    </row>
    <row r="764" spans="1:43">
      <c r="A764" s="98">
        <f t="shared" si="222"/>
        <v>0</v>
      </c>
      <c r="B764" s="98" t="str">
        <f>IF(C764=1,SUM($C$23:C764),"")</f>
        <v/>
      </c>
      <c r="C764" s="98">
        <f t="shared" si="223"/>
        <v>0</v>
      </c>
      <c r="D764" t="str">
        <f t="shared" si="235"/>
        <v>1900-1-Abgabe-</v>
      </c>
      <c r="E764" s="7" t="str">
        <f t="shared" ca="1" si="224"/>
        <v>-</v>
      </c>
      <c r="F764" s="7">
        <f t="shared" si="236"/>
        <v>1900</v>
      </c>
      <c r="G764" s="7">
        <f t="shared" si="237"/>
        <v>1</v>
      </c>
      <c r="H764" s="162">
        <f t="shared" si="234"/>
        <v>742</v>
      </c>
      <c r="I764" s="77"/>
      <c r="J764" s="78"/>
      <c r="K764" s="79"/>
      <c r="L764" s="80"/>
      <c r="M764" s="177"/>
      <c r="N764" s="309" t="str">
        <f t="shared" ca="1" si="225"/>
        <v/>
      </c>
      <c r="O764" s="310" t="str">
        <f ca="1">IFERROR(IF(VLOOKUP($E764,'SD Abgabe'!$A$32:$N$610,'SD Abgabe'!$D$28,FALSE)=0,"",VLOOKUP($E764,'SD Abgabe'!$A$32:$N$610,'SD Abgabe'!$D$28,FALSE)),"")</f>
        <v/>
      </c>
      <c r="P764" s="313"/>
      <c r="Q764" s="317" t="str">
        <f>IF(OR($M764=0,L764&lt;&gt;0),"",IFERROR(VLOOKUP($E764,'SD Abgabe'!$A$32:$N$610,'SD Abgabe'!$E$28,FALSE),""))</f>
        <v/>
      </c>
      <c r="R764" s="87"/>
      <c r="S764" s="81" t="str">
        <f t="shared" si="226"/>
        <v/>
      </c>
      <c r="T764" s="82">
        <f>IF(M764="Tierische Erzeugnisse",IF(OR($M764=0,L764&lt;&gt;0,U764&gt;0),"",IFERROR(VLOOKUP($E764,'SD Abgabe'!$A$32:$N$4326,'SD Abgabe'!$J$28,FALSE),0)),)</f>
        <v>0</v>
      </c>
      <c r="U764" s="83"/>
      <c r="V764" s="81" t="str">
        <f t="shared" si="238"/>
        <v/>
      </c>
      <c r="W764" s="82">
        <f>IF(M764="organische Düngemittel",IF(OR($M764=0,L764&lt;&gt;0,X764&gt;0),"",IFERROR(VLOOKUP($E764,'SD Abgabe'!$A$32:$N$4326,'SD Abgabe'!$J$28,FALSE),)),)</f>
        <v>0</v>
      </c>
      <c r="X764" s="84"/>
      <c r="Y764" s="85" t="str">
        <f ca="1">IFERROR(VLOOKUP($E764,'SD Abgabe'!$A$32:$N$610,Y$20,FALSE),"")</f>
        <v/>
      </c>
      <c r="Z764" s="86" t="str">
        <f ca="1">IFERROR(IF(AND(J764&lt;&gt;"eigene Stoffe",VLOOKUP($E764,'SD Abgabe'!$A$32:$N$610,'SD Abgabe'!$G$28,FALSE)=0),"",IF($L764&lt;&gt;0,"",IFERROR(IF(AND(P764&gt;0,O764&lt;&gt;"",Q764&lt;&gt;"t TM"),VLOOKUP($E764,'SD Abgabe'!$A$32:$N$610,'SD Abgabe'!$G$28,FALSE)/O764*P764,VLOOKUP($E764,'SD Abgabe'!$A$32:$N$610,'SD Abgabe'!$G$28,FALSE)),""))),"")</f>
        <v/>
      </c>
      <c r="AA764" s="87"/>
      <c r="AB764" s="86" t="str">
        <f ca="1">IFERROR(IF(AND(J764&lt;&gt;"eigene Stoffe",VLOOKUP($E764,'SD Abgabe'!$A$32:$N$610,'SD Abgabe'!$H$28,FALSE)=0),"",IF($L764&lt;&gt;0,"",IFERROR(IF(AND(P764&gt;0,O764&lt;&gt;"",Q764&lt;&gt;"t TM"),VLOOKUP($E764,'SD Abgabe'!$A$32:$N$610,'SD Abgabe'!$H$28,FALSE)/O764*P764,VLOOKUP($E764,'SD Abgabe'!$A$32:$N$610,'SD Abgabe'!$H$28,FALSE)),""))),"")</f>
        <v/>
      </c>
      <c r="AC764" s="87"/>
      <c r="AD764" s="424" t="s">
        <v>667</v>
      </c>
      <c r="AE764" s="26" t="str">
        <f>IF($M764=0,"",IFERROR(VLOOKUP($E764,'SD Abgabe'!$A$32:$N$556,AE$20,FALSE),""))</f>
        <v/>
      </c>
      <c r="AF764" s="15">
        <f t="shared" ca="1" si="239"/>
        <v>0</v>
      </c>
      <c r="AG764">
        <f t="shared" ca="1" si="227"/>
        <v>0</v>
      </c>
      <c r="AH764">
        <f t="shared" ca="1" si="228"/>
        <v>0</v>
      </c>
      <c r="AI764">
        <f t="shared" ca="1" si="229"/>
        <v>0</v>
      </c>
      <c r="AJ764">
        <f t="shared" ca="1" si="230"/>
        <v>0</v>
      </c>
      <c r="AK764">
        <f t="shared" si="240"/>
        <v>0</v>
      </c>
      <c r="AL764" s="28" t="e">
        <f ca="1">COUNTIF(OFFSET('SD Abgabe'!$C$32,VLOOKUP(J764,Art_Abgabe,3,FALSE),0,VLOOKUP(J764,Art_Abgabe,4,FALSE)-VLOOKUP(J764,Art_Abgabe,3,FALSE)+1,1),K764)</f>
        <v>#N/A</v>
      </c>
      <c r="AM764" s="14">
        <f ca="1">COUNTIF(OFFSET('SD Abgabe'!$M$32,VLOOKUP(E764,'SD Abgabe'!$A$33:$X$485,'SD Abgabe'!$X$28,FALSE),0,1,VLOOKUP(E764,'SD Abgabe'!$A$33:$Y$485,'SD Abgabe'!$Y$28,FALSE)),M764)</f>
        <v>0</v>
      </c>
      <c r="AN764" s="91">
        <f t="shared" ca="1" si="231"/>
        <v>0</v>
      </c>
      <c r="AO764" s="98">
        <f t="shared" si="241"/>
        <v>3</v>
      </c>
      <c r="AP764" s="98">
        <f t="shared" si="232"/>
        <v>0</v>
      </c>
      <c r="AQ764" s="17" t="str">
        <f t="shared" si="233"/>
        <v>1900-1-Abgabe</v>
      </c>
    </row>
    <row r="765" spans="1:43">
      <c r="A765" s="98">
        <f t="shared" si="222"/>
        <v>0</v>
      </c>
      <c r="B765" s="98" t="str">
        <f>IF(C765=1,SUM($C$23:C765),"")</f>
        <v/>
      </c>
      <c r="C765" s="98">
        <f t="shared" si="223"/>
        <v>0</v>
      </c>
      <c r="D765" t="str">
        <f t="shared" si="235"/>
        <v>1900-1-Abgabe-</v>
      </c>
      <c r="E765" s="7" t="str">
        <f t="shared" ca="1" si="224"/>
        <v>-</v>
      </c>
      <c r="F765" s="7">
        <f t="shared" si="236"/>
        <v>1900</v>
      </c>
      <c r="G765" s="7">
        <f t="shared" si="237"/>
        <v>1</v>
      </c>
      <c r="H765" s="162">
        <f t="shared" si="234"/>
        <v>743</v>
      </c>
      <c r="I765" s="77"/>
      <c r="J765" s="78"/>
      <c r="K765" s="79"/>
      <c r="L765" s="80"/>
      <c r="M765" s="177"/>
      <c r="N765" s="309" t="str">
        <f t="shared" ca="1" si="225"/>
        <v/>
      </c>
      <c r="O765" s="310" t="str">
        <f ca="1">IFERROR(IF(VLOOKUP($E765,'SD Abgabe'!$A$32:$N$610,'SD Abgabe'!$D$28,FALSE)=0,"",VLOOKUP($E765,'SD Abgabe'!$A$32:$N$610,'SD Abgabe'!$D$28,FALSE)),"")</f>
        <v/>
      </c>
      <c r="P765" s="313"/>
      <c r="Q765" s="317" t="str">
        <f>IF(OR($M765=0,L765&lt;&gt;0),"",IFERROR(VLOOKUP($E765,'SD Abgabe'!$A$32:$N$610,'SD Abgabe'!$E$28,FALSE),""))</f>
        <v/>
      </c>
      <c r="R765" s="87"/>
      <c r="S765" s="81" t="str">
        <f t="shared" si="226"/>
        <v/>
      </c>
      <c r="T765" s="82">
        <f>IF(M765="Tierische Erzeugnisse",IF(OR($M765=0,L765&lt;&gt;0,U765&gt;0),"",IFERROR(VLOOKUP($E765,'SD Abgabe'!$A$32:$N$4326,'SD Abgabe'!$J$28,FALSE),0)),)</f>
        <v>0</v>
      </c>
      <c r="U765" s="83"/>
      <c r="V765" s="81" t="str">
        <f t="shared" si="238"/>
        <v/>
      </c>
      <c r="W765" s="82">
        <f>IF(M765="organische Düngemittel",IF(OR($M765=0,L765&lt;&gt;0,X765&gt;0),"",IFERROR(VLOOKUP($E765,'SD Abgabe'!$A$32:$N$4326,'SD Abgabe'!$J$28,FALSE),)),)</f>
        <v>0</v>
      </c>
      <c r="X765" s="84"/>
      <c r="Y765" s="85" t="str">
        <f ca="1">IFERROR(VLOOKUP($E765,'SD Abgabe'!$A$32:$N$610,Y$20,FALSE),"")</f>
        <v/>
      </c>
      <c r="Z765" s="86" t="str">
        <f ca="1">IFERROR(IF(AND(J765&lt;&gt;"eigene Stoffe",VLOOKUP($E765,'SD Abgabe'!$A$32:$N$610,'SD Abgabe'!$G$28,FALSE)=0),"",IF($L765&lt;&gt;0,"",IFERROR(IF(AND(P765&gt;0,O765&lt;&gt;"",Q765&lt;&gt;"t TM"),VLOOKUP($E765,'SD Abgabe'!$A$32:$N$610,'SD Abgabe'!$G$28,FALSE)/O765*P765,VLOOKUP($E765,'SD Abgabe'!$A$32:$N$610,'SD Abgabe'!$G$28,FALSE)),""))),"")</f>
        <v/>
      </c>
      <c r="AA765" s="87"/>
      <c r="AB765" s="86" t="str">
        <f ca="1">IFERROR(IF(AND(J765&lt;&gt;"eigene Stoffe",VLOOKUP($E765,'SD Abgabe'!$A$32:$N$610,'SD Abgabe'!$H$28,FALSE)=0),"",IF($L765&lt;&gt;0,"",IFERROR(IF(AND(P765&gt;0,O765&lt;&gt;"",Q765&lt;&gt;"t TM"),VLOOKUP($E765,'SD Abgabe'!$A$32:$N$610,'SD Abgabe'!$H$28,FALSE)/O765*P765,VLOOKUP($E765,'SD Abgabe'!$A$32:$N$610,'SD Abgabe'!$H$28,FALSE)),""))),"")</f>
        <v/>
      </c>
      <c r="AC765" s="87"/>
      <c r="AD765" s="424" t="s">
        <v>667</v>
      </c>
      <c r="AE765" s="26" t="str">
        <f>IF($M765=0,"",IFERROR(VLOOKUP($E765,'SD Abgabe'!$A$32:$N$556,AE$20,FALSE),""))</f>
        <v/>
      </c>
      <c r="AF765" s="15">
        <f t="shared" ca="1" si="239"/>
        <v>0</v>
      </c>
      <c r="AG765">
        <f t="shared" ca="1" si="227"/>
        <v>0</v>
      </c>
      <c r="AH765">
        <f t="shared" ca="1" si="228"/>
        <v>0</v>
      </c>
      <c r="AI765">
        <f t="shared" ca="1" si="229"/>
        <v>0</v>
      </c>
      <c r="AJ765">
        <f t="shared" ca="1" si="230"/>
        <v>0</v>
      </c>
      <c r="AK765">
        <f t="shared" si="240"/>
        <v>0</v>
      </c>
      <c r="AL765" s="28" t="e">
        <f ca="1">COUNTIF(OFFSET('SD Abgabe'!$C$32,VLOOKUP(J765,Art_Abgabe,3,FALSE),0,VLOOKUP(J765,Art_Abgabe,4,FALSE)-VLOOKUP(J765,Art_Abgabe,3,FALSE)+1,1),K765)</f>
        <v>#N/A</v>
      </c>
      <c r="AM765" s="14">
        <f ca="1">COUNTIF(OFFSET('SD Abgabe'!$M$32,VLOOKUP(E765,'SD Abgabe'!$A$33:$X$485,'SD Abgabe'!$X$28,FALSE),0,1,VLOOKUP(E765,'SD Abgabe'!$A$33:$Y$485,'SD Abgabe'!$Y$28,FALSE)),M765)</f>
        <v>0</v>
      </c>
      <c r="AN765" s="91">
        <f t="shared" ca="1" si="231"/>
        <v>0</v>
      </c>
      <c r="AO765" s="98">
        <f t="shared" si="241"/>
        <v>3</v>
      </c>
      <c r="AP765" s="98">
        <f t="shared" si="232"/>
        <v>0</v>
      </c>
      <c r="AQ765" s="17" t="str">
        <f t="shared" si="233"/>
        <v>1900-1-Abgabe</v>
      </c>
    </row>
    <row r="766" spans="1:43">
      <c r="A766" s="98">
        <f t="shared" si="222"/>
        <v>0</v>
      </c>
      <c r="B766" s="98" t="str">
        <f>IF(C766=1,SUM($C$23:C766),"")</f>
        <v/>
      </c>
      <c r="C766" s="98">
        <f t="shared" si="223"/>
        <v>0</v>
      </c>
      <c r="D766" t="str">
        <f t="shared" si="235"/>
        <v>1900-1-Abgabe-</v>
      </c>
      <c r="E766" s="7" t="str">
        <f t="shared" ca="1" si="224"/>
        <v>-</v>
      </c>
      <c r="F766" s="7">
        <f t="shared" si="236"/>
        <v>1900</v>
      </c>
      <c r="G766" s="7">
        <f t="shared" si="237"/>
        <v>1</v>
      </c>
      <c r="H766" s="162">
        <f t="shared" si="234"/>
        <v>744</v>
      </c>
      <c r="I766" s="77"/>
      <c r="J766" s="78"/>
      <c r="K766" s="79"/>
      <c r="L766" s="80"/>
      <c r="M766" s="177"/>
      <c r="N766" s="309" t="str">
        <f t="shared" ca="1" si="225"/>
        <v/>
      </c>
      <c r="O766" s="310" t="str">
        <f ca="1">IFERROR(IF(VLOOKUP($E766,'SD Abgabe'!$A$32:$N$610,'SD Abgabe'!$D$28,FALSE)=0,"",VLOOKUP($E766,'SD Abgabe'!$A$32:$N$610,'SD Abgabe'!$D$28,FALSE)),"")</f>
        <v/>
      </c>
      <c r="P766" s="313"/>
      <c r="Q766" s="317" t="str">
        <f>IF(OR($M766=0,L766&lt;&gt;0),"",IFERROR(VLOOKUP($E766,'SD Abgabe'!$A$32:$N$610,'SD Abgabe'!$E$28,FALSE),""))</f>
        <v/>
      </c>
      <c r="R766" s="87"/>
      <c r="S766" s="81" t="str">
        <f t="shared" si="226"/>
        <v/>
      </c>
      <c r="T766" s="82">
        <f>IF(M766="Tierische Erzeugnisse",IF(OR($M766=0,L766&lt;&gt;0,U766&gt;0),"",IFERROR(VLOOKUP($E766,'SD Abgabe'!$A$32:$N$4326,'SD Abgabe'!$J$28,FALSE),0)),)</f>
        <v>0</v>
      </c>
      <c r="U766" s="83"/>
      <c r="V766" s="81" t="str">
        <f t="shared" si="238"/>
        <v/>
      </c>
      <c r="W766" s="82">
        <f>IF(M766="organische Düngemittel",IF(OR($M766=0,L766&lt;&gt;0,X766&gt;0),"",IFERROR(VLOOKUP($E766,'SD Abgabe'!$A$32:$N$4326,'SD Abgabe'!$J$28,FALSE),)),)</f>
        <v>0</v>
      </c>
      <c r="X766" s="84"/>
      <c r="Y766" s="85" t="str">
        <f ca="1">IFERROR(VLOOKUP($E766,'SD Abgabe'!$A$32:$N$610,Y$20,FALSE),"")</f>
        <v/>
      </c>
      <c r="Z766" s="86" t="str">
        <f ca="1">IFERROR(IF(AND(J766&lt;&gt;"eigene Stoffe",VLOOKUP($E766,'SD Abgabe'!$A$32:$N$610,'SD Abgabe'!$G$28,FALSE)=0),"",IF($L766&lt;&gt;0,"",IFERROR(IF(AND(P766&gt;0,O766&lt;&gt;"",Q766&lt;&gt;"t TM"),VLOOKUP($E766,'SD Abgabe'!$A$32:$N$610,'SD Abgabe'!$G$28,FALSE)/O766*P766,VLOOKUP($E766,'SD Abgabe'!$A$32:$N$610,'SD Abgabe'!$G$28,FALSE)),""))),"")</f>
        <v/>
      </c>
      <c r="AA766" s="87"/>
      <c r="AB766" s="86" t="str">
        <f ca="1">IFERROR(IF(AND(J766&lt;&gt;"eigene Stoffe",VLOOKUP($E766,'SD Abgabe'!$A$32:$N$610,'SD Abgabe'!$H$28,FALSE)=0),"",IF($L766&lt;&gt;0,"",IFERROR(IF(AND(P766&gt;0,O766&lt;&gt;"",Q766&lt;&gt;"t TM"),VLOOKUP($E766,'SD Abgabe'!$A$32:$N$610,'SD Abgabe'!$H$28,FALSE)/O766*P766,VLOOKUP($E766,'SD Abgabe'!$A$32:$N$610,'SD Abgabe'!$H$28,FALSE)),""))),"")</f>
        <v/>
      </c>
      <c r="AC766" s="87"/>
      <c r="AD766" s="424" t="s">
        <v>667</v>
      </c>
      <c r="AE766" s="26" t="str">
        <f>IF($M766=0,"",IFERROR(VLOOKUP($E766,'SD Abgabe'!$A$32:$N$556,AE$20,FALSE),""))</f>
        <v/>
      </c>
      <c r="AF766" s="15">
        <f t="shared" ca="1" si="239"/>
        <v>0</v>
      </c>
      <c r="AG766">
        <f t="shared" ca="1" si="227"/>
        <v>0</v>
      </c>
      <c r="AH766">
        <f t="shared" ca="1" si="228"/>
        <v>0</v>
      </c>
      <c r="AI766">
        <f t="shared" ca="1" si="229"/>
        <v>0</v>
      </c>
      <c r="AJ766">
        <f t="shared" ca="1" si="230"/>
        <v>0</v>
      </c>
      <c r="AK766">
        <f t="shared" si="240"/>
        <v>0</v>
      </c>
      <c r="AL766" s="28" t="e">
        <f ca="1">COUNTIF(OFFSET('SD Abgabe'!$C$32,VLOOKUP(J766,Art_Abgabe,3,FALSE),0,VLOOKUP(J766,Art_Abgabe,4,FALSE)-VLOOKUP(J766,Art_Abgabe,3,FALSE)+1,1),K766)</f>
        <v>#N/A</v>
      </c>
      <c r="AM766" s="14">
        <f ca="1">COUNTIF(OFFSET('SD Abgabe'!$M$32,VLOOKUP(E766,'SD Abgabe'!$A$33:$X$485,'SD Abgabe'!$X$28,FALSE),0,1,VLOOKUP(E766,'SD Abgabe'!$A$33:$Y$485,'SD Abgabe'!$Y$28,FALSE)),M766)</f>
        <v>0</v>
      </c>
      <c r="AN766" s="91">
        <f t="shared" ca="1" si="231"/>
        <v>0</v>
      </c>
      <c r="AO766" s="98">
        <f t="shared" si="241"/>
        <v>3</v>
      </c>
      <c r="AP766" s="98">
        <f t="shared" si="232"/>
        <v>0</v>
      </c>
      <c r="AQ766" s="17" t="str">
        <f t="shared" si="233"/>
        <v>1900-1-Abgabe</v>
      </c>
    </row>
    <row r="767" spans="1:43">
      <c r="A767" s="98">
        <f t="shared" si="222"/>
        <v>0</v>
      </c>
      <c r="B767" s="98" t="str">
        <f>IF(C767=1,SUM($C$23:C767),"")</f>
        <v/>
      </c>
      <c r="C767" s="98">
        <f t="shared" si="223"/>
        <v>0</v>
      </c>
      <c r="D767" t="str">
        <f t="shared" si="235"/>
        <v>1900-1-Abgabe-</v>
      </c>
      <c r="E767" s="7" t="str">
        <f t="shared" ca="1" si="224"/>
        <v>-</v>
      </c>
      <c r="F767" s="7">
        <f t="shared" si="236"/>
        <v>1900</v>
      </c>
      <c r="G767" s="7">
        <f t="shared" si="237"/>
        <v>1</v>
      </c>
      <c r="H767" s="162">
        <f t="shared" si="234"/>
        <v>745</v>
      </c>
      <c r="I767" s="77"/>
      <c r="J767" s="78"/>
      <c r="K767" s="79"/>
      <c r="L767" s="80"/>
      <c r="M767" s="177"/>
      <c r="N767" s="309" t="str">
        <f t="shared" ca="1" si="225"/>
        <v/>
      </c>
      <c r="O767" s="310" t="str">
        <f ca="1">IFERROR(IF(VLOOKUP($E767,'SD Abgabe'!$A$32:$N$610,'SD Abgabe'!$D$28,FALSE)=0,"",VLOOKUP($E767,'SD Abgabe'!$A$32:$N$610,'SD Abgabe'!$D$28,FALSE)),"")</f>
        <v/>
      </c>
      <c r="P767" s="313"/>
      <c r="Q767" s="317" t="str">
        <f>IF(OR($M767=0,L767&lt;&gt;0),"",IFERROR(VLOOKUP($E767,'SD Abgabe'!$A$32:$N$610,'SD Abgabe'!$E$28,FALSE),""))</f>
        <v/>
      </c>
      <c r="R767" s="87"/>
      <c r="S767" s="81" t="str">
        <f t="shared" si="226"/>
        <v/>
      </c>
      <c r="T767" s="82">
        <f>IF(M767="Tierische Erzeugnisse",IF(OR($M767=0,L767&lt;&gt;0,U767&gt;0),"",IFERROR(VLOOKUP($E767,'SD Abgabe'!$A$32:$N$4326,'SD Abgabe'!$J$28,FALSE),0)),)</f>
        <v>0</v>
      </c>
      <c r="U767" s="83"/>
      <c r="V767" s="81" t="str">
        <f t="shared" si="238"/>
        <v/>
      </c>
      <c r="W767" s="82">
        <f>IF(M767="organische Düngemittel",IF(OR($M767=0,L767&lt;&gt;0,X767&gt;0),"",IFERROR(VLOOKUP($E767,'SD Abgabe'!$A$32:$N$4326,'SD Abgabe'!$J$28,FALSE),)),)</f>
        <v>0</v>
      </c>
      <c r="X767" s="84"/>
      <c r="Y767" s="85" t="str">
        <f ca="1">IFERROR(VLOOKUP($E767,'SD Abgabe'!$A$32:$N$610,Y$20,FALSE),"")</f>
        <v/>
      </c>
      <c r="Z767" s="86" t="str">
        <f ca="1">IFERROR(IF(AND(J767&lt;&gt;"eigene Stoffe",VLOOKUP($E767,'SD Abgabe'!$A$32:$N$610,'SD Abgabe'!$G$28,FALSE)=0),"",IF($L767&lt;&gt;0,"",IFERROR(IF(AND(P767&gt;0,O767&lt;&gt;"",Q767&lt;&gt;"t TM"),VLOOKUP($E767,'SD Abgabe'!$A$32:$N$610,'SD Abgabe'!$G$28,FALSE)/O767*P767,VLOOKUP($E767,'SD Abgabe'!$A$32:$N$610,'SD Abgabe'!$G$28,FALSE)),""))),"")</f>
        <v/>
      </c>
      <c r="AA767" s="87"/>
      <c r="AB767" s="86" t="str">
        <f ca="1">IFERROR(IF(AND(J767&lt;&gt;"eigene Stoffe",VLOOKUP($E767,'SD Abgabe'!$A$32:$N$610,'SD Abgabe'!$H$28,FALSE)=0),"",IF($L767&lt;&gt;0,"",IFERROR(IF(AND(P767&gt;0,O767&lt;&gt;"",Q767&lt;&gt;"t TM"),VLOOKUP($E767,'SD Abgabe'!$A$32:$N$610,'SD Abgabe'!$H$28,FALSE)/O767*P767,VLOOKUP($E767,'SD Abgabe'!$A$32:$N$610,'SD Abgabe'!$H$28,FALSE)),""))),"")</f>
        <v/>
      </c>
      <c r="AC767" s="87"/>
      <c r="AD767" s="424" t="s">
        <v>667</v>
      </c>
      <c r="AE767" s="26" t="str">
        <f>IF($M767=0,"",IFERROR(VLOOKUP($E767,'SD Abgabe'!$A$32:$N$556,AE$20,FALSE),""))</f>
        <v/>
      </c>
      <c r="AF767" s="15">
        <f t="shared" ca="1" si="239"/>
        <v>0</v>
      </c>
      <c r="AG767">
        <f t="shared" ca="1" si="227"/>
        <v>0</v>
      </c>
      <c r="AH767">
        <f t="shared" ca="1" si="228"/>
        <v>0</v>
      </c>
      <c r="AI767">
        <f t="shared" ca="1" si="229"/>
        <v>0</v>
      </c>
      <c r="AJ767">
        <f t="shared" ca="1" si="230"/>
        <v>0</v>
      </c>
      <c r="AK767">
        <f t="shared" si="240"/>
        <v>0</v>
      </c>
      <c r="AL767" s="28" t="e">
        <f ca="1">COUNTIF(OFFSET('SD Abgabe'!$C$32,VLOOKUP(J767,Art_Abgabe,3,FALSE),0,VLOOKUP(J767,Art_Abgabe,4,FALSE)-VLOOKUP(J767,Art_Abgabe,3,FALSE)+1,1),K767)</f>
        <v>#N/A</v>
      </c>
      <c r="AM767" s="14">
        <f ca="1">COUNTIF(OFFSET('SD Abgabe'!$M$32,VLOOKUP(E767,'SD Abgabe'!$A$33:$X$485,'SD Abgabe'!$X$28,FALSE),0,1,VLOOKUP(E767,'SD Abgabe'!$A$33:$Y$485,'SD Abgabe'!$Y$28,FALSE)),M767)</f>
        <v>0</v>
      </c>
      <c r="AN767" s="91">
        <f t="shared" ca="1" si="231"/>
        <v>0</v>
      </c>
      <c r="AO767" s="98">
        <f t="shared" si="241"/>
        <v>3</v>
      </c>
      <c r="AP767" s="98">
        <f t="shared" si="232"/>
        <v>0</v>
      </c>
      <c r="AQ767" s="17" t="str">
        <f t="shared" si="233"/>
        <v>1900-1-Abgabe</v>
      </c>
    </row>
    <row r="768" spans="1:43">
      <c r="A768" s="98">
        <f t="shared" si="222"/>
        <v>0</v>
      </c>
      <c r="B768" s="98" t="str">
        <f>IF(C768=1,SUM($C$23:C768),"")</f>
        <v/>
      </c>
      <c r="C768" s="98">
        <f t="shared" si="223"/>
        <v>0</v>
      </c>
      <c r="D768" t="str">
        <f t="shared" si="235"/>
        <v>1900-1-Abgabe-</v>
      </c>
      <c r="E768" s="7" t="str">
        <f t="shared" ca="1" si="224"/>
        <v>-</v>
      </c>
      <c r="F768" s="7">
        <f t="shared" si="236"/>
        <v>1900</v>
      </c>
      <c r="G768" s="7">
        <f t="shared" si="237"/>
        <v>1</v>
      </c>
      <c r="H768" s="162">
        <f t="shared" si="234"/>
        <v>746</v>
      </c>
      <c r="I768" s="77"/>
      <c r="J768" s="78"/>
      <c r="K768" s="79"/>
      <c r="L768" s="80"/>
      <c r="M768" s="177"/>
      <c r="N768" s="309" t="str">
        <f t="shared" ca="1" si="225"/>
        <v/>
      </c>
      <c r="O768" s="310" t="str">
        <f ca="1">IFERROR(IF(VLOOKUP($E768,'SD Abgabe'!$A$32:$N$610,'SD Abgabe'!$D$28,FALSE)=0,"",VLOOKUP($E768,'SD Abgabe'!$A$32:$N$610,'SD Abgabe'!$D$28,FALSE)),"")</f>
        <v/>
      </c>
      <c r="P768" s="313"/>
      <c r="Q768" s="317" t="str">
        <f>IF(OR($M768=0,L768&lt;&gt;0),"",IFERROR(VLOOKUP($E768,'SD Abgabe'!$A$32:$N$610,'SD Abgabe'!$E$28,FALSE),""))</f>
        <v/>
      </c>
      <c r="R768" s="87"/>
      <c r="S768" s="81" t="str">
        <f t="shared" si="226"/>
        <v/>
      </c>
      <c r="T768" s="82">
        <f>IF(M768="Tierische Erzeugnisse",IF(OR($M768=0,L768&lt;&gt;0,U768&gt;0),"",IFERROR(VLOOKUP($E768,'SD Abgabe'!$A$32:$N$4326,'SD Abgabe'!$J$28,FALSE),0)),)</f>
        <v>0</v>
      </c>
      <c r="U768" s="83"/>
      <c r="V768" s="81" t="str">
        <f t="shared" si="238"/>
        <v/>
      </c>
      <c r="W768" s="82">
        <f>IF(M768="organische Düngemittel",IF(OR($M768=0,L768&lt;&gt;0,X768&gt;0),"",IFERROR(VLOOKUP($E768,'SD Abgabe'!$A$32:$N$4326,'SD Abgabe'!$J$28,FALSE),)),)</f>
        <v>0</v>
      </c>
      <c r="X768" s="84"/>
      <c r="Y768" s="85" t="str">
        <f ca="1">IFERROR(VLOOKUP($E768,'SD Abgabe'!$A$32:$N$610,Y$20,FALSE),"")</f>
        <v/>
      </c>
      <c r="Z768" s="86" t="str">
        <f ca="1">IFERROR(IF(AND(J768&lt;&gt;"eigene Stoffe",VLOOKUP($E768,'SD Abgabe'!$A$32:$N$610,'SD Abgabe'!$G$28,FALSE)=0),"",IF($L768&lt;&gt;0,"",IFERROR(IF(AND(P768&gt;0,O768&lt;&gt;"",Q768&lt;&gt;"t TM"),VLOOKUP($E768,'SD Abgabe'!$A$32:$N$610,'SD Abgabe'!$G$28,FALSE)/O768*P768,VLOOKUP($E768,'SD Abgabe'!$A$32:$N$610,'SD Abgabe'!$G$28,FALSE)),""))),"")</f>
        <v/>
      </c>
      <c r="AA768" s="87"/>
      <c r="AB768" s="86" t="str">
        <f ca="1">IFERROR(IF(AND(J768&lt;&gt;"eigene Stoffe",VLOOKUP($E768,'SD Abgabe'!$A$32:$N$610,'SD Abgabe'!$H$28,FALSE)=0),"",IF($L768&lt;&gt;0,"",IFERROR(IF(AND(P768&gt;0,O768&lt;&gt;"",Q768&lt;&gt;"t TM"),VLOOKUP($E768,'SD Abgabe'!$A$32:$N$610,'SD Abgabe'!$H$28,FALSE)/O768*P768,VLOOKUP($E768,'SD Abgabe'!$A$32:$N$610,'SD Abgabe'!$H$28,FALSE)),""))),"")</f>
        <v/>
      </c>
      <c r="AC768" s="87"/>
      <c r="AD768" s="424" t="s">
        <v>667</v>
      </c>
      <c r="AE768" s="26" t="str">
        <f>IF($M768=0,"",IFERROR(VLOOKUP($E768,'SD Abgabe'!$A$32:$N$556,AE$20,FALSE),""))</f>
        <v/>
      </c>
      <c r="AF768" s="15">
        <f t="shared" ca="1" si="239"/>
        <v>0</v>
      </c>
      <c r="AG768">
        <f t="shared" ca="1" si="227"/>
        <v>0</v>
      </c>
      <c r="AH768">
        <f t="shared" ca="1" si="228"/>
        <v>0</v>
      </c>
      <c r="AI768">
        <f t="shared" ca="1" si="229"/>
        <v>0</v>
      </c>
      <c r="AJ768">
        <f t="shared" ca="1" si="230"/>
        <v>0</v>
      </c>
      <c r="AK768">
        <f t="shared" si="240"/>
        <v>0</v>
      </c>
      <c r="AL768" s="28" t="e">
        <f ca="1">COUNTIF(OFFSET('SD Abgabe'!$C$32,VLOOKUP(J768,Art_Abgabe,3,FALSE),0,VLOOKUP(J768,Art_Abgabe,4,FALSE)-VLOOKUP(J768,Art_Abgabe,3,FALSE)+1,1),K768)</f>
        <v>#N/A</v>
      </c>
      <c r="AM768" s="14">
        <f ca="1">COUNTIF(OFFSET('SD Abgabe'!$M$32,VLOOKUP(E768,'SD Abgabe'!$A$33:$X$485,'SD Abgabe'!$X$28,FALSE),0,1,VLOOKUP(E768,'SD Abgabe'!$A$33:$Y$485,'SD Abgabe'!$Y$28,FALSE)),M768)</f>
        <v>0</v>
      </c>
      <c r="AN768" s="91">
        <f t="shared" ca="1" si="231"/>
        <v>0</v>
      </c>
      <c r="AO768" s="98">
        <f t="shared" si="241"/>
        <v>3</v>
      </c>
      <c r="AP768" s="98">
        <f t="shared" si="232"/>
        <v>0</v>
      </c>
      <c r="AQ768" s="17" t="str">
        <f t="shared" si="233"/>
        <v>1900-1-Abgabe</v>
      </c>
    </row>
    <row r="769" spans="1:43">
      <c r="A769" s="98">
        <f t="shared" si="222"/>
        <v>0</v>
      </c>
      <c r="B769" s="98" t="str">
        <f>IF(C769=1,SUM($C$23:C769),"")</f>
        <v/>
      </c>
      <c r="C769" s="98">
        <f t="shared" si="223"/>
        <v>0</v>
      </c>
      <c r="D769" t="str">
        <f t="shared" si="235"/>
        <v>1900-1-Abgabe-</v>
      </c>
      <c r="E769" s="7" t="str">
        <f t="shared" ca="1" si="224"/>
        <v>-</v>
      </c>
      <c r="F769" s="7">
        <f t="shared" si="236"/>
        <v>1900</v>
      </c>
      <c r="G769" s="7">
        <f t="shared" si="237"/>
        <v>1</v>
      </c>
      <c r="H769" s="162">
        <f t="shared" si="234"/>
        <v>747</v>
      </c>
      <c r="I769" s="77"/>
      <c r="J769" s="78"/>
      <c r="K769" s="79"/>
      <c r="L769" s="80"/>
      <c r="M769" s="177"/>
      <c r="N769" s="309" t="str">
        <f t="shared" ca="1" si="225"/>
        <v/>
      </c>
      <c r="O769" s="310" t="str">
        <f ca="1">IFERROR(IF(VLOOKUP($E769,'SD Abgabe'!$A$32:$N$610,'SD Abgabe'!$D$28,FALSE)=0,"",VLOOKUP($E769,'SD Abgabe'!$A$32:$N$610,'SD Abgabe'!$D$28,FALSE)),"")</f>
        <v/>
      </c>
      <c r="P769" s="313"/>
      <c r="Q769" s="317" t="str">
        <f>IF(OR($M769=0,L769&lt;&gt;0),"",IFERROR(VLOOKUP($E769,'SD Abgabe'!$A$32:$N$610,'SD Abgabe'!$E$28,FALSE),""))</f>
        <v/>
      </c>
      <c r="R769" s="87"/>
      <c r="S769" s="81" t="str">
        <f t="shared" si="226"/>
        <v/>
      </c>
      <c r="T769" s="82">
        <f>IF(M769="Tierische Erzeugnisse",IF(OR($M769=0,L769&lt;&gt;0,U769&gt;0),"",IFERROR(VLOOKUP($E769,'SD Abgabe'!$A$32:$N$4326,'SD Abgabe'!$J$28,FALSE),0)),)</f>
        <v>0</v>
      </c>
      <c r="U769" s="83"/>
      <c r="V769" s="81" t="str">
        <f t="shared" si="238"/>
        <v/>
      </c>
      <c r="W769" s="82">
        <f>IF(M769="organische Düngemittel",IF(OR($M769=0,L769&lt;&gt;0,X769&gt;0),"",IFERROR(VLOOKUP($E769,'SD Abgabe'!$A$32:$N$4326,'SD Abgabe'!$J$28,FALSE),)),)</f>
        <v>0</v>
      </c>
      <c r="X769" s="84"/>
      <c r="Y769" s="85" t="str">
        <f ca="1">IFERROR(VLOOKUP($E769,'SD Abgabe'!$A$32:$N$610,Y$20,FALSE),"")</f>
        <v/>
      </c>
      <c r="Z769" s="86" t="str">
        <f ca="1">IFERROR(IF(AND(J769&lt;&gt;"eigene Stoffe",VLOOKUP($E769,'SD Abgabe'!$A$32:$N$610,'SD Abgabe'!$G$28,FALSE)=0),"",IF($L769&lt;&gt;0,"",IFERROR(IF(AND(P769&gt;0,O769&lt;&gt;"",Q769&lt;&gt;"t TM"),VLOOKUP($E769,'SD Abgabe'!$A$32:$N$610,'SD Abgabe'!$G$28,FALSE)/O769*P769,VLOOKUP($E769,'SD Abgabe'!$A$32:$N$610,'SD Abgabe'!$G$28,FALSE)),""))),"")</f>
        <v/>
      </c>
      <c r="AA769" s="87"/>
      <c r="AB769" s="86" t="str">
        <f ca="1">IFERROR(IF(AND(J769&lt;&gt;"eigene Stoffe",VLOOKUP($E769,'SD Abgabe'!$A$32:$N$610,'SD Abgabe'!$H$28,FALSE)=0),"",IF($L769&lt;&gt;0,"",IFERROR(IF(AND(P769&gt;0,O769&lt;&gt;"",Q769&lt;&gt;"t TM"),VLOOKUP($E769,'SD Abgabe'!$A$32:$N$610,'SD Abgabe'!$H$28,FALSE)/O769*P769,VLOOKUP($E769,'SD Abgabe'!$A$32:$N$610,'SD Abgabe'!$H$28,FALSE)),""))),"")</f>
        <v/>
      </c>
      <c r="AC769" s="87"/>
      <c r="AD769" s="424" t="s">
        <v>667</v>
      </c>
      <c r="AE769" s="26" t="str">
        <f>IF($M769=0,"",IFERROR(VLOOKUP($E769,'SD Abgabe'!$A$32:$N$556,AE$20,FALSE),""))</f>
        <v/>
      </c>
      <c r="AF769" s="15">
        <f t="shared" ca="1" si="239"/>
        <v>0</v>
      </c>
      <c r="AG769">
        <f t="shared" ca="1" si="227"/>
        <v>0</v>
      </c>
      <c r="AH769">
        <f t="shared" ca="1" si="228"/>
        <v>0</v>
      </c>
      <c r="AI769">
        <f t="shared" ca="1" si="229"/>
        <v>0</v>
      </c>
      <c r="AJ769">
        <f t="shared" ca="1" si="230"/>
        <v>0</v>
      </c>
      <c r="AK769">
        <f t="shared" si="240"/>
        <v>0</v>
      </c>
      <c r="AL769" s="28" t="e">
        <f ca="1">COUNTIF(OFFSET('SD Abgabe'!$C$32,VLOOKUP(J769,Art_Abgabe,3,FALSE),0,VLOOKUP(J769,Art_Abgabe,4,FALSE)-VLOOKUP(J769,Art_Abgabe,3,FALSE)+1,1),K769)</f>
        <v>#N/A</v>
      </c>
      <c r="AM769" s="14">
        <f ca="1">COUNTIF(OFFSET('SD Abgabe'!$M$32,VLOOKUP(E769,'SD Abgabe'!$A$33:$X$485,'SD Abgabe'!$X$28,FALSE),0,1,VLOOKUP(E769,'SD Abgabe'!$A$33:$Y$485,'SD Abgabe'!$Y$28,FALSE)),M769)</f>
        <v>0</v>
      </c>
      <c r="AN769" s="91">
        <f t="shared" ca="1" si="231"/>
        <v>0</v>
      </c>
      <c r="AO769" s="98">
        <f t="shared" si="241"/>
        <v>3</v>
      </c>
      <c r="AP769" s="98">
        <f t="shared" si="232"/>
        <v>0</v>
      </c>
      <c r="AQ769" s="17" t="str">
        <f t="shared" si="233"/>
        <v>1900-1-Abgabe</v>
      </c>
    </row>
    <row r="770" spans="1:43">
      <c r="A770" s="98">
        <f t="shared" si="222"/>
        <v>0</v>
      </c>
      <c r="B770" s="98" t="str">
        <f>IF(C770=1,SUM($C$23:C770),"")</f>
        <v/>
      </c>
      <c r="C770" s="98">
        <f t="shared" si="223"/>
        <v>0</v>
      </c>
      <c r="D770" t="str">
        <f t="shared" si="235"/>
        <v>1900-1-Abgabe-</v>
      </c>
      <c r="E770" s="7" t="str">
        <f t="shared" ca="1" si="224"/>
        <v>-</v>
      </c>
      <c r="F770" s="7">
        <f t="shared" si="236"/>
        <v>1900</v>
      </c>
      <c r="G770" s="7">
        <f t="shared" si="237"/>
        <v>1</v>
      </c>
      <c r="H770" s="162">
        <f t="shared" si="234"/>
        <v>748</v>
      </c>
      <c r="I770" s="77"/>
      <c r="J770" s="78"/>
      <c r="K770" s="79"/>
      <c r="L770" s="80"/>
      <c r="M770" s="177"/>
      <c r="N770" s="309" t="str">
        <f t="shared" ca="1" si="225"/>
        <v/>
      </c>
      <c r="O770" s="310" t="str">
        <f ca="1">IFERROR(IF(VLOOKUP($E770,'SD Abgabe'!$A$32:$N$610,'SD Abgabe'!$D$28,FALSE)=0,"",VLOOKUP($E770,'SD Abgabe'!$A$32:$N$610,'SD Abgabe'!$D$28,FALSE)),"")</f>
        <v/>
      </c>
      <c r="P770" s="313"/>
      <c r="Q770" s="317" t="str">
        <f>IF(OR($M770=0,L770&lt;&gt;0),"",IFERROR(VLOOKUP($E770,'SD Abgabe'!$A$32:$N$610,'SD Abgabe'!$E$28,FALSE),""))</f>
        <v/>
      </c>
      <c r="R770" s="87"/>
      <c r="S770" s="81" t="str">
        <f t="shared" si="226"/>
        <v/>
      </c>
      <c r="T770" s="82">
        <f>IF(M770="Tierische Erzeugnisse",IF(OR($M770=0,L770&lt;&gt;0,U770&gt;0),"",IFERROR(VLOOKUP($E770,'SD Abgabe'!$A$32:$N$4326,'SD Abgabe'!$J$28,FALSE),0)),)</f>
        <v>0</v>
      </c>
      <c r="U770" s="83"/>
      <c r="V770" s="81" t="str">
        <f t="shared" si="238"/>
        <v/>
      </c>
      <c r="W770" s="82">
        <f>IF(M770="organische Düngemittel",IF(OR($M770=0,L770&lt;&gt;0,X770&gt;0),"",IFERROR(VLOOKUP($E770,'SD Abgabe'!$A$32:$N$4326,'SD Abgabe'!$J$28,FALSE),)),)</f>
        <v>0</v>
      </c>
      <c r="X770" s="84"/>
      <c r="Y770" s="85" t="str">
        <f ca="1">IFERROR(VLOOKUP($E770,'SD Abgabe'!$A$32:$N$610,Y$20,FALSE),"")</f>
        <v/>
      </c>
      <c r="Z770" s="86" t="str">
        <f ca="1">IFERROR(IF(AND(J770&lt;&gt;"eigene Stoffe",VLOOKUP($E770,'SD Abgabe'!$A$32:$N$610,'SD Abgabe'!$G$28,FALSE)=0),"",IF($L770&lt;&gt;0,"",IFERROR(IF(AND(P770&gt;0,O770&lt;&gt;"",Q770&lt;&gt;"t TM"),VLOOKUP($E770,'SD Abgabe'!$A$32:$N$610,'SD Abgabe'!$G$28,FALSE)/O770*P770,VLOOKUP($E770,'SD Abgabe'!$A$32:$N$610,'SD Abgabe'!$G$28,FALSE)),""))),"")</f>
        <v/>
      </c>
      <c r="AA770" s="87"/>
      <c r="AB770" s="86" t="str">
        <f ca="1">IFERROR(IF(AND(J770&lt;&gt;"eigene Stoffe",VLOOKUP($E770,'SD Abgabe'!$A$32:$N$610,'SD Abgabe'!$H$28,FALSE)=0),"",IF($L770&lt;&gt;0,"",IFERROR(IF(AND(P770&gt;0,O770&lt;&gt;"",Q770&lt;&gt;"t TM"),VLOOKUP($E770,'SD Abgabe'!$A$32:$N$610,'SD Abgabe'!$H$28,FALSE)/O770*P770,VLOOKUP($E770,'SD Abgabe'!$A$32:$N$610,'SD Abgabe'!$H$28,FALSE)),""))),"")</f>
        <v/>
      </c>
      <c r="AC770" s="87"/>
      <c r="AD770" s="424" t="s">
        <v>667</v>
      </c>
      <c r="AE770" s="26" t="str">
        <f>IF($M770=0,"",IFERROR(VLOOKUP($E770,'SD Abgabe'!$A$32:$N$556,AE$20,FALSE),""))</f>
        <v/>
      </c>
      <c r="AF770" s="15">
        <f t="shared" ca="1" si="239"/>
        <v>0</v>
      </c>
      <c r="AG770">
        <f t="shared" ca="1" si="227"/>
        <v>0</v>
      </c>
      <c r="AH770">
        <f t="shared" ca="1" si="228"/>
        <v>0</v>
      </c>
      <c r="AI770">
        <f t="shared" ca="1" si="229"/>
        <v>0</v>
      </c>
      <c r="AJ770">
        <f t="shared" ca="1" si="230"/>
        <v>0</v>
      </c>
      <c r="AK770">
        <f t="shared" si="240"/>
        <v>0</v>
      </c>
      <c r="AL770" s="28" t="e">
        <f ca="1">COUNTIF(OFFSET('SD Abgabe'!$C$32,VLOOKUP(J770,Art_Abgabe,3,FALSE),0,VLOOKUP(J770,Art_Abgabe,4,FALSE)-VLOOKUP(J770,Art_Abgabe,3,FALSE)+1,1),K770)</f>
        <v>#N/A</v>
      </c>
      <c r="AM770" s="14">
        <f ca="1">COUNTIF(OFFSET('SD Abgabe'!$M$32,VLOOKUP(E770,'SD Abgabe'!$A$33:$X$485,'SD Abgabe'!$X$28,FALSE),0,1,VLOOKUP(E770,'SD Abgabe'!$A$33:$Y$485,'SD Abgabe'!$Y$28,FALSE)),M770)</f>
        <v>0</v>
      </c>
      <c r="AN770" s="91">
        <f t="shared" ca="1" si="231"/>
        <v>0</v>
      </c>
      <c r="AO770" s="98">
        <f t="shared" si="241"/>
        <v>3</v>
      </c>
      <c r="AP770" s="98">
        <f t="shared" si="232"/>
        <v>0</v>
      </c>
      <c r="AQ770" s="17" t="str">
        <f t="shared" si="233"/>
        <v>1900-1-Abgabe</v>
      </c>
    </row>
    <row r="771" spans="1:43">
      <c r="A771" s="98">
        <f t="shared" si="222"/>
        <v>0</v>
      </c>
      <c r="B771" s="98" t="str">
        <f>IF(C771=1,SUM($C$23:C771),"")</f>
        <v/>
      </c>
      <c r="C771" s="98">
        <f t="shared" si="223"/>
        <v>0</v>
      </c>
      <c r="D771" t="str">
        <f t="shared" si="235"/>
        <v>1900-1-Abgabe-</v>
      </c>
      <c r="E771" s="7" t="str">
        <f t="shared" ca="1" si="224"/>
        <v>-</v>
      </c>
      <c r="F771" s="7">
        <f t="shared" si="236"/>
        <v>1900</v>
      </c>
      <c r="G771" s="7">
        <f t="shared" si="237"/>
        <v>1</v>
      </c>
      <c r="H771" s="162">
        <f t="shared" si="234"/>
        <v>749</v>
      </c>
      <c r="I771" s="77"/>
      <c r="J771" s="78"/>
      <c r="K771" s="79"/>
      <c r="L771" s="80"/>
      <c r="M771" s="177"/>
      <c r="N771" s="309" t="str">
        <f t="shared" ca="1" si="225"/>
        <v/>
      </c>
      <c r="O771" s="310" t="str">
        <f ca="1">IFERROR(IF(VLOOKUP($E771,'SD Abgabe'!$A$32:$N$610,'SD Abgabe'!$D$28,FALSE)=0,"",VLOOKUP($E771,'SD Abgabe'!$A$32:$N$610,'SD Abgabe'!$D$28,FALSE)),"")</f>
        <v/>
      </c>
      <c r="P771" s="313"/>
      <c r="Q771" s="317" t="str">
        <f>IF(OR($M771=0,L771&lt;&gt;0),"",IFERROR(VLOOKUP($E771,'SD Abgabe'!$A$32:$N$610,'SD Abgabe'!$E$28,FALSE),""))</f>
        <v/>
      </c>
      <c r="R771" s="87"/>
      <c r="S771" s="81" t="str">
        <f t="shared" si="226"/>
        <v/>
      </c>
      <c r="T771" s="82">
        <f>IF(M771="Tierische Erzeugnisse",IF(OR($M771=0,L771&lt;&gt;0,U771&gt;0),"",IFERROR(VLOOKUP($E771,'SD Abgabe'!$A$32:$N$4326,'SD Abgabe'!$J$28,FALSE),0)),)</f>
        <v>0</v>
      </c>
      <c r="U771" s="83"/>
      <c r="V771" s="81" t="str">
        <f t="shared" si="238"/>
        <v/>
      </c>
      <c r="W771" s="82">
        <f>IF(M771="organische Düngemittel",IF(OR($M771=0,L771&lt;&gt;0,X771&gt;0),"",IFERROR(VLOOKUP($E771,'SD Abgabe'!$A$32:$N$4326,'SD Abgabe'!$J$28,FALSE),)),)</f>
        <v>0</v>
      </c>
      <c r="X771" s="84"/>
      <c r="Y771" s="85" t="str">
        <f ca="1">IFERROR(VLOOKUP($E771,'SD Abgabe'!$A$32:$N$610,Y$20,FALSE),"")</f>
        <v/>
      </c>
      <c r="Z771" s="86" t="str">
        <f ca="1">IFERROR(IF(AND(J771&lt;&gt;"eigene Stoffe",VLOOKUP($E771,'SD Abgabe'!$A$32:$N$610,'SD Abgabe'!$G$28,FALSE)=0),"",IF($L771&lt;&gt;0,"",IFERROR(IF(AND(P771&gt;0,O771&lt;&gt;"",Q771&lt;&gt;"t TM"),VLOOKUP($E771,'SD Abgabe'!$A$32:$N$610,'SD Abgabe'!$G$28,FALSE)/O771*P771,VLOOKUP($E771,'SD Abgabe'!$A$32:$N$610,'SD Abgabe'!$G$28,FALSE)),""))),"")</f>
        <v/>
      </c>
      <c r="AA771" s="87"/>
      <c r="AB771" s="86" t="str">
        <f ca="1">IFERROR(IF(AND(J771&lt;&gt;"eigene Stoffe",VLOOKUP($E771,'SD Abgabe'!$A$32:$N$610,'SD Abgabe'!$H$28,FALSE)=0),"",IF($L771&lt;&gt;0,"",IFERROR(IF(AND(P771&gt;0,O771&lt;&gt;"",Q771&lt;&gt;"t TM"),VLOOKUP($E771,'SD Abgabe'!$A$32:$N$610,'SD Abgabe'!$H$28,FALSE)/O771*P771,VLOOKUP($E771,'SD Abgabe'!$A$32:$N$610,'SD Abgabe'!$H$28,FALSE)),""))),"")</f>
        <v/>
      </c>
      <c r="AC771" s="87"/>
      <c r="AD771" s="424" t="s">
        <v>667</v>
      </c>
      <c r="AE771" s="26" t="str">
        <f>IF($M771=0,"",IFERROR(VLOOKUP($E771,'SD Abgabe'!$A$32:$N$556,AE$20,FALSE),""))</f>
        <v/>
      </c>
      <c r="AF771" s="15">
        <f t="shared" ca="1" si="239"/>
        <v>0</v>
      </c>
      <c r="AG771">
        <f t="shared" ca="1" si="227"/>
        <v>0</v>
      </c>
      <c r="AH771">
        <f t="shared" ca="1" si="228"/>
        <v>0</v>
      </c>
      <c r="AI771">
        <f t="shared" ca="1" si="229"/>
        <v>0</v>
      </c>
      <c r="AJ771">
        <f t="shared" ca="1" si="230"/>
        <v>0</v>
      </c>
      <c r="AK771">
        <f t="shared" si="240"/>
        <v>0</v>
      </c>
      <c r="AL771" s="28" t="e">
        <f ca="1">COUNTIF(OFFSET('SD Abgabe'!$C$32,VLOOKUP(J771,Art_Abgabe,3,FALSE),0,VLOOKUP(J771,Art_Abgabe,4,FALSE)-VLOOKUP(J771,Art_Abgabe,3,FALSE)+1,1),K771)</f>
        <v>#N/A</v>
      </c>
      <c r="AM771" s="14">
        <f ca="1">COUNTIF(OFFSET('SD Abgabe'!$M$32,VLOOKUP(E771,'SD Abgabe'!$A$33:$X$485,'SD Abgabe'!$X$28,FALSE),0,1,VLOOKUP(E771,'SD Abgabe'!$A$33:$Y$485,'SD Abgabe'!$Y$28,FALSE)),M771)</f>
        <v>0</v>
      </c>
      <c r="AN771" s="91">
        <f t="shared" ca="1" si="231"/>
        <v>0</v>
      </c>
      <c r="AO771" s="98">
        <f t="shared" si="241"/>
        <v>3</v>
      </c>
      <c r="AP771" s="98">
        <f t="shared" si="232"/>
        <v>0</v>
      </c>
      <c r="AQ771" s="17" t="str">
        <f t="shared" si="233"/>
        <v>1900-1-Abgabe</v>
      </c>
    </row>
    <row r="772" spans="1:43">
      <c r="A772" s="98">
        <f t="shared" si="222"/>
        <v>0</v>
      </c>
      <c r="B772" s="98" t="str">
        <f>IF(C772=1,SUM($C$23:C772),"")</f>
        <v/>
      </c>
      <c r="C772" s="98">
        <f t="shared" si="223"/>
        <v>0</v>
      </c>
      <c r="D772" t="str">
        <f t="shared" si="235"/>
        <v>1900-1-Abgabe-</v>
      </c>
      <c r="E772" s="7" t="str">
        <f t="shared" ca="1" si="224"/>
        <v>-</v>
      </c>
      <c r="F772" s="7">
        <f t="shared" si="236"/>
        <v>1900</v>
      </c>
      <c r="G772" s="7">
        <f t="shared" si="237"/>
        <v>1</v>
      </c>
      <c r="H772" s="162">
        <f t="shared" si="234"/>
        <v>750</v>
      </c>
      <c r="I772" s="77"/>
      <c r="J772" s="78"/>
      <c r="K772" s="79"/>
      <c r="L772" s="80"/>
      <c r="M772" s="177"/>
      <c r="N772" s="309" t="str">
        <f t="shared" ca="1" si="225"/>
        <v/>
      </c>
      <c r="O772" s="310" t="str">
        <f ca="1">IFERROR(IF(VLOOKUP($E772,'SD Abgabe'!$A$32:$N$610,'SD Abgabe'!$D$28,FALSE)=0,"",VLOOKUP($E772,'SD Abgabe'!$A$32:$N$610,'SD Abgabe'!$D$28,FALSE)),"")</f>
        <v/>
      </c>
      <c r="P772" s="313"/>
      <c r="Q772" s="317" t="str">
        <f>IF(OR($M772=0,L772&lt;&gt;0),"",IFERROR(VLOOKUP($E772,'SD Abgabe'!$A$32:$N$610,'SD Abgabe'!$E$28,FALSE),""))</f>
        <v/>
      </c>
      <c r="R772" s="87"/>
      <c r="S772" s="81" t="str">
        <f t="shared" si="226"/>
        <v/>
      </c>
      <c r="T772" s="82">
        <f>IF(M772="Tierische Erzeugnisse",IF(OR($M772=0,L772&lt;&gt;0,U772&gt;0),"",IFERROR(VLOOKUP($E772,'SD Abgabe'!$A$32:$N$4326,'SD Abgabe'!$J$28,FALSE),0)),)</f>
        <v>0</v>
      </c>
      <c r="U772" s="83"/>
      <c r="V772" s="81" t="str">
        <f t="shared" si="238"/>
        <v/>
      </c>
      <c r="W772" s="82">
        <f>IF(M772="organische Düngemittel",IF(OR($M772=0,L772&lt;&gt;0,X772&gt;0),"",IFERROR(VLOOKUP($E772,'SD Abgabe'!$A$32:$N$4326,'SD Abgabe'!$J$28,FALSE),)),)</f>
        <v>0</v>
      </c>
      <c r="X772" s="84"/>
      <c r="Y772" s="85" t="str">
        <f ca="1">IFERROR(VLOOKUP($E772,'SD Abgabe'!$A$32:$N$610,Y$20,FALSE),"")</f>
        <v/>
      </c>
      <c r="Z772" s="86" t="str">
        <f ca="1">IFERROR(IF(AND(J772&lt;&gt;"eigene Stoffe",VLOOKUP($E772,'SD Abgabe'!$A$32:$N$610,'SD Abgabe'!$G$28,FALSE)=0),"",IF($L772&lt;&gt;0,"",IFERROR(IF(AND(P772&gt;0,O772&lt;&gt;"",Q772&lt;&gt;"t TM"),VLOOKUP($E772,'SD Abgabe'!$A$32:$N$610,'SD Abgabe'!$G$28,FALSE)/O772*P772,VLOOKUP($E772,'SD Abgabe'!$A$32:$N$610,'SD Abgabe'!$G$28,FALSE)),""))),"")</f>
        <v/>
      </c>
      <c r="AA772" s="87"/>
      <c r="AB772" s="86" t="str">
        <f ca="1">IFERROR(IF(AND(J772&lt;&gt;"eigene Stoffe",VLOOKUP($E772,'SD Abgabe'!$A$32:$N$610,'SD Abgabe'!$H$28,FALSE)=0),"",IF($L772&lt;&gt;0,"",IFERROR(IF(AND(P772&gt;0,O772&lt;&gt;"",Q772&lt;&gt;"t TM"),VLOOKUP($E772,'SD Abgabe'!$A$32:$N$610,'SD Abgabe'!$H$28,FALSE)/O772*P772,VLOOKUP($E772,'SD Abgabe'!$A$32:$N$610,'SD Abgabe'!$H$28,FALSE)),""))),"")</f>
        <v/>
      </c>
      <c r="AC772" s="87"/>
      <c r="AD772" s="424" t="s">
        <v>667</v>
      </c>
      <c r="AE772" s="26" t="str">
        <f>IF($M772=0,"",IFERROR(VLOOKUP($E772,'SD Abgabe'!$A$32:$N$556,AE$20,FALSE),""))</f>
        <v/>
      </c>
      <c r="AF772" s="15">
        <f t="shared" ca="1" si="239"/>
        <v>0</v>
      </c>
      <c r="AG772">
        <f t="shared" ca="1" si="227"/>
        <v>0</v>
      </c>
      <c r="AH772">
        <f t="shared" ca="1" si="228"/>
        <v>0</v>
      </c>
      <c r="AI772">
        <f t="shared" ca="1" si="229"/>
        <v>0</v>
      </c>
      <c r="AJ772">
        <f t="shared" ca="1" si="230"/>
        <v>0</v>
      </c>
      <c r="AK772">
        <f t="shared" si="240"/>
        <v>0</v>
      </c>
      <c r="AL772" s="28" t="e">
        <f ca="1">COUNTIF(OFFSET('SD Abgabe'!$C$32,VLOOKUP(J772,Art_Abgabe,3,FALSE),0,VLOOKUP(J772,Art_Abgabe,4,FALSE)-VLOOKUP(J772,Art_Abgabe,3,FALSE)+1,1),K772)</f>
        <v>#N/A</v>
      </c>
      <c r="AM772" s="14">
        <f ca="1">COUNTIF(OFFSET('SD Abgabe'!$M$32,VLOOKUP(E772,'SD Abgabe'!$A$33:$X$485,'SD Abgabe'!$X$28,FALSE),0,1,VLOOKUP(E772,'SD Abgabe'!$A$33:$Y$485,'SD Abgabe'!$Y$28,FALSE)),M772)</f>
        <v>0</v>
      </c>
      <c r="AN772" s="91">
        <f t="shared" ca="1" si="231"/>
        <v>0</v>
      </c>
      <c r="AO772" s="98">
        <f t="shared" si="241"/>
        <v>3</v>
      </c>
      <c r="AP772" s="98">
        <f t="shared" si="232"/>
        <v>0</v>
      </c>
      <c r="AQ772" s="17" t="str">
        <f t="shared" si="233"/>
        <v>1900-1-Abgabe</v>
      </c>
    </row>
    <row r="773" spans="1:43">
      <c r="A773" s="98">
        <f t="shared" si="222"/>
        <v>0</v>
      </c>
      <c r="B773" s="98" t="str">
        <f>IF(C773=1,SUM($C$23:C773),"")</f>
        <v/>
      </c>
      <c r="C773" s="98">
        <f t="shared" si="223"/>
        <v>0</v>
      </c>
      <c r="D773" t="str">
        <f t="shared" si="235"/>
        <v>1900-1-Abgabe-</v>
      </c>
      <c r="E773" s="7" t="str">
        <f t="shared" ca="1" si="224"/>
        <v>-</v>
      </c>
      <c r="F773" s="7">
        <f t="shared" si="236"/>
        <v>1900</v>
      </c>
      <c r="G773" s="7">
        <f t="shared" si="237"/>
        <v>1</v>
      </c>
      <c r="H773" s="162">
        <f t="shared" si="234"/>
        <v>751</v>
      </c>
      <c r="I773" s="77"/>
      <c r="J773" s="78"/>
      <c r="K773" s="79"/>
      <c r="L773" s="80"/>
      <c r="M773" s="177"/>
      <c r="N773" s="309" t="str">
        <f t="shared" ca="1" si="225"/>
        <v/>
      </c>
      <c r="O773" s="310" t="str">
        <f ca="1">IFERROR(IF(VLOOKUP($E773,'SD Abgabe'!$A$32:$N$610,'SD Abgabe'!$D$28,FALSE)=0,"",VLOOKUP($E773,'SD Abgabe'!$A$32:$N$610,'SD Abgabe'!$D$28,FALSE)),"")</f>
        <v/>
      </c>
      <c r="P773" s="313"/>
      <c r="Q773" s="317" t="str">
        <f>IF(OR($M773=0,L773&lt;&gt;0),"",IFERROR(VLOOKUP($E773,'SD Abgabe'!$A$32:$N$610,'SD Abgabe'!$E$28,FALSE),""))</f>
        <v/>
      </c>
      <c r="R773" s="87"/>
      <c r="S773" s="81" t="str">
        <f t="shared" si="226"/>
        <v/>
      </c>
      <c r="T773" s="82">
        <f>IF(M773="Tierische Erzeugnisse",IF(OR($M773=0,L773&lt;&gt;0,U773&gt;0),"",IFERROR(VLOOKUP($E773,'SD Abgabe'!$A$32:$N$4326,'SD Abgabe'!$J$28,FALSE),0)),)</f>
        <v>0</v>
      </c>
      <c r="U773" s="83"/>
      <c r="V773" s="81" t="str">
        <f t="shared" si="238"/>
        <v/>
      </c>
      <c r="W773" s="82">
        <f>IF(M773="organische Düngemittel",IF(OR($M773=0,L773&lt;&gt;0,X773&gt;0),"",IFERROR(VLOOKUP($E773,'SD Abgabe'!$A$32:$N$4326,'SD Abgabe'!$J$28,FALSE),)),)</f>
        <v>0</v>
      </c>
      <c r="X773" s="84"/>
      <c r="Y773" s="85" t="str">
        <f ca="1">IFERROR(VLOOKUP($E773,'SD Abgabe'!$A$32:$N$610,Y$20,FALSE),"")</f>
        <v/>
      </c>
      <c r="Z773" s="86" t="str">
        <f ca="1">IFERROR(IF(AND(J773&lt;&gt;"eigene Stoffe",VLOOKUP($E773,'SD Abgabe'!$A$32:$N$610,'SD Abgabe'!$G$28,FALSE)=0),"",IF($L773&lt;&gt;0,"",IFERROR(IF(AND(P773&gt;0,O773&lt;&gt;"",Q773&lt;&gt;"t TM"),VLOOKUP($E773,'SD Abgabe'!$A$32:$N$610,'SD Abgabe'!$G$28,FALSE)/O773*P773,VLOOKUP($E773,'SD Abgabe'!$A$32:$N$610,'SD Abgabe'!$G$28,FALSE)),""))),"")</f>
        <v/>
      </c>
      <c r="AA773" s="87"/>
      <c r="AB773" s="86" t="str">
        <f ca="1">IFERROR(IF(AND(J773&lt;&gt;"eigene Stoffe",VLOOKUP($E773,'SD Abgabe'!$A$32:$N$610,'SD Abgabe'!$H$28,FALSE)=0),"",IF($L773&lt;&gt;0,"",IFERROR(IF(AND(P773&gt;0,O773&lt;&gt;"",Q773&lt;&gt;"t TM"),VLOOKUP($E773,'SD Abgabe'!$A$32:$N$610,'SD Abgabe'!$H$28,FALSE)/O773*P773,VLOOKUP($E773,'SD Abgabe'!$A$32:$N$610,'SD Abgabe'!$H$28,FALSE)),""))),"")</f>
        <v/>
      </c>
      <c r="AC773" s="87"/>
      <c r="AD773" s="424" t="s">
        <v>667</v>
      </c>
      <c r="AE773" s="26" t="str">
        <f>IF($M773=0,"",IFERROR(VLOOKUP($E773,'SD Abgabe'!$A$32:$N$556,AE$20,FALSE),""))</f>
        <v/>
      </c>
      <c r="AF773" s="15">
        <f t="shared" ca="1" si="239"/>
        <v>0</v>
      </c>
      <c r="AG773">
        <f t="shared" ca="1" si="227"/>
        <v>0</v>
      </c>
      <c r="AH773">
        <f t="shared" ca="1" si="228"/>
        <v>0</v>
      </c>
      <c r="AI773">
        <f t="shared" ca="1" si="229"/>
        <v>0</v>
      </c>
      <c r="AJ773">
        <f t="shared" ca="1" si="230"/>
        <v>0</v>
      </c>
      <c r="AK773">
        <f t="shared" si="240"/>
        <v>0</v>
      </c>
      <c r="AL773" s="28" t="e">
        <f ca="1">COUNTIF(OFFSET('SD Abgabe'!$C$32,VLOOKUP(J773,Art_Abgabe,3,FALSE),0,VLOOKUP(J773,Art_Abgabe,4,FALSE)-VLOOKUP(J773,Art_Abgabe,3,FALSE)+1,1),K773)</f>
        <v>#N/A</v>
      </c>
      <c r="AM773" s="14">
        <f ca="1">COUNTIF(OFFSET('SD Abgabe'!$M$32,VLOOKUP(E773,'SD Abgabe'!$A$33:$X$485,'SD Abgabe'!$X$28,FALSE),0,1,VLOOKUP(E773,'SD Abgabe'!$A$33:$Y$485,'SD Abgabe'!$Y$28,FALSE)),M773)</f>
        <v>0</v>
      </c>
      <c r="AN773" s="91">
        <f t="shared" ca="1" si="231"/>
        <v>0</v>
      </c>
      <c r="AO773" s="98">
        <f t="shared" si="241"/>
        <v>3</v>
      </c>
      <c r="AP773" s="98">
        <f t="shared" si="232"/>
        <v>0</v>
      </c>
      <c r="AQ773" s="17" t="str">
        <f t="shared" si="233"/>
        <v>1900-1-Abgabe</v>
      </c>
    </row>
    <row r="774" spans="1:43">
      <c r="A774" s="98">
        <f t="shared" si="222"/>
        <v>0</v>
      </c>
      <c r="B774" s="98" t="str">
        <f>IF(C774=1,SUM($C$23:C774),"")</f>
        <v/>
      </c>
      <c r="C774" s="98">
        <f t="shared" si="223"/>
        <v>0</v>
      </c>
      <c r="D774" t="str">
        <f t="shared" si="235"/>
        <v>1900-1-Abgabe-</v>
      </c>
      <c r="E774" s="7" t="str">
        <f t="shared" ca="1" si="224"/>
        <v>-</v>
      </c>
      <c r="F774" s="7">
        <f t="shared" si="236"/>
        <v>1900</v>
      </c>
      <c r="G774" s="7">
        <f t="shared" si="237"/>
        <v>1</v>
      </c>
      <c r="H774" s="162">
        <f t="shared" si="234"/>
        <v>752</v>
      </c>
      <c r="I774" s="77"/>
      <c r="J774" s="78"/>
      <c r="K774" s="79"/>
      <c r="L774" s="80"/>
      <c r="M774" s="177"/>
      <c r="N774" s="309" t="str">
        <f t="shared" ca="1" si="225"/>
        <v/>
      </c>
      <c r="O774" s="310" t="str">
        <f ca="1">IFERROR(IF(VLOOKUP($E774,'SD Abgabe'!$A$32:$N$610,'SD Abgabe'!$D$28,FALSE)=0,"",VLOOKUP($E774,'SD Abgabe'!$A$32:$N$610,'SD Abgabe'!$D$28,FALSE)),"")</f>
        <v/>
      </c>
      <c r="P774" s="313"/>
      <c r="Q774" s="317" t="str">
        <f>IF(OR($M774=0,L774&lt;&gt;0),"",IFERROR(VLOOKUP($E774,'SD Abgabe'!$A$32:$N$610,'SD Abgabe'!$E$28,FALSE),""))</f>
        <v/>
      </c>
      <c r="R774" s="87"/>
      <c r="S774" s="81" t="str">
        <f t="shared" si="226"/>
        <v/>
      </c>
      <c r="T774" s="82">
        <f>IF(M774="Tierische Erzeugnisse",IF(OR($M774=0,L774&lt;&gt;0,U774&gt;0),"",IFERROR(VLOOKUP($E774,'SD Abgabe'!$A$32:$N$4326,'SD Abgabe'!$J$28,FALSE),0)),)</f>
        <v>0</v>
      </c>
      <c r="U774" s="83"/>
      <c r="V774" s="81" t="str">
        <f t="shared" si="238"/>
        <v/>
      </c>
      <c r="W774" s="82">
        <f>IF(M774="organische Düngemittel",IF(OR($M774=0,L774&lt;&gt;0,X774&gt;0),"",IFERROR(VLOOKUP($E774,'SD Abgabe'!$A$32:$N$4326,'SD Abgabe'!$J$28,FALSE),)),)</f>
        <v>0</v>
      </c>
      <c r="X774" s="84"/>
      <c r="Y774" s="85" t="str">
        <f ca="1">IFERROR(VLOOKUP($E774,'SD Abgabe'!$A$32:$N$610,Y$20,FALSE),"")</f>
        <v/>
      </c>
      <c r="Z774" s="86" t="str">
        <f ca="1">IFERROR(IF(AND(J774&lt;&gt;"eigene Stoffe",VLOOKUP($E774,'SD Abgabe'!$A$32:$N$610,'SD Abgabe'!$G$28,FALSE)=0),"",IF($L774&lt;&gt;0,"",IFERROR(IF(AND(P774&gt;0,O774&lt;&gt;"",Q774&lt;&gt;"t TM"),VLOOKUP($E774,'SD Abgabe'!$A$32:$N$610,'SD Abgabe'!$G$28,FALSE)/O774*P774,VLOOKUP($E774,'SD Abgabe'!$A$32:$N$610,'SD Abgabe'!$G$28,FALSE)),""))),"")</f>
        <v/>
      </c>
      <c r="AA774" s="87"/>
      <c r="AB774" s="86" t="str">
        <f ca="1">IFERROR(IF(AND(J774&lt;&gt;"eigene Stoffe",VLOOKUP($E774,'SD Abgabe'!$A$32:$N$610,'SD Abgabe'!$H$28,FALSE)=0),"",IF($L774&lt;&gt;0,"",IFERROR(IF(AND(P774&gt;0,O774&lt;&gt;"",Q774&lt;&gt;"t TM"),VLOOKUP($E774,'SD Abgabe'!$A$32:$N$610,'SD Abgabe'!$H$28,FALSE)/O774*P774,VLOOKUP($E774,'SD Abgabe'!$A$32:$N$610,'SD Abgabe'!$H$28,FALSE)),""))),"")</f>
        <v/>
      </c>
      <c r="AC774" s="87"/>
      <c r="AD774" s="424" t="s">
        <v>667</v>
      </c>
      <c r="AE774" s="26" t="str">
        <f>IF($M774=0,"",IFERROR(VLOOKUP($E774,'SD Abgabe'!$A$32:$N$556,AE$20,FALSE),""))</f>
        <v/>
      </c>
      <c r="AF774" s="15">
        <f t="shared" ca="1" si="239"/>
        <v>0</v>
      </c>
      <c r="AG774">
        <f t="shared" ca="1" si="227"/>
        <v>0</v>
      </c>
      <c r="AH774">
        <f t="shared" ca="1" si="228"/>
        <v>0</v>
      </c>
      <c r="AI774">
        <f t="shared" ca="1" si="229"/>
        <v>0</v>
      </c>
      <c r="AJ774">
        <f t="shared" ca="1" si="230"/>
        <v>0</v>
      </c>
      <c r="AK774">
        <f t="shared" si="240"/>
        <v>0</v>
      </c>
      <c r="AL774" s="28" t="e">
        <f ca="1">COUNTIF(OFFSET('SD Abgabe'!$C$32,VLOOKUP(J774,Art_Abgabe,3,FALSE),0,VLOOKUP(J774,Art_Abgabe,4,FALSE)-VLOOKUP(J774,Art_Abgabe,3,FALSE)+1,1),K774)</f>
        <v>#N/A</v>
      </c>
      <c r="AM774" s="14">
        <f ca="1">COUNTIF(OFFSET('SD Abgabe'!$M$32,VLOOKUP(E774,'SD Abgabe'!$A$33:$X$485,'SD Abgabe'!$X$28,FALSE),0,1,VLOOKUP(E774,'SD Abgabe'!$A$33:$Y$485,'SD Abgabe'!$Y$28,FALSE)),M774)</f>
        <v>0</v>
      </c>
      <c r="AN774" s="91">
        <f t="shared" ca="1" si="231"/>
        <v>0</v>
      </c>
      <c r="AO774" s="98">
        <f t="shared" si="241"/>
        <v>3</v>
      </c>
      <c r="AP774" s="98">
        <f t="shared" si="232"/>
        <v>0</v>
      </c>
      <c r="AQ774" s="17" t="str">
        <f t="shared" si="233"/>
        <v>1900-1-Abgabe</v>
      </c>
    </row>
    <row r="775" spans="1:43">
      <c r="A775" s="98">
        <f t="shared" si="222"/>
        <v>0</v>
      </c>
      <c r="B775" s="98" t="str">
        <f>IF(C775=1,SUM($C$23:C775),"")</f>
        <v/>
      </c>
      <c r="C775" s="98">
        <f t="shared" si="223"/>
        <v>0</v>
      </c>
      <c r="D775" t="str">
        <f t="shared" si="235"/>
        <v>1900-1-Abgabe-</v>
      </c>
      <c r="E775" s="7" t="str">
        <f t="shared" ca="1" si="224"/>
        <v>-</v>
      </c>
      <c r="F775" s="7">
        <f t="shared" si="236"/>
        <v>1900</v>
      </c>
      <c r="G775" s="7">
        <f t="shared" si="237"/>
        <v>1</v>
      </c>
      <c r="H775" s="162">
        <f t="shared" si="234"/>
        <v>753</v>
      </c>
      <c r="I775" s="77"/>
      <c r="J775" s="78"/>
      <c r="K775" s="79"/>
      <c r="L775" s="80"/>
      <c r="M775" s="177"/>
      <c r="N775" s="309" t="str">
        <f t="shared" ca="1" si="225"/>
        <v/>
      </c>
      <c r="O775" s="310" t="str">
        <f ca="1">IFERROR(IF(VLOOKUP($E775,'SD Abgabe'!$A$32:$N$610,'SD Abgabe'!$D$28,FALSE)=0,"",VLOOKUP($E775,'SD Abgabe'!$A$32:$N$610,'SD Abgabe'!$D$28,FALSE)),"")</f>
        <v/>
      </c>
      <c r="P775" s="313"/>
      <c r="Q775" s="317" t="str">
        <f>IF(OR($M775=0,L775&lt;&gt;0),"",IFERROR(VLOOKUP($E775,'SD Abgabe'!$A$32:$N$610,'SD Abgabe'!$E$28,FALSE),""))</f>
        <v/>
      </c>
      <c r="R775" s="87"/>
      <c r="S775" s="81" t="str">
        <f t="shared" si="226"/>
        <v/>
      </c>
      <c r="T775" s="82">
        <f>IF(M775="Tierische Erzeugnisse",IF(OR($M775=0,L775&lt;&gt;0,U775&gt;0),"",IFERROR(VLOOKUP($E775,'SD Abgabe'!$A$32:$N$4326,'SD Abgabe'!$J$28,FALSE),0)),)</f>
        <v>0</v>
      </c>
      <c r="U775" s="83"/>
      <c r="V775" s="81" t="str">
        <f t="shared" si="238"/>
        <v/>
      </c>
      <c r="W775" s="82">
        <f>IF(M775="organische Düngemittel",IF(OR($M775=0,L775&lt;&gt;0,X775&gt;0),"",IFERROR(VLOOKUP($E775,'SD Abgabe'!$A$32:$N$4326,'SD Abgabe'!$J$28,FALSE),)),)</f>
        <v>0</v>
      </c>
      <c r="X775" s="84"/>
      <c r="Y775" s="85" t="str">
        <f ca="1">IFERROR(VLOOKUP($E775,'SD Abgabe'!$A$32:$N$610,Y$20,FALSE),"")</f>
        <v/>
      </c>
      <c r="Z775" s="86" t="str">
        <f ca="1">IFERROR(IF(AND(J775&lt;&gt;"eigene Stoffe",VLOOKUP($E775,'SD Abgabe'!$A$32:$N$610,'SD Abgabe'!$G$28,FALSE)=0),"",IF($L775&lt;&gt;0,"",IFERROR(IF(AND(P775&gt;0,O775&lt;&gt;"",Q775&lt;&gt;"t TM"),VLOOKUP($E775,'SD Abgabe'!$A$32:$N$610,'SD Abgabe'!$G$28,FALSE)/O775*P775,VLOOKUP($E775,'SD Abgabe'!$A$32:$N$610,'SD Abgabe'!$G$28,FALSE)),""))),"")</f>
        <v/>
      </c>
      <c r="AA775" s="87"/>
      <c r="AB775" s="86" t="str">
        <f ca="1">IFERROR(IF(AND(J775&lt;&gt;"eigene Stoffe",VLOOKUP($E775,'SD Abgabe'!$A$32:$N$610,'SD Abgabe'!$H$28,FALSE)=0),"",IF($L775&lt;&gt;0,"",IFERROR(IF(AND(P775&gt;0,O775&lt;&gt;"",Q775&lt;&gt;"t TM"),VLOOKUP($E775,'SD Abgabe'!$A$32:$N$610,'SD Abgabe'!$H$28,FALSE)/O775*P775,VLOOKUP($E775,'SD Abgabe'!$A$32:$N$610,'SD Abgabe'!$H$28,FALSE)),""))),"")</f>
        <v/>
      </c>
      <c r="AC775" s="87"/>
      <c r="AD775" s="424" t="s">
        <v>667</v>
      </c>
      <c r="AE775" s="26" t="str">
        <f>IF($M775=0,"",IFERROR(VLOOKUP($E775,'SD Abgabe'!$A$32:$N$556,AE$20,FALSE),""))</f>
        <v/>
      </c>
      <c r="AF775" s="15">
        <f t="shared" ca="1" si="239"/>
        <v>0</v>
      </c>
      <c r="AG775">
        <f t="shared" ca="1" si="227"/>
        <v>0</v>
      </c>
      <c r="AH775">
        <f t="shared" ca="1" si="228"/>
        <v>0</v>
      </c>
      <c r="AI775">
        <f t="shared" ca="1" si="229"/>
        <v>0</v>
      </c>
      <c r="AJ775">
        <f t="shared" ca="1" si="230"/>
        <v>0</v>
      </c>
      <c r="AK775">
        <f t="shared" si="240"/>
        <v>0</v>
      </c>
      <c r="AL775" s="28" t="e">
        <f ca="1">COUNTIF(OFFSET('SD Abgabe'!$C$32,VLOOKUP(J775,Art_Abgabe,3,FALSE),0,VLOOKUP(J775,Art_Abgabe,4,FALSE)-VLOOKUP(J775,Art_Abgabe,3,FALSE)+1,1),K775)</f>
        <v>#N/A</v>
      </c>
      <c r="AM775" s="14">
        <f ca="1">COUNTIF(OFFSET('SD Abgabe'!$M$32,VLOOKUP(E775,'SD Abgabe'!$A$33:$X$485,'SD Abgabe'!$X$28,FALSE),0,1,VLOOKUP(E775,'SD Abgabe'!$A$33:$Y$485,'SD Abgabe'!$Y$28,FALSE)),M775)</f>
        <v>0</v>
      </c>
      <c r="AN775" s="91">
        <f t="shared" ca="1" si="231"/>
        <v>0</v>
      </c>
      <c r="AO775" s="98">
        <f t="shared" si="241"/>
        <v>3</v>
      </c>
      <c r="AP775" s="98">
        <f t="shared" si="232"/>
        <v>0</v>
      </c>
      <c r="AQ775" s="17" t="str">
        <f t="shared" si="233"/>
        <v>1900-1-Abgabe</v>
      </c>
    </row>
    <row r="776" spans="1:43">
      <c r="A776" s="98">
        <f t="shared" si="222"/>
        <v>0</v>
      </c>
      <c r="B776" s="98" t="str">
        <f>IF(C776=1,SUM($C$23:C776),"")</f>
        <v/>
      </c>
      <c r="C776" s="98">
        <f t="shared" si="223"/>
        <v>0</v>
      </c>
      <c r="D776" t="str">
        <f t="shared" si="235"/>
        <v>1900-1-Abgabe-</v>
      </c>
      <c r="E776" s="7" t="str">
        <f t="shared" ca="1" si="224"/>
        <v>-</v>
      </c>
      <c r="F776" s="7">
        <f t="shared" si="236"/>
        <v>1900</v>
      </c>
      <c r="G776" s="7">
        <f t="shared" si="237"/>
        <v>1</v>
      </c>
      <c r="H776" s="162">
        <f t="shared" si="234"/>
        <v>754</v>
      </c>
      <c r="I776" s="77"/>
      <c r="J776" s="78"/>
      <c r="K776" s="79"/>
      <c r="L776" s="80"/>
      <c r="M776" s="177"/>
      <c r="N776" s="309" t="str">
        <f t="shared" ca="1" si="225"/>
        <v/>
      </c>
      <c r="O776" s="310" t="str">
        <f ca="1">IFERROR(IF(VLOOKUP($E776,'SD Abgabe'!$A$32:$N$610,'SD Abgabe'!$D$28,FALSE)=0,"",VLOOKUP($E776,'SD Abgabe'!$A$32:$N$610,'SD Abgabe'!$D$28,FALSE)),"")</f>
        <v/>
      </c>
      <c r="P776" s="313"/>
      <c r="Q776" s="317" t="str">
        <f>IF(OR($M776=0,L776&lt;&gt;0),"",IFERROR(VLOOKUP($E776,'SD Abgabe'!$A$32:$N$610,'SD Abgabe'!$E$28,FALSE),""))</f>
        <v/>
      </c>
      <c r="R776" s="87"/>
      <c r="S776" s="81" t="str">
        <f t="shared" si="226"/>
        <v/>
      </c>
      <c r="T776" s="82">
        <f>IF(M776="Tierische Erzeugnisse",IF(OR($M776=0,L776&lt;&gt;0,U776&gt;0),"",IFERROR(VLOOKUP($E776,'SD Abgabe'!$A$32:$N$4326,'SD Abgabe'!$J$28,FALSE),0)),)</f>
        <v>0</v>
      </c>
      <c r="U776" s="83"/>
      <c r="V776" s="81" t="str">
        <f t="shared" si="238"/>
        <v/>
      </c>
      <c r="W776" s="82">
        <f>IF(M776="organische Düngemittel",IF(OR($M776=0,L776&lt;&gt;0,X776&gt;0),"",IFERROR(VLOOKUP($E776,'SD Abgabe'!$A$32:$N$4326,'SD Abgabe'!$J$28,FALSE),)),)</f>
        <v>0</v>
      </c>
      <c r="X776" s="84"/>
      <c r="Y776" s="85" t="str">
        <f ca="1">IFERROR(VLOOKUP($E776,'SD Abgabe'!$A$32:$N$610,Y$20,FALSE),"")</f>
        <v/>
      </c>
      <c r="Z776" s="86" t="str">
        <f ca="1">IFERROR(IF(AND(J776&lt;&gt;"eigene Stoffe",VLOOKUP($E776,'SD Abgabe'!$A$32:$N$610,'SD Abgabe'!$G$28,FALSE)=0),"",IF($L776&lt;&gt;0,"",IFERROR(IF(AND(P776&gt;0,O776&lt;&gt;"",Q776&lt;&gt;"t TM"),VLOOKUP($E776,'SD Abgabe'!$A$32:$N$610,'SD Abgabe'!$G$28,FALSE)/O776*P776,VLOOKUP($E776,'SD Abgabe'!$A$32:$N$610,'SD Abgabe'!$G$28,FALSE)),""))),"")</f>
        <v/>
      </c>
      <c r="AA776" s="87"/>
      <c r="AB776" s="86" t="str">
        <f ca="1">IFERROR(IF(AND(J776&lt;&gt;"eigene Stoffe",VLOOKUP($E776,'SD Abgabe'!$A$32:$N$610,'SD Abgabe'!$H$28,FALSE)=0),"",IF($L776&lt;&gt;0,"",IFERROR(IF(AND(P776&gt;0,O776&lt;&gt;"",Q776&lt;&gt;"t TM"),VLOOKUP($E776,'SD Abgabe'!$A$32:$N$610,'SD Abgabe'!$H$28,FALSE)/O776*P776,VLOOKUP($E776,'SD Abgabe'!$A$32:$N$610,'SD Abgabe'!$H$28,FALSE)),""))),"")</f>
        <v/>
      </c>
      <c r="AC776" s="87"/>
      <c r="AD776" s="424" t="s">
        <v>667</v>
      </c>
      <c r="AE776" s="26" t="str">
        <f>IF($M776=0,"",IFERROR(VLOOKUP($E776,'SD Abgabe'!$A$32:$N$556,AE$20,FALSE),""))</f>
        <v/>
      </c>
      <c r="AF776" s="15">
        <f t="shared" ca="1" si="239"/>
        <v>0</v>
      </c>
      <c r="AG776">
        <f t="shared" ca="1" si="227"/>
        <v>0</v>
      </c>
      <c r="AH776">
        <f t="shared" ca="1" si="228"/>
        <v>0</v>
      </c>
      <c r="AI776">
        <f t="shared" ca="1" si="229"/>
        <v>0</v>
      </c>
      <c r="AJ776">
        <f t="shared" ca="1" si="230"/>
        <v>0</v>
      </c>
      <c r="AK776">
        <f t="shared" si="240"/>
        <v>0</v>
      </c>
      <c r="AL776" s="28" t="e">
        <f ca="1">COUNTIF(OFFSET('SD Abgabe'!$C$32,VLOOKUP(J776,Art_Abgabe,3,FALSE),0,VLOOKUP(J776,Art_Abgabe,4,FALSE)-VLOOKUP(J776,Art_Abgabe,3,FALSE)+1,1),K776)</f>
        <v>#N/A</v>
      </c>
      <c r="AM776" s="14">
        <f ca="1">COUNTIF(OFFSET('SD Abgabe'!$M$32,VLOOKUP(E776,'SD Abgabe'!$A$33:$X$485,'SD Abgabe'!$X$28,FALSE),0,1,VLOOKUP(E776,'SD Abgabe'!$A$33:$Y$485,'SD Abgabe'!$Y$28,FALSE)),M776)</f>
        <v>0</v>
      </c>
      <c r="AN776" s="91">
        <f t="shared" ca="1" si="231"/>
        <v>0</v>
      </c>
      <c r="AO776" s="98">
        <f t="shared" si="241"/>
        <v>3</v>
      </c>
      <c r="AP776" s="98">
        <f t="shared" si="232"/>
        <v>0</v>
      </c>
      <c r="AQ776" s="17" t="str">
        <f t="shared" si="233"/>
        <v>1900-1-Abgabe</v>
      </c>
    </row>
    <row r="777" spans="1:43">
      <c r="A777" s="98">
        <f t="shared" si="222"/>
        <v>0</v>
      </c>
      <c r="B777" s="98" t="str">
        <f>IF(C777=1,SUM($C$23:C777),"")</f>
        <v/>
      </c>
      <c r="C777" s="98">
        <f t="shared" si="223"/>
        <v>0</v>
      </c>
      <c r="D777" t="str">
        <f t="shared" si="235"/>
        <v>1900-1-Abgabe-</v>
      </c>
      <c r="E777" s="7" t="str">
        <f t="shared" ca="1" si="224"/>
        <v>-</v>
      </c>
      <c r="F777" s="7">
        <f t="shared" si="236"/>
        <v>1900</v>
      </c>
      <c r="G777" s="7">
        <f t="shared" si="237"/>
        <v>1</v>
      </c>
      <c r="H777" s="162">
        <f t="shared" si="234"/>
        <v>755</v>
      </c>
      <c r="I777" s="77"/>
      <c r="J777" s="78"/>
      <c r="K777" s="79"/>
      <c r="L777" s="80"/>
      <c r="M777" s="177"/>
      <c r="N777" s="309" t="str">
        <f t="shared" ca="1" si="225"/>
        <v/>
      </c>
      <c r="O777" s="310" t="str">
        <f ca="1">IFERROR(IF(VLOOKUP($E777,'SD Abgabe'!$A$32:$N$610,'SD Abgabe'!$D$28,FALSE)=0,"",VLOOKUP($E777,'SD Abgabe'!$A$32:$N$610,'SD Abgabe'!$D$28,FALSE)),"")</f>
        <v/>
      </c>
      <c r="P777" s="313"/>
      <c r="Q777" s="317" t="str">
        <f>IF(OR($M777=0,L777&lt;&gt;0),"",IFERROR(VLOOKUP($E777,'SD Abgabe'!$A$32:$N$610,'SD Abgabe'!$E$28,FALSE),""))</f>
        <v/>
      </c>
      <c r="R777" s="87"/>
      <c r="S777" s="81" t="str">
        <f t="shared" si="226"/>
        <v/>
      </c>
      <c r="T777" s="82">
        <f>IF(M777="Tierische Erzeugnisse",IF(OR($M777=0,L777&lt;&gt;0,U777&gt;0),"",IFERROR(VLOOKUP($E777,'SD Abgabe'!$A$32:$N$4326,'SD Abgabe'!$J$28,FALSE),0)),)</f>
        <v>0</v>
      </c>
      <c r="U777" s="83"/>
      <c r="V777" s="81" t="str">
        <f t="shared" si="238"/>
        <v/>
      </c>
      <c r="W777" s="82">
        <f>IF(M777="organische Düngemittel",IF(OR($M777=0,L777&lt;&gt;0,X777&gt;0),"",IFERROR(VLOOKUP($E777,'SD Abgabe'!$A$32:$N$4326,'SD Abgabe'!$J$28,FALSE),)),)</f>
        <v>0</v>
      </c>
      <c r="X777" s="84"/>
      <c r="Y777" s="85" t="str">
        <f ca="1">IFERROR(VLOOKUP($E777,'SD Abgabe'!$A$32:$N$610,Y$20,FALSE),"")</f>
        <v/>
      </c>
      <c r="Z777" s="86" t="str">
        <f ca="1">IFERROR(IF(AND(J777&lt;&gt;"eigene Stoffe",VLOOKUP($E777,'SD Abgabe'!$A$32:$N$610,'SD Abgabe'!$G$28,FALSE)=0),"",IF($L777&lt;&gt;0,"",IFERROR(IF(AND(P777&gt;0,O777&lt;&gt;"",Q777&lt;&gt;"t TM"),VLOOKUP($E777,'SD Abgabe'!$A$32:$N$610,'SD Abgabe'!$G$28,FALSE)/O777*P777,VLOOKUP($E777,'SD Abgabe'!$A$32:$N$610,'SD Abgabe'!$G$28,FALSE)),""))),"")</f>
        <v/>
      </c>
      <c r="AA777" s="87"/>
      <c r="AB777" s="86" t="str">
        <f ca="1">IFERROR(IF(AND(J777&lt;&gt;"eigene Stoffe",VLOOKUP($E777,'SD Abgabe'!$A$32:$N$610,'SD Abgabe'!$H$28,FALSE)=0),"",IF($L777&lt;&gt;0,"",IFERROR(IF(AND(P777&gt;0,O777&lt;&gt;"",Q777&lt;&gt;"t TM"),VLOOKUP($E777,'SD Abgabe'!$A$32:$N$610,'SD Abgabe'!$H$28,FALSE)/O777*P777,VLOOKUP($E777,'SD Abgabe'!$A$32:$N$610,'SD Abgabe'!$H$28,FALSE)),""))),"")</f>
        <v/>
      </c>
      <c r="AC777" s="87"/>
      <c r="AD777" s="424" t="s">
        <v>667</v>
      </c>
      <c r="AE777" s="26" t="str">
        <f>IF($M777=0,"",IFERROR(VLOOKUP($E777,'SD Abgabe'!$A$32:$N$556,AE$20,FALSE),""))</f>
        <v/>
      </c>
      <c r="AF777" s="15">
        <f t="shared" ca="1" si="239"/>
        <v>0</v>
      </c>
      <c r="AG777">
        <f t="shared" ca="1" si="227"/>
        <v>0</v>
      </c>
      <c r="AH777">
        <f t="shared" ca="1" si="228"/>
        <v>0</v>
      </c>
      <c r="AI777">
        <f t="shared" ca="1" si="229"/>
        <v>0</v>
      </c>
      <c r="AJ777">
        <f t="shared" ca="1" si="230"/>
        <v>0</v>
      </c>
      <c r="AK777">
        <f t="shared" si="240"/>
        <v>0</v>
      </c>
      <c r="AL777" s="28" t="e">
        <f ca="1">COUNTIF(OFFSET('SD Abgabe'!$C$32,VLOOKUP(J777,Art_Abgabe,3,FALSE),0,VLOOKUP(J777,Art_Abgabe,4,FALSE)-VLOOKUP(J777,Art_Abgabe,3,FALSE)+1,1),K777)</f>
        <v>#N/A</v>
      </c>
      <c r="AM777" s="14">
        <f ca="1">COUNTIF(OFFSET('SD Abgabe'!$M$32,VLOOKUP(E777,'SD Abgabe'!$A$33:$X$485,'SD Abgabe'!$X$28,FALSE),0,1,VLOOKUP(E777,'SD Abgabe'!$A$33:$Y$485,'SD Abgabe'!$Y$28,FALSE)),M777)</f>
        <v>0</v>
      </c>
      <c r="AN777" s="91">
        <f t="shared" ca="1" si="231"/>
        <v>0</v>
      </c>
      <c r="AO777" s="98">
        <f t="shared" si="241"/>
        <v>3</v>
      </c>
      <c r="AP777" s="98">
        <f t="shared" si="232"/>
        <v>0</v>
      </c>
      <c r="AQ777" s="17" t="str">
        <f t="shared" si="233"/>
        <v>1900-1-Abgabe</v>
      </c>
    </row>
    <row r="778" spans="1:43">
      <c r="A778" s="98">
        <f t="shared" si="222"/>
        <v>0</v>
      </c>
      <c r="B778" s="98" t="str">
        <f>IF(C778=1,SUM($C$23:C778),"")</f>
        <v/>
      </c>
      <c r="C778" s="98">
        <f t="shared" si="223"/>
        <v>0</v>
      </c>
      <c r="D778" t="str">
        <f t="shared" si="235"/>
        <v>1900-1-Abgabe-</v>
      </c>
      <c r="E778" s="7" t="str">
        <f t="shared" ca="1" si="224"/>
        <v>-</v>
      </c>
      <c r="F778" s="7">
        <f t="shared" si="236"/>
        <v>1900</v>
      </c>
      <c r="G778" s="7">
        <f t="shared" si="237"/>
        <v>1</v>
      </c>
      <c r="H778" s="162">
        <f t="shared" si="234"/>
        <v>756</v>
      </c>
      <c r="I778" s="77"/>
      <c r="J778" s="78"/>
      <c r="K778" s="79"/>
      <c r="L778" s="80"/>
      <c r="M778" s="177"/>
      <c r="N778" s="309" t="str">
        <f t="shared" ca="1" si="225"/>
        <v/>
      </c>
      <c r="O778" s="310" t="str">
        <f ca="1">IFERROR(IF(VLOOKUP($E778,'SD Abgabe'!$A$32:$N$610,'SD Abgabe'!$D$28,FALSE)=0,"",VLOOKUP($E778,'SD Abgabe'!$A$32:$N$610,'SD Abgabe'!$D$28,FALSE)),"")</f>
        <v/>
      </c>
      <c r="P778" s="313"/>
      <c r="Q778" s="317" t="str">
        <f>IF(OR($M778=0,L778&lt;&gt;0),"",IFERROR(VLOOKUP($E778,'SD Abgabe'!$A$32:$N$610,'SD Abgabe'!$E$28,FALSE),""))</f>
        <v/>
      </c>
      <c r="R778" s="87"/>
      <c r="S778" s="81" t="str">
        <f t="shared" si="226"/>
        <v/>
      </c>
      <c r="T778" s="82">
        <f>IF(M778="Tierische Erzeugnisse",IF(OR($M778=0,L778&lt;&gt;0,U778&gt;0),"",IFERROR(VLOOKUP($E778,'SD Abgabe'!$A$32:$N$4326,'SD Abgabe'!$J$28,FALSE),0)),)</f>
        <v>0</v>
      </c>
      <c r="U778" s="83"/>
      <c r="V778" s="81" t="str">
        <f t="shared" si="238"/>
        <v/>
      </c>
      <c r="W778" s="82">
        <f>IF(M778="organische Düngemittel",IF(OR($M778=0,L778&lt;&gt;0,X778&gt;0),"",IFERROR(VLOOKUP($E778,'SD Abgabe'!$A$32:$N$4326,'SD Abgabe'!$J$28,FALSE),)),)</f>
        <v>0</v>
      </c>
      <c r="X778" s="84"/>
      <c r="Y778" s="85" t="str">
        <f ca="1">IFERROR(VLOOKUP($E778,'SD Abgabe'!$A$32:$N$610,Y$20,FALSE),"")</f>
        <v/>
      </c>
      <c r="Z778" s="86" t="str">
        <f ca="1">IFERROR(IF(AND(J778&lt;&gt;"eigene Stoffe",VLOOKUP($E778,'SD Abgabe'!$A$32:$N$610,'SD Abgabe'!$G$28,FALSE)=0),"",IF($L778&lt;&gt;0,"",IFERROR(IF(AND(P778&gt;0,O778&lt;&gt;"",Q778&lt;&gt;"t TM"),VLOOKUP($E778,'SD Abgabe'!$A$32:$N$610,'SD Abgabe'!$G$28,FALSE)/O778*P778,VLOOKUP($E778,'SD Abgabe'!$A$32:$N$610,'SD Abgabe'!$G$28,FALSE)),""))),"")</f>
        <v/>
      </c>
      <c r="AA778" s="87"/>
      <c r="AB778" s="86" t="str">
        <f ca="1">IFERROR(IF(AND(J778&lt;&gt;"eigene Stoffe",VLOOKUP($E778,'SD Abgabe'!$A$32:$N$610,'SD Abgabe'!$H$28,FALSE)=0),"",IF($L778&lt;&gt;0,"",IFERROR(IF(AND(P778&gt;0,O778&lt;&gt;"",Q778&lt;&gt;"t TM"),VLOOKUP($E778,'SD Abgabe'!$A$32:$N$610,'SD Abgabe'!$H$28,FALSE)/O778*P778,VLOOKUP($E778,'SD Abgabe'!$A$32:$N$610,'SD Abgabe'!$H$28,FALSE)),""))),"")</f>
        <v/>
      </c>
      <c r="AC778" s="87"/>
      <c r="AD778" s="424" t="s">
        <v>667</v>
      </c>
      <c r="AE778" s="26" t="str">
        <f>IF($M778=0,"",IFERROR(VLOOKUP($E778,'SD Abgabe'!$A$32:$N$556,AE$20,FALSE),""))</f>
        <v/>
      </c>
      <c r="AF778" s="15">
        <f t="shared" ca="1" si="239"/>
        <v>0</v>
      </c>
      <c r="AG778">
        <f t="shared" ca="1" si="227"/>
        <v>0</v>
      </c>
      <c r="AH778">
        <f t="shared" ca="1" si="228"/>
        <v>0</v>
      </c>
      <c r="AI778">
        <f t="shared" ca="1" si="229"/>
        <v>0</v>
      </c>
      <c r="AJ778">
        <f t="shared" ca="1" si="230"/>
        <v>0</v>
      </c>
      <c r="AK778">
        <f t="shared" si="240"/>
        <v>0</v>
      </c>
      <c r="AL778" s="28" t="e">
        <f ca="1">COUNTIF(OFFSET('SD Abgabe'!$C$32,VLOOKUP(J778,Art_Abgabe,3,FALSE),0,VLOOKUP(J778,Art_Abgabe,4,FALSE)-VLOOKUP(J778,Art_Abgabe,3,FALSE)+1,1),K778)</f>
        <v>#N/A</v>
      </c>
      <c r="AM778" s="14">
        <f ca="1">COUNTIF(OFFSET('SD Abgabe'!$M$32,VLOOKUP(E778,'SD Abgabe'!$A$33:$X$485,'SD Abgabe'!$X$28,FALSE),0,1,VLOOKUP(E778,'SD Abgabe'!$A$33:$Y$485,'SD Abgabe'!$Y$28,FALSE)),M778)</f>
        <v>0</v>
      </c>
      <c r="AN778" s="91">
        <f t="shared" ca="1" si="231"/>
        <v>0</v>
      </c>
      <c r="AO778" s="98">
        <f t="shared" si="241"/>
        <v>3</v>
      </c>
      <c r="AP778" s="98">
        <f t="shared" si="232"/>
        <v>0</v>
      </c>
      <c r="AQ778" s="17" t="str">
        <f t="shared" si="233"/>
        <v>1900-1-Abgabe</v>
      </c>
    </row>
    <row r="779" spans="1:43">
      <c r="A779" s="98">
        <f t="shared" si="222"/>
        <v>0</v>
      </c>
      <c r="B779" s="98" t="str">
        <f>IF(C779=1,SUM($C$23:C779),"")</f>
        <v/>
      </c>
      <c r="C779" s="98">
        <f t="shared" si="223"/>
        <v>0</v>
      </c>
      <c r="D779" t="str">
        <f t="shared" si="235"/>
        <v>1900-1-Abgabe-</v>
      </c>
      <c r="E779" s="7" t="str">
        <f t="shared" ca="1" si="224"/>
        <v>-</v>
      </c>
      <c r="F779" s="7">
        <f t="shared" si="236"/>
        <v>1900</v>
      </c>
      <c r="G779" s="7">
        <f t="shared" si="237"/>
        <v>1</v>
      </c>
      <c r="H779" s="162">
        <f t="shared" si="234"/>
        <v>757</v>
      </c>
      <c r="I779" s="77"/>
      <c r="J779" s="78"/>
      <c r="K779" s="79"/>
      <c r="L779" s="80"/>
      <c r="M779" s="177"/>
      <c r="N779" s="309" t="str">
        <f t="shared" ca="1" si="225"/>
        <v/>
      </c>
      <c r="O779" s="310" t="str">
        <f ca="1">IFERROR(IF(VLOOKUP($E779,'SD Abgabe'!$A$32:$N$610,'SD Abgabe'!$D$28,FALSE)=0,"",VLOOKUP($E779,'SD Abgabe'!$A$32:$N$610,'SD Abgabe'!$D$28,FALSE)),"")</f>
        <v/>
      </c>
      <c r="P779" s="313"/>
      <c r="Q779" s="317" t="str">
        <f>IF(OR($M779=0,L779&lt;&gt;0),"",IFERROR(VLOOKUP($E779,'SD Abgabe'!$A$32:$N$610,'SD Abgabe'!$E$28,FALSE),""))</f>
        <v/>
      </c>
      <c r="R779" s="87"/>
      <c r="S779" s="81" t="str">
        <f t="shared" si="226"/>
        <v/>
      </c>
      <c r="T779" s="82">
        <f>IF(M779="Tierische Erzeugnisse",IF(OR($M779=0,L779&lt;&gt;0,U779&gt;0),"",IFERROR(VLOOKUP($E779,'SD Abgabe'!$A$32:$N$4326,'SD Abgabe'!$J$28,FALSE),0)),)</f>
        <v>0</v>
      </c>
      <c r="U779" s="83"/>
      <c r="V779" s="81" t="str">
        <f t="shared" si="238"/>
        <v/>
      </c>
      <c r="W779" s="82">
        <f>IF(M779="organische Düngemittel",IF(OR($M779=0,L779&lt;&gt;0,X779&gt;0),"",IFERROR(VLOOKUP($E779,'SD Abgabe'!$A$32:$N$4326,'SD Abgabe'!$J$28,FALSE),)),)</f>
        <v>0</v>
      </c>
      <c r="X779" s="84"/>
      <c r="Y779" s="85" t="str">
        <f ca="1">IFERROR(VLOOKUP($E779,'SD Abgabe'!$A$32:$N$610,Y$20,FALSE),"")</f>
        <v/>
      </c>
      <c r="Z779" s="86" t="str">
        <f ca="1">IFERROR(IF(AND(J779&lt;&gt;"eigene Stoffe",VLOOKUP($E779,'SD Abgabe'!$A$32:$N$610,'SD Abgabe'!$G$28,FALSE)=0),"",IF($L779&lt;&gt;0,"",IFERROR(IF(AND(P779&gt;0,O779&lt;&gt;"",Q779&lt;&gt;"t TM"),VLOOKUP($E779,'SD Abgabe'!$A$32:$N$610,'SD Abgabe'!$G$28,FALSE)/O779*P779,VLOOKUP($E779,'SD Abgabe'!$A$32:$N$610,'SD Abgabe'!$G$28,FALSE)),""))),"")</f>
        <v/>
      </c>
      <c r="AA779" s="87"/>
      <c r="AB779" s="86" t="str">
        <f ca="1">IFERROR(IF(AND(J779&lt;&gt;"eigene Stoffe",VLOOKUP($E779,'SD Abgabe'!$A$32:$N$610,'SD Abgabe'!$H$28,FALSE)=0),"",IF($L779&lt;&gt;0,"",IFERROR(IF(AND(P779&gt;0,O779&lt;&gt;"",Q779&lt;&gt;"t TM"),VLOOKUP($E779,'SD Abgabe'!$A$32:$N$610,'SD Abgabe'!$H$28,FALSE)/O779*P779,VLOOKUP($E779,'SD Abgabe'!$A$32:$N$610,'SD Abgabe'!$H$28,FALSE)),""))),"")</f>
        <v/>
      </c>
      <c r="AC779" s="87"/>
      <c r="AD779" s="424" t="s">
        <v>667</v>
      </c>
      <c r="AE779" s="26" t="str">
        <f>IF($M779=0,"",IFERROR(VLOOKUP($E779,'SD Abgabe'!$A$32:$N$556,AE$20,FALSE),""))</f>
        <v/>
      </c>
      <c r="AF779" s="15">
        <f t="shared" ca="1" si="239"/>
        <v>0</v>
      </c>
      <c r="AG779">
        <f t="shared" ca="1" si="227"/>
        <v>0</v>
      </c>
      <c r="AH779">
        <f t="shared" ca="1" si="228"/>
        <v>0</v>
      </c>
      <c r="AI779">
        <f t="shared" ca="1" si="229"/>
        <v>0</v>
      </c>
      <c r="AJ779">
        <f t="shared" ca="1" si="230"/>
        <v>0</v>
      </c>
      <c r="AK779">
        <f t="shared" si="240"/>
        <v>0</v>
      </c>
      <c r="AL779" s="28" t="e">
        <f ca="1">COUNTIF(OFFSET('SD Abgabe'!$C$32,VLOOKUP(J779,Art_Abgabe,3,FALSE),0,VLOOKUP(J779,Art_Abgabe,4,FALSE)-VLOOKUP(J779,Art_Abgabe,3,FALSE)+1,1),K779)</f>
        <v>#N/A</v>
      </c>
      <c r="AM779" s="14">
        <f ca="1">COUNTIF(OFFSET('SD Abgabe'!$M$32,VLOOKUP(E779,'SD Abgabe'!$A$33:$X$485,'SD Abgabe'!$X$28,FALSE),0,1,VLOOKUP(E779,'SD Abgabe'!$A$33:$Y$485,'SD Abgabe'!$Y$28,FALSE)),M779)</f>
        <v>0</v>
      </c>
      <c r="AN779" s="91">
        <f t="shared" ca="1" si="231"/>
        <v>0</v>
      </c>
      <c r="AO779" s="98">
        <f t="shared" si="241"/>
        <v>3</v>
      </c>
      <c r="AP779" s="98">
        <f t="shared" si="232"/>
        <v>0</v>
      </c>
      <c r="AQ779" s="17" t="str">
        <f t="shared" si="233"/>
        <v>1900-1-Abgabe</v>
      </c>
    </row>
    <row r="780" spans="1:43">
      <c r="A780" s="98">
        <f t="shared" si="222"/>
        <v>0</v>
      </c>
      <c r="B780" s="98" t="str">
        <f>IF(C780=1,SUM($C$23:C780),"")</f>
        <v/>
      </c>
      <c r="C780" s="98">
        <f t="shared" si="223"/>
        <v>0</v>
      </c>
      <c r="D780" t="str">
        <f t="shared" si="235"/>
        <v>1900-1-Abgabe-</v>
      </c>
      <c r="E780" s="7" t="str">
        <f t="shared" ca="1" si="224"/>
        <v>-</v>
      </c>
      <c r="F780" s="7">
        <f t="shared" si="236"/>
        <v>1900</v>
      </c>
      <c r="G780" s="7">
        <f t="shared" si="237"/>
        <v>1</v>
      </c>
      <c r="H780" s="162">
        <f t="shared" si="234"/>
        <v>758</v>
      </c>
      <c r="I780" s="77"/>
      <c r="J780" s="78"/>
      <c r="K780" s="79"/>
      <c r="L780" s="80"/>
      <c r="M780" s="177"/>
      <c r="N780" s="309" t="str">
        <f t="shared" ca="1" si="225"/>
        <v/>
      </c>
      <c r="O780" s="310" t="str">
        <f ca="1">IFERROR(IF(VLOOKUP($E780,'SD Abgabe'!$A$32:$N$610,'SD Abgabe'!$D$28,FALSE)=0,"",VLOOKUP($E780,'SD Abgabe'!$A$32:$N$610,'SD Abgabe'!$D$28,FALSE)),"")</f>
        <v/>
      </c>
      <c r="P780" s="313"/>
      <c r="Q780" s="317" t="str">
        <f>IF(OR($M780=0,L780&lt;&gt;0),"",IFERROR(VLOOKUP($E780,'SD Abgabe'!$A$32:$N$610,'SD Abgabe'!$E$28,FALSE),""))</f>
        <v/>
      </c>
      <c r="R780" s="87"/>
      <c r="S780" s="81" t="str">
        <f t="shared" si="226"/>
        <v/>
      </c>
      <c r="T780" s="82">
        <f>IF(M780="Tierische Erzeugnisse",IF(OR($M780=0,L780&lt;&gt;0,U780&gt;0),"",IFERROR(VLOOKUP($E780,'SD Abgabe'!$A$32:$N$4326,'SD Abgabe'!$J$28,FALSE),0)),)</f>
        <v>0</v>
      </c>
      <c r="U780" s="83"/>
      <c r="V780" s="81" t="str">
        <f t="shared" si="238"/>
        <v/>
      </c>
      <c r="W780" s="82">
        <f>IF(M780="organische Düngemittel",IF(OR($M780=0,L780&lt;&gt;0,X780&gt;0),"",IFERROR(VLOOKUP($E780,'SD Abgabe'!$A$32:$N$4326,'SD Abgabe'!$J$28,FALSE),)),)</f>
        <v>0</v>
      </c>
      <c r="X780" s="84"/>
      <c r="Y780" s="85" t="str">
        <f ca="1">IFERROR(VLOOKUP($E780,'SD Abgabe'!$A$32:$N$610,Y$20,FALSE),"")</f>
        <v/>
      </c>
      <c r="Z780" s="86" t="str">
        <f ca="1">IFERROR(IF(AND(J780&lt;&gt;"eigene Stoffe",VLOOKUP($E780,'SD Abgabe'!$A$32:$N$610,'SD Abgabe'!$G$28,FALSE)=0),"",IF($L780&lt;&gt;0,"",IFERROR(IF(AND(P780&gt;0,O780&lt;&gt;"",Q780&lt;&gt;"t TM"),VLOOKUP($E780,'SD Abgabe'!$A$32:$N$610,'SD Abgabe'!$G$28,FALSE)/O780*P780,VLOOKUP($E780,'SD Abgabe'!$A$32:$N$610,'SD Abgabe'!$G$28,FALSE)),""))),"")</f>
        <v/>
      </c>
      <c r="AA780" s="87"/>
      <c r="AB780" s="86" t="str">
        <f ca="1">IFERROR(IF(AND(J780&lt;&gt;"eigene Stoffe",VLOOKUP($E780,'SD Abgabe'!$A$32:$N$610,'SD Abgabe'!$H$28,FALSE)=0),"",IF($L780&lt;&gt;0,"",IFERROR(IF(AND(P780&gt;0,O780&lt;&gt;"",Q780&lt;&gt;"t TM"),VLOOKUP($E780,'SD Abgabe'!$A$32:$N$610,'SD Abgabe'!$H$28,FALSE)/O780*P780,VLOOKUP($E780,'SD Abgabe'!$A$32:$N$610,'SD Abgabe'!$H$28,FALSE)),""))),"")</f>
        <v/>
      </c>
      <c r="AC780" s="87"/>
      <c r="AD780" s="424" t="s">
        <v>667</v>
      </c>
      <c r="AE780" s="26" t="str">
        <f>IF($M780=0,"",IFERROR(VLOOKUP($E780,'SD Abgabe'!$A$32:$N$556,AE$20,FALSE),""))</f>
        <v/>
      </c>
      <c r="AF780" s="15">
        <f t="shared" ca="1" si="239"/>
        <v>0</v>
      </c>
      <c r="AG780">
        <f t="shared" ca="1" si="227"/>
        <v>0</v>
      </c>
      <c r="AH780">
        <f t="shared" ca="1" si="228"/>
        <v>0</v>
      </c>
      <c r="AI780">
        <f t="shared" ca="1" si="229"/>
        <v>0</v>
      </c>
      <c r="AJ780">
        <f t="shared" ca="1" si="230"/>
        <v>0</v>
      </c>
      <c r="AK780">
        <f t="shared" si="240"/>
        <v>0</v>
      </c>
      <c r="AL780" s="28" t="e">
        <f ca="1">COUNTIF(OFFSET('SD Abgabe'!$C$32,VLOOKUP(J780,Art_Abgabe,3,FALSE),0,VLOOKUP(J780,Art_Abgabe,4,FALSE)-VLOOKUP(J780,Art_Abgabe,3,FALSE)+1,1),K780)</f>
        <v>#N/A</v>
      </c>
      <c r="AM780" s="14">
        <f ca="1">COUNTIF(OFFSET('SD Abgabe'!$M$32,VLOOKUP(E780,'SD Abgabe'!$A$33:$X$485,'SD Abgabe'!$X$28,FALSE),0,1,VLOOKUP(E780,'SD Abgabe'!$A$33:$Y$485,'SD Abgabe'!$Y$28,FALSE)),M780)</f>
        <v>0</v>
      </c>
      <c r="AN780" s="91">
        <f t="shared" ca="1" si="231"/>
        <v>0</v>
      </c>
      <c r="AO780" s="98">
        <f t="shared" si="241"/>
        <v>3</v>
      </c>
      <c r="AP780" s="98">
        <f t="shared" si="232"/>
        <v>0</v>
      </c>
      <c r="AQ780" s="17" t="str">
        <f t="shared" si="233"/>
        <v>1900-1-Abgabe</v>
      </c>
    </row>
    <row r="781" spans="1:43">
      <c r="A781" s="98">
        <f t="shared" si="222"/>
        <v>0</v>
      </c>
      <c r="B781" s="98" t="str">
        <f>IF(C781=1,SUM($C$23:C781),"")</f>
        <v/>
      </c>
      <c r="C781" s="98">
        <f t="shared" si="223"/>
        <v>0</v>
      </c>
      <c r="D781" t="str">
        <f t="shared" si="235"/>
        <v>1900-1-Abgabe-</v>
      </c>
      <c r="E781" s="7" t="str">
        <f t="shared" ca="1" si="224"/>
        <v>-</v>
      </c>
      <c r="F781" s="7">
        <f t="shared" si="236"/>
        <v>1900</v>
      </c>
      <c r="G781" s="7">
        <f t="shared" si="237"/>
        <v>1</v>
      </c>
      <c r="H781" s="162">
        <f t="shared" si="234"/>
        <v>759</v>
      </c>
      <c r="I781" s="77"/>
      <c r="J781" s="78"/>
      <c r="K781" s="79"/>
      <c r="L781" s="80"/>
      <c r="M781" s="177"/>
      <c r="N781" s="309" t="str">
        <f t="shared" ca="1" si="225"/>
        <v/>
      </c>
      <c r="O781" s="310" t="str">
        <f ca="1">IFERROR(IF(VLOOKUP($E781,'SD Abgabe'!$A$32:$N$610,'SD Abgabe'!$D$28,FALSE)=0,"",VLOOKUP($E781,'SD Abgabe'!$A$32:$N$610,'SD Abgabe'!$D$28,FALSE)),"")</f>
        <v/>
      </c>
      <c r="P781" s="313"/>
      <c r="Q781" s="317" t="str">
        <f>IF(OR($M781=0,L781&lt;&gt;0),"",IFERROR(VLOOKUP($E781,'SD Abgabe'!$A$32:$N$610,'SD Abgabe'!$E$28,FALSE),""))</f>
        <v/>
      </c>
      <c r="R781" s="87"/>
      <c r="S781" s="81" t="str">
        <f t="shared" si="226"/>
        <v/>
      </c>
      <c r="T781" s="82">
        <f>IF(M781="Tierische Erzeugnisse",IF(OR($M781=0,L781&lt;&gt;0,U781&gt;0),"",IFERROR(VLOOKUP($E781,'SD Abgabe'!$A$32:$N$4326,'SD Abgabe'!$J$28,FALSE),0)),)</f>
        <v>0</v>
      </c>
      <c r="U781" s="83"/>
      <c r="V781" s="81" t="str">
        <f t="shared" si="238"/>
        <v/>
      </c>
      <c r="W781" s="82">
        <f>IF(M781="organische Düngemittel",IF(OR($M781=0,L781&lt;&gt;0,X781&gt;0),"",IFERROR(VLOOKUP($E781,'SD Abgabe'!$A$32:$N$4326,'SD Abgabe'!$J$28,FALSE),)),)</f>
        <v>0</v>
      </c>
      <c r="X781" s="84"/>
      <c r="Y781" s="85" t="str">
        <f ca="1">IFERROR(VLOOKUP($E781,'SD Abgabe'!$A$32:$N$610,Y$20,FALSE),"")</f>
        <v/>
      </c>
      <c r="Z781" s="86" t="str">
        <f ca="1">IFERROR(IF(AND(J781&lt;&gt;"eigene Stoffe",VLOOKUP($E781,'SD Abgabe'!$A$32:$N$610,'SD Abgabe'!$G$28,FALSE)=0),"",IF($L781&lt;&gt;0,"",IFERROR(IF(AND(P781&gt;0,O781&lt;&gt;"",Q781&lt;&gt;"t TM"),VLOOKUP($E781,'SD Abgabe'!$A$32:$N$610,'SD Abgabe'!$G$28,FALSE)/O781*P781,VLOOKUP($E781,'SD Abgabe'!$A$32:$N$610,'SD Abgabe'!$G$28,FALSE)),""))),"")</f>
        <v/>
      </c>
      <c r="AA781" s="87"/>
      <c r="AB781" s="86" t="str">
        <f ca="1">IFERROR(IF(AND(J781&lt;&gt;"eigene Stoffe",VLOOKUP($E781,'SD Abgabe'!$A$32:$N$610,'SD Abgabe'!$H$28,FALSE)=0),"",IF($L781&lt;&gt;0,"",IFERROR(IF(AND(P781&gt;0,O781&lt;&gt;"",Q781&lt;&gt;"t TM"),VLOOKUP($E781,'SD Abgabe'!$A$32:$N$610,'SD Abgabe'!$H$28,FALSE)/O781*P781,VLOOKUP($E781,'SD Abgabe'!$A$32:$N$610,'SD Abgabe'!$H$28,FALSE)),""))),"")</f>
        <v/>
      </c>
      <c r="AC781" s="87"/>
      <c r="AD781" s="424" t="s">
        <v>667</v>
      </c>
      <c r="AE781" s="26" t="str">
        <f>IF($M781=0,"",IFERROR(VLOOKUP($E781,'SD Abgabe'!$A$32:$N$556,AE$20,FALSE),""))</f>
        <v/>
      </c>
      <c r="AF781" s="15">
        <f t="shared" ca="1" si="239"/>
        <v>0</v>
      </c>
      <c r="AG781">
        <f t="shared" ca="1" si="227"/>
        <v>0</v>
      </c>
      <c r="AH781">
        <f t="shared" ca="1" si="228"/>
        <v>0</v>
      </c>
      <c r="AI781">
        <f t="shared" ca="1" si="229"/>
        <v>0</v>
      </c>
      <c r="AJ781">
        <f t="shared" ca="1" si="230"/>
        <v>0</v>
      </c>
      <c r="AK781">
        <f t="shared" si="240"/>
        <v>0</v>
      </c>
      <c r="AL781" s="28" t="e">
        <f ca="1">COUNTIF(OFFSET('SD Abgabe'!$C$32,VLOOKUP(J781,Art_Abgabe,3,FALSE),0,VLOOKUP(J781,Art_Abgabe,4,FALSE)-VLOOKUP(J781,Art_Abgabe,3,FALSE)+1,1),K781)</f>
        <v>#N/A</v>
      </c>
      <c r="AM781" s="14">
        <f ca="1">COUNTIF(OFFSET('SD Abgabe'!$M$32,VLOOKUP(E781,'SD Abgabe'!$A$33:$X$485,'SD Abgabe'!$X$28,FALSE),0,1,VLOOKUP(E781,'SD Abgabe'!$A$33:$Y$485,'SD Abgabe'!$Y$28,FALSE)),M781)</f>
        <v>0</v>
      </c>
      <c r="AN781" s="91">
        <f t="shared" ca="1" si="231"/>
        <v>0</v>
      </c>
      <c r="AO781" s="98">
        <f t="shared" si="241"/>
        <v>3</v>
      </c>
      <c r="AP781" s="98">
        <f t="shared" si="232"/>
        <v>0</v>
      </c>
      <c r="AQ781" s="17" t="str">
        <f t="shared" si="233"/>
        <v>1900-1-Abgabe</v>
      </c>
    </row>
    <row r="782" spans="1:43">
      <c r="A782" s="98">
        <f t="shared" si="222"/>
        <v>0</v>
      </c>
      <c r="B782" s="98" t="str">
        <f>IF(C782=1,SUM($C$23:C782),"")</f>
        <v/>
      </c>
      <c r="C782" s="98">
        <f t="shared" si="223"/>
        <v>0</v>
      </c>
      <c r="D782" t="str">
        <f t="shared" si="235"/>
        <v>1900-1-Abgabe-</v>
      </c>
      <c r="E782" s="7" t="str">
        <f t="shared" ca="1" si="224"/>
        <v>-</v>
      </c>
      <c r="F782" s="7">
        <f t="shared" si="236"/>
        <v>1900</v>
      </c>
      <c r="G782" s="7">
        <f t="shared" si="237"/>
        <v>1</v>
      </c>
      <c r="H782" s="162">
        <f t="shared" si="234"/>
        <v>760</v>
      </c>
      <c r="I782" s="77"/>
      <c r="J782" s="78"/>
      <c r="K782" s="79"/>
      <c r="L782" s="80"/>
      <c r="M782" s="177"/>
      <c r="N782" s="309" t="str">
        <f t="shared" ca="1" si="225"/>
        <v/>
      </c>
      <c r="O782" s="310" t="str">
        <f ca="1">IFERROR(IF(VLOOKUP($E782,'SD Abgabe'!$A$32:$N$610,'SD Abgabe'!$D$28,FALSE)=0,"",VLOOKUP($E782,'SD Abgabe'!$A$32:$N$610,'SD Abgabe'!$D$28,FALSE)),"")</f>
        <v/>
      </c>
      <c r="P782" s="313"/>
      <c r="Q782" s="317" t="str">
        <f>IF(OR($M782=0,L782&lt;&gt;0),"",IFERROR(VLOOKUP($E782,'SD Abgabe'!$A$32:$N$610,'SD Abgabe'!$E$28,FALSE),""))</f>
        <v/>
      </c>
      <c r="R782" s="87"/>
      <c r="S782" s="81" t="str">
        <f t="shared" si="226"/>
        <v/>
      </c>
      <c r="T782" s="82">
        <f>IF(M782="Tierische Erzeugnisse",IF(OR($M782=0,L782&lt;&gt;0,U782&gt;0),"",IFERROR(VLOOKUP($E782,'SD Abgabe'!$A$32:$N$4326,'SD Abgabe'!$J$28,FALSE),0)),)</f>
        <v>0</v>
      </c>
      <c r="U782" s="83"/>
      <c r="V782" s="81" t="str">
        <f t="shared" si="238"/>
        <v/>
      </c>
      <c r="W782" s="82">
        <f>IF(M782="organische Düngemittel",IF(OR($M782=0,L782&lt;&gt;0,X782&gt;0),"",IFERROR(VLOOKUP($E782,'SD Abgabe'!$A$32:$N$4326,'SD Abgabe'!$J$28,FALSE),)),)</f>
        <v>0</v>
      </c>
      <c r="X782" s="84"/>
      <c r="Y782" s="85" t="str">
        <f ca="1">IFERROR(VLOOKUP($E782,'SD Abgabe'!$A$32:$N$610,Y$20,FALSE),"")</f>
        <v/>
      </c>
      <c r="Z782" s="86" t="str">
        <f ca="1">IFERROR(IF(AND(J782&lt;&gt;"eigene Stoffe",VLOOKUP($E782,'SD Abgabe'!$A$32:$N$610,'SD Abgabe'!$G$28,FALSE)=0),"",IF($L782&lt;&gt;0,"",IFERROR(IF(AND(P782&gt;0,O782&lt;&gt;"",Q782&lt;&gt;"t TM"),VLOOKUP($E782,'SD Abgabe'!$A$32:$N$610,'SD Abgabe'!$G$28,FALSE)/O782*P782,VLOOKUP($E782,'SD Abgabe'!$A$32:$N$610,'SD Abgabe'!$G$28,FALSE)),""))),"")</f>
        <v/>
      </c>
      <c r="AA782" s="87"/>
      <c r="AB782" s="86" t="str">
        <f ca="1">IFERROR(IF(AND(J782&lt;&gt;"eigene Stoffe",VLOOKUP($E782,'SD Abgabe'!$A$32:$N$610,'SD Abgabe'!$H$28,FALSE)=0),"",IF($L782&lt;&gt;0,"",IFERROR(IF(AND(P782&gt;0,O782&lt;&gt;"",Q782&lt;&gt;"t TM"),VLOOKUP($E782,'SD Abgabe'!$A$32:$N$610,'SD Abgabe'!$H$28,FALSE)/O782*P782,VLOOKUP($E782,'SD Abgabe'!$A$32:$N$610,'SD Abgabe'!$H$28,FALSE)),""))),"")</f>
        <v/>
      </c>
      <c r="AC782" s="87"/>
      <c r="AD782" s="424" t="s">
        <v>667</v>
      </c>
      <c r="AE782" s="26" t="str">
        <f>IF($M782=0,"",IFERROR(VLOOKUP($E782,'SD Abgabe'!$A$32:$N$556,AE$20,FALSE),""))</f>
        <v/>
      </c>
      <c r="AF782" s="15">
        <f t="shared" ca="1" si="239"/>
        <v>0</v>
      </c>
      <c r="AG782">
        <f t="shared" ca="1" si="227"/>
        <v>0</v>
      </c>
      <c r="AH782">
        <f t="shared" ca="1" si="228"/>
        <v>0</v>
      </c>
      <c r="AI782">
        <f t="shared" ca="1" si="229"/>
        <v>0</v>
      </c>
      <c r="AJ782">
        <f t="shared" ca="1" si="230"/>
        <v>0</v>
      </c>
      <c r="AK782">
        <f t="shared" si="240"/>
        <v>0</v>
      </c>
      <c r="AL782" s="28" t="e">
        <f ca="1">COUNTIF(OFFSET('SD Abgabe'!$C$32,VLOOKUP(J782,Art_Abgabe,3,FALSE),0,VLOOKUP(J782,Art_Abgabe,4,FALSE)-VLOOKUP(J782,Art_Abgabe,3,FALSE)+1,1),K782)</f>
        <v>#N/A</v>
      </c>
      <c r="AM782" s="14">
        <f ca="1">COUNTIF(OFFSET('SD Abgabe'!$M$32,VLOOKUP(E782,'SD Abgabe'!$A$33:$X$485,'SD Abgabe'!$X$28,FALSE),0,1,VLOOKUP(E782,'SD Abgabe'!$A$33:$Y$485,'SD Abgabe'!$Y$28,FALSE)),M782)</f>
        <v>0</v>
      </c>
      <c r="AN782" s="91">
        <f t="shared" ca="1" si="231"/>
        <v>0</v>
      </c>
      <c r="AO782" s="98">
        <f t="shared" si="241"/>
        <v>3</v>
      </c>
      <c r="AP782" s="98">
        <f t="shared" si="232"/>
        <v>0</v>
      </c>
      <c r="AQ782" s="17" t="str">
        <f t="shared" si="233"/>
        <v>1900-1-Abgabe</v>
      </c>
    </row>
    <row r="783" spans="1:43">
      <c r="A783" s="98">
        <f t="shared" si="222"/>
        <v>0</v>
      </c>
      <c r="B783" s="98" t="str">
        <f>IF(C783=1,SUM($C$23:C783),"")</f>
        <v/>
      </c>
      <c r="C783" s="98">
        <f t="shared" si="223"/>
        <v>0</v>
      </c>
      <c r="D783" t="str">
        <f t="shared" si="235"/>
        <v>1900-1-Abgabe-</v>
      </c>
      <c r="E783" s="7" t="str">
        <f t="shared" ca="1" si="224"/>
        <v>-</v>
      </c>
      <c r="F783" s="7">
        <f t="shared" si="236"/>
        <v>1900</v>
      </c>
      <c r="G783" s="7">
        <f t="shared" si="237"/>
        <v>1</v>
      </c>
      <c r="H783" s="162">
        <f t="shared" si="234"/>
        <v>761</v>
      </c>
      <c r="I783" s="77"/>
      <c r="J783" s="78"/>
      <c r="K783" s="79"/>
      <c r="L783" s="80"/>
      <c r="M783" s="177"/>
      <c r="N783" s="309" t="str">
        <f t="shared" ca="1" si="225"/>
        <v/>
      </c>
      <c r="O783" s="310" t="str">
        <f ca="1">IFERROR(IF(VLOOKUP($E783,'SD Abgabe'!$A$32:$N$610,'SD Abgabe'!$D$28,FALSE)=0,"",VLOOKUP($E783,'SD Abgabe'!$A$32:$N$610,'SD Abgabe'!$D$28,FALSE)),"")</f>
        <v/>
      </c>
      <c r="P783" s="313"/>
      <c r="Q783" s="317" t="str">
        <f>IF(OR($M783=0,L783&lt;&gt;0),"",IFERROR(VLOOKUP($E783,'SD Abgabe'!$A$32:$N$610,'SD Abgabe'!$E$28,FALSE),""))</f>
        <v/>
      </c>
      <c r="R783" s="87"/>
      <c r="S783" s="81" t="str">
        <f t="shared" si="226"/>
        <v/>
      </c>
      <c r="T783" s="82">
        <f>IF(M783="Tierische Erzeugnisse",IF(OR($M783=0,L783&lt;&gt;0,U783&gt;0),"",IFERROR(VLOOKUP($E783,'SD Abgabe'!$A$32:$N$4326,'SD Abgabe'!$J$28,FALSE),0)),)</f>
        <v>0</v>
      </c>
      <c r="U783" s="83"/>
      <c r="V783" s="81" t="str">
        <f t="shared" si="238"/>
        <v/>
      </c>
      <c r="W783" s="82">
        <f>IF(M783="organische Düngemittel",IF(OR($M783=0,L783&lt;&gt;0,X783&gt;0),"",IFERROR(VLOOKUP($E783,'SD Abgabe'!$A$32:$N$4326,'SD Abgabe'!$J$28,FALSE),)),)</f>
        <v>0</v>
      </c>
      <c r="X783" s="84"/>
      <c r="Y783" s="85" t="str">
        <f ca="1">IFERROR(VLOOKUP($E783,'SD Abgabe'!$A$32:$N$610,Y$20,FALSE),"")</f>
        <v/>
      </c>
      <c r="Z783" s="86" t="str">
        <f ca="1">IFERROR(IF(AND(J783&lt;&gt;"eigene Stoffe",VLOOKUP($E783,'SD Abgabe'!$A$32:$N$610,'SD Abgabe'!$G$28,FALSE)=0),"",IF($L783&lt;&gt;0,"",IFERROR(IF(AND(P783&gt;0,O783&lt;&gt;"",Q783&lt;&gt;"t TM"),VLOOKUP($E783,'SD Abgabe'!$A$32:$N$610,'SD Abgabe'!$G$28,FALSE)/O783*P783,VLOOKUP($E783,'SD Abgabe'!$A$32:$N$610,'SD Abgabe'!$G$28,FALSE)),""))),"")</f>
        <v/>
      </c>
      <c r="AA783" s="87"/>
      <c r="AB783" s="86" t="str">
        <f ca="1">IFERROR(IF(AND(J783&lt;&gt;"eigene Stoffe",VLOOKUP($E783,'SD Abgabe'!$A$32:$N$610,'SD Abgabe'!$H$28,FALSE)=0),"",IF($L783&lt;&gt;0,"",IFERROR(IF(AND(P783&gt;0,O783&lt;&gt;"",Q783&lt;&gt;"t TM"),VLOOKUP($E783,'SD Abgabe'!$A$32:$N$610,'SD Abgabe'!$H$28,FALSE)/O783*P783,VLOOKUP($E783,'SD Abgabe'!$A$32:$N$610,'SD Abgabe'!$H$28,FALSE)),""))),"")</f>
        <v/>
      </c>
      <c r="AC783" s="87"/>
      <c r="AD783" s="424" t="s">
        <v>667</v>
      </c>
      <c r="AE783" s="26" t="str">
        <f>IF($M783=0,"",IFERROR(VLOOKUP($E783,'SD Abgabe'!$A$32:$N$556,AE$20,FALSE),""))</f>
        <v/>
      </c>
      <c r="AF783" s="15">
        <f t="shared" ca="1" si="239"/>
        <v>0</v>
      </c>
      <c r="AG783">
        <f t="shared" ca="1" si="227"/>
        <v>0</v>
      </c>
      <c r="AH783">
        <f t="shared" ca="1" si="228"/>
        <v>0</v>
      </c>
      <c r="AI783">
        <f t="shared" ca="1" si="229"/>
        <v>0</v>
      </c>
      <c r="AJ783">
        <f t="shared" ca="1" si="230"/>
        <v>0</v>
      </c>
      <c r="AK783">
        <f t="shared" si="240"/>
        <v>0</v>
      </c>
      <c r="AL783" s="28" t="e">
        <f ca="1">COUNTIF(OFFSET('SD Abgabe'!$C$32,VLOOKUP(J783,Art_Abgabe,3,FALSE),0,VLOOKUP(J783,Art_Abgabe,4,FALSE)-VLOOKUP(J783,Art_Abgabe,3,FALSE)+1,1),K783)</f>
        <v>#N/A</v>
      </c>
      <c r="AM783" s="14">
        <f ca="1">COUNTIF(OFFSET('SD Abgabe'!$M$32,VLOOKUP(E783,'SD Abgabe'!$A$33:$X$485,'SD Abgabe'!$X$28,FALSE),0,1,VLOOKUP(E783,'SD Abgabe'!$A$33:$Y$485,'SD Abgabe'!$Y$28,FALSE)),M783)</f>
        <v>0</v>
      </c>
      <c r="AN783" s="91">
        <f t="shared" ca="1" si="231"/>
        <v>0</v>
      </c>
      <c r="AO783" s="98">
        <f t="shared" si="241"/>
        <v>3</v>
      </c>
      <c r="AP783" s="98">
        <f t="shared" si="232"/>
        <v>0</v>
      </c>
      <c r="AQ783" s="17" t="str">
        <f t="shared" si="233"/>
        <v>1900-1-Abgabe</v>
      </c>
    </row>
    <row r="784" spans="1:43">
      <c r="A784" s="98">
        <f t="shared" si="222"/>
        <v>0</v>
      </c>
      <c r="B784" s="98" t="str">
        <f>IF(C784=1,SUM($C$23:C784),"")</f>
        <v/>
      </c>
      <c r="C784" s="98">
        <f t="shared" si="223"/>
        <v>0</v>
      </c>
      <c r="D784" t="str">
        <f t="shared" si="235"/>
        <v>1900-1-Abgabe-</v>
      </c>
      <c r="E784" s="7" t="str">
        <f t="shared" ca="1" si="224"/>
        <v>-</v>
      </c>
      <c r="F784" s="7">
        <f t="shared" si="236"/>
        <v>1900</v>
      </c>
      <c r="G784" s="7">
        <f t="shared" si="237"/>
        <v>1</v>
      </c>
      <c r="H784" s="162">
        <f t="shared" si="234"/>
        <v>762</v>
      </c>
      <c r="I784" s="77"/>
      <c r="J784" s="78"/>
      <c r="K784" s="79"/>
      <c r="L784" s="80"/>
      <c r="M784" s="177"/>
      <c r="N784" s="309" t="str">
        <f t="shared" ca="1" si="225"/>
        <v/>
      </c>
      <c r="O784" s="310" t="str">
        <f ca="1">IFERROR(IF(VLOOKUP($E784,'SD Abgabe'!$A$32:$N$610,'SD Abgabe'!$D$28,FALSE)=0,"",VLOOKUP($E784,'SD Abgabe'!$A$32:$N$610,'SD Abgabe'!$D$28,FALSE)),"")</f>
        <v/>
      </c>
      <c r="P784" s="313"/>
      <c r="Q784" s="317" t="str">
        <f>IF(OR($M784=0,L784&lt;&gt;0),"",IFERROR(VLOOKUP($E784,'SD Abgabe'!$A$32:$N$610,'SD Abgabe'!$E$28,FALSE),""))</f>
        <v/>
      </c>
      <c r="R784" s="87"/>
      <c r="S784" s="81" t="str">
        <f t="shared" si="226"/>
        <v/>
      </c>
      <c r="T784" s="82">
        <f>IF(M784="Tierische Erzeugnisse",IF(OR($M784=0,L784&lt;&gt;0,U784&gt;0),"",IFERROR(VLOOKUP($E784,'SD Abgabe'!$A$32:$N$4326,'SD Abgabe'!$J$28,FALSE),0)),)</f>
        <v>0</v>
      </c>
      <c r="U784" s="83"/>
      <c r="V784" s="81" t="str">
        <f t="shared" si="238"/>
        <v/>
      </c>
      <c r="W784" s="82">
        <f>IF(M784="organische Düngemittel",IF(OR($M784=0,L784&lt;&gt;0,X784&gt;0),"",IFERROR(VLOOKUP($E784,'SD Abgabe'!$A$32:$N$4326,'SD Abgabe'!$J$28,FALSE),)),)</f>
        <v>0</v>
      </c>
      <c r="X784" s="84"/>
      <c r="Y784" s="85" t="str">
        <f ca="1">IFERROR(VLOOKUP($E784,'SD Abgabe'!$A$32:$N$610,Y$20,FALSE),"")</f>
        <v/>
      </c>
      <c r="Z784" s="86" t="str">
        <f ca="1">IFERROR(IF(AND(J784&lt;&gt;"eigene Stoffe",VLOOKUP($E784,'SD Abgabe'!$A$32:$N$610,'SD Abgabe'!$G$28,FALSE)=0),"",IF($L784&lt;&gt;0,"",IFERROR(IF(AND(P784&gt;0,O784&lt;&gt;"",Q784&lt;&gt;"t TM"),VLOOKUP($E784,'SD Abgabe'!$A$32:$N$610,'SD Abgabe'!$G$28,FALSE)/O784*P784,VLOOKUP($E784,'SD Abgabe'!$A$32:$N$610,'SD Abgabe'!$G$28,FALSE)),""))),"")</f>
        <v/>
      </c>
      <c r="AA784" s="87"/>
      <c r="AB784" s="86" t="str">
        <f ca="1">IFERROR(IF(AND(J784&lt;&gt;"eigene Stoffe",VLOOKUP($E784,'SD Abgabe'!$A$32:$N$610,'SD Abgabe'!$H$28,FALSE)=0),"",IF($L784&lt;&gt;0,"",IFERROR(IF(AND(P784&gt;0,O784&lt;&gt;"",Q784&lt;&gt;"t TM"),VLOOKUP($E784,'SD Abgabe'!$A$32:$N$610,'SD Abgabe'!$H$28,FALSE)/O784*P784,VLOOKUP($E784,'SD Abgabe'!$A$32:$N$610,'SD Abgabe'!$H$28,FALSE)),""))),"")</f>
        <v/>
      </c>
      <c r="AC784" s="87"/>
      <c r="AD784" s="424" t="s">
        <v>667</v>
      </c>
      <c r="AE784" s="26" t="str">
        <f>IF($M784=0,"",IFERROR(VLOOKUP($E784,'SD Abgabe'!$A$32:$N$556,AE$20,FALSE),""))</f>
        <v/>
      </c>
      <c r="AF784" s="15">
        <f t="shared" ca="1" si="239"/>
        <v>0</v>
      </c>
      <c r="AG784">
        <f t="shared" ca="1" si="227"/>
        <v>0</v>
      </c>
      <c r="AH784">
        <f t="shared" ca="1" si="228"/>
        <v>0</v>
      </c>
      <c r="AI784">
        <f t="shared" ca="1" si="229"/>
        <v>0</v>
      </c>
      <c r="AJ784">
        <f t="shared" ca="1" si="230"/>
        <v>0</v>
      </c>
      <c r="AK784">
        <f t="shared" si="240"/>
        <v>0</v>
      </c>
      <c r="AL784" s="28" t="e">
        <f ca="1">COUNTIF(OFFSET('SD Abgabe'!$C$32,VLOOKUP(J784,Art_Abgabe,3,FALSE),0,VLOOKUP(J784,Art_Abgabe,4,FALSE)-VLOOKUP(J784,Art_Abgabe,3,FALSE)+1,1),K784)</f>
        <v>#N/A</v>
      </c>
      <c r="AM784" s="14">
        <f ca="1">COUNTIF(OFFSET('SD Abgabe'!$M$32,VLOOKUP(E784,'SD Abgabe'!$A$33:$X$485,'SD Abgabe'!$X$28,FALSE),0,1,VLOOKUP(E784,'SD Abgabe'!$A$33:$Y$485,'SD Abgabe'!$Y$28,FALSE)),M784)</f>
        <v>0</v>
      </c>
      <c r="AN784" s="91">
        <f t="shared" ca="1" si="231"/>
        <v>0</v>
      </c>
      <c r="AO784" s="98">
        <f t="shared" si="241"/>
        <v>3</v>
      </c>
      <c r="AP784" s="98">
        <f t="shared" si="232"/>
        <v>0</v>
      </c>
      <c r="AQ784" s="17" t="str">
        <f t="shared" si="233"/>
        <v>1900-1-Abgabe</v>
      </c>
    </row>
    <row r="785" spans="1:43">
      <c r="A785" s="98">
        <f t="shared" si="222"/>
        <v>0</v>
      </c>
      <c r="B785" s="98" t="str">
        <f>IF(C785=1,SUM($C$23:C785),"")</f>
        <v/>
      </c>
      <c r="C785" s="98">
        <f t="shared" si="223"/>
        <v>0</v>
      </c>
      <c r="D785" t="str">
        <f t="shared" si="235"/>
        <v>1900-1-Abgabe-</v>
      </c>
      <c r="E785" s="7" t="str">
        <f t="shared" ca="1" si="224"/>
        <v>-</v>
      </c>
      <c r="F785" s="7">
        <f t="shared" si="236"/>
        <v>1900</v>
      </c>
      <c r="G785" s="7">
        <f t="shared" si="237"/>
        <v>1</v>
      </c>
      <c r="H785" s="162">
        <f t="shared" si="234"/>
        <v>763</v>
      </c>
      <c r="I785" s="77"/>
      <c r="J785" s="78"/>
      <c r="K785" s="79"/>
      <c r="L785" s="80"/>
      <c r="M785" s="177"/>
      <c r="N785" s="309" t="str">
        <f t="shared" ca="1" si="225"/>
        <v/>
      </c>
      <c r="O785" s="310" t="str">
        <f ca="1">IFERROR(IF(VLOOKUP($E785,'SD Abgabe'!$A$32:$N$610,'SD Abgabe'!$D$28,FALSE)=0,"",VLOOKUP($E785,'SD Abgabe'!$A$32:$N$610,'SD Abgabe'!$D$28,FALSE)),"")</f>
        <v/>
      </c>
      <c r="P785" s="313"/>
      <c r="Q785" s="317" t="str">
        <f>IF(OR($M785=0,L785&lt;&gt;0),"",IFERROR(VLOOKUP($E785,'SD Abgabe'!$A$32:$N$610,'SD Abgabe'!$E$28,FALSE),""))</f>
        <v/>
      </c>
      <c r="R785" s="87"/>
      <c r="S785" s="81" t="str">
        <f t="shared" si="226"/>
        <v/>
      </c>
      <c r="T785" s="82">
        <f>IF(M785="Tierische Erzeugnisse",IF(OR($M785=0,L785&lt;&gt;0,U785&gt;0),"",IFERROR(VLOOKUP($E785,'SD Abgabe'!$A$32:$N$4326,'SD Abgabe'!$J$28,FALSE),0)),)</f>
        <v>0</v>
      </c>
      <c r="U785" s="83"/>
      <c r="V785" s="81" t="str">
        <f t="shared" si="238"/>
        <v/>
      </c>
      <c r="W785" s="82">
        <f>IF(M785="organische Düngemittel",IF(OR($M785=0,L785&lt;&gt;0,X785&gt;0),"",IFERROR(VLOOKUP($E785,'SD Abgabe'!$A$32:$N$4326,'SD Abgabe'!$J$28,FALSE),)),)</f>
        <v>0</v>
      </c>
      <c r="X785" s="84"/>
      <c r="Y785" s="85" t="str">
        <f ca="1">IFERROR(VLOOKUP($E785,'SD Abgabe'!$A$32:$N$610,Y$20,FALSE),"")</f>
        <v/>
      </c>
      <c r="Z785" s="86" t="str">
        <f ca="1">IFERROR(IF(AND(J785&lt;&gt;"eigene Stoffe",VLOOKUP($E785,'SD Abgabe'!$A$32:$N$610,'SD Abgabe'!$G$28,FALSE)=0),"",IF($L785&lt;&gt;0,"",IFERROR(IF(AND(P785&gt;0,O785&lt;&gt;"",Q785&lt;&gt;"t TM"),VLOOKUP($E785,'SD Abgabe'!$A$32:$N$610,'SD Abgabe'!$G$28,FALSE)/O785*P785,VLOOKUP($E785,'SD Abgabe'!$A$32:$N$610,'SD Abgabe'!$G$28,FALSE)),""))),"")</f>
        <v/>
      </c>
      <c r="AA785" s="87"/>
      <c r="AB785" s="86" t="str">
        <f ca="1">IFERROR(IF(AND(J785&lt;&gt;"eigene Stoffe",VLOOKUP($E785,'SD Abgabe'!$A$32:$N$610,'SD Abgabe'!$H$28,FALSE)=0),"",IF($L785&lt;&gt;0,"",IFERROR(IF(AND(P785&gt;0,O785&lt;&gt;"",Q785&lt;&gt;"t TM"),VLOOKUP($E785,'SD Abgabe'!$A$32:$N$610,'SD Abgabe'!$H$28,FALSE)/O785*P785,VLOOKUP($E785,'SD Abgabe'!$A$32:$N$610,'SD Abgabe'!$H$28,FALSE)),""))),"")</f>
        <v/>
      </c>
      <c r="AC785" s="87"/>
      <c r="AD785" s="424" t="s">
        <v>667</v>
      </c>
      <c r="AE785" s="26" t="str">
        <f>IF($M785=0,"",IFERROR(VLOOKUP($E785,'SD Abgabe'!$A$32:$N$556,AE$20,FALSE),""))</f>
        <v/>
      </c>
      <c r="AF785" s="15">
        <f t="shared" ca="1" si="239"/>
        <v>0</v>
      </c>
      <c r="AG785">
        <f t="shared" ca="1" si="227"/>
        <v>0</v>
      </c>
      <c r="AH785">
        <f t="shared" ca="1" si="228"/>
        <v>0</v>
      </c>
      <c r="AI785">
        <f t="shared" ca="1" si="229"/>
        <v>0</v>
      </c>
      <c r="AJ785">
        <f t="shared" ca="1" si="230"/>
        <v>0</v>
      </c>
      <c r="AK785">
        <f t="shared" si="240"/>
        <v>0</v>
      </c>
      <c r="AL785" s="28" t="e">
        <f ca="1">COUNTIF(OFFSET('SD Abgabe'!$C$32,VLOOKUP(J785,Art_Abgabe,3,FALSE),0,VLOOKUP(J785,Art_Abgabe,4,FALSE)-VLOOKUP(J785,Art_Abgabe,3,FALSE)+1,1),K785)</f>
        <v>#N/A</v>
      </c>
      <c r="AM785" s="14">
        <f ca="1">COUNTIF(OFFSET('SD Abgabe'!$M$32,VLOOKUP(E785,'SD Abgabe'!$A$33:$X$485,'SD Abgabe'!$X$28,FALSE),0,1,VLOOKUP(E785,'SD Abgabe'!$A$33:$Y$485,'SD Abgabe'!$Y$28,FALSE)),M785)</f>
        <v>0</v>
      </c>
      <c r="AN785" s="91">
        <f t="shared" ca="1" si="231"/>
        <v>0</v>
      </c>
      <c r="AO785" s="98">
        <f t="shared" si="241"/>
        <v>3</v>
      </c>
      <c r="AP785" s="98">
        <f t="shared" si="232"/>
        <v>0</v>
      </c>
      <c r="AQ785" s="17" t="str">
        <f t="shared" si="233"/>
        <v>1900-1-Abgabe</v>
      </c>
    </row>
    <row r="786" spans="1:43">
      <c r="A786" s="98">
        <f t="shared" si="222"/>
        <v>0</v>
      </c>
      <c r="B786" s="98" t="str">
        <f>IF(C786=1,SUM($C$23:C786),"")</f>
        <v/>
      </c>
      <c r="C786" s="98">
        <f t="shared" si="223"/>
        <v>0</v>
      </c>
      <c r="D786" t="str">
        <f t="shared" si="235"/>
        <v>1900-1-Abgabe-</v>
      </c>
      <c r="E786" s="7" t="str">
        <f t="shared" ca="1" si="224"/>
        <v>-</v>
      </c>
      <c r="F786" s="7">
        <f t="shared" si="236"/>
        <v>1900</v>
      </c>
      <c r="G786" s="7">
        <f t="shared" si="237"/>
        <v>1</v>
      </c>
      <c r="H786" s="162">
        <f t="shared" si="234"/>
        <v>764</v>
      </c>
      <c r="I786" s="77"/>
      <c r="J786" s="78"/>
      <c r="K786" s="79"/>
      <c r="L786" s="80"/>
      <c r="M786" s="177"/>
      <c r="N786" s="309" t="str">
        <f t="shared" ca="1" si="225"/>
        <v/>
      </c>
      <c r="O786" s="310" t="str">
        <f ca="1">IFERROR(IF(VLOOKUP($E786,'SD Abgabe'!$A$32:$N$610,'SD Abgabe'!$D$28,FALSE)=0,"",VLOOKUP($E786,'SD Abgabe'!$A$32:$N$610,'SD Abgabe'!$D$28,FALSE)),"")</f>
        <v/>
      </c>
      <c r="P786" s="313"/>
      <c r="Q786" s="317" t="str">
        <f>IF(OR($M786=0,L786&lt;&gt;0),"",IFERROR(VLOOKUP($E786,'SD Abgabe'!$A$32:$N$610,'SD Abgabe'!$E$28,FALSE),""))</f>
        <v/>
      </c>
      <c r="R786" s="87"/>
      <c r="S786" s="81" t="str">
        <f t="shared" si="226"/>
        <v/>
      </c>
      <c r="T786" s="82">
        <f>IF(M786="Tierische Erzeugnisse",IF(OR($M786=0,L786&lt;&gt;0,U786&gt;0),"",IFERROR(VLOOKUP($E786,'SD Abgabe'!$A$32:$N$4326,'SD Abgabe'!$J$28,FALSE),0)),)</f>
        <v>0</v>
      </c>
      <c r="U786" s="83"/>
      <c r="V786" s="81" t="str">
        <f t="shared" si="238"/>
        <v/>
      </c>
      <c r="W786" s="82">
        <f>IF(M786="organische Düngemittel",IF(OR($M786=0,L786&lt;&gt;0,X786&gt;0),"",IFERROR(VLOOKUP($E786,'SD Abgabe'!$A$32:$N$4326,'SD Abgabe'!$J$28,FALSE),)),)</f>
        <v>0</v>
      </c>
      <c r="X786" s="84"/>
      <c r="Y786" s="85" t="str">
        <f ca="1">IFERROR(VLOOKUP($E786,'SD Abgabe'!$A$32:$N$610,Y$20,FALSE),"")</f>
        <v/>
      </c>
      <c r="Z786" s="86" t="str">
        <f ca="1">IFERROR(IF(AND(J786&lt;&gt;"eigene Stoffe",VLOOKUP($E786,'SD Abgabe'!$A$32:$N$610,'SD Abgabe'!$G$28,FALSE)=0),"",IF($L786&lt;&gt;0,"",IFERROR(IF(AND(P786&gt;0,O786&lt;&gt;"",Q786&lt;&gt;"t TM"),VLOOKUP($E786,'SD Abgabe'!$A$32:$N$610,'SD Abgabe'!$G$28,FALSE)/O786*P786,VLOOKUP($E786,'SD Abgabe'!$A$32:$N$610,'SD Abgabe'!$G$28,FALSE)),""))),"")</f>
        <v/>
      </c>
      <c r="AA786" s="87"/>
      <c r="AB786" s="86" t="str">
        <f ca="1">IFERROR(IF(AND(J786&lt;&gt;"eigene Stoffe",VLOOKUP($E786,'SD Abgabe'!$A$32:$N$610,'SD Abgabe'!$H$28,FALSE)=0),"",IF($L786&lt;&gt;0,"",IFERROR(IF(AND(P786&gt;0,O786&lt;&gt;"",Q786&lt;&gt;"t TM"),VLOOKUP($E786,'SD Abgabe'!$A$32:$N$610,'SD Abgabe'!$H$28,FALSE)/O786*P786,VLOOKUP($E786,'SD Abgabe'!$A$32:$N$610,'SD Abgabe'!$H$28,FALSE)),""))),"")</f>
        <v/>
      </c>
      <c r="AC786" s="87"/>
      <c r="AD786" s="424" t="s">
        <v>667</v>
      </c>
      <c r="AE786" s="26" t="str">
        <f>IF($M786=0,"",IFERROR(VLOOKUP($E786,'SD Abgabe'!$A$32:$N$556,AE$20,FALSE),""))</f>
        <v/>
      </c>
      <c r="AF786" s="15">
        <f t="shared" ca="1" si="239"/>
        <v>0</v>
      </c>
      <c r="AG786">
        <f t="shared" ca="1" si="227"/>
        <v>0</v>
      </c>
      <c r="AH786">
        <f t="shared" ca="1" si="228"/>
        <v>0</v>
      </c>
      <c r="AI786">
        <f t="shared" ca="1" si="229"/>
        <v>0</v>
      </c>
      <c r="AJ786">
        <f t="shared" ca="1" si="230"/>
        <v>0</v>
      </c>
      <c r="AK786">
        <f t="shared" si="240"/>
        <v>0</v>
      </c>
      <c r="AL786" s="28" t="e">
        <f ca="1">COUNTIF(OFFSET('SD Abgabe'!$C$32,VLOOKUP(J786,Art_Abgabe,3,FALSE),0,VLOOKUP(J786,Art_Abgabe,4,FALSE)-VLOOKUP(J786,Art_Abgabe,3,FALSE)+1,1),K786)</f>
        <v>#N/A</v>
      </c>
      <c r="AM786" s="14">
        <f ca="1">COUNTIF(OFFSET('SD Abgabe'!$M$32,VLOOKUP(E786,'SD Abgabe'!$A$33:$X$485,'SD Abgabe'!$X$28,FALSE),0,1,VLOOKUP(E786,'SD Abgabe'!$A$33:$Y$485,'SD Abgabe'!$Y$28,FALSE)),M786)</f>
        <v>0</v>
      </c>
      <c r="AN786" s="91">
        <f t="shared" ca="1" si="231"/>
        <v>0</v>
      </c>
      <c r="AO786" s="98">
        <f t="shared" si="241"/>
        <v>3</v>
      </c>
      <c r="AP786" s="98">
        <f t="shared" si="232"/>
        <v>0</v>
      </c>
      <c r="AQ786" s="17" t="str">
        <f t="shared" si="233"/>
        <v>1900-1-Abgabe</v>
      </c>
    </row>
    <row r="787" spans="1:43">
      <c r="A787" s="98">
        <f t="shared" si="222"/>
        <v>0</v>
      </c>
      <c r="B787" s="98" t="str">
        <f>IF(C787=1,SUM($C$23:C787),"")</f>
        <v/>
      </c>
      <c r="C787" s="98">
        <f t="shared" si="223"/>
        <v>0</v>
      </c>
      <c r="D787" t="str">
        <f t="shared" si="235"/>
        <v>1900-1-Abgabe-</v>
      </c>
      <c r="E787" s="7" t="str">
        <f t="shared" ca="1" si="224"/>
        <v>-</v>
      </c>
      <c r="F787" s="7">
        <f t="shared" si="236"/>
        <v>1900</v>
      </c>
      <c r="G787" s="7">
        <f t="shared" si="237"/>
        <v>1</v>
      </c>
      <c r="H787" s="162">
        <f t="shared" si="234"/>
        <v>765</v>
      </c>
      <c r="I787" s="77"/>
      <c r="J787" s="78"/>
      <c r="K787" s="79"/>
      <c r="L787" s="80"/>
      <c r="M787" s="177"/>
      <c r="N787" s="309" t="str">
        <f t="shared" ca="1" si="225"/>
        <v/>
      </c>
      <c r="O787" s="310" t="str">
        <f ca="1">IFERROR(IF(VLOOKUP($E787,'SD Abgabe'!$A$32:$N$610,'SD Abgabe'!$D$28,FALSE)=0,"",VLOOKUP($E787,'SD Abgabe'!$A$32:$N$610,'SD Abgabe'!$D$28,FALSE)),"")</f>
        <v/>
      </c>
      <c r="P787" s="313"/>
      <c r="Q787" s="317" t="str">
        <f>IF(OR($M787=0,L787&lt;&gt;0),"",IFERROR(VLOOKUP($E787,'SD Abgabe'!$A$32:$N$610,'SD Abgabe'!$E$28,FALSE),""))</f>
        <v/>
      </c>
      <c r="R787" s="87"/>
      <c r="S787" s="81" t="str">
        <f t="shared" si="226"/>
        <v/>
      </c>
      <c r="T787" s="82">
        <f>IF(M787="Tierische Erzeugnisse",IF(OR($M787=0,L787&lt;&gt;0,U787&gt;0),"",IFERROR(VLOOKUP($E787,'SD Abgabe'!$A$32:$N$4326,'SD Abgabe'!$J$28,FALSE),0)),)</f>
        <v>0</v>
      </c>
      <c r="U787" s="83"/>
      <c r="V787" s="81" t="str">
        <f t="shared" si="238"/>
        <v/>
      </c>
      <c r="W787" s="82">
        <f>IF(M787="organische Düngemittel",IF(OR($M787=0,L787&lt;&gt;0,X787&gt;0),"",IFERROR(VLOOKUP($E787,'SD Abgabe'!$A$32:$N$4326,'SD Abgabe'!$J$28,FALSE),)),)</f>
        <v>0</v>
      </c>
      <c r="X787" s="84"/>
      <c r="Y787" s="85" t="str">
        <f ca="1">IFERROR(VLOOKUP($E787,'SD Abgabe'!$A$32:$N$610,Y$20,FALSE),"")</f>
        <v/>
      </c>
      <c r="Z787" s="86" t="str">
        <f ca="1">IFERROR(IF(AND(J787&lt;&gt;"eigene Stoffe",VLOOKUP($E787,'SD Abgabe'!$A$32:$N$610,'SD Abgabe'!$G$28,FALSE)=0),"",IF($L787&lt;&gt;0,"",IFERROR(IF(AND(P787&gt;0,O787&lt;&gt;"",Q787&lt;&gt;"t TM"),VLOOKUP($E787,'SD Abgabe'!$A$32:$N$610,'SD Abgabe'!$G$28,FALSE)/O787*P787,VLOOKUP($E787,'SD Abgabe'!$A$32:$N$610,'SD Abgabe'!$G$28,FALSE)),""))),"")</f>
        <v/>
      </c>
      <c r="AA787" s="87"/>
      <c r="AB787" s="86" t="str">
        <f ca="1">IFERROR(IF(AND(J787&lt;&gt;"eigene Stoffe",VLOOKUP($E787,'SD Abgabe'!$A$32:$N$610,'SD Abgabe'!$H$28,FALSE)=0),"",IF($L787&lt;&gt;0,"",IFERROR(IF(AND(P787&gt;0,O787&lt;&gt;"",Q787&lt;&gt;"t TM"),VLOOKUP($E787,'SD Abgabe'!$A$32:$N$610,'SD Abgabe'!$H$28,FALSE)/O787*P787,VLOOKUP($E787,'SD Abgabe'!$A$32:$N$610,'SD Abgabe'!$H$28,FALSE)),""))),"")</f>
        <v/>
      </c>
      <c r="AC787" s="87"/>
      <c r="AD787" s="424" t="s">
        <v>667</v>
      </c>
      <c r="AE787" s="26" t="str">
        <f>IF($M787=0,"",IFERROR(VLOOKUP($E787,'SD Abgabe'!$A$32:$N$556,AE$20,FALSE),""))</f>
        <v/>
      </c>
      <c r="AF787" s="15">
        <f t="shared" ca="1" si="239"/>
        <v>0</v>
      </c>
      <c r="AG787">
        <f t="shared" ca="1" si="227"/>
        <v>0</v>
      </c>
      <c r="AH787">
        <f t="shared" ca="1" si="228"/>
        <v>0</v>
      </c>
      <c r="AI787">
        <f t="shared" ca="1" si="229"/>
        <v>0</v>
      </c>
      <c r="AJ787">
        <f t="shared" ca="1" si="230"/>
        <v>0</v>
      </c>
      <c r="AK787">
        <f t="shared" si="240"/>
        <v>0</v>
      </c>
      <c r="AL787" s="28" t="e">
        <f ca="1">COUNTIF(OFFSET('SD Abgabe'!$C$32,VLOOKUP(J787,Art_Abgabe,3,FALSE),0,VLOOKUP(J787,Art_Abgabe,4,FALSE)-VLOOKUP(J787,Art_Abgabe,3,FALSE)+1,1),K787)</f>
        <v>#N/A</v>
      </c>
      <c r="AM787" s="14">
        <f ca="1">COUNTIF(OFFSET('SD Abgabe'!$M$32,VLOOKUP(E787,'SD Abgabe'!$A$33:$X$485,'SD Abgabe'!$X$28,FALSE),0,1,VLOOKUP(E787,'SD Abgabe'!$A$33:$Y$485,'SD Abgabe'!$Y$28,FALSE)),M787)</f>
        <v>0</v>
      </c>
      <c r="AN787" s="91">
        <f t="shared" ca="1" si="231"/>
        <v>0</v>
      </c>
      <c r="AO787" s="98">
        <f t="shared" si="241"/>
        <v>3</v>
      </c>
      <c r="AP787" s="98">
        <f t="shared" si="232"/>
        <v>0</v>
      </c>
      <c r="AQ787" s="17" t="str">
        <f t="shared" si="233"/>
        <v>1900-1-Abgabe</v>
      </c>
    </row>
    <row r="788" spans="1:43">
      <c r="A788" s="98">
        <f t="shared" si="222"/>
        <v>0</v>
      </c>
      <c r="B788" s="98" t="str">
        <f>IF(C788=1,SUM($C$23:C788),"")</f>
        <v/>
      </c>
      <c r="C788" s="98">
        <f t="shared" si="223"/>
        <v>0</v>
      </c>
      <c r="D788" t="str">
        <f t="shared" si="235"/>
        <v>1900-1-Abgabe-</v>
      </c>
      <c r="E788" s="7" t="str">
        <f t="shared" ca="1" si="224"/>
        <v>-</v>
      </c>
      <c r="F788" s="7">
        <f t="shared" si="236"/>
        <v>1900</v>
      </c>
      <c r="G788" s="7">
        <f t="shared" si="237"/>
        <v>1</v>
      </c>
      <c r="H788" s="162">
        <f t="shared" si="234"/>
        <v>766</v>
      </c>
      <c r="I788" s="77"/>
      <c r="J788" s="78"/>
      <c r="K788" s="79"/>
      <c r="L788" s="80"/>
      <c r="M788" s="177"/>
      <c r="N788" s="309" t="str">
        <f t="shared" ca="1" si="225"/>
        <v/>
      </c>
      <c r="O788" s="310" t="str">
        <f ca="1">IFERROR(IF(VLOOKUP($E788,'SD Abgabe'!$A$32:$N$610,'SD Abgabe'!$D$28,FALSE)=0,"",VLOOKUP($E788,'SD Abgabe'!$A$32:$N$610,'SD Abgabe'!$D$28,FALSE)),"")</f>
        <v/>
      </c>
      <c r="P788" s="313"/>
      <c r="Q788" s="317" t="str">
        <f>IF(OR($M788=0,L788&lt;&gt;0),"",IFERROR(VLOOKUP($E788,'SD Abgabe'!$A$32:$N$610,'SD Abgabe'!$E$28,FALSE),""))</f>
        <v/>
      </c>
      <c r="R788" s="87"/>
      <c r="S788" s="81" t="str">
        <f t="shared" si="226"/>
        <v/>
      </c>
      <c r="T788" s="82">
        <f>IF(M788="Tierische Erzeugnisse",IF(OR($M788=0,L788&lt;&gt;0,U788&gt;0),"",IFERROR(VLOOKUP($E788,'SD Abgabe'!$A$32:$N$4326,'SD Abgabe'!$J$28,FALSE),0)),)</f>
        <v>0</v>
      </c>
      <c r="U788" s="83"/>
      <c r="V788" s="81" t="str">
        <f t="shared" si="238"/>
        <v/>
      </c>
      <c r="W788" s="82">
        <f>IF(M788="organische Düngemittel",IF(OR($M788=0,L788&lt;&gt;0,X788&gt;0),"",IFERROR(VLOOKUP($E788,'SD Abgabe'!$A$32:$N$4326,'SD Abgabe'!$J$28,FALSE),)),)</f>
        <v>0</v>
      </c>
      <c r="X788" s="84"/>
      <c r="Y788" s="85" t="str">
        <f ca="1">IFERROR(VLOOKUP($E788,'SD Abgabe'!$A$32:$N$610,Y$20,FALSE),"")</f>
        <v/>
      </c>
      <c r="Z788" s="86" t="str">
        <f ca="1">IFERROR(IF(AND(J788&lt;&gt;"eigene Stoffe",VLOOKUP($E788,'SD Abgabe'!$A$32:$N$610,'SD Abgabe'!$G$28,FALSE)=0),"",IF($L788&lt;&gt;0,"",IFERROR(IF(AND(P788&gt;0,O788&lt;&gt;"",Q788&lt;&gt;"t TM"),VLOOKUP($E788,'SD Abgabe'!$A$32:$N$610,'SD Abgabe'!$G$28,FALSE)/O788*P788,VLOOKUP($E788,'SD Abgabe'!$A$32:$N$610,'SD Abgabe'!$G$28,FALSE)),""))),"")</f>
        <v/>
      </c>
      <c r="AA788" s="87"/>
      <c r="AB788" s="86" t="str">
        <f ca="1">IFERROR(IF(AND(J788&lt;&gt;"eigene Stoffe",VLOOKUP($E788,'SD Abgabe'!$A$32:$N$610,'SD Abgabe'!$H$28,FALSE)=0),"",IF($L788&lt;&gt;0,"",IFERROR(IF(AND(P788&gt;0,O788&lt;&gt;"",Q788&lt;&gt;"t TM"),VLOOKUP($E788,'SD Abgabe'!$A$32:$N$610,'SD Abgabe'!$H$28,FALSE)/O788*P788,VLOOKUP($E788,'SD Abgabe'!$A$32:$N$610,'SD Abgabe'!$H$28,FALSE)),""))),"")</f>
        <v/>
      </c>
      <c r="AC788" s="87"/>
      <c r="AD788" s="424" t="s">
        <v>667</v>
      </c>
      <c r="AE788" s="26" t="str">
        <f>IF($M788=0,"",IFERROR(VLOOKUP($E788,'SD Abgabe'!$A$32:$N$556,AE$20,FALSE),""))</f>
        <v/>
      </c>
      <c r="AF788" s="15">
        <f t="shared" ca="1" si="239"/>
        <v>0</v>
      </c>
      <c r="AG788">
        <f t="shared" ca="1" si="227"/>
        <v>0</v>
      </c>
      <c r="AH788">
        <f t="shared" ca="1" si="228"/>
        <v>0</v>
      </c>
      <c r="AI788">
        <f t="shared" ca="1" si="229"/>
        <v>0</v>
      </c>
      <c r="AJ788">
        <f t="shared" ca="1" si="230"/>
        <v>0</v>
      </c>
      <c r="AK788">
        <f t="shared" si="240"/>
        <v>0</v>
      </c>
      <c r="AL788" s="28" t="e">
        <f ca="1">COUNTIF(OFFSET('SD Abgabe'!$C$32,VLOOKUP(J788,Art_Abgabe,3,FALSE),0,VLOOKUP(J788,Art_Abgabe,4,FALSE)-VLOOKUP(J788,Art_Abgabe,3,FALSE)+1,1),K788)</f>
        <v>#N/A</v>
      </c>
      <c r="AM788" s="14">
        <f ca="1">COUNTIF(OFFSET('SD Abgabe'!$M$32,VLOOKUP(E788,'SD Abgabe'!$A$33:$X$485,'SD Abgabe'!$X$28,FALSE),0,1,VLOOKUP(E788,'SD Abgabe'!$A$33:$Y$485,'SD Abgabe'!$Y$28,FALSE)),M788)</f>
        <v>0</v>
      </c>
      <c r="AN788" s="91">
        <f t="shared" ca="1" si="231"/>
        <v>0</v>
      </c>
      <c r="AO788" s="98">
        <f t="shared" si="241"/>
        <v>3</v>
      </c>
      <c r="AP788" s="98">
        <f t="shared" si="232"/>
        <v>0</v>
      </c>
      <c r="AQ788" s="17" t="str">
        <f t="shared" si="233"/>
        <v>1900-1-Abgabe</v>
      </c>
    </row>
    <row r="789" spans="1:43">
      <c r="A789" s="98">
        <f t="shared" si="222"/>
        <v>0</v>
      </c>
      <c r="B789" s="98" t="str">
        <f>IF(C789=1,SUM($C$23:C789),"")</f>
        <v/>
      </c>
      <c r="C789" s="98">
        <f t="shared" si="223"/>
        <v>0</v>
      </c>
      <c r="D789" t="str">
        <f t="shared" si="235"/>
        <v>1900-1-Abgabe-</v>
      </c>
      <c r="E789" s="7" t="str">
        <f t="shared" ca="1" si="224"/>
        <v>-</v>
      </c>
      <c r="F789" s="7">
        <f t="shared" si="236"/>
        <v>1900</v>
      </c>
      <c r="G789" s="7">
        <f t="shared" si="237"/>
        <v>1</v>
      </c>
      <c r="H789" s="162">
        <f t="shared" si="234"/>
        <v>767</v>
      </c>
      <c r="I789" s="77"/>
      <c r="J789" s="78"/>
      <c r="K789" s="79"/>
      <c r="L789" s="80"/>
      <c r="M789" s="177"/>
      <c r="N789" s="309" t="str">
        <f t="shared" ca="1" si="225"/>
        <v/>
      </c>
      <c r="O789" s="310" t="str">
        <f ca="1">IFERROR(IF(VLOOKUP($E789,'SD Abgabe'!$A$32:$N$610,'SD Abgabe'!$D$28,FALSE)=0,"",VLOOKUP($E789,'SD Abgabe'!$A$32:$N$610,'SD Abgabe'!$D$28,FALSE)),"")</f>
        <v/>
      </c>
      <c r="P789" s="313"/>
      <c r="Q789" s="317" t="str">
        <f>IF(OR($M789=0,L789&lt;&gt;0),"",IFERROR(VLOOKUP($E789,'SD Abgabe'!$A$32:$N$610,'SD Abgabe'!$E$28,FALSE),""))</f>
        <v/>
      </c>
      <c r="R789" s="87"/>
      <c r="S789" s="81" t="str">
        <f t="shared" si="226"/>
        <v/>
      </c>
      <c r="T789" s="82">
        <f>IF(M789="Tierische Erzeugnisse",IF(OR($M789=0,L789&lt;&gt;0,U789&gt;0),"",IFERROR(VLOOKUP($E789,'SD Abgabe'!$A$32:$N$4326,'SD Abgabe'!$J$28,FALSE),0)),)</f>
        <v>0</v>
      </c>
      <c r="U789" s="83"/>
      <c r="V789" s="81" t="str">
        <f t="shared" si="238"/>
        <v/>
      </c>
      <c r="W789" s="82">
        <f>IF(M789="organische Düngemittel",IF(OR($M789=0,L789&lt;&gt;0,X789&gt;0),"",IFERROR(VLOOKUP($E789,'SD Abgabe'!$A$32:$N$4326,'SD Abgabe'!$J$28,FALSE),)),)</f>
        <v>0</v>
      </c>
      <c r="X789" s="84"/>
      <c r="Y789" s="85" t="str">
        <f ca="1">IFERROR(VLOOKUP($E789,'SD Abgabe'!$A$32:$N$610,Y$20,FALSE),"")</f>
        <v/>
      </c>
      <c r="Z789" s="86" t="str">
        <f ca="1">IFERROR(IF(AND(J789&lt;&gt;"eigene Stoffe",VLOOKUP($E789,'SD Abgabe'!$A$32:$N$610,'SD Abgabe'!$G$28,FALSE)=0),"",IF($L789&lt;&gt;0,"",IFERROR(IF(AND(P789&gt;0,O789&lt;&gt;"",Q789&lt;&gt;"t TM"),VLOOKUP($E789,'SD Abgabe'!$A$32:$N$610,'SD Abgabe'!$G$28,FALSE)/O789*P789,VLOOKUP($E789,'SD Abgabe'!$A$32:$N$610,'SD Abgabe'!$G$28,FALSE)),""))),"")</f>
        <v/>
      </c>
      <c r="AA789" s="87"/>
      <c r="AB789" s="86" t="str">
        <f ca="1">IFERROR(IF(AND(J789&lt;&gt;"eigene Stoffe",VLOOKUP($E789,'SD Abgabe'!$A$32:$N$610,'SD Abgabe'!$H$28,FALSE)=0),"",IF($L789&lt;&gt;0,"",IFERROR(IF(AND(P789&gt;0,O789&lt;&gt;"",Q789&lt;&gt;"t TM"),VLOOKUP($E789,'SD Abgabe'!$A$32:$N$610,'SD Abgabe'!$H$28,FALSE)/O789*P789,VLOOKUP($E789,'SD Abgabe'!$A$32:$N$610,'SD Abgabe'!$H$28,FALSE)),""))),"")</f>
        <v/>
      </c>
      <c r="AC789" s="87"/>
      <c r="AD789" s="424" t="s">
        <v>667</v>
      </c>
      <c r="AE789" s="26" t="str">
        <f>IF($M789=0,"",IFERROR(VLOOKUP($E789,'SD Abgabe'!$A$32:$N$556,AE$20,FALSE),""))</f>
        <v/>
      </c>
      <c r="AF789" s="15">
        <f t="shared" ca="1" si="239"/>
        <v>0</v>
      </c>
      <c r="AG789">
        <f t="shared" ca="1" si="227"/>
        <v>0</v>
      </c>
      <c r="AH789">
        <f t="shared" ca="1" si="228"/>
        <v>0</v>
      </c>
      <c r="AI789">
        <f t="shared" ca="1" si="229"/>
        <v>0</v>
      </c>
      <c r="AJ789">
        <f t="shared" ca="1" si="230"/>
        <v>0</v>
      </c>
      <c r="AK789">
        <f t="shared" si="240"/>
        <v>0</v>
      </c>
      <c r="AL789" s="28" t="e">
        <f ca="1">COUNTIF(OFFSET('SD Abgabe'!$C$32,VLOOKUP(J789,Art_Abgabe,3,FALSE),0,VLOOKUP(J789,Art_Abgabe,4,FALSE)-VLOOKUP(J789,Art_Abgabe,3,FALSE)+1,1),K789)</f>
        <v>#N/A</v>
      </c>
      <c r="AM789" s="14">
        <f ca="1">COUNTIF(OFFSET('SD Abgabe'!$M$32,VLOOKUP(E789,'SD Abgabe'!$A$33:$X$485,'SD Abgabe'!$X$28,FALSE),0,1,VLOOKUP(E789,'SD Abgabe'!$A$33:$Y$485,'SD Abgabe'!$Y$28,FALSE)),M789)</f>
        <v>0</v>
      </c>
      <c r="AN789" s="91">
        <f t="shared" ca="1" si="231"/>
        <v>0</v>
      </c>
      <c r="AO789" s="98">
        <f t="shared" si="241"/>
        <v>3</v>
      </c>
      <c r="AP789" s="98">
        <f t="shared" si="232"/>
        <v>0</v>
      </c>
      <c r="AQ789" s="17" t="str">
        <f t="shared" si="233"/>
        <v>1900-1-Abgabe</v>
      </c>
    </row>
    <row r="790" spans="1:43">
      <c r="A790" s="98">
        <f t="shared" si="222"/>
        <v>0</v>
      </c>
      <c r="B790" s="98" t="str">
        <f>IF(C790=1,SUM($C$23:C790),"")</f>
        <v/>
      </c>
      <c r="C790" s="98">
        <f t="shared" si="223"/>
        <v>0</v>
      </c>
      <c r="D790" t="str">
        <f t="shared" si="235"/>
        <v>1900-1-Abgabe-</v>
      </c>
      <c r="E790" s="7" t="str">
        <f t="shared" ca="1" si="224"/>
        <v>-</v>
      </c>
      <c r="F790" s="7">
        <f t="shared" si="236"/>
        <v>1900</v>
      </c>
      <c r="G790" s="7">
        <f t="shared" si="237"/>
        <v>1</v>
      </c>
      <c r="H790" s="162">
        <f t="shared" si="234"/>
        <v>768</v>
      </c>
      <c r="I790" s="77"/>
      <c r="J790" s="78"/>
      <c r="K790" s="79"/>
      <c r="L790" s="80"/>
      <c r="M790" s="177"/>
      <c r="N790" s="309" t="str">
        <f t="shared" ca="1" si="225"/>
        <v/>
      </c>
      <c r="O790" s="310" t="str">
        <f ca="1">IFERROR(IF(VLOOKUP($E790,'SD Abgabe'!$A$32:$N$610,'SD Abgabe'!$D$28,FALSE)=0,"",VLOOKUP($E790,'SD Abgabe'!$A$32:$N$610,'SD Abgabe'!$D$28,FALSE)),"")</f>
        <v/>
      </c>
      <c r="P790" s="313"/>
      <c r="Q790" s="317" t="str">
        <f>IF(OR($M790=0,L790&lt;&gt;0),"",IFERROR(VLOOKUP($E790,'SD Abgabe'!$A$32:$N$610,'SD Abgabe'!$E$28,FALSE),""))</f>
        <v/>
      </c>
      <c r="R790" s="87"/>
      <c r="S790" s="81" t="str">
        <f t="shared" si="226"/>
        <v/>
      </c>
      <c r="T790" s="82">
        <f>IF(M790="Tierische Erzeugnisse",IF(OR($M790=0,L790&lt;&gt;0,U790&gt;0),"",IFERROR(VLOOKUP($E790,'SD Abgabe'!$A$32:$N$4326,'SD Abgabe'!$J$28,FALSE),0)),)</f>
        <v>0</v>
      </c>
      <c r="U790" s="83"/>
      <c r="V790" s="81" t="str">
        <f t="shared" si="238"/>
        <v/>
      </c>
      <c r="W790" s="82">
        <f>IF(M790="organische Düngemittel",IF(OR($M790=0,L790&lt;&gt;0,X790&gt;0),"",IFERROR(VLOOKUP($E790,'SD Abgabe'!$A$32:$N$4326,'SD Abgabe'!$J$28,FALSE),)),)</f>
        <v>0</v>
      </c>
      <c r="X790" s="84"/>
      <c r="Y790" s="85" t="str">
        <f ca="1">IFERROR(VLOOKUP($E790,'SD Abgabe'!$A$32:$N$610,Y$20,FALSE),"")</f>
        <v/>
      </c>
      <c r="Z790" s="86" t="str">
        <f ca="1">IFERROR(IF(AND(J790&lt;&gt;"eigene Stoffe",VLOOKUP($E790,'SD Abgabe'!$A$32:$N$610,'SD Abgabe'!$G$28,FALSE)=0),"",IF($L790&lt;&gt;0,"",IFERROR(IF(AND(P790&gt;0,O790&lt;&gt;"",Q790&lt;&gt;"t TM"),VLOOKUP($E790,'SD Abgabe'!$A$32:$N$610,'SD Abgabe'!$G$28,FALSE)/O790*P790,VLOOKUP($E790,'SD Abgabe'!$A$32:$N$610,'SD Abgabe'!$G$28,FALSE)),""))),"")</f>
        <v/>
      </c>
      <c r="AA790" s="87"/>
      <c r="AB790" s="86" t="str">
        <f ca="1">IFERROR(IF(AND(J790&lt;&gt;"eigene Stoffe",VLOOKUP($E790,'SD Abgabe'!$A$32:$N$610,'SD Abgabe'!$H$28,FALSE)=0),"",IF($L790&lt;&gt;0,"",IFERROR(IF(AND(P790&gt;0,O790&lt;&gt;"",Q790&lt;&gt;"t TM"),VLOOKUP($E790,'SD Abgabe'!$A$32:$N$610,'SD Abgabe'!$H$28,FALSE)/O790*P790,VLOOKUP($E790,'SD Abgabe'!$A$32:$N$610,'SD Abgabe'!$H$28,FALSE)),""))),"")</f>
        <v/>
      </c>
      <c r="AC790" s="87"/>
      <c r="AD790" s="424" t="s">
        <v>667</v>
      </c>
      <c r="AE790" s="26" t="str">
        <f>IF($M790=0,"",IFERROR(VLOOKUP($E790,'SD Abgabe'!$A$32:$N$556,AE$20,FALSE),""))</f>
        <v/>
      </c>
      <c r="AF790" s="15">
        <f t="shared" ca="1" si="239"/>
        <v>0</v>
      </c>
      <c r="AG790">
        <f t="shared" ca="1" si="227"/>
        <v>0</v>
      </c>
      <c r="AH790">
        <f t="shared" ca="1" si="228"/>
        <v>0</v>
      </c>
      <c r="AI790">
        <f t="shared" ca="1" si="229"/>
        <v>0</v>
      </c>
      <c r="AJ790">
        <f t="shared" ca="1" si="230"/>
        <v>0</v>
      </c>
      <c r="AK790">
        <f t="shared" si="240"/>
        <v>0</v>
      </c>
      <c r="AL790" s="28" t="e">
        <f ca="1">COUNTIF(OFFSET('SD Abgabe'!$C$32,VLOOKUP(J790,Art_Abgabe,3,FALSE),0,VLOOKUP(J790,Art_Abgabe,4,FALSE)-VLOOKUP(J790,Art_Abgabe,3,FALSE)+1,1),K790)</f>
        <v>#N/A</v>
      </c>
      <c r="AM790" s="14">
        <f ca="1">COUNTIF(OFFSET('SD Abgabe'!$M$32,VLOOKUP(E790,'SD Abgabe'!$A$33:$X$485,'SD Abgabe'!$X$28,FALSE),0,1,VLOOKUP(E790,'SD Abgabe'!$A$33:$Y$485,'SD Abgabe'!$Y$28,FALSE)),M790)</f>
        <v>0</v>
      </c>
      <c r="AN790" s="91">
        <f t="shared" ca="1" si="231"/>
        <v>0</v>
      </c>
      <c r="AO790" s="98">
        <f t="shared" si="241"/>
        <v>3</v>
      </c>
      <c r="AP790" s="98">
        <f t="shared" si="232"/>
        <v>0</v>
      </c>
      <c r="AQ790" s="17" t="str">
        <f t="shared" si="233"/>
        <v>1900-1-Abgabe</v>
      </c>
    </row>
    <row r="791" spans="1:43">
      <c r="A791" s="98">
        <f t="shared" ref="A791:A854" si="242">COUNTIF($K$23:$K$1995,L791)</f>
        <v>0</v>
      </c>
      <c r="B791" s="98" t="str">
        <f>IF(C791=1,SUM($C$23:C791),"")</f>
        <v/>
      </c>
      <c r="C791" s="98">
        <f t="shared" si="223"/>
        <v>0</v>
      </c>
      <c r="D791" t="str">
        <f t="shared" si="235"/>
        <v>1900-1-Abgabe-</v>
      </c>
      <c r="E791" s="7" t="str">
        <f t="shared" ca="1" si="224"/>
        <v>-</v>
      </c>
      <c r="F791" s="7">
        <f t="shared" si="236"/>
        <v>1900</v>
      </c>
      <c r="G791" s="7">
        <f t="shared" si="237"/>
        <v>1</v>
      </c>
      <c r="H791" s="162">
        <f t="shared" si="234"/>
        <v>769</v>
      </c>
      <c r="I791" s="77"/>
      <c r="J791" s="78"/>
      <c r="K791" s="79"/>
      <c r="L791" s="80"/>
      <c r="M791" s="177"/>
      <c r="N791" s="309" t="str">
        <f t="shared" ca="1" si="225"/>
        <v/>
      </c>
      <c r="O791" s="310" t="str">
        <f ca="1">IFERROR(IF(VLOOKUP($E791,'SD Abgabe'!$A$32:$N$610,'SD Abgabe'!$D$28,FALSE)=0,"",VLOOKUP($E791,'SD Abgabe'!$A$32:$N$610,'SD Abgabe'!$D$28,FALSE)),"")</f>
        <v/>
      </c>
      <c r="P791" s="313"/>
      <c r="Q791" s="317" t="str">
        <f>IF(OR($M791=0,L791&lt;&gt;0),"",IFERROR(VLOOKUP($E791,'SD Abgabe'!$A$32:$N$610,'SD Abgabe'!$E$28,FALSE),""))</f>
        <v/>
      </c>
      <c r="R791" s="87"/>
      <c r="S791" s="81" t="str">
        <f t="shared" si="226"/>
        <v/>
      </c>
      <c r="T791" s="82">
        <f>IF(M791="Tierische Erzeugnisse",IF(OR($M791=0,L791&lt;&gt;0,U791&gt;0),"",IFERROR(VLOOKUP($E791,'SD Abgabe'!$A$32:$N$4326,'SD Abgabe'!$J$28,FALSE),0)),)</f>
        <v>0</v>
      </c>
      <c r="U791" s="83"/>
      <c r="V791" s="81" t="str">
        <f t="shared" si="238"/>
        <v/>
      </c>
      <c r="W791" s="82">
        <f>IF(M791="organische Düngemittel",IF(OR($M791=0,L791&lt;&gt;0,X791&gt;0),"",IFERROR(VLOOKUP($E791,'SD Abgabe'!$A$32:$N$4326,'SD Abgabe'!$J$28,FALSE),)),)</f>
        <v>0</v>
      </c>
      <c r="X791" s="84"/>
      <c r="Y791" s="85" t="str">
        <f ca="1">IFERROR(VLOOKUP($E791,'SD Abgabe'!$A$32:$N$610,Y$20,FALSE),"")</f>
        <v/>
      </c>
      <c r="Z791" s="86" t="str">
        <f ca="1">IFERROR(IF(AND(J791&lt;&gt;"eigene Stoffe",VLOOKUP($E791,'SD Abgabe'!$A$32:$N$610,'SD Abgabe'!$G$28,FALSE)=0),"",IF($L791&lt;&gt;0,"",IFERROR(IF(AND(P791&gt;0,O791&lt;&gt;"",Q791&lt;&gt;"t TM"),VLOOKUP($E791,'SD Abgabe'!$A$32:$N$610,'SD Abgabe'!$G$28,FALSE)/O791*P791,VLOOKUP($E791,'SD Abgabe'!$A$32:$N$610,'SD Abgabe'!$G$28,FALSE)),""))),"")</f>
        <v/>
      </c>
      <c r="AA791" s="87"/>
      <c r="AB791" s="86" t="str">
        <f ca="1">IFERROR(IF(AND(J791&lt;&gt;"eigene Stoffe",VLOOKUP($E791,'SD Abgabe'!$A$32:$N$610,'SD Abgabe'!$H$28,FALSE)=0),"",IF($L791&lt;&gt;0,"",IFERROR(IF(AND(P791&gt;0,O791&lt;&gt;"",Q791&lt;&gt;"t TM"),VLOOKUP($E791,'SD Abgabe'!$A$32:$N$610,'SD Abgabe'!$H$28,FALSE)/O791*P791,VLOOKUP($E791,'SD Abgabe'!$A$32:$N$610,'SD Abgabe'!$H$28,FALSE)),""))),"")</f>
        <v/>
      </c>
      <c r="AC791" s="87"/>
      <c r="AD791" s="424" t="s">
        <v>667</v>
      </c>
      <c r="AE791" s="26" t="str">
        <f>IF($M791=0,"",IFERROR(VLOOKUP($E791,'SD Abgabe'!$A$32:$N$556,AE$20,FALSE),""))</f>
        <v/>
      </c>
      <c r="AF791" s="15">
        <f t="shared" ca="1" si="239"/>
        <v>0</v>
      </c>
      <c r="AG791">
        <f t="shared" ca="1" si="227"/>
        <v>0</v>
      </c>
      <c r="AH791">
        <f t="shared" ca="1" si="228"/>
        <v>0</v>
      </c>
      <c r="AI791">
        <f t="shared" ca="1" si="229"/>
        <v>0</v>
      </c>
      <c r="AJ791">
        <f t="shared" ca="1" si="230"/>
        <v>0</v>
      </c>
      <c r="AK791">
        <f t="shared" si="240"/>
        <v>0</v>
      </c>
      <c r="AL791" s="28" t="e">
        <f ca="1">COUNTIF(OFFSET('SD Abgabe'!$C$32,VLOOKUP(J791,Art_Abgabe,3,FALSE),0,VLOOKUP(J791,Art_Abgabe,4,FALSE)-VLOOKUP(J791,Art_Abgabe,3,FALSE)+1,1),K791)</f>
        <v>#N/A</v>
      </c>
      <c r="AM791" s="14">
        <f ca="1">COUNTIF(OFFSET('SD Abgabe'!$M$32,VLOOKUP(E791,'SD Abgabe'!$A$33:$X$485,'SD Abgabe'!$X$28,FALSE),0,1,VLOOKUP(E791,'SD Abgabe'!$A$33:$Y$485,'SD Abgabe'!$Y$28,FALSE)),M791)</f>
        <v>0</v>
      </c>
      <c r="AN791" s="91">
        <f t="shared" ca="1" si="231"/>
        <v>0</v>
      </c>
      <c r="AO791" s="98">
        <f t="shared" si="241"/>
        <v>3</v>
      </c>
      <c r="AP791" s="98">
        <f t="shared" si="232"/>
        <v>0</v>
      </c>
      <c r="AQ791" s="17" t="str">
        <f t="shared" si="233"/>
        <v>1900-1-Abgabe</v>
      </c>
    </row>
    <row r="792" spans="1:43">
      <c r="A792" s="98">
        <f t="shared" si="242"/>
        <v>0</v>
      </c>
      <c r="B792" s="98" t="str">
        <f>IF(C792=1,SUM($C$23:C792),"")</f>
        <v/>
      </c>
      <c r="C792" s="98">
        <f t="shared" ref="C792:C855" si="243">IF(AND(L792&gt;0,AA792&gt;0,AC792&gt;0),1,0)</f>
        <v>0</v>
      </c>
      <c r="D792" t="str">
        <f t="shared" si="235"/>
        <v>1900-1-Abgabe-</v>
      </c>
      <c r="E792" s="7" t="str">
        <f t="shared" ref="E792:E855" ca="1" si="244">IFERROR(IF(OR(AL792=0,ISNA(AL792)),"-",CONCATENATE(J792&amp;"-"&amp;K792)),"-")</f>
        <v>-</v>
      </c>
      <c r="F792" s="7">
        <f t="shared" si="236"/>
        <v>1900</v>
      </c>
      <c r="G792" s="7">
        <f t="shared" si="237"/>
        <v>1</v>
      </c>
      <c r="H792" s="162">
        <f t="shared" si="234"/>
        <v>770</v>
      </c>
      <c r="I792" s="77"/>
      <c r="J792" s="78"/>
      <c r="K792" s="79"/>
      <c r="L792" s="80"/>
      <c r="M792" s="177"/>
      <c r="N792" s="309" t="str">
        <f t="shared" ref="N792:N855" ca="1" si="245">IF(SUM(O792:P792)=0,"","%")</f>
        <v/>
      </c>
      <c r="O792" s="310" t="str">
        <f ca="1">IFERROR(IF(VLOOKUP($E792,'SD Abgabe'!$A$32:$N$610,'SD Abgabe'!$D$28,FALSE)=0,"",VLOOKUP($E792,'SD Abgabe'!$A$32:$N$610,'SD Abgabe'!$D$28,FALSE)),"")</f>
        <v/>
      </c>
      <c r="P792" s="313"/>
      <c r="Q792" s="317" t="str">
        <f>IF(OR($M792=0,L792&lt;&gt;0),"",IFERROR(VLOOKUP($E792,'SD Abgabe'!$A$32:$N$610,'SD Abgabe'!$E$28,FALSE),""))</f>
        <v/>
      </c>
      <c r="R792" s="87"/>
      <c r="S792" s="81" t="str">
        <f t="shared" ref="S792:S855" si="246">IF(RIGHT(K792,15)="Schlachtgewicht","%","")</f>
        <v/>
      </c>
      <c r="T792" s="82">
        <f>IF(M792="Tierische Erzeugnisse",IF(OR($M792=0,L792&lt;&gt;0,U792&gt;0),"",IFERROR(VLOOKUP($E792,'SD Abgabe'!$A$32:$N$4326,'SD Abgabe'!$J$28,FALSE),0)),)</f>
        <v>0</v>
      </c>
      <c r="U792" s="83"/>
      <c r="V792" s="81" t="str">
        <f t="shared" si="238"/>
        <v/>
      </c>
      <c r="W792" s="82">
        <f>IF(M792="organische Düngemittel",IF(OR($M792=0,L792&lt;&gt;0,X792&gt;0),"",IFERROR(VLOOKUP($E792,'SD Abgabe'!$A$32:$N$4326,'SD Abgabe'!$J$28,FALSE),)),)</f>
        <v>0</v>
      </c>
      <c r="X792" s="84"/>
      <c r="Y792" s="85" t="str">
        <f ca="1">IFERROR(VLOOKUP($E792,'SD Abgabe'!$A$32:$N$610,Y$20,FALSE),"")</f>
        <v/>
      </c>
      <c r="Z792" s="86" t="str">
        <f ca="1">IFERROR(IF(AND(J792&lt;&gt;"eigene Stoffe",VLOOKUP($E792,'SD Abgabe'!$A$32:$N$610,'SD Abgabe'!$G$28,FALSE)=0),"",IF($L792&lt;&gt;0,"",IFERROR(IF(AND(P792&gt;0,O792&lt;&gt;"",Q792&lt;&gt;"t TM"),VLOOKUP($E792,'SD Abgabe'!$A$32:$N$610,'SD Abgabe'!$G$28,FALSE)/O792*P792,VLOOKUP($E792,'SD Abgabe'!$A$32:$N$610,'SD Abgabe'!$G$28,FALSE)),""))),"")</f>
        <v/>
      </c>
      <c r="AA792" s="87"/>
      <c r="AB792" s="86" t="str">
        <f ca="1">IFERROR(IF(AND(J792&lt;&gt;"eigene Stoffe",VLOOKUP($E792,'SD Abgabe'!$A$32:$N$610,'SD Abgabe'!$H$28,FALSE)=0),"",IF($L792&lt;&gt;0,"",IFERROR(IF(AND(P792&gt;0,O792&lt;&gt;"",Q792&lt;&gt;"t TM"),VLOOKUP($E792,'SD Abgabe'!$A$32:$N$610,'SD Abgabe'!$H$28,FALSE)/O792*P792,VLOOKUP($E792,'SD Abgabe'!$A$32:$N$610,'SD Abgabe'!$H$28,FALSE)),""))),"")</f>
        <v/>
      </c>
      <c r="AC792" s="87"/>
      <c r="AD792" s="424" t="s">
        <v>667</v>
      </c>
      <c r="AE792" s="26" t="str">
        <f>IF($M792=0,"",IFERROR(VLOOKUP($E792,'SD Abgabe'!$A$32:$N$556,AE$20,FALSE),""))</f>
        <v/>
      </c>
      <c r="AF792" s="15">
        <f t="shared" ca="1" si="239"/>
        <v>0</v>
      </c>
      <c r="AG792">
        <f t="shared" ref="AG792:AG855" ca="1" si="247">IF(AN792=1,IF(RIGHT(K792,15)="Schlachtgewicht",IFERROR(IF(L792&gt;0,R792*AA792,IF(AA792&gt;0,AA792*R792*100/IF(U792&gt;0,U792,T792),Z792*R792*100/IF(U792&gt;0,U792,T792))),0),IFERROR(IF(L792&gt;0,R792*AA792,IF(AA792&gt;0,AA792*R792,Z792*R792)),0)),0)</f>
        <v>0</v>
      </c>
      <c r="AH792">
        <f t="shared" ref="AH792:AH855" ca="1" si="248">IF(AN792=1,AG792/100*IF(X792&gt;0,X792,W792),0)</f>
        <v>0</v>
      </c>
      <c r="AI792">
        <f t="shared" ref="AI792:AI855" ca="1" si="249">IF(AN792=1,IF(RIGHT(K792,15)="Schlachtgewicht",IFERROR(IF(L792&gt;0,R792*AC792*100/IF(U792&gt;0,U792,T792),IF(AC792&gt;0,AC792*R792*100/IF(U792&gt;0,U792,T792),AB792*R792*100/IF(U792&gt;0,U792,T792))),0),IFERROR(IF(L792&gt;0,R792*AC792,IF(AC792&gt;0,AC792*R792,AB792*R792)),0)),0)</f>
        <v>0</v>
      </c>
      <c r="AJ792">
        <f t="shared" ref="AJ792:AJ855" ca="1" si="250">IF(AN792=1,AI792/100*IF(X792&gt;0,X792,W792),0)</f>
        <v>0</v>
      </c>
      <c r="AK792">
        <f t="shared" si="240"/>
        <v>0</v>
      </c>
      <c r="AL792" s="28" t="e">
        <f ca="1">COUNTIF(OFFSET('SD Abgabe'!$C$32,VLOOKUP(J792,Art_Abgabe,3,FALSE),0,VLOOKUP(J792,Art_Abgabe,4,FALSE)-VLOOKUP(J792,Art_Abgabe,3,FALSE)+1,1),K792)</f>
        <v>#N/A</v>
      </c>
      <c r="AM792" s="14">
        <f ca="1">COUNTIF(OFFSET('SD Abgabe'!$M$32,VLOOKUP(E792,'SD Abgabe'!$A$33:$X$485,'SD Abgabe'!$X$28,FALSE),0,1,VLOOKUP(E792,'SD Abgabe'!$A$33:$Y$485,'SD Abgabe'!$Y$28,FALSE)),M792)</f>
        <v>0</v>
      </c>
      <c r="AN792" s="91">
        <f t="shared" ref="AN792:AN855" ca="1" si="251">IF(AND(I792&gt;0,K792&gt;0,M792&gt;0,R792&gt;0,OR(AND(AD792="Richtwerte ",AA792="",AC792=0),AND(OR(AD792="Richtwerte",AND(J792="eigene Stoffe",AD792&gt;0)),OR( Z792&gt;0,AA792&gt;0),OR(AB792&gt;0,AC792&gt;0)),AND(OR(AA792&gt;0,AC792&gt;0),OR(AD792="Richtwerte",AD792="Kennzeichnung",AD792="Analyse")))),1,0)</f>
        <v>0</v>
      </c>
      <c r="AO792" s="98">
        <f t="shared" si="241"/>
        <v>3</v>
      </c>
      <c r="AP792" s="98">
        <f t="shared" ref="AP792:AP855" si="252">IF(I792&gt;0,ROW(),0)</f>
        <v>0</v>
      </c>
      <c r="AQ792" s="17" t="str">
        <f t="shared" ref="AQ792:AQ855" si="253">CONCATENATE(F792&amp;"-"&amp;G792&amp;"-"&amp;$D$1)</f>
        <v>1900-1-Abgabe</v>
      </c>
    </row>
    <row r="793" spans="1:43">
      <c r="A793" s="98">
        <f t="shared" si="242"/>
        <v>0</v>
      </c>
      <c r="B793" s="98" t="str">
        <f>IF(C793=1,SUM($C$23:C793),"")</f>
        <v/>
      </c>
      <c r="C793" s="98">
        <f t="shared" si="243"/>
        <v>0</v>
      </c>
      <c r="D793" t="str">
        <f t="shared" si="235"/>
        <v>1900-1-Abgabe-</v>
      </c>
      <c r="E793" s="7" t="str">
        <f t="shared" ca="1" si="244"/>
        <v>-</v>
      </c>
      <c r="F793" s="7">
        <f t="shared" si="236"/>
        <v>1900</v>
      </c>
      <c r="G793" s="7">
        <f t="shared" si="237"/>
        <v>1</v>
      </c>
      <c r="H793" s="162">
        <f t="shared" ref="H793:H856" si="254">H792+1</f>
        <v>771</v>
      </c>
      <c r="I793" s="77"/>
      <c r="J793" s="78"/>
      <c r="K793" s="79"/>
      <c r="L793" s="80"/>
      <c r="M793" s="177"/>
      <c r="N793" s="309" t="str">
        <f t="shared" ca="1" si="245"/>
        <v/>
      </c>
      <c r="O793" s="310" t="str">
        <f ca="1">IFERROR(IF(VLOOKUP($E793,'SD Abgabe'!$A$32:$N$610,'SD Abgabe'!$D$28,FALSE)=0,"",VLOOKUP($E793,'SD Abgabe'!$A$32:$N$610,'SD Abgabe'!$D$28,FALSE)),"")</f>
        <v/>
      </c>
      <c r="P793" s="313"/>
      <c r="Q793" s="317" t="str">
        <f>IF(OR($M793=0,L793&lt;&gt;0),"",IFERROR(VLOOKUP($E793,'SD Abgabe'!$A$32:$N$610,'SD Abgabe'!$E$28,FALSE),""))</f>
        <v/>
      </c>
      <c r="R793" s="87"/>
      <c r="S793" s="81" t="str">
        <f t="shared" si="246"/>
        <v/>
      </c>
      <c r="T793" s="82">
        <f>IF(M793="Tierische Erzeugnisse",IF(OR($M793=0,L793&lt;&gt;0,U793&gt;0),"",IFERROR(VLOOKUP($E793,'SD Abgabe'!$A$32:$N$4326,'SD Abgabe'!$J$28,FALSE),0)),)</f>
        <v>0</v>
      </c>
      <c r="U793" s="83"/>
      <c r="V793" s="81" t="str">
        <f t="shared" si="238"/>
        <v/>
      </c>
      <c r="W793" s="82">
        <f>IF(M793="organische Düngemittel",IF(OR($M793=0,L793&lt;&gt;0,X793&gt;0),"",IFERROR(VLOOKUP($E793,'SD Abgabe'!$A$32:$N$4326,'SD Abgabe'!$J$28,FALSE),)),)</f>
        <v>0</v>
      </c>
      <c r="X793" s="84"/>
      <c r="Y793" s="85" t="str">
        <f ca="1">IFERROR(VLOOKUP($E793,'SD Abgabe'!$A$32:$N$610,Y$20,FALSE),"")</f>
        <v/>
      </c>
      <c r="Z793" s="86" t="str">
        <f ca="1">IFERROR(IF(AND(J793&lt;&gt;"eigene Stoffe",VLOOKUP($E793,'SD Abgabe'!$A$32:$N$610,'SD Abgabe'!$G$28,FALSE)=0),"",IF($L793&lt;&gt;0,"",IFERROR(IF(AND(P793&gt;0,O793&lt;&gt;"",Q793&lt;&gt;"t TM"),VLOOKUP($E793,'SD Abgabe'!$A$32:$N$610,'SD Abgabe'!$G$28,FALSE)/O793*P793,VLOOKUP($E793,'SD Abgabe'!$A$32:$N$610,'SD Abgabe'!$G$28,FALSE)),""))),"")</f>
        <v/>
      </c>
      <c r="AA793" s="87"/>
      <c r="AB793" s="86" t="str">
        <f ca="1">IFERROR(IF(AND(J793&lt;&gt;"eigene Stoffe",VLOOKUP($E793,'SD Abgabe'!$A$32:$N$610,'SD Abgabe'!$H$28,FALSE)=0),"",IF($L793&lt;&gt;0,"",IFERROR(IF(AND(P793&gt;0,O793&lt;&gt;"",Q793&lt;&gt;"t TM"),VLOOKUP($E793,'SD Abgabe'!$A$32:$N$610,'SD Abgabe'!$H$28,FALSE)/O793*P793,VLOOKUP($E793,'SD Abgabe'!$A$32:$N$610,'SD Abgabe'!$H$28,FALSE)),""))),"")</f>
        <v/>
      </c>
      <c r="AC793" s="87"/>
      <c r="AD793" s="424" t="s">
        <v>667</v>
      </c>
      <c r="AE793" s="26" t="str">
        <f>IF($M793=0,"",IFERROR(VLOOKUP($E793,'SD Abgabe'!$A$32:$N$556,AE$20,FALSE),""))</f>
        <v/>
      </c>
      <c r="AF793" s="15">
        <f t="shared" ca="1" si="239"/>
        <v>0</v>
      </c>
      <c r="AG793">
        <f t="shared" ca="1" si="247"/>
        <v>0</v>
      </c>
      <c r="AH793">
        <f t="shared" ca="1" si="248"/>
        <v>0</v>
      </c>
      <c r="AI793">
        <f t="shared" ca="1" si="249"/>
        <v>0</v>
      </c>
      <c r="AJ793">
        <f t="shared" ca="1" si="250"/>
        <v>0</v>
      </c>
      <c r="AK793">
        <f t="shared" si="240"/>
        <v>0</v>
      </c>
      <c r="AL793" s="28" t="e">
        <f ca="1">COUNTIF(OFFSET('SD Abgabe'!$C$32,VLOOKUP(J793,Art_Abgabe,3,FALSE),0,VLOOKUP(J793,Art_Abgabe,4,FALSE)-VLOOKUP(J793,Art_Abgabe,3,FALSE)+1,1),K793)</f>
        <v>#N/A</v>
      </c>
      <c r="AM793" s="14">
        <f ca="1">COUNTIF(OFFSET('SD Abgabe'!$M$32,VLOOKUP(E793,'SD Abgabe'!$A$33:$X$485,'SD Abgabe'!$X$28,FALSE),0,1,VLOOKUP(E793,'SD Abgabe'!$A$33:$Y$485,'SD Abgabe'!$Y$28,FALSE)),M793)</f>
        <v>0</v>
      </c>
      <c r="AN793" s="91">
        <f t="shared" ca="1" si="251"/>
        <v>0</v>
      </c>
      <c r="AO793" s="98">
        <f t="shared" si="241"/>
        <v>3</v>
      </c>
      <c r="AP793" s="98">
        <f t="shared" si="252"/>
        <v>0</v>
      </c>
      <c r="AQ793" s="17" t="str">
        <f t="shared" si="253"/>
        <v>1900-1-Abgabe</v>
      </c>
    </row>
    <row r="794" spans="1:43">
      <c r="A794" s="98">
        <f t="shared" si="242"/>
        <v>0</v>
      </c>
      <c r="B794" s="98" t="str">
        <f>IF(C794=1,SUM($C$23:C794),"")</f>
        <v/>
      </c>
      <c r="C794" s="98">
        <f t="shared" si="243"/>
        <v>0</v>
      </c>
      <c r="D794" t="str">
        <f t="shared" si="235"/>
        <v>1900-1-Abgabe-</v>
      </c>
      <c r="E794" s="7" t="str">
        <f t="shared" ca="1" si="244"/>
        <v>-</v>
      </c>
      <c r="F794" s="7">
        <f t="shared" si="236"/>
        <v>1900</v>
      </c>
      <c r="G794" s="7">
        <f t="shared" si="237"/>
        <v>1</v>
      </c>
      <c r="H794" s="162">
        <f t="shared" si="254"/>
        <v>772</v>
      </c>
      <c r="I794" s="77"/>
      <c r="J794" s="78"/>
      <c r="K794" s="79"/>
      <c r="L794" s="80"/>
      <c r="M794" s="177"/>
      <c r="N794" s="309" t="str">
        <f t="shared" ca="1" si="245"/>
        <v/>
      </c>
      <c r="O794" s="310" t="str">
        <f ca="1">IFERROR(IF(VLOOKUP($E794,'SD Abgabe'!$A$32:$N$610,'SD Abgabe'!$D$28,FALSE)=0,"",VLOOKUP($E794,'SD Abgabe'!$A$32:$N$610,'SD Abgabe'!$D$28,FALSE)),"")</f>
        <v/>
      </c>
      <c r="P794" s="313"/>
      <c r="Q794" s="317" t="str">
        <f>IF(OR($M794=0,L794&lt;&gt;0),"",IFERROR(VLOOKUP($E794,'SD Abgabe'!$A$32:$N$610,'SD Abgabe'!$E$28,FALSE),""))</f>
        <v/>
      </c>
      <c r="R794" s="87"/>
      <c r="S794" s="81" t="str">
        <f t="shared" si="246"/>
        <v/>
      </c>
      <c r="T794" s="82">
        <f>IF(M794="Tierische Erzeugnisse",IF(OR($M794=0,L794&lt;&gt;0,U794&gt;0),"",IFERROR(VLOOKUP($E794,'SD Abgabe'!$A$32:$N$4326,'SD Abgabe'!$J$28,FALSE),0)),)</f>
        <v>0</v>
      </c>
      <c r="U794" s="83"/>
      <c r="V794" s="81" t="str">
        <f t="shared" si="238"/>
        <v/>
      </c>
      <c r="W794" s="82">
        <f>IF(M794="organische Düngemittel",IF(OR($M794=0,L794&lt;&gt;0,X794&gt;0),"",IFERROR(VLOOKUP($E794,'SD Abgabe'!$A$32:$N$4326,'SD Abgabe'!$J$28,FALSE),)),)</f>
        <v>0</v>
      </c>
      <c r="X794" s="84"/>
      <c r="Y794" s="85" t="str">
        <f ca="1">IFERROR(VLOOKUP($E794,'SD Abgabe'!$A$32:$N$610,Y$20,FALSE),"")</f>
        <v/>
      </c>
      <c r="Z794" s="86" t="str">
        <f ca="1">IFERROR(IF(AND(J794&lt;&gt;"eigene Stoffe",VLOOKUP($E794,'SD Abgabe'!$A$32:$N$610,'SD Abgabe'!$G$28,FALSE)=0),"",IF($L794&lt;&gt;0,"",IFERROR(IF(AND(P794&gt;0,O794&lt;&gt;"",Q794&lt;&gt;"t TM"),VLOOKUP($E794,'SD Abgabe'!$A$32:$N$610,'SD Abgabe'!$G$28,FALSE)/O794*P794,VLOOKUP($E794,'SD Abgabe'!$A$32:$N$610,'SD Abgabe'!$G$28,FALSE)),""))),"")</f>
        <v/>
      </c>
      <c r="AA794" s="87"/>
      <c r="AB794" s="86" t="str">
        <f ca="1">IFERROR(IF(AND(J794&lt;&gt;"eigene Stoffe",VLOOKUP($E794,'SD Abgabe'!$A$32:$N$610,'SD Abgabe'!$H$28,FALSE)=0),"",IF($L794&lt;&gt;0,"",IFERROR(IF(AND(P794&gt;0,O794&lt;&gt;"",Q794&lt;&gt;"t TM"),VLOOKUP($E794,'SD Abgabe'!$A$32:$N$610,'SD Abgabe'!$H$28,FALSE)/O794*P794,VLOOKUP($E794,'SD Abgabe'!$A$32:$N$610,'SD Abgabe'!$H$28,FALSE)),""))),"")</f>
        <v/>
      </c>
      <c r="AC794" s="87"/>
      <c r="AD794" s="424" t="s">
        <v>667</v>
      </c>
      <c r="AE794" s="26" t="str">
        <f>IF($M794=0,"",IFERROR(VLOOKUP($E794,'SD Abgabe'!$A$32:$N$556,AE$20,FALSE),""))</f>
        <v/>
      </c>
      <c r="AF794" s="15">
        <f t="shared" ca="1" si="239"/>
        <v>0</v>
      </c>
      <c r="AG794">
        <f t="shared" ca="1" si="247"/>
        <v>0</v>
      </c>
      <c r="AH794">
        <f t="shared" ca="1" si="248"/>
        <v>0</v>
      </c>
      <c r="AI794">
        <f t="shared" ca="1" si="249"/>
        <v>0</v>
      </c>
      <c r="AJ794">
        <f t="shared" ca="1" si="250"/>
        <v>0</v>
      </c>
      <c r="AK794">
        <f t="shared" si="240"/>
        <v>0</v>
      </c>
      <c r="AL794" s="28" t="e">
        <f ca="1">COUNTIF(OFFSET('SD Abgabe'!$C$32,VLOOKUP(J794,Art_Abgabe,3,FALSE),0,VLOOKUP(J794,Art_Abgabe,4,FALSE)-VLOOKUP(J794,Art_Abgabe,3,FALSE)+1,1),K794)</f>
        <v>#N/A</v>
      </c>
      <c r="AM794" s="14">
        <f ca="1">COUNTIF(OFFSET('SD Abgabe'!$M$32,VLOOKUP(E794,'SD Abgabe'!$A$33:$X$485,'SD Abgabe'!$X$28,FALSE),0,1,VLOOKUP(E794,'SD Abgabe'!$A$33:$Y$485,'SD Abgabe'!$Y$28,FALSE)),M794)</f>
        <v>0</v>
      </c>
      <c r="AN794" s="91">
        <f t="shared" ca="1" si="251"/>
        <v>0</v>
      </c>
      <c r="AO794" s="98">
        <f t="shared" si="241"/>
        <v>3</v>
      </c>
      <c r="AP794" s="98">
        <f t="shared" si="252"/>
        <v>0</v>
      </c>
      <c r="AQ794" s="17" t="str">
        <f t="shared" si="253"/>
        <v>1900-1-Abgabe</v>
      </c>
    </row>
    <row r="795" spans="1:43">
      <c r="A795" s="98">
        <f t="shared" si="242"/>
        <v>0</v>
      </c>
      <c r="B795" s="98" t="str">
        <f>IF(C795=1,SUM($C$23:C795),"")</f>
        <v/>
      </c>
      <c r="C795" s="98">
        <f t="shared" si="243"/>
        <v>0</v>
      </c>
      <c r="D795" t="str">
        <f t="shared" ref="D795:D858" si="255">CONCATENATE(F795&amp;"-"&amp;G795&amp;"-"&amp;$D$1&amp;"-"&amp;M795)</f>
        <v>1900-1-Abgabe-</v>
      </c>
      <c r="E795" s="7" t="str">
        <f t="shared" ca="1" si="244"/>
        <v>-</v>
      </c>
      <c r="F795" s="7">
        <f t="shared" ref="F795:F858" si="256">YEAR(I795)</f>
        <v>1900</v>
      </c>
      <c r="G795" s="7">
        <f t="shared" ref="G795:G858" si="257">IF(MONTH(I795)&lt;7,1,2)</f>
        <v>1</v>
      </c>
      <c r="H795" s="162">
        <f t="shared" si="254"/>
        <v>773</v>
      </c>
      <c r="I795" s="77"/>
      <c r="J795" s="78"/>
      <c r="K795" s="79"/>
      <c r="L795" s="80"/>
      <c r="M795" s="177"/>
      <c r="N795" s="309" t="str">
        <f t="shared" ca="1" si="245"/>
        <v/>
      </c>
      <c r="O795" s="310" t="str">
        <f ca="1">IFERROR(IF(VLOOKUP($E795,'SD Abgabe'!$A$32:$N$610,'SD Abgabe'!$D$28,FALSE)=0,"",VLOOKUP($E795,'SD Abgabe'!$A$32:$N$610,'SD Abgabe'!$D$28,FALSE)),"")</f>
        <v/>
      </c>
      <c r="P795" s="313"/>
      <c r="Q795" s="317" t="str">
        <f>IF(OR($M795=0,L795&lt;&gt;0),"",IFERROR(VLOOKUP($E795,'SD Abgabe'!$A$32:$N$610,'SD Abgabe'!$E$28,FALSE),""))</f>
        <v/>
      </c>
      <c r="R795" s="87"/>
      <c r="S795" s="81" t="str">
        <f t="shared" si="246"/>
        <v/>
      </c>
      <c r="T795" s="82">
        <f>IF(M795="Tierische Erzeugnisse",IF(OR($M795=0,L795&lt;&gt;0,U795&gt;0),"",IFERROR(VLOOKUP($E795,'SD Abgabe'!$A$32:$N$4326,'SD Abgabe'!$J$28,FALSE),0)),)</f>
        <v>0</v>
      </c>
      <c r="U795" s="83"/>
      <c r="V795" s="81" t="str">
        <f t="shared" ref="V795:V858" si="258">IF(M795="organische Düngemittel","%","")</f>
        <v/>
      </c>
      <c r="W795" s="82">
        <f>IF(M795="organische Düngemittel",IF(OR($M795=0,L795&lt;&gt;0,X795&gt;0),"",IFERROR(VLOOKUP($E795,'SD Abgabe'!$A$32:$N$4326,'SD Abgabe'!$J$28,FALSE),)),)</f>
        <v>0</v>
      </c>
      <c r="X795" s="84"/>
      <c r="Y795" s="85" t="str">
        <f ca="1">IFERROR(VLOOKUP($E795,'SD Abgabe'!$A$32:$N$610,Y$20,FALSE),"")</f>
        <v/>
      </c>
      <c r="Z795" s="86" t="str">
        <f ca="1">IFERROR(IF(AND(J795&lt;&gt;"eigene Stoffe",VLOOKUP($E795,'SD Abgabe'!$A$32:$N$610,'SD Abgabe'!$G$28,FALSE)=0),"",IF($L795&lt;&gt;0,"",IFERROR(IF(AND(P795&gt;0,O795&lt;&gt;"",Q795&lt;&gt;"t TM"),VLOOKUP($E795,'SD Abgabe'!$A$32:$N$610,'SD Abgabe'!$G$28,FALSE)/O795*P795,VLOOKUP($E795,'SD Abgabe'!$A$32:$N$610,'SD Abgabe'!$G$28,FALSE)),""))),"")</f>
        <v/>
      </c>
      <c r="AA795" s="87"/>
      <c r="AB795" s="86" t="str">
        <f ca="1">IFERROR(IF(AND(J795&lt;&gt;"eigene Stoffe",VLOOKUP($E795,'SD Abgabe'!$A$32:$N$610,'SD Abgabe'!$H$28,FALSE)=0),"",IF($L795&lt;&gt;0,"",IFERROR(IF(AND(P795&gt;0,O795&lt;&gt;"",Q795&lt;&gt;"t TM"),VLOOKUP($E795,'SD Abgabe'!$A$32:$N$610,'SD Abgabe'!$H$28,FALSE)/O795*P795,VLOOKUP($E795,'SD Abgabe'!$A$32:$N$610,'SD Abgabe'!$H$28,FALSE)),""))),"")</f>
        <v/>
      </c>
      <c r="AC795" s="87"/>
      <c r="AD795" s="424" t="s">
        <v>667</v>
      </c>
      <c r="AE795" s="26" t="str">
        <f>IF($M795=0,"",IFERROR(VLOOKUP($E795,'SD Abgabe'!$A$32:$N$556,AE$20,FALSE),""))</f>
        <v/>
      </c>
      <c r="AF795" s="15">
        <f t="shared" ref="AF795:AF858" ca="1" si="259">IFERROR(N795*R795/100,0)</f>
        <v>0</v>
      </c>
      <c r="AG795">
        <f t="shared" ca="1" si="247"/>
        <v>0</v>
      </c>
      <c r="AH795">
        <f t="shared" ca="1" si="248"/>
        <v>0</v>
      </c>
      <c r="AI795">
        <f t="shared" ca="1" si="249"/>
        <v>0</v>
      </c>
      <c r="AJ795">
        <f t="shared" ca="1" si="250"/>
        <v>0</v>
      </c>
      <c r="AK795">
        <f t="shared" ref="AK795:AK858" si="260">IFERROR(AE795*$R795,0)</f>
        <v>0</v>
      </c>
      <c r="AL795" s="28" t="e">
        <f ca="1">COUNTIF(OFFSET('SD Abgabe'!$C$32,VLOOKUP(J795,Art_Abgabe,3,FALSE),0,VLOOKUP(J795,Art_Abgabe,4,FALSE)-VLOOKUP(J795,Art_Abgabe,3,FALSE)+1,1),K795)</f>
        <v>#N/A</v>
      </c>
      <c r="AM795" s="14">
        <f ca="1">COUNTIF(OFFSET('SD Abgabe'!$M$32,VLOOKUP(E795,'SD Abgabe'!$A$33:$X$485,'SD Abgabe'!$X$28,FALSE),0,1,VLOOKUP(E795,'SD Abgabe'!$A$33:$Y$485,'SD Abgabe'!$Y$28,FALSE)),M795)</f>
        <v>0</v>
      </c>
      <c r="AN795" s="91">
        <f t="shared" ca="1" si="251"/>
        <v>0</v>
      </c>
      <c r="AO795" s="98">
        <f t="shared" ref="AO795:AO858" si="261">IF(OR(AA795&gt;0,AC795&gt;0),2,3)</f>
        <v>3</v>
      </c>
      <c r="AP795" s="98">
        <f t="shared" si="252"/>
        <v>0</v>
      </c>
      <c r="AQ795" s="17" t="str">
        <f t="shared" si="253"/>
        <v>1900-1-Abgabe</v>
      </c>
    </row>
    <row r="796" spans="1:43">
      <c r="A796" s="98">
        <f t="shared" si="242"/>
        <v>0</v>
      </c>
      <c r="B796" s="98" t="str">
        <f>IF(C796=1,SUM($C$23:C796),"")</f>
        <v/>
      </c>
      <c r="C796" s="98">
        <f t="shared" si="243"/>
        <v>0</v>
      </c>
      <c r="D796" t="str">
        <f t="shared" si="255"/>
        <v>1900-1-Abgabe-</v>
      </c>
      <c r="E796" s="7" t="str">
        <f t="shared" ca="1" si="244"/>
        <v>-</v>
      </c>
      <c r="F796" s="7">
        <f t="shared" si="256"/>
        <v>1900</v>
      </c>
      <c r="G796" s="7">
        <f t="shared" si="257"/>
        <v>1</v>
      </c>
      <c r="H796" s="162">
        <f t="shared" si="254"/>
        <v>774</v>
      </c>
      <c r="I796" s="77"/>
      <c r="J796" s="78"/>
      <c r="K796" s="79"/>
      <c r="L796" s="80"/>
      <c r="M796" s="177"/>
      <c r="N796" s="309" t="str">
        <f t="shared" ca="1" si="245"/>
        <v/>
      </c>
      <c r="O796" s="310" t="str">
        <f ca="1">IFERROR(IF(VLOOKUP($E796,'SD Abgabe'!$A$32:$N$610,'SD Abgabe'!$D$28,FALSE)=0,"",VLOOKUP($E796,'SD Abgabe'!$A$32:$N$610,'SD Abgabe'!$D$28,FALSE)),"")</f>
        <v/>
      </c>
      <c r="P796" s="313"/>
      <c r="Q796" s="317" t="str">
        <f>IF(OR($M796=0,L796&lt;&gt;0),"",IFERROR(VLOOKUP($E796,'SD Abgabe'!$A$32:$N$610,'SD Abgabe'!$E$28,FALSE),""))</f>
        <v/>
      </c>
      <c r="R796" s="87"/>
      <c r="S796" s="81" t="str">
        <f t="shared" si="246"/>
        <v/>
      </c>
      <c r="T796" s="82">
        <f>IF(M796="Tierische Erzeugnisse",IF(OR($M796=0,L796&lt;&gt;0,U796&gt;0),"",IFERROR(VLOOKUP($E796,'SD Abgabe'!$A$32:$N$4326,'SD Abgabe'!$J$28,FALSE),0)),)</f>
        <v>0</v>
      </c>
      <c r="U796" s="83"/>
      <c r="V796" s="81" t="str">
        <f t="shared" si="258"/>
        <v/>
      </c>
      <c r="W796" s="82">
        <f>IF(M796="organische Düngemittel",IF(OR($M796=0,L796&lt;&gt;0,X796&gt;0),"",IFERROR(VLOOKUP($E796,'SD Abgabe'!$A$32:$N$4326,'SD Abgabe'!$J$28,FALSE),)),)</f>
        <v>0</v>
      </c>
      <c r="X796" s="84"/>
      <c r="Y796" s="85" t="str">
        <f ca="1">IFERROR(VLOOKUP($E796,'SD Abgabe'!$A$32:$N$610,Y$20,FALSE),"")</f>
        <v/>
      </c>
      <c r="Z796" s="86" t="str">
        <f ca="1">IFERROR(IF(AND(J796&lt;&gt;"eigene Stoffe",VLOOKUP($E796,'SD Abgabe'!$A$32:$N$610,'SD Abgabe'!$G$28,FALSE)=0),"",IF($L796&lt;&gt;0,"",IFERROR(IF(AND(P796&gt;0,O796&lt;&gt;"",Q796&lt;&gt;"t TM"),VLOOKUP($E796,'SD Abgabe'!$A$32:$N$610,'SD Abgabe'!$G$28,FALSE)/O796*P796,VLOOKUP($E796,'SD Abgabe'!$A$32:$N$610,'SD Abgabe'!$G$28,FALSE)),""))),"")</f>
        <v/>
      </c>
      <c r="AA796" s="87"/>
      <c r="AB796" s="86" t="str">
        <f ca="1">IFERROR(IF(AND(J796&lt;&gt;"eigene Stoffe",VLOOKUP($E796,'SD Abgabe'!$A$32:$N$610,'SD Abgabe'!$H$28,FALSE)=0),"",IF($L796&lt;&gt;0,"",IFERROR(IF(AND(P796&gt;0,O796&lt;&gt;"",Q796&lt;&gt;"t TM"),VLOOKUP($E796,'SD Abgabe'!$A$32:$N$610,'SD Abgabe'!$H$28,FALSE)/O796*P796,VLOOKUP($E796,'SD Abgabe'!$A$32:$N$610,'SD Abgabe'!$H$28,FALSE)),""))),"")</f>
        <v/>
      </c>
      <c r="AC796" s="87"/>
      <c r="AD796" s="424" t="s">
        <v>667</v>
      </c>
      <c r="AE796" s="26" t="str">
        <f>IF($M796=0,"",IFERROR(VLOOKUP($E796,'SD Abgabe'!$A$32:$N$556,AE$20,FALSE),""))</f>
        <v/>
      </c>
      <c r="AF796" s="15">
        <f t="shared" ca="1" si="259"/>
        <v>0</v>
      </c>
      <c r="AG796">
        <f t="shared" ca="1" si="247"/>
        <v>0</v>
      </c>
      <c r="AH796">
        <f t="shared" ca="1" si="248"/>
        <v>0</v>
      </c>
      <c r="AI796">
        <f t="shared" ca="1" si="249"/>
        <v>0</v>
      </c>
      <c r="AJ796">
        <f t="shared" ca="1" si="250"/>
        <v>0</v>
      </c>
      <c r="AK796">
        <f t="shared" si="260"/>
        <v>0</v>
      </c>
      <c r="AL796" s="28" t="e">
        <f ca="1">COUNTIF(OFFSET('SD Abgabe'!$C$32,VLOOKUP(J796,Art_Abgabe,3,FALSE),0,VLOOKUP(J796,Art_Abgabe,4,FALSE)-VLOOKUP(J796,Art_Abgabe,3,FALSE)+1,1),K796)</f>
        <v>#N/A</v>
      </c>
      <c r="AM796" s="14">
        <f ca="1">COUNTIF(OFFSET('SD Abgabe'!$M$32,VLOOKUP(E796,'SD Abgabe'!$A$33:$X$485,'SD Abgabe'!$X$28,FALSE),0,1,VLOOKUP(E796,'SD Abgabe'!$A$33:$Y$485,'SD Abgabe'!$Y$28,FALSE)),M796)</f>
        <v>0</v>
      </c>
      <c r="AN796" s="91">
        <f t="shared" ca="1" si="251"/>
        <v>0</v>
      </c>
      <c r="AO796" s="98">
        <f t="shared" si="261"/>
        <v>3</v>
      </c>
      <c r="AP796" s="98">
        <f t="shared" si="252"/>
        <v>0</v>
      </c>
      <c r="AQ796" s="17" t="str">
        <f t="shared" si="253"/>
        <v>1900-1-Abgabe</v>
      </c>
    </row>
    <row r="797" spans="1:43">
      <c r="A797" s="98">
        <f t="shared" si="242"/>
        <v>0</v>
      </c>
      <c r="B797" s="98" t="str">
        <f>IF(C797=1,SUM($C$23:C797),"")</f>
        <v/>
      </c>
      <c r="C797" s="98">
        <f t="shared" si="243"/>
        <v>0</v>
      </c>
      <c r="D797" t="str">
        <f t="shared" si="255"/>
        <v>1900-1-Abgabe-</v>
      </c>
      <c r="E797" s="7" t="str">
        <f t="shared" ca="1" si="244"/>
        <v>-</v>
      </c>
      <c r="F797" s="7">
        <f t="shared" si="256"/>
        <v>1900</v>
      </c>
      <c r="G797" s="7">
        <f t="shared" si="257"/>
        <v>1</v>
      </c>
      <c r="H797" s="162">
        <f t="shared" si="254"/>
        <v>775</v>
      </c>
      <c r="I797" s="77"/>
      <c r="J797" s="78"/>
      <c r="K797" s="79"/>
      <c r="L797" s="80"/>
      <c r="M797" s="177"/>
      <c r="N797" s="309" t="str">
        <f t="shared" ca="1" si="245"/>
        <v/>
      </c>
      <c r="O797" s="310" t="str">
        <f ca="1">IFERROR(IF(VLOOKUP($E797,'SD Abgabe'!$A$32:$N$610,'SD Abgabe'!$D$28,FALSE)=0,"",VLOOKUP($E797,'SD Abgabe'!$A$32:$N$610,'SD Abgabe'!$D$28,FALSE)),"")</f>
        <v/>
      </c>
      <c r="P797" s="313"/>
      <c r="Q797" s="317" t="str">
        <f>IF(OR($M797=0,L797&lt;&gt;0),"",IFERROR(VLOOKUP($E797,'SD Abgabe'!$A$32:$N$610,'SD Abgabe'!$E$28,FALSE),""))</f>
        <v/>
      </c>
      <c r="R797" s="87"/>
      <c r="S797" s="81" t="str">
        <f t="shared" si="246"/>
        <v/>
      </c>
      <c r="T797" s="82">
        <f>IF(M797="Tierische Erzeugnisse",IF(OR($M797=0,L797&lt;&gt;0,U797&gt;0),"",IFERROR(VLOOKUP($E797,'SD Abgabe'!$A$32:$N$4326,'SD Abgabe'!$J$28,FALSE),0)),)</f>
        <v>0</v>
      </c>
      <c r="U797" s="83"/>
      <c r="V797" s="81" t="str">
        <f t="shared" si="258"/>
        <v/>
      </c>
      <c r="W797" s="82">
        <f>IF(M797="organische Düngemittel",IF(OR($M797=0,L797&lt;&gt;0,X797&gt;0),"",IFERROR(VLOOKUP($E797,'SD Abgabe'!$A$32:$N$4326,'SD Abgabe'!$J$28,FALSE),)),)</f>
        <v>0</v>
      </c>
      <c r="X797" s="84"/>
      <c r="Y797" s="85" t="str">
        <f ca="1">IFERROR(VLOOKUP($E797,'SD Abgabe'!$A$32:$N$610,Y$20,FALSE),"")</f>
        <v/>
      </c>
      <c r="Z797" s="86" t="str">
        <f ca="1">IFERROR(IF(AND(J797&lt;&gt;"eigene Stoffe",VLOOKUP($E797,'SD Abgabe'!$A$32:$N$610,'SD Abgabe'!$G$28,FALSE)=0),"",IF($L797&lt;&gt;0,"",IFERROR(IF(AND(P797&gt;0,O797&lt;&gt;"",Q797&lt;&gt;"t TM"),VLOOKUP($E797,'SD Abgabe'!$A$32:$N$610,'SD Abgabe'!$G$28,FALSE)/O797*P797,VLOOKUP($E797,'SD Abgabe'!$A$32:$N$610,'SD Abgabe'!$G$28,FALSE)),""))),"")</f>
        <v/>
      </c>
      <c r="AA797" s="87"/>
      <c r="AB797" s="86" t="str">
        <f ca="1">IFERROR(IF(AND(J797&lt;&gt;"eigene Stoffe",VLOOKUP($E797,'SD Abgabe'!$A$32:$N$610,'SD Abgabe'!$H$28,FALSE)=0),"",IF($L797&lt;&gt;0,"",IFERROR(IF(AND(P797&gt;0,O797&lt;&gt;"",Q797&lt;&gt;"t TM"),VLOOKUP($E797,'SD Abgabe'!$A$32:$N$610,'SD Abgabe'!$H$28,FALSE)/O797*P797,VLOOKUP($E797,'SD Abgabe'!$A$32:$N$610,'SD Abgabe'!$H$28,FALSE)),""))),"")</f>
        <v/>
      </c>
      <c r="AC797" s="87"/>
      <c r="AD797" s="424" t="s">
        <v>667</v>
      </c>
      <c r="AE797" s="26" t="str">
        <f>IF($M797=0,"",IFERROR(VLOOKUP($E797,'SD Abgabe'!$A$32:$N$556,AE$20,FALSE),""))</f>
        <v/>
      </c>
      <c r="AF797" s="15">
        <f t="shared" ca="1" si="259"/>
        <v>0</v>
      </c>
      <c r="AG797">
        <f t="shared" ca="1" si="247"/>
        <v>0</v>
      </c>
      <c r="AH797">
        <f t="shared" ca="1" si="248"/>
        <v>0</v>
      </c>
      <c r="AI797">
        <f t="shared" ca="1" si="249"/>
        <v>0</v>
      </c>
      <c r="AJ797">
        <f t="shared" ca="1" si="250"/>
        <v>0</v>
      </c>
      <c r="AK797">
        <f t="shared" si="260"/>
        <v>0</v>
      </c>
      <c r="AL797" s="28" t="e">
        <f ca="1">COUNTIF(OFFSET('SD Abgabe'!$C$32,VLOOKUP(J797,Art_Abgabe,3,FALSE),0,VLOOKUP(J797,Art_Abgabe,4,FALSE)-VLOOKUP(J797,Art_Abgabe,3,FALSE)+1,1),K797)</f>
        <v>#N/A</v>
      </c>
      <c r="AM797" s="14">
        <f ca="1">COUNTIF(OFFSET('SD Abgabe'!$M$32,VLOOKUP(E797,'SD Abgabe'!$A$33:$X$485,'SD Abgabe'!$X$28,FALSE),0,1,VLOOKUP(E797,'SD Abgabe'!$A$33:$Y$485,'SD Abgabe'!$Y$28,FALSE)),M797)</f>
        <v>0</v>
      </c>
      <c r="AN797" s="91">
        <f t="shared" ca="1" si="251"/>
        <v>0</v>
      </c>
      <c r="AO797" s="98">
        <f t="shared" si="261"/>
        <v>3</v>
      </c>
      <c r="AP797" s="98">
        <f t="shared" si="252"/>
        <v>0</v>
      </c>
      <c r="AQ797" s="17" t="str">
        <f t="shared" si="253"/>
        <v>1900-1-Abgabe</v>
      </c>
    </row>
    <row r="798" spans="1:43">
      <c r="A798" s="98">
        <f t="shared" si="242"/>
        <v>0</v>
      </c>
      <c r="B798" s="98" t="str">
        <f>IF(C798=1,SUM($C$23:C798),"")</f>
        <v/>
      </c>
      <c r="C798" s="98">
        <f t="shared" si="243"/>
        <v>0</v>
      </c>
      <c r="D798" t="str">
        <f t="shared" si="255"/>
        <v>1900-1-Abgabe-</v>
      </c>
      <c r="E798" s="7" t="str">
        <f t="shared" ca="1" si="244"/>
        <v>-</v>
      </c>
      <c r="F798" s="7">
        <f t="shared" si="256"/>
        <v>1900</v>
      </c>
      <c r="G798" s="7">
        <f t="shared" si="257"/>
        <v>1</v>
      </c>
      <c r="H798" s="162">
        <f t="shared" si="254"/>
        <v>776</v>
      </c>
      <c r="I798" s="77"/>
      <c r="J798" s="78"/>
      <c r="K798" s="79"/>
      <c r="L798" s="80"/>
      <c r="M798" s="177"/>
      <c r="N798" s="309" t="str">
        <f t="shared" ca="1" si="245"/>
        <v/>
      </c>
      <c r="O798" s="310" t="str">
        <f ca="1">IFERROR(IF(VLOOKUP($E798,'SD Abgabe'!$A$32:$N$610,'SD Abgabe'!$D$28,FALSE)=0,"",VLOOKUP($E798,'SD Abgabe'!$A$32:$N$610,'SD Abgabe'!$D$28,FALSE)),"")</f>
        <v/>
      </c>
      <c r="P798" s="313"/>
      <c r="Q798" s="317" t="str">
        <f>IF(OR($M798=0,L798&lt;&gt;0),"",IFERROR(VLOOKUP($E798,'SD Abgabe'!$A$32:$N$610,'SD Abgabe'!$E$28,FALSE),""))</f>
        <v/>
      </c>
      <c r="R798" s="87"/>
      <c r="S798" s="81" t="str">
        <f t="shared" si="246"/>
        <v/>
      </c>
      <c r="T798" s="82">
        <f>IF(M798="Tierische Erzeugnisse",IF(OR($M798=0,L798&lt;&gt;0,U798&gt;0),"",IFERROR(VLOOKUP($E798,'SD Abgabe'!$A$32:$N$4326,'SD Abgabe'!$J$28,FALSE),0)),)</f>
        <v>0</v>
      </c>
      <c r="U798" s="83"/>
      <c r="V798" s="81" t="str">
        <f t="shared" si="258"/>
        <v/>
      </c>
      <c r="W798" s="82">
        <f>IF(M798="organische Düngemittel",IF(OR($M798=0,L798&lt;&gt;0,X798&gt;0),"",IFERROR(VLOOKUP($E798,'SD Abgabe'!$A$32:$N$4326,'SD Abgabe'!$J$28,FALSE),)),)</f>
        <v>0</v>
      </c>
      <c r="X798" s="84"/>
      <c r="Y798" s="85" t="str">
        <f ca="1">IFERROR(VLOOKUP($E798,'SD Abgabe'!$A$32:$N$610,Y$20,FALSE),"")</f>
        <v/>
      </c>
      <c r="Z798" s="86" t="str">
        <f ca="1">IFERROR(IF(AND(J798&lt;&gt;"eigene Stoffe",VLOOKUP($E798,'SD Abgabe'!$A$32:$N$610,'SD Abgabe'!$G$28,FALSE)=0),"",IF($L798&lt;&gt;0,"",IFERROR(IF(AND(P798&gt;0,O798&lt;&gt;"",Q798&lt;&gt;"t TM"),VLOOKUP($E798,'SD Abgabe'!$A$32:$N$610,'SD Abgabe'!$G$28,FALSE)/O798*P798,VLOOKUP($E798,'SD Abgabe'!$A$32:$N$610,'SD Abgabe'!$G$28,FALSE)),""))),"")</f>
        <v/>
      </c>
      <c r="AA798" s="87"/>
      <c r="AB798" s="86" t="str">
        <f ca="1">IFERROR(IF(AND(J798&lt;&gt;"eigene Stoffe",VLOOKUP($E798,'SD Abgabe'!$A$32:$N$610,'SD Abgabe'!$H$28,FALSE)=0),"",IF($L798&lt;&gt;0,"",IFERROR(IF(AND(P798&gt;0,O798&lt;&gt;"",Q798&lt;&gt;"t TM"),VLOOKUP($E798,'SD Abgabe'!$A$32:$N$610,'SD Abgabe'!$H$28,FALSE)/O798*P798,VLOOKUP($E798,'SD Abgabe'!$A$32:$N$610,'SD Abgabe'!$H$28,FALSE)),""))),"")</f>
        <v/>
      </c>
      <c r="AC798" s="87"/>
      <c r="AD798" s="424" t="s">
        <v>667</v>
      </c>
      <c r="AE798" s="26" t="str">
        <f>IF($M798=0,"",IFERROR(VLOOKUP($E798,'SD Abgabe'!$A$32:$N$556,AE$20,FALSE),""))</f>
        <v/>
      </c>
      <c r="AF798" s="15">
        <f t="shared" ca="1" si="259"/>
        <v>0</v>
      </c>
      <c r="AG798">
        <f t="shared" ca="1" si="247"/>
        <v>0</v>
      </c>
      <c r="AH798">
        <f t="shared" ca="1" si="248"/>
        <v>0</v>
      </c>
      <c r="AI798">
        <f t="shared" ca="1" si="249"/>
        <v>0</v>
      </c>
      <c r="AJ798">
        <f t="shared" ca="1" si="250"/>
        <v>0</v>
      </c>
      <c r="AK798">
        <f t="shared" si="260"/>
        <v>0</v>
      </c>
      <c r="AL798" s="28" t="e">
        <f ca="1">COUNTIF(OFFSET('SD Abgabe'!$C$32,VLOOKUP(J798,Art_Abgabe,3,FALSE),0,VLOOKUP(J798,Art_Abgabe,4,FALSE)-VLOOKUP(J798,Art_Abgabe,3,FALSE)+1,1),K798)</f>
        <v>#N/A</v>
      </c>
      <c r="AM798" s="14">
        <f ca="1">COUNTIF(OFFSET('SD Abgabe'!$M$32,VLOOKUP(E798,'SD Abgabe'!$A$33:$X$485,'SD Abgabe'!$X$28,FALSE),0,1,VLOOKUP(E798,'SD Abgabe'!$A$33:$Y$485,'SD Abgabe'!$Y$28,FALSE)),M798)</f>
        <v>0</v>
      </c>
      <c r="AN798" s="91">
        <f t="shared" ca="1" si="251"/>
        <v>0</v>
      </c>
      <c r="AO798" s="98">
        <f t="shared" si="261"/>
        <v>3</v>
      </c>
      <c r="AP798" s="98">
        <f t="shared" si="252"/>
        <v>0</v>
      </c>
      <c r="AQ798" s="17" t="str">
        <f t="shared" si="253"/>
        <v>1900-1-Abgabe</v>
      </c>
    </row>
    <row r="799" spans="1:43">
      <c r="A799" s="98">
        <f t="shared" si="242"/>
        <v>0</v>
      </c>
      <c r="B799" s="98" t="str">
        <f>IF(C799=1,SUM($C$23:C799),"")</f>
        <v/>
      </c>
      <c r="C799" s="98">
        <f t="shared" si="243"/>
        <v>0</v>
      </c>
      <c r="D799" t="str">
        <f t="shared" si="255"/>
        <v>1900-1-Abgabe-</v>
      </c>
      <c r="E799" s="7" t="str">
        <f t="shared" ca="1" si="244"/>
        <v>-</v>
      </c>
      <c r="F799" s="7">
        <f t="shared" si="256"/>
        <v>1900</v>
      </c>
      <c r="G799" s="7">
        <f t="shared" si="257"/>
        <v>1</v>
      </c>
      <c r="H799" s="162">
        <f t="shared" si="254"/>
        <v>777</v>
      </c>
      <c r="I799" s="77"/>
      <c r="J799" s="78"/>
      <c r="K799" s="79"/>
      <c r="L799" s="80"/>
      <c r="M799" s="177"/>
      <c r="N799" s="309" t="str">
        <f t="shared" ca="1" si="245"/>
        <v/>
      </c>
      <c r="O799" s="310" t="str">
        <f ca="1">IFERROR(IF(VLOOKUP($E799,'SD Abgabe'!$A$32:$N$610,'SD Abgabe'!$D$28,FALSE)=0,"",VLOOKUP($E799,'SD Abgabe'!$A$32:$N$610,'SD Abgabe'!$D$28,FALSE)),"")</f>
        <v/>
      </c>
      <c r="P799" s="313"/>
      <c r="Q799" s="317" t="str">
        <f>IF(OR($M799=0,L799&lt;&gt;0),"",IFERROR(VLOOKUP($E799,'SD Abgabe'!$A$32:$N$610,'SD Abgabe'!$E$28,FALSE),""))</f>
        <v/>
      </c>
      <c r="R799" s="87"/>
      <c r="S799" s="81" t="str">
        <f t="shared" si="246"/>
        <v/>
      </c>
      <c r="T799" s="82">
        <f>IF(M799="Tierische Erzeugnisse",IF(OR($M799=0,L799&lt;&gt;0,U799&gt;0),"",IFERROR(VLOOKUP($E799,'SD Abgabe'!$A$32:$N$4326,'SD Abgabe'!$J$28,FALSE),0)),)</f>
        <v>0</v>
      </c>
      <c r="U799" s="83"/>
      <c r="V799" s="81" t="str">
        <f t="shared" si="258"/>
        <v/>
      </c>
      <c r="W799" s="82">
        <f>IF(M799="organische Düngemittel",IF(OR($M799=0,L799&lt;&gt;0,X799&gt;0),"",IFERROR(VLOOKUP($E799,'SD Abgabe'!$A$32:$N$4326,'SD Abgabe'!$J$28,FALSE),)),)</f>
        <v>0</v>
      </c>
      <c r="X799" s="84"/>
      <c r="Y799" s="85" t="str">
        <f ca="1">IFERROR(VLOOKUP($E799,'SD Abgabe'!$A$32:$N$610,Y$20,FALSE),"")</f>
        <v/>
      </c>
      <c r="Z799" s="86" t="str">
        <f ca="1">IFERROR(IF(AND(J799&lt;&gt;"eigene Stoffe",VLOOKUP($E799,'SD Abgabe'!$A$32:$N$610,'SD Abgabe'!$G$28,FALSE)=0),"",IF($L799&lt;&gt;0,"",IFERROR(IF(AND(P799&gt;0,O799&lt;&gt;"",Q799&lt;&gt;"t TM"),VLOOKUP($E799,'SD Abgabe'!$A$32:$N$610,'SD Abgabe'!$G$28,FALSE)/O799*P799,VLOOKUP($E799,'SD Abgabe'!$A$32:$N$610,'SD Abgabe'!$G$28,FALSE)),""))),"")</f>
        <v/>
      </c>
      <c r="AA799" s="87"/>
      <c r="AB799" s="86" t="str">
        <f ca="1">IFERROR(IF(AND(J799&lt;&gt;"eigene Stoffe",VLOOKUP($E799,'SD Abgabe'!$A$32:$N$610,'SD Abgabe'!$H$28,FALSE)=0),"",IF($L799&lt;&gt;0,"",IFERROR(IF(AND(P799&gt;0,O799&lt;&gt;"",Q799&lt;&gt;"t TM"),VLOOKUP($E799,'SD Abgabe'!$A$32:$N$610,'SD Abgabe'!$H$28,FALSE)/O799*P799,VLOOKUP($E799,'SD Abgabe'!$A$32:$N$610,'SD Abgabe'!$H$28,FALSE)),""))),"")</f>
        <v/>
      </c>
      <c r="AC799" s="87"/>
      <c r="AD799" s="424" t="s">
        <v>667</v>
      </c>
      <c r="AE799" s="26" t="str">
        <f>IF($M799=0,"",IFERROR(VLOOKUP($E799,'SD Abgabe'!$A$32:$N$556,AE$20,FALSE),""))</f>
        <v/>
      </c>
      <c r="AF799" s="15">
        <f t="shared" ca="1" si="259"/>
        <v>0</v>
      </c>
      <c r="AG799">
        <f t="shared" ca="1" si="247"/>
        <v>0</v>
      </c>
      <c r="AH799">
        <f t="shared" ca="1" si="248"/>
        <v>0</v>
      </c>
      <c r="AI799">
        <f t="shared" ca="1" si="249"/>
        <v>0</v>
      </c>
      <c r="AJ799">
        <f t="shared" ca="1" si="250"/>
        <v>0</v>
      </c>
      <c r="AK799">
        <f t="shared" si="260"/>
        <v>0</v>
      </c>
      <c r="AL799" s="28" t="e">
        <f ca="1">COUNTIF(OFFSET('SD Abgabe'!$C$32,VLOOKUP(J799,Art_Abgabe,3,FALSE),0,VLOOKUP(J799,Art_Abgabe,4,FALSE)-VLOOKUP(J799,Art_Abgabe,3,FALSE)+1,1),K799)</f>
        <v>#N/A</v>
      </c>
      <c r="AM799" s="14">
        <f ca="1">COUNTIF(OFFSET('SD Abgabe'!$M$32,VLOOKUP(E799,'SD Abgabe'!$A$33:$X$485,'SD Abgabe'!$X$28,FALSE),0,1,VLOOKUP(E799,'SD Abgabe'!$A$33:$Y$485,'SD Abgabe'!$Y$28,FALSE)),M799)</f>
        <v>0</v>
      </c>
      <c r="AN799" s="91">
        <f t="shared" ca="1" si="251"/>
        <v>0</v>
      </c>
      <c r="AO799" s="98">
        <f t="shared" si="261"/>
        <v>3</v>
      </c>
      <c r="AP799" s="98">
        <f t="shared" si="252"/>
        <v>0</v>
      </c>
      <c r="AQ799" s="17" t="str">
        <f t="shared" si="253"/>
        <v>1900-1-Abgabe</v>
      </c>
    </row>
    <row r="800" spans="1:43">
      <c r="A800" s="98">
        <f t="shared" si="242"/>
        <v>0</v>
      </c>
      <c r="B800" s="98" t="str">
        <f>IF(C800=1,SUM($C$23:C800),"")</f>
        <v/>
      </c>
      <c r="C800" s="98">
        <f t="shared" si="243"/>
        <v>0</v>
      </c>
      <c r="D800" t="str">
        <f t="shared" si="255"/>
        <v>1900-1-Abgabe-</v>
      </c>
      <c r="E800" s="7" t="str">
        <f t="shared" ca="1" si="244"/>
        <v>-</v>
      </c>
      <c r="F800" s="7">
        <f t="shared" si="256"/>
        <v>1900</v>
      </c>
      <c r="G800" s="7">
        <f t="shared" si="257"/>
        <v>1</v>
      </c>
      <c r="H800" s="162">
        <f t="shared" si="254"/>
        <v>778</v>
      </c>
      <c r="I800" s="77"/>
      <c r="J800" s="78"/>
      <c r="K800" s="79"/>
      <c r="L800" s="80"/>
      <c r="M800" s="177"/>
      <c r="N800" s="309" t="str">
        <f t="shared" ca="1" si="245"/>
        <v/>
      </c>
      <c r="O800" s="310" t="str">
        <f ca="1">IFERROR(IF(VLOOKUP($E800,'SD Abgabe'!$A$32:$N$610,'SD Abgabe'!$D$28,FALSE)=0,"",VLOOKUP($E800,'SD Abgabe'!$A$32:$N$610,'SD Abgabe'!$D$28,FALSE)),"")</f>
        <v/>
      </c>
      <c r="P800" s="313"/>
      <c r="Q800" s="317" t="str">
        <f>IF(OR($M800=0,L800&lt;&gt;0),"",IFERROR(VLOOKUP($E800,'SD Abgabe'!$A$32:$N$610,'SD Abgabe'!$E$28,FALSE),""))</f>
        <v/>
      </c>
      <c r="R800" s="87"/>
      <c r="S800" s="81" t="str">
        <f t="shared" si="246"/>
        <v/>
      </c>
      <c r="T800" s="82">
        <f>IF(M800="Tierische Erzeugnisse",IF(OR($M800=0,L800&lt;&gt;0,U800&gt;0),"",IFERROR(VLOOKUP($E800,'SD Abgabe'!$A$32:$N$4326,'SD Abgabe'!$J$28,FALSE),0)),)</f>
        <v>0</v>
      </c>
      <c r="U800" s="83"/>
      <c r="V800" s="81" t="str">
        <f t="shared" si="258"/>
        <v/>
      </c>
      <c r="W800" s="82">
        <f>IF(M800="organische Düngemittel",IF(OR($M800=0,L800&lt;&gt;0,X800&gt;0),"",IFERROR(VLOOKUP($E800,'SD Abgabe'!$A$32:$N$4326,'SD Abgabe'!$J$28,FALSE),)),)</f>
        <v>0</v>
      </c>
      <c r="X800" s="84"/>
      <c r="Y800" s="85" t="str">
        <f ca="1">IFERROR(VLOOKUP($E800,'SD Abgabe'!$A$32:$N$610,Y$20,FALSE),"")</f>
        <v/>
      </c>
      <c r="Z800" s="86" t="str">
        <f ca="1">IFERROR(IF(AND(J800&lt;&gt;"eigene Stoffe",VLOOKUP($E800,'SD Abgabe'!$A$32:$N$610,'SD Abgabe'!$G$28,FALSE)=0),"",IF($L800&lt;&gt;0,"",IFERROR(IF(AND(P800&gt;0,O800&lt;&gt;"",Q800&lt;&gt;"t TM"),VLOOKUP($E800,'SD Abgabe'!$A$32:$N$610,'SD Abgabe'!$G$28,FALSE)/O800*P800,VLOOKUP($E800,'SD Abgabe'!$A$32:$N$610,'SD Abgabe'!$G$28,FALSE)),""))),"")</f>
        <v/>
      </c>
      <c r="AA800" s="87"/>
      <c r="AB800" s="86" t="str">
        <f ca="1">IFERROR(IF(AND(J800&lt;&gt;"eigene Stoffe",VLOOKUP($E800,'SD Abgabe'!$A$32:$N$610,'SD Abgabe'!$H$28,FALSE)=0),"",IF($L800&lt;&gt;0,"",IFERROR(IF(AND(P800&gt;0,O800&lt;&gt;"",Q800&lt;&gt;"t TM"),VLOOKUP($E800,'SD Abgabe'!$A$32:$N$610,'SD Abgabe'!$H$28,FALSE)/O800*P800,VLOOKUP($E800,'SD Abgabe'!$A$32:$N$610,'SD Abgabe'!$H$28,FALSE)),""))),"")</f>
        <v/>
      </c>
      <c r="AC800" s="87"/>
      <c r="AD800" s="424" t="s">
        <v>667</v>
      </c>
      <c r="AE800" s="26" t="str">
        <f>IF($M800=0,"",IFERROR(VLOOKUP($E800,'SD Abgabe'!$A$32:$N$556,AE$20,FALSE),""))</f>
        <v/>
      </c>
      <c r="AF800" s="15">
        <f t="shared" ca="1" si="259"/>
        <v>0</v>
      </c>
      <c r="AG800">
        <f t="shared" ca="1" si="247"/>
        <v>0</v>
      </c>
      <c r="AH800">
        <f t="shared" ca="1" si="248"/>
        <v>0</v>
      </c>
      <c r="AI800">
        <f t="shared" ca="1" si="249"/>
        <v>0</v>
      </c>
      <c r="AJ800">
        <f t="shared" ca="1" si="250"/>
        <v>0</v>
      </c>
      <c r="AK800">
        <f t="shared" si="260"/>
        <v>0</v>
      </c>
      <c r="AL800" s="28" t="e">
        <f ca="1">COUNTIF(OFFSET('SD Abgabe'!$C$32,VLOOKUP(J800,Art_Abgabe,3,FALSE),0,VLOOKUP(J800,Art_Abgabe,4,FALSE)-VLOOKUP(J800,Art_Abgabe,3,FALSE)+1,1),K800)</f>
        <v>#N/A</v>
      </c>
      <c r="AM800" s="14">
        <f ca="1">COUNTIF(OFFSET('SD Abgabe'!$M$32,VLOOKUP(E800,'SD Abgabe'!$A$33:$X$485,'SD Abgabe'!$X$28,FALSE),0,1,VLOOKUP(E800,'SD Abgabe'!$A$33:$Y$485,'SD Abgabe'!$Y$28,FALSE)),M800)</f>
        <v>0</v>
      </c>
      <c r="AN800" s="91">
        <f t="shared" ca="1" si="251"/>
        <v>0</v>
      </c>
      <c r="AO800" s="98">
        <f t="shared" si="261"/>
        <v>3</v>
      </c>
      <c r="AP800" s="98">
        <f t="shared" si="252"/>
        <v>0</v>
      </c>
      <c r="AQ800" s="17" t="str">
        <f t="shared" si="253"/>
        <v>1900-1-Abgabe</v>
      </c>
    </row>
    <row r="801" spans="1:43">
      <c r="A801" s="98">
        <f t="shared" si="242"/>
        <v>0</v>
      </c>
      <c r="B801" s="98" t="str">
        <f>IF(C801=1,SUM($C$23:C801),"")</f>
        <v/>
      </c>
      <c r="C801" s="98">
        <f t="shared" si="243"/>
        <v>0</v>
      </c>
      <c r="D801" t="str">
        <f t="shared" si="255"/>
        <v>1900-1-Abgabe-</v>
      </c>
      <c r="E801" s="7" t="str">
        <f t="shared" ca="1" si="244"/>
        <v>-</v>
      </c>
      <c r="F801" s="7">
        <f t="shared" si="256"/>
        <v>1900</v>
      </c>
      <c r="G801" s="7">
        <f t="shared" si="257"/>
        <v>1</v>
      </c>
      <c r="H801" s="162">
        <f t="shared" si="254"/>
        <v>779</v>
      </c>
      <c r="I801" s="77"/>
      <c r="J801" s="78"/>
      <c r="K801" s="79"/>
      <c r="L801" s="80"/>
      <c r="M801" s="177"/>
      <c r="N801" s="309" t="str">
        <f t="shared" ca="1" si="245"/>
        <v/>
      </c>
      <c r="O801" s="310" t="str">
        <f ca="1">IFERROR(IF(VLOOKUP($E801,'SD Abgabe'!$A$32:$N$610,'SD Abgabe'!$D$28,FALSE)=0,"",VLOOKUP($E801,'SD Abgabe'!$A$32:$N$610,'SD Abgabe'!$D$28,FALSE)),"")</f>
        <v/>
      </c>
      <c r="P801" s="313"/>
      <c r="Q801" s="317" t="str">
        <f>IF(OR($M801=0,L801&lt;&gt;0),"",IFERROR(VLOOKUP($E801,'SD Abgabe'!$A$32:$N$610,'SD Abgabe'!$E$28,FALSE),""))</f>
        <v/>
      </c>
      <c r="R801" s="87"/>
      <c r="S801" s="81" t="str">
        <f t="shared" si="246"/>
        <v/>
      </c>
      <c r="T801" s="82">
        <f>IF(M801="Tierische Erzeugnisse",IF(OR($M801=0,L801&lt;&gt;0,U801&gt;0),"",IFERROR(VLOOKUP($E801,'SD Abgabe'!$A$32:$N$4326,'SD Abgabe'!$J$28,FALSE),0)),)</f>
        <v>0</v>
      </c>
      <c r="U801" s="83"/>
      <c r="V801" s="81" t="str">
        <f t="shared" si="258"/>
        <v/>
      </c>
      <c r="W801" s="82">
        <f>IF(M801="organische Düngemittel",IF(OR($M801=0,L801&lt;&gt;0,X801&gt;0),"",IFERROR(VLOOKUP($E801,'SD Abgabe'!$A$32:$N$4326,'SD Abgabe'!$J$28,FALSE),)),)</f>
        <v>0</v>
      </c>
      <c r="X801" s="84"/>
      <c r="Y801" s="85" t="str">
        <f ca="1">IFERROR(VLOOKUP($E801,'SD Abgabe'!$A$32:$N$610,Y$20,FALSE),"")</f>
        <v/>
      </c>
      <c r="Z801" s="86" t="str">
        <f ca="1">IFERROR(IF(AND(J801&lt;&gt;"eigene Stoffe",VLOOKUP($E801,'SD Abgabe'!$A$32:$N$610,'SD Abgabe'!$G$28,FALSE)=0),"",IF($L801&lt;&gt;0,"",IFERROR(IF(AND(P801&gt;0,O801&lt;&gt;"",Q801&lt;&gt;"t TM"),VLOOKUP($E801,'SD Abgabe'!$A$32:$N$610,'SD Abgabe'!$G$28,FALSE)/O801*P801,VLOOKUP($E801,'SD Abgabe'!$A$32:$N$610,'SD Abgabe'!$G$28,FALSE)),""))),"")</f>
        <v/>
      </c>
      <c r="AA801" s="87"/>
      <c r="AB801" s="86" t="str">
        <f ca="1">IFERROR(IF(AND(J801&lt;&gt;"eigene Stoffe",VLOOKUP($E801,'SD Abgabe'!$A$32:$N$610,'SD Abgabe'!$H$28,FALSE)=0),"",IF($L801&lt;&gt;0,"",IFERROR(IF(AND(P801&gt;0,O801&lt;&gt;"",Q801&lt;&gt;"t TM"),VLOOKUP($E801,'SD Abgabe'!$A$32:$N$610,'SD Abgabe'!$H$28,FALSE)/O801*P801,VLOOKUP($E801,'SD Abgabe'!$A$32:$N$610,'SD Abgabe'!$H$28,FALSE)),""))),"")</f>
        <v/>
      </c>
      <c r="AC801" s="87"/>
      <c r="AD801" s="424" t="s">
        <v>667</v>
      </c>
      <c r="AE801" s="26" t="str">
        <f>IF($M801=0,"",IFERROR(VLOOKUP($E801,'SD Abgabe'!$A$32:$N$556,AE$20,FALSE),""))</f>
        <v/>
      </c>
      <c r="AF801" s="15">
        <f t="shared" ca="1" si="259"/>
        <v>0</v>
      </c>
      <c r="AG801">
        <f t="shared" ca="1" si="247"/>
        <v>0</v>
      </c>
      <c r="AH801">
        <f t="shared" ca="1" si="248"/>
        <v>0</v>
      </c>
      <c r="AI801">
        <f t="shared" ca="1" si="249"/>
        <v>0</v>
      </c>
      <c r="AJ801">
        <f t="shared" ca="1" si="250"/>
        <v>0</v>
      </c>
      <c r="AK801">
        <f t="shared" si="260"/>
        <v>0</v>
      </c>
      <c r="AL801" s="28" t="e">
        <f ca="1">COUNTIF(OFFSET('SD Abgabe'!$C$32,VLOOKUP(J801,Art_Abgabe,3,FALSE),0,VLOOKUP(J801,Art_Abgabe,4,FALSE)-VLOOKUP(J801,Art_Abgabe,3,FALSE)+1,1),K801)</f>
        <v>#N/A</v>
      </c>
      <c r="AM801" s="14">
        <f ca="1">COUNTIF(OFFSET('SD Abgabe'!$M$32,VLOOKUP(E801,'SD Abgabe'!$A$33:$X$485,'SD Abgabe'!$X$28,FALSE),0,1,VLOOKUP(E801,'SD Abgabe'!$A$33:$Y$485,'SD Abgabe'!$Y$28,FALSE)),M801)</f>
        <v>0</v>
      </c>
      <c r="AN801" s="91">
        <f t="shared" ca="1" si="251"/>
        <v>0</v>
      </c>
      <c r="AO801" s="98">
        <f t="shared" si="261"/>
        <v>3</v>
      </c>
      <c r="AP801" s="98">
        <f t="shared" si="252"/>
        <v>0</v>
      </c>
      <c r="AQ801" s="17" t="str">
        <f t="shared" si="253"/>
        <v>1900-1-Abgabe</v>
      </c>
    </row>
    <row r="802" spans="1:43">
      <c r="A802" s="98">
        <f t="shared" si="242"/>
        <v>0</v>
      </c>
      <c r="B802" s="98" t="str">
        <f>IF(C802=1,SUM($C$23:C802),"")</f>
        <v/>
      </c>
      <c r="C802" s="98">
        <f t="shared" si="243"/>
        <v>0</v>
      </c>
      <c r="D802" t="str">
        <f t="shared" si="255"/>
        <v>1900-1-Abgabe-</v>
      </c>
      <c r="E802" s="7" t="str">
        <f t="shared" ca="1" si="244"/>
        <v>-</v>
      </c>
      <c r="F802" s="7">
        <f t="shared" si="256"/>
        <v>1900</v>
      </c>
      <c r="G802" s="7">
        <f t="shared" si="257"/>
        <v>1</v>
      </c>
      <c r="H802" s="162">
        <f t="shared" si="254"/>
        <v>780</v>
      </c>
      <c r="I802" s="77"/>
      <c r="J802" s="78"/>
      <c r="K802" s="79"/>
      <c r="L802" s="80"/>
      <c r="M802" s="177"/>
      <c r="N802" s="309" t="str">
        <f t="shared" ca="1" si="245"/>
        <v/>
      </c>
      <c r="O802" s="310" t="str">
        <f ca="1">IFERROR(IF(VLOOKUP($E802,'SD Abgabe'!$A$32:$N$610,'SD Abgabe'!$D$28,FALSE)=0,"",VLOOKUP($E802,'SD Abgabe'!$A$32:$N$610,'SD Abgabe'!$D$28,FALSE)),"")</f>
        <v/>
      </c>
      <c r="P802" s="313"/>
      <c r="Q802" s="317" t="str">
        <f>IF(OR($M802=0,L802&lt;&gt;0),"",IFERROR(VLOOKUP($E802,'SD Abgabe'!$A$32:$N$610,'SD Abgabe'!$E$28,FALSE),""))</f>
        <v/>
      </c>
      <c r="R802" s="87"/>
      <c r="S802" s="81" t="str">
        <f t="shared" si="246"/>
        <v/>
      </c>
      <c r="T802" s="82">
        <f>IF(M802="Tierische Erzeugnisse",IF(OR($M802=0,L802&lt;&gt;0,U802&gt;0),"",IFERROR(VLOOKUP($E802,'SD Abgabe'!$A$32:$N$4326,'SD Abgabe'!$J$28,FALSE),0)),)</f>
        <v>0</v>
      </c>
      <c r="U802" s="83"/>
      <c r="V802" s="81" t="str">
        <f t="shared" si="258"/>
        <v/>
      </c>
      <c r="W802" s="82">
        <f>IF(M802="organische Düngemittel",IF(OR($M802=0,L802&lt;&gt;0,X802&gt;0),"",IFERROR(VLOOKUP($E802,'SD Abgabe'!$A$32:$N$4326,'SD Abgabe'!$J$28,FALSE),)),)</f>
        <v>0</v>
      </c>
      <c r="X802" s="84"/>
      <c r="Y802" s="85" t="str">
        <f ca="1">IFERROR(VLOOKUP($E802,'SD Abgabe'!$A$32:$N$610,Y$20,FALSE),"")</f>
        <v/>
      </c>
      <c r="Z802" s="86" t="str">
        <f ca="1">IFERROR(IF(AND(J802&lt;&gt;"eigene Stoffe",VLOOKUP($E802,'SD Abgabe'!$A$32:$N$610,'SD Abgabe'!$G$28,FALSE)=0),"",IF($L802&lt;&gt;0,"",IFERROR(IF(AND(P802&gt;0,O802&lt;&gt;"",Q802&lt;&gt;"t TM"),VLOOKUP($E802,'SD Abgabe'!$A$32:$N$610,'SD Abgabe'!$G$28,FALSE)/O802*P802,VLOOKUP($E802,'SD Abgabe'!$A$32:$N$610,'SD Abgabe'!$G$28,FALSE)),""))),"")</f>
        <v/>
      </c>
      <c r="AA802" s="87"/>
      <c r="AB802" s="86" t="str">
        <f ca="1">IFERROR(IF(AND(J802&lt;&gt;"eigene Stoffe",VLOOKUP($E802,'SD Abgabe'!$A$32:$N$610,'SD Abgabe'!$H$28,FALSE)=0),"",IF($L802&lt;&gt;0,"",IFERROR(IF(AND(P802&gt;0,O802&lt;&gt;"",Q802&lt;&gt;"t TM"),VLOOKUP($E802,'SD Abgabe'!$A$32:$N$610,'SD Abgabe'!$H$28,FALSE)/O802*P802,VLOOKUP($E802,'SD Abgabe'!$A$32:$N$610,'SD Abgabe'!$H$28,FALSE)),""))),"")</f>
        <v/>
      </c>
      <c r="AC802" s="87"/>
      <c r="AD802" s="424" t="s">
        <v>667</v>
      </c>
      <c r="AE802" s="26" t="str">
        <f>IF($M802=0,"",IFERROR(VLOOKUP($E802,'SD Abgabe'!$A$32:$N$556,AE$20,FALSE),""))</f>
        <v/>
      </c>
      <c r="AF802" s="15">
        <f t="shared" ca="1" si="259"/>
        <v>0</v>
      </c>
      <c r="AG802">
        <f t="shared" ca="1" si="247"/>
        <v>0</v>
      </c>
      <c r="AH802">
        <f t="shared" ca="1" si="248"/>
        <v>0</v>
      </c>
      <c r="AI802">
        <f t="shared" ca="1" si="249"/>
        <v>0</v>
      </c>
      <c r="AJ802">
        <f t="shared" ca="1" si="250"/>
        <v>0</v>
      </c>
      <c r="AK802">
        <f t="shared" si="260"/>
        <v>0</v>
      </c>
      <c r="AL802" s="28" t="e">
        <f ca="1">COUNTIF(OFFSET('SD Abgabe'!$C$32,VLOOKUP(J802,Art_Abgabe,3,FALSE),0,VLOOKUP(J802,Art_Abgabe,4,FALSE)-VLOOKUP(J802,Art_Abgabe,3,FALSE)+1,1),K802)</f>
        <v>#N/A</v>
      </c>
      <c r="AM802" s="14">
        <f ca="1">COUNTIF(OFFSET('SD Abgabe'!$M$32,VLOOKUP(E802,'SD Abgabe'!$A$33:$X$485,'SD Abgabe'!$X$28,FALSE),0,1,VLOOKUP(E802,'SD Abgabe'!$A$33:$Y$485,'SD Abgabe'!$Y$28,FALSE)),M802)</f>
        <v>0</v>
      </c>
      <c r="AN802" s="91">
        <f t="shared" ca="1" si="251"/>
        <v>0</v>
      </c>
      <c r="AO802" s="98">
        <f t="shared" si="261"/>
        <v>3</v>
      </c>
      <c r="AP802" s="98">
        <f t="shared" si="252"/>
        <v>0</v>
      </c>
      <c r="AQ802" s="17" t="str">
        <f t="shared" si="253"/>
        <v>1900-1-Abgabe</v>
      </c>
    </row>
    <row r="803" spans="1:43">
      <c r="A803" s="98">
        <f t="shared" si="242"/>
        <v>0</v>
      </c>
      <c r="B803" s="98" t="str">
        <f>IF(C803=1,SUM($C$23:C803),"")</f>
        <v/>
      </c>
      <c r="C803" s="98">
        <f t="shared" si="243"/>
        <v>0</v>
      </c>
      <c r="D803" t="str">
        <f t="shared" si="255"/>
        <v>1900-1-Abgabe-</v>
      </c>
      <c r="E803" s="7" t="str">
        <f t="shared" ca="1" si="244"/>
        <v>-</v>
      </c>
      <c r="F803" s="7">
        <f t="shared" si="256"/>
        <v>1900</v>
      </c>
      <c r="G803" s="7">
        <f t="shared" si="257"/>
        <v>1</v>
      </c>
      <c r="H803" s="162">
        <f t="shared" si="254"/>
        <v>781</v>
      </c>
      <c r="I803" s="77"/>
      <c r="J803" s="78"/>
      <c r="K803" s="79"/>
      <c r="L803" s="80"/>
      <c r="M803" s="177"/>
      <c r="N803" s="309" t="str">
        <f t="shared" ca="1" si="245"/>
        <v/>
      </c>
      <c r="O803" s="310" t="str">
        <f ca="1">IFERROR(IF(VLOOKUP($E803,'SD Abgabe'!$A$32:$N$610,'SD Abgabe'!$D$28,FALSE)=0,"",VLOOKUP($E803,'SD Abgabe'!$A$32:$N$610,'SD Abgabe'!$D$28,FALSE)),"")</f>
        <v/>
      </c>
      <c r="P803" s="313"/>
      <c r="Q803" s="317" t="str">
        <f>IF(OR($M803=0,L803&lt;&gt;0),"",IFERROR(VLOOKUP($E803,'SD Abgabe'!$A$32:$N$610,'SD Abgabe'!$E$28,FALSE),""))</f>
        <v/>
      </c>
      <c r="R803" s="87"/>
      <c r="S803" s="81" t="str">
        <f t="shared" si="246"/>
        <v/>
      </c>
      <c r="T803" s="82">
        <f>IF(M803="Tierische Erzeugnisse",IF(OR($M803=0,L803&lt;&gt;0,U803&gt;0),"",IFERROR(VLOOKUP($E803,'SD Abgabe'!$A$32:$N$4326,'SD Abgabe'!$J$28,FALSE),0)),)</f>
        <v>0</v>
      </c>
      <c r="U803" s="83"/>
      <c r="V803" s="81" t="str">
        <f t="shared" si="258"/>
        <v/>
      </c>
      <c r="W803" s="82">
        <f>IF(M803="organische Düngemittel",IF(OR($M803=0,L803&lt;&gt;0,X803&gt;0),"",IFERROR(VLOOKUP($E803,'SD Abgabe'!$A$32:$N$4326,'SD Abgabe'!$J$28,FALSE),)),)</f>
        <v>0</v>
      </c>
      <c r="X803" s="84"/>
      <c r="Y803" s="85" t="str">
        <f ca="1">IFERROR(VLOOKUP($E803,'SD Abgabe'!$A$32:$N$610,Y$20,FALSE),"")</f>
        <v/>
      </c>
      <c r="Z803" s="86" t="str">
        <f ca="1">IFERROR(IF(AND(J803&lt;&gt;"eigene Stoffe",VLOOKUP($E803,'SD Abgabe'!$A$32:$N$610,'SD Abgabe'!$G$28,FALSE)=0),"",IF($L803&lt;&gt;0,"",IFERROR(IF(AND(P803&gt;0,O803&lt;&gt;"",Q803&lt;&gt;"t TM"),VLOOKUP($E803,'SD Abgabe'!$A$32:$N$610,'SD Abgabe'!$G$28,FALSE)/O803*P803,VLOOKUP($E803,'SD Abgabe'!$A$32:$N$610,'SD Abgabe'!$G$28,FALSE)),""))),"")</f>
        <v/>
      </c>
      <c r="AA803" s="87"/>
      <c r="AB803" s="86" t="str">
        <f ca="1">IFERROR(IF(AND(J803&lt;&gt;"eigene Stoffe",VLOOKUP($E803,'SD Abgabe'!$A$32:$N$610,'SD Abgabe'!$H$28,FALSE)=0),"",IF($L803&lt;&gt;0,"",IFERROR(IF(AND(P803&gt;0,O803&lt;&gt;"",Q803&lt;&gt;"t TM"),VLOOKUP($E803,'SD Abgabe'!$A$32:$N$610,'SD Abgabe'!$H$28,FALSE)/O803*P803,VLOOKUP($E803,'SD Abgabe'!$A$32:$N$610,'SD Abgabe'!$H$28,FALSE)),""))),"")</f>
        <v/>
      </c>
      <c r="AC803" s="87"/>
      <c r="AD803" s="424" t="s">
        <v>667</v>
      </c>
      <c r="AE803" s="26" t="str">
        <f>IF($M803=0,"",IFERROR(VLOOKUP($E803,'SD Abgabe'!$A$32:$N$556,AE$20,FALSE),""))</f>
        <v/>
      </c>
      <c r="AF803" s="15">
        <f t="shared" ca="1" si="259"/>
        <v>0</v>
      </c>
      <c r="AG803">
        <f t="shared" ca="1" si="247"/>
        <v>0</v>
      </c>
      <c r="AH803">
        <f t="shared" ca="1" si="248"/>
        <v>0</v>
      </c>
      <c r="AI803">
        <f t="shared" ca="1" si="249"/>
        <v>0</v>
      </c>
      <c r="AJ803">
        <f t="shared" ca="1" si="250"/>
        <v>0</v>
      </c>
      <c r="AK803">
        <f t="shared" si="260"/>
        <v>0</v>
      </c>
      <c r="AL803" s="28" t="e">
        <f ca="1">COUNTIF(OFFSET('SD Abgabe'!$C$32,VLOOKUP(J803,Art_Abgabe,3,FALSE),0,VLOOKUP(J803,Art_Abgabe,4,FALSE)-VLOOKUP(J803,Art_Abgabe,3,FALSE)+1,1),K803)</f>
        <v>#N/A</v>
      </c>
      <c r="AM803" s="14">
        <f ca="1">COUNTIF(OFFSET('SD Abgabe'!$M$32,VLOOKUP(E803,'SD Abgabe'!$A$33:$X$485,'SD Abgabe'!$X$28,FALSE),0,1,VLOOKUP(E803,'SD Abgabe'!$A$33:$Y$485,'SD Abgabe'!$Y$28,FALSE)),M803)</f>
        <v>0</v>
      </c>
      <c r="AN803" s="91">
        <f t="shared" ca="1" si="251"/>
        <v>0</v>
      </c>
      <c r="AO803" s="98">
        <f t="shared" si="261"/>
        <v>3</v>
      </c>
      <c r="AP803" s="98">
        <f t="shared" si="252"/>
        <v>0</v>
      </c>
      <c r="AQ803" s="17" t="str">
        <f t="shared" si="253"/>
        <v>1900-1-Abgabe</v>
      </c>
    </row>
    <row r="804" spans="1:43">
      <c r="A804" s="98">
        <f t="shared" si="242"/>
        <v>0</v>
      </c>
      <c r="B804" s="98" t="str">
        <f>IF(C804=1,SUM($C$23:C804),"")</f>
        <v/>
      </c>
      <c r="C804" s="98">
        <f t="shared" si="243"/>
        <v>0</v>
      </c>
      <c r="D804" t="str">
        <f t="shared" si="255"/>
        <v>1900-1-Abgabe-</v>
      </c>
      <c r="E804" s="7" t="str">
        <f t="shared" ca="1" si="244"/>
        <v>-</v>
      </c>
      <c r="F804" s="7">
        <f t="shared" si="256"/>
        <v>1900</v>
      </c>
      <c r="G804" s="7">
        <f t="shared" si="257"/>
        <v>1</v>
      </c>
      <c r="H804" s="162">
        <f t="shared" si="254"/>
        <v>782</v>
      </c>
      <c r="I804" s="77"/>
      <c r="J804" s="78"/>
      <c r="K804" s="79"/>
      <c r="L804" s="80"/>
      <c r="M804" s="177"/>
      <c r="N804" s="309" t="str">
        <f t="shared" ca="1" si="245"/>
        <v/>
      </c>
      <c r="O804" s="310" t="str">
        <f ca="1">IFERROR(IF(VLOOKUP($E804,'SD Abgabe'!$A$32:$N$610,'SD Abgabe'!$D$28,FALSE)=0,"",VLOOKUP($E804,'SD Abgabe'!$A$32:$N$610,'SD Abgabe'!$D$28,FALSE)),"")</f>
        <v/>
      </c>
      <c r="P804" s="313"/>
      <c r="Q804" s="317" t="str">
        <f>IF(OR($M804=0,L804&lt;&gt;0),"",IFERROR(VLOOKUP($E804,'SD Abgabe'!$A$32:$N$610,'SD Abgabe'!$E$28,FALSE),""))</f>
        <v/>
      </c>
      <c r="R804" s="87"/>
      <c r="S804" s="81" t="str">
        <f t="shared" si="246"/>
        <v/>
      </c>
      <c r="T804" s="82">
        <f>IF(M804="Tierische Erzeugnisse",IF(OR($M804=0,L804&lt;&gt;0,U804&gt;0),"",IFERROR(VLOOKUP($E804,'SD Abgabe'!$A$32:$N$4326,'SD Abgabe'!$J$28,FALSE),0)),)</f>
        <v>0</v>
      </c>
      <c r="U804" s="83"/>
      <c r="V804" s="81" t="str">
        <f t="shared" si="258"/>
        <v/>
      </c>
      <c r="W804" s="82">
        <f>IF(M804="organische Düngemittel",IF(OR($M804=0,L804&lt;&gt;0,X804&gt;0),"",IFERROR(VLOOKUP($E804,'SD Abgabe'!$A$32:$N$4326,'SD Abgabe'!$J$28,FALSE),)),)</f>
        <v>0</v>
      </c>
      <c r="X804" s="84"/>
      <c r="Y804" s="85" t="str">
        <f ca="1">IFERROR(VLOOKUP($E804,'SD Abgabe'!$A$32:$N$610,Y$20,FALSE),"")</f>
        <v/>
      </c>
      <c r="Z804" s="86" t="str">
        <f ca="1">IFERROR(IF(AND(J804&lt;&gt;"eigene Stoffe",VLOOKUP($E804,'SD Abgabe'!$A$32:$N$610,'SD Abgabe'!$G$28,FALSE)=0),"",IF($L804&lt;&gt;0,"",IFERROR(IF(AND(P804&gt;0,O804&lt;&gt;"",Q804&lt;&gt;"t TM"),VLOOKUP($E804,'SD Abgabe'!$A$32:$N$610,'SD Abgabe'!$G$28,FALSE)/O804*P804,VLOOKUP($E804,'SD Abgabe'!$A$32:$N$610,'SD Abgabe'!$G$28,FALSE)),""))),"")</f>
        <v/>
      </c>
      <c r="AA804" s="87"/>
      <c r="AB804" s="86" t="str">
        <f ca="1">IFERROR(IF(AND(J804&lt;&gt;"eigene Stoffe",VLOOKUP($E804,'SD Abgabe'!$A$32:$N$610,'SD Abgabe'!$H$28,FALSE)=0),"",IF($L804&lt;&gt;0,"",IFERROR(IF(AND(P804&gt;0,O804&lt;&gt;"",Q804&lt;&gt;"t TM"),VLOOKUP($E804,'SD Abgabe'!$A$32:$N$610,'SD Abgabe'!$H$28,FALSE)/O804*P804,VLOOKUP($E804,'SD Abgabe'!$A$32:$N$610,'SD Abgabe'!$H$28,FALSE)),""))),"")</f>
        <v/>
      </c>
      <c r="AC804" s="87"/>
      <c r="AD804" s="424" t="s">
        <v>667</v>
      </c>
      <c r="AE804" s="26" t="str">
        <f>IF($M804=0,"",IFERROR(VLOOKUP($E804,'SD Abgabe'!$A$32:$N$556,AE$20,FALSE),""))</f>
        <v/>
      </c>
      <c r="AF804" s="15">
        <f t="shared" ca="1" si="259"/>
        <v>0</v>
      </c>
      <c r="AG804">
        <f t="shared" ca="1" si="247"/>
        <v>0</v>
      </c>
      <c r="AH804">
        <f t="shared" ca="1" si="248"/>
        <v>0</v>
      </c>
      <c r="AI804">
        <f t="shared" ca="1" si="249"/>
        <v>0</v>
      </c>
      <c r="AJ804">
        <f t="shared" ca="1" si="250"/>
        <v>0</v>
      </c>
      <c r="AK804">
        <f t="shared" si="260"/>
        <v>0</v>
      </c>
      <c r="AL804" s="28" t="e">
        <f ca="1">COUNTIF(OFFSET('SD Abgabe'!$C$32,VLOOKUP(J804,Art_Abgabe,3,FALSE),0,VLOOKUP(J804,Art_Abgabe,4,FALSE)-VLOOKUP(J804,Art_Abgabe,3,FALSE)+1,1),K804)</f>
        <v>#N/A</v>
      </c>
      <c r="AM804" s="14">
        <f ca="1">COUNTIF(OFFSET('SD Abgabe'!$M$32,VLOOKUP(E804,'SD Abgabe'!$A$33:$X$485,'SD Abgabe'!$X$28,FALSE),0,1,VLOOKUP(E804,'SD Abgabe'!$A$33:$Y$485,'SD Abgabe'!$Y$28,FALSE)),M804)</f>
        <v>0</v>
      </c>
      <c r="AN804" s="91">
        <f t="shared" ca="1" si="251"/>
        <v>0</v>
      </c>
      <c r="AO804" s="98">
        <f t="shared" si="261"/>
        <v>3</v>
      </c>
      <c r="AP804" s="98">
        <f t="shared" si="252"/>
        <v>0</v>
      </c>
      <c r="AQ804" s="17" t="str">
        <f t="shared" si="253"/>
        <v>1900-1-Abgabe</v>
      </c>
    </row>
    <row r="805" spans="1:43">
      <c r="A805" s="98">
        <f t="shared" si="242"/>
        <v>0</v>
      </c>
      <c r="B805" s="98" t="str">
        <f>IF(C805=1,SUM($C$23:C805),"")</f>
        <v/>
      </c>
      <c r="C805" s="98">
        <f t="shared" si="243"/>
        <v>0</v>
      </c>
      <c r="D805" t="str">
        <f t="shared" si="255"/>
        <v>1900-1-Abgabe-</v>
      </c>
      <c r="E805" s="7" t="str">
        <f t="shared" ca="1" si="244"/>
        <v>-</v>
      </c>
      <c r="F805" s="7">
        <f t="shared" si="256"/>
        <v>1900</v>
      </c>
      <c r="G805" s="7">
        <f t="shared" si="257"/>
        <v>1</v>
      </c>
      <c r="H805" s="162">
        <f t="shared" si="254"/>
        <v>783</v>
      </c>
      <c r="I805" s="77"/>
      <c r="J805" s="78"/>
      <c r="K805" s="79"/>
      <c r="L805" s="80"/>
      <c r="M805" s="177"/>
      <c r="N805" s="309" t="str">
        <f t="shared" ca="1" si="245"/>
        <v/>
      </c>
      <c r="O805" s="310" t="str">
        <f ca="1">IFERROR(IF(VLOOKUP($E805,'SD Abgabe'!$A$32:$N$610,'SD Abgabe'!$D$28,FALSE)=0,"",VLOOKUP($E805,'SD Abgabe'!$A$32:$N$610,'SD Abgabe'!$D$28,FALSE)),"")</f>
        <v/>
      </c>
      <c r="P805" s="313"/>
      <c r="Q805" s="317" t="str">
        <f>IF(OR($M805=0,L805&lt;&gt;0),"",IFERROR(VLOOKUP($E805,'SD Abgabe'!$A$32:$N$610,'SD Abgabe'!$E$28,FALSE),""))</f>
        <v/>
      </c>
      <c r="R805" s="87"/>
      <c r="S805" s="81" t="str">
        <f t="shared" si="246"/>
        <v/>
      </c>
      <c r="T805" s="82">
        <f>IF(M805="Tierische Erzeugnisse",IF(OR($M805=0,L805&lt;&gt;0,U805&gt;0),"",IFERROR(VLOOKUP($E805,'SD Abgabe'!$A$32:$N$4326,'SD Abgabe'!$J$28,FALSE),0)),)</f>
        <v>0</v>
      </c>
      <c r="U805" s="83"/>
      <c r="V805" s="81" t="str">
        <f t="shared" si="258"/>
        <v/>
      </c>
      <c r="W805" s="82">
        <f>IF(M805="organische Düngemittel",IF(OR($M805=0,L805&lt;&gt;0,X805&gt;0),"",IFERROR(VLOOKUP($E805,'SD Abgabe'!$A$32:$N$4326,'SD Abgabe'!$J$28,FALSE),)),)</f>
        <v>0</v>
      </c>
      <c r="X805" s="84"/>
      <c r="Y805" s="85" t="str">
        <f ca="1">IFERROR(VLOOKUP($E805,'SD Abgabe'!$A$32:$N$610,Y$20,FALSE),"")</f>
        <v/>
      </c>
      <c r="Z805" s="86" t="str">
        <f ca="1">IFERROR(IF(AND(J805&lt;&gt;"eigene Stoffe",VLOOKUP($E805,'SD Abgabe'!$A$32:$N$610,'SD Abgabe'!$G$28,FALSE)=0),"",IF($L805&lt;&gt;0,"",IFERROR(IF(AND(P805&gt;0,O805&lt;&gt;"",Q805&lt;&gt;"t TM"),VLOOKUP($E805,'SD Abgabe'!$A$32:$N$610,'SD Abgabe'!$G$28,FALSE)/O805*P805,VLOOKUP($E805,'SD Abgabe'!$A$32:$N$610,'SD Abgabe'!$G$28,FALSE)),""))),"")</f>
        <v/>
      </c>
      <c r="AA805" s="87"/>
      <c r="AB805" s="86" t="str">
        <f ca="1">IFERROR(IF(AND(J805&lt;&gt;"eigene Stoffe",VLOOKUP($E805,'SD Abgabe'!$A$32:$N$610,'SD Abgabe'!$H$28,FALSE)=0),"",IF($L805&lt;&gt;0,"",IFERROR(IF(AND(P805&gt;0,O805&lt;&gt;"",Q805&lt;&gt;"t TM"),VLOOKUP($E805,'SD Abgabe'!$A$32:$N$610,'SD Abgabe'!$H$28,FALSE)/O805*P805,VLOOKUP($E805,'SD Abgabe'!$A$32:$N$610,'SD Abgabe'!$H$28,FALSE)),""))),"")</f>
        <v/>
      </c>
      <c r="AC805" s="87"/>
      <c r="AD805" s="424" t="s">
        <v>667</v>
      </c>
      <c r="AE805" s="26" t="str">
        <f>IF($M805=0,"",IFERROR(VLOOKUP($E805,'SD Abgabe'!$A$32:$N$556,AE$20,FALSE),""))</f>
        <v/>
      </c>
      <c r="AF805" s="15">
        <f t="shared" ca="1" si="259"/>
        <v>0</v>
      </c>
      <c r="AG805">
        <f t="shared" ca="1" si="247"/>
        <v>0</v>
      </c>
      <c r="AH805">
        <f t="shared" ca="1" si="248"/>
        <v>0</v>
      </c>
      <c r="AI805">
        <f t="shared" ca="1" si="249"/>
        <v>0</v>
      </c>
      <c r="AJ805">
        <f t="shared" ca="1" si="250"/>
        <v>0</v>
      </c>
      <c r="AK805">
        <f t="shared" si="260"/>
        <v>0</v>
      </c>
      <c r="AL805" s="28" t="e">
        <f ca="1">COUNTIF(OFFSET('SD Abgabe'!$C$32,VLOOKUP(J805,Art_Abgabe,3,FALSE),0,VLOOKUP(J805,Art_Abgabe,4,FALSE)-VLOOKUP(J805,Art_Abgabe,3,FALSE)+1,1),K805)</f>
        <v>#N/A</v>
      </c>
      <c r="AM805" s="14">
        <f ca="1">COUNTIF(OFFSET('SD Abgabe'!$M$32,VLOOKUP(E805,'SD Abgabe'!$A$33:$X$485,'SD Abgabe'!$X$28,FALSE),0,1,VLOOKUP(E805,'SD Abgabe'!$A$33:$Y$485,'SD Abgabe'!$Y$28,FALSE)),M805)</f>
        <v>0</v>
      </c>
      <c r="AN805" s="91">
        <f t="shared" ca="1" si="251"/>
        <v>0</v>
      </c>
      <c r="AO805" s="98">
        <f t="shared" si="261"/>
        <v>3</v>
      </c>
      <c r="AP805" s="98">
        <f t="shared" si="252"/>
        <v>0</v>
      </c>
      <c r="AQ805" s="17" t="str">
        <f t="shared" si="253"/>
        <v>1900-1-Abgabe</v>
      </c>
    </row>
    <row r="806" spans="1:43">
      <c r="A806" s="98">
        <f t="shared" si="242"/>
        <v>0</v>
      </c>
      <c r="B806" s="98" t="str">
        <f>IF(C806=1,SUM($C$23:C806),"")</f>
        <v/>
      </c>
      <c r="C806" s="98">
        <f t="shared" si="243"/>
        <v>0</v>
      </c>
      <c r="D806" t="str">
        <f t="shared" si="255"/>
        <v>1900-1-Abgabe-</v>
      </c>
      <c r="E806" s="7" t="str">
        <f t="shared" ca="1" si="244"/>
        <v>-</v>
      </c>
      <c r="F806" s="7">
        <f t="shared" si="256"/>
        <v>1900</v>
      </c>
      <c r="G806" s="7">
        <f t="shared" si="257"/>
        <v>1</v>
      </c>
      <c r="H806" s="162">
        <f t="shared" si="254"/>
        <v>784</v>
      </c>
      <c r="I806" s="77"/>
      <c r="J806" s="78"/>
      <c r="K806" s="79"/>
      <c r="L806" s="80"/>
      <c r="M806" s="177"/>
      <c r="N806" s="309" t="str">
        <f t="shared" ca="1" si="245"/>
        <v/>
      </c>
      <c r="O806" s="310" t="str">
        <f ca="1">IFERROR(IF(VLOOKUP($E806,'SD Abgabe'!$A$32:$N$610,'SD Abgabe'!$D$28,FALSE)=0,"",VLOOKUP($E806,'SD Abgabe'!$A$32:$N$610,'SD Abgabe'!$D$28,FALSE)),"")</f>
        <v/>
      </c>
      <c r="P806" s="313"/>
      <c r="Q806" s="317" t="str">
        <f>IF(OR($M806=0,L806&lt;&gt;0),"",IFERROR(VLOOKUP($E806,'SD Abgabe'!$A$32:$N$610,'SD Abgabe'!$E$28,FALSE),""))</f>
        <v/>
      </c>
      <c r="R806" s="87"/>
      <c r="S806" s="81" t="str">
        <f t="shared" si="246"/>
        <v/>
      </c>
      <c r="T806" s="82">
        <f>IF(M806="Tierische Erzeugnisse",IF(OR($M806=0,L806&lt;&gt;0,U806&gt;0),"",IFERROR(VLOOKUP($E806,'SD Abgabe'!$A$32:$N$4326,'SD Abgabe'!$J$28,FALSE),0)),)</f>
        <v>0</v>
      </c>
      <c r="U806" s="83"/>
      <c r="V806" s="81" t="str">
        <f t="shared" si="258"/>
        <v/>
      </c>
      <c r="W806" s="82">
        <f>IF(M806="organische Düngemittel",IF(OR($M806=0,L806&lt;&gt;0,X806&gt;0),"",IFERROR(VLOOKUP($E806,'SD Abgabe'!$A$32:$N$4326,'SD Abgabe'!$J$28,FALSE),)),)</f>
        <v>0</v>
      </c>
      <c r="X806" s="84"/>
      <c r="Y806" s="85" t="str">
        <f ca="1">IFERROR(VLOOKUP($E806,'SD Abgabe'!$A$32:$N$610,Y$20,FALSE),"")</f>
        <v/>
      </c>
      <c r="Z806" s="86" t="str">
        <f ca="1">IFERROR(IF(AND(J806&lt;&gt;"eigene Stoffe",VLOOKUP($E806,'SD Abgabe'!$A$32:$N$610,'SD Abgabe'!$G$28,FALSE)=0),"",IF($L806&lt;&gt;0,"",IFERROR(IF(AND(P806&gt;0,O806&lt;&gt;"",Q806&lt;&gt;"t TM"),VLOOKUP($E806,'SD Abgabe'!$A$32:$N$610,'SD Abgabe'!$G$28,FALSE)/O806*P806,VLOOKUP($E806,'SD Abgabe'!$A$32:$N$610,'SD Abgabe'!$G$28,FALSE)),""))),"")</f>
        <v/>
      </c>
      <c r="AA806" s="87"/>
      <c r="AB806" s="86" t="str">
        <f ca="1">IFERROR(IF(AND(J806&lt;&gt;"eigene Stoffe",VLOOKUP($E806,'SD Abgabe'!$A$32:$N$610,'SD Abgabe'!$H$28,FALSE)=0),"",IF($L806&lt;&gt;0,"",IFERROR(IF(AND(P806&gt;0,O806&lt;&gt;"",Q806&lt;&gt;"t TM"),VLOOKUP($E806,'SD Abgabe'!$A$32:$N$610,'SD Abgabe'!$H$28,FALSE)/O806*P806,VLOOKUP($E806,'SD Abgabe'!$A$32:$N$610,'SD Abgabe'!$H$28,FALSE)),""))),"")</f>
        <v/>
      </c>
      <c r="AC806" s="87"/>
      <c r="AD806" s="424" t="s">
        <v>667</v>
      </c>
      <c r="AE806" s="26" t="str">
        <f>IF($M806=0,"",IFERROR(VLOOKUP($E806,'SD Abgabe'!$A$32:$N$556,AE$20,FALSE),""))</f>
        <v/>
      </c>
      <c r="AF806" s="15">
        <f t="shared" ca="1" si="259"/>
        <v>0</v>
      </c>
      <c r="AG806">
        <f t="shared" ca="1" si="247"/>
        <v>0</v>
      </c>
      <c r="AH806">
        <f t="shared" ca="1" si="248"/>
        <v>0</v>
      </c>
      <c r="AI806">
        <f t="shared" ca="1" si="249"/>
        <v>0</v>
      </c>
      <c r="AJ806">
        <f t="shared" ca="1" si="250"/>
        <v>0</v>
      </c>
      <c r="AK806">
        <f t="shared" si="260"/>
        <v>0</v>
      </c>
      <c r="AL806" s="28" t="e">
        <f ca="1">COUNTIF(OFFSET('SD Abgabe'!$C$32,VLOOKUP(J806,Art_Abgabe,3,FALSE),0,VLOOKUP(J806,Art_Abgabe,4,FALSE)-VLOOKUP(J806,Art_Abgabe,3,FALSE)+1,1),K806)</f>
        <v>#N/A</v>
      </c>
      <c r="AM806" s="14">
        <f ca="1">COUNTIF(OFFSET('SD Abgabe'!$M$32,VLOOKUP(E806,'SD Abgabe'!$A$33:$X$485,'SD Abgabe'!$X$28,FALSE),0,1,VLOOKUP(E806,'SD Abgabe'!$A$33:$Y$485,'SD Abgabe'!$Y$28,FALSE)),M806)</f>
        <v>0</v>
      </c>
      <c r="AN806" s="91">
        <f t="shared" ca="1" si="251"/>
        <v>0</v>
      </c>
      <c r="AO806" s="98">
        <f t="shared" si="261"/>
        <v>3</v>
      </c>
      <c r="AP806" s="98">
        <f t="shared" si="252"/>
        <v>0</v>
      </c>
      <c r="AQ806" s="17" t="str">
        <f t="shared" si="253"/>
        <v>1900-1-Abgabe</v>
      </c>
    </row>
    <row r="807" spans="1:43">
      <c r="A807" s="98">
        <f t="shared" si="242"/>
        <v>0</v>
      </c>
      <c r="B807" s="98" t="str">
        <f>IF(C807=1,SUM($C$23:C807),"")</f>
        <v/>
      </c>
      <c r="C807" s="98">
        <f t="shared" si="243"/>
        <v>0</v>
      </c>
      <c r="D807" t="str">
        <f t="shared" si="255"/>
        <v>1900-1-Abgabe-</v>
      </c>
      <c r="E807" s="7" t="str">
        <f t="shared" ca="1" si="244"/>
        <v>-</v>
      </c>
      <c r="F807" s="7">
        <f t="shared" si="256"/>
        <v>1900</v>
      </c>
      <c r="G807" s="7">
        <f t="shared" si="257"/>
        <v>1</v>
      </c>
      <c r="H807" s="162">
        <f t="shared" si="254"/>
        <v>785</v>
      </c>
      <c r="I807" s="77"/>
      <c r="J807" s="78"/>
      <c r="K807" s="79"/>
      <c r="L807" s="80"/>
      <c r="M807" s="177"/>
      <c r="N807" s="309" t="str">
        <f t="shared" ca="1" si="245"/>
        <v/>
      </c>
      <c r="O807" s="310" t="str">
        <f ca="1">IFERROR(IF(VLOOKUP($E807,'SD Abgabe'!$A$32:$N$610,'SD Abgabe'!$D$28,FALSE)=0,"",VLOOKUP($E807,'SD Abgabe'!$A$32:$N$610,'SD Abgabe'!$D$28,FALSE)),"")</f>
        <v/>
      </c>
      <c r="P807" s="313"/>
      <c r="Q807" s="317" t="str">
        <f>IF(OR($M807=0,L807&lt;&gt;0),"",IFERROR(VLOOKUP($E807,'SD Abgabe'!$A$32:$N$610,'SD Abgabe'!$E$28,FALSE),""))</f>
        <v/>
      </c>
      <c r="R807" s="87"/>
      <c r="S807" s="81" t="str">
        <f t="shared" si="246"/>
        <v/>
      </c>
      <c r="T807" s="82">
        <f>IF(M807="Tierische Erzeugnisse",IF(OR($M807=0,L807&lt;&gt;0,U807&gt;0),"",IFERROR(VLOOKUP($E807,'SD Abgabe'!$A$32:$N$4326,'SD Abgabe'!$J$28,FALSE),0)),)</f>
        <v>0</v>
      </c>
      <c r="U807" s="83"/>
      <c r="V807" s="81" t="str">
        <f t="shared" si="258"/>
        <v/>
      </c>
      <c r="W807" s="82">
        <f>IF(M807="organische Düngemittel",IF(OR($M807=0,L807&lt;&gt;0,X807&gt;0),"",IFERROR(VLOOKUP($E807,'SD Abgabe'!$A$32:$N$4326,'SD Abgabe'!$J$28,FALSE),)),)</f>
        <v>0</v>
      </c>
      <c r="X807" s="84"/>
      <c r="Y807" s="85" t="str">
        <f ca="1">IFERROR(VLOOKUP($E807,'SD Abgabe'!$A$32:$N$610,Y$20,FALSE),"")</f>
        <v/>
      </c>
      <c r="Z807" s="86" t="str">
        <f ca="1">IFERROR(IF(AND(J807&lt;&gt;"eigene Stoffe",VLOOKUP($E807,'SD Abgabe'!$A$32:$N$610,'SD Abgabe'!$G$28,FALSE)=0),"",IF($L807&lt;&gt;0,"",IFERROR(IF(AND(P807&gt;0,O807&lt;&gt;"",Q807&lt;&gt;"t TM"),VLOOKUP($E807,'SD Abgabe'!$A$32:$N$610,'SD Abgabe'!$G$28,FALSE)/O807*P807,VLOOKUP($E807,'SD Abgabe'!$A$32:$N$610,'SD Abgabe'!$G$28,FALSE)),""))),"")</f>
        <v/>
      </c>
      <c r="AA807" s="87"/>
      <c r="AB807" s="86" t="str">
        <f ca="1">IFERROR(IF(AND(J807&lt;&gt;"eigene Stoffe",VLOOKUP($E807,'SD Abgabe'!$A$32:$N$610,'SD Abgabe'!$H$28,FALSE)=0),"",IF($L807&lt;&gt;0,"",IFERROR(IF(AND(P807&gt;0,O807&lt;&gt;"",Q807&lt;&gt;"t TM"),VLOOKUP($E807,'SD Abgabe'!$A$32:$N$610,'SD Abgabe'!$H$28,FALSE)/O807*P807,VLOOKUP($E807,'SD Abgabe'!$A$32:$N$610,'SD Abgabe'!$H$28,FALSE)),""))),"")</f>
        <v/>
      </c>
      <c r="AC807" s="87"/>
      <c r="AD807" s="424" t="s">
        <v>667</v>
      </c>
      <c r="AE807" s="26" t="str">
        <f>IF($M807=0,"",IFERROR(VLOOKUP($E807,'SD Abgabe'!$A$32:$N$556,AE$20,FALSE),""))</f>
        <v/>
      </c>
      <c r="AF807" s="15">
        <f t="shared" ca="1" si="259"/>
        <v>0</v>
      </c>
      <c r="AG807">
        <f t="shared" ca="1" si="247"/>
        <v>0</v>
      </c>
      <c r="AH807">
        <f t="shared" ca="1" si="248"/>
        <v>0</v>
      </c>
      <c r="AI807">
        <f t="shared" ca="1" si="249"/>
        <v>0</v>
      </c>
      <c r="AJ807">
        <f t="shared" ca="1" si="250"/>
        <v>0</v>
      </c>
      <c r="AK807">
        <f t="shared" si="260"/>
        <v>0</v>
      </c>
      <c r="AL807" s="28" t="e">
        <f ca="1">COUNTIF(OFFSET('SD Abgabe'!$C$32,VLOOKUP(J807,Art_Abgabe,3,FALSE),0,VLOOKUP(J807,Art_Abgabe,4,FALSE)-VLOOKUP(J807,Art_Abgabe,3,FALSE)+1,1),K807)</f>
        <v>#N/A</v>
      </c>
      <c r="AM807" s="14">
        <f ca="1">COUNTIF(OFFSET('SD Abgabe'!$M$32,VLOOKUP(E807,'SD Abgabe'!$A$33:$X$485,'SD Abgabe'!$X$28,FALSE),0,1,VLOOKUP(E807,'SD Abgabe'!$A$33:$Y$485,'SD Abgabe'!$Y$28,FALSE)),M807)</f>
        <v>0</v>
      </c>
      <c r="AN807" s="91">
        <f t="shared" ca="1" si="251"/>
        <v>0</v>
      </c>
      <c r="AO807" s="98">
        <f t="shared" si="261"/>
        <v>3</v>
      </c>
      <c r="AP807" s="98">
        <f t="shared" si="252"/>
        <v>0</v>
      </c>
      <c r="AQ807" s="17" t="str">
        <f t="shared" si="253"/>
        <v>1900-1-Abgabe</v>
      </c>
    </row>
    <row r="808" spans="1:43">
      <c r="A808" s="98">
        <f t="shared" si="242"/>
        <v>0</v>
      </c>
      <c r="B808" s="98" t="str">
        <f>IF(C808=1,SUM($C$23:C808),"")</f>
        <v/>
      </c>
      <c r="C808" s="98">
        <f t="shared" si="243"/>
        <v>0</v>
      </c>
      <c r="D808" t="str">
        <f t="shared" si="255"/>
        <v>1900-1-Abgabe-</v>
      </c>
      <c r="E808" s="7" t="str">
        <f t="shared" ca="1" si="244"/>
        <v>-</v>
      </c>
      <c r="F808" s="7">
        <f t="shared" si="256"/>
        <v>1900</v>
      </c>
      <c r="G808" s="7">
        <f t="shared" si="257"/>
        <v>1</v>
      </c>
      <c r="H808" s="162">
        <f t="shared" si="254"/>
        <v>786</v>
      </c>
      <c r="I808" s="77"/>
      <c r="J808" s="78"/>
      <c r="K808" s="79"/>
      <c r="L808" s="80"/>
      <c r="M808" s="177"/>
      <c r="N808" s="309" t="str">
        <f t="shared" ca="1" si="245"/>
        <v/>
      </c>
      <c r="O808" s="310" t="str">
        <f ca="1">IFERROR(IF(VLOOKUP($E808,'SD Abgabe'!$A$32:$N$610,'SD Abgabe'!$D$28,FALSE)=0,"",VLOOKUP($E808,'SD Abgabe'!$A$32:$N$610,'SD Abgabe'!$D$28,FALSE)),"")</f>
        <v/>
      </c>
      <c r="P808" s="313"/>
      <c r="Q808" s="317" t="str">
        <f>IF(OR($M808=0,L808&lt;&gt;0),"",IFERROR(VLOOKUP($E808,'SD Abgabe'!$A$32:$N$610,'SD Abgabe'!$E$28,FALSE),""))</f>
        <v/>
      </c>
      <c r="R808" s="87"/>
      <c r="S808" s="81" t="str">
        <f t="shared" si="246"/>
        <v/>
      </c>
      <c r="T808" s="82">
        <f>IF(M808="Tierische Erzeugnisse",IF(OR($M808=0,L808&lt;&gt;0,U808&gt;0),"",IFERROR(VLOOKUP($E808,'SD Abgabe'!$A$32:$N$4326,'SD Abgabe'!$J$28,FALSE),0)),)</f>
        <v>0</v>
      </c>
      <c r="U808" s="83"/>
      <c r="V808" s="81" t="str">
        <f t="shared" si="258"/>
        <v/>
      </c>
      <c r="W808" s="82">
        <f>IF(M808="organische Düngemittel",IF(OR($M808=0,L808&lt;&gt;0,X808&gt;0),"",IFERROR(VLOOKUP($E808,'SD Abgabe'!$A$32:$N$4326,'SD Abgabe'!$J$28,FALSE),)),)</f>
        <v>0</v>
      </c>
      <c r="X808" s="84"/>
      <c r="Y808" s="85" t="str">
        <f ca="1">IFERROR(VLOOKUP($E808,'SD Abgabe'!$A$32:$N$610,Y$20,FALSE),"")</f>
        <v/>
      </c>
      <c r="Z808" s="86" t="str">
        <f ca="1">IFERROR(IF(AND(J808&lt;&gt;"eigene Stoffe",VLOOKUP($E808,'SD Abgabe'!$A$32:$N$610,'SD Abgabe'!$G$28,FALSE)=0),"",IF($L808&lt;&gt;0,"",IFERROR(IF(AND(P808&gt;0,O808&lt;&gt;"",Q808&lt;&gt;"t TM"),VLOOKUP($E808,'SD Abgabe'!$A$32:$N$610,'SD Abgabe'!$G$28,FALSE)/O808*P808,VLOOKUP($E808,'SD Abgabe'!$A$32:$N$610,'SD Abgabe'!$G$28,FALSE)),""))),"")</f>
        <v/>
      </c>
      <c r="AA808" s="87"/>
      <c r="AB808" s="86" t="str">
        <f ca="1">IFERROR(IF(AND(J808&lt;&gt;"eigene Stoffe",VLOOKUP($E808,'SD Abgabe'!$A$32:$N$610,'SD Abgabe'!$H$28,FALSE)=0),"",IF($L808&lt;&gt;0,"",IFERROR(IF(AND(P808&gt;0,O808&lt;&gt;"",Q808&lt;&gt;"t TM"),VLOOKUP($E808,'SD Abgabe'!$A$32:$N$610,'SD Abgabe'!$H$28,FALSE)/O808*P808,VLOOKUP($E808,'SD Abgabe'!$A$32:$N$610,'SD Abgabe'!$H$28,FALSE)),""))),"")</f>
        <v/>
      </c>
      <c r="AC808" s="87"/>
      <c r="AD808" s="424" t="s">
        <v>667</v>
      </c>
      <c r="AE808" s="26" t="str">
        <f>IF($M808=0,"",IFERROR(VLOOKUP($E808,'SD Abgabe'!$A$32:$N$556,AE$20,FALSE),""))</f>
        <v/>
      </c>
      <c r="AF808" s="15">
        <f t="shared" ca="1" si="259"/>
        <v>0</v>
      </c>
      <c r="AG808">
        <f t="shared" ca="1" si="247"/>
        <v>0</v>
      </c>
      <c r="AH808">
        <f t="shared" ca="1" si="248"/>
        <v>0</v>
      </c>
      <c r="AI808">
        <f t="shared" ca="1" si="249"/>
        <v>0</v>
      </c>
      <c r="AJ808">
        <f t="shared" ca="1" si="250"/>
        <v>0</v>
      </c>
      <c r="AK808">
        <f t="shared" si="260"/>
        <v>0</v>
      </c>
      <c r="AL808" s="28" t="e">
        <f ca="1">COUNTIF(OFFSET('SD Abgabe'!$C$32,VLOOKUP(J808,Art_Abgabe,3,FALSE),0,VLOOKUP(J808,Art_Abgabe,4,FALSE)-VLOOKUP(J808,Art_Abgabe,3,FALSE)+1,1),K808)</f>
        <v>#N/A</v>
      </c>
      <c r="AM808" s="14">
        <f ca="1">COUNTIF(OFFSET('SD Abgabe'!$M$32,VLOOKUP(E808,'SD Abgabe'!$A$33:$X$485,'SD Abgabe'!$X$28,FALSE),0,1,VLOOKUP(E808,'SD Abgabe'!$A$33:$Y$485,'SD Abgabe'!$Y$28,FALSE)),M808)</f>
        <v>0</v>
      </c>
      <c r="AN808" s="91">
        <f t="shared" ca="1" si="251"/>
        <v>0</v>
      </c>
      <c r="AO808" s="98">
        <f t="shared" si="261"/>
        <v>3</v>
      </c>
      <c r="AP808" s="98">
        <f t="shared" si="252"/>
        <v>0</v>
      </c>
      <c r="AQ808" s="17" t="str">
        <f t="shared" si="253"/>
        <v>1900-1-Abgabe</v>
      </c>
    </row>
    <row r="809" spans="1:43">
      <c r="A809" s="98">
        <f t="shared" si="242"/>
        <v>0</v>
      </c>
      <c r="B809" s="98" t="str">
        <f>IF(C809=1,SUM($C$23:C809),"")</f>
        <v/>
      </c>
      <c r="C809" s="98">
        <f t="shared" si="243"/>
        <v>0</v>
      </c>
      <c r="D809" t="str">
        <f t="shared" si="255"/>
        <v>1900-1-Abgabe-</v>
      </c>
      <c r="E809" s="7" t="str">
        <f t="shared" ca="1" si="244"/>
        <v>-</v>
      </c>
      <c r="F809" s="7">
        <f t="shared" si="256"/>
        <v>1900</v>
      </c>
      <c r="G809" s="7">
        <f t="shared" si="257"/>
        <v>1</v>
      </c>
      <c r="H809" s="162">
        <f t="shared" si="254"/>
        <v>787</v>
      </c>
      <c r="I809" s="77"/>
      <c r="J809" s="78"/>
      <c r="K809" s="79"/>
      <c r="L809" s="80"/>
      <c r="M809" s="177"/>
      <c r="N809" s="309" t="str">
        <f t="shared" ca="1" si="245"/>
        <v/>
      </c>
      <c r="O809" s="310" t="str">
        <f ca="1">IFERROR(IF(VLOOKUP($E809,'SD Abgabe'!$A$32:$N$610,'SD Abgabe'!$D$28,FALSE)=0,"",VLOOKUP($E809,'SD Abgabe'!$A$32:$N$610,'SD Abgabe'!$D$28,FALSE)),"")</f>
        <v/>
      </c>
      <c r="P809" s="313"/>
      <c r="Q809" s="317" t="str">
        <f>IF(OR($M809=0,L809&lt;&gt;0),"",IFERROR(VLOOKUP($E809,'SD Abgabe'!$A$32:$N$610,'SD Abgabe'!$E$28,FALSE),""))</f>
        <v/>
      </c>
      <c r="R809" s="87"/>
      <c r="S809" s="81" t="str">
        <f t="shared" si="246"/>
        <v/>
      </c>
      <c r="T809" s="82">
        <f>IF(M809="Tierische Erzeugnisse",IF(OR($M809=0,L809&lt;&gt;0,U809&gt;0),"",IFERROR(VLOOKUP($E809,'SD Abgabe'!$A$32:$N$4326,'SD Abgabe'!$J$28,FALSE),0)),)</f>
        <v>0</v>
      </c>
      <c r="U809" s="83"/>
      <c r="V809" s="81" t="str">
        <f t="shared" si="258"/>
        <v/>
      </c>
      <c r="W809" s="82">
        <f>IF(M809="organische Düngemittel",IF(OR($M809=0,L809&lt;&gt;0,X809&gt;0),"",IFERROR(VLOOKUP($E809,'SD Abgabe'!$A$32:$N$4326,'SD Abgabe'!$J$28,FALSE),)),)</f>
        <v>0</v>
      </c>
      <c r="X809" s="84"/>
      <c r="Y809" s="85" t="str">
        <f ca="1">IFERROR(VLOOKUP($E809,'SD Abgabe'!$A$32:$N$610,Y$20,FALSE),"")</f>
        <v/>
      </c>
      <c r="Z809" s="86" t="str">
        <f ca="1">IFERROR(IF(AND(J809&lt;&gt;"eigene Stoffe",VLOOKUP($E809,'SD Abgabe'!$A$32:$N$610,'SD Abgabe'!$G$28,FALSE)=0),"",IF($L809&lt;&gt;0,"",IFERROR(IF(AND(P809&gt;0,O809&lt;&gt;"",Q809&lt;&gt;"t TM"),VLOOKUP($E809,'SD Abgabe'!$A$32:$N$610,'SD Abgabe'!$G$28,FALSE)/O809*P809,VLOOKUP($E809,'SD Abgabe'!$A$32:$N$610,'SD Abgabe'!$G$28,FALSE)),""))),"")</f>
        <v/>
      </c>
      <c r="AA809" s="87"/>
      <c r="AB809" s="86" t="str">
        <f ca="1">IFERROR(IF(AND(J809&lt;&gt;"eigene Stoffe",VLOOKUP($E809,'SD Abgabe'!$A$32:$N$610,'SD Abgabe'!$H$28,FALSE)=0),"",IF($L809&lt;&gt;0,"",IFERROR(IF(AND(P809&gt;0,O809&lt;&gt;"",Q809&lt;&gt;"t TM"),VLOOKUP($E809,'SD Abgabe'!$A$32:$N$610,'SD Abgabe'!$H$28,FALSE)/O809*P809,VLOOKUP($E809,'SD Abgabe'!$A$32:$N$610,'SD Abgabe'!$H$28,FALSE)),""))),"")</f>
        <v/>
      </c>
      <c r="AC809" s="87"/>
      <c r="AD809" s="424" t="s">
        <v>667</v>
      </c>
      <c r="AE809" s="26" t="str">
        <f>IF($M809=0,"",IFERROR(VLOOKUP($E809,'SD Abgabe'!$A$32:$N$556,AE$20,FALSE),""))</f>
        <v/>
      </c>
      <c r="AF809" s="15">
        <f t="shared" ca="1" si="259"/>
        <v>0</v>
      </c>
      <c r="AG809">
        <f t="shared" ca="1" si="247"/>
        <v>0</v>
      </c>
      <c r="AH809">
        <f t="shared" ca="1" si="248"/>
        <v>0</v>
      </c>
      <c r="AI809">
        <f t="shared" ca="1" si="249"/>
        <v>0</v>
      </c>
      <c r="AJ809">
        <f t="shared" ca="1" si="250"/>
        <v>0</v>
      </c>
      <c r="AK809">
        <f t="shared" si="260"/>
        <v>0</v>
      </c>
      <c r="AL809" s="28" t="e">
        <f ca="1">COUNTIF(OFFSET('SD Abgabe'!$C$32,VLOOKUP(J809,Art_Abgabe,3,FALSE),0,VLOOKUP(J809,Art_Abgabe,4,FALSE)-VLOOKUP(J809,Art_Abgabe,3,FALSE)+1,1),K809)</f>
        <v>#N/A</v>
      </c>
      <c r="AM809" s="14">
        <f ca="1">COUNTIF(OFFSET('SD Abgabe'!$M$32,VLOOKUP(E809,'SD Abgabe'!$A$33:$X$485,'SD Abgabe'!$X$28,FALSE),0,1,VLOOKUP(E809,'SD Abgabe'!$A$33:$Y$485,'SD Abgabe'!$Y$28,FALSE)),M809)</f>
        <v>0</v>
      </c>
      <c r="AN809" s="91">
        <f t="shared" ca="1" si="251"/>
        <v>0</v>
      </c>
      <c r="AO809" s="98">
        <f t="shared" si="261"/>
        <v>3</v>
      </c>
      <c r="AP809" s="98">
        <f t="shared" si="252"/>
        <v>0</v>
      </c>
      <c r="AQ809" s="17" t="str">
        <f t="shared" si="253"/>
        <v>1900-1-Abgabe</v>
      </c>
    </row>
    <row r="810" spans="1:43">
      <c r="A810" s="98">
        <f t="shared" si="242"/>
        <v>0</v>
      </c>
      <c r="B810" s="98" t="str">
        <f>IF(C810=1,SUM($C$23:C810),"")</f>
        <v/>
      </c>
      <c r="C810" s="98">
        <f t="shared" si="243"/>
        <v>0</v>
      </c>
      <c r="D810" t="str">
        <f t="shared" si="255"/>
        <v>1900-1-Abgabe-</v>
      </c>
      <c r="E810" s="7" t="str">
        <f t="shared" ca="1" si="244"/>
        <v>-</v>
      </c>
      <c r="F810" s="7">
        <f t="shared" si="256"/>
        <v>1900</v>
      </c>
      <c r="G810" s="7">
        <f t="shared" si="257"/>
        <v>1</v>
      </c>
      <c r="H810" s="162">
        <f t="shared" si="254"/>
        <v>788</v>
      </c>
      <c r="I810" s="77"/>
      <c r="J810" s="78"/>
      <c r="K810" s="79"/>
      <c r="L810" s="80"/>
      <c r="M810" s="177"/>
      <c r="N810" s="309" t="str">
        <f t="shared" ca="1" si="245"/>
        <v/>
      </c>
      <c r="O810" s="310" t="str">
        <f ca="1">IFERROR(IF(VLOOKUP($E810,'SD Abgabe'!$A$32:$N$610,'SD Abgabe'!$D$28,FALSE)=0,"",VLOOKUP($E810,'SD Abgabe'!$A$32:$N$610,'SD Abgabe'!$D$28,FALSE)),"")</f>
        <v/>
      </c>
      <c r="P810" s="313"/>
      <c r="Q810" s="317" t="str">
        <f>IF(OR($M810=0,L810&lt;&gt;0),"",IFERROR(VLOOKUP($E810,'SD Abgabe'!$A$32:$N$610,'SD Abgabe'!$E$28,FALSE),""))</f>
        <v/>
      </c>
      <c r="R810" s="87"/>
      <c r="S810" s="81" t="str">
        <f t="shared" si="246"/>
        <v/>
      </c>
      <c r="T810" s="82">
        <f>IF(M810="Tierische Erzeugnisse",IF(OR($M810=0,L810&lt;&gt;0,U810&gt;0),"",IFERROR(VLOOKUP($E810,'SD Abgabe'!$A$32:$N$4326,'SD Abgabe'!$J$28,FALSE),0)),)</f>
        <v>0</v>
      </c>
      <c r="U810" s="83"/>
      <c r="V810" s="81" t="str">
        <f t="shared" si="258"/>
        <v/>
      </c>
      <c r="W810" s="82">
        <f>IF(M810="organische Düngemittel",IF(OR($M810=0,L810&lt;&gt;0,X810&gt;0),"",IFERROR(VLOOKUP($E810,'SD Abgabe'!$A$32:$N$4326,'SD Abgabe'!$J$28,FALSE),)),)</f>
        <v>0</v>
      </c>
      <c r="X810" s="84"/>
      <c r="Y810" s="85" t="str">
        <f ca="1">IFERROR(VLOOKUP($E810,'SD Abgabe'!$A$32:$N$610,Y$20,FALSE),"")</f>
        <v/>
      </c>
      <c r="Z810" s="86" t="str">
        <f ca="1">IFERROR(IF(AND(J810&lt;&gt;"eigene Stoffe",VLOOKUP($E810,'SD Abgabe'!$A$32:$N$610,'SD Abgabe'!$G$28,FALSE)=0),"",IF($L810&lt;&gt;0,"",IFERROR(IF(AND(P810&gt;0,O810&lt;&gt;"",Q810&lt;&gt;"t TM"),VLOOKUP($E810,'SD Abgabe'!$A$32:$N$610,'SD Abgabe'!$G$28,FALSE)/O810*P810,VLOOKUP($E810,'SD Abgabe'!$A$32:$N$610,'SD Abgabe'!$G$28,FALSE)),""))),"")</f>
        <v/>
      </c>
      <c r="AA810" s="87"/>
      <c r="AB810" s="86" t="str">
        <f ca="1">IFERROR(IF(AND(J810&lt;&gt;"eigene Stoffe",VLOOKUP($E810,'SD Abgabe'!$A$32:$N$610,'SD Abgabe'!$H$28,FALSE)=0),"",IF($L810&lt;&gt;0,"",IFERROR(IF(AND(P810&gt;0,O810&lt;&gt;"",Q810&lt;&gt;"t TM"),VLOOKUP($E810,'SD Abgabe'!$A$32:$N$610,'SD Abgabe'!$H$28,FALSE)/O810*P810,VLOOKUP($E810,'SD Abgabe'!$A$32:$N$610,'SD Abgabe'!$H$28,FALSE)),""))),"")</f>
        <v/>
      </c>
      <c r="AC810" s="87"/>
      <c r="AD810" s="424" t="s">
        <v>667</v>
      </c>
      <c r="AE810" s="26" t="str">
        <f>IF($M810=0,"",IFERROR(VLOOKUP($E810,'SD Abgabe'!$A$32:$N$556,AE$20,FALSE),""))</f>
        <v/>
      </c>
      <c r="AF810" s="15">
        <f t="shared" ca="1" si="259"/>
        <v>0</v>
      </c>
      <c r="AG810">
        <f t="shared" ca="1" si="247"/>
        <v>0</v>
      </c>
      <c r="AH810">
        <f t="shared" ca="1" si="248"/>
        <v>0</v>
      </c>
      <c r="AI810">
        <f t="shared" ca="1" si="249"/>
        <v>0</v>
      </c>
      <c r="AJ810">
        <f t="shared" ca="1" si="250"/>
        <v>0</v>
      </c>
      <c r="AK810">
        <f t="shared" si="260"/>
        <v>0</v>
      </c>
      <c r="AL810" s="28" t="e">
        <f ca="1">COUNTIF(OFFSET('SD Abgabe'!$C$32,VLOOKUP(J810,Art_Abgabe,3,FALSE),0,VLOOKUP(J810,Art_Abgabe,4,FALSE)-VLOOKUP(J810,Art_Abgabe,3,FALSE)+1,1),K810)</f>
        <v>#N/A</v>
      </c>
      <c r="AM810" s="14">
        <f ca="1">COUNTIF(OFFSET('SD Abgabe'!$M$32,VLOOKUP(E810,'SD Abgabe'!$A$33:$X$485,'SD Abgabe'!$X$28,FALSE),0,1,VLOOKUP(E810,'SD Abgabe'!$A$33:$Y$485,'SD Abgabe'!$Y$28,FALSE)),M810)</f>
        <v>0</v>
      </c>
      <c r="AN810" s="91">
        <f t="shared" ca="1" si="251"/>
        <v>0</v>
      </c>
      <c r="AO810" s="98">
        <f t="shared" si="261"/>
        <v>3</v>
      </c>
      <c r="AP810" s="98">
        <f t="shared" si="252"/>
        <v>0</v>
      </c>
      <c r="AQ810" s="17" t="str">
        <f t="shared" si="253"/>
        <v>1900-1-Abgabe</v>
      </c>
    </row>
    <row r="811" spans="1:43">
      <c r="A811" s="98">
        <f t="shared" si="242"/>
        <v>0</v>
      </c>
      <c r="B811" s="98" t="str">
        <f>IF(C811=1,SUM($C$23:C811),"")</f>
        <v/>
      </c>
      <c r="C811" s="98">
        <f t="shared" si="243"/>
        <v>0</v>
      </c>
      <c r="D811" t="str">
        <f t="shared" si="255"/>
        <v>1900-1-Abgabe-</v>
      </c>
      <c r="E811" s="7" t="str">
        <f t="shared" ca="1" si="244"/>
        <v>-</v>
      </c>
      <c r="F811" s="7">
        <f t="shared" si="256"/>
        <v>1900</v>
      </c>
      <c r="G811" s="7">
        <f t="shared" si="257"/>
        <v>1</v>
      </c>
      <c r="H811" s="162">
        <f t="shared" si="254"/>
        <v>789</v>
      </c>
      <c r="I811" s="77"/>
      <c r="J811" s="78"/>
      <c r="K811" s="79"/>
      <c r="L811" s="80"/>
      <c r="M811" s="177"/>
      <c r="N811" s="309" t="str">
        <f t="shared" ca="1" si="245"/>
        <v/>
      </c>
      <c r="O811" s="310" t="str">
        <f ca="1">IFERROR(IF(VLOOKUP($E811,'SD Abgabe'!$A$32:$N$610,'SD Abgabe'!$D$28,FALSE)=0,"",VLOOKUP($E811,'SD Abgabe'!$A$32:$N$610,'SD Abgabe'!$D$28,FALSE)),"")</f>
        <v/>
      </c>
      <c r="P811" s="313"/>
      <c r="Q811" s="317" t="str">
        <f>IF(OR($M811=0,L811&lt;&gt;0),"",IFERROR(VLOOKUP($E811,'SD Abgabe'!$A$32:$N$610,'SD Abgabe'!$E$28,FALSE),""))</f>
        <v/>
      </c>
      <c r="R811" s="87"/>
      <c r="S811" s="81" t="str">
        <f t="shared" si="246"/>
        <v/>
      </c>
      <c r="T811" s="82">
        <f>IF(M811="Tierische Erzeugnisse",IF(OR($M811=0,L811&lt;&gt;0,U811&gt;0),"",IFERROR(VLOOKUP($E811,'SD Abgabe'!$A$32:$N$4326,'SD Abgabe'!$J$28,FALSE),0)),)</f>
        <v>0</v>
      </c>
      <c r="U811" s="83"/>
      <c r="V811" s="81" t="str">
        <f t="shared" si="258"/>
        <v/>
      </c>
      <c r="W811" s="82">
        <f>IF(M811="organische Düngemittel",IF(OR($M811=0,L811&lt;&gt;0,X811&gt;0),"",IFERROR(VLOOKUP($E811,'SD Abgabe'!$A$32:$N$4326,'SD Abgabe'!$J$28,FALSE),)),)</f>
        <v>0</v>
      </c>
      <c r="X811" s="84"/>
      <c r="Y811" s="85" t="str">
        <f ca="1">IFERROR(VLOOKUP($E811,'SD Abgabe'!$A$32:$N$610,Y$20,FALSE),"")</f>
        <v/>
      </c>
      <c r="Z811" s="86" t="str">
        <f ca="1">IFERROR(IF(AND(J811&lt;&gt;"eigene Stoffe",VLOOKUP($E811,'SD Abgabe'!$A$32:$N$610,'SD Abgabe'!$G$28,FALSE)=0),"",IF($L811&lt;&gt;0,"",IFERROR(IF(AND(P811&gt;0,O811&lt;&gt;"",Q811&lt;&gt;"t TM"),VLOOKUP($E811,'SD Abgabe'!$A$32:$N$610,'SD Abgabe'!$G$28,FALSE)/O811*P811,VLOOKUP($E811,'SD Abgabe'!$A$32:$N$610,'SD Abgabe'!$G$28,FALSE)),""))),"")</f>
        <v/>
      </c>
      <c r="AA811" s="87"/>
      <c r="AB811" s="86" t="str">
        <f ca="1">IFERROR(IF(AND(J811&lt;&gt;"eigene Stoffe",VLOOKUP($E811,'SD Abgabe'!$A$32:$N$610,'SD Abgabe'!$H$28,FALSE)=0),"",IF($L811&lt;&gt;0,"",IFERROR(IF(AND(P811&gt;0,O811&lt;&gt;"",Q811&lt;&gt;"t TM"),VLOOKUP($E811,'SD Abgabe'!$A$32:$N$610,'SD Abgabe'!$H$28,FALSE)/O811*P811,VLOOKUP($E811,'SD Abgabe'!$A$32:$N$610,'SD Abgabe'!$H$28,FALSE)),""))),"")</f>
        <v/>
      </c>
      <c r="AC811" s="87"/>
      <c r="AD811" s="424" t="s">
        <v>667</v>
      </c>
      <c r="AE811" s="26" t="str">
        <f>IF($M811=0,"",IFERROR(VLOOKUP($E811,'SD Abgabe'!$A$32:$N$556,AE$20,FALSE),""))</f>
        <v/>
      </c>
      <c r="AF811" s="15">
        <f t="shared" ca="1" si="259"/>
        <v>0</v>
      </c>
      <c r="AG811">
        <f t="shared" ca="1" si="247"/>
        <v>0</v>
      </c>
      <c r="AH811">
        <f t="shared" ca="1" si="248"/>
        <v>0</v>
      </c>
      <c r="AI811">
        <f t="shared" ca="1" si="249"/>
        <v>0</v>
      </c>
      <c r="AJ811">
        <f t="shared" ca="1" si="250"/>
        <v>0</v>
      </c>
      <c r="AK811">
        <f t="shared" si="260"/>
        <v>0</v>
      </c>
      <c r="AL811" s="28" t="e">
        <f ca="1">COUNTIF(OFFSET('SD Abgabe'!$C$32,VLOOKUP(J811,Art_Abgabe,3,FALSE),0,VLOOKUP(J811,Art_Abgabe,4,FALSE)-VLOOKUP(J811,Art_Abgabe,3,FALSE)+1,1),K811)</f>
        <v>#N/A</v>
      </c>
      <c r="AM811" s="14">
        <f ca="1">COUNTIF(OFFSET('SD Abgabe'!$M$32,VLOOKUP(E811,'SD Abgabe'!$A$33:$X$485,'SD Abgabe'!$X$28,FALSE),0,1,VLOOKUP(E811,'SD Abgabe'!$A$33:$Y$485,'SD Abgabe'!$Y$28,FALSE)),M811)</f>
        <v>0</v>
      </c>
      <c r="AN811" s="91">
        <f t="shared" ca="1" si="251"/>
        <v>0</v>
      </c>
      <c r="AO811" s="98">
        <f t="shared" si="261"/>
        <v>3</v>
      </c>
      <c r="AP811" s="98">
        <f t="shared" si="252"/>
        <v>0</v>
      </c>
      <c r="AQ811" s="17" t="str">
        <f t="shared" si="253"/>
        <v>1900-1-Abgabe</v>
      </c>
    </row>
    <row r="812" spans="1:43">
      <c r="A812" s="98">
        <f t="shared" si="242"/>
        <v>0</v>
      </c>
      <c r="B812" s="98" t="str">
        <f>IF(C812=1,SUM($C$23:C812),"")</f>
        <v/>
      </c>
      <c r="C812" s="98">
        <f t="shared" si="243"/>
        <v>0</v>
      </c>
      <c r="D812" t="str">
        <f t="shared" si="255"/>
        <v>1900-1-Abgabe-</v>
      </c>
      <c r="E812" s="7" t="str">
        <f t="shared" ca="1" si="244"/>
        <v>-</v>
      </c>
      <c r="F812" s="7">
        <f t="shared" si="256"/>
        <v>1900</v>
      </c>
      <c r="G812" s="7">
        <f t="shared" si="257"/>
        <v>1</v>
      </c>
      <c r="H812" s="162">
        <f t="shared" si="254"/>
        <v>790</v>
      </c>
      <c r="I812" s="77"/>
      <c r="J812" s="78"/>
      <c r="K812" s="79"/>
      <c r="L812" s="80"/>
      <c r="M812" s="177"/>
      <c r="N812" s="309" t="str">
        <f t="shared" ca="1" si="245"/>
        <v/>
      </c>
      <c r="O812" s="310" t="str">
        <f ca="1">IFERROR(IF(VLOOKUP($E812,'SD Abgabe'!$A$32:$N$610,'SD Abgabe'!$D$28,FALSE)=0,"",VLOOKUP($E812,'SD Abgabe'!$A$32:$N$610,'SD Abgabe'!$D$28,FALSE)),"")</f>
        <v/>
      </c>
      <c r="P812" s="313"/>
      <c r="Q812" s="317" t="str">
        <f>IF(OR($M812=0,L812&lt;&gt;0),"",IFERROR(VLOOKUP($E812,'SD Abgabe'!$A$32:$N$610,'SD Abgabe'!$E$28,FALSE),""))</f>
        <v/>
      </c>
      <c r="R812" s="87"/>
      <c r="S812" s="81" t="str">
        <f t="shared" si="246"/>
        <v/>
      </c>
      <c r="T812" s="82">
        <f>IF(M812="Tierische Erzeugnisse",IF(OR($M812=0,L812&lt;&gt;0,U812&gt;0),"",IFERROR(VLOOKUP($E812,'SD Abgabe'!$A$32:$N$4326,'SD Abgabe'!$J$28,FALSE),0)),)</f>
        <v>0</v>
      </c>
      <c r="U812" s="83"/>
      <c r="V812" s="81" t="str">
        <f t="shared" si="258"/>
        <v/>
      </c>
      <c r="W812" s="82">
        <f>IF(M812="organische Düngemittel",IF(OR($M812=0,L812&lt;&gt;0,X812&gt;0),"",IFERROR(VLOOKUP($E812,'SD Abgabe'!$A$32:$N$4326,'SD Abgabe'!$J$28,FALSE),)),)</f>
        <v>0</v>
      </c>
      <c r="X812" s="84"/>
      <c r="Y812" s="85" t="str">
        <f ca="1">IFERROR(VLOOKUP($E812,'SD Abgabe'!$A$32:$N$610,Y$20,FALSE),"")</f>
        <v/>
      </c>
      <c r="Z812" s="86" t="str">
        <f ca="1">IFERROR(IF(AND(J812&lt;&gt;"eigene Stoffe",VLOOKUP($E812,'SD Abgabe'!$A$32:$N$610,'SD Abgabe'!$G$28,FALSE)=0),"",IF($L812&lt;&gt;0,"",IFERROR(IF(AND(P812&gt;0,O812&lt;&gt;"",Q812&lt;&gt;"t TM"),VLOOKUP($E812,'SD Abgabe'!$A$32:$N$610,'SD Abgabe'!$G$28,FALSE)/O812*P812,VLOOKUP($E812,'SD Abgabe'!$A$32:$N$610,'SD Abgabe'!$G$28,FALSE)),""))),"")</f>
        <v/>
      </c>
      <c r="AA812" s="87"/>
      <c r="AB812" s="86" t="str">
        <f ca="1">IFERROR(IF(AND(J812&lt;&gt;"eigene Stoffe",VLOOKUP($E812,'SD Abgabe'!$A$32:$N$610,'SD Abgabe'!$H$28,FALSE)=0),"",IF($L812&lt;&gt;0,"",IFERROR(IF(AND(P812&gt;0,O812&lt;&gt;"",Q812&lt;&gt;"t TM"),VLOOKUP($E812,'SD Abgabe'!$A$32:$N$610,'SD Abgabe'!$H$28,FALSE)/O812*P812,VLOOKUP($E812,'SD Abgabe'!$A$32:$N$610,'SD Abgabe'!$H$28,FALSE)),""))),"")</f>
        <v/>
      </c>
      <c r="AC812" s="87"/>
      <c r="AD812" s="424" t="s">
        <v>667</v>
      </c>
      <c r="AE812" s="26" t="str">
        <f>IF($M812=0,"",IFERROR(VLOOKUP($E812,'SD Abgabe'!$A$32:$N$556,AE$20,FALSE),""))</f>
        <v/>
      </c>
      <c r="AF812" s="15">
        <f t="shared" ca="1" si="259"/>
        <v>0</v>
      </c>
      <c r="AG812">
        <f t="shared" ca="1" si="247"/>
        <v>0</v>
      </c>
      <c r="AH812">
        <f t="shared" ca="1" si="248"/>
        <v>0</v>
      </c>
      <c r="AI812">
        <f t="shared" ca="1" si="249"/>
        <v>0</v>
      </c>
      <c r="AJ812">
        <f t="shared" ca="1" si="250"/>
        <v>0</v>
      </c>
      <c r="AK812">
        <f t="shared" si="260"/>
        <v>0</v>
      </c>
      <c r="AL812" s="28" t="e">
        <f ca="1">COUNTIF(OFFSET('SD Abgabe'!$C$32,VLOOKUP(J812,Art_Abgabe,3,FALSE),0,VLOOKUP(J812,Art_Abgabe,4,FALSE)-VLOOKUP(J812,Art_Abgabe,3,FALSE)+1,1),K812)</f>
        <v>#N/A</v>
      </c>
      <c r="AM812" s="14">
        <f ca="1">COUNTIF(OFFSET('SD Abgabe'!$M$32,VLOOKUP(E812,'SD Abgabe'!$A$33:$X$485,'SD Abgabe'!$X$28,FALSE),0,1,VLOOKUP(E812,'SD Abgabe'!$A$33:$Y$485,'SD Abgabe'!$Y$28,FALSE)),M812)</f>
        <v>0</v>
      </c>
      <c r="AN812" s="91">
        <f t="shared" ca="1" si="251"/>
        <v>0</v>
      </c>
      <c r="AO812" s="98">
        <f t="shared" si="261"/>
        <v>3</v>
      </c>
      <c r="AP812" s="98">
        <f t="shared" si="252"/>
        <v>0</v>
      </c>
      <c r="AQ812" s="17" t="str">
        <f t="shared" si="253"/>
        <v>1900-1-Abgabe</v>
      </c>
    </row>
    <row r="813" spans="1:43">
      <c r="A813" s="98">
        <f t="shared" si="242"/>
        <v>0</v>
      </c>
      <c r="B813" s="98" t="str">
        <f>IF(C813=1,SUM($C$23:C813),"")</f>
        <v/>
      </c>
      <c r="C813" s="98">
        <f t="shared" si="243"/>
        <v>0</v>
      </c>
      <c r="D813" t="str">
        <f t="shared" si="255"/>
        <v>1900-1-Abgabe-</v>
      </c>
      <c r="E813" s="7" t="str">
        <f t="shared" ca="1" si="244"/>
        <v>-</v>
      </c>
      <c r="F813" s="7">
        <f t="shared" si="256"/>
        <v>1900</v>
      </c>
      <c r="G813" s="7">
        <f t="shared" si="257"/>
        <v>1</v>
      </c>
      <c r="H813" s="162">
        <f t="shared" si="254"/>
        <v>791</v>
      </c>
      <c r="I813" s="77"/>
      <c r="J813" s="78"/>
      <c r="K813" s="79"/>
      <c r="L813" s="80"/>
      <c r="M813" s="177"/>
      <c r="N813" s="309" t="str">
        <f t="shared" ca="1" si="245"/>
        <v/>
      </c>
      <c r="O813" s="310" t="str">
        <f ca="1">IFERROR(IF(VLOOKUP($E813,'SD Abgabe'!$A$32:$N$610,'SD Abgabe'!$D$28,FALSE)=0,"",VLOOKUP($E813,'SD Abgabe'!$A$32:$N$610,'SD Abgabe'!$D$28,FALSE)),"")</f>
        <v/>
      </c>
      <c r="P813" s="313"/>
      <c r="Q813" s="317" t="str">
        <f>IF(OR($M813=0,L813&lt;&gt;0),"",IFERROR(VLOOKUP($E813,'SD Abgabe'!$A$32:$N$610,'SD Abgabe'!$E$28,FALSE),""))</f>
        <v/>
      </c>
      <c r="R813" s="87"/>
      <c r="S813" s="81" t="str">
        <f t="shared" si="246"/>
        <v/>
      </c>
      <c r="T813" s="82">
        <f>IF(M813="Tierische Erzeugnisse",IF(OR($M813=0,L813&lt;&gt;0,U813&gt;0),"",IFERROR(VLOOKUP($E813,'SD Abgabe'!$A$32:$N$4326,'SD Abgabe'!$J$28,FALSE),0)),)</f>
        <v>0</v>
      </c>
      <c r="U813" s="83"/>
      <c r="V813" s="81" t="str">
        <f t="shared" si="258"/>
        <v/>
      </c>
      <c r="W813" s="82">
        <f>IF(M813="organische Düngemittel",IF(OR($M813=0,L813&lt;&gt;0,X813&gt;0),"",IFERROR(VLOOKUP($E813,'SD Abgabe'!$A$32:$N$4326,'SD Abgabe'!$J$28,FALSE),)),)</f>
        <v>0</v>
      </c>
      <c r="X813" s="84"/>
      <c r="Y813" s="85" t="str">
        <f ca="1">IFERROR(VLOOKUP($E813,'SD Abgabe'!$A$32:$N$610,Y$20,FALSE),"")</f>
        <v/>
      </c>
      <c r="Z813" s="86" t="str">
        <f ca="1">IFERROR(IF(AND(J813&lt;&gt;"eigene Stoffe",VLOOKUP($E813,'SD Abgabe'!$A$32:$N$610,'SD Abgabe'!$G$28,FALSE)=0),"",IF($L813&lt;&gt;0,"",IFERROR(IF(AND(P813&gt;0,O813&lt;&gt;"",Q813&lt;&gt;"t TM"),VLOOKUP($E813,'SD Abgabe'!$A$32:$N$610,'SD Abgabe'!$G$28,FALSE)/O813*P813,VLOOKUP($E813,'SD Abgabe'!$A$32:$N$610,'SD Abgabe'!$G$28,FALSE)),""))),"")</f>
        <v/>
      </c>
      <c r="AA813" s="87"/>
      <c r="AB813" s="86" t="str">
        <f ca="1">IFERROR(IF(AND(J813&lt;&gt;"eigene Stoffe",VLOOKUP($E813,'SD Abgabe'!$A$32:$N$610,'SD Abgabe'!$H$28,FALSE)=0),"",IF($L813&lt;&gt;0,"",IFERROR(IF(AND(P813&gt;0,O813&lt;&gt;"",Q813&lt;&gt;"t TM"),VLOOKUP($E813,'SD Abgabe'!$A$32:$N$610,'SD Abgabe'!$H$28,FALSE)/O813*P813,VLOOKUP($E813,'SD Abgabe'!$A$32:$N$610,'SD Abgabe'!$H$28,FALSE)),""))),"")</f>
        <v/>
      </c>
      <c r="AC813" s="87"/>
      <c r="AD813" s="424" t="s">
        <v>667</v>
      </c>
      <c r="AE813" s="26" t="str">
        <f>IF($M813=0,"",IFERROR(VLOOKUP($E813,'SD Abgabe'!$A$32:$N$556,AE$20,FALSE),""))</f>
        <v/>
      </c>
      <c r="AF813" s="15">
        <f t="shared" ca="1" si="259"/>
        <v>0</v>
      </c>
      <c r="AG813">
        <f t="shared" ca="1" si="247"/>
        <v>0</v>
      </c>
      <c r="AH813">
        <f t="shared" ca="1" si="248"/>
        <v>0</v>
      </c>
      <c r="AI813">
        <f t="shared" ca="1" si="249"/>
        <v>0</v>
      </c>
      <c r="AJ813">
        <f t="shared" ca="1" si="250"/>
        <v>0</v>
      </c>
      <c r="AK813">
        <f t="shared" si="260"/>
        <v>0</v>
      </c>
      <c r="AL813" s="28" t="e">
        <f ca="1">COUNTIF(OFFSET('SD Abgabe'!$C$32,VLOOKUP(J813,Art_Abgabe,3,FALSE),0,VLOOKUP(J813,Art_Abgabe,4,FALSE)-VLOOKUP(J813,Art_Abgabe,3,FALSE)+1,1),K813)</f>
        <v>#N/A</v>
      </c>
      <c r="AM813" s="14">
        <f ca="1">COUNTIF(OFFSET('SD Abgabe'!$M$32,VLOOKUP(E813,'SD Abgabe'!$A$33:$X$485,'SD Abgabe'!$X$28,FALSE),0,1,VLOOKUP(E813,'SD Abgabe'!$A$33:$Y$485,'SD Abgabe'!$Y$28,FALSE)),M813)</f>
        <v>0</v>
      </c>
      <c r="AN813" s="91">
        <f t="shared" ca="1" si="251"/>
        <v>0</v>
      </c>
      <c r="AO813" s="98">
        <f t="shared" si="261"/>
        <v>3</v>
      </c>
      <c r="AP813" s="98">
        <f t="shared" si="252"/>
        <v>0</v>
      </c>
      <c r="AQ813" s="17" t="str">
        <f t="shared" si="253"/>
        <v>1900-1-Abgabe</v>
      </c>
    </row>
    <row r="814" spans="1:43">
      <c r="A814" s="98">
        <f t="shared" si="242"/>
        <v>0</v>
      </c>
      <c r="B814" s="98" t="str">
        <f>IF(C814=1,SUM($C$23:C814),"")</f>
        <v/>
      </c>
      <c r="C814" s="98">
        <f t="shared" si="243"/>
        <v>0</v>
      </c>
      <c r="D814" t="str">
        <f t="shared" si="255"/>
        <v>1900-1-Abgabe-</v>
      </c>
      <c r="E814" s="7" t="str">
        <f t="shared" ca="1" si="244"/>
        <v>-</v>
      </c>
      <c r="F814" s="7">
        <f t="shared" si="256"/>
        <v>1900</v>
      </c>
      <c r="G814" s="7">
        <f t="shared" si="257"/>
        <v>1</v>
      </c>
      <c r="H814" s="162">
        <f t="shared" si="254"/>
        <v>792</v>
      </c>
      <c r="I814" s="77"/>
      <c r="J814" s="78"/>
      <c r="K814" s="79"/>
      <c r="L814" s="80"/>
      <c r="M814" s="177"/>
      <c r="N814" s="309" t="str">
        <f t="shared" ca="1" si="245"/>
        <v/>
      </c>
      <c r="O814" s="310" t="str">
        <f ca="1">IFERROR(IF(VLOOKUP($E814,'SD Abgabe'!$A$32:$N$610,'SD Abgabe'!$D$28,FALSE)=0,"",VLOOKUP($E814,'SD Abgabe'!$A$32:$N$610,'SD Abgabe'!$D$28,FALSE)),"")</f>
        <v/>
      </c>
      <c r="P814" s="313"/>
      <c r="Q814" s="317" t="str">
        <f>IF(OR($M814=0,L814&lt;&gt;0),"",IFERROR(VLOOKUP($E814,'SD Abgabe'!$A$32:$N$610,'SD Abgabe'!$E$28,FALSE),""))</f>
        <v/>
      </c>
      <c r="R814" s="87"/>
      <c r="S814" s="81" t="str">
        <f t="shared" si="246"/>
        <v/>
      </c>
      <c r="T814" s="82">
        <f>IF(M814="Tierische Erzeugnisse",IF(OR($M814=0,L814&lt;&gt;0,U814&gt;0),"",IFERROR(VLOOKUP($E814,'SD Abgabe'!$A$32:$N$4326,'SD Abgabe'!$J$28,FALSE),0)),)</f>
        <v>0</v>
      </c>
      <c r="U814" s="83"/>
      <c r="V814" s="81" t="str">
        <f t="shared" si="258"/>
        <v/>
      </c>
      <c r="W814" s="82">
        <f>IF(M814="organische Düngemittel",IF(OR($M814=0,L814&lt;&gt;0,X814&gt;0),"",IFERROR(VLOOKUP($E814,'SD Abgabe'!$A$32:$N$4326,'SD Abgabe'!$J$28,FALSE),)),)</f>
        <v>0</v>
      </c>
      <c r="X814" s="84"/>
      <c r="Y814" s="85" t="str">
        <f ca="1">IFERROR(VLOOKUP($E814,'SD Abgabe'!$A$32:$N$610,Y$20,FALSE),"")</f>
        <v/>
      </c>
      <c r="Z814" s="86" t="str">
        <f ca="1">IFERROR(IF(AND(J814&lt;&gt;"eigene Stoffe",VLOOKUP($E814,'SD Abgabe'!$A$32:$N$610,'SD Abgabe'!$G$28,FALSE)=0),"",IF($L814&lt;&gt;0,"",IFERROR(IF(AND(P814&gt;0,O814&lt;&gt;"",Q814&lt;&gt;"t TM"),VLOOKUP($E814,'SD Abgabe'!$A$32:$N$610,'SD Abgabe'!$G$28,FALSE)/O814*P814,VLOOKUP($E814,'SD Abgabe'!$A$32:$N$610,'SD Abgabe'!$G$28,FALSE)),""))),"")</f>
        <v/>
      </c>
      <c r="AA814" s="87"/>
      <c r="AB814" s="86" t="str">
        <f ca="1">IFERROR(IF(AND(J814&lt;&gt;"eigene Stoffe",VLOOKUP($E814,'SD Abgabe'!$A$32:$N$610,'SD Abgabe'!$H$28,FALSE)=0),"",IF($L814&lt;&gt;0,"",IFERROR(IF(AND(P814&gt;0,O814&lt;&gt;"",Q814&lt;&gt;"t TM"),VLOOKUP($E814,'SD Abgabe'!$A$32:$N$610,'SD Abgabe'!$H$28,FALSE)/O814*P814,VLOOKUP($E814,'SD Abgabe'!$A$32:$N$610,'SD Abgabe'!$H$28,FALSE)),""))),"")</f>
        <v/>
      </c>
      <c r="AC814" s="87"/>
      <c r="AD814" s="424" t="s">
        <v>667</v>
      </c>
      <c r="AE814" s="26" t="str">
        <f>IF($M814=0,"",IFERROR(VLOOKUP($E814,'SD Abgabe'!$A$32:$N$556,AE$20,FALSE),""))</f>
        <v/>
      </c>
      <c r="AF814" s="15">
        <f t="shared" ca="1" si="259"/>
        <v>0</v>
      </c>
      <c r="AG814">
        <f t="shared" ca="1" si="247"/>
        <v>0</v>
      </c>
      <c r="AH814">
        <f t="shared" ca="1" si="248"/>
        <v>0</v>
      </c>
      <c r="AI814">
        <f t="shared" ca="1" si="249"/>
        <v>0</v>
      </c>
      <c r="AJ814">
        <f t="shared" ca="1" si="250"/>
        <v>0</v>
      </c>
      <c r="AK814">
        <f t="shared" si="260"/>
        <v>0</v>
      </c>
      <c r="AL814" s="28" t="e">
        <f ca="1">COUNTIF(OFFSET('SD Abgabe'!$C$32,VLOOKUP(J814,Art_Abgabe,3,FALSE),0,VLOOKUP(J814,Art_Abgabe,4,FALSE)-VLOOKUP(J814,Art_Abgabe,3,FALSE)+1,1),K814)</f>
        <v>#N/A</v>
      </c>
      <c r="AM814" s="14">
        <f ca="1">COUNTIF(OFFSET('SD Abgabe'!$M$32,VLOOKUP(E814,'SD Abgabe'!$A$33:$X$485,'SD Abgabe'!$X$28,FALSE),0,1,VLOOKUP(E814,'SD Abgabe'!$A$33:$Y$485,'SD Abgabe'!$Y$28,FALSE)),M814)</f>
        <v>0</v>
      </c>
      <c r="AN814" s="91">
        <f t="shared" ca="1" si="251"/>
        <v>0</v>
      </c>
      <c r="AO814" s="98">
        <f t="shared" si="261"/>
        <v>3</v>
      </c>
      <c r="AP814" s="98">
        <f t="shared" si="252"/>
        <v>0</v>
      </c>
      <c r="AQ814" s="17" t="str">
        <f t="shared" si="253"/>
        <v>1900-1-Abgabe</v>
      </c>
    </row>
    <row r="815" spans="1:43">
      <c r="A815" s="98">
        <f t="shared" si="242"/>
        <v>0</v>
      </c>
      <c r="B815" s="98" t="str">
        <f>IF(C815=1,SUM($C$23:C815),"")</f>
        <v/>
      </c>
      <c r="C815" s="98">
        <f t="shared" si="243"/>
        <v>0</v>
      </c>
      <c r="D815" t="str">
        <f t="shared" si="255"/>
        <v>1900-1-Abgabe-</v>
      </c>
      <c r="E815" s="7" t="str">
        <f t="shared" ca="1" si="244"/>
        <v>-</v>
      </c>
      <c r="F815" s="7">
        <f t="shared" si="256"/>
        <v>1900</v>
      </c>
      <c r="G815" s="7">
        <f t="shared" si="257"/>
        <v>1</v>
      </c>
      <c r="H815" s="162">
        <f t="shared" si="254"/>
        <v>793</v>
      </c>
      <c r="I815" s="77"/>
      <c r="J815" s="78"/>
      <c r="K815" s="79"/>
      <c r="L815" s="80"/>
      <c r="M815" s="177"/>
      <c r="N815" s="309" t="str">
        <f t="shared" ca="1" si="245"/>
        <v/>
      </c>
      <c r="O815" s="310" t="str">
        <f ca="1">IFERROR(IF(VLOOKUP($E815,'SD Abgabe'!$A$32:$N$610,'SD Abgabe'!$D$28,FALSE)=0,"",VLOOKUP($E815,'SD Abgabe'!$A$32:$N$610,'SD Abgabe'!$D$28,FALSE)),"")</f>
        <v/>
      </c>
      <c r="P815" s="313"/>
      <c r="Q815" s="317" t="str">
        <f>IF(OR($M815=0,L815&lt;&gt;0),"",IFERROR(VLOOKUP($E815,'SD Abgabe'!$A$32:$N$610,'SD Abgabe'!$E$28,FALSE),""))</f>
        <v/>
      </c>
      <c r="R815" s="87"/>
      <c r="S815" s="81" t="str">
        <f t="shared" si="246"/>
        <v/>
      </c>
      <c r="T815" s="82">
        <f>IF(M815="Tierische Erzeugnisse",IF(OR($M815=0,L815&lt;&gt;0,U815&gt;0),"",IFERROR(VLOOKUP($E815,'SD Abgabe'!$A$32:$N$4326,'SD Abgabe'!$J$28,FALSE),0)),)</f>
        <v>0</v>
      </c>
      <c r="U815" s="83"/>
      <c r="V815" s="81" t="str">
        <f t="shared" si="258"/>
        <v/>
      </c>
      <c r="W815" s="82">
        <f>IF(M815="organische Düngemittel",IF(OR($M815=0,L815&lt;&gt;0,X815&gt;0),"",IFERROR(VLOOKUP($E815,'SD Abgabe'!$A$32:$N$4326,'SD Abgabe'!$J$28,FALSE),)),)</f>
        <v>0</v>
      </c>
      <c r="X815" s="84"/>
      <c r="Y815" s="85" t="str">
        <f ca="1">IFERROR(VLOOKUP($E815,'SD Abgabe'!$A$32:$N$610,Y$20,FALSE),"")</f>
        <v/>
      </c>
      <c r="Z815" s="86" t="str">
        <f ca="1">IFERROR(IF(AND(J815&lt;&gt;"eigene Stoffe",VLOOKUP($E815,'SD Abgabe'!$A$32:$N$610,'SD Abgabe'!$G$28,FALSE)=0),"",IF($L815&lt;&gt;0,"",IFERROR(IF(AND(P815&gt;0,O815&lt;&gt;"",Q815&lt;&gt;"t TM"),VLOOKUP($E815,'SD Abgabe'!$A$32:$N$610,'SD Abgabe'!$G$28,FALSE)/O815*P815,VLOOKUP($E815,'SD Abgabe'!$A$32:$N$610,'SD Abgabe'!$G$28,FALSE)),""))),"")</f>
        <v/>
      </c>
      <c r="AA815" s="87"/>
      <c r="AB815" s="86" t="str">
        <f ca="1">IFERROR(IF(AND(J815&lt;&gt;"eigene Stoffe",VLOOKUP($E815,'SD Abgabe'!$A$32:$N$610,'SD Abgabe'!$H$28,FALSE)=0),"",IF($L815&lt;&gt;0,"",IFERROR(IF(AND(P815&gt;0,O815&lt;&gt;"",Q815&lt;&gt;"t TM"),VLOOKUP($E815,'SD Abgabe'!$A$32:$N$610,'SD Abgabe'!$H$28,FALSE)/O815*P815,VLOOKUP($E815,'SD Abgabe'!$A$32:$N$610,'SD Abgabe'!$H$28,FALSE)),""))),"")</f>
        <v/>
      </c>
      <c r="AC815" s="87"/>
      <c r="AD815" s="424" t="s">
        <v>667</v>
      </c>
      <c r="AE815" s="26" t="str">
        <f>IF($M815=0,"",IFERROR(VLOOKUP($E815,'SD Abgabe'!$A$32:$N$556,AE$20,FALSE),""))</f>
        <v/>
      </c>
      <c r="AF815" s="15">
        <f t="shared" ca="1" si="259"/>
        <v>0</v>
      </c>
      <c r="AG815">
        <f t="shared" ca="1" si="247"/>
        <v>0</v>
      </c>
      <c r="AH815">
        <f t="shared" ca="1" si="248"/>
        <v>0</v>
      </c>
      <c r="AI815">
        <f t="shared" ca="1" si="249"/>
        <v>0</v>
      </c>
      <c r="AJ815">
        <f t="shared" ca="1" si="250"/>
        <v>0</v>
      </c>
      <c r="AK815">
        <f t="shared" si="260"/>
        <v>0</v>
      </c>
      <c r="AL815" s="28" t="e">
        <f ca="1">COUNTIF(OFFSET('SD Abgabe'!$C$32,VLOOKUP(J815,Art_Abgabe,3,FALSE),0,VLOOKUP(J815,Art_Abgabe,4,FALSE)-VLOOKUP(J815,Art_Abgabe,3,FALSE)+1,1),K815)</f>
        <v>#N/A</v>
      </c>
      <c r="AM815" s="14">
        <f ca="1">COUNTIF(OFFSET('SD Abgabe'!$M$32,VLOOKUP(E815,'SD Abgabe'!$A$33:$X$485,'SD Abgabe'!$X$28,FALSE),0,1,VLOOKUP(E815,'SD Abgabe'!$A$33:$Y$485,'SD Abgabe'!$Y$28,FALSE)),M815)</f>
        <v>0</v>
      </c>
      <c r="AN815" s="91">
        <f t="shared" ca="1" si="251"/>
        <v>0</v>
      </c>
      <c r="AO815" s="98">
        <f t="shared" si="261"/>
        <v>3</v>
      </c>
      <c r="AP815" s="98">
        <f t="shared" si="252"/>
        <v>0</v>
      </c>
      <c r="AQ815" s="17" t="str">
        <f t="shared" si="253"/>
        <v>1900-1-Abgabe</v>
      </c>
    </row>
    <row r="816" spans="1:43">
      <c r="A816" s="98">
        <f t="shared" si="242"/>
        <v>0</v>
      </c>
      <c r="B816" s="98" t="str">
        <f>IF(C816=1,SUM($C$23:C816),"")</f>
        <v/>
      </c>
      <c r="C816" s="98">
        <f t="shared" si="243"/>
        <v>0</v>
      </c>
      <c r="D816" t="str">
        <f t="shared" si="255"/>
        <v>1900-1-Abgabe-</v>
      </c>
      <c r="E816" s="7" t="str">
        <f t="shared" ca="1" si="244"/>
        <v>-</v>
      </c>
      <c r="F816" s="7">
        <f t="shared" si="256"/>
        <v>1900</v>
      </c>
      <c r="G816" s="7">
        <f t="shared" si="257"/>
        <v>1</v>
      </c>
      <c r="H816" s="162">
        <f t="shared" si="254"/>
        <v>794</v>
      </c>
      <c r="I816" s="77"/>
      <c r="J816" s="78"/>
      <c r="K816" s="79"/>
      <c r="L816" s="80"/>
      <c r="M816" s="177"/>
      <c r="N816" s="309" t="str">
        <f t="shared" ca="1" si="245"/>
        <v/>
      </c>
      <c r="O816" s="310" t="str">
        <f ca="1">IFERROR(IF(VLOOKUP($E816,'SD Abgabe'!$A$32:$N$610,'SD Abgabe'!$D$28,FALSE)=0,"",VLOOKUP($E816,'SD Abgabe'!$A$32:$N$610,'SD Abgabe'!$D$28,FALSE)),"")</f>
        <v/>
      </c>
      <c r="P816" s="313"/>
      <c r="Q816" s="317" t="str">
        <f>IF(OR($M816=0,L816&lt;&gt;0),"",IFERROR(VLOOKUP($E816,'SD Abgabe'!$A$32:$N$610,'SD Abgabe'!$E$28,FALSE),""))</f>
        <v/>
      </c>
      <c r="R816" s="87"/>
      <c r="S816" s="81" t="str">
        <f t="shared" si="246"/>
        <v/>
      </c>
      <c r="T816" s="82">
        <f>IF(M816="Tierische Erzeugnisse",IF(OR($M816=0,L816&lt;&gt;0,U816&gt;0),"",IFERROR(VLOOKUP($E816,'SD Abgabe'!$A$32:$N$4326,'SD Abgabe'!$J$28,FALSE),0)),)</f>
        <v>0</v>
      </c>
      <c r="U816" s="83"/>
      <c r="V816" s="81" t="str">
        <f t="shared" si="258"/>
        <v/>
      </c>
      <c r="W816" s="82">
        <f>IF(M816="organische Düngemittel",IF(OR($M816=0,L816&lt;&gt;0,X816&gt;0),"",IFERROR(VLOOKUP($E816,'SD Abgabe'!$A$32:$N$4326,'SD Abgabe'!$J$28,FALSE),)),)</f>
        <v>0</v>
      </c>
      <c r="X816" s="84"/>
      <c r="Y816" s="85" t="str">
        <f ca="1">IFERROR(VLOOKUP($E816,'SD Abgabe'!$A$32:$N$610,Y$20,FALSE),"")</f>
        <v/>
      </c>
      <c r="Z816" s="86" t="str">
        <f ca="1">IFERROR(IF(AND(J816&lt;&gt;"eigene Stoffe",VLOOKUP($E816,'SD Abgabe'!$A$32:$N$610,'SD Abgabe'!$G$28,FALSE)=0),"",IF($L816&lt;&gt;0,"",IFERROR(IF(AND(P816&gt;0,O816&lt;&gt;"",Q816&lt;&gt;"t TM"),VLOOKUP($E816,'SD Abgabe'!$A$32:$N$610,'SD Abgabe'!$G$28,FALSE)/O816*P816,VLOOKUP($E816,'SD Abgabe'!$A$32:$N$610,'SD Abgabe'!$G$28,FALSE)),""))),"")</f>
        <v/>
      </c>
      <c r="AA816" s="87"/>
      <c r="AB816" s="86" t="str">
        <f ca="1">IFERROR(IF(AND(J816&lt;&gt;"eigene Stoffe",VLOOKUP($E816,'SD Abgabe'!$A$32:$N$610,'SD Abgabe'!$H$28,FALSE)=0),"",IF($L816&lt;&gt;0,"",IFERROR(IF(AND(P816&gt;0,O816&lt;&gt;"",Q816&lt;&gt;"t TM"),VLOOKUP($E816,'SD Abgabe'!$A$32:$N$610,'SD Abgabe'!$H$28,FALSE)/O816*P816,VLOOKUP($E816,'SD Abgabe'!$A$32:$N$610,'SD Abgabe'!$H$28,FALSE)),""))),"")</f>
        <v/>
      </c>
      <c r="AC816" s="87"/>
      <c r="AD816" s="424" t="s">
        <v>667</v>
      </c>
      <c r="AE816" s="26" t="str">
        <f>IF($M816=0,"",IFERROR(VLOOKUP($E816,'SD Abgabe'!$A$32:$N$556,AE$20,FALSE),""))</f>
        <v/>
      </c>
      <c r="AF816" s="15">
        <f t="shared" ca="1" si="259"/>
        <v>0</v>
      </c>
      <c r="AG816">
        <f t="shared" ca="1" si="247"/>
        <v>0</v>
      </c>
      <c r="AH816">
        <f t="shared" ca="1" si="248"/>
        <v>0</v>
      </c>
      <c r="AI816">
        <f t="shared" ca="1" si="249"/>
        <v>0</v>
      </c>
      <c r="AJ816">
        <f t="shared" ca="1" si="250"/>
        <v>0</v>
      </c>
      <c r="AK816">
        <f t="shared" si="260"/>
        <v>0</v>
      </c>
      <c r="AL816" s="28" t="e">
        <f ca="1">COUNTIF(OFFSET('SD Abgabe'!$C$32,VLOOKUP(J816,Art_Abgabe,3,FALSE),0,VLOOKUP(J816,Art_Abgabe,4,FALSE)-VLOOKUP(J816,Art_Abgabe,3,FALSE)+1,1),K816)</f>
        <v>#N/A</v>
      </c>
      <c r="AM816" s="14">
        <f ca="1">COUNTIF(OFFSET('SD Abgabe'!$M$32,VLOOKUP(E816,'SD Abgabe'!$A$33:$X$485,'SD Abgabe'!$X$28,FALSE),0,1,VLOOKUP(E816,'SD Abgabe'!$A$33:$Y$485,'SD Abgabe'!$Y$28,FALSE)),M816)</f>
        <v>0</v>
      </c>
      <c r="AN816" s="91">
        <f t="shared" ca="1" si="251"/>
        <v>0</v>
      </c>
      <c r="AO816" s="98">
        <f t="shared" si="261"/>
        <v>3</v>
      </c>
      <c r="AP816" s="98">
        <f t="shared" si="252"/>
        <v>0</v>
      </c>
      <c r="AQ816" s="17" t="str">
        <f t="shared" si="253"/>
        <v>1900-1-Abgabe</v>
      </c>
    </row>
    <row r="817" spans="1:43">
      <c r="A817" s="98">
        <f t="shared" si="242"/>
        <v>0</v>
      </c>
      <c r="B817" s="98" t="str">
        <f>IF(C817=1,SUM($C$23:C817),"")</f>
        <v/>
      </c>
      <c r="C817" s="98">
        <f t="shared" si="243"/>
        <v>0</v>
      </c>
      <c r="D817" t="str">
        <f t="shared" si="255"/>
        <v>1900-1-Abgabe-</v>
      </c>
      <c r="E817" s="7" t="str">
        <f t="shared" ca="1" si="244"/>
        <v>-</v>
      </c>
      <c r="F817" s="7">
        <f t="shared" si="256"/>
        <v>1900</v>
      </c>
      <c r="G817" s="7">
        <f t="shared" si="257"/>
        <v>1</v>
      </c>
      <c r="H817" s="162">
        <f t="shared" si="254"/>
        <v>795</v>
      </c>
      <c r="I817" s="77"/>
      <c r="J817" s="78"/>
      <c r="K817" s="79"/>
      <c r="L817" s="80"/>
      <c r="M817" s="177"/>
      <c r="N817" s="309" t="str">
        <f t="shared" ca="1" si="245"/>
        <v/>
      </c>
      <c r="O817" s="310" t="str">
        <f ca="1">IFERROR(IF(VLOOKUP($E817,'SD Abgabe'!$A$32:$N$610,'SD Abgabe'!$D$28,FALSE)=0,"",VLOOKUP($E817,'SD Abgabe'!$A$32:$N$610,'SD Abgabe'!$D$28,FALSE)),"")</f>
        <v/>
      </c>
      <c r="P817" s="313"/>
      <c r="Q817" s="317" t="str">
        <f>IF(OR($M817=0,L817&lt;&gt;0),"",IFERROR(VLOOKUP($E817,'SD Abgabe'!$A$32:$N$610,'SD Abgabe'!$E$28,FALSE),""))</f>
        <v/>
      </c>
      <c r="R817" s="87"/>
      <c r="S817" s="81" t="str">
        <f t="shared" si="246"/>
        <v/>
      </c>
      <c r="T817" s="82">
        <f>IF(M817="Tierische Erzeugnisse",IF(OR($M817=0,L817&lt;&gt;0,U817&gt;0),"",IFERROR(VLOOKUP($E817,'SD Abgabe'!$A$32:$N$4326,'SD Abgabe'!$J$28,FALSE),0)),)</f>
        <v>0</v>
      </c>
      <c r="U817" s="83"/>
      <c r="V817" s="81" t="str">
        <f t="shared" si="258"/>
        <v/>
      </c>
      <c r="W817" s="82">
        <f>IF(M817="organische Düngemittel",IF(OR($M817=0,L817&lt;&gt;0,X817&gt;0),"",IFERROR(VLOOKUP($E817,'SD Abgabe'!$A$32:$N$4326,'SD Abgabe'!$J$28,FALSE),)),)</f>
        <v>0</v>
      </c>
      <c r="X817" s="84"/>
      <c r="Y817" s="85" t="str">
        <f ca="1">IFERROR(VLOOKUP($E817,'SD Abgabe'!$A$32:$N$610,Y$20,FALSE),"")</f>
        <v/>
      </c>
      <c r="Z817" s="86" t="str">
        <f ca="1">IFERROR(IF(AND(J817&lt;&gt;"eigene Stoffe",VLOOKUP($E817,'SD Abgabe'!$A$32:$N$610,'SD Abgabe'!$G$28,FALSE)=0),"",IF($L817&lt;&gt;0,"",IFERROR(IF(AND(P817&gt;0,O817&lt;&gt;"",Q817&lt;&gt;"t TM"),VLOOKUP($E817,'SD Abgabe'!$A$32:$N$610,'SD Abgabe'!$G$28,FALSE)/O817*P817,VLOOKUP($E817,'SD Abgabe'!$A$32:$N$610,'SD Abgabe'!$G$28,FALSE)),""))),"")</f>
        <v/>
      </c>
      <c r="AA817" s="87"/>
      <c r="AB817" s="86" t="str">
        <f ca="1">IFERROR(IF(AND(J817&lt;&gt;"eigene Stoffe",VLOOKUP($E817,'SD Abgabe'!$A$32:$N$610,'SD Abgabe'!$H$28,FALSE)=0),"",IF($L817&lt;&gt;0,"",IFERROR(IF(AND(P817&gt;0,O817&lt;&gt;"",Q817&lt;&gt;"t TM"),VLOOKUP($E817,'SD Abgabe'!$A$32:$N$610,'SD Abgabe'!$H$28,FALSE)/O817*P817,VLOOKUP($E817,'SD Abgabe'!$A$32:$N$610,'SD Abgabe'!$H$28,FALSE)),""))),"")</f>
        <v/>
      </c>
      <c r="AC817" s="87"/>
      <c r="AD817" s="424" t="s">
        <v>667</v>
      </c>
      <c r="AE817" s="26" t="str">
        <f>IF($M817=0,"",IFERROR(VLOOKUP($E817,'SD Abgabe'!$A$32:$N$556,AE$20,FALSE),""))</f>
        <v/>
      </c>
      <c r="AF817" s="15">
        <f t="shared" ca="1" si="259"/>
        <v>0</v>
      </c>
      <c r="AG817">
        <f t="shared" ca="1" si="247"/>
        <v>0</v>
      </c>
      <c r="AH817">
        <f t="shared" ca="1" si="248"/>
        <v>0</v>
      </c>
      <c r="AI817">
        <f t="shared" ca="1" si="249"/>
        <v>0</v>
      </c>
      <c r="AJ817">
        <f t="shared" ca="1" si="250"/>
        <v>0</v>
      </c>
      <c r="AK817">
        <f t="shared" si="260"/>
        <v>0</v>
      </c>
      <c r="AL817" s="28" t="e">
        <f ca="1">COUNTIF(OFFSET('SD Abgabe'!$C$32,VLOOKUP(J817,Art_Abgabe,3,FALSE),0,VLOOKUP(J817,Art_Abgabe,4,FALSE)-VLOOKUP(J817,Art_Abgabe,3,FALSE)+1,1),K817)</f>
        <v>#N/A</v>
      </c>
      <c r="AM817" s="14">
        <f ca="1">COUNTIF(OFFSET('SD Abgabe'!$M$32,VLOOKUP(E817,'SD Abgabe'!$A$33:$X$485,'SD Abgabe'!$X$28,FALSE),0,1,VLOOKUP(E817,'SD Abgabe'!$A$33:$Y$485,'SD Abgabe'!$Y$28,FALSE)),M817)</f>
        <v>0</v>
      </c>
      <c r="AN817" s="91">
        <f t="shared" ca="1" si="251"/>
        <v>0</v>
      </c>
      <c r="AO817" s="98">
        <f t="shared" si="261"/>
        <v>3</v>
      </c>
      <c r="AP817" s="98">
        <f t="shared" si="252"/>
        <v>0</v>
      </c>
      <c r="AQ817" s="17" t="str">
        <f t="shared" si="253"/>
        <v>1900-1-Abgabe</v>
      </c>
    </row>
    <row r="818" spans="1:43">
      <c r="A818" s="98">
        <f t="shared" si="242"/>
        <v>0</v>
      </c>
      <c r="B818" s="98" t="str">
        <f>IF(C818=1,SUM($C$23:C818),"")</f>
        <v/>
      </c>
      <c r="C818" s="98">
        <f t="shared" si="243"/>
        <v>0</v>
      </c>
      <c r="D818" t="str">
        <f t="shared" si="255"/>
        <v>1900-1-Abgabe-</v>
      </c>
      <c r="E818" s="7" t="str">
        <f t="shared" ca="1" si="244"/>
        <v>-</v>
      </c>
      <c r="F818" s="7">
        <f t="shared" si="256"/>
        <v>1900</v>
      </c>
      <c r="G818" s="7">
        <f t="shared" si="257"/>
        <v>1</v>
      </c>
      <c r="H818" s="162">
        <f t="shared" si="254"/>
        <v>796</v>
      </c>
      <c r="I818" s="77"/>
      <c r="J818" s="78"/>
      <c r="K818" s="79"/>
      <c r="L818" s="80"/>
      <c r="M818" s="177"/>
      <c r="N818" s="309" t="str">
        <f t="shared" ca="1" si="245"/>
        <v/>
      </c>
      <c r="O818" s="310" t="str">
        <f ca="1">IFERROR(IF(VLOOKUP($E818,'SD Abgabe'!$A$32:$N$610,'SD Abgabe'!$D$28,FALSE)=0,"",VLOOKUP($E818,'SD Abgabe'!$A$32:$N$610,'SD Abgabe'!$D$28,FALSE)),"")</f>
        <v/>
      </c>
      <c r="P818" s="313"/>
      <c r="Q818" s="317" t="str">
        <f>IF(OR($M818=0,L818&lt;&gt;0),"",IFERROR(VLOOKUP($E818,'SD Abgabe'!$A$32:$N$610,'SD Abgabe'!$E$28,FALSE),""))</f>
        <v/>
      </c>
      <c r="R818" s="87"/>
      <c r="S818" s="81" t="str">
        <f t="shared" si="246"/>
        <v/>
      </c>
      <c r="T818" s="82">
        <f>IF(M818="Tierische Erzeugnisse",IF(OR($M818=0,L818&lt;&gt;0,U818&gt;0),"",IFERROR(VLOOKUP($E818,'SD Abgabe'!$A$32:$N$4326,'SD Abgabe'!$J$28,FALSE),0)),)</f>
        <v>0</v>
      </c>
      <c r="U818" s="83"/>
      <c r="V818" s="81" t="str">
        <f t="shared" si="258"/>
        <v/>
      </c>
      <c r="W818" s="82">
        <f>IF(M818="organische Düngemittel",IF(OR($M818=0,L818&lt;&gt;0,X818&gt;0),"",IFERROR(VLOOKUP($E818,'SD Abgabe'!$A$32:$N$4326,'SD Abgabe'!$J$28,FALSE),)),)</f>
        <v>0</v>
      </c>
      <c r="X818" s="84"/>
      <c r="Y818" s="85" t="str">
        <f ca="1">IFERROR(VLOOKUP($E818,'SD Abgabe'!$A$32:$N$610,Y$20,FALSE),"")</f>
        <v/>
      </c>
      <c r="Z818" s="86" t="str">
        <f ca="1">IFERROR(IF(AND(J818&lt;&gt;"eigene Stoffe",VLOOKUP($E818,'SD Abgabe'!$A$32:$N$610,'SD Abgabe'!$G$28,FALSE)=0),"",IF($L818&lt;&gt;0,"",IFERROR(IF(AND(P818&gt;0,O818&lt;&gt;"",Q818&lt;&gt;"t TM"),VLOOKUP($E818,'SD Abgabe'!$A$32:$N$610,'SD Abgabe'!$G$28,FALSE)/O818*P818,VLOOKUP($E818,'SD Abgabe'!$A$32:$N$610,'SD Abgabe'!$G$28,FALSE)),""))),"")</f>
        <v/>
      </c>
      <c r="AA818" s="87"/>
      <c r="AB818" s="86" t="str">
        <f ca="1">IFERROR(IF(AND(J818&lt;&gt;"eigene Stoffe",VLOOKUP($E818,'SD Abgabe'!$A$32:$N$610,'SD Abgabe'!$H$28,FALSE)=0),"",IF($L818&lt;&gt;0,"",IFERROR(IF(AND(P818&gt;0,O818&lt;&gt;"",Q818&lt;&gt;"t TM"),VLOOKUP($E818,'SD Abgabe'!$A$32:$N$610,'SD Abgabe'!$H$28,FALSE)/O818*P818,VLOOKUP($E818,'SD Abgabe'!$A$32:$N$610,'SD Abgabe'!$H$28,FALSE)),""))),"")</f>
        <v/>
      </c>
      <c r="AC818" s="87"/>
      <c r="AD818" s="424" t="s">
        <v>667</v>
      </c>
      <c r="AE818" s="26" t="str">
        <f>IF($M818=0,"",IFERROR(VLOOKUP($E818,'SD Abgabe'!$A$32:$N$556,AE$20,FALSE),""))</f>
        <v/>
      </c>
      <c r="AF818" s="15">
        <f t="shared" ca="1" si="259"/>
        <v>0</v>
      </c>
      <c r="AG818">
        <f t="shared" ca="1" si="247"/>
        <v>0</v>
      </c>
      <c r="AH818">
        <f t="shared" ca="1" si="248"/>
        <v>0</v>
      </c>
      <c r="AI818">
        <f t="shared" ca="1" si="249"/>
        <v>0</v>
      </c>
      <c r="AJ818">
        <f t="shared" ca="1" si="250"/>
        <v>0</v>
      </c>
      <c r="AK818">
        <f t="shared" si="260"/>
        <v>0</v>
      </c>
      <c r="AL818" s="28" t="e">
        <f ca="1">COUNTIF(OFFSET('SD Abgabe'!$C$32,VLOOKUP(J818,Art_Abgabe,3,FALSE),0,VLOOKUP(J818,Art_Abgabe,4,FALSE)-VLOOKUP(J818,Art_Abgabe,3,FALSE)+1,1),K818)</f>
        <v>#N/A</v>
      </c>
      <c r="AM818" s="14">
        <f ca="1">COUNTIF(OFFSET('SD Abgabe'!$M$32,VLOOKUP(E818,'SD Abgabe'!$A$33:$X$485,'SD Abgabe'!$X$28,FALSE),0,1,VLOOKUP(E818,'SD Abgabe'!$A$33:$Y$485,'SD Abgabe'!$Y$28,FALSE)),M818)</f>
        <v>0</v>
      </c>
      <c r="AN818" s="91">
        <f t="shared" ca="1" si="251"/>
        <v>0</v>
      </c>
      <c r="AO818" s="98">
        <f t="shared" si="261"/>
        <v>3</v>
      </c>
      <c r="AP818" s="98">
        <f t="shared" si="252"/>
        <v>0</v>
      </c>
      <c r="AQ818" s="17" t="str">
        <f t="shared" si="253"/>
        <v>1900-1-Abgabe</v>
      </c>
    </row>
    <row r="819" spans="1:43">
      <c r="A819" s="98">
        <f t="shared" si="242"/>
        <v>0</v>
      </c>
      <c r="B819" s="98" t="str">
        <f>IF(C819=1,SUM($C$23:C819),"")</f>
        <v/>
      </c>
      <c r="C819" s="98">
        <f t="shared" si="243"/>
        <v>0</v>
      </c>
      <c r="D819" t="str">
        <f t="shared" si="255"/>
        <v>1900-1-Abgabe-</v>
      </c>
      <c r="E819" s="7" t="str">
        <f t="shared" ca="1" si="244"/>
        <v>-</v>
      </c>
      <c r="F819" s="7">
        <f t="shared" si="256"/>
        <v>1900</v>
      </c>
      <c r="G819" s="7">
        <f t="shared" si="257"/>
        <v>1</v>
      </c>
      <c r="H819" s="162">
        <f t="shared" si="254"/>
        <v>797</v>
      </c>
      <c r="I819" s="77"/>
      <c r="J819" s="78"/>
      <c r="K819" s="79"/>
      <c r="L819" s="80"/>
      <c r="M819" s="177"/>
      <c r="N819" s="309" t="str">
        <f t="shared" ca="1" si="245"/>
        <v/>
      </c>
      <c r="O819" s="310" t="str">
        <f ca="1">IFERROR(IF(VLOOKUP($E819,'SD Abgabe'!$A$32:$N$610,'SD Abgabe'!$D$28,FALSE)=0,"",VLOOKUP($E819,'SD Abgabe'!$A$32:$N$610,'SD Abgabe'!$D$28,FALSE)),"")</f>
        <v/>
      </c>
      <c r="P819" s="313"/>
      <c r="Q819" s="317" t="str">
        <f>IF(OR($M819=0,L819&lt;&gt;0),"",IFERROR(VLOOKUP($E819,'SD Abgabe'!$A$32:$N$610,'SD Abgabe'!$E$28,FALSE),""))</f>
        <v/>
      </c>
      <c r="R819" s="87"/>
      <c r="S819" s="81" t="str">
        <f t="shared" si="246"/>
        <v/>
      </c>
      <c r="T819" s="82">
        <f>IF(M819="Tierische Erzeugnisse",IF(OR($M819=0,L819&lt;&gt;0,U819&gt;0),"",IFERROR(VLOOKUP($E819,'SD Abgabe'!$A$32:$N$4326,'SD Abgabe'!$J$28,FALSE),0)),)</f>
        <v>0</v>
      </c>
      <c r="U819" s="83"/>
      <c r="V819" s="81" t="str">
        <f t="shared" si="258"/>
        <v/>
      </c>
      <c r="W819" s="82">
        <f>IF(M819="organische Düngemittel",IF(OR($M819=0,L819&lt;&gt;0,X819&gt;0),"",IFERROR(VLOOKUP($E819,'SD Abgabe'!$A$32:$N$4326,'SD Abgabe'!$J$28,FALSE),)),)</f>
        <v>0</v>
      </c>
      <c r="X819" s="84"/>
      <c r="Y819" s="85" t="str">
        <f ca="1">IFERROR(VLOOKUP($E819,'SD Abgabe'!$A$32:$N$610,Y$20,FALSE),"")</f>
        <v/>
      </c>
      <c r="Z819" s="86" t="str">
        <f ca="1">IFERROR(IF(AND(J819&lt;&gt;"eigene Stoffe",VLOOKUP($E819,'SD Abgabe'!$A$32:$N$610,'SD Abgabe'!$G$28,FALSE)=0),"",IF($L819&lt;&gt;0,"",IFERROR(IF(AND(P819&gt;0,O819&lt;&gt;"",Q819&lt;&gt;"t TM"),VLOOKUP($E819,'SD Abgabe'!$A$32:$N$610,'SD Abgabe'!$G$28,FALSE)/O819*P819,VLOOKUP($E819,'SD Abgabe'!$A$32:$N$610,'SD Abgabe'!$G$28,FALSE)),""))),"")</f>
        <v/>
      </c>
      <c r="AA819" s="87"/>
      <c r="AB819" s="86" t="str">
        <f ca="1">IFERROR(IF(AND(J819&lt;&gt;"eigene Stoffe",VLOOKUP($E819,'SD Abgabe'!$A$32:$N$610,'SD Abgabe'!$H$28,FALSE)=0),"",IF($L819&lt;&gt;0,"",IFERROR(IF(AND(P819&gt;0,O819&lt;&gt;"",Q819&lt;&gt;"t TM"),VLOOKUP($E819,'SD Abgabe'!$A$32:$N$610,'SD Abgabe'!$H$28,FALSE)/O819*P819,VLOOKUP($E819,'SD Abgabe'!$A$32:$N$610,'SD Abgabe'!$H$28,FALSE)),""))),"")</f>
        <v/>
      </c>
      <c r="AC819" s="87"/>
      <c r="AD819" s="424" t="s">
        <v>667</v>
      </c>
      <c r="AE819" s="26" t="str">
        <f>IF($M819=0,"",IFERROR(VLOOKUP($E819,'SD Abgabe'!$A$32:$N$556,AE$20,FALSE),""))</f>
        <v/>
      </c>
      <c r="AF819" s="15">
        <f t="shared" ca="1" si="259"/>
        <v>0</v>
      </c>
      <c r="AG819">
        <f t="shared" ca="1" si="247"/>
        <v>0</v>
      </c>
      <c r="AH819">
        <f t="shared" ca="1" si="248"/>
        <v>0</v>
      </c>
      <c r="AI819">
        <f t="shared" ca="1" si="249"/>
        <v>0</v>
      </c>
      <c r="AJ819">
        <f t="shared" ca="1" si="250"/>
        <v>0</v>
      </c>
      <c r="AK819">
        <f t="shared" si="260"/>
        <v>0</v>
      </c>
      <c r="AL819" s="28" t="e">
        <f ca="1">COUNTIF(OFFSET('SD Abgabe'!$C$32,VLOOKUP(J819,Art_Abgabe,3,FALSE),0,VLOOKUP(J819,Art_Abgabe,4,FALSE)-VLOOKUP(J819,Art_Abgabe,3,FALSE)+1,1),K819)</f>
        <v>#N/A</v>
      </c>
      <c r="AM819" s="14">
        <f ca="1">COUNTIF(OFFSET('SD Abgabe'!$M$32,VLOOKUP(E819,'SD Abgabe'!$A$33:$X$485,'SD Abgabe'!$X$28,FALSE),0,1,VLOOKUP(E819,'SD Abgabe'!$A$33:$Y$485,'SD Abgabe'!$Y$28,FALSE)),M819)</f>
        <v>0</v>
      </c>
      <c r="AN819" s="91">
        <f t="shared" ca="1" si="251"/>
        <v>0</v>
      </c>
      <c r="AO819" s="98">
        <f t="shared" si="261"/>
        <v>3</v>
      </c>
      <c r="AP819" s="98">
        <f t="shared" si="252"/>
        <v>0</v>
      </c>
      <c r="AQ819" s="17" t="str">
        <f t="shared" si="253"/>
        <v>1900-1-Abgabe</v>
      </c>
    </row>
    <row r="820" spans="1:43">
      <c r="A820" s="98">
        <f t="shared" si="242"/>
        <v>0</v>
      </c>
      <c r="B820" s="98" t="str">
        <f>IF(C820=1,SUM($C$23:C820),"")</f>
        <v/>
      </c>
      <c r="C820" s="98">
        <f t="shared" si="243"/>
        <v>0</v>
      </c>
      <c r="D820" t="str">
        <f t="shared" si="255"/>
        <v>1900-1-Abgabe-</v>
      </c>
      <c r="E820" s="7" t="str">
        <f t="shared" ca="1" si="244"/>
        <v>-</v>
      </c>
      <c r="F820" s="7">
        <f t="shared" si="256"/>
        <v>1900</v>
      </c>
      <c r="G820" s="7">
        <f t="shared" si="257"/>
        <v>1</v>
      </c>
      <c r="H820" s="162">
        <f t="shared" si="254"/>
        <v>798</v>
      </c>
      <c r="I820" s="77"/>
      <c r="J820" s="78"/>
      <c r="K820" s="79"/>
      <c r="L820" s="80"/>
      <c r="M820" s="177"/>
      <c r="N820" s="309" t="str">
        <f t="shared" ca="1" si="245"/>
        <v/>
      </c>
      <c r="O820" s="310" t="str">
        <f ca="1">IFERROR(IF(VLOOKUP($E820,'SD Abgabe'!$A$32:$N$610,'SD Abgabe'!$D$28,FALSE)=0,"",VLOOKUP($E820,'SD Abgabe'!$A$32:$N$610,'SD Abgabe'!$D$28,FALSE)),"")</f>
        <v/>
      </c>
      <c r="P820" s="313"/>
      <c r="Q820" s="317" t="str">
        <f>IF(OR($M820=0,L820&lt;&gt;0),"",IFERROR(VLOOKUP($E820,'SD Abgabe'!$A$32:$N$610,'SD Abgabe'!$E$28,FALSE),""))</f>
        <v/>
      </c>
      <c r="R820" s="87"/>
      <c r="S820" s="81" t="str">
        <f t="shared" si="246"/>
        <v/>
      </c>
      <c r="T820" s="82">
        <f>IF(M820="Tierische Erzeugnisse",IF(OR($M820=0,L820&lt;&gt;0,U820&gt;0),"",IFERROR(VLOOKUP($E820,'SD Abgabe'!$A$32:$N$4326,'SD Abgabe'!$J$28,FALSE),0)),)</f>
        <v>0</v>
      </c>
      <c r="U820" s="83"/>
      <c r="V820" s="81" t="str">
        <f t="shared" si="258"/>
        <v/>
      </c>
      <c r="W820" s="82">
        <f>IF(M820="organische Düngemittel",IF(OR($M820=0,L820&lt;&gt;0,X820&gt;0),"",IFERROR(VLOOKUP($E820,'SD Abgabe'!$A$32:$N$4326,'SD Abgabe'!$J$28,FALSE),)),)</f>
        <v>0</v>
      </c>
      <c r="X820" s="84"/>
      <c r="Y820" s="85" t="str">
        <f ca="1">IFERROR(VLOOKUP($E820,'SD Abgabe'!$A$32:$N$610,Y$20,FALSE),"")</f>
        <v/>
      </c>
      <c r="Z820" s="86" t="str">
        <f ca="1">IFERROR(IF(AND(J820&lt;&gt;"eigene Stoffe",VLOOKUP($E820,'SD Abgabe'!$A$32:$N$610,'SD Abgabe'!$G$28,FALSE)=0),"",IF($L820&lt;&gt;0,"",IFERROR(IF(AND(P820&gt;0,O820&lt;&gt;"",Q820&lt;&gt;"t TM"),VLOOKUP($E820,'SD Abgabe'!$A$32:$N$610,'SD Abgabe'!$G$28,FALSE)/O820*P820,VLOOKUP($E820,'SD Abgabe'!$A$32:$N$610,'SD Abgabe'!$G$28,FALSE)),""))),"")</f>
        <v/>
      </c>
      <c r="AA820" s="87"/>
      <c r="AB820" s="86" t="str">
        <f ca="1">IFERROR(IF(AND(J820&lt;&gt;"eigene Stoffe",VLOOKUP($E820,'SD Abgabe'!$A$32:$N$610,'SD Abgabe'!$H$28,FALSE)=0),"",IF($L820&lt;&gt;0,"",IFERROR(IF(AND(P820&gt;0,O820&lt;&gt;"",Q820&lt;&gt;"t TM"),VLOOKUP($E820,'SD Abgabe'!$A$32:$N$610,'SD Abgabe'!$H$28,FALSE)/O820*P820,VLOOKUP($E820,'SD Abgabe'!$A$32:$N$610,'SD Abgabe'!$H$28,FALSE)),""))),"")</f>
        <v/>
      </c>
      <c r="AC820" s="87"/>
      <c r="AD820" s="424" t="s">
        <v>667</v>
      </c>
      <c r="AE820" s="26" t="str">
        <f>IF($M820=0,"",IFERROR(VLOOKUP($E820,'SD Abgabe'!$A$32:$N$556,AE$20,FALSE),""))</f>
        <v/>
      </c>
      <c r="AF820" s="15">
        <f t="shared" ca="1" si="259"/>
        <v>0</v>
      </c>
      <c r="AG820">
        <f t="shared" ca="1" si="247"/>
        <v>0</v>
      </c>
      <c r="AH820">
        <f t="shared" ca="1" si="248"/>
        <v>0</v>
      </c>
      <c r="AI820">
        <f t="shared" ca="1" si="249"/>
        <v>0</v>
      </c>
      <c r="AJ820">
        <f t="shared" ca="1" si="250"/>
        <v>0</v>
      </c>
      <c r="AK820">
        <f t="shared" si="260"/>
        <v>0</v>
      </c>
      <c r="AL820" s="28" t="e">
        <f ca="1">COUNTIF(OFFSET('SD Abgabe'!$C$32,VLOOKUP(J820,Art_Abgabe,3,FALSE),0,VLOOKUP(J820,Art_Abgabe,4,FALSE)-VLOOKUP(J820,Art_Abgabe,3,FALSE)+1,1),K820)</f>
        <v>#N/A</v>
      </c>
      <c r="AM820" s="14">
        <f ca="1">COUNTIF(OFFSET('SD Abgabe'!$M$32,VLOOKUP(E820,'SD Abgabe'!$A$33:$X$485,'SD Abgabe'!$X$28,FALSE),0,1,VLOOKUP(E820,'SD Abgabe'!$A$33:$Y$485,'SD Abgabe'!$Y$28,FALSE)),M820)</f>
        <v>0</v>
      </c>
      <c r="AN820" s="91">
        <f t="shared" ca="1" si="251"/>
        <v>0</v>
      </c>
      <c r="AO820" s="98">
        <f t="shared" si="261"/>
        <v>3</v>
      </c>
      <c r="AP820" s="98">
        <f t="shared" si="252"/>
        <v>0</v>
      </c>
      <c r="AQ820" s="17" t="str">
        <f t="shared" si="253"/>
        <v>1900-1-Abgabe</v>
      </c>
    </row>
    <row r="821" spans="1:43">
      <c r="A821" s="98">
        <f t="shared" si="242"/>
        <v>0</v>
      </c>
      <c r="B821" s="98" t="str">
        <f>IF(C821=1,SUM($C$23:C821),"")</f>
        <v/>
      </c>
      <c r="C821" s="98">
        <f t="shared" si="243"/>
        <v>0</v>
      </c>
      <c r="D821" t="str">
        <f t="shared" si="255"/>
        <v>1900-1-Abgabe-</v>
      </c>
      <c r="E821" s="7" t="str">
        <f t="shared" ca="1" si="244"/>
        <v>-</v>
      </c>
      <c r="F821" s="7">
        <f t="shared" si="256"/>
        <v>1900</v>
      </c>
      <c r="G821" s="7">
        <f t="shared" si="257"/>
        <v>1</v>
      </c>
      <c r="H821" s="162">
        <f t="shared" si="254"/>
        <v>799</v>
      </c>
      <c r="I821" s="77"/>
      <c r="J821" s="78"/>
      <c r="K821" s="79"/>
      <c r="L821" s="80"/>
      <c r="M821" s="177"/>
      <c r="N821" s="309" t="str">
        <f t="shared" ca="1" si="245"/>
        <v/>
      </c>
      <c r="O821" s="310" t="str">
        <f ca="1">IFERROR(IF(VLOOKUP($E821,'SD Abgabe'!$A$32:$N$610,'SD Abgabe'!$D$28,FALSE)=0,"",VLOOKUP($E821,'SD Abgabe'!$A$32:$N$610,'SD Abgabe'!$D$28,FALSE)),"")</f>
        <v/>
      </c>
      <c r="P821" s="313"/>
      <c r="Q821" s="317" t="str">
        <f>IF(OR($M821=0,L821&lt;&gt;0),"",IFERROR(VLOOKUP($E821,'SD Abgabe'!$A$32:$N$610,'SD Abgabe'!$E$28,FALSE),""))</f>
        <v/>
      </c>
      <c r="R821" s="87"/>
      <c r="S821" s="81" t="str">
        <f t="shared" si="246"/>
        <v/>
      </c>
      <c r="T821" s="82">
        <f>IF(M821="Tierische Erzeugnisse",IF(OR($M821=0,L821&lt;&gt;0,U821&gt;0),"",IFERROR(VLOOKUP($E821,'SD Abgabe'!$A$32:$N$4326,'SD Abgabe'!$J$28,FALSE),0)),)</f>
        <v>0</v>
      </c>
      <c r="U821" s="83"/>
      <c r="V821" s="81" t="str">
        <f t="shared" si="258"/>
        <v/>
      </c>
      <c r="W821" s="82">
        <f>IF(M821="organische Düngemittel",IF(OR($M821=0,L821&lt;&gt;0,X821&gt;0),"",IFERROR(VLOOKUP($E821,'SD Abgabe'!$A$32:$N$4326,'SD Abgabe'!$J$28,FALSE),)),)</f>
        <v>0</v>
      </c>
      <c r="X821" s="84"/>
      <c r="Y821" s="85" t="str">
        <f ca="1">IFERROR(VLOOKUP($E821,'SD Abgabe'!$A$32:$N$610,Y$20,FALSE),"")</f>
        <v/>
      </c>
      <c r="Z821" s="86" t="str">
        <f ca="1">IFERROR(IF(AND(J821&lt;&gt;"eigene Stoffe",VLOOKUP($E821,'SD Abgabe'!$A$32:$N$610,'SD Abgabe'!$G$28,FALSE)=0),"",IF($L821&lt;&gt;0,"",IFERROR(IF(AND(P821&gt;0,O821&lt;&gt;"",Q821&lt;&gt;"t TM"),VLOOKUP($E821,'SD Abgabe'!$A$32:$N$610,'SD Abgabe'!$G$28,FALSE)/O821*P821,VLOOKUP($E821,'SD Abgabe'!$A$32:$N$610,'SD Abgabe'!$G$28,FALSE)),""))),"")</f>
        <v/>
      </c>
      <c r="AA821" s="87"/>
      <c r="AB821" s="86" t="str">
        <f ca="1">IFERROR(IF(AND(J821&lt;&gt;"eigene Stoffe",VLOOKUP($E821,'SD Abgabe'!$A$32:$N$610,'SD Abgabe'!$H$28,FALSE)=0),"",IF($L821&lt;&gt;0,"",IFERROR(IF(AND(P821&gt;0,O821&lt;&gt;"",Q821&lt;&gt;"t TM"),VLOOKUP($E821,'SD Abgabe'!$A$32:$N$610,'SD Abgabe'!$H$28,FALSE)/O821*P821,VLOOKUP($E821,'SD Abgabe'!$A$32:$N$610,'SD Abgabe'!$H$28,FALSE)),""))),"")</f>
        <v/>
      </c>
      <c r="AC821" s="87"/>
      <c r="AD821" s="424" t="s">
        <v>667</v>
      </c>
      <c r="AE821" s="26" t="str">
        <f>IF($M821=0,"",IFERROR(VLOOKUP($E821,'SD Abgabe'!$A$32:$N$556,AE$20,FALSE),""))</f>
        <v/>
      </c>
      <c r="AF821" s="15">
        <f t="shared" ca="1" si="259"/>
        <v>0</v>
      </c>
      <c r="AG821">
        <f t="shared" ca="1" si="247"/>
        <v>0</v>
      </c>
      <c r="AH821">
        <f t="shared" ca="1" si="248"/>
        <v>0</v>
      </c>
      <c r="AI821">
        <f t="shared" ca="1" si="249"/>
        <v>0</v>
      </c>
      <c r="AJ821">
        <f t="shared" ca="1" si="250"/>
        <v>0</v>
      </c>
      <c r="AK821">
        <f t="shared" si="260"/>
        <v>0</v>
      </c>
      <c r="AL821" s="28" t="e">
        <f ca="1">COUNTIF(OFFSET('SD Abgabe'!$C$32,VLOOKUP(J821,Art_Abgabe,3,FALSE),0,VLOOKUP(J821,Art_Abgabe,4,FALSE)-VLOOKUP(J821,Art_Abgabe,3,FALSE)+1,1),K821)</f>
        <v>#N/A</v>
      </c>
      <c r="AM821" s="14">
        <f ca="1">COUNTIF(OFFSET('SD Abgabe'!$M$32,VLOOKUP(E821,'SD Abgabe'!$A$33:$X$485,'SD Abgabe'!$X$28,FALSE),0,1,VLOOKUP(E821,'SD Abgabe'!$A$33:$Y$485,'SD Abgabe'!$Y$28,FALSE)),M821)</f>
        <v>0</v>
      </c>
      <c r="AN821" s="91">
        <f t="shared" ca="1" si="251"/>
        <v>0</v>
      </c>
      <c r="AO821" s="98">
        <f t="shared" si="261"/>
        <v>3</v>
      </c>
      <c r="AP821" s="98">
        <f t="shared" si="252"/>
        <v>0</v>
      </c>
      <c r="AQ821" s="17" t="str">
        <f t="shared" si="253"/>
        <v>1900-1-Abgabe</v>
      </c>
    </row>
    <row r="822" spans="1:43">
      <c r="A822" s="98">
        <f t="shared" si="242"/>
        <v>0</v>
      </c>
      <c r="B822" s="98" t="str">
        <f>IF(C822=1,SUM($C$23:C822),"")</f>
        <v/>
      </c>
      <c r="C822" s="98">
        <f t="shared" si="243"/>
        <v>0</v>
      </c>
      <c r="D822" t="str">
        <f t="shared" si="255"/>
        <v>1900-1-Abgabe-</v>
      </c>
      <c r="E822" s="7" t="str">
        <f t="shared" ca="1" si="244"/>
        <v>-</v>
      </c>
      <c r="F822" s="7">
        <f t="shared" si="256"/>
        <v>1900</v>
      </c>
      <c r="G822" s="7">
        <f t="shared" si="257"/>
        <v>1</v>
      </c>
      <c r="H822" s="162">
        <f t="shared" si="254"/>
        <v>800</v>
      </c>
      <c r="I822" s="77"/>
      <c r="J822" s="78"/>
      <c r="K822" s="79"/>
      <c r="L822" s="80"/>
      <c r="M822" s="177"/>
      <c r="N822" s="309" t="str">
        <f t="shared" ca="1" si="245"/>
        <v/>
      </c>
      <c r="O822" s="310" t="str">
        <f ca="1">IFERROR(IF(VLOOKUP($E822,'SD Abgabe'!$A$32:$N$610,'SD Abgabe'!$D$28,FALSE)=0,"",VLOOKUP($E822,'SD Abgabe'!$A$32:$N$610,'SD Abgabe'!$D$28,FALSE)),"")</f>
        <v/>
      </c>
      <c r="P822" s="313"/>
      <c r="Q822" s="317" t="str">
        <f>IF(OR($M822=0,L822&lt;&gt;0),"",IFERROR(VLOOKUP($E822,'SD Abgabe'!$A$32:$N$610,'SD Abgabe'!$E$28,FALSE),""))</f>
        <v/>
      </c>
      <c r="R822" s="87"/>
      <c r="S822" s="81" t="str">
        <f t="shared" si="246"/>
        <v/>
      </c>
      <c r="T822" s="82">
        <f>IF(M822="Tierische Erzeugnisse",IF(OR($M822=0,L822&lt;&gt;0,U822&gt;0),"",IFERROR(VLOOKUP($E822,'SD Abgabe'!$A$32:$N$4326,'SD Abgabe'!$J$28,FALSE),0)),)</f>
        <v>0</v>
      </c>
      <c r="U822" s="83"/>
      <c r="V822" s="81" t="str">
        <f t="shared" si="258"/>
        <v/>
      </c>
      <c r="W822" s="82">
        <f>IF(M822="organische Düngemittel",IF(OR($M822=0,L822&lt;&gt;0,X822&gt;0),"",IFERROR(VLOOKUP($E822,'SD Abgabe'!$A$32:$N$4326,'SD Abgabe'!$J$28,FALSE),)),)</f>
        <v>0</v>
      </c>
      <c r="X822" s="84"/>
      <c r="Y822" s="85" t="str">
        <f ca="1">IFERROR(VLOOKUP($E822,'SD Abgabe'!$A$32:$N$610,Y$20,FALSE),"")</f>
        <v/>
      </c>
      <c r="Z822" s="86" t="str">
        <f ca="1">IFERROR(IF(AND(J822&lt;&gt;"eigene Stoffe",VLOOKUP($E822,'SD Abgabe'!$A$32:$N$610,'SD Abgabe'!$G$28,FALSE)=0),"",IF($L822&lt;&gt;0,"",IFERROR(IF(AND(P822&gt;0,O822&lt;&gt;"",Q822&lt;&gt;"t TM"),VLOOKUP($E822,'SD Abgabe'!$A$32:$N$610,'SD Abgabe'!$G$28,FALSE)/O822*P822,VLOOKUP($E822,'SD Abgabe'!$A$32:$N$610,'SD Abgabe'!$G$28,FALSE)),""))),"")</f>
        <v/>
      </c>
      <c r="AA822" s="87"/>
      <c r="AB822" s="86" t="str">
        <f ca="1">IFERROR(IF(AND(J822&lt;&gt;"eigene Stoffe",VLOOKUP($E822,'SD Abgabe'!$A$32:$N$610,'SD Abgabe'!$H$28,FALSE)=0),"",IF($L822&lt;&gt;0,"",IFERROR(IF(AND(P822&gt;0,O822&lt;&gt;"",Q822&lt;&gt;"t TM"),VLOOKUP($E822,'SD Abgabe'!$A$32:$N$610,'SD Abgabe'!$H$28,FALSE)/O822*P822,VLOOKUP($E822,'SD Abgabe'!$A$32:$N$610,'SD Abgabe'!$H$28,FALSE)),""))),"")</f>
        <v/>
      </c>
      <c r="AC822" s="87"/>
      <c r="AD822" s="424" t="s">
        <v>667</v>
      </c>
      <c r="AE822" s="26" t="str">
        <f>IF($M822=0,"",IFERROR(VLOOKUP($E822,'SD Abgabe'!$A$32:$N$556,AE$20,FALSE),""))</f>
        <v/>
      </c>
      <c r="AF822" s="15">
        <f t="shared" ca="1" si="259"/>
        <v>0</v>
      </c>
      <c r="AG822">
        <f t="shared" ca="1" si="247"/>
        <v>0</v>
      </c>
      <c r="AH822">
        <f t="shared" ca="1" si="248"/>
        <v>0</v>
      </c>
      <c r="AI822">
        <f t="shared" ca="1" si="249"/>
        <v>0</v>
      </c>
      <c r="AJ822">
        <f t="shared" ca="1" si="250"/>
        <v>0</v>
      </c>
      <c r="AK822">
        <f t="shared" si="260"/>
        <v>0</v>
      </c>
      <c r="AL822" s="28" t="e">
        <f ca="1">COUNTIF(OFFSET('SD Abgabe'!$C$32,VLOOKUP(J822,Art_Abgabe,3,FALSE),0,VLOOKUP(J822,Art_Abgabe,4,FALSE)-VLOOKUP(J822,Art_Abgabe,3,FALSE)+1,1),K822)</f>
        <v>#N/A</v>
      </c>
      <c r="AM822" s="14">
        <f ca="1">COUNTIF(OFFSET('SD Abgabe'!$M$32,VLOOKUP(E822,'SD Abgabe'!$A$33:$X$485,'SD Abgabe'!$X$28,FALSE),0,1,VLOOKUP(E822,'SD Abgabe'!$A$33:$Y$485,'SD Abgabe'!$Y$28,FALSE)),M822)</f>
        <v>0</v>
      </c>
      <c r="AN822" s="91">
        <f t="shared" ca="1" si="251"/>
        <v>0</v>
      </c>
      <c r="AO822" s="98">
        <f t="shared" si="261"/>
        <v>3</v>
      </c>
      <c r="AP822" s="98">
        <f t="shared" si="252"/>
        <v>0</v>
      </c>
      <c r="AQ822" s="17" t="str">
        <f t="shared" si="253"/>
        <v>1900-1-Abgabe</v>
      </c>
    </row>
    <row r="823" spans="1:43">
      <c r="A823" s="98">
        <f t="shared" si="242"/>
        <v>0</v>
      </c>
      <c r="B823" s="98" t="str">
        <f>IF(C823=1,SUM($C$23:C823),"")</f>
        <v/>
      </c>
      <c r="C823" s="98">
        <f t="shared" si="243"/>
        <v>0</v>
      </c>
      <c r="D823" t="str">
        <f t="shared" si="255"/>
        <v>1900-1-Abgabe-</v>
      </c>
      <c r="E823" s="7" t="str">
        <f t="shared" ca="1" si="244"/>
        <v>-</v>
      </c>
      <c r="F823" s="7">
        <f t="shared" si="256"/>
        <v>1900</v>
      </c>
      <c r="G823" s="7">
        <f t="shared" si="257"/>
        <v>1</v>
      </c>
      <c r="H823" s="162">
        <f t="shared" si="254"/>
        <v>801</v>
      </c>
      <c r="I823" s="77"/>
      <c r="J823" s="78"/>
      <c r="K823" s="79"/>
      <c r="L823" s="80"/>
      <c r="M823" s="177"/>
      <c r="N823" s="309" t="str">
        <f t="shared" ca="1" si="245"/>
        <v/>
      </c>
      <c r="O823" s="310" t="str">
        <f ca="1">IFERROR(IF(VLOOKUP($E823,'SD Abgabe'!$A$32:$N$610,'SD Abgabe'!$D$28,FALSE)=0,"",VLOOKUP($E823,'SD Abgabe'!$A$32:$N$610,'SD Abgabe'!$D$28,FALSE)),"")</f>
        <v/>
      </c>
      <c r="P823" s="313"/>
      <c r="Q823" s="317" t="str">
        <f>IF(OR($M823=0,L823&lt;&gt;0),"",IFERROR(VLOOKUP($E823,'SD Abgabe'!$A$32:$N$610,'SD Abgabe'!$E$28,FALSE),""))</f>
        <v/>
      </c>
      <c r="R823" s="87"/>
      <c r="S823" s="81" t="str">
        <f t="shared" si="246"/>
        <v/>
      </c>
      <c r="T823" s="82">
        <f>IF(M823="Tierische Erzeugnisse",IF(OR($M823=0,L823&lt;&gt;0,U823&gt;0),"",IFERROR(VLOOKUP($E823,'SD Abgabe'!$A$32:$N$4326,'SD Abgabe'!$J$28,FALSE),0)),)</f>
        <v>0</v>
      </c>
      <c r="U823" s="83"/>
      <c r="V823" s="81" t="str">
        <f t="shared" si="258"/>
        <v/>
      </c>
      <c r="W823" s="82">
        <f>IF(M823="organische Düngemittel",IF(OR($M823=0,L823&lt;&gt;0,X823&gt;0),"",IFERROR(VLOOKUP($E823,'SD Abgabe'!$A$32:$N$4326,'SD Abgabe'!$J$28,FALSE),)),)</f>
        <v>0</v>
      </c>
      <c r="X823" s="84"/>
      <c r="Y823" s="85" t="str">
        <f ca="1">IFERROR(VLOOKUP($E823,'SD Abgabe'!$A$32:$N$610,Y$20,FALSE),"")</f>
        <v/>
      </c>
      <c r="Z823" s="86" t="str">
        <f ca="1">IFERROR(IF(AND(J823&lt;&gt;"eigene Stoffe",VLOOKUP($E823,'SD Abgabe'!$A$32:$N$610,'SD Abgabe'!$G$28,FALSE)=0),"",IF($L823&lt;&gt;0,"",IFERROR(IF(AND(P823&gt;0,O823&lt;&gt;"",Q823&lt;&gt;"t TM"),VLOOKUP($E823,'SD Abgabe'!$A$32:$N$610,'SD Abgabe'!$G$28,FALSE)/O823*P823,VLOOKUP($E823,'SD Abgabe'!$A$32:$N$610,'SD Abgabe'!$G$28,FALSE)),""))),"")</f>
        <v/>
      </c>
      <c r="AA823" s="87"/>
      <c r="AB823" s="86" t="str">
        <f ca="1">IFERROR(IF(AND(J823&lt;&gt;"eigene Stoffe",VLOOKUP($E823,'SD Abgabe'!$A$32:$N$610,'SD Abgabe'!$H$28,FALSE)=0),"",IF($L823&lt;&gt;0,"",IFERROR(IF(AND(P823&gt;0,O823&lt;&gt;"",Q823&lt;&gt;"t TM"),VLOOKUP($E823,'SD Abgabe'!$A$32:$N$610,'SD Abgabe'!$H$28,FALSE)/O823*P823,VLOOKUP($E823,'SD Abgabe'!$A$32:$N$610,'SD Abgabe'!$H$28,FALSE)),""))),"")</f>
        <v/>
      </c>
      <c r="AC823" s="87"/>
      <c r="AD823" s="424" t="s">
        <v>667</v>
      </c>
      <c r="AE823" s="26" t="str">
        <f>IF($M823=0,"",IFERROR(VLOOKUP($E823,'SD Abgabe'!$A$32:$N$556,AE$20,FALSE),""))</f>
        <v/>
      </c>
      <c r="AF823" s="15">
        <f t="shared" ca="1" si="259"/>
        <v>0</v>
      </c>
      <c r="AG823">
        <f t="shared" ca="1" si="247"/>
        <v>0</v>
      </c>
      <c r="AH823">
        <f t="shared" ca="1" si="248"/>
        <v>0</v>
      </c>
      <c r="AI823">
        <f t="shared" ca="1" si="249"/>
        <v>0</v>
      </c>
      <c r="AJ823">
        <f t="shared" ca="1" si="250"/>
        <v>0</v>
      </c>
      <c r="AK823">
        <f t="shared" si="260"/>
        <v>0</v>
      </c>
      <c r="AL823" s="28" t="e">
        <f ca="1">COUNTIF(OFFSET('SD Abgabe'!$C$32,VLOOKUP(J823,Art_Abgabe,3,FALSE),0,VLOOKUP(J823,Art_Abgabe,4,FALSE)-VLOOKUP(J823,Art_Abgabe,3,FALSE)+1,1),K823)</f>
        <v>#N/A</v>
      </c>
      <c r="AM823" s="14">
        <f ca="1">COUNTIF(OFFSET('SD Abgabe'!$M$32,VLOOKUP(E823,'SD Abgabe'!$A$33:$X$485,'SD Abgabe'!$X$28,FALSE),0,1,VLOOKUP(E823,'SD Abgabe'!$A$33:$Y$485,'SD Abgabe'!$Y$28,FALSE)),M823)</f>
        <v>0</v>
      </c>
      <c r="AN823" s="91">
        <f t="shared" ca="1" si="251"/>
        <v>0</v>
      </c>
      <c r="AO823" s="98">
        <f t="shared" si="261"/>
        <v>3</v>
      </c>
      <c r="AP823" s="98">
        <f t="shared" si="252"/>
        <v>0</v>
      </c>
      <c r="AQ823" s="17" t="str">
        <f t="shared" si="253"/>
        <v>1900-1-Abgabe</v>
      </c>
    </row>
    <row r="824" spans="1:43">
      <c r="A824" s="98">
        <f t="shared" si="242"/>
        <v>0</v>
      </c>
      <c r="B824" s="98" t="str">
        <f>IF(C824=1,SUM($C$23:C824),"")</f>
        <v/>
      </c>
      <c r="C824" s="98">
        <f t="shared" si="243"/>
        <v>0</v>
      </c>
      <c r="D824" t="str">
        <f t="shared" si="255"/>
        <v>1900-1-Abgabe-</v>
      </c>
      <c r="E824" s="7" t="str">
        <f t="shared" ca="1" si="244"/>
        <v>-</v>
      </c>
      <c r="F824" s="7">
        <f t="shared" si="256"/>
        <v>1900</v>
      </c>
      <c r="G824" s="7">
        <f t="shared" si="257"/>
        <v>1</v>
      </c>
      <c r="H824" s="162">
        <f t="shared" si="254"/>
        <v>802</v>
      </c>
      <c r="I824" s="77"/>
      <c r="J824" s="78"/>
      <c r="K824" s="79"/>
      <c r="L824" s="80"/>
      <c r="M824" s="177"/>
      <c r="N824" s="309" t="str">
        <f t="shared" ca="1" si="245"/>
        <v/>
      </c>
      <c r="O824" s="310" t="str">
        <f ca="1">IFERROR(IF(VLOOKUP($E824,'SD Abgabe'!$A$32:$N$610,'SD Abgabe'!$D$28,FALSE)=0,"",VLOOKUP($E824,'SD Abgabe'!$A$32:$N$610,'SD Abgabe'!$D$28,FALSE)),"")</f>
        <v/>
      </c>
      <c r="P824" s="313"/>
      <c r="Q824" s="317" t="str">
        <f>IF(OR($M824=0,L824&lt;&gt;0),"",IFERROR(VLOOKUP($E824,'SD Abgabe'!$A$32:$N$610,'SD Abgabe'!$E$28,FALSE),""))</f>
        <v/>
      </c>
      <c r="R824" s="87"/>
      <c r="S824" s="81" t="str">
        <f t="shared" si="246"/>
        <v/>
      </c>
      <c r="T824" s="82">
        <f>IF(M824="Tierische Erzeugnisse",IF(OR($M824=0,L824&lt;&gt;0,U824&gt;0),"",IFERROR(VLOOKUP($E824,'SD Abgabe'!$A$32:$N$4326,'SD Abgabe'!$J$28,FALSE),0)),)</f>
        <v>0</v>
      </c>
      <c r="U824" s="83"/>
      <c r="V824" s="81" t="str">
        <f t="shared" si="258"/>
        <v/>
      </c>
      <c r="W824" s="82">
        <f>IF(M824="organische Düngemittel",IF(OR($M824=0,L824&lt;&gt;0,X824&gt;0),"",IFERROR(VLOOKUP($E824,'SD Abgabe'!$A$32:$N$4326,'SD Abgabe'!$J$28,FALSE),)),)</f>
        <v>0</v>
      </c>
      <c r="X824" s="84"/>
      <c r="Y824" s="85" t="str">
        <f ca="1">IFERROR(VLOOKUP($E824,'SD Abgabe'!$A$32:$N$610,Y$20,FALSE),"")</f>
        <v/>
      </c>
      <c r="Z824" s="86" t="str">
        <f ca="1">IFERROR(IF(AND(J824&lt;&gt;"eigene Stoffe",VLOOKUP($E824,'SD Abgabe'!$A$32:$N$610,'SD Abgabe'!$G$28,FALSE)=0),"",IF($L824&lt;&gt;0,"",IFERROR(IF(AND(P824&gt;0,O824&lt;&gt;"",Q824&lt;&gt;"t TM"),VLOOKUP($E824,'SD Abgabe'!$A$32:$N$610,'SD Abgabe'!$G$28,FALSE)/O824*P824,VLOOKUP($E824,'SD Abgabe'!$A$32:$N$610,'SD Abgabe'!$G$28,FALSE)),""))),"")</f>
        <v/>
      </c>
      <c r="AA824" s="87"/>
      <c r="AB824" s="86" t="str">
        <f ca="1">IFERROR(IF(AND(J824&lt;&gt;"eigene Stoffe",VLOOKUP($E824,'SD Abgabe'!$A$32:$N$610,'SD Abgabe'!$H$28,FALSE)=0),"",IF($L824&lt;&gt;0,"",IFERROR(IF(AND(P824&gt;0,O824&lt;&gt;"",Q824&lt;&gt;"t TM"),VLOOKUP($E824,'SD Abgabe'!$A$32:$N$610,'SD Abgabe'!$H$28,FALSE)/O824*P824,VLOOKUP($E824,'SD Abgabe'!$A$32:$N$610,'SD Abgabe'!$H$28,FALSE)),""))),"")</f>
        <v/>
      </c>
      <c r="AC824" s="87"/>
      <c r="AD824" s="424" t="s">
        <v>667</v>
      </c>
      <c r="AE824" s="26" t="str">
        <f>IF($M824=0,"",IFERROR(VLOOKUP($E824,'SD Abgabe'!$A$32:$N$556,AE$20,FALSE),""))</f>
        <v/>
      </c>
      <c r="AF824" s="15">
        <f t="shared" ca="1" si="259"/>
        <v>0</v>
      </c>
      <c r="AG824">
        <f t="shared" ca="1" si="247"/>
        <v>0</v>
      </c>
      <c r="AH824">
        <f t="shared" ca="1" si="248"/>
        <v>0</v>
      </c>
      <c r="AI824">
        <f t="shared" ca="1" si="249"/>
        <v>0</v>
      </c>
      <c r="AJ824">
        <f t="shared" ca="1" si="250"/>
        <v>0</v>
      </c>
      <c r="AK824">
        <f t="shared" si="260"/>
        <v>0</v>
      </c>
      <c r="AL824" s="28" t="e">
        <f ca="1">COUNTIF(OFFSET('SD Abgabe'!$C$32,VLOOKUP(J824,Art_Abgabe,3,FALSE),0,VLOOKUP(J824,Art_Abgabe,4,FALSE)-VLOOKUP(J824,Art_Abgabe,3,FALSE)+1,1),K824)</f>
        <v>#N/A</v>
      </c>
      <c r="AM824" s="14">
        <f ca="1">COUNTIF(OFFSET('SD Abgabe'!$M$32,VLOOKUP(E824,'SD Abgabe'!$A$33:$X$485,'SD Abgabe'!$X$28,FALSE),0,1,VLOOKUP(E824,'SD Abgabe'!$A$33:$Y$485,'SD Abgabe'!$Y$28,FALSE)),M824)</f>
        <v>0</v>
      </c>
      <c r="AN824" s="91">
        <f t="shared" ca="1" si="251"/>
        <v>0</v>
      </c>
      <c r="AO824" s="98">
        <f t="shared" si="261"/>
        <v>3</v>
      </c>
      <c r="AP824" s="98">
        <f t="shared" si="252"/>
        <v>0</v>
      </c>
      <c r="AQ824" s="17" t="str">
        <f t="shared" si="253"/>
        <v>1900-1-Abgabe</v>
      </c>
    </row>
    <row r="825" spans="1:43">
      <c r="A825" s="98">
        <f t="shared" si="242"/>
        <v>0</v>
      </c>
      <c r="B825" s="98" t="str">
        <f>IF(C825=1,SUM($C$23:C825),"")</f>
        <v/>
      </c>
      <c r="C825" s="98">
        <f t="shared" si="243"/>
        <v>0</v>
      </c>
      <c r="D825" t="str">
        <f t="shared" si="255"/>
        <v>1900-1-Abgabe-</v>
      </c>
      <c r="E825" s="7" t="str">
        <f t="shared" ca="1" si="244"/>
        <v>-</v>
      </c>
      <c r="F825" s="7">
        <f t="shared" si="256"/>
        <v>1900</v>
      </c>
      <c r="G825" s="7">
        <f t="shared" si="257"/>
        <v>1</v>
      </c>
      <c r="H825" s="162">
        <f t="shared" si="254"/>
        <v>803</v>
      </c>
      <c r="I825" s="77"/>
      <c r="J825" s="78"/>
      <c r="K825" s="79"/>
      <c r="L825" s="80"/>
      <c r="M825" s="177"/>
      <c r="N825" s="309" t="str">
        <f t="shared" ca="1" si="245"/>
        <v/>
      </c>
      <c r="O825" s="310" t="str">
        <f ca="1">IFERROR(IF(VLOOKUP($E825,'SD Abgabe'!$A$32:$N$610,'SD Abgabe'!$D$28,FALSE)=0,"",VLOOKUP($E825,'SD Abgabe'!$A$32:$N$610,'SD Abgabe'!$D$28,FALSE)),"")</f>
        <v/>
      </c>
      <c r="P825" s="313"/>
      <c r="Q825" s="317" t="str">
        <f>IF(OR($M825=0,L825&lt;&gt;0),"",IFERROR(VLOOKUP($E825,'SD Abgabe'!$A$32:$N$610,'SD Abgabe'!$E$28,FALSE),""))</f>
        <v/>
      </c>
      <c r="R825" s="87"/>
      <c r="S825" s="81" t="str">
        <f t="shared" si="246"/>
        <v/>
      </c>
      <c r="T825" s="82">
        <f>IF(M825="Tierische Erzeugnisse",IF(OR($M825=0,L825&lt;&gt;0,U825&gt;0),"",IFERROR(VLOOKUP($E825,'SD Abgabe'!$A$32:$N$4326,'SD Abgabe'!$J$28,FALSE),0)),)</f>
        <v>0</v>
      </c>
      <c r="U825" s="83"/>
      <c r="V825" s="81" t="str">
        <f t="shared" si="258"/>
        <v/>
      </c>
      <c r="W825" s="82">
        <f>IF(M825="organische Düngemittel",IF(OR($M825=0,L825&lt;&gt;0,X825&gt;0),"",IFERROR(VLOOKUP($E825,'SD Abgabe'!$A$32:$N$4326,'SD Abgabe'!$J$28,FALSE),)),)</f>
        <v>0</v>
      </c>
      <c r="X825" s="84"/>
      <c r="Y825" s="85" t="str">
        <f ca="1">IFERROR(VLOOKUP($E825,'SD Abgabe'!$A$32:$N$610,Y$20,FALSE),"")</f>
        <v/>
      </c>
      <c r="Z825" s="86" t="str">
        <f ca="1">IFERROR(IF(AND(J825&lt;&gt;"eigene Stoffe",VLOOKUP($E825,'SD Abgabe'!$A$32:$N$610,'SD Abgabe'!$G$28,FALSE)=0),"",IF($L825&lt;&gt;0,"",IFERROR(IF(AND(P825&gt;0,O825&lt;&gt;"",Q825&lt;&gt;"t TM"),VLOOKUP($E825,'SD Abgabe'!$A$32:$N$610,'SD Abgabe'!$G$28,FALSE)/O825*P825,VLOOKUP($E825,'SD Abgabe'!$A$32:$N$610,'SD Abgabe'!$G$28,FALSE)),""))),"")</f>
        <v/>
      </c>
      <c r="AA825" s="87"/>
      <c r="AB825" s="86" t="str">
        <f ca="1">IFERROR(IF(AND(J825&lt;&gt;"eigene Stoffe",VLOOKUP($E825,'SD Abgabe'!$A$32:$N$610,'SD Abgabe'!$H$28,FALSE)=0),"",IF($L825&lt;&gt;0,"",IFERROR(IF(AND(P825&gt;0,O825&lt;&gt;"",Q825&lt;&gt;"t TM"),VLOOKUP($E825,'SD Abgabe'!$A$32:$N$610,'SD Abgabe'!$H$28,FALSE)/O825*P825,VLOOKUP($E825,'SD Abgabe'!$A$32:$N$610,'SD Abgabe'!$H$28,FALSE)),""))),"")</f>
        <v/>
      </c>
      <c r="AC825" s="87"/>
      <c r="AD825" s="424" t="s">
        <v>667</v>
      </c>
      <c r="AE825" s="26" t="str">
        <f>IF($M825=0,"",IFERROR(VLOOKUP($E825,'SD Abgabe'!$A$32:$N$556,AE$20,FALSE),""))</f>
        <v/>
      </c>
      <c r="AF825" s="15">
        <f t="shared" ca="1" si="259"/>
        <v>0</v>
      </c>
      <c r="AG825">
        <f t="shared" ca="1" si="247"/>
        <v>0</v>
      </c>
      <c r="AH825">
        <f t="shared" ca="1" si="248"/>
        <v>0</v>
      </c>
      <c r="AI825">
        <f t="shared" ca="1" si="249"/>
        <v>0</v>
      </c>
      <c r="AJ825">
        <f t="shared" ca="1" si="250"/>
        <v>0</v>
      </c>
      <c r="AK825">
        <f t="shared" si="260"/>
        <v>0</v>
      </c>
      <c r="AL825" s="28" t="e">
        <f ca="1">COUNTIF(OFFSET('SD Abgabe'!$C$32,VLOOKUP(J825,Art_Abgabe,3,FALSE),0,VLOOKUP(J825,Art_Abgabe,4,FALSE)-VLOOKUP(J825,Art_Abgabe,3,FALSE)+1,1),K825)</f>
        <v>#N/A</v>
      </c>
      <c r="AM825" s="14">
        <f ca="1">COUNTIF(OFFSET('SD Abgabe'!$M$32,VLOOKUP(E825,'SD Abgabe'!$A$33:$X$485,'SD Abgabe'!$X$28,FALSE),0,1,VLOOKUP(E825,'SD Abgabe'!$A$33:$Y$485,'SD Abgabe'!$Y$28,FALSE)),M825)</f>
        <v>0</v>
      </c>
      <c r="AN825" s="91">
        <f t="shared" ca="1" si="251"/>
        <v>0</v>
      </c>
      <c r="AO825" s="98">
        <f t="shared" si="261"/>
        <v>3</v>
      </c>
      <c r="AP825" s="98">
        <f t="shared" si="252"/>
        <v>0</v>
      </c>
      <c r="AQ825" s="17" t="str">
        <f t="shared" si="253"/>
        <v>1900-1-Abgabe</v>
      </c>
    </row>
    <row r="826" spans="1:43">
      <c r="A826" s="98">
        <f t="shared" si="242"/>
        <v>0</v>
      </c>
      <c r="B826" s="98" t="str">
        <f>IF(C826=1,SUM($C$23:C826),"")</f>
        <v/>
      </c>
      <c r="C826" s="98">
        <f t="shared" si="243"/>
        <v>0</v>
      </c>
      <c r="D826" t="str">
        <f t="shared" si="255"/>
        <v>1900-1-Abgabe-</v>
      </c>
      <c r="E826" s="7" t="str">
        <f t="shared" ca="1" si="244"/>
        <v>-</v>
      </c>
      <c r="F826" s="7">
        <f t="shared" si="256"/>
        <v>1900</v>
      </c>
      <c r="G826" s="7">
        <f t="shared" si="257"/>
        <v>1</v>
      </c>
      <c r="H826" s="162">
        <f t="shared" si="254"/>
        <v>804</v>
      </c>
      <c r="I826" s="77"/>
      <c r="J826" s="78"/>
      <c r="K826" s="79"/>
      <c r="L826" s="80"/>
      <c r="M826" s="177"/>
      <c r="N826" s="309" t="str">
        <f t="shared" ca="1" si="245"/>
        <v/>
      </c>
      <c r="O826" s="310" t="str">
        <f ca="1">IFERROR(IF(VLOOKUP($E826,'SD Abgabe'!$A$32:$N$610,'SD Abgabe'!$D$28,FALSE)=0,"",VLOOKUP($E826,'SD Abgabe'!$A$32:$N$610,'SD Abgabe'!$D$28,FALSE)),"")</f>
        <v/>
      </c>
      <c r="P826" s="313"/>
      <c r="Q826" s="317" t="str">
        <f>IF(OR($M826=0,L826&lt;&gt;0),"",IFERROR(VLOOKUP($E826,'SD Abgabe'!$A$32:$N$610,'SD Abgabe'!$E$28,FALSE),""))</f>
        <v/>
      </c>
      <c r="R826" s="87"/>
      <c r="S826" s="81" t="str">
        <f t="shared" si="246"/>
        <v/>
      </c>
      <c r="T826" s="82">
        <f>IF(M826="Tierische Erzeugnisse",IF(OR($M826=0,L826&lt;&gt;0,U826&gt;0),"",IFERROR(VLOOKUP($E826,'SD Abgabe'!$A$32:$N$4326,'SD Abgabe'!$J$28,FALSE),0)),)</f>
        <v>0</v>
      </c>
      <c r="U826" s="83"/>
      <c r="V826" s="81" t="str">
        <f t="shared" si="258"/>
        <v/>
      </c>
      <c r="W826" s="82">
        <f>IF(M826="organische Düngemittel",IF(OR($M826=0,L826&lt;&gt;0,X826&gt;0),"",IFERROR(VLOOKUP($E826,'SD Abgabe'!$A$32:$N$4326,'SD Abgabe'!$J$28,FALSE),)),)</f>
        <v>0</v>
      </c>
      <c r="X826" s="84"/>
      <c r="Y826" s="85" t="str">
        <f ca="1">IFERROR(VLOOKUP($E826,'SD Abgabe'!$A$32:$N$610,Y$20,FALSE),"")</f>
        <v/>
      </c>
      <c r="Z826" s="86" t="str">
        <f ca="1">IFERROR(IF(AND(J826&lt;&gt;"eigene Stoffe",VLOOKUP($E826,'SD Abgabe'!$A$32:$N$610,'SD Abgabe'!$G$28,FALSE)=0),"",IF($L826&lt;&gt;0,"",IFERROR(IF(AND(P826&gt;0,O826&lt;&gt;"",Q826&lt;&gt;"t TM"),VLOOKUP($E826,'SD Abgabe'!$A$32:$N$610,'SD Abgabe'!$G$28,FALSE)/O826*P826,VLOOKUP($E826,'SD Abgabe'!$A$32:$N$610,'SD Abgabe'!$G$28,FALSE)),""))),"")</f>
        <v/>
      </c>
      <c r="AA826" s="87"/>
      <c r="AB826" s="86" t="str">
        <f ca="1">IFERROR(IF(AND(J826&lt;&gt;"eigene Stoffe",VLOOKUP($E826,'SD Abgabe'!$A$32:$N$610,'SD Abgabe'!$H$28,FALSE)=0),"",IF($L826&lt;&gt;0,"",IFERROR(IF(AND(P826&gt;0,O826&lt;&gt;"",Q826&lt;&gt;"t TM"),VLOOKUP($E826,'SD Abgabe'!$A$32:$N$610,'SD Abgabe'!$H$28,FALSE)/O826*P826,VLOOKUP($E826,'SD Abgabe'!$A$32:$N$610,'SD Abgabe'!$H$28,FALSE)),""))),"")</f>
        <v/>
      </c>
      <c r="AC826" s="87"/>
      <c r="AD826" s="424" t="s">
        <v>667</v>
      </c>
      <c r="AE826" s="26" t="str">
        <f>IF($M826=0,"",IFERROR(VLOOKUP($E826,'SD Abgabe'!$A$32:$N$556,AE$20,FALSE),""))</f>
        <v/>
      </c>
      <c r="AF826" s="15">
        <f t="shared" ca="1" si="259"/>
        <v>0</v>
      </c>
      <c r="AG826">
        <f t="shared" ca="1" si="247"/>
        <v>0</v>
      </c>
      <c r="AH826">
        <f t="shared" ca="1" si="248"/>
        <v>0</v>
      </c>
      <c r="AI826">
        <f t="shared" ca="1" si="249"/>
        <v>0</v>
      </c>
      <c r="AJ826">
        <f t="shared" ca="1" si="250"/>
        <v>0</v>
      </c>
      <c r="AK826">
        <f t="shared" si="260"/>
        <v>0</v>
      </c>
      <c r="AL826" s="28" t="e">
        <f ca="1">COUNTIF(OFFSET('SD Abgabe'!$C$32,VLOOKUP(J826,Art_Abgabe,3,FALSE),0,VLOOKUP(J826,Art_Abgabe,4,FALSE)-VLOOKUP(J826,Art_Abgabe,3,FALSE)+1,1),K826)</f>
        <v>#N/A</v>
      </c>
      <c r="AM826" s="14">
        <f ca="1">COUNTIF(OFFSET('SD Abgabe'!$M$32,VLOOKUP(E826,'SD Abgabe'!$A$33:$X$485,'SD Abgabe'!$X$28,FALSE),0,1,VLOOKUP(E826,'SD Abgabe'!$A$33:$Y$485,'SD Abgabe'!$Y$28,FALSE)),M826)</f>
        <v>0</v>
      </c>
      <c r="AN826" s="91">
        <f t="shared" ca="1" si="251"/>
        <v>0</v>
      </c>
      <c r="AO826" s="98">
        <f t="shared" si="261"/>
        <v>3</v>
      </c>
      <c r="AP826" s="98">
        <f t="shared" si="252"/>
        <v>0</v>
      </c>
      <c r="AQ826" s="17" t="str">
        <f t="shared" si="253"/>
        <v>1900-1-Abgabe</v>
      </c>
    </row>
    <row r="827" spans="1:43">
      <c r="A827" s="98">
        <f t="shared" si="242"/>
        <v>0</v>
      </c>
      <c r="B827" s="98" t="str">
        <f>IF(C827=1,SUM($C$23:C827),"")</f>
        <v/>
      </c>
      <c r="C827" s="98">
        <f t="shared" si="243"/>
        <v>0</v>
      </c>
      <c r="D827" t="str">
        <f t="shared" si="255"/>
        <v>1900-1-Abgabe-</v>
      </c>
      <c r="E827" s="7" t="str">
        <f t="shared" ca="1" si="244"/>
        <v>-</v>
      </c>
      <c r="F827" s="7">
        <f t="shared" si="256"/>
        <v>1900</v>
      </c>
      <c r="G827" s="7">
        <f t="shared" si="257"/>
        <v>1</v>
      </c>
      <c r="H827" s="162">
        <f t="shared" si="254"/>
        <v>805</v>
      </c>
      <c r="I827" s="77"/>
      <c r="J827" s="78"/>
      <c r="K827" s="79"/>
      <c r="L827" s="80"/>
      <c r="M827" s="177"/>
      <c r="N827" s="309" t="str">
        <f t="shared" ca="1" si="245"/>
        <v/>
      </c>
      <c r="O827" s="310" t="str">
        <f ca="1">IFERROR(IF(VLOOKUP($E827,'SD Abgabe'!$A$32:$N$610,'SD Abgabe'!$D$28,FALSE)=0,"",VLOOKUP($E827,'SD Abgabe'!$A$32:$N$610,'SD Abgabe'!$D$28,FALSE)),"")</f>
        <v/>
      </c>
      <c r="P827" s="313"/>
      <c r="Q827" s="317" t="str">
        <f>IF(OR($M827=0,L827&lt;&gt;0),"",IFERROR(VLOOKUP($E827,'SD Abgabe'!$A$32:$N$610,'SD Abgabe'!$E$28,FALSE),""))</f>
        <v/>
      </c>
      <c r="R827" s="87"/>
      <c r="S827" s="81" t="str">
        <f t="shared" si="246"/>
        <v/>
      </c>
      <c r="T827" s="82">
        <f>IF(M827="Tierische Erzeugnisse",IF(OR($M827=0,L827&lt;&gt;0,U827&gt;0),"",IFERROR(VLOOKUP($E827,'SD Abgabe'!$A$32:$N$4326,'SD Abgabe'!$J$28,FALSE),0)),)</f>
        <v>0</v>
      </c>
      <c r="U827" s="83"/>
      <c r="V827" s="81" t="str">
        <f t="shared" si="258"/>
        <v/>
      </c>
      <c r="W827" s="82">
        <f>IF(M827="organische Düngemittel",IF(OR($M827=0,L827&lt;&gt;0,X827&gt;0),"",IFERROR(VLOOKUP($E827,'SD Abgabe'!$A$32:$N$4326,'SD Abgabe'!$J$28,FALSE),)),)</f>
        <v>0</v>
      </c>
      <c r="X827" s="84"/>
      <c r="Y827" s="85" t="str">
        <f ca="1">IFERROR(VLOOKUP($E827,'SD Abgabe'!$A$32:$N$610,Y$20,FALSE),"")</f>
        <v/>
      </c>
      <c r="Z827" s="86" t="str">
        <f ca="1">IFERROR(IF(AND(J827&lt;&gt;"eigene Stoffe",VLOOKUP($E827,'SD Abgabe'!$A$32:$N$610,'SD Abgabe'!$G$28,FALSE)=0),"",IF($L827&lt;&gt;0,"",IFERROR(IF(AND(P827&gt;0,O827&lt;&gt;"",Q827&lt;&gt;"t TM"),VLOOKUP($E827,'SD Abgabe'!$A$32:$N$610,'SD Abgabe'!$G$28,FALSE)/O827*P827,VLOOKUP($E827,'SD Abgabe'!$A$32:$N$610,'SD Abgabe'!$G$28,FALSE)),""))),"")</f>
        <v/>
      </c>
      <c r="AA827" s="87"/>
      <c r="AB827" s="86" t="str">
        <f ca="1">IFERROR(IF(AND(J827&lt;&gt;"eigene Stoffe",VLOOKUP($E827,'SD Abgabe'!$A$32:$N$610,'SD Abgabe'!$H$28,FALSE)=0),"",IF($L827&lt;&gt;0,"",IFERROR(IF(AND(P827&gt;0,O827&lt;&gt;"",Q827&lt;&gt;"t TM"),VLOOKUP($E827,'SD Abgabe'!$A$32:$N$610,'SD Abgabe'!$H$28,FALSE)/O827*P827,VLOOKUP($E827,'SD Abgabe'!$A$32:$N$610,'SD Abgabe'!$H$28,FALSE)),""))),"")</f>
        <v/>
      </c>
      <c r="AC827" s="87"/>
      <c r="AD827" s="424" t="s">
        <v>667</v>
      </c>
      <c r="AE827" s="26" t="str">
        <f>IF($M827=0,"",IFERROR(VLOOKUP($E827,'SD Abgabe'!$A$32:$N$556,AE$20,FALSE),""))</f>
        <v/>
      </c>
      <c r="AF827" s="15">
        <f t="shared" ca="1" si="259"/>
        <v>0</v>
      </c>
      <c r="AG827">
        <f t="shared" ca="1" si="247"/>
        <v>0</v>
      </c>
      <c r="AH827">
        <f t="shared" ca="1" si="248"/>
        <v>0</v>
      </c>
      <c r="AI827">
        <f t="shared" ca="1" si="249"/>
        <v>0</v>
      </c>
      <c r="AJ827">
        <f t="shared" ca="1" si="250"/>
        <v>0</v>
      </c>
      <c r="AK827">
        <f t="shared" si="260"/>
        <v>0</v>
      </c>
      <c r="AL827" s="28" t="e">
        <f ca="1">COUNTIF(OFFSET('SD Abgabe'!$C$32,VLOOKUP(J827,Art_Abgabe,3,FALSE),0,VLOOKUP(J827,Art_Abgabe,4,FALSE)-VLOOKUP(J827,Art_Abgabe,3,FALSE)+1,1),K827)</f>
        <v>#N/A</v>
      </c>
      <c r="AM827" s="14">
        <f ca="1">COUNTIF(OFFSET('SD Abgabe'!$M$32,VLOOKUP(E827,'SD Abgabe'!$A$33:$X$485,'SD Abgabe'!$X$28,FALSE),0,1,VLOOKUP(E827,'SD Abgabe'!$A$33:$Y$485,'SD Abgabe'!$Y$28,FALSE)),M827)</f>
        <v>0</v>
      </c>
      <c r="AN827" s="91">
        <f t="shared" ca="1" si="251"/>
        <v>0</v>
      </c>
      <c r="AO827" s="98">
        <f t="shared" si="261"/>
        <v>3</v>
      </c>
      <c r="AP827" s="98">
        <f t="shared" si="252"/>
        <v>0</v>
      </c>
      <c r="AQ827" s="17" t="str">
        <f t="shared" si="253"/>
        <v>1900-1-Abgabe</v>
      </c>
    </row>
    <row r="828" spans="1:43">
      <c r="A828" s="98">
        <f t="shared" si="242"/>
        <v>0</v>
      </c>
      <c r="B828" s="98" t="str">
        <f>IF(C828=1,SUM($C$23:C828),"")</f>
        <v/>
      </c>
      <c r="C828" s="98">
        <f t="shared" si="243"/>
        <v>0</v>
      </c>
      <c r="D828" t="str">
        <f t="shared" si="255"/>
        <v>1900-1-Abgabe-</v>
      </c>
      <c r="E828" s="7" t="str">
        <f t="shared" ca="1" si="244"/>
        <v>-</v>
      </c>
      <c r="F828" s="7">
        <f t="shared" si="256"/>
        <v>1900</v>
      </c>
      <c r="G828" s="7">
        <f t="shared" si="257"/>
        <v>1</v>
      </c>
      <c r="H828" s="162">
        <f t="shared" si="254"/>
        <v>806</v>
      </c>
      <c r="I828" s="77"/>
      <c r="J828" s="78"/>
      <c r="K828" s="79"/>
      <c r="L828" s="80"/>
      <c r="M828" s="177"/>
      <c r="N828" s="309" t="str">
        <f t="shared" ca="1" si="245"/>
        <v/>
      </c>
      <c r="O828" s="310" t="str">
        <f ca="1">IFERROR(IF(VLOOKUP($E828,'SD Abgabe'!$A$32:$N$610,'SD Abgabe'!$D$28,FALSE)=0,"",VLOOKUP($E828,'SD Abgabe'!$A$32:$N$610,'SD Abgabe'!$D$28,FALSE)),"")</f>
        <v/>
      </c>
      <c r="P828" s="313"/>
      <c r="Q828" s="317" t="str">
        <f>IF(OR($M828=0,L828&lt;&gt;0),"",IFERROR(VLOOKUP($E828,'SD Abgabe'!$A$32:$N$610,'SD Abgabe'!$E$28,FALSE),""))</f>
        <v/>
      </c>
      <c r="R828" s="87"/>
      <c r="S828" s="81" t="str">
        <f t="shared" si="246"/>
        <v/>
      </c>
      <c r="T828" s="82">
        <f>IF(M828="Tierische Erzeugnisse",IF(OR($M828=0,L828&lt;&gt;0,U828&gt;0),"",IFERROR(VLOOKUP($E828,'SD Abgabe'!$A$32:$N$4326,'SD Abgabe'!$J$28,FALSE),0)),)</f>
        <v>0</v>
      </c>
      <c r="U828" s="83"/>
      <c r="V828" s="81" t="str">
        <f t="shared" si="258"/>
        <v/>
      </c>
      <c r="W828" s="82">
        <f>IF(M828="organische Düngemittel",IF(OR($M828=0,L828&lt;&gt;0,X828&gt;0),"",IFERROR(VLOOKUP($E828,'SD Abgabe'!$A$32:$N$4326,'SD Abgabe'!$J$28,FALSE),)),)</f>
        <v>0</v>
      </c>
      <c r="X828" s="84"/>
      <c r="Y828" s="85" t="str">
        <f ca="1">IFERROR(VLOOKUP($E828,'SD Abgabe'!$A$32:$N$610,Y$20,FALSE),"")</f>
        <v/>
      </c>
      <c r="Z828" s="86" t="str">
        <f ca="1">IFERROR(IF(AND(J828&lt;&gt;"eigene Stoffe",VLOOKUP($E828,'SD Abgabe'!$A$32:$N$610,'SD Abgabe'!$G$28,FALSE)=0),"",IF($L828&lt;&gt;0,"",IFERROR(IF(AND(P828&gt;0,O828&lt;&gt;"",Q828&lt;&gt;"t TM"),VLOOKUP($E828,'SD Abgabe'!$A$32:$N$610,'SD Abgabe'!$G$28,FALSE)/O828*P828,VLOOKUP($E828,'SD Abgabe'!$A$32:$N$610,'SD Abgabe'!$G$28,FALSE)),""))),"")</f>
        <v/>
      </c>
      <c r="AA828" s="87"/>
      <c r="AB828" s="86" t="str">
        <f ca="1">IFERROR(IF(AND(J828&lt;&gt;"eigene Stoffe",VLOOKUP($E828,'SD Abgabe'!$A$32:$N$610,'SD Abgabe'!$H$28,FALSE)=0),"",IF($L828&lt;&gt;0,"",IFERROR(IF(AND(P828&gt;0,O828&lt;&gt;"",Q828&lt;&gt;"t TM"),VLOOKUP($E828,'SD Abgabe'!$A$32:$N$610,'SD Abgabe'!$H$28,FALSE)/O828*P828,VLOOKUP($E828,'SD Abgabe'!$A$32:$N$610,'SD Abgabe'!$H$28,FALSE)),""))),"")</f>
        <v/>
      </c>
      <c r="AC828" s="87"/>
      <c r="AD828" s="424" t="s">
        <v>667</v>
      </c>
      <c r="AE828" s="26" t="str">
        <f>IF($M828=0,"",IFERROR(VLOOKUP($E828,'SD Abgabe'!$A$32:$N$556,AE$20,FALSE),""))</f>
        <v/>
      </c>
      <c r="AF828" s="15">
        <f t="shared" ca="1" si="259"/>
        <v>0</v>
      </c>
      <c r="AG828">
        <f t="shared" ca="1" si="247"/>
        <v>0</v>
      </c>
      <c r="AH828">
        <f t="shared" ca="1" si="248"/>
        <v>0</v>
      </c>
      <c r="AI828">
        <f t="shared" ca="1" si="249"/>
        <v>0</v>
      </c>
      <c r="AJ828">
        <f t="shared" ca="1" si="250"/>
        <v>0</v>
      </c>
      <c r="AK828">
        <f t="shared" si="260"/>
        <v>0</v>
      </c>
      <c r="AL828" s="28" t="e">
        <f ca="1">COUNTIF(OFFSET('SD Abgabe'!$C$32,VLOOKUP(J828,Art_Abgabe,3,FALSE),0,VLOOKUP(J828,Art_Abgabe,4,FALSE)-VLOOKUP(J828,Art_Abgabe,3,FALSE)+1,1),K828)</f>
        <v>#N/A</v>
      </c>
      <c r="AM828" s="14">
        <f ca="1">COUNTIF(OFFSET('SD Abgabe'!$M$32,VLOOKUP(E828,'SD Abgabe'!$A$33:$X$485,'SD Abgabe'!$X$28,FALSE),0,1,VLOOKUP(E828,'SD Abgabe'!$A$33:$Y$485,'SD Abgabe'!$Y$28,FALSE)),M828)</f>
        <v>0</v>
      </c>
      <c r="AN828" s="91">
        <f t="shared" ca="1" si="251"/>
        <v>0</v>
      </c>
      <c r="AO828" s="98">
        <f t="shared" si="261"/>
        <v>3</v>
      </c>
      <c r="AP828" s="98">
        <f t="shared" si="252"/>
        <v>0</v>
      </c>
      <c r="AQ828" s="17" t="str">
        <f t="shared" si="253"/>
        <v>1900-1-Abgabe</v>
      </c>
    </row>
    <row r="829" spans="1:43">
      <c r="A829" s="98">
        <f t="shared" si="242"/>
        <v>0</v>
      </c>
      <c r="B829" s="98" t="str">
        <f>IF(C829=1,SUM($C$23:C829),"")</f>
        <v/>
      </c>
      <c r="C829" s="98">
        <f t="shared" si="243"/>
        <v>0</v>
      </c>
      <c r="D829" t="str">
        <f t="shared" si="255"/>
        <v>1900-1-Abgabe-</v>
      </c>
      <c r="E829" s="7" t="str">
        <f t="shared" ca="1" si="244"/>
        <v>-</v>
      </c>
      <c r="F829" s="7">
        <f t="shared" si="256"/>
        <v>1900</v>
      </c>
      <c r="G829" s="7">
        <f t="shared" si="257"/>
        <v>1</v>
      </c>
      <c r="H829" s="162">
        <f t="shared" si="254"/>
        <v>807</v>
      </c>
      <c r="I829" s="77"/>
      <c r="J829" s="78"/>
      <c r="K829" s="79"/>
      <c r="L829" s="80"/>
      <c r="M829" s="177"/>
      <c r="N829" s="309" t="str">
        <f t="shared" ca="1" si="245"/>
        <v/>
      </c>
      <c r="O829" s="310" t="str">
        <f ca="1">IFERROR(IF(VLOOKUP($E829,'SD Abgabe'!$A$32:$N$610,'SD Abgabe'!$D$28,FALSE)=0,"",VLOOKUP($E829,'SD Abgabe'!$A$32:$N$610,'SD Abgabe'!$D$28,FALSE)),"")</f>
        <v/>
      </c>
      <c r="P829" s="313"/>
      <c r="Q829" s="317" t="str">
        <f>IF(OR($M829=0,L829&lt;&gt;0),"",IFERROR(VLOOKUP($E829,'SD Abgabe'!$A$32:$N$610,'SD Abgabe'!$E$28,FALSE),""))</f>
        <v/>
      </c>
      <c r="R829" s="87"/>
      <c r="S829" s="81" t="str">
        <f t="shared" si="246"/>
        <v/>
      </c>
      <c r="T829" s="82">
        <f>IF(M829="Tierische Erzeugnisse",IF(OR($M829=0,L829&lt;&gt;0,U829&gt;0),"",IFERROR(VLOOKUP($E829,'SD Abgabe'!$A$32:$N$4326,'SD Abgabe'!$J$28,FALSE),0)),)</f>
        <v>0</v>
      </c>
      <c r="U829" s="83"/>
      <c r="V829" s="81" t="str">
        <f t="shared" si="258"/>
        <v/>
      </c>
      <c r="W829" s="82">
        <f>IF(M829="organische Düngemittel",IF(OR($M829=0,L829&lt;&gt;0,X829&gt;0),"",IFERROR(VLOOKUP($E829,'SD Abgabe'!$A$32:$N$4326,'SD Abgabe'!$J$28,FALSE),)),)</f>
        <v>0</v>
      </c>
      <c r="X829" s="84"/>
      <c r="Y829" s="85" t="str">
        <f ca="1">IFERROR(VLOOKUP($E829,'SD Abgabe'!$A$32:$N$610,Y$20,FALSE),"")</f>
        <v/>
      </c>
      <c r="Z829" s="86" t="str">
        <f ca="1">IFERROR(IF(AND(J829&lt;&gt;"eigene Stoffe",VLOOKUP($E829,'SD Abgabe'!$A$32:$N$610,'SD Abgabe'!$G$28,FALSE)=0),"",IF($L829&lt;&gt;0,"",IFERROR(IF(AND(P829&gt;0,O829&lt;&gt;"",Q829&lt;&gt;"t TM"),VLOOKUP($E829,'SD Abgabe'!$A$32:$N$610,'SD Abgabe'!$G$28,FALSE)/O829*P829,VLOOKUP($E829,'SD Abgabe'!$A$32:$N$610,'SD Abgabe'!$G$28,FALSE)),""))),"")</f>
        <v/>
      </c>
      <c r="AA829" s="87"/>
      <c r="AB829" s="86" t="str">
        <f ca="1">IFERROR(IF(AND(J829&lt;&gt;"eigene Stoffe",VLOOKUP($E829,'SD Abgabe'!$A$32:$N$610,'SD Abgabe'!$H$28,FALSE)=0),"",IF($L829&lt;&gt;0,"",IFERROR(IF(AND(P829&gt;0,O829&lt;&gt;"",Q829&lt;&gt;"t TM"),VLOOKUP($E829,'SD Abgabe'!$A$32:$N$610,'SD Abgabe'!$H$28,FALSE)/O829*P829,VLOOKUP($E829,'SD Abgabe'!$A$32:$N$610,'SD Abgabe'!$H$28,FALSE)),""))),"")</f>
        <v/>
      </c>
      <c r="AC829" s="87"/>
      <c r="AD829" s="424" t="s">
        <v>667</v>
      </c>
      <c r="AE829" s="26" t="str">
        <f>IF($M829=0,"",IFERROR(VLOOKUP($E829,'SD Abgabe'!$A$32:$N$556,AE$20,FALSE),""))</f>
        <v/>
      </c>
      <c r="AF829" s="15">
        <f t="shared" ca="1" si="259"/>
        <v>0</v>
      </c>
      <c r="AG829">
        <f t="shared" ca="1" si="247"/>
        <v>0</v>
      </c>
      <c r="AH829">
        <f t="shared" ca="1" si="248"/>
        <v>0</v>
      </c>
      <c r="AI829">
        <f t="shared" ca="1" si="249"/>
        <v>0</v>
      </c>
      <c r="AJ829">
        <f t="shared" ca="1" si="250"/>
        <v>0</v>
      </c>
      <c r="AK829">
        <f t="shared" si="260"/>
        <v>0</v>
      </c>
      <c r="AL829" s="28" t="e">
        <f ca="1">COUNTIF(OFFSET('SD Abgabe'!$C$32,VLOOKUP(J829,Art_Abgabe,3,FALSE),0,VLOOKUP(J829,Art_Abgabe,4,FALSE)-VLOOKUP(J829,Art_Abgabe,3,FALSE)+1,1),K829)</f>
        <v>#N/A</v>
      </c>
      <c r="AM829" s="14">
        <f ca="1">COUNTIF(OFFSET('SD Abgabe'!$M$32,VLOOKUP(E829,'SD Abgabe'!$A$33:$X$485,'SD Abgabe'!$X$28,FALSE),0,1,VLOOKUP(E829,'SD Abgabe'!$A$33:$Y$485,'SD Abgabe'!$Y$28,FALSE)),M829)</f>
        <v>0</v>
      </c>
      <c r="AN829" s="91">
        <f t="shared" ca="1" si="251"/>
        <v>0</v>
      </c>
      <c r="AO829" s="98">
        <f t="shared" si="261"/>
        <v>3</v>
      </c>
      <c r="AP829" s="98">
        <f t="shared" si="252"/>
        <v>0</v>
      </c>
      <c r="AQ829" s="17" t="str">
        <f t="shared" si="253"/>
        <v>1900-1-Abgabe</v>
      </c>
    </row>
    <row r="830" spans="1:43">
      <c r="A830" s="98">
        <f t="shared" si="242"/>
        <v>0</v>
      </c>
      <c r="B830" s="98" t="str">
        <f>IF(C830=1,SUM($C$23:C830),"")</f>
        <v/>
      </c>
      <c r="C830" s="98">
        <f t="shared" si="243"/>
        <v>0</v>
      </c>
      <c r="D830" t="str">
        <f t="shared" si="255"/>
        <v>1900-1-Abgabe-</v>
      </c>
      <c r="E830" s="7" t="str">
        <f t="shared" ca="1" si="244"/>
        <v>-</v>
      </c>
      <c r="F830" s="7">
        <f t="shared" si="256"/>
        <v>1900</v>
      </c>
      <c r="G830" s="7">
        <f t="shared" si="257"/>
        <v>1</v>
      </c>
      <c r="H830" s="162">
        <f t="shared" si="254"/>
        <v>808</v>
      </c>
      <c r="I830" s="77"/>
      <c r="J830" s="78"/>
      <c r="K830" s="79"/>
      <c r="L830" s="80"/>
      <c r="M830" s="177"/>
      <c r="N830" s="309" t="str">
        <f t="shared" ca="1" si="245"/>
        <v/>
      </c>
      <c r="O830" s="310" t="str">
        <f ca="1">IFERROR(IF(VLOOKUP($E830,'SD Abgabe'!$A$32:$N$610,'SD Abgabe'!$D$28,FALSE)=0,"",VLOOKUP($E830,'SD Abgabe'!$A$32:$N$610,'SD Abgabe'!$D$28,FALSE)),"")</f>
        <v/>
      </c>
      <c r="P830" s="313"/>
      <c r="Q830" s="317" t="str">
        <f>IF(OR($M830=0,L830&lt;&gt;0),"",IFERROR(VLOOKUP($E830,'SD Abgabe'!$A$32:$N$610,'SD Abgabe'!$E$28,FALSE),""))</f>
        <v/>
      </c>
      <c r="R830" s="87"/>
      <c r="S830" s="81" t="str">
        <f t="shared" si="246"/>
        <v/>
      </c>
      <c r="T830" s="82">
        <f>IF(M830="Tierische Erzeugnisse",IF(OR($M830=0,L830&lt;&gt;0,U830&gt;0),"",IFERROR(VLOOKUP($E830,'SD Abgabe'!$A$32:$N$4326,'SD Abgabe'!$J$28,FALSE),0)),)</f>
        <v>0</v>
      </c>
      <c r="U830" s="83"/>
      <c r="V830" s="81" t="str">
        <f t="shared" si="258"/>
        <v/>
      </c>
      <c r="W830" s="82">
        <f>IF(M830="organische Düngemittel",IF(OR($M830=0,L830&lt;&gt;0,X830&gt;0),"",IFERROR(VLOOKUP($E830,'SD Abgabe'!$A$32:$N$4326,'SD Abgabe'!$J$28,FALSE),)),)</f>
        <v>0</v>
      </c>
      <c r="X830" s="84"/>
      <c r="Y830" s="85" t="str">
        <f ca="1">IFERROR(VLOOKUP($E830,'SD Abgabe'!$A$32:$N$610,Y$20,FALSE),"")</f>
        <v/>
      </c>
      <c r="Z830" s="86" t="str">
        <f ca="1">IFERROR(IF(AND(J830&lt;&gt;"eigene Stoffe",VLOOKUP($E830,'SD Abgabe'!$A$32:$N$610,'SD Abgabe'!$G$28,FALSE)=0),"",IF($L830&lt;&gt;0,"",IFERROR(IF(AND(P830&gt;0,O830&lt;&gt;"",Q830&lt;&gt;"t TM"),VLOOKUP($E830,'SD Abgabe'!$A$32:$N$610,'SD Abgabe'!$G$28,FALSE)/O830*P830,VLOOKUP($E830,'SD Abgabe'!$A$32:$N$610,'SD Abgabe'!$G$28,FALSE)),""))),"")</f>
        <v/>
      </c>
      <c r="AA830" s="87"/>
      <c r="AB830" s="86" t="str">
        <f ca="1">IFERROR(IF(AND(J830&lt;&gt;"eigene Stoffe",VLOOKUP($E830,'SD Abgabe'!$A$32:$N$610,'SD Abgabe'!$H$28,FALSE)=0),"",IF($L830&lt;&gt;0,"",IFERROR(IF(AND(P830&gt;0,O830&lt;&gt;"",Q830&lt;&gt;"t TM"),VLOOKUP($E830,'SD Abgabe'!$A$32:$N$610,'SD Abgabe'!$H$28,FALSE)/O830*P830,VLOOKUP($E830,'SD Abgabe'!$A$32:$N$610,'SD Abgabe'!$H$28,FALSE)),""))),"")</f>
        <v/>
      </c>
      <c r="AC830" s="87"/>
      <c r="AD830" s="424" t="s">
        <v>667</v>
      </c>
      <c r="AE830" s="26" t="str">
        <f>IF($M830=0,"",IFERROR(VLOOKUP($E830,'SD Abgabe'!$A$32:$N$556,AE$20,FALSE),""))</f>
        <v/>
      </c>
      <c r="AF830" s="15">
        <f t="shared" ca="1" si="259"/>
        <v>0</v>
      </c>
      <c r="AG830">
        <f t="shared" ca="1" si="247"/>
        <v>0</v>
      </c>
      <c r="AH830">
        <f t="shared" ca="1" si="248"/>
        <v>0</v>
      </c>
      <c r="AI830">
        <f t="shared" ca="1" si="249"/>
        <v>0</v>
      </c>
      <c r="AJ830">
        <f t="shared" ca="1" si="250"/>
        <v>0</v>
      </c>
      <c r="AK830">
        <f t="shared" si="260"/>
        <v>0</v>
      </c>
      <c r="AL830" s="28" t="e">
        <f ca="1">COUNTIF(OFFSET('SD Abgabe'!$C$32,VLOOKUP(J830,Art_Abgabe,3,FALSE),0,VLOOKUP(J830,Art_Abgabe,4,FALSE)-VLOOKUP(J830,Art_Abgabe,3,FALSE)+1,1),K830)</f>
        <v>#N/A</v>
      </c>
      <c r="AM830" s="14">
        <f ca="1">COUNTIF(OFFSET('SD Abgabe'!$M$32,VLOOKUP(E830,'SD Abgabe'!$A$33:$X$485,'SD Abgabe'!$X$28,FALSE),0,1,VLOOKUP(E830,'SD Abgabe'!$A$33:$Y$485,'SD Abgabe'!$Y$28,FALSE)),M830)</f>
        <v>0</v>
      </c>
      <c r="AN830" s="91">
        <f t="shared" ca="1" si="251"/>
        <v>0</v>
      </c>
      <c r="AO830" s="98">
        <f t="shared" si="261"/>
        <v>3</v>
      </c>
      <c r="AP830" s="98">
        <f t="shared" si="252"/>
        <v>0</v>
      </c>
      <c r="AQ830" s="17" t="str">
        <f t="shared" si="253"/>
        <v>1900-1-Abgabe</v>
      </c>
    </row>
    <row r="831" spans="1:43">
      <c r="A831" s="98">
        <f t="shared" si="242"/>
        <v>0</v>
      </c>
      <c r="B831" s="98" t="str">
        <f>IF(C831=1,SUM($C$23:C831),"")</f>
        <v/>
      </c>
      <c r="C831" s="98">
        <f t="shared" si="243"/>
        <v>0</v>
      </c>
      <c r="D831" t="str">
        <f t="shared" si="255"/>
        <v>1900-1-Abgabe-</v>
      </c>
      <c r="E831" s="7" t="str">
        <f t="shared" ca="1" si="244"/>
        <v>-</v>
      </c>
      <c r="F831" s="7">
        <f t="shared" si="256"/>
        <v>1900</v>
      </c>
      <c r="G831" s="7">
        <f t="shared" si="257"/>
        <v>1</v>
      </c>
      <c r="H831" s="162">
        <f t="shared" si="254"/>
        <v>809</v>
      </c>
      <c r="I831" s="77"/>
      <c r="J831" s="78"/>
      <c r="K831" s="79"/>
      <c r="L831" s="80"/>
      <c r="M831" s="177"/>
      <c r="N831" s="309" t="str">
        <f t="shared" ca="1" si="245"/>
        <v/>
      </c>
      <c r="O831" s="310" t="str">
        <f ca="1">IFERROR(IF(VLOOKUP($E831,'SD Abgabe'!$A$32:$N$610,'SD Abgabe'!$D$28,FALSE)=0,"",VLOOKUP($E831,'SD Abgabe'!$A$32:$N$610,'SD Abgabe'!$D$28,FALSE)),"")</f>
        <v/>
      </c>
      <c r="P831" s="313"/>
      <c r="Q831" s="317" t="str">
        <f>IF(OR($M831=0,L831&lt;&gt;0),"",IFERROR(VLOOKUP($E831,'SD Abgabe'!$A$32:$N$610,'SD Abgabe'!$E$28,FALSE),""))</f>
        <v/>
      </c>
      <c r="R831" s="87"/>
      <c r="S831" s="81" t="str">
        <f t="shared" si="246"/>
        <v/>
      </c>
      <c r="T831" s="82">
        <f>IF(M831="Tierische Erzeugnisse",IF(OR($M831=0,L831&lt;&gt;0,U831&gt;0),"",IFERROR(VLOOKUP($E831,'SD Abgabe'!$A$32:$N$4326,'SD Abgabe'!$J$28,FALSE),0)),)</f>
        <v>0</v>
      </c>
      <c r="U831" s="83"/>
      <c r="V831" s="81" t="str">
        <f t="shared" si="258"/>
        <v/>
      </c>
      <c r="W831" s="82">
        <f>IF(M831="organische Düngemittel",IF(OR($M831=0,L831&lt;&gt;0,X831&gt;0),"",IFERROR(VLOOKUP($E831,'SD Abgabe'!$A$32:$N$4326,'SD Abgabe'!$J$28,FALSE),)),)</f>
        <v>0</v>
      </c>
      <c r="X831" s="84"/>
      <c r="Y831" s="85" t="str">
        <f ca="1">IFERROR(VLOOKUP($E831,'SD Abgabe'!$A$32:$N$610,Y$20,FALSE),"")</f>
        <v/>
      </c>
      <c r="Z831" s="86" t="str">
        <f ca="1">IFERROR(IF(AND(J831&lt;&gt;"eigene Stoffe",VLOOKUP($E831,'SD Abgabe'!$A$32:$N$610,'SD Abgabe'!$G$28,FALSE)=0),"",IF($L831&lt;&gt;0,"",IFERROR(IF(AND(P831&gt;0,O831&lt;&gt;"",Q831&lt;&gt;"t TM"),VLOOKUP($E831,'SD Abgabe'!$A$32:$N$610,'SD Abgabe'!$G$28,FALSE)/O831*P831,VLOOKUP($E831,'SD Abgabe'!$A$32:$N$610,'SD Abgabe'!$G$28,FALSE)),""))),"")</f>
        <v/>
      </c>
      <c r="AA831" s="87"/>
      <c r="AB831" s="86" t="str">
        <f ca="1">IFERROR(IF(AND(J831&lt;&gt;"eigene Stoffe",VLOOKUP($E831,'SD Abgabe'!$A$32:$N$610,'SD Abgabe'!$H$28,FALSE)=0),"",IF($L831&lt;&gt;0,"",IFERROR(IF(AND(P831&gt;0,O831&lt;&gt;"",Q831&lt;&gt;"t TM"),VLOOKUP($E831,'SD Abgabe'!$A$32:$N$610,'SD Abgabe'!$H$28,FALSE)/O831*P831,VLOOKUP($E831,'SD Abgabe'!$A$32:$N$610,'SD Abgabe'!$H$28,FALSE)),""))),"")</f>
        <v/>
      </c>
      <c r="AC831" s="87"/>
      <c r="AD831" s="424" t="s">
        <v>667</v>
      </c>
      <c r="AE831" s="26" t="str">
        <f>IF($M831=0,"",IFERROR(VLOOKUP($E831,'SD Abgabe'!$A$32:$N$556,AE$20,FALSE),""))</f>
        <v/>
      </c>
      <c r="AF831" s="15">
        <f t="shared" ca="1" si="259"/>
        <v>0</v>
      </c>
      <c r="AG831">
        <f t="shared" ca="1" si="247"/>
        <v>0</v>
      </c>
      <c r="AH831">
        <f t="shared" ca="1" si="248"/>
        <v>0</v>
      </c>
      <c r="AI831">
        <f t="shared" ca="1" si="249"/>
        <v>0</v>
      </c>
      <c r="AJ831">
        <f t="shared" ca="1" si="250"/>
        <v>0</v>
      </c>
      <c r="AK831">
        <f t="shared" si="260"/>
        <v>0</v>
      </c>
      <c r="AL831" s="28" t="e">
        <f ca="1">COUNTIF(OFFSET('SD Abgabe'!$C$32,VLOOKUP(J831,Art_Abgabe,3,FALSE),0,VLOOKUP(J831,Art_Abgabe,4,FALSE)-VLOOKUP(J831,Art_Abgabe,3,FALSE)+1,1),K831)</f>
        <v>#N/A</v>
      </c>
      <c r="AM831" s="14">
        <f ca="1">COUNTIF(OFFSET('SD Abgabe'!$M$32,VLOOKUP(E831,'SD Abgabe'!$A$33:$X$485,'SD Abgabe'!$X$28,FALSE),0,1,VLOOKUP(E831,'SD Abgabe'!$A$33:$Y$485,'SD Abgabe'!$Y$28,FALSE)),M831)</f>
        <v>0</v>
      </c>
      <c r="AN831" s="91">
        <f t="shared" ca="1" si="251"/>
        <v>0</v>
      </c>
      <c r="AO831" s="98">
        <f t="shared" si="261"/>
        <v>3</v>
      </c>
      <c r="AP831" s="98">
        <f t="shared" si="252"/>
        <v>0</v>
      </c>
      <c r="AQ831" s="17" t="str">
        <f t="shared" si="253"/>
        <v>1900-1-Abgabe</v>
      </c>
    </row>
    <row r="832" spans="1:43">
      <c r="A832" s="98">
        <f t="shared" si="242"/>
        <v>0</v>
      </c>
      <c r="B832" s="98" t="str">
        <f>IF(C832=1,SUM($C$23:C832),"")</f>
        <v/>
      </c>
      <c r="C832" s="98">
        <f t="shared" si="243"/>
        <v>0</v>
      </c>
      <c r="D832" t="str">
        <f t="shared" si="255"/>
        <v>1900-1-Abgabe-</v>
      </c>
      <c r="E832" s="7" t="str">
        <f t="shared" ca="1" si="244"/>
        <v>-</v>
      </c>
      <c r="F832" s="7">
        <f t="shared" si="256"/>
        <v>1900</v>
      </c>
      <c r="G832" s="7">
        <f t="shared" si="257"/>
        <v>1</v>
      </c>
      <c r="H832" s="162">
        <f t="shared" si="254"/>
        <v>810</v>
      </c>
      <c r="I832" s="77"/>
      <c r="J832" s="78"/>
      <c r="K832" s="79"/>
      <c r="L832" s="80"/>
      <c r="M832" s="177"/>
      <c r="N832" s="309" t="str">
        <f t="shared" ca="1" si="245"/>
        <v/>
      </c>
      <c r="O832" s="310" t="str">
        <f ca="1">IFERROR(IF(VLOOKUP($E832,'SD Abgabe'!$A$32:$N$610,'SD Abgabe'!$D$28,FALSE)=0,"",VLOOKUP($E832,'SD Abgabe'!$A$32:$N$610,'SD Abgabe'!$D$28,FALSE)),"")</f>
        <v/>
      </c>
      <c r="P832" s="313"/>
      <c r="Q832" s="317" t="str">
        <f>IF(OR($M832=0,L832&lt;&gt;0),"",IFERROR(VLOOKUP($E832,'SD Abgabe'!$A$32:$N$610,'SD Abgabe'!$E$28,FALSE),""))</f>
        <v/>
      </c>
      <c r="R832" s="87"/>
      <c r="S832" s="81" t="str">
        <f t="shared" si="246"/>
        <v/>
      </c>
      <c r="T832" s="82">
        <f>IF(M832="Tierische Erzeugnisse",IF(OR($M832=0,L832&lt;&gt;0,U832&gt;0),"",IFERROR(VLOOKUP($E832,'SD Abgabe'!$A$32:$N$4326,'SD Abgabe'!$J$28,FALSE),0)),)</f>
        <v>0</v>
      </c>
      <c r="U832" s="83"/>
      <c r="V832" s="81" t="str">
        <f t="shared" si="258"/>
        <v/>
      </c>
      <c r="W832" s="82">
        <f>IF(M832="organische Düngemittel",IF(OR($M832=0,L832&lt;&gt;0,X832&gt;0),"",IFERROR(VLOOKUP($E832,'SD Abgabe'!$A$32:$N$4326,'SD Abgabe'!$J$28,FALSE),)),)</f>
        <v>0</v>
      </c>
      <c r="X832" s="84"/>
      <c r="Y832" s="85" t="str">
        <f ca="1">IFERROR(VLOOKUP($E832,'SD Abgabe'!$A$32:$N$610,Y$20,FALSE),"")</f>
        <v/>
      </c>
      <c r="Z832" s="86" t="str">
        <f ca="1">IFERROR(IF(AND(J832&lt;&gt;"eigene Stoffe",VLOOKUP($E832,'SD Abgabe'!$A$32:$N$610,'SD Abgabe'!$G$28,FALSE)=0),"",IF($L832&lt;&gt;0,"",IFERROR(IF(AND(P832&gt;0,O832&lt;&gt;"",Q832&lt;&gt;"t TM"),VLOOKUP($E832,'SD Abgabe'!$A$32:$N$610,'SD Abgabe'!$G$28,FALSE)/O832*P832,VLOOKUP($E832,'SD Abgabe'!$A$32:$N$610,'SD Abgabe'!$G$28,FALSE)),""))),"")</f>
        <v/>
      </c>
      <c r="AA832" s="87"/>
      <c r="AB832" s="86" t="str">
        <f ca="1">IFERROR(IF(AND(J832&lt;&gt;"eigene Stoffe",VLOOKUP($E832,'SD Abgabe'!$A$32:$N$610,'SD Abgabe'!$H$28,FALSE)=0),"",IF($L832&lt;&gt;0,"",IFERROR(IF(AND(P832&gt;0,O832&lt;&gt;"",Q832&lt;&gt;"t TM"),VLOOKUP($E832,'SD Abgabe'!$A$32:$N$610,'SD Abgabe'!$H$28,FALSE)/O832*P832,VLOOKUP($E832,'SD Abgabe'!$A$32:$N$610,'SD Abgabe'!$H$28,FALSE)),""))),"")</f>
        <v/>
      </c>
      <c r="AC832" s="87"/>
      <c r="AD832" s="424" t="s">
        <v>667</v>
      </c>
      <c r="AE832" s="26" t="str">
        <f>IF($M832=0,"",IFERROR(VLOOKUP($E832,'SD Abgabe'!$A$32:$N$556,AE$20,FALSE),""))</f>
        <v/>
      </c>
      <c r="AF832" s="15">
        <f t="shared" ca="1" si="259"/>
        <v>0</v>
      </c>
      <c r="AG832">
        <f t="shared" ca="1" si="247"/>
        <v>0</v>
      </c>
      <c r="AH832">
        <f t="shared" ca="1" si="248"/>
        <v>0</v>
      </c>
      <c r="AI832">
        <f t="shared" ca="1" si="249"/>
        <v>0</v>
      </c>
      <c r="AJ832">
        <f t="shared" ca="1" si="250"/>
        <v>0</v>
      </c>
      <c r="AK832">
        <f t="shared" si="260"/>
        <v>0</v>
      </c>
      <c r="AL832" s="28" t="e">
        <f ca="1">COUNTIF(OFFSET('SD Abgabe'!$C$32,VLOOKUP(J832,Art_Abgabe,3,FALSE),0,VLOOKUP(J832,Art_Abgabe,4,FALSE)-VLOOKUP(J832,Art_Abgabe,3,FALSE)+1,1),K832)</f>
        <v>#N/A</v>
      </c>
      <c r="AM832" s="14">
        <f ca="1">COUNTIF(OFFSET('SD Abgabe'!$M$32,VLOOKUP(E832,'SD Abgabe'!$A$33:$X$485,'SD Abgabe'!$X$28,FALSE),0,1,VLOOKUP(E832,'SD Abgabe'!$A$33:$Y$485,'SD Abgabe'!$Y$28,FALSE)),M832)</f>
        <v>0</v>
      </c>
      <c r="AN832" s="91">
        <f t="shared" ca="1" si="251"/>
        <v>0</v>
      </c>
      <c r="AO832" s="98">
        <f t="shared" si="261"/>
        <v>3</v>
      </c>
      <c r="AP832" s="98">
        <f t="shared" si="252"/>
        <v>0</v>
      </c>
      <c r="AQ832" s="17" t="str">
        <f t="shared" si="253"/>
        <v>1900-1-Abgabe</v>
      </c>
    </row>
    <row r="833" spans="1:43">
      <c r="A833" s="98">
        <f t="shared" si="242"/>
        <v>0</v>
      </c>
      <c r="B833" s="98" t="str">
        <f>IF(C833=1,SUM($C$23:C833),"")</f>
        <v/>
      </c>
      <c r="C833" s="98">
        <f t="shared" si="243"/>
        <v>0</v>
      </c>
      <c r="D833" t="str">
        <f t="shared" si="255"/>
        <v>1900-1-Abgabe-</v>
      </c>
      <c r="E833" s="7" t="str">
        <f t="shared" ca="1" si="244"/>
        <v>-</v>
      </c>
      <c r="F833" s="7">
        <f t="shared" si="256"/>
        <v>1900</v>
      </c>
      <c r="G833" s="7">
        <f t="shared" si="257"/>
        <v>1</v>
      </c>
      <c r="H833" s="162">
        <f t="shared" si="254"/>
        <v>811</v>
      </c>
      <c r="I833" s="77"/>
      <c r="J833" s="78"/>
      <c r="K833" s="79"/>
      <c r="L833" s="80"/>
      <c r="M833" s="177"/>
      <c r="N833" s="309" t="str">
        <f t="shared" ca="1" si="245"/>
        <v/>
      </c>
      <c r="O833" s="310" t="str">
        <f ca="1">IFERROR(IF(VLOOKUP($E833,'SD Abgabe'!$A$32:$N$610,'SD Abgabe'!$D$28,FALSE)=0,"",VLOOKUP($E833,'SD Abgabe'!$A$32:$N$610,'SD Abgabe'!$D$28,FALSE)),"")</f>
        <v/>
      </c>
      <c r="P833" s="313"/>
      <c r="Q833" s="317" t="str">
        <f>IF(OR($M833=0,L833&lt;&gt;0),"",IFERROR(VLOOKUP($E833,'SD Abgabe'!$A$32:$N$610,'SD Abgabe'!$E$28,FALSE),""))</f>
        <v/>
      </c>
      <c r="R833" s="87"/>
      <c r="S833" s="81" t="str">
        <f t="shared" si="246"/>
        <v/>
      </c>
      <c r="T833" s="82">
        <f>IF(M833="Tierische Erzeugnisse",IF(OR($M833=0,L833&lt;&gt;0,U833&gt;0),"",IFERROR(VLOOKUP($E833,'SD Abgabe'!$A$32:$N$4326,'SD Abgabe'!$J$28,FALSE),0)),)</f>
        <v>0</v>
      </c>
      <c r="U833" s="83"/>
      <c r="V833" s="81" t="str">
        <f t="shared" si="258"/>
        <v/>
      </c>
      <c r="W833" s="82">
        <f>IF(M833="organische Düngemittel",IF(OR($M833=0,L833&lt;&gt;0,X833&gt;0),"",IFERROR(VLOOKUP($E833,'SD Abgabe'!$A$32:$N$4326,'SD Abgabe'!$J$28,FALSE),)),)</f>
        <v>0</v>
      </c>
      <c r="X833" s="84"/>
      <c r="Y833" s="85" t="str">
        <f ca="1">IFERROR(VLOOKUP($E833,'SD Abgabe'!$A$32:$N$610,Y$20,FALSE),"")</f>
        <v/>
      </c>
      <c r="Z833" s="86" t="str">
        <f ca="1">IFERROR(IF(AND(J833&lt;&gt;"eigene Stoffe",VLOOKUP($E833,'SD Abgabe'!$A$32:$N$610,'SD Abgabe'!$G$28,FALSE)=0),"",IF($L833&lt;&gt;0,"",IFERROR(IF(AND(P833&gt;0,O833&lt;&gt;"",Q833&lt;&gt;"t TM"),VLOOKUP($E833,'SD Abgabe'!$A$32:$N$610,'SD Abgabe'!$G$28,FALSE)/O833*P833,VLOOKUP($E833,'SD Abgabe'!$A$32:$N$610,'SD Abgabe'!$G$28,FALSE)),""))),"")</f>
        <v/>
      </c>
      <c r="AA833" s="87"/>
      <c r="AB833" s="86" t="str">
        <f ca="1">IFERROR(IF(AND(J833&lt;&gt;"eigene Stoffe",VLOOKUP($E833,'SD Abgabe'!$A$32:$N$610,'SD Abgabe'!$H$28,FALSE)=0),"",IF($L833&lt;&gt;0,"",IFERROR(IF(AND(P833&gt;0,O833&lt;&gt;"",Q833&lt;&gt;"t TM"),VLOOKUP($E833,'SD Abgabe'!$A$32:$N$610,'SD Abgabe'!$H$28,FALSE)/O833*P833,VLOOKUP($E833,'SD Abgabe'!$A$32:$N$610,'SD Abgabe'!$H$28,FALSE)),""))),"")</f>
        <v/>
      </c>
      <c r="AC833" s="87"/>
      <c r="AD833" s="424" t="s">
        <v>667</v>
      </c>
      <c r="AE833" s="26" t="str">
        <f>IF($M833=0,"",IFERROR(VLOOKUP($E833,'SD Abgabe'!$A$32:$N$556,AE$20,FALSE),""))</f>
        <v/>
      </c>
      <c r="AF833" s="15">
        <f t="shared" ca="1" si="259"/>
        <v>0</v>
      </c>
      <c r="AG833">
        <f t="shared" ca="1" si="247"/>
        <v>0</v>
      </c>
      <c r="AH833">
        <f t="shared" ca="1" si="248"/>
        <v>0</v>
      </c>
      <c r="AI833">
        <f t="shared" ca="1" si="249"/>
        <v>0</v>
      </c>
      <c r="AJ833">
        <f t="shared" ca="1" si="250"/>
        <v>0</v>
      </c>
      <c r="AK833">
        <f t="shared" si="260"/>
        <v>0</v>
      </c>
      <c r="AL833" s="28" t="e">
        <f ca="1">COUNTIF(OFFSET('SD Abgabe'!$C$32,VLOOKUP(J833,Art_Abgabe,3,FALSE),0,VLOOKUP(J833,Art_Abgabe,4,FALSE)-VLOOKUP(J833,Art_Abgabe,3,FALSE)+1,1),K833)</f>
        <v>#N/A</v>
      </c>
      <c r="AM833" s="14">
        <f ca="1">COUNTIF(OFFSET('SD Abgabe'!$M$32,VLOOKUP(E833,'SD Abgabe'!$A$33:$X$485,'SD Abgabe'!$X$28,FALSE),0,1,VLOOKUP(E833,'SD Abgabe'!$A$33:$Y$485,'SD Abgabe'!$Y$28,FALSE)),M833)</f>
        <v>0</v>
      </c>
      <c r="AN833" s="91">
        <f t="shared" ca="1" si="251"/>
        <v>0</v>
      </c>
      <c r="AO833" s="98">
        <f t="shared" si="261"/>
        <v>3</v>
      </c>
      <c r="AP833" s="98">
        <f t="shared" si="252"/>
        <v>0</v>
      </c>
      <c r="AQ833" s="17" t="str">
        <f t="shared" si="253"/>
        <v>1900-1-Abgabe</v>
      </c>
    </row>
    <row r="834" spans="1:43">
      <c r="A834" s="98">
        <f t="shared" si="242"/>
        <v>0</v>
      </c>
      <c r="B834" s="98" t="str">
        <f>IF(C834=1,SUM($C$23:C834),"")</f>
        <v/>
      </c>
      <c r="C834" s="98">
        <f t="shared" si="243"/>
        <v>0</v>
      </c>
      <c r="D834" t="str">
        <f t="shared" si="255"/>
        <v>1900-1-Abgabe-</v>
      </c>
      <c r="E834" s="7" t="str">
        <f t="shared" ca="1" si="244"/>
        <v>-</v>
      </c>
      <c r="F834" s="7">
        <f t="shared" si="256"/>
        <v>1900</v>
      </c>
      <c r="G834" s="7">
        <f t="shared" si="257"/>
        <v>1</v>
      </c>
      <c r="H834" s="162">
        <f t="shared" si="254"/>
        <v>812</v>
      </c>
      <c r="I834" s="77"/>
      <c r="J834" s="78"/>
      <c r="K834" s="79"/>
      <c r="L834" s="80"/>
      <c r="M834" s="177"/>
      <c r="N834" s="309" t="str">
        <f t="shared" ca="1" si="245"/>
        <v/>
      </c>
      <c r="O834" s="310" t="str">
        <f ca="1">IFERROR(IF(VLOOKUP($E834,'SD Abgabe'!$A$32:$N$610,'SD Abgabe'!$D$28,FALSE)=0,"",VLOOKUP($E834,'SD Abgabe'!$A$32:$N$610,'SD Abgabe'!$D$28,FALSE)),"")</f>
        <v/>
      </c>
      <c r="P834" s="313"/>
      <c r="Q834" s="317" t="str">
        <f>IF(OR($M834=0,L834&lt;&gt;0),"",IFERROR(VLOOKUP($E834,'SD Abgabe'!$A$32:$N$610,'SD Abgabe'!$E$28,FALSE),""))</f>
        <v/>
      </c>
      <c r="R834" s="87"/>
      <c r="S834" s="81" t="str">
        <f t="shared" si="246"/>
        <v/>
      </c>
      <c r="T834" s="82">
        <f>IF(M834="Tierische Erzeugnisse",IF(OR($M834=0,L834&lt;&gt;0,U834&gt;0),"",IFERROR(VLOOKUP($E834,'SD Abgabe'!$A$32:$N$4326,'SD Abgabe'!$J$28,FALSE),0)),)</f>
        <v>0</v>
      </c>
      <c r="U834" s="83"/>
      <c r="V834" s="81" t="str">
        <f t="shared" si="258"/>
        <v/>
      </c>
      <c r="W834" s="82">
        <f>IF(M834="organische Düngemittel",IF(OR($M834=0,L834&lt;&gt;0,X834&gt;0),"",IFERROR(VLOOKUP($E834,'SD Abgabe'!$A$32:$N$4326,'SD Abgabe'!$J$28,FALSE),)),)</f>
        <v>0</v>
      </c>
      <c r="X834" s="84"/>
      <c r="Y834" s="85" t="str">
        <f ca="1">IFERROR(VLOOKUP($E834,'SD Abgabe'!$A$32:$N$610,Y$20,FALSE),"")</f>
        <v/>
      </c>
      <c r="Z834" s="86" t="str">
        <f ca="1">IFERROR(IF(AND(J834&lt;&gt;"eigene Stoffe",VLOOKUP($E834,'SD Abgabe'!$A$32:$N$610,'SD Abgabe'!$G$28,FALSE)=0),"",IF($L834&lt;&gt;0,"",IFERROR(IF(AND(P834&gt;0,O834&lt;&gt;"",Q834&lt;&gt;"t TM"),VLOOKUP($E834,'SD Abgabe'!$A$32:$N$610,'SD Abgabe'!$G$28,FALSE)/O834*P834,VLOOKUP($E834,'SD Abgabe'!$A$32:$N$610,'SD Abgabe'!$G$28,FALSE)),""))),"")</f>
        <v/>
      </c>
      <c r="AA834" s="87"/>
      <c r="AB834" s="86" t="str">
        <f ca="1">IFERROR(IF(AND(J834&lt;&gt;"eigene Stoffe",VLOOKUP($E834,'SD Abgabe'!$A$32:$N$610,'SD Abgabe'!$H$28,FALSE)=0),"",IF($L834&lt;&gt;0,"",IFERROR(IF(AND(P834&gt;0,O834&lt;&gt;"",Q834&lt;&gt;"t TM"),VLOOKUP($E834,'SD Abgabe'!$A$32:$N$610,'SD Abgabe'!$H$28,FALSE)/O834*P834,VLOOKUP($E834,'SD Abgabe'!$A$32:$N$610,'SD Abgabe'!$H$28,FALSE)),""))),"")</f>
        <v/>
      </c>
      <c r="AC834" s="87"/>
      <c r="AD834" s="424" t="s">
        <v>667</v>
      </c>
      <c r="AE834" s="26" t="str">
        <f>IF($M834=0,"",IFERROR(VLOOKUP($E834,'SD Abgabe'!$A$32:$N$556,AE$20,FALSE),""))</f>
        <v/>
      </c>
      <c r="AF834" s="15">
        <f t="shared" ca="1" si="259"/>
        <v>0</v>
      </c>
      <c r="AG834">
        <f t="shared" ca="1" si="247"/>
        <v>0</v>
      </c>
      <c r="AH834">
        <f t="shared" ca="1" si="248"/>
        <v>0</v>
      </c>
      <c r="AI834">
        <f t="shared" ca="1" si="249"/>
        <v>0</v>
      </c>
      <c r="AJ834">
        <f t="shared" ca="1" si="250"/>
        <v>0</v>
      </c>
      <c r="AK834">
        <f t="shared" si="260"/>
        <v>0</v>
      </c>
      <c r="AL834" s="28" t="e">
        <f ca="1">COUNTIF(OFFSET('SD Abgabe'!$C$32,VLOOKUP(J834,Art_Abgabe,3,FALSE),0,VLOOKUP(J834,Art_Abgabe,4,FALSE)-VLOOKUP(J834,Art_Abgabe,3,FALSE)+1,1),K834)</f>
        <v>#N/A</v>
      </c>
      <c r="AM834" s="14">
        <f ca="1">COUNTIF(OFFSET('SD Abgabe'!$M$32,VLOOKUP(E834,'SD Abgabe'!$A$33:$X$485,'SD Abgabe'!$X$28,FALSE),0,1,VLOOKUP(E834,'SD Abgabe'!$A$33:$Y$485,'SD Abgabe'!$Y$28,FALSE)),M834)</f>
        <v>0</v>
      </c>
      <c r="AN834" s="91">
        <f t="shared" ca="1" si="251"/>
        <v>0</v>
      </c>
      <c r="AO834" s="98">
        <f t="shared" si="261"/>
        <v>3</v>
      </c>
      <c r="AP834" s="98">
        <f t="shared" si="252"/>
        <v>0</v>
      </c>
      <c r="AQ834" s="17" t="str">
        <f t="shared" si="253"/>
        <v>1900-1-Abgabe</v>
      </c>
    </row>
    <row r="835" spans="1:43">
      <c r="A835" s="98">
        <f t="shared" si="242"/>
        <v>0</v>
      </c>
      <c r="B835" s="98" t="str">
        <f>IF(C835=1,SUM($C$23:C835),"")</f>
        <v/>
      </c>
      <c r="C835" s="98">
        <f t="shared" si="243"/>
        <v>0</v>
      </c>
      <c r="D835" t="str">
        <f t="shared" si="255"/>
        <v>1900-1-Abgabe-</v>
      </c>
      <c r="E835" s="7" t="str">
        <f t="shared" ca="1" si="244"/>
        <v>-</v>
      </c>
      <c r="F835" s="7">
        <f t="shared" si="256"/>
        <v>1900</v>
      </c>
      <c r="G835" s="7">
        <f t="shared" si="257"/>
        <v>1</v>
      </c>
      <c r="H835" s="162">
        <f t="shared" si="254"/>
        <v>813</v>
      </c>
      <c r="I835" s="77"/>
      <c r="J835" s="78"/>
      <c r="K835" s="79"/>
      <c r="L835" s="80"/>
      <c r="M835" s="177"/>
      <c r="N835" s="309" t="str">
        <f t="shared" ca="1" si="245"/>
        <v/>
      </c>
      <c r="O835" s="310" t="str">
        <f ca="1">IFERROR(IF(VLOOKUP($E835,'SD Abgabe'!$A$32:$N$610,'SD Abgabe'!$D$28,FALSE)=0,"",VLOOKUP($E835,'SD Abgabe'!$A$32:$N$610,'SD Abgabe'!$D$28,FALSE)),"")</f>
        <v/>
      </c>
      <c r="P835" s="313"/>
      <c r="Q835" s="317" t="str">
        <f>IF(OR($M835=0,L835&lt;&gt;0),"",IFERROR(VLOOKUP($E835,'SD Abgabe'!$A$32:$N$610,'SD Abgabe'!$E$28,FALSE),""))</f>
        <v/>
      </c>
      <c r="R835" s="87"/>
      <c r="S835" s="81" t="str">
        <f t="shared" si="246"/>
        <v/>
      </c>
      <c r="T835" s="82">
        <f>IF(M835="Tierische Erzeugnisse",IF(OR($M835=0,L835&lt;&gt;0,U835&gt;0),"",IFERROR(VLOOKUP($E835,'SD Abgabe'!$A$32:$N$4326,'SD Abgabe'!$J$28,FALSE),0)),)</f>
        <v>0</v>
      </c>
      <c r="U835" s="83"/>
      <c r="V835" s="81" t="str">
        <f t="shared" si="258"/>
        <v/>
      </c>
      <c r="W835" s="82">
        <f>IF(M835="organische Düngemittel",IF(OR($M835=0,L835&lt;&gt;0,X835&gt;0),"",IFERROR(VLOOKUP($E835,'SD Abgabe'!$A$32:$N$4326,'SD Abgabe'!$J$28,FALSE),)),)</f>
        <v>0</v>
      </c>
      <c r="X835" s="84"/>
      <c r="Y835" s="85" t="str">
        <f ca="1">IFERROR(VLOOKUP($E835,'SD Abgabe'!$A$32:$N$610,Y$20,FALSE),"")</f>
        <v/>
      </c>
      <c r="Z835" s="86" t="str">
        <f ca="1">IFERROR(IF(AND(J835&lt;&gt;"eigene Stoffe",VLOOKUP($E835,'SD Abgabe'!$A$32:$N$610,'SD Abgabe'!$G$28,FALSE)=0),"",IF($L835&lt;&gt;0,"",IFERROR(IF(AND(P835&gt;0,O835&lt;&gt;"",Q835&lt;&gt;"t TM"),VLOOKUP($E835,'SD Abgabe'!$A$32:$N$610,'SD Abgabe'!$G$28,FALSE)/O835*P835,VLOOKUP($E835,'SD Abgabe'!$A$32:$N$610,'SD Abgabe'!$G$28,FALSE)),""))),"")</f>
        <v/>
      </c>
      <c r="AA835" s="87"/>
      <c r="AB835" s="86" t="str">
        <f ca="1">IFERROR(IF(AND(J835&lt;&gt;"eigene Stoffe",VLOOKUP($E835,'SD Abgabe'!$A$32:$N$610,'SD Abgabe'!$H$28,FALSE)=0),"",IF($L835&lt;&gt;0,"",IFERROR(IF(AND(P835&gt;0,O835&lt;&gt;"",Q835&lt;&gt;"t TM"),VLOOKUP($E835,'SD Abgabe'!$A$32:$N$610,'SD Abgabe'!$H$28,FALSE)/O835*P835,VLOOKUP($E835,'SD Abgabe'!$A$32:$N$610,'SD Abgabe'!$H$28,FALSE)),""))),"")</f>
        <v/>
      </c>
      <c r="AC835" s="87"/>
      <c r="AD835" s="424" t="s">
        <v>667</v>
      </c>
      <c r="AE835" s="26" t="str">
        <f>IF($M835=0,"",IFERROR(VLOOKUP($E835,'SD Abgabe'!$A$32:$N$556,AE$20,FALSE),""))</f>
        <v/>
      </c>
      <c r="AF835" s="15">
        <f t="shared" ca="1" si="259"/>
        <v>0</v>
      </c>
      <c r="AG835">
        <f t="shared" ca="1" si="247"/>
        <v>0</v>
      </c>
      <c r="AH835">
        <f t="shared" ca="1" si="248"/>
        <v>0</v>
      </c>
      <c r="AI835">
        <f t="shared" ca="1" si="249"/>
        <v>0</v>
      </c>
      <c r="AJ835">
        <f t="shared" ca="1" si="250"/>
        <v>0</v>
      </c>
      <c r="AK835">
        <f t="shared" si="260"/>
        <v>0</v>
      </c>
      <c r="AL835" s="28" t="e">
        <f ca="1">COUNTIF(OFFSET('SD Abgabe'!$C$32,VLOOKUP(J835,Art_Abgabe,3,FALSE),0,VLOOKUP(J835,Art_Abgabe,4,FALSE)-VLOOKUP(J835,Art_Abgabe,3,FALSE)+1,1),K835)</f>
        <v>#N/A</v>
      </c>
      <c r="AM835" s="14">
        <f ca="1">COUNTIF(OFFSET('SD Abgabe'!$M$32,VLOOKUP(E835,'SD Abgabe'!$A$33:$X$485,'SD Abgabe'!$X$28,FALSE),0,1,VLOOKUP(E835,'SD Abgabe'!$A$33:$Y$485,'SD Abgabe'!$Y$28,FALSE)),M835)</f>
        <v>0</v>
      </c>
      <c r="AN835" s="91">
        <f t="shared" ca="1" si="251"/>
        <v>0</v>
      </c>
      <c r="AO835" s="98">
        <f t="shared" si="261"/>
        <v>3</v>
      </c>
      <c r="AP835" s="98">
        <f t="shared" si="252"/>
        <v>0</v>
      </c>
      <c r="AQ835" s="17" t="str">
        <f t="shared" si="253"/>
        <v>1900-1-Abgabe</v>
      </c>
    </row>
    <row r="836" spans="1:43">
      <c r="A836" s="98">
        <f t="shared" si="242"/>
        <v>0</v>
      </c>
      <c r="B836" s="98" t="str">
        <f>IF(C836=1,SUM($C$23:C836),"")</f>
        <v/>
      </c>
      <c r="C836" s="98">
        <f t="shared" si="243"/>
        <v>0</v>
      </c>
      <c r="D836" t="str">
        <f t="shared" si="255"/>
        <v>1900-1-Abgabe-</v>
      </c>
      <c r="E836" s="7" t="str">
        <f t="shared" ca="1" si="244"/>
        <v>-</v>
      </c>
      <c r="F836" s="7">
        <f t="shared" si="256"/>
        <v>1900</v>
      </c>
      <c r="G836" s="7">
        <f t="shared" si="257"/>
        <v>1</v>
      </c>
      <c r="H836" s="162">
        <f t="shared" si="254"/>
        <v>814</v>
      </c>
      <c r="I836" s="77"/>
      <c r="J836" s="78"/>
      <c r="K836" s="79"/>
      <c r="L836" s="80"/>
      <c r="M836" s="177"/>
      <c r="N836" s="309" t="str">
        <f t="shared" ca="1" si="245"/>
        <v/>
      </c>
      <c r="O836" s="310" t="str">
        <f ca="1">IFERROR(IF(VLOOKUP($E836,'SD Abgabe'!$A$32:$N$610,'SD Abgabe'!$D$28,FALSE)=0,"",VLOOKUP($E836,'SD Abgabe'!$A$32:$N$610,'SD Abgabe'!$D$28,FALSE)),"")</f>
        <v/>
      </c>
      <c r="P836" s="313"/>
      <c r="Q836" s="317" t="str">
        <f>IF(OR($M836=0,L836&lt;&gt;0),"",IFERROR(VLOOKUP($E836,'SD Abgabe'!$A$32:$N$610,'SD Abgabe'!$E$28,FALSE),""))</f>
        <v/>
      </c>
      <c r="R836" s="87"/>
      <c r="S836" s="81" t="str">
        <f t="shared" si="246"/>
        <v/>
      </c>
      <c r="T836" s="82">
        <f>IF(M836="Tierische Erzeugnisse",IF(OR($M836=0,L836&lt;&gt;0,U836&gt;0),"",IFERROR(VLOOKUP($E836,'SD Abgabe'!$A$32:$N$4326,'SD Abgabe'!$J$28,FALSE),0)),)</f>
        <v>0</v>
      </c>
      <c r="U836" s="83"/>
      <c r="V836" s="81" t="str">
        <f t="shared" si="258"/>
        <v/>
      </c>
      <c r="W836" s="82">
        <f>IF(M836="organische Düngemittel",IF(OR($M836=0,L836&lt;&gt;0,X836&gt;0),"",IFERROR(VLOOKUP($E836,'SD Abgabe'!$A$32:$N$4326,'SD Abgabe'!$J$28,FALSE),)),)</f>
        <v>0</v>
      </c>
      <c r="X836" s="84"/>
      <c r="Y836" s="85" t="str">
        <f ca="1">IFERROR(VLOOKUP($E836,'SD Abgabe'!$A$32:$N$610,Y$20,FALSE),"")</f>
        <v/>
      </c>
      <c r="Z836" s="86" t="str">
        <f ca="1">IFERROR(IF(AND(J836&lt;&gt;"eigene Stoffe",VLOOKUP($E836,'SD Abgabe'!$A$32:$N$610,'SD Abgabe'!$G$28,FALSE)=0),"",IF($L836&lt;&gt;0,"",IFERROR(IF(AND(P836&gt;0,O836&lt;&gt;"",Q836&lt;&gt;"t TM"),VLOOKUP($E836,'SD Abgabe'!$A$32:$N$610,'SD Abgabe'!$G$28,FALSE)/O836*P836,VLOOKUP($E836,'SD Abgabe'!$A$32:$N$610,'SD Abgabe'!$G$28,FALSE)),""))),"")</f>
        <v/>
      </c>
      <c r="AA836" s="87"/>
      <c r="AB836" s="86" t="str">
        <f ca="1">IFERROR(IF(AND(J836&lt;&gt;"eigene Stoffe",VLOOKUP($E836,'SD Abgabe'!$A$32:$N$610,'SD Abgabe'!$H$28,FALSE)=0),"",IF($L836&lt;&gt;0,"",IFERROR(IF(AND(P836&gt;0,O836&lt;&gt;"",Q836&lt;&gt;"t TM"),VLOOKUP($E836,'SD Abgabe'!$A$32:$N$610,'SD Abgabe'!$H$28,FALSE)/O836*P836,VLOOKUP($E836,'SD Abgabe'!$A$32:$N$610,'SD Abgabe'!$H$28,FALSE)),""))),"")</f>
        <v/>
      </c>
      <c r="AC836" s="87"/>
      <c r="AD836" s="424" t="s">
        <v>667</v>
      </c>
      <c r="AE836" s="26" t="str">
        <f>IF($M836=0,"",IFERROR(VLOOKUP($E836,'SD Abgabe'!$A$32:$N$556,AE$20,FALSE),""))</f>
        <v/>
      </c>
      <c r="AF836" s="15">
        <f t="shared" ca="1" si="259"/>
        <v>0</v>
      </c>
      <c r="AG836">
        <f t="shared" ca="1" si="247"/>
        <v>0</v>
      </c>
      <c r="AH836">
        <f t="shared" ca="1" si="248"/>
        <v>0</v>
      </c>
      <c r="AI836">
        <f t="shared" ca="1" si="249"/>
        <v>0</v>
      </c>
      <c r="AJ836">
        <f t="shared" ca="1" si="250"/>
        <v>0</v>
      </c>
      <c r="AK836">
        <f t="shared" si="260"/>
        <v>0</v>
      </c>
      <c r="AL836" s="28" t="e">
        <f ca="1">COUNTIF(OFFSET('SD Abgabe'!$C$32,VLOOKUP(J836,Art_Abgabe,3,FALSE),0,VLOOKUP(J836,Art_Abgabe,4,FALSE)-VLOOKUP(J836,Art_Abgabe,3,FALSE)+1,1),K836)</f>
        <v>#N/A</v>
      </c>
      <c r="AM836" s="14">
        <f ca="1">COUNTIF(OFFSET('SD Abgabe'!$M$32,VLOOKUP(E836,'SD Abgabe'!$A$33:$X$485,'SD Abgabe'!$X$28,FALSE),0,1,VLOOKUP(E836,'SD Abgabe'!$A$33:$Y$485,'SD Abgabe'!$Y$28,FALSE)),M836)</f>
        <v>0</v>
      </c>
      <c r="AN836" s="91">
        <f t="shared" ca="1" si="251"/>
        <v>0</v>
      </c>
      <c r="AO836" s="98">
        <f t="shared" si="261"/>
        <v>3</v>
      </c>
      <c r="AP836" s="98">
        <f t="shared" si="252"/>
        <v>0</v>
      </c>
      <c r="AQ836" s="17" t="str">
        <f t="shared" si="253"/>
        <v>1900-1-Abgabe</v>
      </c>
    </row>
    <row r="837" spans="1:43">
      <c r="A837" s="98">
        <f t="shared" si="242"/>
        <v>0</v>
      </c>
      <c r="B837" s="98" t="str">
        <f>IF(C837=1,SUM($C$23:C837),"")</f>
        <v/>
      </c>
      <c r="C837" s="98">
        <f t="shared" si="243"/>
        <v>0</v>
      </c>
      <c r="D837" t="str">
        <f t="shared" si="255"/>
        <v>1900-1-Abgabe-</v>
      </c>
      <c r="E837" s="7" t="str">
        <f t="shared" ca="1" si="244"/>
        <v>-</v>
      </c>
      <c r="F837" s="7">
        <f t="shared" si="256"/>
        <v>1900</v>
      </c>
      <c r="G837" s="7">
        <f t="shared" si="257"/>
        <v>1</v>
      </c>
      <c r="H837" s="162">
        <f t="shared" si="254"/>
        <v>815</v>
      </c>
      <c r="I837" s="77"/>
      <c r="J837" s="78"/>
      <c r="K837" s="79"/>
      <c r="L837" s="80"/>
      <c r="M837" s="177"/>
      <c r="N837" s="309" t="str">
        <f t="shared" ca="1" si="245"/>
        <v/>
      </c>
      <c r="O837" s="310" t="str">
        <f ca="1">IFERROR(IF(VLOOKUP($E837,'SD Abgabe'!$A$32:$N$610,'SD Abgabe'!$D$28,FALSE)=0,"",VLOOKUP($E837,'SD Abgabe'!$A$32:$N$610,'SD Abgabe'!$D$28,FALSE)),"")</f>
        <v/>
      </c>
      <c r="P837" s="313"/>
      <c r="Q837" s="317" t="str">
        <f>IF(OR($M837=0,L837&lt;&gt;0),"",IFERROR(VLOOKUP($E837,'SD Abgabe'!$A$32:$N$610,'SD Abgabe'!$E$28,FALSE),""))</f>
        <v/>
      </c>
      <c r="R837" s="87"/>
      <c r="S837" s="81" t="str">
        <f t="shared" si="246"/>
        <v/>
      </c>
      <c r="T837" s="82">
        <f>IF(M837="Tierische Erzeugnisse",IF(OR($M837=0,L837&lt;&gt;0,U837&gt;0),"",IFERROR(VLOOKUP($E837,'SD Abgabe'!$A$32:$N$4326,'SD Abgabe'!$J$28,FALSE),0)),)</f>
        <v>0</v>
      </c>
      <c r="U837" s="83"/>
      <c r="V837" s="81" t="str">
        <f t="shared" si="258"/>
        <v/>
      </c>
      <c r="W837" s="82">
        <f>IF(M837="organische Düngemittel",IF(OR($M837=0,L837&lt;&gt;0,X837&gt;0),"",IFERROR(VLOOKUP($E837,'SD Abgabe'!$A$32:$N$4326,'SD Abgabe'!$J$28,FALSE),)),)</f>
        <v>0</v>
      </c>
      <c r="X837" s="84"/>
      <c r="Y837" s="85" t="str">
        <f ca="1">IFERROR(VLOOKUP($E837,'SD Abgabe'!$A$32:$N$610,Y$20,FALSE),"")</f>
        <v/>
      </c>
      <c r="Z837" s="86" t="str">
        <f ca="1">IFERROR(IF(AND(J837&lt;&gt;"eigene Stoffe",VLOOKUP($E837,'SD Abgabe'!$A$32:$N$610,'SD Abgabe'!$G$28,FALSE)=0),"",IF($L837&lt;&gt;0,"",IFERROR(IF(AND(P837&gt;0,O837&lt;&gt;"",Q837&lt;&gt;"t TM"),VLOOKUP($E837,'SD Abgabe'!$A$32:$N$610,'SD Abgabe'!$G$28,FALSE)/O837*P837,VLOOKUP($E837,'SD Abgabe'!$A$32:$N$610,'SD Abgabe'!$G$28,FALSE)),""))),"")</f>
        <v/>
      </c>
      <c r="AA837" s="87"/>
      <c r="AB837" s="86" t="str">
        <f ca="1">IFERROR(IF(AND(J837&lt;&gt;"eigene Stoffe",VLOOKUP($E837,'SD Abgabe'!$A$32:$N$610,'SD Abgabe'!$H$28,FALSE)=0),"",IF($L837&lt;&gt;0,"",IFERROR(IF(AND(P837&gt;0,O837&lt;&gt;"",Q837&lt;&gt;"t TM"),VLOOKUP($E837,'SD Abgabe'!$A$32:$N$610,'SD Abgabe'!$H$28,FALSE)/O837*P837,VLOOKUP($E837,'SD Abgabe'!$A$32:$N$610,'SD Abgabe'!$H$28,FALSE)),""))),"")</f>
        <v/>
      </c>
      <c r="AC837" s="87"/>
      <c r="AD837" s="424" t="s">
        <v>667</v>
      </c>
      <c r="AE837" s="26" t="str">
        <f>IF($M837=0,"",IFERROR(VLOOKUP($E837,'SD Abgabe'!$A$32:$N$556,AE$20,FALSE),""))</f>
        <v/>
      </c>
      <c r="AF837" s="15">
        <f t="shared" ca="1" si="259"/>
        <v>0</v>
      </c>
      <c r="AG837">
        <f t="shared" ca="1" si="247"/>
        <v>0</v>
      </c>
      <c r="AH837">
        <f t="shared" ca="1" si="248"/>
        <v>0</v>
      </c>
      <c r="AI837">
        <f t="shared" ca="1" si="249"/>
        <v>0</v>
      </c>
      <c r="AJ837">
        <f t="shared" ca="1" si="250"/>
        <v>0</v>
      </c>
      <c r="AK837">
        <f t="shared" si="260"/>
        <v>0</v>
      </c>
      <c r="AL837" s="28" t="e">
        <f ca="1">COUNTIF(OFFSET('SD Abgabe'!$C$32,VLOOKUP(J837,Art_Abgabe,3,FALSE),0,VLOOKUP(J837,Art_Abgabe,4,FALSE)-VLOOKUP(J837,Art_Abgabe,3,FALSE)+1,1),K837)</f>
        <v>#N/A</v>
      </c>
      <c r="AM837" s="14">
        <f ca="1">COUNTIF(OFFSET('SD Abgabe'!$M$32,VLOOKUP(E837,'SD Abgabe'!$A$33:$X$485,'SD Abgabe'!$X$28,FALSE),0,1,VLOOKUP(E837,'SD Abgabe'!$A$33:$Y$485,'SD Abgabe'!$Y$28,FALSE)),M837)</f>
        <v>0</v>
      </c>
      <c r="AN837" s="91">
        <f t="shared" ca="1" si="251"/>
        <v>0</v>
      </c>
      <c r="AO837" s="98">
        <f t="shared" si="261"/>
        <v>3</v>
      </c>
      <c r="AP837" s="98">
        <f t="shared" si="252"/>
        <v>0</v>
      </c>
      <c r="AQ837" s="17" t="str">
        <f t="shared" si="253"/>
        <v>1900-1-Abgabe</v>
      </c>
    </row>
    <row r="838" spans="1:43">
      <c r="A838" s="98">
        <f t="shared" si="242"/>
        <v>0</v>
      </c>
      <c r="B838" s="98" t="str">
        <f>IF(C838=1,SUM($C$23:C838),"")</f>
        <v/>
      </c>
      <c r="C838" s="98">
        <f t="shared" si="243"/>
        <v>0</v>
      </c>
      <c r="D838" t="str">
        <f t="shared" si="255"/>
        <v>1900-1-Abgabe-</v>
      </c>
      <c r="E838" s="7" t="str">
        <f t="shared" ca="1" si="244"/>
        <v>-</v>
      </c>
      <c r="F838" s="7">
        <f t="shared" si="256"/>
        <v>1900</v>
      </c>
      <c r="G838" s="7">
        <f t="shared" si="257"/>
        <v>1</v>
      </c>
      <c r="H838" s="162">
        <f t="shared" si="254"/>
        <v>816</v>
      </c>
      <c r="I838" s="77"/>
      <c r="J838" s="78"/>
      <c r="K838" s="79"/>
      <c r="L838" s="80"/>
      <c r="M838" s="177"/>
      <c r="N838" s="309" t="str">
        <f t="shared" ca="1" si="245"/>
        <v/>
      </c>
      <c r="O838" s="310" t="str">
        <f ca="1">IFERROR(IF(VLOOKUP($E838,'SD Abgabe'!$A$32:$N$610,'SD Abgabe'!$D$28,FALSE)=0,"",VLOOKUP($E838,'SD Abgabe'!$A$32:$N$610,'SD Abgabe'!$D$28,FALSE)),"")</f>
        <v/>
      </c>
      <c r="P838" s="313"/>
      <c r="Q838" s="317" t="str">
        <f>IF(OR($M838=0,L838&lt;&gt;0),"",IFERROR(VLOOKUP($E838,'SD Abgabe'!$A$32:$N$610,'SD Abgabe'!$E$28,FALSE),""))</f>
        <v/>
      </c>
      <c r="R838" s="87"/>
      <c r="S838" s="81" t="str">
        <f t="shared" si="246"/>
        <v/>
      </c>
      <c r="T838" s="82">
        <f>IF(M838="Tierische Erzeugnisse",IF(OR($M838=0,L838&lt;&gt;0,U838&gt;0),"",IFERROR(VLOOKUP($E838,'SD Abgabe'!$A$32:$N$4326,'SD Abgabe'!$J$28,FALSE),0)),)</f>
        <v>0</v>
      </c>
      <c r="U838" s="83"/>
      <c r="V838" s="81" t="str">
        <f t="shared" si="258"/>
        <v/>
      </c>
      <c r="W838" s="82">
        <f>IF(M838="organische Düngemittel",IF(OR($M838=0,L838&lt;&gt;0,X838&gt;0),"",IFERROR(VLOOKUP($E838,'SD Abgabe'!$A$32:$N$4326,'SD Abgabe'!$J$28,FALSE),)),)</f>
        <v>0</v>
      </c>
      <c r="X838" s="84"/>
      <c r="Y838" s="85" t="str">
        <f ca="1">IFERROR(VLOOKUP($E838,'SD Abgabe'!$A$32:$N$610,Y$20,FALSE),"")</f>
        <v/>
      </c>
      <c r="Z838" s="86" t="str">
        <f ca="1">IFERROR(IF(AND(J838&lt;&gt;"eigene Stoffe",VLOOKUP($E838,'SD Abgabe'!$A$32:$N$610,'SD Abgabe'!$G$28,FALSE)=0),"",IF($L838&lt;&gt;0,"",IFERROR(IF(AND(P838&gt;0,O838&lt;&gt;"",Q838&lt;&gt;"t TM"),VLOOKUP($E838,'SD Abgabe'!$A$32:$N$610,'SD Abgabe'!$G$28,FALSE)/O838*P838,VLOOKUP($E838,'SD Abgabe'!$A$32:$N$610,'SD Abgabe'!$G$28,FALSE)),""))),"")</f>
        <v/>
      </c>
      <c r="AA838" s="87"/>
      <c r="AB838" s="86" t="str">
        <f ca="1">IFERROR(IF(AND(J838&lt;&gt;"eigene Stoffe",VLOOKUP($E838,'SD Abgabe'!$A$32:$N$610,'SD Abgabe'!$H$28,FALSE)=0),"",IF($L838&lt;&gt;0,"",IFERROR(IF(AND(P838&gt;0,O838&lt;&gt;"",Q838&lt;&gt;"t TM"),VLOOKUP($E838,'SD Abgabe'!$A$32:$N$610,'SD Abgabe'!$H$28,FALSE)/O838*P838,VLOOKUP($E838,'SD Abgabe'!$A$32:$N$610,'SD Abgabe'!$H$28,FALSE)),""))),"")</f>
        <v/>
      </c>
      <c r="AC838" s="87"/>
      <c r="AD838" s="424" t="s">
        <v>667</v>
      </c>
      <c r="AE838" s="26" t="str">
        <f>IF($M838=0,"",IFERROR(VLOOKUP($E838,'SD Abgabe'!$A$32:$N$556,AE$20,FALSE),""))</f>
        <v/>
      </c>
      <c r="AF838" s="15">
        <f t="shared" ca="1" si="259"/>
        <v>0</v>
      </c>
      <c r="AG838">
        <f t="shared" ca="1" si="247"/>
        <v>0</v>
      </c>
      <c r="AH838">
        <f t="shared" ca="1" si="248"/>
        <v>0</v>
      </c>
      <c r="AI838">
        <f t="shared" ca="1" si="249"/>
        <v>0</v>
      </c>
      <c r="AJ838">
        <f t="shared" ca="1" si="250"/>
        <v>0</v>
      </c>
      <c r="AK838">
        <f t="shared" si="260"/>
        <v>0</v>
      </c>
      <c r="AL838" s="28" t="e">
        <f ca="1">COUNTIF(OFFSET('SD Abgabe'!$C$32,VLOOKUP(J838,Art_Abgabe,3,FALSE),0,VLOOKUP(J838,Art_Abgabe,4,FALSE)-VLOOKUP(J838,Art_Abgabe,3,FALSE)+1,1),K838)</f>
        <v>#N/A</v>
      </c>
      <c r="AM838" s="14">
        <f ca="1">COUNTIF(OFFSET('SD Abgabe'!$M$32,VLOOKUP(E838,'SD Abgabe'!$A$33:$X$485,'SD Abgabe'!$X$28,FALSE),0,1,VLOOKUP(E838,'SD Abgabe'!$A$33:$Y$485,'SD Abgabe'!$Y$28,FALSE)),M838)</f>
        <v>0</v>
      </c>
      <c r="AN838" s="91">
        <f t="shared" ca="1" si="251"/>
        <v>0</v>
      </c>
      <c r="AO838" s="98">
        <f t="shared" si="261"/>
        <v>3</v>
      </c>
      <c r="AP838" s="98">
        <f t="shared" si="252"/>
        <v>0</v>
      </c>
      <c r="AQ838" s="17" t="str">
        <f t="shared" si="253"/>
        <v>1900-1-Abgabe</v>
      </c>
    </row>
    <row r="839" spans="1:43">
      <c r="A839" s="98">
        <f t="shared" si="242"/>
        <v>0</v>
      </c>
      <c r="B839" s="98" t="str">
        <f>IF(C839=1,SUM($C$23:C839),"")</f>
        <v/>
      </c>
      <c r="C839" s="98">
        <f t="shared" si="243"/>
        <v>0</v>
      </c>
      <c r="D839" t="str">
        <f t="shared" si="255"/>
        <v>1900-1-Abgabe-</v>
      </c>
      <c r="E839" s="7" t="str">
        <f t="shared" ca="1" si="244"/>
        <v>-</v>
      </c>
      <c r="F839" s="7">
        <f t="shared" si="256"/>
        <v>1900</v>
      </c>
      <c r="G839" s="7">
        <f t="shared" si="257"/>
        <v>1</v>
      </c>
      <c r="H839" s="162">
        <f t="shared" si="254"/>
        <v>817</v>
      </c>
      <c r="I839" s="77"/>
      <c r="J839" s="78"/>
      <c r="K839" s="79"/>
      <c r="L839" s="80"/>
      <c r="M839" s="177"/>
      <c r="N839" s="309" t="str">
        <f t="shared" ca="1" si="245"/>
        <v/>
      </c>
      <c r="O839" s="310" t="str">
        <f ca="1">IFERROR(IF(VLOOKUP($E839,'SD Abgabe'!$A$32:$N$610,'SD Abgabe'!$D$28,FALSE)=0,"",VLOOKUP($E839,'SD Abgabe'!$A$32:$N$610,'SD Abgabe'!$D$28,FALSE)),"")</f>
        <v/>
      </c>
      <c r="P839" s="313"/>
      <c r="Q839" s="317" t="str">
        <f>IF(OR($M839=0,L839&lt;&gt;0),"",IFERROR(VLOOKUP($E839,'SD Abgabe'!$A$32:$N$610,'SD Abgabe'!$E$28,FALSE),""))</f>
        <v/>
      </c>
      <c r="R839" s="87"/>
      <c r="S839" s="81" t="str">
        <f t="shared" si="246"/>
        <v/>
      </c>
      <c r="T839" s="82">
        <f>IF(M839="Tierische Erzeugnisse",IF(OR($M839=0,L839&lt;&gt;0,U839&gt;0),"",IFERROR(VLOOKUP($E839,'SD Abgabe'!$A$32:$N$4326,'SD Abgabe'!$J$28,FALSE),0)),)</f>
        <v>0</v>
      </c>
      <c r="U839" s="83"/>
      <c r="V839" s="81" t="str">
        <f t="shared" si="258"/>
        <v/>
      </c>
      <c r="W839" s="82">
        <f>IF(M839="organische Düngemittel",IF(OR($M839=0,L839&lt;&gt;0,X839&gt;0),"",IFERROR(VLOOKUP($E839,'SD Abgabe'!$A$32:$N$4326,'SD Abgabe'!$J$28,FALSE),)),)</f>
        <v>0</v>
      </c>
      <c r="X839" s="84"/>
      <c r="Y839" s="85" t="str">
        <f ca="1">IFERROR(VLOOKUP($E839,'SD Abgabe'!$A$32:$N$610,Y$20,FALSE),"")</f>
        <v/>
      </c>
      <c r="Z839" s="86" t="str">
        <f ca="1">IFERROR(IF(AND(J839&lt;&gt;"eigene Stoffe",VLOOKUP($E839,'SD Abgabe'!$A$32:$N$610,'SD Abgabe'!$G$28,FALSE)=0),"",IF($L839&lt;&gt;0,"",IFERROR(IF(AND(P839&gt;0,O839&lt;&gt;"",Q839&lt;&gt;"t TM"),VLOOKUP($E839,'SD Abgabe'!$A$32:$N$610,'SD Abgabe'!$G$28,FALSE)/O839*P839,VLOOKUP($E839,'SD Abgabe'!$A$32:$N$610,'SD Abgabe'!$G$28,FALSE)),""))),"")</f>
        <v/>
      </c>
      <c r="AA839" s="87"/>
      <c r="AB839" s="86" t="str">
        <f ca="1">IFERROR(IF(AND(J839&lt;&gt;"eigene Stoffe",VLOOKUP($E839,'SD Abgabe'!$A$32:$N$610,'SD Abgabe'!$H$28,FALSE)=0),"",IF($L839&lt;&gt;0,"",IFERROR(IF(AND(P839&gt;0,O839&lt;&gt;"",Q839&lt;&gt;"t TM"),VLOOKUP($E839,'SD Abgabe'!$A$32:$N$610,'SD Abgabe'!$H$28,FALSE)/O839*P839,VLOOKUP($E839,'SD Abgabe'!$A$32:$N$610,'SD Abgabe'!$H$28,FALSE)),""))),"")</f>
        <v/>
      </c>
      <c r="AC839" s="87"/>
      <c r="AD839" s="424" t="s">
        <v>667</v>
      </c>
      <c r="AE839" s="26" t="str">
        <f>IF($M839=0,"",IFERROR(VLOOKUP($E839,'SD Abgabe'!$A$32:$N$556,AE$20,FALSE),""))</f>
        <v/>
      </c>
      <c r="AF839" s="15">
        <f t="shared" ca="1" si="259"/>
        <v>0</v>
      </c>
      <c r="AG839">
        <f t="shared" ca="1" si="247"/>
        <v>0</v>
      </c>
      <c r="AH839">
        <f t="shared" ca="1" si="248"/>
        <v>0</v>
      </c>
      <c r="AI839">
        <f t="shared" ca="1" si="249"/>
        <v>0</v>
      </c>
      <c r="AJ839">
        <f t="shared" ca="1" si="250"/>
        <v>0</v>
      </c>
      <c r="AK839">
        <f t="shared" si="260"/>
        <v>0</v>
      </c>
      <c r="AL839" s="28" t="e">
        <f ca="1">COUNTIF(OFFSET('SD Abgabe'!$C$32,VLOOKUP(J839,Art_Abgabe,3,FALSE),0,VLOOKUP(J839,Art_Abgabe,4,FALSE)-VLOOKUP(J839,Art_Abgabe,3,FALSE)+1,1),K839)</f>
        <v>#N/A</v>
      </c>
      <c r="AM839" s="14">
        <f ca="1">COUNTIF(OFFSET('SD Abgabe'!$M$32,VLOOKUP(E839,'SD Abgabe'!$A$33:$X$485,'SD Abgabe'!$X$28,FALSE),0,1,VLOOKUP(E839,'SD Abgabe'!$A$33:$Y$485,'SD Abgabe'!$Y$28,FALSE)),M839)</f>
        <v>0</v>
      </c>
      <c r="AN839" s="91">
        <f t="shared" ca="1" si="251"/>
        <v>0</v>
      </c>
      <c r="AO839" s="98">
        <f t="shared" si="261"/>
        <v>3</v>
      </c>
      <c r="AP839" s="98">
        <f t="shared" si="252"/>
        <v>0</v>
      </c>
      <c r="AQ839" s="17" t="str">
        <f t="shared" si="253"/>
        <v>1900-1-Abgabe</v>
      </c>
    </row>
    <row r="840" spans="1:43">
      <c r="A840" s="98">
        <f t="shared" si="242"/>
        <v>0</v>
      </c>
      <c r="B840" s="98" t="str">
        <f>IF(C840=1,SUM($C$23:C840),"")</f>
        <v/>
      </c>
      <c r="C840" s="98">
        <f t="shared" si="243"/>
        <v>0</v>
      </c>
      <c r="D840" t="str">
        <f t="shared" si="255"/>
        <v>1900-1-Abgabe-</v>
      </c>
      <c r="E840" s="7" t="str">
        <f t="shared" ca="1" si="244"/>
        <v>-</v>
      </c>
      <c r="F840" s="7">
        <f t="shared" si="256"/>
        <v>1900</v>
      </c>
      <c r="G840" s="7">
        <f t="shared" si="257"/>
        <v>1</v>
      </c>
      <c r="H840" s="162">
        <f t="shared" si="254"/>
        <v>818</v>
      </c>
      <c r="I840" s="77"/>
      <c r="J840" s="78"/>
      <c r="K840" s="79"/>
      <c r="L840" s="80"/>
      <c r="M840" s="177"/>
      <c r="N840" s="309" t="str">
        <f t="shared" ca="1" si="245"/>
        <v/>
      </c>
      <c r="O840" s="310" t="str">
        <f ca="1">IFERROR(IF(VLOOKUP($E840,'SD Abgabe'!$A$32:$N$610,'SD Abgabe'!$D$28,FALSE)=0,"",VLOOKUP($E840,'SD Abgabe'!$A$32:$N$610,'SD Abgabe'!$D$28,FALSE)),"")</f>
        <v/>
      </c>
      <c r="P840" s="313"/>
      <c r="Q840" s="317" t="str">
        <f>IF(OR($M840=0,L840&lt;&gt;0),"",IFERROR(VLOOKUP($E840,'SD Abgabe'!$A$32:$N$610,'SD Abgabe'!$E$28,FALSE),""))</f>
        <v/>
      </c>
      <c r="R840" s="87"/>
      <c r="S840" s="81" t="str">
        <f t="shared" si="246"/>
        <v/>
      </c>
      <c r="T840" s="82">
        <f>IF(M840="Tierische Erzeugnisse",IF(OR($M840=0,L840&lt;&gt;0,U840&gt;0),"",IFERROR(VLOOKUP($E840,'SD Abgabe'!$A$32:$N$4326,'SD Abgabe'!$J$28,FALSE),0)),)</f>
        <v>0</v>
      </c>
      <c r="U840" s="83"/>
      <c r="V840" s="81" t="str">
        <f t="shared" si="258"/>
        <v/>
      </c>
      <c r="W840" s="82">
        <f>IF(M840="organische Düngemittel",IF(OR($M840=0,L840&lt;&gt;0,X840&gt;0),"",IFERROR(VLOOKUP($E840,'SD Abgabe'!$A$32:$N$4326,'SD Abgabe'!$J$28,FALSE),)),)</f>
        <v>0</v>
      </c>
      <c r="X840" s="84"/>
      <c r="Y840" s="85" t="str">
        <f ca="1">IFERROR(VLOOKUP($E840,'SD Abgabe'!$A$32:$N$610,Y$20,FALSE),"")</f>
        <v/>
      </c>
      <c r="Z840" s="86" t="str">
        <f ca="1">IFERROR(IF(AND(J840&lt;&gt;"eigene Stoffe",VLOOKUP($E840,'SD Abgabe'!$A$32:$N$610,'SD Abgabe'!$G$28,FALSE)=0),"",IF($L840&lt;&gt;0,"",IFERROR(IF(AND(P840&gt;0,O840&lt;&gt;"",Q840&lt;&gt;"t TM"),VLOOKUP($E840,'SD Abgabe'!$A$32:$N$610,'SD Abgabe'!$G$28,FALSE)/O840*P840,VLOOKUP($E840,'SD Abgabe'!$A$32:$N$610,'SD Abgabe'!$G$28,FALSE)),""))),"")</f>
        <v/>
      </c>
      <c r="AA840" s="87"/>
      <c r="AB840" s="86" t="str">
        <f ca="1">IFERROR(IF(AND(J840&lt;&gt;"eigene Stoffe",VLOOKUP($E840,'SD Abgabe'!$A$32:$N$610,'SD Abgabe'!$H$28,FALSE)=0),"",IF($L840&lt;&gt;0,"",IFERROR(IF(AND(P840&gt;0,O840&lt;&gt;"",Q840&lt;&gt;"t TM"),VLOOKUP($E840,'SD Abgabe'!$A$32:$N$610,'SD Abgabe'!$H$28,FALSE)/O840*P840,VLOOKUP($E840,'SD Abgabe'!$A$32:$N$610,'SD Abgabe'!$H$28,FALSE)),""))),"")</f>
        <v/>
      </c>
      <c r="AC840" s="87"/>
      <c r="AD840" s="424" t="s">
        <v>667</v>
      </c>
      <c r="AE840" s="26" t="str">
        <f>IF($M840=0,"",IFERROR(VLOOKUP($E840,'SD Abgabe'!$A$32:$N$556,AE$20,FALSE),""))</f>
        <v/>
      </c>
      <c r="AF840" s="15">
        <f t="shared" ca="1" si="259"/>
        <v>0</v>
      </c>
      <c r="AG840">
        <f t="shared" ca="1" si="247"/>
        <v>0</v>
      </c>
      <c r="AH840">
        <f t="shared" ca="1" si="248"/>
        <v>0</v>
      </c>
      <c r="AI840">
        <f t="shared" ca="1" si="249"/>
        <v>0</v>
      </c>
      <c r="AJ840">
        <f t="shared" ca="1" si="250"/>
        <v>0</v>
      </c>
      <c r="AK840">
        <f t="shared" si="260"/>
        <v>0</v>
      </c>
      <c r="AL840" s="28" t="e">
        <f ca="1">COUNTIF(OFFSET('SD Abgabe'!$C$32,VLOOKUP(J840,Art_Abgabe,3,FALSE),0,VLOOKUP(J840,Art_Abgabe,4,FALSE)-VLOOKUP(J840,Art_Abgabe,3,FALSE)+1,1),K840)</f>
        <v>#N/A</v>
      </c>
      <c r="AM840" s="14">
        <f ca="1">COUNTIF(OFFSET('SD Abgabe'!$M$32,VLOOKUP(E840,'SD Abgabe'!$A$33:$X$485,'SD Abgabe'!$X$28,FALSE),0,1,VLOOKUP(E840,'SD Abgabe'!$A$33:$Y$485,'SD Abgabe'!$Y$28,FALSE)),M840)</f>
        <v>0</v>
      </c>
      <c r="AN840" s="91">
        <f t="shared" ca="1" si="251"/>
        <v>0</v>
      </c>
      <c r="AO840" s="98">
        <f t="shared" si="261"/>
        <v>3</v>
      </c>
      <c r="AP840" s="98">
        <f t="shared" si="252"/>
        <v>0</v>
      </c>
      <c r="AQ840" s="17" t="str">
        <f t="shared" si="253"/>
        <v>1900-1-Abgabe</v>
      </c>
    </row>
    <row r="841" spans="1:43">
      <c r="A841" s="98">
        <f t="shared" si="242"/>
        <v>0</v>
      </c>
      <c r="B841" s="98" t="str">
        <f>IF(C841=1,SUM($C$23:C841),"")</f>
        <v/>
      </c>
      <c r="C841" s="98">
        <f t="shared" si="243"/>
        <v>0</v>
      </c>
      <c r="D841" t="str">
        <f t="shared" si="255"/>
        <v>1900-1-Abgabe-</v>
      </c>
      <c r="E841" s="7" t="str">
        <f t="shared" ca="1" si="244"/>
        <v>-</v>
      </c>
      <c r="F841" s="7">
        <f t="shared" si="256"/>
        <v>1900</v>
      </c>
      <c r="G841" s="7">
        <f t="shared" si="257"/>
        <v>1</v>
      </c>
      <c r="H841" s="162">
        <f t="shared" si="254"/>
        <v>819</v>
      </c>
      <c r="I841" s="77"/>
      <c r="J841" s="78"/>
      <c r="K841" s="79"/>
      <c r="L841" s="80"/>
      <c r="M841" s="177"/>
      <c r="N841" s="309" t="str">
        <f t="shared" ca="1" si="245"/>
        <v/>
      </c>
      <c r="O841" s="310" t="str">
        <f ca="1">IFERROR(IF(VLOOKUP($E841,'SD Abgabe'!$A$32:$N$610,'SD Abgabe'!$D$28,FALSE)=0,"",VLOOKUP($E841,'SD Abgabe'!$A$32:$N$610,'SD Abgabe'!$D$28,FALSE)),"")</f>
        <v/>
      </c>
      <c r="P841" s="313"/>
      <c r="Q841" s="317" t="str">
        <f>IF(OR($M841=0,L841&lt;&gt;0),"",IFERROR(VLOOKUP($E841,'SD Abgabe'!$A$32:$N$610,'SD Abgabe'!$E$28,FALSE),""))</f>
        <v/>
      </c>
      <c r="R841" s="87"/>
      <c r="S841" s="81" t="str">
        <f t="shared" si="246"/>
        <v/>
      </c>
      <c r="T841" s="82">
        <f>IF(M841="Tierische Erzeugnisse",IF(OR($M841=0,L841&lt;&gt;0,U841&gt;0),"",IFERROR(VLOOKUP($E841,'SD Abgabe'!$A$32:$N$4326,'SD Abgabe'!$J$28,FALSE),0)),)</f>
        <v>0</v>
      </c>
      <c r="U841" s="83"/>
      <c r="V841" s="81" t="str">
        <f t="shared" si="258"/>
        <v/>
      </c>
      <c r="W841" s="82">
        <f>IF(M841="organische Düngemittel",IF(OR($M841=0,L841&lt;&gt;0,X841&gt;0),"",IFERROR(VLOOKUP($E841,'SD Abgabe'!$A$32:$N$4326,'SD Abgabe'!$J$28,FALSE),)),)</f>
        <v>0</v>
      </c>
      <c r="X841" s="84"/>
      <c r="Y841" s="85" t="str">
        <f ca="1">IFERROR(VLOOKUP($E841,'SD Abgabe'!$A$32:$N$610,Y$20,FALSE),"")</f>
        <v/>
      </c>
      <c r="Z841" s="86" t="str">
        <f ca="1">IFERROR(IF(AND(J841&lt;&gt;"eigene Stoffe",VLOOKUP($E841,'SD Abgabe'!$A$32:$N$610,'SD Abgabe'!$G$28,FALSE)=0),"",IF($L841&lt;&gt;0,"",IFERROR(IF(AND(P841&gt;0,O841&lt;&gt;"",Q841&lt;&gt;"t TM"),VLOOKUP($E841,'SD Abgabe'!$A$32:$N$610,'SD Abgabe'!$G$28,FALSE)/O841*P841,VLOOKUP($E841,'SD Abgabe'!$A$32:$N$610,'SD Abgabe'!$G$28,FALSE)),""))),"")</f>
        <v/>
      </c>
      <c r="AA841" s="87"/>
      <c r="AB841" s="86" t="str">
        <f ca="1">IFERROR(IF(AND(J841&lt;&gt;"eigene Stoffe",VLOOKUP($E841,'SD Abgabe'!$A$32:$N$610,'SD Abgabe'!$H$28,FALSE)=0),"",IF($L841&lt;&gt;0,"",IFERROR(IF(AND(P841&gt;0,O841&lt;&gt;"",Q841&lt;&gt;"t TM"),VLOOKUP($E841,'SD Abgabe'!$A$32:$N$610,'SD Abgabe'!$H$28,FALSE)/O841*P841,VLOOKUP($E841,'SD Abgabe'!$A$32:$N$610,'SD Abgabe'!$H$28,FALSE)),""))),"")</f>
        <v/>
      </c>
      <c r="AC841" s="87"/>
      <c r="AD841" s="424" t="s">
        <v>667</v>
      </c>
      <c r="AE841" s="26" t="str">
        <f>IF($M841=0,"",IFERROR(VLOOKUP($E841,'SD Abgabe'!$A$32:$N$556,AE$20,FALSE),""))</f>
        <v/>
      </c>
      <c r="AF841" s="15">
        <f t="shared" ca="1" si="259"/>
        <v>0</v>
      </c>
      <c r="AG841">
        <f t="shared" ca="1" si="247"/>
        <v>0</v>
      </c>
      <c r="AH841">
        <f t="shared" ca="1" si="248"/>
        <v>0</v>
      </c>
      <c r="AI841">
        <f t="shared" ca="1" si="249"/>
        <v>0</v>
      </c>
      <c r="AJ841">
        <f t="shared" ca="1" si="250"/>
        <v>0</v>
      </c>
      <c r="AK841">
        <f t="shared" si="260"/>
        <v>0</v>
      </c>
      <c r="AL841" s="28" t="e">
        <f ca="1">COUNTIF(OFFSET('SD Abgabe'!$C$32,VLOOKUP(J841,Art_Abgabe,3,FALSE),0,VLOOKUP(J841,Art_Abgabe,4,FALSE)-VLOOKUP(J841,Art_Abgabe,3,FALSE)+1,1),K841)</f>
        <v>#N/A</v>
      </c>
      <c r="AM841" s="14">
        <f ca="1">COUNTIF(OFFSET('SD Abgabe'!$M$32,VLOOKUP(E841,'SD Abgabe'!$A$33:$X$485,'SD Abgabe'!$X$28,FALSE),0,1,VLOOKUP(E841,'SD Abgabe'!$A$33:$Y$485,'SD Abgabe'!$Y$28,FALSE)),M841)</f>
        <v>0</v>
      </c>
      <c r="AN841" s="91">
        <f t="shared" ca="1" si="251"/>
        <v>0</v>
      </c>
      <c r="AO841" s="98">
        <f t="shared" si="261"/>
        <v>3</v>
      </c>
      <c r="AP841" s="98">
        <f t="shared" si="252"/>
        <v>0</v>
      </c>
      <c r="AQ841" s="17" t="str">
        <f t="shared" si="253"/>
        <v>1900-1-Abgabe</v>
      </c>
    </row>
    <row r="842" spans="1:43">
      <c r="A842" s="98">
        <f t="shared" si="242"/>
        <v>0</v>
      </c>
      <c r="B842" s="98" t="str">
        <f>IF(C842=1,SUM($C$23:C842),"")</f>
        <v/>
      </c>
      <c r="C842" s="98">
        <f t="shared" si="243"/>
        <v>0</v>
      </c>
      <c r="D842" t="str">
        <f t="shared" si="255"/>
        <v>1900-1-Abgabe-</v>
      </c>
      <c r="E842" s="7" t="str">
        <f t="shared" ca="1" si="244"/>
        <v>-</v>
      </c>
      <c r="F842" s="7">
        <f t="shared" si="256"/>
        <v>1900</v>
      </c>
      <c r="G842" s="7">
        <f t="shared" si="257"/>
        <v>1</v>
      </c>
      <c r="H842" s="162">
        <f t="shared" si="254"/>
        <v>820</v>
      </c>
      <c r="I842" s="77"/>
      <c r="J842" s="78"/>
      <c r="K842" s="79"/>
      <c r="L842" s="80"/>
      <c r="M842" s="177"/>
      <c r="N842" s="309" t="str">
        <f t="shared" ca="1" si="245"/>
        <v/>
      </c>
      <c r="O842" s="310" t="str">
        <f ca="1">IFERROR(IF(VLOOKUP($E842,'SD Abgabe'!$A$32:$N$610,'SD Abgabe'!$D$28,FALSE)=0,"",VLOOKUP($E842,'SD Abgabe'!$A$32:$N$610,'SD Abgabe'!$D$28,FALSE)),"")</f>
        <v/>
      </c>
      <c r="P842" s="313"/>
      <c r="Q842" s="317" t="str">
        <f>IF(OR($M842=0,L842&lt;&gt;0),"",IFERROR(VLOOKUP($E842,'SD Abgabe'!$A$32:$N$610,'SD Abgabe'!$E$28,FALSE),""))</f>
        <v/>
      </c>
      <c r="R842" s="87"/>
      <c r="S842" s="81" t="str">
        <f t="shared" si="246"/>
        <v/>
      </c>
      <c r="T842" s="82">
        <f>IF(M842="Tierische Erzeugnisse",IF(OR($M842=0,L842&lt;&gt;0,U842&gt;0),"",IFERROR(VLOOKUP($E842,'SD Abgabe'!$A$32:$N$4326,'SD Abgabe'!$J$28,FALSE),0)),)</f>
        <v>0</v>
      </c>
      <c r="U842" s="83"/>
      <c r="V842" s="81" t="str">
        <f t="shared" si="258"/>
        <v/>
      </c>
      <c r="W842" s="82">
        <f>IF(M842="organische Düngemittel",IF(OR($M842=0,L842&lt;&gt;0,X842&gt;0),"",IFERROR(VLOOKUP($E842,'SD Abgabe'!$A$32:$N$4326,'SD Abgabe'!$J$28,FALSE),)),)</f>
        <v>0</v>
      </c>
      <c r="X842" s="84"/>
      <c r="Y842" s="85" t="str">
        <f ca="1">IFERROR(VLOOKUP($E842,'SD Abgabe'!$A$32:$N$610,Y$20,FALSE),"")</f>
        <v/>
      </c>
      <c r="Z842" s="86" t="str">
        <f ca="1">IFERROR(IF(AND(J842&lt;&gt;"eigene Stoffe",VLOOKUP($E842,'SD Abgabe'!$A$32:$N$610,'SD Abgabe'!$G$28,FALSE)=0),"",IF($L842&lt;&gt;0,"",IFERROR(IF(AND(P842&gt;0,O842&lt;&gt;"",Q842&lt;&gt;"t TM"),VLOOKUP($E842,'SD Abgabe'!$A$32:$N$610,'SD Abgabe'!$G$28,FALSE)/O842*P842,VLOOKUP($E842,'SD Abgabe'!$A$32:$N$610,'SD Abgabe'!$G$28,FALSE)),""))),"")</f>
        <v/>
      </c>
      <c r="AA842" s="87"/>
      <c r="AB842" s="86" t="str">
        <f ca="1">IFERROR(IF(AND(J842&lt;&gt;"eigene Stoffe",VLOOKUP($E842,'SD Abgabe'!$A$32:$N$610,'SD Abgabe'!$H$28,FALSE)=0),"",IF($L842&lt;&gt;0,"",IFERROR(IF(AND(P842&gt;0,O842&lt;&gt;"",Q842&lt;&gt;"t TM"),VLOOKUP($E842,'SD Abgabe'!$A$32:$N$610,'SD Abgabe'!$H$28,FALSE)/O842*P842,VLOOKUP($E842,'SD Abgabe'!$A$32:$N$610,'SD Abgabe'!$H$28,FALSE)),""))),"")</f>
        <v/>
      </c>
      <c r="AC842" s="87"/>
      <c r="AD842" s="424" t="s">
        <v>667</v>
      </c>
      <c r="AE842" s="26" t="str">
        <f>IF($M842=0,"",IFERROR(VLOOKUP($E842,'SD Abgabe'!$A$32:$N$556,AE$20,FALSE),""))</f>
        <v/>
      </c>
      <c r="AF842" s="15">
        <f t="shared" ca="1" si="259"/>
        <v>0</v>
      </c>
      <c r="AG842">
        <f t="shared" ca="1" si="247"/>
        <v>0</v>
      </c>
      <c r="AH842">
        <f t="shared" ca="1" si="248"/>
        <v>0</v>
      </c>
      <c r="AI842">
        <f t="shared" ca="1" si="249"/>
        <v>0</v>
      </c>
      <c r="AJ842">
        <f t="shared" ca="1" si="250"/>
        <v>0</v>
      </c>
      <c r="AK842">
        <f t="shared" si="260"/>
        <v>0</v>
      </c>
      <c r="AL842" s="28" t="e">
        <f ca="1">COUNTIF(OFFSET('SD Abgabe'!$C$32,VLOOKUP(J842,Art_Abgabe,3,FALSE),0,VLOOKUP(J842,Art_Abgabe,4,FALSE)-VLOOKUP(J842,Art_Abgabe,3,FALSE)+1,1),K842)</f>
        <v>#N/A</v>
      </c>
      <c r="AM842" s="14">
        <f ca="1">COUNTIF(OFFSET('SD Abgabe'!$M$32,VLOOKUP(E842,'SD Abgabe'!$A$33:$X$485,'SD Abgabe'!$X$28,FALSE),0,1,VLOOKUP(E842,'SD Abgabe'!$A$33:$Y$485,'SD Abgabe'!$Y$28,FALSE)),M842)</f>
        <v>0</v>
      </c>
      <c r="AN842" s="91">
        <f t="shared" ca="1" si="251"/>
        <v>0</v>
      </c>
      <c r="AO842" s="98">
        <f t="shared" si="261"/>
        <v>3</v>
      </c>
      <c r="AP842" s="98">
        <f t="shared" si="252"/>
        <v>0</v>
      </c>
      <c r="AQ842" s="17" t="str">
        <f t="shared" si="253"/>
        <v>1900-1-Abgabe</v>
      </c>
    </row>
    <row r="843" spans="1:43">
      <c r="A843" s="98">
        <f t="shared" si="242"/>
        <v>0</v>
      </c>
      <c r="B843" s="98" t="str">
        <f>IF(C843=1,SUM($C$23:C843),"")</f>
        <v/>
      </c>
      <c r="C843" s="98">
        <f t="shared" si="243"/>
        <v>0</v>
      </c>
      <c r="D843" t="str">
        <f t="shared" si="255"/>
        <v>1900-1-Abgabe-</v>
      </c>
      <c r="E843" s="7" t="str">
        <f t="shared" ca="1" si="244"/>
        <v>-</v>
      </c>
      <c r="F843" s="7">
        <f t="shared" si="256"/>
        <v>1900</v>
      </c>
      <c r="G843" s="7">
        <f t="shared" si="257"/>
        <v>1</v>
      </c>
      <c r="H843" s="162">
        <f t="shared" si="254"/>
        <v>821</v>
      </c>
      <c r="I843" s="77"/>
      <c r="J843" s="78"/>
      <c r="K843" s="79"/>
      <c r="L843" s="80"/>
      <c r="M843" s="177"/>
      <c r="N843" s="309" t="str">
        <f t="shared" ca="1" si="245"/>
        <v/>
      </c>
      <c r="O843" s="310" t="str">
        <f ca="1">IFERROR(IF(VLOOKUP($E843,'SD Abgabe'!$A$32:$N$610,'SD Abgabe'!$D$28,FALSE)=0,"",VLOOKUP($E843,'SD Abgabe'!$A$32:$N$610,'SD Abgabe'!$D$28,FALSE)),"")</f>
        <v/>
      </c>
      <c r="P843" s="313"/>
      <c r="Q843" s="317" t="str">
        <f>IF(OR($M843=0,L843&lt;&gt;0),"",IFERROR(VLOOKUP($E843,'SD Abgabe'!$A$32:$N$610,'SD Abgabe'!$E$28,FALSE),""))</f>
        <v/>
      </c>
      <c r="R843" s="87"/>
      <c r="S843" s="81" t="str">
        <f t="shared" si="246"/>
        <v/>
      </c>
      <c r="T843" s="82">
        <f>IF(M843="Tierische Erzeugnisse",IF(OR($M843=0,L843&lt;&gt;0,U843&gt;0),"",IFERROR(VLOOKUP($E843,'SD Abgabe'!$A$32:$N$4326,'SD Abgabe'!$J$28,FALSE),0)),)</f>
        <v>0</v>
      </c>
      <c r="U843" s="83"/>
      <c r="V843" s="81" t="str">
        <f t="shared" si="258"/>
        <v/>
      </c>
      <c r="W843" s="82">
        <f>IF(M843="organische Düngemittel",IF(OR($M843=0,L843&lt;&gt;0,X843&gt;0),"",IFERROR(VLOOKUP($E843,'SD Abgabe'!$A$32:$N$4326,'SD Abgabe'!$J$28,FALSE),)),)</f>
        <v>0</v>
      </c>
      <c r="X843" s="84"/>
      <c r="Y843" s="85" t="str">
        <f ca="1">IFERROR(VLOOKUP($E843,'SD Abgabe'!$A$32:$N$610,Y$20,FALSE),"")</f>
        <v/>
      </c>
      <c r="Z843" s="86" t="str">
        <f ca="1">IFERROR(IF(AND(J843&lt;&gt;"eigene Stoffe",VLOOKUP($E843,'SD Abgabe'!$A$32:$N$610,'SD Abgabe'!$G$28,FALSE)=0),"",IF($L843&lt;&gt;0,"",IFERROR(IF(AND(P843&gt;0,O843&lt;&gt;"",Q843&lt;&gt;"t TM"),VLOOKUP($E843,'SD Abgabe'!$A$32:$N$610,'SD Abgabe'!$G$28,FALSE)/O843*P843,VLOOKUP($E843,'SD Abgabe'!$A$32:$N$610,'SD Abgabe'!$G$28,FALSE)),""))),"")</f>
        <v/>
      </c>
      <c r="AA843" s="87"/>
      <c r="AB843" s="86" t="str">
        <f ca="1">IFERROR(IF(AND(J843&lt;&gt;"eigene Stoffe",VLOOKUP($E843,'SD Abgabe'!$A$32:$N$610,'SD Abgabe'!$H$28,FALSE)=0),"",IF($L843&lt;&gt;0,"",IFERROR(IF(AND(P843&gt;0,O843&lt;&gt;"",Q843&lt;&gt;"t TM"),VLOOKUP($E843,'SD Abgabe'!$A$32:$N$610,'SD Abgabe'!$H$28,FALSE)/O843*P843,VLOOKUP($E843,'SD Abgabe'!$A$32:$N$610,'SD Abgabe'!$H$28,FALSE)),""))),"")</f>
        <v/>
      </c>
      <c r="AC843" s="87"/>
      <c r="AD843" s="424" t="s">
        <v>667</v>
      </c>
      <c r="AE843" s="26" t="str">
        <f>IF($M843=0,"",IFERROR(VLOOKUP($E843,'SD Abgabe'!$A$32:$N$556,AE$20,FALSE),""))</f>
        <v/>
      </c>
      <c r="AF843" s="15">
        <f t="shared" ca="1" si="259"/>
        <v>0</v>
      </c>
      <c r="AG843">
        <f t="shared" ca="1" si="247"/>
        <v>0</v>
      </c>
      <c r="AH843">
        <f t="shared" ca="1" si="248"/>
        <v>0</v>
      </c>
      <c r="AI843">
        <f t="shared" ca="1" si="249"/>
        <v>0</v>
      </c>
      <c r="AJ843">
        <f t="shared" ca="1" si="250"/>
        <v>0</v>
      </c>
      <c r="AK843">
        <f t="shared" si="260"/>
        <v>0</v>
      </c>
      <c r="AL843" s="28" t="e">
        <f ca="1">COUNTIF(OFFSET('SD Abgabe'!$C$32,VLOOKUP(J843,Art_Abgabe,3,FALSE),0,VLOOKUP(J843,Art_Abgabe,4,FALSE)-VLOOKUP(J843,Art_Abgabe,3,FALSE)+1,1),K843)</f>
        <v>#N/A</v>
      </c>
      <c r="AM843" s="14">
        <f ca="1">COUNTIF(OFFSET('SD Abgabe'!$M$32,VLOOKUP(E843,'SD Abgabe'!$A$33:$X$485,'SD Abgabe'!$X$28,FALSE),0,1,VLOOKUP(E843,'SD Abgabe'!$A$33:$Y$485,'SD Abgabe'!$Y$28,FALSE)),M843)</f>
        <v>0</v>
      </c>
      <c r="AN843" s="91">
        <f t="shared" ca="1" si="251"/>
        <v>0</v>
      </c>
      <c r="AO843" s="98">
        <f t="shared" si="261"/>
        <v>3</v>
      </c>
      <c r="AP843" s="98">
        <f t="shared" si="252"/>
        <v>0</v>
      </c>
      <c r="AQ843" s="17" t="str">
        <f t="shared" si="253"/>
        <v>1900-1-Abgabe</v>
      </c>
    </row>
    <row r="844" spans="1:43">
      <c r="A844" s="98">
        <f t="shared" si="242"/>
        <v>0</v>
      </c>
      <c r="B844" s="98" t="str">
        <f>IF(C844=1,SUM($C$23:C844),"")</f>
        <v/>
      </c>
      <c r="C844" s="98">
        <f t="shared" si="243"/>
        <v>0</v>
      </c>
      <c r="D844" t="str">
        <f t="shared" si="255"/>
        <v>1900-1-Abgabe-</v>
      </c>
      <c r="E844" s="7" t="str">
        <f t="shared" ca="1" si="244"/>
        <v>-</v>
      </c>
      <c r="F844" s="7">
        <f t="shared" si="256"/>
        <v>1900</v>
      </c>
      <c r="G844" s="7">
        <f t="shared" si="257"/>
        <v>1</v>
      </c>
      <c r="H844" s="162">
        <f t="shared" si="254"/>
        <v>822</v>
      </c>
      <c r="I844" s="77"/>
      <c r="J844" s="78"/>
      <c r="K844" s="79"/>
      <c r="L844" s="80"/>
      <c r="M844" s="177"/>
      <c r="N844" s="309" t="str">
        <f t="shared" ca="1" si="245"/>
        <v/>
      </c>
      <c r="O844" s="310" t="str">
        <f ca="1">IFERROR(IF(VLOOKUP($E844,'SD Abgabe'!$A$32:$N$610,'SD Abgabe'!$D$28,FALSE)=0,"",VLOOKUP($E844,'SD Abgabe'!$A$32:$N$610,'SD Abgabe'!$D$28,FALSE)),"")</f>
        <v/>
      </c>
      <c r="P844" s="313"/>
      <c r="Q844" s="317" t="str">
        <f>IF(OR($M844=0,L844&lt;&gt;0),"",IFERROR(VLOOKUP($E844,'SD Abgabe'!$A$32:$N$610,'SD Abgabe'!$E$28,FALSE),""))</f>
        <v/>
      </c>
      <c r="R844" s="87"/>
      <c r="S844" s="81" t="str">
        <f t="shared" si="246"/>
        <v/>
      </c>
      <c r="T844" s="82">
        <f>IF(M844="Tierische Erzeugnisse",IF(OR($M844=0,L844&lt;&gt;0,U844&gt;0),"",IFERROR(VLOOKUP($E844,'SD Abgabe'!$A$32:$N$4326,'SD Abgabe'!$J$28,FALSE),0)),)</f>
        <v>0</v>
      </c>
      <c r="U844" s="83"/>
      <c r="V844" s="81" t="str">
        <f t="shared" si="258"/>
        <v/>
      </c>
      <c r="W844" s="82">
        <f>IF(M844="organische Düngemittel",IF(OR($M844=0,L844&lt;&gt;0,X844&gt;0),"",IFERROR(VLOOKUP($E844,'SD Abgabe'!$A$32:$N$4326,'SD Abgabe'!$J$28,FALSE),)),)</f>
        <v>0</v>
      </c>
      <c r="X844" s="84"/>
      <c r="Y844" s="85" t="str">
        <f ca="1">IFERROR(VLOOKUP($E844,'SD Abgabe'!$A$32:$N$610,Y$20,FALSE),"")</f>
        <v/>
      </c>
      <c r="Z844" s="86" t="str">
        <f ca="1">IFERROR(IF(AND(J844&lt;&gt;"eigene Stoffe",VLOOKUP($E844,'SD Abgabe'!$A$32:$N$610,'SD Abgabe'!$G$28,FALSE)=0),"",IF($L844&lt;&gt;0,"",IFERROR(IF(AND(P844&gt;0,O844&lt;&gt;"",Q844&lt;&gt;"t TM"),VLOOKUP($E844,'SD Abgabe'!$A$32:$N$610,'SD Abgabe'!$G$28,FALSE)/O844*P844,VLOOKUP($E844,'SD Abgabe'!$A$32:$N$610,'SD Abgabe'!$G$28,FALSE)),""))),"")</f>
        <v/>
      </c>
      <c r="AA844" s="87"/>
      <c r="AB844" s="86" t="str">
        <f ca="1">IFERROR(IF(AND(J844&lt;&gt;"eigene Stoffe",VLOOKUP($E844,'SD Abgabe'!$A$32:$N$610,'SD Abgabe'!$H$28,FALSE)=0),"",IF($L844&lt;&gt;0,"",IFERROR(IF(AND(P844&gt;0,O844&lt;&gt;"",Q844&lt;&gt;"t TM"),VLOOKUP($E844,'SD Abgabe'!$A$32:$N$610,'SD Abgabe'!$H$28,FALSE)/O844*P844,VLOOKUP($E844,'SD Abgabe'!$A$32:$N$610,'SD Abgabe'!$H$28,FALSE)),""))),"")</f>
        <v/>
      </c>
      <c r="AC844" s="87"/>
      <c r="AD844" s="424" t="s">
        <v>667</v>
      </c>
      <c r="AE844" s="26" t="str">
        <f>IF($M844=0,"",IFERROR(VLOOKUP($E844,'SD Abgabe'!$A$32:$N$556,AE$20,FALSE),""))</f>
        <v/>
      </c>
      <c r="AF844" s="15">
        <f t="shared" ca="1" si="259"/>
        <v>0</v>
      </c>
      <c r="AG844">
        <f t="shared" ca="1" si="247"/>
        <v>0</v>
      </c>
      <c r="AH844">
        <f t="shared" ca="1" si="248"/>
        <v>0</v>
      </c>
      <c r="AI844">
        <f t="shared" ca="1" si="249"/>
        <v>0</v>
      </c>
      <c r="AJ844">
        <f t="shared" ca="1" si="250"/>
        <v>0</v>
      </c>
      <c r="AK844">
        <f t="shared" si="260"/>
        <v>0</v>
      </c>
      <c r="AL844" s="28" t="e">
        <f ca="1">COUNTIF(OFFSET('SD Abgabe'!$C$32,VLOOKUP(J844,Art_Abgabe,3,FALSE),0,VLOOKUP(J844,Art_Abgabe,4,FALSE)-VLOOKUP(J844,Art_Abgabe,3,FALSE)+1,1),K844)</f>
        <v>#N/A</v>
      </c>
      <c r="AM844" s="14">
        <f ca="1">COUNTIF(OFFSET('SD Abgabe'!$M$32,VLOOKUP(E844,'SD Abgabe'!$A$33:$X$485,'SD Abgabe'!$X$28,FALSE),0,1,VLOOKUP(E844,'SD Abgabe'!$A$33:$Y$485,'SD Abgabe'!$Y$28,FALSE)),M844)</f>
        <v>0</v>
      </c>
      <c r="AN844" s="91">
        <f t="shared" ca="1" si="251"/>
        <v>0</v>
      </c>
      <c r="AO844" s="98">
        <f t="shared" si="261"/>
        <v>3</v>
      </c>
      <c r="AP844" s="98">
        <f t="shared" si="252"/>
        <v>0</v>
      </c>
      <c r="AQ844" s="17" t="str">
        <f t="shared" si="253"/>
        <v>1900-1-Abgabe</v>
      </c>
    </row>
    <row r="845" spans="1:43">
      <c r="A845" s="98">
        <f t="shared" si="242"/>
        <v>0</v>
      </c>
      <c r="B845" s="98" t="str">
        <f>IF(C845=1,SUM($C$23:C845),"")</f>
        <v/>
      </c>
      <c r="C845" s="98">
        <f t="shared" si="243"/>
        <v>0</v>
      </c>
      <c r="D845" t="str">
        <f t="shared" si="255"/>
        <v>1900-1-Abgabe-</v>
      </c>
      <c r="E845" s="7" t="str">
        <f t="shared" ca="1" si="244"/>
        <v>-</v>
      </c>
      <c r="F845" s="7">
        <f t="shared" si="256"/>
        <v>1900</v>
      </c>
      <c r="G845" s="7">
        <f t="shared" si="257"/>
        <v>1</v>
      </c>
      <c r="H845" s="162">
        <f t="shared" si="254"/>
        <v>823</v>
      </c>
      <c r="I845" s="77"/>
      <c r="J845" s="78"/>
      <c r="K845" s="79"/>
      <c r="L845" s="80"/>
      <c r="M845" s="177"/>
      <c r="N845" s="309" t="str">
        <f t="shared" ca="1" si="245"/>
        <v/>
      </c>
      <c r="O845" s="310" t="str">
        <f ca="1">IFERROR(IF(VLOOKUP($E845,'SD Abgabe'!$A$32:$N$610,'SD Abgabe'!$D$28,FALSE)=0,"",VLOOKUP($E845,'SD Abgabe'!$A$32:$N$610,'SD Abgabe'!$D$28,FALSE)),"")</f>
        <v/>
      </c>
      <c r="P845" s="313"/>
      <c r="Q845" s="317" t="str">
        <f>IF(OR($M845=0,L845&lt;&gt;0),"",IFERROR(VLOOKUP($E845,'SD Abgabe'!$A$32:$N$610,'SD Abgabe'!$E$28,FALSE),""))</f>
        <v/>
      </c>
      <c r="R845" s="87"/>
      <c r="S845" s="81" t="str">
        <f t="shared" si="246"/>
        <v/>
      </c>
      <c r="T845" s="82">
        <f>IF(M845="Tierische Erzeugnisse",IF(OR($M845=0,L845&lt;&gt;0,U845&gt;0),"",IFERROR(VLOOKUP($E845,'SD Abgabe'!$A$32:$N$4326,'SD Abgabe'!$J$28,FALSE),0)),)</f>
        <v>0</v>
      </c>
      <c r="U845" s="83"/>
      <c r="V845" s="81" t="str">
        <f t="shared" si="258"/>
        <v/>
      </c>
      <c r="W845" s="82">
        <f>IF(M845="organische Düngemittel",IF(OR($M845=0,L845&lt;&gt;0,X845&gt;0),"",IFERROR(VLOOKUP($E845,'SD Abgabe'!$A$32:$N$4326,'SD Abgabe'!$J$28,FALSE),)),)</f>
        <v>0</v>
      </c>
      <c r="X845" s="84"/>
      <c r="Y845" s="85" t="str">
        <f ca="1">IFERROR(VLOOKUP($E845,'SD Abgabe'!$A$32:$N$610,Y$20,FALSE),"")</f>
        <v/>
      </c>
      <c r="Z845" s="86" t="str">
        <f ca="1">IFERROR(IF(AND(J845&lt;&gt;"eigene Stoffe",VLOOKUP($E845,'SD Abgabe'!$A$32:$N$610,'SD Abgabe'!$G$28,FALSE)=0),"",IF($L845&lt;&gt;0,"",IFERROR(IF(AND(P845&gt;0,O845&lt;&gt;"",Q845&lt;&gt;"t TM"),VLOOKUP($E845,'SD Abgabe'!$A$32:$N$610,'SD Abgabe'!$G$28,FALSE)/O845*P845,VLOOKUP($E845,'SD Abgabe'!$A$32:$N$610,'SD Abgabe'!$G$28,FALSE)),""))),"")</f>
        <v/>
      </c>
      <c r="AA845" s="87"/>
      <c r="AB845" s="86" t="str">
        <f ca="1">IFERROR(IF(AND(J845&lt;&gt;"eigene Stoffe",VLOOKUP($E845,'SD Abgabe'!$A$32:$N$610,'SD Abgabe'!$H$28,FALSE)=0),"",IF($L845&lt;&gt;0,"",IFERROR(IF(AND(P845&gt;0,O845&lt;&gt;"",Q845&lt;&gt;"t TM"),VLOOKUP($E845,'SD Abgabe'!$A$32:$N$610,'SD Abgabe'!$H$28,FALSE)/O845*P845,VLOOKUP($E845,'SD Abgabe'!$A$32:$N$610,'SD Abgabe'!$H$28,FALSE)),""))),"")</f>
        <v/>
      </c>
      <c r="AC845" s="87"/>
      <c r="AD845" s="424" t="s">
        <v>667</v>
      </c>
      <c r="AE845" s="26" t="str">
        <f>IF($M845=0,"",IFERROR(VLOOKUP($E845,'SD Abgabe'!$A$32:$N$556,AE$20,FALSE),""))</f>
        <v/>
      </c>
      <c r="AF845" s="15">
        <f t="shared" ca="1" si="259"/>
        <v>0</v>
      </c>
      <c r="AG845">
        <f t="shared" ca="1" si="247"/>
        <v>0</v>
      </c>
      <c r="AH845">
        <f t="shared" ca="1" si="248"/>
        <v>0</v>
      </c>
      <c r="AI845">
        <f t="shared" ca="1" si="249"/>
        <v>0</v>
      </c>
      <c r="AJ845">
        <f t="shared" ca="1" si="250"/>
        <v>0</v>
      </c>
      <c r="AK845">
        <f t="shared" si="260"/>
        <v>0</v>
      </c>
      <c r="AL845" s="28" t="e">
        <f ca="1">COUNTIF(OFFSET('SD Abgabe'!$C$32,VLOOKUP(J845,Art_Abgabe,3,FALSE),0,VLOOKUP(J845,Art_Abgabe,4,FALSE)-VLOOKUP(J845,Art_Abgabe,3,FALSE)+1,1),K845)</f>
        <v>#N/A</v>
      </c>
      <c r="AM845" s="14">
        <f ca="1">COUNTIF(OFFSET('SD Abgabe'!$M$32,VLOOKUP(E845,'SD Abgabe'!$A$33:$X$485,'SD Abgabe'!$X$28,FALSE),0,1,VLOOKUP(E845,'SD Abgabe'!$A$33:$Y$485,'SD Abgabe'!$Y$28,FALSE)),M845)</f>
        <v>0</v>
      </c>
      <c r="AN845" s="91">
        <f t="shared" ca="1" si="251"/>
        <v>0</v>
      </c>
      <c r="AO845" s="98">
        <f t="shared" si="261"/>
        <v>3</v>
      </c>
      <c r="AP845" s="98">
        <f t="shared" si="252"/>
        <v>0</v>
      </c>
      <c r="AQ845" s="17" t="str">
        <f t="shared" si="253"/>
        <v>1900-1-Abgabe</v>
      </c>
    </row>
    <row r="846" spans="1:43">
      <c r="A846" s="98">
        <f t="shared" si="242"/>
        <v>0</v>
      </c>
      <c r="B846" s="98" t="str">
        <f>IF(C846=1,SUM($C$23:C846),"")</f>
        <v/>
      </c>
      <c r="C846" s="98">
        <f t="shared" si="243"/>
        <v>0</v>
      </c>
      <c r="D846" t="str">
        <f t="shared" si="255"/>
        <v>1900-1-Abgabe-</v>
      </c>
      <c r="E846" s="7" t="str">
        <f t="shared" ca="1" si="244"/>
        <v>-</v>
      </c>
      <c r="F846" s="7">
        <f t="shared" si="256"/>
        <v>1900</v>
      </c>
      <c r="G846" s="7">
        <f t="shared" si="257"/>
        <v>1</v>
      </c>
      <c r="H846" s="162">
        <f t="shared" si="254"/>
        <v>824</v>
      </c>
      <c r="I846" s="77"/>
      <c r="J846" s="78"/>
      <c r="K846" s="79"/>
      <c r="L846" s="80"/>
      <c r="M846" s="177"/>
      <c r="N846" s="309" t="str">
        <f t="shared" ca="1" si="245"/>
        <v/>
      </c>
      <c r="O846" s="310" t="str">
        <f ca="1">IFERROR(IF(VLOOKUP($E846,'SD Abgabe'!$A$32:$N$610,'SD Abgabe'!$D$28,FALSE)=0,"",VLOOKUP($E846,'SD Abgabe'!$A$32:$N$610,'SD Abgabe'!$D$28,FALSE)),"")</f>
        <v/>
      </c>
      <c r="P846" s="313"/>
      <c r="Q846" s="317" t="str">
        <f>IF(OR($M846=0,L846&lt;&gt;0),"",IFERROR(VLOOKUP($E846,'SD Abgabe'!$A$32:$N$610,'SD Abgabe'!$E$28,FALSE),""))</f>
        <v/>
      </c>
      <c r="R846" s="87"/>
      <c r="S846" s="81" t="str">
        <f t="shared" si="246"/>
        <v/>
      </c>
      <c r="T846" s="82">
        <f>IF(M846="Tierische Erzeugnisse",IF(OR($M846=0,L846&lt;&gt;0,U846&gt;0),"",IFERROR(VLOOKUP($E846,'SD Abgabe'!$A$32:$N$4326,'SD Abgabe'!$J$28,FALSE),0)),)</f>
        <v>0</v>
      </c>
      <c r="U846" s="83"/>
      <c r="V846" s="81" t="str">
        <f t="shared" si="258"/>
        <v/>
      </c>
      <c r="W846" s="82">
        <f>IF(M846="organische Düngemittel",IF(OR($M846=0,L846&lt;&gt;0,X846&gt;0),"",IFERROR(VLOOKUP($E846,'SD Abgabe'!$A$32:$N$4326,'SD Abgabe'!$J$28,FALSE),)),)</f>
        <v>0</v>
      </c>
      <c r="X846" s="84"/>
      <c r="Y846" s="85" t="str">
        <f ca="1">IFERROR(VLOOKUP($E846,'SD Abgabe'!$A$32:$N$610,Y$20,FALSE),"")</f>
        <v/>
      </c>
      <c r="Z846" s="86" t="str">
        <f ca="1">IFERROR(IF(AND(J846&lt;&gt;"eigene Stoffe",VLOOKUP($E846,'SD Abgabe'!$A$32:$N$610,'SD Abgabe'!$G$28,FALSE)=0),"",IF($L846&lt;&gt;0,"",IFERROR(IF(AND(P846&gt;0,O846&lt;&gt;"",Q846&lt;&gt;"t TM"),VLOOKUP($E846,'SD Abgabe'!$A$32:$N$610,'SD Abgabe'!$G$28,FALSE)/O846*P846,VLOOKUP($E846,'SD Abgabe'!$A$32:$N$610,'SD Abgabe'!$G$28,FALSE)),""))),"")</f>
        <v/>
      </c>
      <c r="AA846" s="87"/>
      <c r="AB846" s="86" t="str">
        <f ca="1">IFERROR(IF(AND(J846&lt;&gt;"eigene Stoffe",VLOOKUP($E846,'SD Abgabe'!$A$32:$N$610,'SD Abgabe'!$H$28,FALSE)=0),"",IF($L846&lt;&gt;0,"",IFERROR(IF(AND(P846&gt;0,O846&lt;&gt;"",Q846&lt;&gt;"t TM"),VLOOKUP($E846,'SD Abgabe'!$A$32:$N$610,'SD Abgabe'!$H$28,FALSE)/O846*P846,VLOOKUP($E846,'SD Abgabe'!$A$32:$N$610,'SD Abgabe'!$H$28,FALSE)),""))),"")</f>
        <v/>
      </c>
      <c r="AC846" s="87"/>
      <c r="AD846" s="424" t="s">
        <v>667</v>
      </c>
      <c r="AE846" s="26" t="str">
        <f>IF($M846=0,"",IFERROR(VLOOKUP($E846,'SD Abgabe'!$A$32:$N$556,AE$20,FALSE),""))</f>
        <v/>
      </c>
      <c r="AF846" s="15">
        <f t="shared" ca="1" si="259"/>
        <v>0</v>
      </c>
      <c r="AG846">
        <f t="shared" ca="1" si="247"/>
        <v>0</v>
      </c>
      <c r="AH846">
        <f t="shared" ca="1" si="248"/>
        <v>0</v>
      </c>
      <c r="AI846">
        <f t="shared" ca="1" si="249"/>
        <v>0</v>
      </c>
      <c r="AJ846">
        <f t="shared" ca="1" si="250"/>
        <v>0</v>
      </c>
      <c r="AK846">
        <f t="shared" si="260"/>
        <v>0</v>
      </c>
      <c r="AL846" s="28" t="e">
        <f ca="1">COUNTIF(OFFSET('SD Abgabe'!$C$32,VLOOKUP(J846,Art_Abgabe,3,FALSE),0,VLOOKUP(J846,Art_Abgabe,4,FALSE)-VLOOKUP(J846,Art_Abgabe,3,FALSE)+1,1),K846)</f>
        <v>#N/A</v>
      </c>
      <c r="AM846" s="14">
        <f ca="1">COUNTIF(OFFSET('SD Abgabe'!$M$32,VLOOKUP(E846,'SD Abgabe'!$A$33:$X$485,'SD Abgabe'!$X$28,FALSE),0,1,VLOOKUP(E846,'SD Abgabe'!$A$33:$Y$485,'SD Abgabe'!$Y$28,FALSE)),M846)</f>
        <v>0</v>
      </c>
      <c r="AN846" s="91">
        <f t="shared" ca="1" si="251"/>
        <v>0</v>
      </c>
      <c r="AO846" s="98">
        <f t="shared" si="261"/>
        <v>3</v>
      </c>
      <c r="AP846" s="98">
        <f t="shared" si="252"/>
        <v>0</v>
      </c>
      <c r="AQ846" s="17" t="str">
        <f t="shared" si="253"/>
        <v>1900-1-Abgabe</v>
      </c>
    </row>
    <row r="847" spans="1:43">
      <c r="A847" s="98">
        <f t="shared" si="242"/>
        <v>0</v>
      </c>
      <c r="B847" s="98" t="str">
        <f>IF(C847=1,SUM($C$23:C847),"")</f>
        <v/>
      </c>
      <c r="C847" s="98">
        <f t="shared" si="243"/>
        <v>0</v>
      </c>
      <c r="D847" t="str">
        <f t="shared" si="255"/>
        <v>1900-1-Abgabe-</v>
      </c>
      <c r="E847" s="7" t="str">
        <f t="shared" ca="1" si="244"/>
        <v>-</v>
      </c>
      <c r="F847" s="7">
        <f t="shared" si="256"/>
        <v>1900</v>
      </c>
      <c r="G847" s="7">
        <f t="shared" si="257"/>
        <v>1</v>
      </c>
      <c r="H847" s="162">
        <f t="shared" si="254"/>
        <v>825</v>
      </c>
      <c r="I847" s="77"/>
      <c r="J847" s="78"/>
      <c r="K847" s="79"/>
      <c r="L847" s="80"/>
      <c r="M847" s="177"/>
      <c r="N847" s="309" t="str">
        <f t="shared" ca="1" si="245"/>
        <v/>
      </c>
      <c r="O847" s="310" t="str">
        <f ca="1">IFERROR(IF(VLOOKUP($E847,'SD Abgabe'!$A$32:$N$610,'SD Abgabe'!$D$28,FALSE)=0,"",VLOOKUP($E847,'SD Abgabe'!$A$32:$N$610,'SD Abgabe'!$D$28,FALSE)),"")</f>
        <v/>
      </c>
      <c r="P847" s="313"/>
      <c r="Q847" s="317" t="str">
        <f>IF(OR($M847=0,L847&lt;&gt;0),"",IFERROR(VLOOKUP($E847,'SD Abgabe'!$A$32:$N$610,'SD Abgabe'!$E$28,FALSE),""))</f>
        <v/>
      </c>
      <c r="R847" s="87"/>
      <c r="S847" s="81" t="str">
        <f t="shared" si="246"/>
        <v/>
      </c>
      <c r="T847" s="82">
        <f>IF(M847="Tierische Erzeugnisse",IF(OR($M847=0,L847&lt;&gt;0,U847&gt;0),"",IFERROR(VLOOKUP($E847,'SD Abgabe'!$A$32:$N$4326,'SD Abgabe'!$J$28,FALSE),0)),)</f>
        <v>0</v>
      </c>
      <c r="U847" s="83"/>
      <c r="V847" s="81" t="str">
        <f t="shared" si="258"/>
        <v/>
      </c>
      <c r="W847" s="82">
        <f>IF(M847="organische Düngemittel",IF(OR($M847=0,L847&lt;&gt;0,X847&gt;0),"",IFERROR(VLOOKUP($E847,'SD Abgabe'!$A$32:$N$4326,'SD Abgabe'!$J$28,FALSE),)),)</f>
        <v>0</v>
      </c>
      <c r="X847" s="84"/>
      <c r="Y847" s="85" t="str">
        <f ca="1">IFERROR(VLOOKUP($E847,'SD Abgabe'!$A$32:$N$610,Y$20,FALSE),"")</f>
        <v/>
      </c>
      <c r="Z847" s="86" t="str">
        <f ca="1">IFERROR(IF(AND(J847&lt;&gt;"eigene Stoffe",VLOOKUP($E847,'SD Abgabe'!$A$32:$N$610,'SD Abgabe'!$G$28,FALSE)=0),"",IF($L847&lt;&gt;0,"",IFERROR(IF(AND(P847&gt;0,O847&lt;&gt;"",Q847&lt;&gt;"t TM"),VLOOKUP($E847,'SD Abgabe'!$A$32:$N$610,'SD Abgabe'!$G$28,FALSE)/O847*P847,VLOOKUP($E847,'SD Abgabe'!$A$32:$N$610,'SD Abgabe'!$G$28,FALSE)),""))),"")</f>
        <v/>
      </c>
      <c r="AA847" s="87"/>
      <c r="AB847" s="86" t="str">
        <f ca="1">IFERROR(IF(AND(J847&lt;&gt;"eigene Stoffe",VLOOKUP($E847,'SD Abgabe'!$A$32:$N$610,'SD Abgabe'!$H$28,FALSE)=0),"",IF($L847&lt;&gt;0,"",IFERROR(IF(AND(P847&gt;0,O847&lt;&gt;"",Q847&lt;&gt;"t TM"),VLOOKUP($E847,'SD Abgabe'!$A$32:$N$610,'SD Abgabe'!$H$28,FALSE)/O847*P847,VLOOKUP($E847,'SD Abgabe'!$A$32:$N$610,'SD Abgabe'!$H$28,FALSE)),""))),"")</f>
        <v/>
      </c>
      <c r="AC847" s="87"/>
      <c r="AD847" s="424" t="s">
        <v>667</v>
      </c>
      <c r="AE847" s="26" t="str">
        <f>IF($M847=0,"",IFERROR(VLOOKUP($E847,'SD Abgabe'!$A$32:$N$556,AE$20,FALSE),""))</f>
        <v/>
      </c>
      <c r="AF847" s="15">
        <f t="shared" ca="1" si="259"/>
        <v>0</v>
      </c>
      <c r="AG847">
        <f t="shared" ca="1" si="247"/>
        <v>0</v>
      </c>
      <c r="AH847">
        <f t="shared" ca="1" si="248"/>
        <v>0</v>
      </c>
      <c r="AI847">
        <f t="shared" ca="1" si="249"/>
        <v>0</v>
      </c>
      <c r="AJ847">
        <f t="shared" ca="1" si="250"/>
        <v>0</v>
      </c>
      <c r="AK847">
        <f t="shared" si="260"/>
        <v>0</v>
      </c>
      <c r="AL847" s="28" t="e">
        <f ca="1">COUNTIF(OFFSET('SD Abgabe'!$C$32,VLOOKUP(J847,Art_Abgabe,3,FALSE),0,VLOOKUP(J847,Art_Abgabe,4,FALSE)-VLOOKUP(J847,Art_Abgabe,3,FALSE)+1,1),K847)</f>
        <v>#N/A</v>
      </c>
      <c r="AM847" s="14">
        <f ca="1">COUNTIF(OFFSET('SD Abgabe'!$M$32,VLOOKUP(E847,'SD Abgabe'!$A$33:$X$485,'SD Abgabe'!$X$28,FALSE),0,1,VLOOKUP(E847,'SD Abgabe'!$A$33:$Y$485,'SD Abgabe'!$Y$28,FALSE)),M847)</f>
        <v>0</v>
      </c>
      <c r="AN847" s="91">
        <f t="shared" ca="1" si="251"/>
        <v>0</v>
      </c>
      <c r="AO847" s="98">
        <f t="shared" si="261"/>
        <v>3</v>
      </c>
      <c r="AP847" s="98">
        <f t="shared" si="252"/>
        <v>0</v>
      </c>
      <c r="AQ847" s="17" t="str">
        <f t="shared" si="253"/>
        <v>1900-1-Abgabe</v>
      </c>
    </row>
    <row r="848" spans="1:43">
      <c r="A848" s="98">
        <f t="shared" si="242"/>
        <v>0</v>
      </c>
      <c r="B848" s="98" t="str">
        <f>IF(C848=1,SUM($C$23:C848),"")</f>
        <v/>
      </c>
      <c r="C848" s="98">
        <f t="shared" si="243"/>
        <v>0</v>
      </c>
      <c r="D848" t="str">
        <f t="shared" si="255"/>
        <v>1900-1-Abgabe-</v>
      </c>
      <c r="E848" s="7" t="str">
        <f t="shared" ca="1" si="244"/>
        <v>-</v>
      </c>
      <c r="F848" s="7">
        <f t="shared" si="256"/>
        <v>1900</v>
      </c>
      <c r="G848" s="7">
        <f t="shared" si="257"/>
        <v>1</v>
      </c>
      <c r="H848" s="162">
        <f t="shared" si="254"/>
        <v>826</v>
      </c>
      <c r="I848" s="77"/>
      <c r="J848" s="78"/>
      <c r="K848" s="79"/>
      <c r="L848" s="80"/>
      <c r="M848" s="177"/>
      <c r="N848" s="309" t="str">
        <f t="shared" ca="1" si="245"/>
        <v/>
      </c>
      <c r="O848" s="310" t="str">
        <f ca="1">IFERROR(IF(VLOOKUP($E848,'SD Abgabe'!$A$32:$N$610,'SD Abgabe'!$D$28,FALSE)=0,"",VLOOKUP($E848,'SD Abgabe'!$A$32:$N$610,'SD Abgabe'!$D$28,FALSE)),"")</f>
        <v/>
      </c>
      <c r="P848" s="313"/>
      <c r="Q848" s="317" t="str">
        <f>IF(OR($M848=0,L848&lt;&gt;0),"",IFERROR(VLOOKUP($E848,'SD Abgabe'!$A$32:$N$610,'SD Abgabe'!$E$28,FALSE),""))</f>
        <v/>
      </c>
      <c r="R848" s="87"/>
      <c r="S848" s="81" t="str">
        <f t="shared" si="246"/>
        <v/>
      </c>
      <c r="T848" s="82">
        <f>IF(M848="Tierische Erzeugnisse",IF(OR($M848=0,L848&lt;&gt;0,U848&gt;0),"",IFERROR(VLOOKUP($E848,'SD Abgabe'!$A$32:$N$4326,'SD Abgabe'!$J$28,FALSE),0)),)</f>
        <v>0</v>
      </c>
      <c r="U848" s="83"/>
      <c r="V848" s="81" t="str">
        <f t="shared" si="258"/>
        <v/>
      </c>
      <c r="W848" s="82">
        <f>IF(M848="organische Düngemittel",IF(OR($M848=0,L848&lt;&gt;0,X848&gt;0),"",IFERROR(VLOOKUP($E848,'SD Abgabe'!$A$32:$N$4326,'SD Abgabe'!$J$28,FALSE),)),)</f>
        <v>0</v>
      </c>
      <c r="X848" s="84"/>
      <c r="Y848" s="85" t="str">
        <f ca="1">IFERROR(VLOOKUP($E848,'SD Abgabe'!$A$32:$N$610,Y$20,FALSE),"")</f>
        <v/>
      </c>
      <c r="Z848" s="86" t="str">
        <f ca="1">IFERROR(IF(AND(J848&lt;&gt;"eigene Stoffe",VLOOKUP($E848,'SD Abgabe'!$A$32:$N$610,'SD Abgabe'!$G$28,FALSE)=0),"",IF($L848&lt;&gt;0,"",IFERROR(IF(AND(P848&gt;0,O848&lt;&gt;"",Q848&lt;&gt;"t TM"),VLOOKUP($E848,'SD Abgabe'!$A$32:$N$610,'SD Abgabe'!$G$28,FALSE)/O848*P848,VLOOKUP($E848,'SD Abgabe'!$A$32:$N$610,'SD Abgabe'!$G$28,FALSE)),""))),"")</f>
        <v/>
      </c>
      <c r="AA848" s="87"/>
      <c r="AB848" s="86" t="str">
        <f ca="1">IFERROR(IF(AND(J848&lt;&gt;"eigene Stoffe",VLOOKUP($E848,'SD Abgabe'!$A$32:$N$610,'SD Abgabe'!$H$28,FALSE)=0),"",IF($L848&lt;&gt;0,"",IFERROR(IF(AND(P848&gt;0,O848&lt;&gt;"",Q848&lt;&gt;"t TM"),VLOOKUP($E848,'SD Abgabe'!$A$32:$N$610,'SD Abgabe'!$H$28,FALSE)/O848*P848,VLOOKUP($E848,'SD Abgabe'!$A$32:$N$610,'SD Abgabe'!$H$28,FALSE)),""))),"")</f>
        <v/>
      </c>
      <c r="AC848" s="87"/>
      <c r="AD848" s="424" t="s">
        <v>667</v>
      </c>
      <c r="AE848" s="26" t="str">
        <f>IF($M848=0,"",IFERROR(VLOOKUP($E848,'SD Abgabe'!$A$32:$N$556,AE$20,FALSE),""))</f>
        <v/>
      </c>
      <c r="AF848" s="15">
        <f t="shared" ca="1" si="259"/>
        <v>0</v>
      </c>
      <c r="AG848">
        <f t="shared" ca="1" si="247"/>
        <v>0</v>
      </c>
      <c r="AH848">
        <f t="shared" ca="1" si="248"/>
        <v>0</v>
      </c>
      <c r="AI848">
        <f t="shared" ca="1" si="249"/>
        <v>0</v>
      </c>
      <c r="AJ848">
        <f t="shared" ca="1" si="250"/>
        <v>0</v>
      </c>
      <c r="AK848">
        <f t="shared" si="260"/>
        <v>0</v>
      </c>
      <c r="AL848" s="28" t="e">
        <f ca="1">COUNTIF(OFFSET('SD Abgabe'!$C$32,VLOOKUP(J848,Art_Abgabe,3,FALSE),0,VLOOKUP(J848,Art_Abgabe,4,FALSE)-VLOOKUP(J848,Art_Abgabe,3,FALSE)+1,1),K848)</f>
        <v>#N/A</v>
      </c>
      <c r="AM848" s="14">
        <f ca="1">COUNTIF(OFFSET('SD Abgabe'!$M$32,VLOOKUP(E848,'SD Abgabe'!$A$33:$X$485,'SD Abgabe'!$X$28,FALSE),0,1,VLOOKUP(E848,'SD Abgabe'!$A$33:$Y$485,'SD Abgabe'!$Y$28,FALSE)),M848)</f>
        <v>0</v>
      </c>
      <c r="AN848" s="91">
        <f t="shared" ca="1" si="251"/>
        <v>0</v>
      </c>
      <c r="AO848" s="98">
        <f t="shared" si="261"/>
        <v>3</v>
      </c>
      <c r="AP848" s="98">
        <f t="shared" si="252"/>
        <v>0</v>
      </c>
      <c r="AQ848" s="17" t="str">
        <f t="shared" si="253"/>
        <v>1900-1-Abgabe</v>
      </c>
    </row>
    <row r="849" spans="1:43">
      <c r="A849" s="98">
        <f t="shared" si="242"/>
        <v>0</v>
      </c>
      <c r="B849" s="98" t="str">
        <f>IF(C849=1,SUM($C$23:C849),"")</f>
        <v/>
      </c>
      <c r="C849" s="98">
        <f t="shared" si="243"/>
        <v>0</v>
      </c>
      <c r="D849" t="str">
        <f t="shared" si="255"/>
        <v>1900-1-Abgabe-</v>
      </c>
      <c r="E849" s="7" t="str">
        <f t="shared" ca="1" si="244"/>
        <v>-</v>
      </c>
      <c r="F849" s="7">
        <f t="shared" si="256"/>
        <v>1900</v>
      </c>
      <c r="G849" s="7">
        <f t="shared" si="257"/>
        <v>1</v>
      </c>
      <c r="H849" s="162">
        <f t="shared" si="254"/>
        <v>827</v>
      </c>
      <c r="I849" s="77"/>
      <c r="J849" s="78"/>
      <c r="K849" s="79"/>
      <c r="L849" s="80"/>
      <c r="M849" s="177"/>
      <c r="N849" s="309" t="str">
        <f t="shared" ca="1" si="245"/>
        <v/>
      </c>
      <c r="O849" s="310" t="str">
        <f ca="1">IFERROR(IF(VLOOKUP($E849,'SD Abgabe'!$A$32:$N$610,'SD Abgabe'!$D$28,FALSE)=0,"",VLOOKUP($E849,'SD Abgabe'!$A$32:$N$610,'SD Abgabe'!$D$28,FALSE)),"")</f>
        <v/>
      </c>
      <c r="P849" s="313"/>
      <c r="Q849" s="317" t="str">
        <f>IF(OR($M849=0,L849&lt;&gt;0),"",IFERROR(VLOOKUP($E849,'SD Abgabe'!$A$32:$N$610,'SD Abgabe'!$E$28,FALSE),""))</f>
        <v/>
      </c>
      <c r="R849" s="87"/>
      <c r="S849" s="81" t="str">
        <f t="shared" si="246"/>
        <v/>
      </c>
      <c r="T849" s="82">
        <f>IF(M849="Tierische Erzeugnisse",IF(OR($M849=0,L849&lt;&gt;0,U849&gt;0),"",IFERROR(VLOOKUP($E849,'SD Abgabe'!$A$32:$N$4326,'SD Abgabe'!$J$28,FALSE),0)),)</f>
        <v>0</v>
      </c>
      <c r="U849" s="83"/>
      <c r="V849" s="81" t="str">
        <f t="shared" si="258"/>
        <v/>
      </c>
      <c r="W849" s="82">
        <f>IF(M849="organische Düngemittel",IF(OR($M849=0,L849&lt;&gt;0,X849&gt;0),"",IFERROR(VLOOKUP($E849,'SD Abgabe'!$A$32:$N$4326,'SD Abgabe'!$J$28,FALSE),)),)</f>
        <v>0</v>
      </c>
      <c r="X849" s="84"/>
      <c r="Y849" s="85" t="str">
        <f ca="1">IFERROR(VLOOKUP($E849,'SD Abgabe'!$A$32:$N$610,Y$20,FALSE),"")</f>
        <v/>
      </c>
      <c r="Z849" s="86" t="str">
        <f ca="1">IFERROR(IF(AND(J849&lt;&gt;"eigene Stoffe",VLOOKUP($E849,'SD Abgabe'!$A$32:$N$610,'SD Abgabe'!$G$28,FALSE)=0),"",IF($L849&lt;&gt;0,"",IFERROR(IF(AND(P849&gt;0,O849&lt;&gt;"",Q849&lt;&gt;"t TM"),VLOOKUP($E849,'SD Abgabe'!$A$32:$N$610,'SD Abgabe'!$G$28,FALSE)/O849*P849,VLOOKUP($E849,'SD Abgabe'!$A$32:$N$610,'SD Abgabe'!$G$28,FALSE)),""))),"")</f>
        <v/>
      </c>
      <c r="AA849" s="87"/>
      <c r="AB849" s="86" t="str">
        <f ca="1">IFERROR(IF(AND(J849&lt;&gt;"eigene Stoffe",VLOOKUP($E849,'SD Abgabe'!$A$32:$N$610,'SD Abgabe'!$H$28,FALSE)=0),"",IF($L849&lt;&gt;0,"",IFERROR(IF(AND(P849&gt;0,O849&lt;&gt;"",Q849&lt;&gt;"t TM"),VLOOKUP($E849,'SD Abgabe'!$A$32:$N$610,'SD Abgabe'!$H$28,FALSE)/O849*P849,VLOOKUP($E849,'SD Abgabe'!$A$32:$N$610,'SD Abgabe'!$H$28,FALSE)),""))),"")</f>
        <v/>
      </c>
      <c r="AC849" s="87"/>
      <c r="AD849" s="424" t="s">
        <v>667</v>
      </c>
      <c r="AE849" s="26" t="str">
        <f>IF($M849=0,"",IFERROR(VLOOKUP($E849,'SD Abgabe'!$A$32:$N$556,AE$20,FALSE),""))</f>
        <v/>
      </c>
      <c r="AF849" s="15">
        <f t="shared" ca="1" si="259"/>
        <v>0</v>
      </c>
      <c r="AG849">
        <f t="shared" ca="1" si="247"/>
        <v>0</v>
      </c>
      <c r="AH849">
        <f t="shared" ca="1" si="248"/>
        <v>0</v>
      </c>
      <c r="AI849">
        <f t="shared" ca="1" si="249"/>
        <v>0</v>
      </c>
      <c r="AJ849">
        <f t="shared" ca="1" si="250"/>
        <v>0</v>
      </c>
      <c r="AK849">
        <f t="shared" si="260"/>
        <v>0</v>
      </c>
      <c r="AL849" s="28" t="e">
        <f ca="1">COUNTIF(OFFSET('SD Abgabe'!$C$32,VLOOKUP(J849,Art_Abgabe,3,FALSE),0,VLOOKUP(J849,Art_Abgabe,4,FALSE)-VLOOKUP(J849,Art_Abgabe,3,FALSE)+1,1),K849)</f>
        <v>#N/A</v>
      </c>
      <c r="AM849" s="14">
        <f ca="1">COUNTIF(OFFSET('SD Abgabe'!$M$32,VLOOKUP(E849,'SD Abgabe'!$A$33:$X$485,'SD Abgabe'!$X$28,FALSE),0,1,VLOOKUP(E849,'SD Abgabe'!$A$33:$Y$485,'SD Abgabe'!$Y$28,FALSE)),M849)</f>
        <v>0</v>
      </c>
      <c r="AN849" s="91">
        <f t="shared" ca="1" si="251"/>
        <v>0</v>
      </c>
      <c r="AO849" s="98">
        <f t="shared" si="261"/>
        <v>3</v>
      </c>
      <c r="AP849" s="98">
        <f t="shared" si="252"/>
        <v>0</v>
      </c>
      <c r="AQ849" s="17" t="str">
        <f t="shared" si="253"/>
        <v>1900-1-Abgabe</v>
      </c>
    </row>
    <row r="850" spans="1:43">
      <c r="A850" s="98">
        <f t="shared" si="242"/>
        <v>0</v>
      </c>
      <c r="B850" s="98" t="str">
        <f>IF(C850=1,SUM($C$23:C850),"")</f>
        <v/>
      </c>
      <c r="C850" s="98">
        <f t="shared" si="243"/>
        <v>0</v>
      </c>
      <c r="D850" t="str">
        <f t="shared" si="255"/>
        <v>1900-1-Abgabe-</v>
      </c>
      <c r="E850" s="7" t="str">
        <f t="shared" ca="1" si="244"/>
        <v>-</v>
      </c>
      <c r="F850" s="7">
        <f t="shared" si="256"/>
        <v>1900</v>
      </c>
      <c r="G850" s="7">
        <f t="shared" si="257"/>
        <v>1</v>
      </c>
      <c r="H850" s="162">
        <f t="shared" si="254"/>
        <v>828</v>
      </c>
      <c r="I850" s="77"/>
      <c r="J850" s="78"/>
      <c r="K850" s="79"/>
      <c r="L850" s="80"/>
      <c r="M850" s="177"/>
      <c r="N850" s="309" t="str">
        <f t="shared" ca="1" si="245"/>
        <v/>
      </c>
      <c r="O850" s="310" t="str">
        <f ca="1">IFERROR(IF(VLOOKUP($E850,'SD Abgabe'!$A$32:$N$610,'SD Abgabe'!$D$28,FALSE)=0,"",VLOOKUP($E850,'SD Abgabe'!$A$32:$N$610,'SD Abgabe'!$D$28,FALSE)),"")</f>
        <v/>
      </c>
      <c r="P850" s="313"/>
      <c r="Q850" s="317" t="str">
        <f>IF(OR($M850=0,L850&lt;&gt;0),"",IFERROR(VLOOKUP($E850,'SD Abgabe'!$A$32:$N$610,'SD Abgabe'!$E$28,FALSE),""))</f>
        <v/>
      </c>
      <c r="R850" s="87"/>
      <c r="S850" s="81" t="str">
        <f t="shared" si="246"/>
        <v/>
      </c>
      <c r="T850" s="82">
        <f>IF(M850="Tierische Erzeugnisse",IF(OR($M850=0,L850&lt;&gt;0,U850&gt;0),"",IFERROR(VLOOKUP($E850,'SD Abgabe'!$A$32:$N$4326,'SD Abgabe'!$J$28,FALSE),0)),)</f>
        <v>0</v>
      </c>
      <c r="U850" s="83"/>
      <c r="V850" s="81" t="str">
        <f t="shared" si="258"/>
        <v/>
      </c>
      <c r="W850" s="82">
        <f>IF(M850="organische Düngemittel",IF(OR($M850=0,L850&lt;&gt;0,X850&gt;0),"",IFERROR(VLOOKUP($E850,'SD Abgabe'!$A$32:$N$4326,'SD Abgabe'!$J$28,FALSE),)),)</f>
        <v>0</v>
      </c>
      <c r="X850" s="84"/>
      <c r="Y850" s="85" t="str">
        <f ca="1">IFERROR(VLOOKUP($E850,'SD Abgabe'!$A$32:$N$610,Y$20,FALSE),"")</f>
        <v/>
      </c>
      <c r="Z850" s="86" t="str">
        <f ca="1">IFERROR(IF(AND(J850&lt;&gt;"eigene Stoffe",VLOOKUP($E850,'SD Abgabe'!$A$32:$N$610,'SD Abgabe'!$G$28,FALSE)=0),"",IF($L850&lt;&gt;0,"",IFERROR(IF(AND(P850&gt;0,O850&lt;&gt;"",Q850&lt;&gt;"t TM"),VLOOKUP($E850,'SD Abgabe'!$A$32:$N$610,'SD Abgabe'!$G$28,FALSE)/O850*P850,VLOOKUP($E850,'SD Abgabe'!$A$32:$N$610,'SD Abgabe'!$G$28,FALSE)),""))),"")</f>
        <v/>
      </c>
      <c r="AA850" s="87"/>
      <c r="AB850" s="86" t="str">
        <f ca="1">IFERROR(IF(AND(J850&lt;&gt;"eigene Stoffe",VLOOKUP($E850,'SD Abgabe'!$A$32:$N$610,'SD Abgabe'!$H$28,FALSE)=0),"",IF($L850&lt;&gt;0,"",IFERROR(IF(AND(P850&gt;0,O850&lt;&gt;"",Q850&lt;&gt;"t TM"),VLOOKUP($E850,'SD Abgabe'!$A$32:$N$610,'SD Abgabe'!$H$28,FALSE)/O850*P850,VLOOKUP($E850,'SD Abgabe'!$A$32:$N$610,'SD Abgabe'!$H$28,FALSE)),""))),"")</f>
        <v/>
      </c>
      <c r="AC850" s="87"/>
      <c r="AD850" s="424" t="s">
        <v>667</v>
      </c>
      <c r="AE850" s="26" t="str">
        <f>IF($M850=0,"",IFERROR(VLOOKUP($E850,'SD Abgabe'!$A$32:$N$556,AE$20,FALSE),""))</f>
        <v/>
      </c>
      <c r="AF850" s="15">
        <f t="shared" ca="1" si="259"/>
        <v>0</v>
      </c>
      <c r="AG850">
        <f t="shared" ca="1" si="247"/>
        <v>0</v>
      </c>
      <c r="AH850">
        <f t="shared" ca="1" si="248"/>
        <v>0</v>
      </c>
      <c r="AI850">
        <f t="shared" ca="1" si="249"/>
        <v>0</v>
      </c>
      <c r="AJ850">
        <f t="shared" ca="1" si="250"/>
        <v>0</v>
      </c>
      <c r="AK850">
        <f t="shared" si="260"/>
        <v>0</v>
      </c>
      <c r="AL850" s="28" t="e">
        <f ca="1">COUNTIF(OFFSET('SD Abgabe'!$C$32,VLOOKUP(J850,Art_Abgabe,3,FALSE),0,VLOOKUP(J850,Art_Abgabe,4,FALSE)-VLOOKUP(J850,Art_Abgabe,3,FALSE)+1,1),K850)</f>
        <v>#N/A</v>
      </c>
      <c r="AM850" s="14">
        <f ca="1">COUNTIF(OFFSET('SD Abgabe'!$M$32,VLOOKUP(E850,'SD Abgabe'!$A$33:$X$485,'SD Abgabe'!$X$28,FALSE),0,1,VLOOKUP(E850,'SD Abgabe'!$A$33:$Y$485,'SD Abgabe'!$Y$28,FALSE)),M850)</f>
        <v>0</v>
      </c>
      <c r="AN850" s="91">
        <f t="shared" ca="1" si="251"/>
        <v>0</v>
      </c>
      <c r="AO850" s="98">
        <f t="shared" si="261"/>
        <v>3</v>
      </c>
      <c r="AP850" s="98">
        <f t="shared" si="252"/>
        <v>0</v>
      </c>
      <c r="AQ850" s="17" t="str">
        <f t="shared" si="253"/>
        <v>1900-1-Abgabe</v>
      </c>
    </row>
    <row r="851" spans="1:43">
      <c r="A851" s="98">
        <f t="shared" si="242"/>
        <v>0</v>
      </c>
      <c r="B851" s="98" t="str">
        <f>IF(C851=1,SUM($C$23:C851),"")</f>
        <v/>
      </c>
      <c r="C851" s="98">
        <f t="shared" si="243"/>
        <v>0</v>
      </c>
      <c r="D851" t="str">
        <f t="shared" si="255"/>
        <v>1900-1-Abgabe-</v>
      </c>
      <c r="E851" s="7" t="str">
        <f t="shared" ca="1" si="244"/>
        <v>-</v>
      </c>
      <c r="F851" s="7">
        <f t="shared" si="256"/>
        <v>1900</v>
      </c>
      <c r="G851" s="7">
        <f t="shared" si="257"/>
        <v>1</v>
      </c>
      <c r="H851" s="162">
        <f t="shared" si="254"/>
        <v>829</v>
      </c>
      <c r="I851" s="77"/>
      <c r="J851" s="78"/>
      <c r="K851" s="79"/>
      <c r="L851" s="80"/>
      <c r="M851" s="177"/>
      <c r="N851" s="309" t="str">
        <f t="shared" ca="1" si="245"/>
        <v/>
      </c>
      <c r="O851" s="310" t="str">
        <f ca="1">IFERROR(IF(VLOOKUP($E851,'SD Abgabe'!$A$32:$N$610,'SD Abgabe'!$D$28,FALSE)=0,"",VLOOKUP($E851,'SD Abgabe'!$A$32:$N$610,'SD Abgabe'!$D$28,FALSE)),"")</f>
        <v/>
      </c>
      <c r="P851" s="313"/>
      <c r="Q851" s="317" t="str">
        <f>IF(OR($M851=0,L851&lt;&gt;0),"",IFERROR(VLOOKUP($E851,'SD Abgabe'!$A$32:$N$610,'SD Abgabe'!$E$28,FALSE),""))</f>
        <v/>
      </c>
      <c r="R851" s="87"/>
      <c r="S851" s="81" t="str">
        <f t="shared" si="246"/>
        <v/>
      </c>
      <c r="T851" s="82">
        <f>IF(M851="Tierische Erzeugnisse",IF(OR($M851=0,L851&lt;&gt;0,U851&gt;0),"",IFERROR(VLOOKUP($E851,'SD Abgabe'!$A$32:$N$4326,'SD Abgabe'!$J$28,FALSE),0)),)</f>
        <v>0</v>
      </c>
      <c r="U851" s="83"/>
      <c r="V851" s="81" t="str">
        <f t="shared" si="258"/>
        <v/>
      </c>
      <c r="W851" s="82">
        <f>IF(M851="organische Düngemittel",IF(OR($M851=0,L851&lt;&gt;0,X851&gt;0),"",IFERROR(VLOOKUP($E851,'SD Abgabe'!$A$32:$N$4326,'SD Abgabe'!$J$28,FALSE),)),)</f>
        <v>0</v>
      </c>
      <c r="X851" s="84"/>
      <c r="Y851" s="85" t="str">
        <f ca="1">IFERROR(VLOOKUP($E851,'SD Abgabe'!$A$32:$N$610,Y$20,FALSE),"")</f>
        <v/>
      </c>
      <c r="Z851" s="86" t="str">
        <f ca="1">IFERROR(IF(AND(J851&lt;&gt;"eigene Stoffe",VLOOKUP($E851,'SD Abgabe'!$A$32:$N$610,'SD Abgabe'!$G$28,FALSE)=0),"",IF($L851&lt;&gt;0,"",IFERROR(IF(AND(P851&gt;0,O851&lt;&gt;"",Q851&lt;&gt;"t TM"),VLOOKUP($E851,'SD Abgabe'!$A$32:$N$610,'SD Abgabe'!$G$28,FALSE)/O851*P851,VLOOKUP($E851,'SD Abgabe'!$A$32:$N$610,'SD Abgabe'!$G$28,FALSE)),""))),"")</f>
        <v/>
      </c>
      <c r="AA851" s="87"/>
      <c r="AB851" s="86" t="str">
        <f ca="1">IFERROR(IF(AND(J851&lt;&gt;"eigene Stoffe",VLOOKUP($E851,'SD Abgabe'!$A$32:$N$610,'SD Abgabe'!$H$28,FALSE)=0),"",IF($L851&lt;&gt;0,"",IFERROR(IF(AND(P851&gt;0,O851&lt;&gt;"",Q851&lt;&gt;"t TM"),VLOOKUP($E851,'SD Abgabe'!$A$32:$N$610,'SD Abgabe'!$H$28,FALSE)/O851*P851,VLOOKUP($E851,'SD Abgabe'!$A$32:$N$610,'SD Abgabe'!$H$28,FALSE)),""))),"")</f>
        <v/>
      </c>
      <c r="AC851" s="87"/>
      <c r="AD851" s="424" t="s">
        <v>667</v>
      </c>
      <c r="AE851" s="26" t="str">
        <f>IF($M851=0,"",IFERROR(VLOOKUP($E851,'SD Abgabe'!$A$32:$N$556,AE$20,FALSE),""))</f>
        <v/>
      </c>
      <c r="AF851" s="15">
        <f t="shared" ca="1" si="259"/>
        <v>0</v>
      </c>
      <c r="AG851">
        <f t="shared" ca="1" si="247"/>
        <v>0</v>
      </c>
      <c r="AH851">
        <f t="shared" ca="1" si="248"/>
        <v>0</v>
      </c>
      <c r="AI851">
        <f t="shared" ca="1" si="249"/>
        <v>0</v>
      </c>
      <c r="AJ851">
        <f t="shared" ca="1" si="250"/>
        <v>0</v>
      </c>
      <c r="AK851">
        <f t="shared" si="260"/>
        <v>0</v>
      </c>
      <c r="AL851" s="28" t="e">
        <f ca="1">COUNTIF(OFFSET('SD Abgabe'!$C$32,VLOOKUP(J851,Art_Abgabe,3,FALSE),0,VLOOKUP(J851,Art_Abgabe,4,FALSE)-VLOOKUP(J851,Art_Abgabe,3,FALSE)+1,1),K851)</f>
        <v>#N/A</v>
      </c>
      <c r="AM851" s="14">
        <f ca="1">COUNTIF(OFFSET('SD Abgabe'!$M$32,VLOOKUP(E851,'SD Abgabe'!$A$33:$X$485,'SD Abgabe'!$X$28,FALSE),0,1,VLOOKUP(E851,'SD Abgabe'!$A$33:$Y$485,'SD Abgabe'!$Y$28,FALSE)),M851)</f>
        <v>0</v>
      </c>
      <c r="AN851" s="91">
        <f t="shared" ca="1" si="251"/>
        <v>0</v>
      </c>
      <c r="AO851" s="98">
        <f t="shared" si="261"/>
        <v>3</v>
      </c>
      <c r="AP851" s="98">
        <f t="shared" si="252"/>
        <v>0</v>
      </c>
      <c r="AQ851" s="17" t="str">
        <f t="shared" si="253"/>
        <v>1900-1-Abgabe</v>
      </c>
    </row>
    <row r="852" spans="1:43">
      <c r="A852" s="98">
        <f t="shared" si="242"/>
        <v>0</v>
      </c>
      <c r="B852" s="98" t="str">
        <f>IF(C852=1,SUM($C$23:C852),"")</f>
        <v/>
      </c>
      <c r="C852" s="98">
        <f t="shared" si="243"/>
        <v>0</v>
      </c>
      <c r="D852" t="str">
        <f t="shared" si="255"/>
        <v>1900-1-Abgabe-</v>
      </c>
      <c r="E852" s="7" t="str">
        <f t="shared" ca="1" si="244"/>
        <v>-</v>
      </c>
      <c r="F852" s="7">
        <f t="shared" si="256"/>
        <v>1900</v>
      </c>
      <c r="G852" s="7">
        <f t="shared" si="257"/>
        <v>1</v>
      </c>
      <c r="H852" s="162">
        <f t="shared" si="254"/>
        <v>830</v>
      </c>
      <c r="I852" s="77"/>
      <c r="J852" s="78"/>
      <c r="K852" s="79"/>
      <c r="L852" s="80"/>
      <c r="M852" s="177"/>
      <c r="N852" s="309" t="str">
        <f t="shared" ca="1" si="245"/>
        <v/>
      </c>
      <c r="O852" s="310" t="str">
        <f ca="1">IFERROR(IF(VLOOKUP($E852,'SD Abgabe'!$A$32:$N$610,'SD Abgabe'!$D$28,FALSE)=0,"",VLOOKUP($E852,'SD Abgabe'!$A$32:$N$610,'SD Abgabe'!$D$28,FALSE)),"")</f>
        <v/>
      </c>
      <c r="P852" s="313"/>
      <c r="Q852" s="317" t="str">
        <f>IF(OR($M852=0,L852&lt;&gt;0),"",IFERROR(VLOOKUP($E852,'SD Abgabe'!$A$32:$N$610,'SD Abgabe'!$E$28,FALSE),""))</f>
        <v/>
      </c>
      <c r="R852" s="87"/>
      <c r="S852" s="81" t="str">
        <f t="shared" si="246"/>
        <v/>
      </c>
      <c r="T852" s="82">
        <f>IF(M852="Tierische Erzeugnisse",IF(OR($M852=0,L852&lt;&gt;0,U852&gt;0),"",IFERROR(VLOOKUP($E852,'SD Abgabe'!$A$32:$N$4326,'SD Abgabe'!$J$28,FALSE),0)),)</f>
        <v>0</v>
      </c>
      <c r="U852" s="83"/>
      <c r="V852" s="81" t="str">
        <f t="shared" si="258"/>
        <v/>
      </c>
      <c r="W852" s="82">
        <f>IF(M852="organische Düngemittel",IF(OR($M852=0,L852&lt;&gt;0,X852&gt;0),"",IFERROR(VLOOKUP($E852,'SD Abgabe'!$A$32:$N$4326,'SD Abgabe'!$J$28,FALSE),)),)</f>
        <v>0</v>
      </c>
      <c r="X852" s="84"/>
      <c r="Y852" s="85" t="str">
        <f ca="1">IFERROR(VLOOKUP($E852,'SD Abgabe'!$A$32:$N$610,Y$20,FALSE),"")</f>
        <v/>
      </c>
      <c r="Z852" s="86" t="str">
        <f ca="1">IFERROR(IF(AND(J852&lt;&gt;"eigene Stoffe",VLOOKUP($E852,'SD Abgabe'!$A$32:$N$610,'SD Abgabe'!$G$28,FALSE)=0),"",IF($L852&lt;&gt;0,"",IFERROR(IF(AND(P852&gt;0,O852&lt;&gt;"",Q852&lt;&gt;"t TM"),VLOOKUP($E852,'SD Abgabe'!$A$32:$N$610,'SD Abgabe'!$G$28,FALSE)/O852*P852,VLOOKUP($E852,'SD Abgabe'!$A$32:$N$610,'SD Abgabe'!$G$28,FALSE)),""))),"")</f>
        <v/>
      </c>
      <c r="AA852" s="87"/>
      <c r="AB852" s="86" t="str">
        <f ca="1">IFERROR(IF(AND(J852&lt;&gt;"eigene Stoffe",VLOOKUP($E852,'SD Abgabe'!$A$32:$N$610,'SD Abgabe'!$H$28,FALSE)=0),"",IF($L852&lt;&gt;0,"",IFERROR(IF(AND(P852&gt;0,O852&lt;&gt;"",Q852&lt;&gt;"t TM"),VLOOKUP($E852,'SD Abgabe'!$A$32:$N$610,'SD Abgabe'!$H$28,FALSE)/O852*P852,VLOOKUP($E852,'SD Abgabe'!$A$32:$N$610,'SD Abgabe'!$H$28,FALSE)),""))),"")</f>
        <v/>
      </c>
      <c r="AC852" s="87"/>
      <c r="AD852" s="424" t="s">
        <v>667</v>
      </c>
      <c r="AE852" s="26" t="str">
        <f>IF($M852=0,"",IFERROR(VLOOKUP($E852,'SD Abgabe'!$A$32:$N$556,AE$20,FALSE),""))</f>
        <v/>
      </c>
      <c r="AF852" s="15">
        <f t="shared" ca="1" si="259"/>
        <v>0</v>
      </c>
      <c r="AG852">
        <f t="shared" ca="1" si="247"/>
        <v>0</v>
      </c>
      <c r="AH852">
        <f t="shared" ca="1" si="248"/>
        <v>0</v>
      </c>
      <c r="AI852">
        <f t="shared" ca="1" si="249"/>
        <v>0</v>
      </c>
      <c r="AJ852">
        <f t="shared" ca="1" si="250"/>
        <v>0</v>
      </c>
      <c r="AK852">
        <f t="shared" si="260"/>
        <v>0</v>
      </c>
      <c r="AL852" s="28" t="e">
        <f ca="1">COUNTIF(OFFSET('SD Abgabe'!$C$32,VLOOKUP(J852,Art_Abgabe,3,FALSE),0,VLOOKUP(J852,Art_Abgabe,4,FALSE)-VLOOKUP(J852,Art_Abgabe,3,FALSE)+1,1),K852)</f>
        <v>#N/A</v>
      </c>
      <c r="AM852" s="14">
        <f ca="1">COUNTIF(OFFSET('SD Abgabe'!$M$32,VLOOKUP(E852,'SD Abgabe'!$A$33:$X$485,'SD Abgabe'!$X$28,FALSE),0,1,VLOOKUP(E852,'SD Abgabe'!$A$33:$Y$485,'SD Abgabe'!$Y$28,FALSE)),M852)</f>
        <v>0</v>
      </c>
      <c r="AN852" s="91">
        <f t="shared" ca="1" si="251"/>
        <v>0</v>
      </c>
      <c r="AO852" s="98">
        <f t="shared" si="261"/>
        <v>3</v>
      </c>
      <c r="AP852" s="98">
        <f t="shared" si="252"/>
        <v>0</v>
      </c>
      <c r="AQ852" s="17" t="str">
        <f t="shared" si="253"/>
        <v>1900-1-Abgabe</v>
      </c>
    </row>
    <row r="853" spans="1:43">
      <c r="A853" s="98">
        <f t="shared" si="242"/>
        <v>0</v>
      </c>
      <c r="B853" s="98" t="str">
        <f>IF(C853=1,SUM($C$23:C853),"")</f>
        <v/>
      </c>
      <c r="C853" s="98">
        <f t="shared" si="243"/>
        <v>0</v>
      </c>
      <c r="D853" t="str">
        <f t="shared" si="255"/>
        <v>1900-1-Abgabe-</v>
      </c>
      <c r="E853" s="7" t="str">
        <f t="shared" ca="1" si="244"/>
        <v>-</v>
      </c>
      <c r="F853" s="7">
        <f t="shared" si="256"/>
        <v>1900</v>
      </c>
      <c r="G853" s="7">
        <f t="shared" si="257"/>
        <v>1</v>
      </c>
      <c r="H853" s="162">
        <f t="shared" si="254"/>
        <v>831</v>
      </c>
      <c r="I853" s="77"/>
      <c r="J853" s="78"/>
      <c r="K853" s="79"/>
      <c r="L853" s="80"/>
      <c r="M853" s="177"/>
      <c r="N853" s="309" t="str">
        <f t="shared" ca="1" si="245"/>
        <v/>
      </c>
      <c r="O853" s="310" t="str">
        <f ca="1">IFERROR(IF(VLOOKUP($E853,'SD Abgabe'!$A$32:$N$610,'SD Abgabe'!$D$28,FALSE)=0,"",VLOOKUP($E853,'SD Abgabe'!$A$32:$N$610,'SD Abgabe'!$D$28,FALSE)),"")</f>
        <v/>
      </c>
      <c r="P853" s="313"/>
      <c r="Q853" s="317" t="str">
        <f>IF(OR($M853=0,L853&lt;&gt;0),"",IFERROR(VLOOKUP($E853,'SD Abgabe'!$A$32:$N$610,'SD Abgabe'!$E$28,FALSE),""))</f>
        <v/>
      </c>
      <c r="R853" s="87"/>
      <c r="S853" s="81" t="str">
        <f t="shared" si="246"/>
        <v/>
      </c>
      <c r="T853" s="82">
        <f>IF(M853="Tierische Erzeugnisse",IF(OR($M853=0,L853&lt;&gt;0,U853&gt;0),"",IFERROR(VLOOKUP($E853,'SD Abgabe'!$A$32:$N$4326,'SD Abgabe'!$J$28,FALSE),0)),)</f>
        <v>0</v>
      </c>
      <c r="U853" s="83"/>
      <c r="V853" s="81" t="str">
        <f t="shared" si="258"/>
        <v/>
      </c>
      <c r="W853" s="82">
        <f>IF(M853="organische Düngemittel",IF(OR($M853=0,L853&lt;&gt;0,X853&gt;0),"",IFERROR(VLOOKUP($E853,'SD Abgabe'!$A$32:$N$4326,'SD Abgabe'!$J$28,FALSE),)),)</f>
        <v>0</v>
      </c>
      <c r="X853" s="84"/>
      <c r="Y853" s="85" t="str">
        <f ca="1">IFERROR(VLOOKUP($E853,'SD Abgabe'!$A$32:$N$610,Y$20,FALSE),"")</f>
        <v/>
      </c>
      <c r="Z853" s="86" t="str">
        <f ca="1">IFERROR(IF(AND(J853&lt;&gt;"eigene Stoffe",VLOOKUP($E853,'SD Abgabe'!$A$32:$N$610,'SD Abgabe'!$G$28,FALSE)=0),"",IF($L853&lt;&gt;0,"",IFERROR(IF(AND(P853&gt;0,O853&lt;&gt;"",Q853&lt;&gt;"t TM"),VLOOKUP($E853,'SD Abgabe'!$A$32:$N$610,'SD Abgabe'!$G$28,FALSE)/O853*P853,VLOOKUP($E853,'SD Abgabe'!$A$32:$N$610,'SD Abgabe'!$G$28,FALSE)),""))),"")</f>
        <v/>
      </c>
      <c r="AA853" s="87"/>
      <c r="AB853" s="86" t="str">
        <f ca="1">IFERROR(IF(AND(J853&lt;&gt;"eigene Stoffe",VLOOKUP($E853,'SD Abgabe'!$A$32:$N$610,'SD Abgabe'!$H$28,FALSE)=0),"",IF($L853&lt;&gt;0,"",IFERROR(IF(AND(P853&gt;0,O853&lt;&gt;"",Q853&lt;&gt;"t TM"),VLOOKUP($E853,'SD Abgabe'!$A$32:$N$610,'SD Abgabe'!$H$28,FALSE)/O853*P853,VLOOKUP($E853,'SD Abgabe'!$A$32:$N$610,'SD Abgabe'!$H$28,FALSE)),""))),"")</f>
        <v/>
      </c>
      <c r="AC853" s="87"/>
      <c r="AD853" s="424" t="s">
        <v>667</v>
      </c>
      <c r="AE853" s="26" t="str">
        <f>IF($M853=0,"",IFERROR(VLOOKUP($E853,'SD Abgabe'!$A$32:$N$556,AE$20,FALSE),""))</f>
        <v/>
      </c>
      <c r="AF853" s="15">
        <f t="shared" ca="1" si="259"/>
        <v>0</v>
      </c>
      <c r="AG853">
        <f t="shared" ca="1" si="247"/>
        <v>0</v>
      </c>
      <c r="AH853">
        <f t="shared" ca="1" si="248"/>
        <v>0</v>
      </c>
      <c r="AI853">
        <f t="shared" ca="1" si="249"/>
        <v>0</v>
      </c>
      <c r="AJ853">
        <f t="shared" ca="1" si="250"/>
        <v>0</v>
      </c>
      <c r="AK853">
        <f t="shared" si="260"/>
        <v>0</v>
      </c>
      <c r="AL853" s="28" t="e">
        <f ca="1">COUNTIF(OFFSET('SD Abgabe'!$C$32,VLOOKUP(J853,Art_Abgabe,3,FALSE),0,VLOOKUP(J853,Art_Abgabe,4,FALSE)-VLOOKUP(J853,Art_Abgabe,3,FALSE)+1,1),K853)</f>
        <v>#N/A</v>
      </c>
      <c r="AM853" s="14">
        <f ca="1">COUNTIF(OFFSET('SD Abgabe'!$M$32,VLOOKUP(E853,'SD Abgabe'!$A$33:$X$485,'SD Abgabe'!$X$28,FALSE),0,1,VLOOKUP(E853,'SD Abgabe'!$A$33:$Y$485,'SD Abgabe'!$Y$28,FALSE)),M853)</f>
        <v>0</v>
      </c>
      <c r="AN853" s="91">
        <f t="shared" ca="1" si="251"/>
        <v>0</v>
      </c>
      <c r="AO853" s="98">
        <f t="shared" si="261"/>
        <v>3</v>
      </c>
      <c r="AP853" s="98">
        <f t="shared" si="252"/>
        <v>0</v>
      </c>
      <c r="AQ853" s="17" t="str">
        <f t="shared" si="253"/>
        <v>1900-1-Abgabe</v>
      </c>
    </row>
    <row r="854" spans="1:43">
      <c r="A854" s="98">
        <f t="shared" si="242"/>
        <v>0</v>
      </c>
      <c r="B854" s="98" t="str">
        <f>IF(C854=1,SUM($C$23:C854),"")</f>
        <v/>
      </c>
      <c r="C854" s="98">
        <f t="shared" si="243"/>
        <v>0</v>
      </c>
      <c r="D854" t="str">
        <f t="shared" si="255"/>
        <v>1900-1-Abgabe-</v>
      </c>
      <c r="E854" s="7" t="str">
        <f t="shared" ca="1" si="244"/>
        <v>-</v>
      </c>
      <c r="F854" s="7">
        <f t="shared" si="256"/>
        <v>1900</v>
      </c>
      <c r="G854" s="7">
        <f t="shared" si="257"/>
        <v>1</v>
      </c>
      <c r="H854" s="162">
        <f t="shared" si="254"/>
        <v>832</v>
      </c>
      <c r="I854" s="77"/>
      <c r="J854" s="78"/>
      <c r="K854" s="79"/>
      <c r="L854" s="80"/>
      <c r="M854" s="177"/>
      <c r="N854" s="309" t="str">
        <f t="shared" ca="1" si="245"/>
        <v/>
      </c>
      <c r="O854" s="310" t="str">
        <f ca="1">IFERROR(IF(VLOOKUP($E854,'SD Abgabe'!$A$32:$N$610,'SD Abgabe'!$D$28,FALSE)=0,"",VLOOKUP($E854,'SD Abgabe'!$A$32:$N$610,'SD Abgabe'!$D$28,FALSE)),"")</f>
        <v/>
      </c>
      <c r="P854" s="313"/>
      <c r="Q854" s="317" t="str">
        <f>IF(OR($M854=0,L854&lt;&gt;0),"",IFERROR(VLOOKUP($E854,'SD Abgabe'!$A$32:$N$610,'SD Abgabe'!$E$28,FALSE),""))</f>
        <v/>
      </c>
      <c r="R854" s="87"/>
      <c r="S854" s="81" t="str">
        <f t="shared" si="246"/>
        <v/>
      </c>
      <c r="T854" s="82">
        <f>IF(M854="Tierische Erzeugnisse",IF(OR($M854=0,L854&lt;&gt;0,U854&gt;0),"",IFERROR(VLOOKUP($E854,'SD Abgabe'!$A$32:$N$4326,'SD Abgabe'!$J$28,FALSE),0)),)</f>
        <v>0</v>
      </c>
      <c r="U854" s="83"/>
      <c r="V854" s="81" t="str">
        <f t="shared" si="258"/>
        <v/>
      </c>
      <c r="W854" s="82">
        <f>IF(M854="organische Düngemittel",IF(OR($M854=0,L854&lt;&gt;0,X854&gt;0),"",IFERROR(VLOOKUP($E854,'SD Abgabe'!$A$32:$N$4326,'SD Abgabe'!$J$28,FALSE),)),)</f>
        <v>0</v>
      </c>
      <c r="X854" s="84"/>
      <c r="Y854" s="85" t="str">
        <f ca="1">IFERROR(VLOOKUP($E854,'SD Abgabe'!$A$32:$N$610,Y$20,FALSE),"")</f>
        <v/>
      </c>
      <c r="Z854" s="86" t="str">
        <f ca="1">IFERROR(IF(AND(J854&lt;&gt;"eigene Stoffe",VLOOKUP($E854,'SD Abgabe'!$A$32:$N$610,'SD Abgabe'!$G$28,FALSE)=0),"",IF($L854&lt;&gt;0,"",IFERROR(IF(AND(P854&gt;0,O854&lt;&gt;"",Q854&lt;&gt;"t TM"),VLOOKUP($E854,'SD Abgabe'!$A$32:$N$610,'SD Abgabe'!$G$28,FALSE)/O854*P854,VLOOKUP($E854,'SD Abgabe'!$A$32:$N$610,'SD Abgabe'!$G$28,FALSE)),""))),"")</f>
        <v/>
      </c>
      <c r="AA854" s="87"/>
      <c r="AB854" s="86" t="str">
        <f ca="1">IFERROR(IF(AND(J854&lt;&gt;"eigene Stoffe",VLOOKUP($E854,'SD Abgabe'!$A$32:$N$610,'SD Abgabe'!$H$28,FALSE)=0),"",IF($L854&lt;&gt;0,"",IFERROR(IF(AND(P854&gt;0,O854&lt;&gt;"",Q854&lt;&gt;"t TM"),VLOOKUP($E854,'SD Abgabe'!$A$32:$N$610,'SD Abgabe'!$H$28,FALSE)/O854*P854,VLOOKUP($E854,'SD Abgabe'!$A$32:$N$610,'SD Abgabe'!$H$28,FALSE)),""))),"")</f>
        <v/>
      </c>
      <c r="AC854" s="87"/>
      <c r="AD854" s="424" t="s">
        <v>667</v>
      </c>
      <c r="AE854" s="26" t="str">
        <f>IF($M854=0,"",IFERROR(VLOOKUP($E854,'SD Abgabe'!$A$32:$N$556,AE$20,FALSE),""))</f>
        <v/>
      </c>
      <c r="AF854" s="15">
        <f t="shared" ca="1" si="259"/>
        <v>0</v>
      </c>
      <c r="AG854">
        <f t="shared" ca="1" si="247"/>
        <v>0</v>
      </c>
      <c r="AH854">
        <f t="shared" ca="1" si="248"/>
        <v>0</v>
      </c>
      <c r="AI854">
        <f t="shared" ca="1" si="249"/>
        <v>0</v>
      </c>
      <c r="AJ854">
        <f t="shared" ca="1" si="250"/>
        <v>0</v>
      </c>
      <c r="AK854">
        <f t="shared" si="260"/>
        <v>0</v>
      </c>
      <c r="AL854" s="28" t="e">
        <f ca="1">COUNTIF(OFFSET('SD Abgabe'!$C$32,VLOOKUP(J854,Art_Abgabe,3,FALSE),0,VLOOKUP(J854,Art_Abgabe,4,FALSE)-VLOOKUP(J854,Art_Abgabe,3,FALSE)+1,1),K854)</f>
        <v>#N/A</v>
      </c>
      <c r="AM854" s="14">
        <f ca="1">COUNTIF(OFFSET('SD Abgabe'!$M$32,VLOOKUP(E854,'SD Abgabe'!$A$33:$X$485,'SD Abgabe'!$X$28,FALSE),0,1,VLOOKUP(E854,'SD Abgabe'!$A$33:$Y$485,'SD Abgabe'!$Y$28,FALSE)),M854)</f>
        <v>0</v>
      </c>
      <c r="AN854" s="91">
        <f t="shared" ca="1" si="251"/>
        <v>0</v>
      </c>
      <c r="AO854" s="98">
        <f t="shared" si="261"/>
        <v>3</v>
      </c>
      <c r="AP854" s="98">
        <f t="shared" si="252"/>
        <v>0</v>
      </c>
      <c r="AQ854" s="17" t="str">
        <f t="shared" si="253"/>
        <v>1900-1-Abgabe</v>
      </c>
    </row>
    <row r="855" spans="1:43">
      <c r="A855" s="98">
        <f t="shared" ref="A855:A918" si="262">COUNTIF($K$23:$K$1995,L855)</f>
        <v>0</v>
      </c>
      <c r="B855" s="98" t="str">
        <f>IF(C855=1,SUM($C$23:C855),"")</f>
        <v/>
      </c>
      <c r="C855" s="98">
        <f t="shared" si="243"/>
        <v>0</v>
      </c>
      <c r="D855" t="str">
        <f t="shared" si="255"/>
        <v>1900-1-Abgabe-</v>
      </c>
      <c r="E855" s="7" t="str">
        <f t="shared" ca="1" si="244"/>
        <v>-</v>
      </c>
      <c r="F855" s="7">
        <f t="shared" si="256"/>
        <v>1900</v>
      </c>
      <c r="G855" s="7">
        <f t="shared" si="257"/>
        <v>1</v>
      </c>
      <c r="H855" s="162">
        <f t="shared" si="254"/>
        <v>833</v>
      </c>
      <c r="I855" s="77"/>
      <c r="J855" s="78"/>
      <c r="K855" s="79"/>
      <c r="L855" s="80"/>
      <c r="M855" s="177"/>
      <c r="N855" s="309" t="str">
        <f t="shared" ca="1" si="245"/>
        <v/>
      </c>
      <c r="O855" s="310" t="str">
        <f ca="1">IFERROR(IF(VLOOKUP($E855,'SD Abgabe'!$A$32:$N$610,'SD Abgabe'!$D$28,FALSE)=0,"",VLOOKUP($E855,'SD Abgabe'!$A$32:$N$610,'SD Abgabe'!$D$28,FALSE)),"")</f>
        <v/>
      </c>
      <c r="P855" s="313"/>
      <c r="Q855" s="317" t="str">
        <f>IF(OR($M855=0,L855&lt;&gt;0),"",IFERROR(VLOOKUP($E855,'SD Abgabe'!$A$32:$N$610,'SD Abgabe'!$E$28,FALSE),""))</f>
        <v/>
      </c>
      <c r="R855" s="87"/>
      <c r="S855" s="81" t="str">
        <f t="shared" si="246"/>
        <v/>
      </c>
      <c r="T855" s="82">
        <f>IF(M855="Tierische Erzeugnisse",IF(OR($M855=0,L855&lt;&gt;0,U855&gt;0),"",IFERROR(VLOOKUP($E855,'SD Abgabe'!$A$32:$N$4326,'SD Abgabe'!$J$28,FALSE),0)),)</f>
        <v>0</v>
      </c>
      <c r="U855" s="83"/>
      <c r="V855" s="81" t="str">
        <f t="shared" si="258"/>
        <v/>
      </c>
      <c r="W855" s="82">
        <f>IF(M855="organische Düngemittel",IF(OR($M855=0,L855&lt;&gt;0,X855&gt;0),"",IFERROR(VLOOKUP($E855,'SD Abgabe'!$A$32:$N$4326,'SD Abgabe'!$J$28,FALSE),)),)</f>
        <v>0</v>
      </c>
      <c r="X855" s="84"/>
      <c r="Y855" s="85" t="str">
        <f ca="1">IFERROR(VLOOKUP($E855,'SD Abgabe'!$A$32:$N$610,Y$20,FALSE),"")</f>
        <v/>
      </c>
      <c r="Z855" s="86" t="str">
        <f ca="1">IFERROR(IF(AND(J855&lt;&gt;"eigene Stoffe",VLOOKUP($E855,'SD Abgabe'!$A$32:$N$610,'SD Abgabe'!$G$28,FALSE)=0),"",IF($L855&lt;&gt;0,"",IFERROR(IF(AND(P855&gt;0,O855&lt;&gt;"",Q855&lt;&gt;"t TM"),VLOOKUP($E855,'SD Abgabe'!$A$32:$N$610,'SD Abgabe'!$G$28,FALSE)/O855*P855,VLOOKUP($E855,'SD Abgabe'!$A$32:$N$610,'SD Abgabe'!$G$28,FALSE)),""))),"")</f>
        <v/>
      </c>
      <c r="AA855" s="87"/>
      <c r="AB855" s="86" t="str">
        <f ca="1">IFERROR(IF(AND(J855&lt;&gt;"eigene Stoffe",VLOOKUP($E855,'SD Abgabe'!$A$32:$N$610,'SD Abgabe'!$H$28,FALSE)=0),"",IF($L855&lt;&gt;0,"",IFERROR(IF(AND(P855&gt;0,O855&lt;&gt;"",Q855&lt;&gt;"t TM"),VLOOKUP($E855,'SD Abgabe'!$A$32:$N$610,'SD Abgabe'!$H$28,FALSE)/O855*P855,VLOOKUP($E855,'SD Abgabe'!$A$32:$N$610,'SD Abgabe'!$H$28,FALSE)),""))),"")</f>
        <v/>
      </c>
      <c r="AC855" s="87"/>
      <c r="AD855" s="424" t="s">
        <v>667</v>
      </c>
      <c r="AE855" s="26" t="str">
        <f>IF($M855=0,"",IFERROR(VLOOKUP($E855,'SD Abgabe'!$A$32:$N$556,AE$20,FALSE),""))</f>
        <v/>
      </c>
      <c r="AF855" s="15">
        <f t="shared" ca="1" si="259"/>
        <v>0</v>
      </c>
      <c r="AG855">
        <f t="shared" ca="1" si="247"/>
        <v>0</v>
      </c>
      <c r="AH855">
        <f t="shared" ca="1" si="248"/>
        <v>0</v>
      </c>
      <c r="AI855">
        <f t="shared" ca="1" si="249"/>
        <v>0</v>
      </c>
      <c r="AJ855">
        <f t="shared" ca="1" si="250"/>
        <v>0</v>
      </c>
      <c r="AK855">
        <f t="shared" si="260"/>
        <v>0</v>
      </c>
      <c r="AL855" s="28" t="e">
        <f ca="1">COUNTIF(OFFSET('SD Abgabe'!$C$32,VLOOKUP(J855,Art_Abgabe,3,FALSE),0,VLOOKUP(J855,Art_Abgabe,4,FALSE)-VLOOKUP(J855,Art_Abgabe,3,FALSE)+1,1),K855)</f>
        <v>#N/A</v>
      </c>
      <c r="AM855" s="14">
        <f ca="1">COUNTIF(OFFSET('SD Abgabe'!$M$32,VLOOKUP(E855,'SD Abgabe'!$A$33:$X$485,'SD Abgabe'!$X$28,FALSE),0,1,VLOOKUP(E855,'SD Abgabe'!$A$33:$Y$485,'SD Abgabe'!$Y$28,FALSE)),M855)</f>
        <v>0</v>
      </c>
      <c r="AN855" s="91">
        <f t="shared" ca="1" si="251"/>
        <v>0</v>
      </c>
      <c r="AO855" s="98">
        <f t="shared" si="261"/>
        <v>3</v>
      </c>
      <c r="AP855" s="98">
        <f t="shared" si="252"/>
        <v>0</v>
      </c>
      <c r="AQ855" s="17" t="str">
        <f t="shared" si="253"/>
        <v>1900-1-Abgabe</v>
      </c>
    </row>
    <row r="856" spans="1:43">
      <c r="A856" s="98">
        <f t="shared" si="262"/>
        <v>0</v>
      </c>
      <c r="B856" s="98" t="str">
        <f>IF(C856=1,SUM($C$23:C856),"")</f>
        <v/>
      </c>
      <c r="C856" s="98">
        <f t="shared" ref="C856:C919" si="263">IF(AND(L856&gt;0,AA856&gt;0,AC856&gt;0),1,0)</f>
        <v>0</v>
      </c>
      <c r="D856" t="str">
        <f t="shared" si="255"/>
        <v>1900-1-Abgabe-</v>
      </c>
      <c r="E856" s="7" t="str">
        <f t="shared" ref="E856:E919" ca="1" si="264">IFERROR(IF(OR(AL856=0,ISNA(AL856)),"-",CONCATENATE(J856&amp;"-"&amp;K856)),"-")</f>
        <v>-</v>
      </c>
      <c r="F856" s="7">
        <f t="shared" si="256"/>
        <v>1900</v>
      </c>
      <c r="G856" s="7">
        <f t="shared" si="257"/>
        <v>1</v>
      </c>
      <c r="H856" s="162">
        <f t="shared" si="254"/>
        <v>834</v>
      </c>
      <c r="I856" s="77"/>
      <c r="J856" s="78"/>
      <c r="K856" s="79"/>
      <c r="L856" s="80"/>
      <c r="M856" s="177"/>
      <c r="N856" s="309" t="str">
        <f t="shared" ref="N856:N919" ca="1" si="265">IF(SUM(O856:P856)=0,"","%")</f>
        <v/>
      </c>
      <c r="O856" s="310" t="str">
        <f ca="1">IFERROR(IF(VLOOKUP($E856,'SD Abgabe'!$A$32:$N$610,'SD Abgabe'!$D$28,FALSE)=0,"",VLOOKUP($E856,'SD Abgabe'!$A$32:$N$610,'SD Abgabe'!$D$28,FALSE)),"")</f>
        <v/>
      </c>
      <c r="P856" s="313"/>
      <c r="Q856" s="317" t="str">
        <f>IF(OR($M856=0,L856&lt;&gt;0),"",IFERROR(VLOOKUP($E856,'SD Abgabe'!$A$32:$N$610,'SD Abgabe'!$E$28,FALSE),""))</f>
        <v/>
      </c>
      <c r="R856" s="87"/>
      <c r="S856" s="81" t="str">
        <f t="shared" ref="S856:S919" si="266">IF(RIGHT(K856,15)="Schlachtgewicht","%","")</f>
        <v/>
      </c>
      <c r="T856" s="82">
        <f>IF(M856="Tierische Erzeugnisse",IF(OR($M856=0,L856&lt;&gt;0,U856&gt;0),"",IFERROR(VLOOKUP($E856,'SD Abgabe'!$A$32:$N$4326,'SD Abgabe'!$J$28,FALSE),0)),)</f>
        <v>0</v>
      </c>
      <c r="U856" s="83"/>
      <c r="V856" s="81" t="str">
        <f t="shared" si="258"/>
        <v/>
      </c>
      <c r="W856" s="82">
        <f>IF(M856="organische Düngemittel",IF(OR($M856=0,L856&lt;&gt;0,X856&gt;0),"",IFERROR(VLOOKUP($E856,'SD Abgabe'!$A$32:$N$4326,'SD Abgabe'!$J$28,FALSE),)),)</f>
        <v>0</v>
      </c>
      <c r="X856" s="84"/>
      <c r="Y856" s="85" t="str">
        <f ca="1">IFERROR(VLOOKUP($E856,'SD Abgabe'!$A$32:$N$610,Y$20,FALSE),"")</f>
        <v/>
      </c>
      <c r="Z856" s="86" t="str">
        <f ca="1">IFERROR(IF(AND(J856&lt;&gt;"eigene Stoffe",VLOOKUP($E856,'SD Abgabe'!$A$32:$N$610,'SD Abgabe'!$G$28,FALSE)=0),"",IF($L856&lt;&gt;0,"",IFERROR(IF(AND(P856&gt;0,O856&lt;&gt;"",Q856&lt;&gt;"t TM"),VLOOKUP($E856,'SD Abgabe'!$A$32:$N$610,'SD Abgabe'!$G$28,FALSE)/O856*P856,VLOOKUP($E856,'SD Abgabe'!$A$32:$N$610,'SD Abgabe'!$G$28,FALSE)),""))),"")</f>
        <v/>
      </c>
      <c r="AA856" s="87"/>
      <c r="AB856" s="86" t="str">
        <f ca="1">IFERROR(IF(AND(J856&lt;&gt;"eigene Stoffe",VLOOKUP($E856,'SD Abgabe'!$A$32:$N$610,'SD Abgabe'!$H$28,FALSE)=0),"",IF($L856&lt;&gt;0,"",IFERROR(IF(AND(P856&gt;0,O856&lt;&gt;"",Q856&lt;&gt;"t TM"),VLOOKUP($E856,'SD Abgabe'!$A$32:$N$610,'SD Abgabe'!$H$28,FALSE)/O856*P856,VLOOKUP($E856,'SD Abgabe'!$A$32:$N$610,'SD Abgabe'!$H$28,FALSE)),""))),"")</f>
        <v/>
      </c>
      <c r="AC856" s="87"/>
      <c r="AD856" s="424" t="s">
        <v>667</v>
      </c>
      <c r="AE856" s="26" t="str">
        <f>IF($M856=0,"",IFERROR(VLOOKUP($E856,'SD Abgabe'!$A$32:$N$556,AE$20,FALSE),""))</f>
        <v/>
      </c>
      <c r="AF856" s="15">
        <f t="shared" ca="1" si="259"/>
        <v>0</v>
      </c>
      <c r="AG856">
        <f t="shared" ref="AG856:AG919" ca="1" si="267">IF(AN856=1,IF(RIGHT(K856,15)="Schlachtgewicht",IFERROR(IF(L856&gt;0,R856*AA856,IF(AA856&gt;0,AA856*R856*100/IF(U856&gt;0,U856,T856),Z856*R856*100/IF(U856&gt;0,U856,T856))),0),IFERROR(IF(L856&gt;0,R856*AA856,IF(AA856&gt;0,AA856*R856,Z856*R856)),0)),0)</f>
        <v>0</v>
      </c>
      <c r="AH856">
        <f t="shared" ref="AH856:AH919" ca="1" si="268">IF(AN856=1,AG856/100*IF(X856&gt;0,X856,W856),0)</f>
        <v>0</v>
      </c>
      <c r="AI856">
        <f t="shared" ref="AI856:AI919" ca="1" si="269">IF(AN856=1,IF(RIGHT(K856,15)="Schlachtgewicht",IFERROR(IF(L856&gt;0,R856*AC856*100/IF(U856&gt;0,U856,T856),IF(AC856&gt;0,AC856*R856*100/IF(U856&gt;0,U856,T856),AB856*R856*100/IF(U856&gt;0,U856,T856))),0),IFERROR(IF(L856&gt;0,R856*AC856,IF(AC856&gt;0,AC856*R856,AB856*R856)),0)),0)</f>
        <v>0</v>
      </c>
      <c r="AJ856">
        <f t="shared" ref="AJ856:AJ919" ca="1" si="270">IF(AN856=1,AI856/100*IF(X856&gt;0,X856,W856),0)</f>
        <v>0</v>
      </c>
      <c r="AK856">
        <f t="shared" si="260"/>
        <v>0</v>
      </c>
      <c r="AL856" s="28" t="e">
        <f ca="1">COUNTIF(OFFSET('SD Abgabe'!$C$32,VLOOKUP(J856,Art_Abgabe,3,FALSE),0,VLOOKUP(J856,Art_Abgabe,4,FALSE)-VLOOKUP(J856,Art_Abgabe,3,FALSE)+1,1),K856)</f>
        <v>#N/A</v>
      </c>
      <c r="AM856" s="14">
        <f ca="1">COUNTIF(OFFSET('SD Abgabe'!$M$32,VLOOKUP(E856,'SD Abgabe'!$A$33:$X$485,'SD Abgabe'!$X$28,FALSE),0,1,VLOOKUP(E856,'SD Abgabe'!$A$33:$Y$485,'SD Abgabe'!$Y$28,FALSE)),M856)</f>
        <v>0</v>
      </c>
      <c r="AN856" s="91">
        <f t="shared" ref="AN856:AN919" ca="1" si="271">IF(AND(I856&gt;0,K856&gt;0,M856&gt;0,R856&gt;0,OR(AND(AD856="Richtwerte ",AA856="",AC856=0),AND(OR(AD856="Richtwerte",AND(J856="eigene Stoffe",AD856&gt;0)),OR( Z856&gt;0,AA856&gt;0),OR(AB856&gt;0,AC856&gt;0)),AND(OR(AA856&gt;0,AC856&gt;0),OR(AD856="Richtwerte",AD856="Kennzeichnung",AD856="Analyse")))),1,0)</f>
        <v>0</v>
      </c>
      <c r="AO856" s="98">
        <f t="shared" si="261"/>
        <v>3</v>
      </c>
      <c r="AP856" s="98">
        <f t="shared" ref="AP856:AP919" si="272">IF(I856&gt;0,ROW(),0)</f>
        <v>0</v>
      </c>
      <c r="AQ856" s="17" t="str">
        <f t="shared" ref="AQ856:AQ919" si="273">CONCATENATE(F856&amp;"-"&amp;G856&amp;"-"&amp;$D$1)</f>
        <v>1900-1-Abgabe</v>
      </c>
    </row>
    <row r="857" spans="1:43">
      <c r="A857" s="98">
        <f t="shared" si="262"/>
        <v>0</v>
      </c>
      <c r="B857" s="98" t="str">
        <f>IF(C857=1,SUM($C$23:C857),"")</f>
        <v/>
      </c>
      <c r="C857" s="98">
        <f t="shared" si="263"/>
        <v>0</v>
      </c>
      <c r="D857" t="str">
        <f t="shared" si="255"/>
        <v>1900-1-Abgabe-</v>
      </c>
      <c r="E857" s="7" t="str">
        <f t="shared" ca="1" si="264"/>
        <v>-</v>
      </c>
      <c r="F857" s="7">
        <f t="shared" si="256"/>
        <v>1900</v>
      </c>
      <c r="G857" s="7">
        <f t="shared" si="257"/>
        <v>1</v>
      </c>
      <c r="H857" s="162">
        <f t="shared" ref="H857:H920" si="274">H856+1</f>
        <v>835</v>
      </c>
      <c r="I857" s="77"/>
      <c r="J857" s="78"/>
      <c r="K857" s="79"/>
      <c r="L857" s="80"/>
      <c r="M857" s="177"/>
      <c r="N857" s="309" t="str">
        <f t="shared" ca="1" si="265"/>
        <v/>
      </c>
      <c r="O857" s="310" t="str">
        <f ca="1">IFERROR(IF(VLOOKUP($E857,'SD Abgabe'!$A$32:$N$610,'SD Abgabe'!$D$28,FALSE)=0,"",VLOOKUP($E857,'SD Abgabe'!$A$32:$N$610,'SD Abgabe'!$D$28,FALSE)),"")</f>
        <v/>
      </c>
      <c r="P857" s="313"/>
      <c r="Q857" s="317" t="str">
        <f>IF(OR($M857=0,L857&lt;&gt;0),"",IFERROR(VLOOKUP($E857,'SD Abgabe'!$A$32:$N$610,'SD Abgabe'!$E$28,FALSE),""))</f>
        <v/>
      </c>
      <c r="R857" s="87"/>
      <c r="S857" s="81" t="str">
        <f t="shared" si="266"/>
        <v/>
      </c>
      <c r="T857" s="82">
        <f>IF(M857="Tierische Erzeugnisse",IF(OR($M857=0,L857&lt;&gt;0,U857&gt;0),"",IFERROR(VLOOKUP($E857,'SD Abgabe'!$A$32:$N$4326,'SD Abgabe'!$J$28,FALSE),0)),)</f>
        <v>0</v>
      </c>
      <c r="U857" s="83"/>
      <c r="V857" s="81" t="str">
        <f t="shared" si="258"/>
        <v/>
      </c>
      <c r="W857" s="82">
        <f>IF(M857="organische Düngemittel",IF(OR($M857=0,L857&lt;&gt;0,X857&gt;0),"",IFERROR(VLOOKUP($E857,'SD Abgabe'!$A$32:$N$4326,'SD Abgabe'!$J$28,FALSE),)),)</f>
        <v>0</v>
      </c>
      <c r="X857" s="84"/>
      <c r="Y857" s="85" t="str">
        <f ca="1">IFERROR(VLOOKUP($E857,'SD Abgabe'!$A$32:$N$610,Y$20,FALSE),"")</f>
        <v/>
      </c>
      <c r="Z857" s="86" t="str">
        <f ca="1">IFERROR(IF(AND(J857&lt;&gt;"eigene Stoffe",VLOOKUP($E857,'SD Abgabe'!$A$32:$N$610,'SD Abgabe'!$G$28,FALSE)=0),"",IF($L857&lt;&gt;0,"",IFERROR(IF(AND(P857&gt;0,O857&lt;&gt;"",Q857&lt;&gt;"t TM"),VLOOKUP($E857,'SD Abgabe'!$A$32:$N$610,'SD Abgabe'!$G$28,FALSE)/O857*P857,VLOOKUP($E857,'SD Abgabe'!$A$32:$N$610,'SD Abgabe'!$G$28,FALSE)),""))),"")</f>
        <v/>
      </c>
      <c r="AA857" s="87"/>
      <c r="AB857" s="86" t="str">
        <f ca="1">IFERROR(IF(AND(J857&lt;&gt;"eigene Stoffe",VLOOKUP($E857,'SD Abgabe'!$A$32:$N$610,'SD Abgabe'!$H$28,FALSE)=0),"",IF($L857&lt;&gt;0,"",IFERROR(IF(AND(P857&gt;0,O857&lt;&gt;"",Q857&lt;&gt;"t TM"),VLOOKUP($E857,'SD Abgabe'!$A$32:$N$610,'SD Abgabe'!$H$28,FALSE)/O857*P857,VLOOKUP($E857,'SD Abgabe'!$A$32:$N$610,'SD Abgabe'!$H$28,FALSE)),""))),"")</f>
        <v/>
      </c>
      <c r="AC857" s="87"/>
      <c r="AD857" s="424" t="s">
        <v>667</v>
      </c>
      <c r="AE857" s="26" t="str">
        <f>IF($M857=0,"",IFERROR(VLOOKUP($E857,'SD Abgabe'!$A$32:$N$556,AE$20,FALSE),""))</f>
        <v/>
      </c>
      <c r="AF857" s="15">
        <f t="shared" ca="1" si="259"/>
        <v>0</v>
      </c>
      <c r="AG857">
        <f t="shared" ca="1" si="267"/>
        <v>0</v>
      </c>
      <c r="AH857">
        <f t="shared" ca="1" si="268"/>
        <v>0</v>
      </c>
      <c r="AI857">
        <f t="shared" ca="1" si="269"/>
        <v>0</v>
      </c>
      <c r="AJ857">
        <f t="shared" ca="1" si="270"/>
        <v>0</v>
      </c>
      <c r="AK857">
        <f t="shared" si="260"/>
        <v>0</v>
      </c>
      <c r="AL857" s="28" t="e">
        <f ca="1">COUNTIF(OFFSET('SD Abgabe'!$C$32,VLOOKUP(J857,Art_Abgabe,3,FALSE),0,VLOOKUP(J857,Art_Abgabe,4,FALSE)-VLOOKUP(J857,Art_Abgabe,3,FALSE)+1,1),K857)</f>
        <v>#N/A</v>
      </c>
      <c r="AM857" s="14">
        <f ca="1">COUNTIF(OFFSET('SD Abgabe'!$M$32,VLOOKUP(E857,'SD Abgabe'!$A$33:$X$485,'SD Abgabe'!$X$28,FALSE),0,1,VLOOKUP(E857,'SD Abgabe'!$A$33:$Y$485,'SD Abgabe'!$Y$28,FALSE)),M857)</f>
        <v>0</v>
      </c>
      <c r="AN857" s="91">
        <f t="shared" ca="1" si="271"/>
        <v>0</v>
      </c>
      <c r="AO857" s="98">
        <f t="shared" si="261"/>
        <v>3</v>
      </c>
      <c r="AP857" s="98">
        <f t="shared" si="272"/>
        <v>0</v>
      </c>
      <c r="AQ857" s="17" t="str">
        <f t="shared" si="273"/>
        <v>1900-1-Abgabe</v>
      </c>
    </row>
    <row r="858" spans="1:43">
      <c r="A858" s="98">
        <f t="shared" si="262"/>
        <v>0</v>
      </c>
      <c r="B858" s="98" t="str">
        <f>IF(C858=1,SUM($C$23:C858),"")</f>
        <v/>
      </c>
      <c r="C858" s="98">
        <f t="shared" si="263"/>
        <v>0</v>
      </c>
      <c r="D858" t="str">
        <f t="shared" si="255"/>
        <v>1900-1-Abgabe-</v>
      </c>
      <c r="E858" s="7" t="str">
        <f t="shared" ca="1" si="264"/>
        <v>-</v>
      </c>
      <c r="F858" s="7">
        <f t="shared" si="256"/>
        <v>1900</v>
      </c>
      <c r="G858" s="7">
        <f t="shared" si="257"/>
        <v>1</v>
      </c>
      <c r="H858" s="162">
        <f t="shared" si="274"/>
        <v>836</v>
      </c>
      <c r="I858" s="77"/>
      <c r="J858" s="78"/>
      <c r="K858" s="79"/>
      <c r="L858" s="80"/>
      <c r="M858" s="177"/>
      <c r="N858" s="309" t="str">
        <f t="shared" ca="1" si="265"/>
        <v/>
      </c>
      <c r="O858" s="310" t="str">
        <f ca="1">IFERROR(IF(VLOOKUP($E858,'SD Abgabe'!$A$32:$N$610,'SD Abgabe'!$D$28,FALSE)=0,"",VLOOKUP($E858,'SD Abgabe'!$A$32:$N$610,'SD Abgabe'!$D$28,FALSE)),"")</f>
        <v/>
      </c>
      <c r="P858" s="313"/>
      <c r="Q858" s="317" t="str">
        <f>IF(OR($M858=0,L858&lt;&gt;0),"",IFERROR(VLOOKUP($E858,'SD Abgabe'!$A$32:$N$610,'SD Abgabe'!$E$28,FALSE),""))</f>
        <v/>
      </c>
      <c r="R858" s="87"/>
      <c r="S858" s="81" t="str">
        <f t="shared" si="266"/>
        <v/>
      </c>
      <c r="T858" s="82">
        <f>IF(M858="Tierische Erzeugnisse",IF(OR($M858=0,L858&lt;&gt;0,U858&gt;0),"",IFERROR(VLOOKUP($E858,'SD Abgabe'!$A$32:$N$4326,'SD Abgabe'!$J$28,FALSE),0)),)</f>
        <v>0</v>
      </c>
      <c r="U858" s="83"/>
      <c r="V858" s="81" t="str">
        <f t="shared" si="258"/>
        <v/>
      </c>
      <c r="W858" s="82">
        <f>IF(M858="organische Düngemittel",IF(OR($M858=0,L858&lt;&gt;0,X858&gt;0),"",IFERROR(VLOOKUP($E858,'SD Abgabe'!$A$32:$N$4326,'SD Abgabe'!$J$28,FALSE),)),)</f>
        <v>0</v>
      </c>
      <c r="X858" s="84"/>
      <c r="Y858" s="85" t="str">
        <f ca="1">IFERROR(VLOOKUP($E858,'SD Abgabe'!$A$32:$N$610,Y$20,FALSE),"")</f>
        <v/>
      </c>
      <c r="Z858" s="86" t="str">
        <f ca="1">IFERROR(IF(AND(J858&lt;&gt;"eigene Stoffe",VLOOKUP($E858,'SD Abgabe'!$A$32:$N$610,'SD Abgabe'!$G$28,FALSE)=0),"",IF($L858&lt;&gt;0,"",IFERROR(IF(AND(P858&gt;0,O858&lt;&gt;"",Q858&lt;&gt;"t TM"),VLOOKUP($E858,'SD Abgabe'!$A$32:$N$610,'SD Abgabe'!$G$28,FALSE)/O858*P858,VLOOKUP($E858,'SD Abgabe'!$A$32:$N$610,'SD Abgabe'!$G$28,FALSE)),""))),"")</f>
        <v/>
      </c>
      <c r="AA858" s="87"/>
      <c r="AB858" s="86" t="str">
        <f ca="1">IFERROR(IF(AND(J858&lt;&gt;"eigene Stoffe",VLOOKUP($E858,'SD Abgabe'!$A$32:$N$610,'SD Abgabe'!$H$28,FALSE)=0),"",IF($L858&lt;&gt;0,"",IFERROR(IF(AND(P858&gt;0,O858&lt;&gt;"",Q858&lt;&gt;"t TM"),VLOOKUP($E858,'SD Abgabe'!$A$32:$N$610,'SD Abgabe'!$H$28,FALSE)/O858*P858,VLOOKUP($E858,'SD Abgabe'!$A$32:$N$610,'SD Abgabe'!$H$28,FALSE)),""))),"")</f>
        <v/>
      </c>
      <c r="AC858" s="87"/>
      <c r="AD858" s="424" t="s">
        <v>667</v>
      </c>
      <c r="AE858" s="26" t="str">
        <f>IF($M858=0,"",IFERROR(VLOOKUP($E858,'SD Abgabe'!$A$32:$N$556,AE$20,FALSE),""))</f>
        <v/>
      </c>
      <c r="AF858" s="15">
        <f t="shared" ca="1" si="259"/>
        <v>0</v>
      </c>
      <c r="AG858">
        <f t="shared" ca="1" si="267"/>
        <v>0</v>
      </c>
      <c r="AH858">
        <f t="shared" ca="1" si="268"/>
        <v>0</v>
      </c>
      <c r="AI858">
        <f t="shared" ca="1" si="269"/>
        <v>0</v>
      </c>
      <c r="AJ858">
        <f t="shared" ca="1" si="270"/>
        <v>0</v>
      </c>
      <c r="AK858">
        <f t="shared" si="260"/>
        <v>0</v>
      </c>
      <c r="AL858" s="28" t="e">
        <f ca="1">COUNTIF(OFFSET('SD Abgabe'!$C$32,VLOOKUP(J858,Art_Abgabe,3,FALSE),0,VLOOKUP(J858,Art_Abgabe,4,FALSE)-VLOOKUP(J858,Art_Abgabe,3,FALSE)+1,1),K858)</f>
        <v>#N/A</v>
      </c>
      <c r="AM858" s="14">
        <f ca="1">COUNTIF(OFFSET('SD Abgabe'!$M$32,VLOOKUP(E858,'SD Abgabe'!$A$33:$X$485,'SD Abgabe'!$X$28,FALSE),0,1,VLOOKUP(E858,'SD Abgabe'!$A$33:$Y$485,'SD Abgabe'!$Y$28,FALSE)),M858)</f>
        <v>0</v>
      </c>
      <c r="AN858" s="91">
        <f t="shared" ca="1" si="271"/>
        <v>0</v>
      </c>
      <c r="AO858" s="98">
        <f t="shared" si="261"/>
        <v>3</v>
      </c>
      <c r="AP858" s="98">
        <f t="shared" si="272"/>
        <v>0</v>
      </c>
      <c r="AQ858" s="17" t="str">
        <f t="shared" si="273"/>
        <v>1900-1-Abgabe</v>
      </c>
    </row>
    <row r="859" spans="1:43">
      <c r="A859" s="98">
        <f t="shared" si="262"/>
        <v>0</v>
      </c>
      <c r="B859" s="98" t="str">
        <f>IF(C859=1,SUM($C$23:C859),"")</f>
        <v/>
      </c>
      <c r="C859" s="98">
        <f t="shared" si="263"/>
        <v>0</v>
      </c>
      <c r="D859" t="str">
        <f t="shared" ref="D859:D922" si="275">CONCATENATE(F859&amp;"-"&amp;G859&amp;"-"&amp;$D$1&amp;"-"&amp;M859)</f>
        <v>1900-1-Abgabe-</v>
      </c>
      <c r="E859" s="7" t="str">
        <f t="shared" ca="1" si="264"/>
        <v>-</v>
      </c>
      <c r="F859" s="7">
        <f t="shared" ref="F859:F922" si="276">YEAR(I859)</f>
        <v>1900</v>
      </c>
      <c r="G859" s="7">
        <f t="shared" ref="G859:G922" si="277">IF(MONTH(I859)&lt;7,1,2)</f>
        <v>1</v>
      </c>
      <c r="H859" s="162">
        <f t="shared" si="274"/>
        <v>837</v>
      </c>
      <c r="I859" s="77"/>
      <c r="J859" s="78"/>
      <c r="K859" s="79"/>
      <c r="L859" s="80"/>
      <c r="M859" s="177"/>
      <c r="N859" s="309" t="str">
        <f t="shared" ca="1" si="265"/>
        <v/>
      </c>
      <c r="O859" s="310" t="str">
        <f ca="1">IFERROR(IF(VLOOKUP($E859,'SD Abgabe'!$A$32:$N$610,'SD Abgabe'!$D$28,FALSE)=0,"",VLOOKUP($E859,'SD Abgabe'!$A$32:$N$610,'SD Abgabe'!$D$28,FALSE)),"")</f>
        <v/>
      </c>
      <c r="P859" s="313"/>
      <c r="Q859" s="317" t="str">
        <f>IF(OR($M859=0,L859&lt;&gt;0),"",IFERROR(VLOOKUP($E859,'SD Abgabe'!$A$32:$N$610,'SD Abgabe'!$E$28,FALSE),""))</f>
        <v/>
      </c>
      <c r="R859" s="87"/>
      <c r="S859" s="81" t="str">
        <f t="shared" si="266"/>
        <v/>
      </c>
      <c r="T859" s="82">
        <f>IF(M859="Tierische Erzeugnisse",IF(OR($M859=0,L859&lt;&gt;0,U859&gt;0),"",IFERROR(VLOOKUP($E859,'SD Abgabe'!$A$32:$N$4326,'SD Abgabe'!$J$28,FALSE),0)),)</f>
        <v>0</v>
      </c>
      <c r="U859" s="83"/>
      <c r="V859" s="81" t="str">
        <f t="shared" ref="V859:V922" si="278">IF(M859="organische Düngemittel","%","")</f>
        <v/>
      </c>
      <c r="W859" s="82">
        <f>IF(M859="organische Düngemittel",IF(OR($M859=0,L859&lt;&gt;0,X859&gt;0),"",IFERROR(VLOOKUP($E859,'SD Abgabe'!$A$32:$N$4326,'SD Abgabe'!$J$28,FALSE),)),)</f>
        <v>0</v>
      </c>
      <c r="X859" s="84"/>
      <c r="Y859" s="85" t="str">
        <f ca="1">IFERROR(VLOOKUP($E859,'SD Abgabe'!$A$32:$N$610,Y$20,FALSE),"")</f>
        <v/>
      </c>
      <c r="Z859" s="86" t="str">
        <f ca="1">IFERROR(IF(AND(J859&lt;&gt;"eigene Stoffe",VLOOKUP($E859,'SD Abgabe'!$A$32:$N$610,'SD Abgabe'!$G$28,FALSE)=0),"",IF($L859&lt;&gt;0,"",IFERROR(IF(AND(P859&gt;0,O859&lt;&gt;"",Q859&lt;&gt;"t TM"),VLOOKUP($E859,'SD Abgabe'!$A$32:$N$610,'SD Abgabe'!$G$28,FALSE)/O859*P859,VLOOKUP($E859,'SD Abgabe'!$A$32:$N$610,'SD Abgabe'!$G$28,FALSE)),""))),"")</f>
        <v/>
      </c>
      <c r="AA859" s="87"/>
      <c r="AB859" s="86" t="str">
        <f ca="1">IFERROR(IF(AND(J859&lt;&gt;"eigene Stoffe",VLOOKUP($E859,'SD Abgabe'!$A$32:$N$610,'SD Abgabe'!$H$28,FALSE)=0),"",IF($L859&lt;&gt;0,"",IFERROR(IF(AND(P859&gt;0,O859&lt;&gt;"",Q859&lt;&gt;"t TM"),VLOOKUP($E859,'SD Abgabe'!$A$32:$N$610,'SD Abgabe'!$H$28,FALSE)/O859*P859,VLOOKUP($E859,'SD Abgabe'!$A$32:$N$610,'SD Abgabe'!$H$28,FALSE)),""))),"")</f>
        <v/>
      </c>
      <c r="AC859" s="87"/>
      <c r="AD859" s="424" t="s">
        <v>667</v>
      </c>
      <c r="AE859" s="26" t="str">
        <f>IF($M859=0,"",IFERROR(VLOOKUP($E859,'SD Abgabe'!$A$32:$N$556,AE$20,FALSE),""))</f>
        <v/>
      </c>
      <c r="AF859" s="15">
        <f t="shared" ref="AF859:AF922" ca="1" si="279">IFERROR(N859*R859/100,0)</f>
        <v>0</v>
      </c>
      <c r="AG859">
        <f t="shared" ca="1" si="267"/>
        <v>0</v>
      </c>
      <c r="AH859">
        <f t="shared" ca="1" si="268"/>
        <v>0</v>
      </c>
      <c r="AI859">
        <f t="shared" ca="1" si="269"/>
        <v>0</v>
      </c>
      <c r="AJ859">
        <f t="shared" ca="1" si="270"/>
        <v>0</v>
      </c>
      <c r="AK859">
        <f t="shared" ref="AK859:AK922" si="280">IFERROR(AE859*$R859,0)</f>
        <v>0</v>
      </c>
      <c r="AL859" s="28" t="e">
        <f ca="1">COUNTIF(OFFSET('SD Abgabe'!$C$32,VLOOKUP(J859,Art_Abgabe,3,FALSE),0,VLOOKUP(J859,Art_Abgabe,4,FALSE)-VLOOKUP(J859,Art_Abgabe,3,FALSE)+1,1),K859)</f>
        <v>#N/A</v>
      </c>
      <c r="AM859" s="14">
        <f ca="1">COUNTIF(OFFSET('SD Abgabe'!$M$32,VLOOKUP(E859,'SD Abgabe'!$A$33:$X$485,'SD Abgabe'!$X$28,FALSE),0,1,VLOOKUP(E859,'SD Abgabe'!$A$33:$Y$485,'SD Abgabe'!$Y$28,FALSE)),M859)</f>
        <v>0</v>
      </c>
      <c r="AN859" s="91">
        <f t="shared" ca="1" si="271"/>
        <v>0</v>
      </c>
      <c r="AO859" s="98">
        <f t="shared" ref="AO859:AO922" si="281">IF(OR(AA859&gt;0,AC859&gt;0),2,3)</f>
        <v>3</v>
      </c>
      <c r="AP859" s="98">
        <f t="shared" si="272"/>
        <v>0</v>
      </c>
      <c r="AQ859" s="17" t="str">
        <f t="shared" si="273"/>
        <v>1900-1-Abgabe</v>
      </c>
    </row>
    <row r="860" spans="1:43">
      <c r="A860" s="98">
        <f t="shared" si="262"/>
        <v>0</v>
      </c>
      <c r="B860" s="98" t="str">
        <f>IF(C860=1,SUM($C$23:C860),"")</f>
        <v/>
      </c>
      <c r="C860" s="98">
        <f t="shared" si="263"/>
        <v>0</v>
      </c>
      <c r="D860" t="str">
        <f t="shared" si="275"/>
        <v>1900-1-Abgabe-</v>
      </c>
      <c r="E860" s="7" t="str">
        <f t="shared" ca="1" si="264"/>
        <v>-</v>
      </c>
      <c r="F860" s="7">
        <f t="shared" si="276"/>
        <v>1900</v>
      </c>
      <c r="G860" s="7">
        <f t="shared" si="277"/>
        <v>1</v>
      </c>
      <c r="H860" s="162">
        <f t="shared" si="274"/>
        <v>838</v>
      </c>
      <c r="I860" s="77"/>
      <c r="J860" s="78"/>
      <c r="K860" s="79"/>
      <c r="L860" s="80"/>
      <c r="M860" s="177"/>
      <c r="N860" s="309" t="str">
        <f t="shared" ca="1" si="265"/>
        <v/>
      </c>
      <c r="O860" s="310" t="str">
        <f ca="1">IFERROR(IF(VLOOKUP($E860,'SD Abgabe'!$A$32:$N$610,'SD Abgabe'!$D$28,FALSE)=0,"",VLOOKUP($E860,'SD Abgabe'!$A$32:$N$610,'SD Abgabe'!$D$28,FALSE)),"")</f>
        <v/>
      </c>
      <c r="P860" s="313"/>
      <c r="Q860" s="317" t="str">
        <f>IF(OR($M860=0,L860&lt;&gt;0),"",IFERROR(VLOOKUP($E860,'SD Abgabe'!$A$32:$N$610,'SD Abgabe'!$E$28,FALSE),""))</f>
        <v/>
      </c>
      <c r="R860" s="87"/>
      <c r="S860" s="81" t="str">
        <f t="shared" si="266"/>
        <v/>
      </c>
      <c r="T860" s="82">
        <f>IF(M860="Tierische Erzeugnisse",IF(OR($M860=0,L860&lt;&gt;0,U860&gt;0),"",IFERROR(VLOOKUP($E860,'SD Abgabe'!$A$32:$N$4326,'SD Abgabe'!$J$28,FALSE),0)),)</f>
        <v>0</v>
      </c>
      <c r="U860" s="83"/>
      <c r="V860" s="81" t="str">
        <f t="shared" si="278"/>
        <v/>
      </c>
      <c r="W860" s="82">
        <f>IF(M860="organische Düngemittel",IF(OR($M860=0,L860&lt;&gt;0,X860&gt;0),"",IFERROR(VLOOKUP($E860,'SD Abgabe'!$A$32:$N$4326,'SD Abgabe'!$J$28,FALSE),)),)</f>
        <v>0</v>
      </c>
      <c r="X860" s="84"/>
      <c r="Y860" s="85" t="str">
        <f ca="1">IFERROR(VLOOKUP($E860,'SD Abgabe'!$A$32:$N$610,Y$20,FALSE),"")</f>
        <v/>
      </c>
      <c r="Z860" s="86" t="str">
        <f ca="1">IFERROR(IF(AND(J860&lt;&gt;"eigene Stoffe",VLOOKUP($E860,'SD Abgabe'!$A$32:$N$610,'SD Abgabe'!$G$28,FALSE)=0),"",IF($L860&lt;&gt;0,"",IFERROR(IF(AND(P860&gt;0,O860&lt;&gt;"",Q860&lt;&gt;"t TM"),VLOOKUP($E860,'SD Abgabe'!$A$32:$N$610,'SD Abgabe'!$G$28,FALSE)/O860*P860,VLOOKUP($E860,'SD Abgabe'!$A$32:$N$610,'SD Abgabe'!$G$28,FALSE)),""))),"")</f>
        <v/>
      </c>
      <c r="AA860" s="87"/>
      <c r="AB860" s="86" t="str">
        <f ca="1">IFERROR(IF(AND(J860&lt;&gt;"eigene Stoffe",VLOOKUP($E860,'SD Abgabe'!$A$32:$N$610,'SD Abgabe'!$H$28,FALSE)=0),"",IF($L860&lt;&gt;0,"",IFERROR(IF(AND(P860&gt;0,O860&lt;&gt;"",Q860&lt;&gt;"t TM"),VLOOKUP($E860,'SD Abgabe'!$A$32:$N$610,'SD Abgabe'!$H$28,FALSE)/O860*P860,VLOOKUP($E860,'SD Abgabe'!$A$32:$N$610,'SD Abgabe'!$H$28,FALSE)),""))),"")</f>
        <v/>
      </c>
      <c r="AC860" s="87"/>
      <c r="AD860" s="424" t="s">
        <v>667</v>
      </c>
      <c r="AE860" s="26" t="str">
        <f>IF($M860=0,"",IFERROR(VLOOKUP($E860,'SD Abgabe'!$A$32:$N$556,AE$20,FALSE),""))</f>
        <v/>
      </c>
      <c r="AF860" s="15">
        <f t="shared" ca="1" si="279"/>
        <v>0</v>
      </c>
      <c r="AG860">
        <f t="shared" ca="1" si="267"/>
        <v>0</v>
      </c>
      <c r="AH860">
        <f t="shared" ca="1" si="268"/>
        <v>0</v>
      </c>
      <c r="AI860">
        <f t="shared" ca="1" si="269"/>
        <v>0</v>
      </c>
      <c r="AJ860">
        <f t="shared" ca="1" si="270"/>
        <v>0</v>
      </c>
      <c r="AK860">
        <f t="shared" si="280"/>
        <v>0</v>
      </c>
      <c r="AL860" s="28" t="e">
        <f ca="1">COUNTIF(OFFSET('SD Abgabe'!$C$32,VLOOKUP(J860,Art_Abgabe,3,FALSE),0,VLOOKUP(J860,Art_Abgabe,4,FALSE)-VLOOKUP(J860,Art_Abgabe,3,FALSE)+1,1),K860)</f>
        <v>#N/A</v>
      </c>
      <c r="AM860" s="14">
        <f ca="1">COUNTIF(OFFSET('SD Abgabe'!$M$32,VLOOKUP(E860,'SD Abgabe'!$A$33:$X$485,'SD Abgabe'!$X$28,FALSE),0,1,VLOOKUP(E860,'SD Abgabe'!$A$33:$Y$485,'SD Abgabe'!$Y$28,FALSE)),M860)</f>
        <v>0</v>
      </c>
      <c r="AN860" s="91">
        <f t="shared" ca="1" si="271"/>
        <v>0</v>
      </c>
      <c r="AO860" s="98">
        <f t="shared" si="281"/>
        <v>3</v>
      </c>
      <c r="AP860" s="98">
        <f t="shared" si="272"/>
        <v>0</v>
      </c>
      <c r="AQ860" s="17" t="str">
        <f t="shared" si="273"/>
        <v>1900-1-Abgabe</v>
      </c>
    </row>
    <row r="861" spans="1:43">
      <c r="A861" s="98">
        <f t="shared" si="262"/>
        <v>0</v>
      </c>
      <c r="B861" s="98" t="str">
        <f>IF(C861=1,SUM($C$23:C861),"")</f>
        <v/>
      </c>
      <c r="C861" s="98">
        <f t="shared" si="263"/>
        <v>0</v>
      </c>
      <c r="D861" t="str">
        <f t="shared" si="275"/>
        <v>1900-1-Abgabe-</v>
      </c>
      <c r="E861" s="7" t="str">
        <f t="shared" ca="1" si="264"/>
        <v>-</v>
      </c>
      <c r="F861" s="7">
        <f t="shared" si="276"/>
        <v>1900</v>
      </c>
      <c r="G861" s="7">
        <f t="shared" si="277"/>
        <v>1</v>
      </c>
      <c r="H861" s="162">
        <f t="shared" si="274"/>
        <v>839</v>
      </c>
      <c r="I861" s="77"/>
      <c r="J861" s="78"/>
      <c r="K861" s="79"/>
      <c r="L861" s="80"/>
      <c r="M861" s="177"/>
      <c r="N861" s="309" t="str">
        <f t="shared" ca="1" si="265"/>
        <v/>
      </c>
      <c r="O861" s="310" t="str">
        <f ca="1">IFERROR(IF(VLOOKUP($E861,'SD Abgabe'!$A$32:$N$610,'SD Abgabe'!$D$28,FALSE)=0,"",VLOOKUP($E861,'SD Abgabe'!$A$32:$N$610,'SD Abgabe'!$D$28,FALSE)),"")</f>
        <v/>
      </c>
      <c r="P861" s="313"/>
      <c r="Q861" s="317" t="str">
        <f>IF(OR($M861=0,L861&lt;&gt;0),"",IFERROR(VLOOKUP($E861,'SD Abgabe'!$A$32:$N$610,'SD Abgabe'!$E$28,FALSE),""))</f>
        <v/>
      </c>
      <c r="R861" s="87"/>
      <c r="S861" s="81" t="str">
        <f t="shared" si="266"/>
        <v/>
      </c>
      <c r="T861" s="82">
        <f>IF(M861="Tierische Erzeugnisse",IF(OR($M861=0,L861&lt;&gt;0,U861&gt;0),"",IFERROR(VLOOKUP($E861,'SD Abgabe'!$A$32:$N$4326,'SD Abgabe'!$J$28,FALSE),0)),)</f>
        <v>0</v>
      </c>
      <c r="U861" s="83"/>
      <c r="V861" s="81" t="str">
        <f t="shared" si="278"/>
        <v/>
      </c>
      <c r="W861" s="82">
        <f>IF(M861="organische Düngemittel",IF(OR($M861=0,L861&lt;&gt;0,X861&gt;0),"",IFERROR(VLOOKUP($E861,'SD Abgabe'!$A$32:$N$4326,'SD Abgabe'!$J$28,FALSE),)),)</f>
        <v>0</v>
      </c>
      <c r="X861" s="84"/>
      <c r="Y861" s="85" t="str">
        <f ca="1">IFERROR(VLOOKUP($E861,'SD Abgabe'!$A$32:$N$610,Y$20,FALSE),"")</f>
        <v/>
      </c>
      <c r="Z861" s="86" t="str">
        <f ca="1">IFERROR(IF(AND(J861&lt;&gt;"eigene Stoffe",VLOOKUP($E861,'SD Abgabe'!$A$32:$N$610,'SD Abgabe'!$G$28,FALSE)=0),"",IF($L861&lt;&gt;0,"",IFERROR(IF(AND(P861&gt;0,O861&lt;&gt;"",Q861&lt;&gt;"t TM"),VLOOKUP($E861,'SD Abgabe'!$A$32:$N$610,'SD Abgabe'!$G$28,FALSE)/O861*P861,VLOOKUP($E861,'SD Abgabe'!$A$32:$N$610,'SD Abgabe'!$G$28,FALSE)),""))),"")</f>
        <v/>
      </c>
      <c r="AA861" s="87"/>
      <c r="AB861" s="86" t="str">
        <f ca="1">IFERROR(IF(AND(J861&lt;&gt;"eigene Stoffe",VLOOKUP($E861,'SD Abgabe'!$A$32:$N$610,'SD Abgabe'!$H$28,FALSE)=0),"",IF($L861&lt;&gt;0,"",IFERROR(IF(AND(P861&gt;0,O861&lt;&gt;"",Q861&lt;&gt;"t TM"),VLOOKUP($E861,'SD Abgabe'!$A$32:$N$610,'SD Abgabe'!$H$28,FALSE)/O861*P861,VLOOKUP($E861,'SD Abgabe'!$A$32:$N$610,'SD Abgabe'!$H$28,FALSE)),""))),"")</f>
        <v/>
      </c>
      <c r="AC861" s="87"/>
      <c r="AD861" s="424" t="s">
        <v>667</v>
      </c>
      <c r="AE861" s="26" t="str">
        <f>IF($M861=0,"",IFERROR(VLOOKUP($E861,'SD Abgabe'!$A$32:$N$556,AE$20,FALSE),""))</f>
        <v/>
      </c>
      <c r="AF861" s="15">
        <f t="shared" ca="1" si="279"/>
        <v>0</v>
      </c>
      <c r="AG861">
        <f t="shared" ca="1" si="267"/>
        <v>0</v>
      </c>
      <c r="AH861">
        <f t="shared" ca="1" si="268"/>
        <v>0</v>
      </c>
      <c r="AI861">
        <f t="shared" ca="1" si="269"/>
        <v>0</v>
      </c>
      <c r="AJ861">
        <f t="shared" ca="1" si="270"/>
        <v>0</v>
      </c>
      <c r="AK861">
        <f t="shared" si="280"/>
        <v>0</v>
      </c>
      <c r="AL861" s="28" t="e">
        <f ca="1">COUNTIF(OFFSET('SD Abgabe'!$C$32,VLOOKUP(J861,Art_Abgabe,3,FALSE),0,VLOOKUP(J861,Art_Abgabe,4,FALSE)-VLOOKUP(J861,Art_Abgabe,3,FALSE)+1,1),K861)</f>
        <v>#N/A</v>
      </c>
      <c r="AM861" s="14">
        <f ca="1">COUNTIF(OFFSET('SD Abgabe'!$M$32,VLOOKUP(E861,'SD Abgabe'!$A$33:$X$485,'SD Abgabe'!$X$28,FALSE),0,1,VLOOKUP(E861,'SD Abgabe'!$A$33:$Y$485,'SD Abgabe'!$Y$28,FALSE)),M861)</f>
        <v>0</v>
      </c>
      <c r="AN861" s="91">
        <f t="shared" ca="1" si="271"/>
        <v>0</v>
      </c>
      <c r="AO861" s="98">
        <f t="shared" si="281"/>
        <v>3</v>
      </c>
      <c r="AP861" s="98">
        <f t="shared" si="272"/>
        <v>0</v>
      </c>
      <c r="AQ861" s="17" t="str">
        <f t="shared" si="273"/>
        <v>1900-1-Abgabe</v>
      </c>
    </row>
    <row r="862" spans="1:43">
      <c r="A862" s="98">
        <f t="shared" si="262"/>
        <v>0</v>
      </c>
      <c r="B862" s="98" t="str">
        <f>IF(C862=1,SUM($C$23:C862),"")</f>
        <v/>
      </c>
      <c r="C862" s="98">
        <f t="shared" si="263"/>
        <v>0</v>
      </c>
      <c r="D862" t="str">
        <f t="shared" si="275"/>
        <v>1900-1-Abgabe-</v>
      </c>
      <c r="E862" s="7" t="str">
        <f t="shared" ca="1" si="264"/>
        <v>-</v>
      </c>
      <c r="F862" s="7">
        <f t="shared" si="276"/>
        <v>1900</v>
      </c>
      <c r="G862" s="7">
        <f t="shared" si="277"/>
        <v>1</v>
      </c>
      <c r="H862" s="162">
        <f t="shared" si="274"/>
        <v>840</v>
      </c>
      <c r="I862" s="77"/>
      <c r="J862" s="78"/>
      <c r="K862" s="79"/>
      <c r="L862" s="80"/>
      <c r="M862" s="177"/>
      <c r="N862" s="309" t="str">
        <f t="shared" ca="1" si="265"/>
        <v/>
      </c>
      <c r="O862" s="310" t="str">
        <f ca="1">IFERROR(IF(VLOOKUP($E862,'SD Abgabe'!$A$32:$N$610,'SD Abgabe'!$D$28,FALSE)=0,"",VLOOKUP($E862,'SD Abgabe'!$A$32:$N$610,'SD Abgabe'!$D$28,FALSE)),"")</f>
        <v/>
      </c>
      <c r="P862" s="313"/>
      <c r="Q862" s="317" t="str">
        <f>IF(OR($M862=0,L862&lt;&gt;0),"",IFERROR(VLOOKUP($E862,'SD Abgabe'!$A$32:$N$610,'SD Abgabe'!$E$28,FALSE),""))</f>
        <v/>
      </c>
      <c r="R862" s="87"/>
      <c r="S862" s="81" t="str">
        <f t="shared" si="266"/>
        <v/>
      </c>
      <c r="T862" s="82">
        <f>IF(M862="Tierische Erzeugnisse",IF(OR($M862=0,L862&lt;&gt;0,U862&gt;0),"",IFERROR(VLOOKUP($E862,'SD Abgabe'!$A$32:$N$4326,'SD Abgabe'!$J$28,FALSE),0)),)</f>
        <v>0</v>
      </c>
      <c r="U862" s="83"/>
      <c r="V862" s="81" t="str">
        <f t="shared" si="278"/>
        <v/>
      </c>
      <c r="W862" s="82">
        <f>IF(M862="organische Düngemittel",IF(OR($M862=0,L862&lt;&gt;0,X862&gt;0),"",IFERROR(VLOOKUP($E862,'SD Abgabe'!$A$32:$N$4326,'SD Abgabe'!$J$28,FALSE),)),)</f>
        <v>0</v>
      </c>
      <c r="X862" s="84"/>
      <c r="Y862" s="85" t="str">
        <f ca="1">IFERROR(VLOOKUP($E862,'SD Abgabe'!$A$32:$N$610,Y$20,FALSE),"")</f>
        <v/>
      </c>
      <c r="Z862" s="86" t="str">
        <f ca="1">IFERROR(IF(AND(J862&lt;&gt;"eigene Stoffe",VLOOKUP($E862,'SD Abgabe'!$A$32:$N$610,'SD Abgabe'!$G$28,FALSE)=0),"",IF($L862&lt;&gt;0,"",IFERROR(IF(AND(P862&gt;0,O862&lt;&gt;"",Q862&lt;&gt;"t TM"),VLOOKUP($E862,'SD Abgabe'!$A$32:$N$610,'SD Abgabe'!$G$28,FALSE)/O862*P862,VLOOKUP($E862,'SD Abgabe'!$A$32:$N$610,'SD Abgabe'!$G$28,FALSE)),""))),"")</f>
        <v/>
      </c>
      <c r="AA862" s="87"/>
      <c r="AB862" s="86" t="str">
        <f ca="1">IFERROR(IF(AND(J862&lt;&gt;"eigene Stoffe",VLOOKUP($E862,'SD Abgabe'!$A$32:$N$610,'SD Abgabe'!$H$28,FALSE)=0),"",IF($L862&lt;&gt;0,"",IFERROR(IF(AND(P862&gt;0,O862&lt;&gt;"",Q862&lt;&gt;"t TM"),VLOOKUP($E862,'SD Abgabe'!$A$32:$N$610,'SD Abgabe'!$H$28,FALSE)/O862*P862,VLOOKUP($E862,'SD Abgabe'!$A$32:$N$610,'SD Abgabe'!$H$28,FALSE)),""))),"")</f>
        <v/>
      </c>
      <c r="AC862" s="87"/>
      <c r="AD862" s="424" t="s">
        <v>667</v>
      </c>
      <c r="AE862" s="26" t="str">
        <f>IF($M862=0,"",IFERROR(VLOOKUP($E862,'SD Abgabe'!$A$32:$N$556,AE$20,FALSE),""))</f>
        <v/>
      </c>
      <c r="AF862" s="15">
        <f t="shared" ca="1" si="279"/>
        <v>0</v>
      </c>
      <c r="AG862">
        <f t="shared" ca="1" si="267"/>
        <v>0</v>
      </c>
      <c r="AH862">
        <f t="shared" ca="1" si="268"/>
        <v>0</v>
      </c>
      <c r="AI862">
        <f t="shared" ca="1" si="269"/>
        <v>0</v>
      </c>
      <c r="AJ862">
        <f t="shared" ca="1" si="270"/>
        <v>0</v>
      </c>
      <c r="AK862">
        <f t="shared" si="280"/>
        <v>0</v>
      </c>
      <c r="AL862" s="28" t="e">
        <f ca="1">COUNTIF(OFFSET('SD Abgabe'!$C$32,VLOOKUP(J862,Art_Abgabe,3,FALSE),0,VLOOKUP(J862,Art_Abgabe,4,FALSE)-VLOOKUP(J862,Art_Abgabe,3,FALSE)+1,1),K862)</f>
        <v>#N/A</v>
      </c>
      <c r="AM862" s="14">
        <f ca="1">COUNTIF(OFFSET('SD Abgabe'!$M$32,VLOOKUP(E862,'SD Abgabe'!$A$33:$X$485,'SD Abgabe'!$X$28,FALSE),0,1,VLOOKUP(E862,'SD Abgabe'!$A$33:$Y$485,'SD Abgabe'!$Y$28,FALSE)),M862)</f>
        <v>0</v>
      </c>
      <c r="AN862" s="91">
        <f t="shared" ca="1" si="271"/>
        <v>0</v>
      </c>
      <c r="AO862" s="98">
        <f t="shared" si="281"/>
        <v>3</v>
      </c>
      <c r="AP862" s="98">
        <f t="shared" si="272"/>
        <v>0</v>
      </c>
      <c r="AQ862" s="17" t="str">
        <f t="shared" si="273"/>
        <v>1900-1-Abgabe</v>
      </c>
    </row>
    <row r="863" spans="1:43">
      <c r="A863" s="98">
        <f t="shared" si="262"/>
        <v>0</v>
      </c>
      <c r="B863" s="98" t="str">
        <f>IF(C863=1,SUM($C$23:C863),"")</f>
        <v/>
      </c>
      <c r="C863" s="98">
        <f t="shared" si="263"/>
        <v>0</v>
      </c>
      <c r="D863" t="str">
        <f t="shared" si="275"/>
        <v>1900-1-Abgabe-</v>
      </c>
      <c r="E863" s="7" t="str">
        <f t="shared" ca="1" si="264"/>
        <v>-</v>
      </c>
      <c r="F863" s="7">
        <f t="shared" si="276"/>
        <v>1900</v>
      </c>
      <c r="G863" s="7">
        <f t="shared" si="277"/>
        <v>1</v>
      </c>
      <c r="H863" s="162">
        <f t="shared" si="274"/>
        <v>841</v>
      </c>
      <c r="I863" s="77"/>
      <c r="J863" s="78"/>
      <c r="K863" s="79"/>
      <c r="L863" s="80"/>
      <c r="M863" s="177"/>
      <c r="N863" s="309" t="str">
        <f t="shared" ca="1" si="265"/>
        <v/>
      </c>
      <c r="O863" s="310" t="str">
        <f ca="1">IFERROR(IF(VLOOKUP($E863,'SD Abgabe'!$A$32:$N$610,'SD Abgabe'!$D$28,FALSE)=0,"",VLOOKUP($E863,'SD Abgabe'!$A$32:$N$610,'SD Abgabe'!$D$28,FALSE)),"")</f>
        <v/>
      </c>
      <c r="P863" s="313"/>
      <c r="Q863" s="317" t="str">
        <f>IF(OR($M863=0,L863&lt;&gt;0),"",IFERROR(VLOOKUP($E863,'SD Abgabe'!$A$32:$N$610,'SD Abgabe'!$E$28,FALSE),""))</f>
        <v/>
      </c>
      <c r="R863" s="87"/>
      <c r="S863" s="81" t="str">
        <f t="shared" si="266"/>
        <v/>
      </c>
      <c r="T863" s="82">
        <f>IF(M863="Tierische Erzeugnisse",IF(OR($M863=0,L863&lt;&gt;0,U863&gt;0),"",IFERROR(VLOOKUP($E863,'SD Abgabe'!$A$32:$N$4326,'SD Abgabe'!$J$28,FALSE),0)),)</f>
        <v>0</v>
      </c>
      <c r="U863" s="83"/>
      <c r="V863" s="81" t="str">
        <f t="shared" si="278"/>
        <v/>
      </c>
      <c r="W863" s="82">
        <f>IF(M863="organische Düngemittel",IF(OR($M863=0,L863&lt;&gt;0,X863&gt;0),"",IFERROR(VLOOKUP($E863,'SD Abgabe'!$A$32:$N$4326,'SD Abgabe'!$J$28,FALSE),)),)</f>
        <v>0</v>
      </c>
      <c r="X863" s="84"/>
      <c r="Y863" s="85" t="str">
        <f ca="1">IFERROR(VLOOKUP($E863,'SD Abgabe'!$A$32:$N$610,Y$20,FALSE),"")</f>
        <v/>
      </c>
      <c r="Z863" s="86" t="str">
        <f ca="1">IFERROR(IF(AND(J863&lt;&gt;"eigene Stoffe",VLOOKUP($E863,'SD Abgabe'!$A$32:$N$610,'SD Abgabe'!$G$28,FALSE)=0),"",IF($L863&lt;&gt;0,"",IFERROR(IF(AND(P863&gt;0,O863&lt;&gt;"",Q863&lt;&gt;"t TM"),VLOOKUP($E863,'SD Abgabe'!$A$32:$N$610,'SD Abgabe'!$G$28,FALSE)/O863*P863,VLOOKUP($E863,'SD Abgabe'!$A$32:$N$610,'SD Abgabe'!$G$28,FALSE)),""))),"")</f>
        <v/>
      </c>
      <c r="AA863" s="87"/>
      <c r="AB863" s="86" t="str">
        <f ca="1">IFERROR(IF(AND(J863&lt;&gt;"eigene Stoffe",VLOOKUP($E863,'SD Abgabe'!$A$32:$N$610,'SD Abgabe'!$H$28,FALSE)=0),"",IF($L863&lt;&gt;0,"",IFERROR(IF(AND(P863&gt;0,O863&lt;&gt;"",Q863&lt;&gt;"t TM"),VLOOKUP($E863,'SD Abgabe'!$A$32:$N$610,'SD Abgabe'!$H$28,FALSE)/O863*P863,VLOOKUP($E863,'SD Abgabe'!$A$32:$N$610,'SD Abgabe'!$H$28,FALSE)),""))),"")</f>
        <v/>
      </c>
      <c r="AC863" s="87"/>
      <c r="AD863" s="424" t="s">
        <v>667</v>
      </c>
      <c r="AE863" s="26" t="str">
        <f>IF($M863=0,"",IFERROR(VLOOKUP($E863,'SD Abgabe'!$A$32:$N$556,AE$20,FALSE),""))</f>
        <v/>
      </c>
      <c r="AF863" s="15">
        <f t="shared" ca="1" si="279"/>
        <v>0</v>
      </c>
      <c r="AG863">
        <f t="shared" ca="1" si="267"/>
        <v>0</v>
      </c>
      <c r="AH863">
        <f t="shared" ca="1" si="268"/>
        <v>0</v>
      </c>
      <c r="AI863">
        <f t="shared" ca="1" si="269"/>
        <v>0</v>
      </c>
      <c r="AJ863">
        <f t="shared" ca="1" si="270"/>
        <v>0</v>
      </c>
      <c r="AK863">
        <f t="shared" si="280"/>
        <v>0</v>
      </c>
      <c r="AL863" s="28" t="e">
        <f ca="1">COUNTIF(OFFSET('SD Abgabe'!$C$32,VLOOKUP(J863,Art_Abgabe,3,FALSE),0,VLOOKUP(J863,Art_Abgabe,4,FALSE)-VLOOKUP(J863,Art_Abgabe,3,FALSE)+1,1),K863)</f>
        <v>#N/A</v>
      </c>
      <c r="AM863" s="14">
        <f ca="1">COUNTIF(OFFSET('SD Abgabe'!$M$32,VLOOKUP(E863,'SD Abgabe'!$A$33:$X$485,'SD Abgabe'!$X$28,FALSE),0,1,VLOOKUP(E863,'SD Abgabe'!$A$33:$Y$485,'SD Abgabe'!$Y$28,FALSE)),M863)</f>
        <v>0</v>
      </c>
      <c r="AN863" s="91">
        <f t="shared" ca="1" si="271"/>
        <v>0</v>
      </c>
      <c r="AO863" s="98">
        <f t="shared" si="281"/>
        <v>3</v>
      </c>
      <c r="AP863" s="98">
        <f t="shared" si="272"/>
        <v>0</v>
      </c>
      <c r="AQ863" s="17" t="str">
        <f t="shared" si="273"/>
        <v>1900-1-Abgabe</v>
      </c>
    </row>
    <row r="864" spans="1:43">
      <c r="A864" s="98">
        <f t="shared" si="262"/>
        <v>0</v>
      </c>
      <c r="B864" s="98" t="str">
        <f>IF(C864=1,SUM($C$23:C864),"")</f>
        <v/>
      </c>
      <c r="C864" s="98">
        <f t="shared" si="263"/>
        <v>0</v>
      </c>
      <c r="D864" t="str">
        <f t="shared" si="275"/>
        <v>1900-1-Abgabe-</v>
      </c>
      <c r="E864" s="7" t="str">
        <f t="shared" ca="1" si="264"/>
        <v>-</v>
      </c>
      <c r="F864" s="7">
        <f t="shared" si="276"/>
        <v>1900</v>
      </c>
      <c r="G864" s="7">
        <f t="shared" si="277"/>
        <v>1</v>
      </c>
      <c r="H864" s="162">
        <f t="shared" si="274"/>
        <v>842</v>
      </c>
      <c r="I864" s="77"/>
      <c r="J864" s="78"/>
      <c r="K864" s="79"/>
      <c r="L864" s="80"/>
      <c r="M864" s="177"/>
      <c r="N864" s="309" t="str">
        <f t="shared" ca="1" si="265"/>
        <v/>
      </c>
      <c r="O864" s="310" t="str">
        <f ca="1">IFERROR(IF(VLOOKUP($E864,'SD Abgabe'!$A$32:$N$610,'SD Abgabe'!$D$28,FALSE)=0,"",VLOOKUP($E864,'SD Abgabe'!$A$32:$N$610,'SD Abgabe'!$D$28,FALSE)),"")</f>
        <v/>
      </c>
      <c r="P864" s="313"/>
      <c r="Q864" s="317" t="str">
        <f>IF(OR($M864=0,L864&lt;&gt;0),"",IFERROR(VLOOKUP($E864,'SD Abgabe'!$A$32:$N$610,'SD Abgabe'!$E$28,FALSE),""))</f>
        <v/>
      </c>
      <c r="R864" s="87"/>
      <c r="S864" s="81" t="str">
        <f t="shared" si="266"/>
        <v/>
      </c>
      <c r="T864" s="82">
        <f>IF(M864="Tierische Erzeugnisse",IF(OR($M864=0,L864&lt;&gt;0,U864&gt;0),"",IFERROR(VLOOKUP($E864,'SD Abgabe'!$A$32:$N$4326,'SD Abgabe'!$J$28,FALSE),0)),)</f>
        <v>0</v>
      </c>
      <c r="U864" s="83"/>
      <c r="V864" s="81" t="str">
        <f t="shared" si="278"/>
        <v/>
      </c>
      <c r="W864" s="82">
        <f>IF(M864="organische Düngemittel",IF(OR($M864=0,L864&lt;&gt;0,X864&gt;0),"",IFERROR(VLOOKUP($E864,'SD Abgabe'!$A$32:$N$4326,'SD Abgabe'!$J$28,FALSE),)),)</f>
        <v>0</v>
      </c>
      <c r="X864" s="84"/>
      <c r="Y864" s="85" t="str">
        <f ca="1">IFERROR(VLOOKUP($E864,'SD Abgabe'!$A$32:$N$610,Y$20,FALSE),"")</f>
        <v/>
      </c>
      <c r="Z864" s="86" t="str">
        <f ca="1">IFERROR(IF(AND(J864&lt;&gt;"eigene Stoffe",VLOOKUP($E864,'SD Abgabe'!$A$32:$N$610,'SD Abgabe'!$G$28,FALSE)=0),"",IF($L864&lt;&gt;0,"",IFERROR(IF(AND(P864&gt;0,O864&lt;&gt;"",Q864&lt;&gt;"t TM"),VLOOKUP($E864,'SD Abgabe'!$A$32:$N$610,'SD Abgabe'!$G$28,FALSE)/O864*P864,VLOOKUP($E864,'SD Abgabe'!$A$32:$N$610,'SD Abgabe'!$G$28,FALSE)),""))),"")</f>
        <v/>
      </c>
      <c r="AA864" s="87"/>
      <c r="AB864" s="86" t="str">
        <f ca="1">IFERROR(IF(AND(J864&lt;&gt;"eigene Stoffe",VLOOKUP($E864,'SD Abgabe'!$A$32:$N$610,'SD Abgabe'!$H$28,FALSE)=0),"",IF($L864&lt;&gt;0,"",IFERROR(IF(AND(P864&gt;0,O864&lt;&gt;"",Q864&lt;&gt;"t TM"),VLOOKUP($E864,'SD Abgabe'!$A$32:$N$610,'SD Abgabe'!$H$28,FALSE)/O864*P864,VLOOKUP($E864,'SD Abgabe'!$A$32:$N$610,'SD Abgabe'!$H$28,FALSE)),""))),"")</f>
        <v/>
      </c>
      <c r="AC864" s="87"/>
      <c r="AD864" s="424" t="s">
        <v>667</v>
      </c>
      <c r="AE864" s="26" t="str">
        <f>IF($M864=0,"",IFERROR(VLOOKUP($E864,'SD Abgabe'!$A$32:$N$556,AE$20,FALSE),""))</f>
        <v/>
      </c>
      <c r="AF864" s="15">
        <f t="shared" ca="1" si="279"/>
        <v>0</v>
      </c>
      <c r="AG864">
        <f t="shared" ca="1" si="267"/>
        <v>0</v>
      </c>
      <c r="AH864">
        <f t="shared" ca="1" si="268"/>
        <v>0</v>
      </c>
      <c r="AI864">
        <f t="shared" ca="1" si="269"/>
        <v>0</v>
      </c>
      <c r="AJ864">
        <f t="shared" ca="1" si="270"/>
        <v>0</v>
      </c>
      <c r="AK864">
        <f t="shared" si="280"/>
        <v>0</v>
      </c>
      <c r="AL864" s="28" t="e">
        <f ca="1">COUNTIF(OFFSET('SD Abgabe'!$C$32,VLOOKUP(J864,Art_Abgabe,3,FALSE),0,VLOOKUP(J864,Art_Abgabe,4,FALSE)-VLOOKUP(J864,Art_Abgabe,3,FALSE)+1,1),K864)</f>
        <v>#N/A</v>
      </c>
      <c r="AM864" s="14">
        <f ca="1">COUNTIF(OFFSET('SD Abgabe'!$M$32,VLOOKUP(E864,'SD Abgabe'!$A$33:$X$485,'SD Abgabe'!$X$28,FALSE),0,1,VLOOKUP(E864,'SD Abgabe'!$A$33:$Y$485,'SD Abgabe'!$Y$28,FALSE)),M864)</f>
        <v>0</v>
      </c>
      <c r="AN864" s="91">
        <f t="shared" ca="1" si="271"/>
        <v>0</v>
      </c>
      <c r="AO864" s="98">
        <f t="shared" si="281"/>
        <v>3</v>
      </c>
      <c r="AP864" s="98">
        <f t="shared" si="272"/>
        <v>0</v>
      </c>
      <c r="AQ864" s="17" t="str">
        <f t="shared" si="273"/>
        <v>1900-1-Abgabe</v>
      </c>
    </row>
    <row r="865" spans="1:43">
      <c r="A865" s="98">
        <f t="shared" si="262"/>
        <v>0</v>
      </c>
      <c r="B865" s="98" t="str">
        <f>IF(C865=1,SUM($C$23:C865),"")</f>
        <v/>
      </c>
      <c r="C865" s="98">
        <f t="shared" si="263"/>
        <v>0</v>
      </c>
      <c r="D865" t="str">
        <f t="shared" si="275"/>
        <v>1900-1-Abgabe-</v>
      </c>
      <c r="E865" s="7" t="str">
        <f t="shared" ca="1" si="264"/>
        <v>-</v>
      </c>
      <c r="F865" s="7">
        <f t="shared" si="276"/>
        <v>1900</v>
      </c>
      <c r="G865" s="7">
        <f t="shared" si="277"/>
        <v>1</v>
      </c>
      <c r="H865" s="162">
        <f t="shared" si="274"/>
        <v>843</v>
      </c>
      <c r="I865" s="77"/>
      <c r="J865" s="78"/>
      <c r="K865" s="79"/>
      <c r="L865" s="80"/>
      <c r="M865" s="177"/>
      <c r="N865" s="309" t="str">
        <f t="shared" ca="1" si="265"/>
        <v/>
      </c>
      <c r="O865" s="310" t="str">
        <f ca="1">IFERROR(IF(VLOOKUP($E865,'SD Abgabe'!$A$32:$N$610,'SD Abgabe'!$D$28,FALSE)=0,"",VLOOKUP($E865,'SD Abgabe'!$A$32:$N$610,'SD Abgabe'!$D$28,FALSE)),"")</f>
        <v/>
      </c>
      <c r="P865" s="313"/>
      <c r="Q865" s="317" t="str">
        <f>IF(OR($M865=0,L865&lt;&gt;0),"",IFERROR(VLOOKUP($E865,'SD Abgabe'!$A$32:$N$610,'SD Abgabe'!$E$28,FALSE),""))</f>
        <v/>
      </c>
      <c r="R865" s="87"/>
      <c r="S865" s="81" t="str">
        <f t="shared" si="266"/>
        <v/>
      </c>
      <c r="T865" s="82">
        <f>IF(M865="Tierische Erzeugnisse",IF(OR($M865=0,L865&lt;&gt;0,U865&gt;0),"",IFERROR(VLOOKUP($E865,'SD Abgabe'!$A$32:$N$4326,'SD Abgabe'!$J$28,FALSE),0)),)</f>
        <v>0</v>
      </c>
      <c r="U865" s="83"/>
      <c r="V865" s="81" t="str">
        <f t="shared" si="278"/>
        <v/>
      </c>
      <c r="W865" s="82">
        <f>IF(M865="organische Düngemittel",IF(OR($M865=0,L865&lt;&gt;0,X865&gt;0),"",IFERROR(VLOOKUP($E865,'SD Abgabe'!$A$32:$N$4326,'SD Abgabe'!$J$28,FALSE),)),)</f>
        <v>0</v>
      </c>
      <c r="X865" s="84"/>
      <c r="Y865" s="85" t="str">
        <f ca="1">IFERROR(VLOOKUP($E865,'SD Abgabe'!$A$32:$N$610,Y$20,FALSE),"")</f>
        <v/>
      </c>
      <c r="Z865" s="86" t="str">
        <f ca="1">IFERROR(IF(AND(J865&lt;&gt;"eigene Stoffe",VLOOKUP($E865,'SD Abgabe'!$A$32:$N$610,'SD Abgabe'!$G$28,FALSE)=0),"",IF($L865&lt;&gt;0,"",IFERROR(IF(AND(P865&gt;0,O865&lt;&gt;"",Q865&lt;&gt;"t TM"),VLOOKUP($E865,'SD Abgabe'!$A$32:$N$610,'SD Abgabe'!$G$28,FALSE)/O865*P865,VLOOKUP($E865,'SD Abgabe'!$A$32:$N$610,'SD Abgabe'!$G$28,FALSE)),""))),"")</f>
        <v/>
      </c>
      <c r="AA865" s="87"/>
      <c r="AB865" s="86" t="str">
        <f ca="1">IFERROR(IF(AND(J865&lt;&gt;"eigene Stoffe",VLOOKUP($E865,'SD Abgabe'!$A$32:$N$610,'SD Abgabe'!$H$28,FALSE)=0),"",IF($L865&lt;&gt;0,"",IFERROR(IF(AND(P865&gt;0,O865&lt;&gt;"",Q865&lt;&gt;"t TM"),VLOOKUP($E865,'SD Abgabe'!$A$32:$N$610,'SD Abgabe'!$H$28,FALSE)/O865*P865,VLOOKUP($E865,'SD Abgabe'!$A$32:$N$610,'SD Abgabe'!$H$28,FALSE)),""))),"")</f>
        <v/>
      </c>
      <c r="AC865" s="87"/>
      <c r="AD865" s="424" t="s">
        <v>667</v>
      </c>
      <c r="AE865" s="26" t="str">
        <f>IF($M865=0,"",IFERROR(VLOOKUP($E865,'SD Abgabe'!$A$32:$N$556,AE$20,FALSE),""))</f>
        <v/>
      </c>
      <c r="AF865" s="15">
        <f t="shared" ca="1" si="279"/>
        <v>0</v>
      </c>
      <c r="AG865">
        <f t="shared" ca="1" si="267"/>
        <v>0</v>
      </c>
      <c r="AH865">
        <f t="shared" ca="1" si="268"/>
        <v>0</v>
      </c>
      <c r="AI865">
        <f t="shared" ca="1" si="269"/>
        <v>0</v>
      </c>
      <c r="AJ865">
        <f t="shared" ca="1" si="270"/>
        <v>0</v>
      </c>
      <c r="AK865">
        <f t="shared" si="280"/>
        <v>0</v>
      </c>
      <c r="AL865" s="28" t="e">
        <f ca="1">COUNTIF(OFFSET('SD Abgabe'!$C$32,VLOOKUP(J865,Art_Abgabe,3,FALSE),0,VLOOKUP(J865,Art_Abgabe,4,FALSE)-VLOOKUP(J865,Art_Abgabe,3,FALSE)+1,1),K865)</f>
        <v>#N/A</v>
      </c>
      <c r="AM865" s="14">
        <f ca="1">COUNTIF(OFFSET('SD Abgabe'!$M$32,VLOOKUP(E865,'SD Abgabe'!$A$33:$X$485,'SD Abgabe'!$X$28,FALSE),0,1,VLOOKUP(E865,'SD Abgabe'!$A$33:$Y$485,'SD Abgabe'!$Y$28,FALSE)),M865)</f>
        <v>0</v>
      </c>
      <c r="AN865" s="91">
        <f t="shared" ca="1" si="271"/>
        <v>0</v>
      </c>
      <c r="AO865" s="98">
        <f t="shared" si="281"/>
        <v>3</v>
      </c>
      <c r="AP865" s="98">
        <f t="shared" si="272"/>
        <v>0</v>
      </c>
      <c r="AQ865" s="17" t="str">
        <f t="shared" si="273"/>
        <v>1900-1-Abgabe</v>
      </c>
    </row>
    <row r="866" spans="1:43">
      <c r="A866" s="98">
        <f t="shared" si="262"/>
        <v>0</v>
      </c>
      <c r="B866" s="98" t="str">
        <f>IF(C866=1,SUM($C$23:C866),"")</f>
        <v/>
      </c>
      <c r="C866" s="98">
        <f t="shared" si="263"/>
        <v>0</v>
      </c>
      <c r="D866" t="str">
        <f t="shared" si="275"/>
        <v>1900-1-Abgabe-</v>
      </c>
      <c r="E866" s="7" t="str">
        <f t="shared" ca="1" si="264"/>
        <v>-</v>
      </c>
      <c r="F866" s="7">
        <f t="shared" si="276"/>
        <v>1900</v>
      </c>
      <c r="G866" s="7">
        <f t="shared" si="277"/>
        <v>1</v>
      </c>
      <c r="H866" s="162">
        <f t="shared" si="274"/>
        <v>844</v>
      </c>
      <c r="I866" s="77"/>
      <c r="J866" s="78"/>
      <c r="K866" s="79"/>
      <c r="L866" s="80"/>
      <c r="M866" s="177"/>
      <c r="N866" s="309" t="str">
        <f t="shared" ca="1" si="265"/>
        <v/>
      </c>
      <c r="O866" s="310" t="str">
        <f ca="1">IFERROR(IF(VLOOKUP($E866,'SD Abgabe'!$A$32:$N$610,'SD Abgabe'!$D$28,FALSE)=0,"",VLOOKUP($E866,'SD Abgabe'!$A$32:$N$610,'SD Abgabe'!$D$28,FALSE)),"")</f>
        <v/>
      </c>
      <c r="P866" s="313"/>
      <c r="Q866" s="317" t="str">
        <f>IF(OR($M866=0,L866&lt;&gt;0),"",IFERROR(VLOOKUP($E866,'SD Abgabe'!$A$32:$N$610,'SD Abgabe'!$E$28,FALSE),""))</f>
        <v/>
      </c>
      <c r="R866" s="87"/>
      <c r="S866" s="81" t="str">
        <f t="shared" si="266"/>
        <v/>
      </c>
      <c r="T866" s="82">
        <f>IF(M866="Tierische Erzeugnisse",IF(OR($M866=0,L866&lt;&gt;0,U866&gt;0),"",IFERROR(VLOOKUP($E866,'SD Abgabe'!$A$32:$N$4326,'SD Abgabe'!$J$28,FALSE),0)),)</f>
        <v>0</v>
      </c>
      <c r="U866" s="83"/>
      <c r="V866" s="81" t="str">
        <f t="shared" si="278"/>
        <v/>
      </c>
      <c r="W866" s="82">
        <f>IF(M866="organische Düngemittel",IF(OR($M866=0,L866&lt;&gt;0,X866&gt;0),"",IFERROR(VLOOKUP($E866,'SD Abgabe'!$A$32:$N$4326,'SD Abgabe'!$J$28,FALSE),)),)</f>
        <v>0</v>
      </c>
      <c r="X866" s="84"/>
      <c r="Y866" s="85" t="str">
        <f ca="1">IFERROR(VLOOKUP($E866,'SD Abgabe'!$A$32:$N$610,Y$20,FALSE),"")</f>
        <v/>
      </c>
      <c r="Z866" s="86" t="str">
        <f ca="1">IFERROR(IF(AND(J866&lt;&gt;"eigene Stoffe",VLOOKUP($E866,'SD Abgabe'!$A$32:$N$610,'SD Abgabe'!$G$28,FALSE)=0),"",IF($L866&lt;&gt;0,"",IFERROR(IF(AND(P866&gt;0,O866&lt;&gt;"",Q866&lt;&gt;"t TM"),VLOOKUP($E866,'SD Abgabe'!$A$32:$N$610,'SD Abgabe'!$G$28,FALSE)/O866*P866,VLOOKUP($E866,'SD Abgabe'!$A$32:$N$610,'SD Abgabe'!$G$28,FALSE)),""))),"")</f>
        <v/>
      </c>
      <c r="AA866" s="87"/>
      <c r="AB866" s="86" t="str">
        <f ca="1">IFERROR(IF(AND(J866&lt;&gt;"eigene Stoffe",VLOOKUP($E866,'SD Abgabe'!$A$32:$N$610,'SD Abgabe'!$H$28,FALSE)=0),"",IF($L866&lt;&gt;0,"",IFERROR(IF(AND(P866&gt;0,O866&lt;&gt;"",Q866&lt;&gt;"t TM"),VLOOKUP($E866,'SD Abgabe'!$A$32:$N$610,'SD Abgabe'!$H$28,FALSE)/O866*P866,VLOOKUP($E866,'SD Abgabe'!$A$32:$N$610,'SD Abgabe'!$H$28,FALSE)),""))),"")</f>
        <v/>
      </c>
      <c r="AC866" s="87"/>
      <c r="AD866" s="424" t="s">
        <v>667</v>
      </c>
      <c r="AE866" s="26" t="str">
        <f>IF($M866=0,"",IFERROR(VLOOKUP($E866,'SD Abgabe'!$A$32:$N$556,AE$20,FALSE),""))</f>
        <v/>
      </c>
      <c r="AF866" s="15">
        <f t="shared" ca="1" si="279"/>
        <v>0</v>
      </c>
      <c r="AG866">
        <f t="shared" ca="1" si="267"/>
        <v>0</v>
      </c>
      <c r="AH866">
        <f t="shared" ca="1" si="268"/>
        <v>0</v>
      </c>
      <c r="AI866">
        <f t="shared" ca="1" si="269"/>
        <v>0</v>
      </c>
      <c r="AJ866">
        <f t="shared" ca="1" si="270"/>
        <v>0</v>
      </c>
      <c r="AK866">
        <f t="shared" si="280"/>
        <v>0</v>
      </c>
      <c r="AL866" s="28" t="e">
        <f ca="1">COUNTIF(OFFSET('SD Abgabe'!$C$32,VLOOKUP(J866,Art_Abgabe,3,FALSE),0,VLOOKUP(J866,Art_Abgabe,4,FALSE)-VLOOKUP(J866,Art_Abgabe,3,FALSE)+1,1),K866)</f>
        <v>#N/A</v>
      </c>
      <c r="AM866" s="14">
        <f ca="1">COUNTIF(OFFSET('SD Abgabe'!$M$32,VLOOKUP(E866,'SD Abgabe'!$A$33:$X$485,'SD Abgabe'!$X$28,FALSE),0,1,VLOOKUP(E866,'SD Abgabe'!$A$33:$Y$485,'SD Abgabe'!$Y$28,FALSE)),M866)</f>
        <v>0</v>
      </c>
      <c r="AN866" s="91">
        <f t="shared" ca="1" si="271"/>
        <v>0</v>
      </c>
      <c r="AO866" s="98">
        <f t="shared" si="281"/>
        <v>3</v>
      </c>
      <c r="AP866" s="98">
        <f t="shared" si="272"/>
        <v>0</v>
      </c>
      <c r="AQ866" s="17" t="str">
        <f t="shared" si="273"/>
        <v>1900-1-Abgabe</v>
      </c>
    </row>
    <row r="867" spans="1:43">
      <c r="A867" s="98">
        <f t="shared" si="262"/>
        <v>0</v>
      </c>
      <c r="B867" s="98" t="str">
        <f>IF(C867=1,SUM($C$23:C867),"")</f>
        <v/>
      </c>
      <c r="C867" s="98">
        <f t="shared" si="263"/>
        <v>0</v>
      </c>
      <c r="D867" t="str">
        <f t="shared" si="275"/>
        <v>1900-1-Abgabe-</v>
      </c>
      <c r="E867" s="7" t="str">
        <f t="shared" ca="1" si="264"/>
        <v>-</v>
      </c>
      <c r="F867" s="7">
        <f t="shared" si="276"/>
        <v>1900</v>
      </c>
      <c r="G867" s="7">
        <f t="shared" si="277"/>
        <v>1</v>
      </c>
      <c r="H867" s="162">
        <f t="shared" si="274"/>
        <v>845</v>
      </c>
      <c r="I867" s="77"/>
      <c r="J867" s="78"/>
      <c r="K867" s="79"/>
      <c r="L867" s="80"/>
      <c r="M867" s="177"/>
      <c r="N867" s="309" t="str">
        <f t="shared" ca="1" si="265"/>
        <v/>
      </c>
      <c r="O867" s="310" t="str">
        <f ca="1">IFERROR(IF(VLOOKUP($E867,'SD Abgabe'!$A$32:$N$610,'SD Abgabe'!$D$28,FALSE)=0,"",VLOOKUP($E867,'SD Abgabe'!$A$32:$N$610,'SD Abgabe'!$D$28,FALSE)),"")</f>
        <v/>
      </c>
      <c r="P867" s="313"/>
      <c r="Q867" s="317" t="str">
        <f>IF(OR($M867=0,L867&lt;&gt;0),"",IFERROR(VLOOKUP($E867,'SD Abgabe'!$A$32:$N$610,'SD Abgabe'!$E$28,FALSE),""))</f>
        <v/>
      </c>
      <c r="R867" s="87"/>
      <c r="S867" s="81" t="str">
        <f t="shared" si="266"/>
        <v/>
      </c>
      <c r="T867" s="82">
        <f>IF(M867="Tierische Erzeugnisse",IF(OR($M867=0,L867&lt;&gt;0,U867&gt;0),"",IFERROR(VLOOKUP($E867,'SD Abgabe'!$A$32:$N$4326,'SD Abgabe'!$J$28,FALSE),0)),)</f>
        <v>0</v>
      </c>
      <c r="U867" s="83"/>
      <c r="V867" s="81" t="str">
        <f t="shared" si="278"/>
        <v/>
      </c>
      <c r="W867" s="82">
        <f>IF(M867="organische Düngemittel",IF(OR($M867=0,L867&lt;&gt;0,X867&gt;0),"",IFERROR(VLOOKUP($E867,'SD Abgabe'!$A$32:$N$4326,'SD Abgabe'!$J$28,FALSE),)),)</f>
        <v>0</v>
      </c>
      <c r="X867" s="84"/>
      <c r="Y867" s="85" t="str">
        <f ca="1">IFERROR(VLOOKUP($E867,'SD Abgabe'!$A$32:$N$610,Y$20,FALSE),"")</f>
        <v/>
      </c>
      <c r="Z867" s="86" t="str">
        <f ca="1">IFERROR(IF(AND(J867&lt;&gt;"eigene Stoffe",VLOOKUP($E867,'SD Abgabe'!$A$32:$N$610,'SD Abgabe'!$G$28,FALSE)=0),"",IF($L867&lt;&gt;0,"",IFERROR(IF(AND(P867&gt;0,O867&lt;&gt;"",Q867&lt;&gt;"t TM"),VLOOKUP($E867,'SD Abgabe'!$A$32:$N$610,'SD Abgabe'!$G$28,FALSE)/O867*P867,VLOOKUP($E867,'SD Abgabe'!$A$32:$N$610,'SD Abgabe'!$G$28,FALSE)),""))),"")</f>
        <v/>
      </c>
      <c r="AA867" s="87"/>
      <c r="AB867" s="86" t="str">
        <f ca="1">IFERROR(IF(AND(J867&lt;&gt;"eigene Stoffe",VLOOKUP($E867,'SD Abgabe'!$A$32:$N$610,'SD Abgabe'!$H$28,FALSE)=0),"",IF($L867&lt;&gt;0,"",IFERROR(IF(AND(P867&gt;0,O867&lt;&gt;"",Q867&lt;&gt;"t TM"),VLOOKUP($E867,'SD Abgabe'!$A$32:$N$610,'SD Abgabe'!$H$28,FALSE)/O867*P867,VLOOKUP($E867,'SD Abgabe'!$A$32:$N$610,'SD Abgabe'!$H$28,FALSE)),""))),"")</f>
        <v/>
      </c>
      <c r="AC867" s="87"/>
      <c r="AD867" s="424" t="s">
        <v>667</v>
      </c>
      <c r="AE867" s="26" t="str">
        <f>IF($M867=0,"",IFERROR(VLOOKUP($E867,'SD Abgabe'!$A$32:$N$556,AE$20,FALSE),""))</f>
        <v/>
      </c>
      <c r="AF867" s="15">
        <f t="shared" ca="1" si="279"/>
        <v>0</v>
      </c>
      <c r="AG867">
        <f t="shared" ca="1" si="267"/>
        <v>0</v>
      </c>
      <c r="AH867">
        <f t="shared" ca="1" si="268"/>
        <v>0</v>
      </c>
      <c r="AI867">
        <f t="shared" ca="1" si="269"/>
        <v>0</v>
      </c>
      <c r="AJ867">
        <f t="shared" ca="1" si="270"/>
        <v>0</v>
      </c>
      <c r="AK867">
        <f t="shared" si="280"/>
        <v>0</v>
      </c>
      <c r="AL867" s="28" t="e">
        <f ca="1">COUNTIF(OFFSET('SD Abgabe'!$C$32,VLOOKUP(J867,Art_Abgabe,3,FALSE),0,VLOOKUP(J867,Art_Abgabe,4,FALSE)-VLOOKUP(J867,Art_Abgabe,3,FALSE)+1,1),K867)</f>
        <v>#N/A</v>
      </c>
      <c r="AM867" s="14">
        <f ca="1">COUNTIF(OFFSET('SD Abgabe'!$M$32,VLOOKUP(E867,'SD Abgabe'!$A$33:$X$485,'SD Abgabe'!$X$28,FALSE),0,1,VLOOKUP(E867,'SD Abgabe'!$A$33:$Y$485,'SD Abgabe'!$Y$28,FALSE)),M867)</f>
        <v>0</v>
      </c>
      <c r="AN867" s="91">
        <f t="shared" ca="1" si="271"/>
        <v>0</v>
      </c>
      <c r="AO867" s="98">
        <f t="shared" si="281"/>
        <v>3</v>
      </c>
      <c r="AP867" s="98">
        <f t="shared" si="272"/>
        <v>0</v>
      </c>
      <c r="AQ867" s="17" t="str">
        <f t="shared" si="273"/>
        <v>1900-1-Abgabe</v>
      </c>
    </row>
    <row r="868" spans="1:43">
      <c r="A868" s="98">
        <f t="shared" si="262"/>
        <v>0</v>
      </c>
      <c r="B868" s="98" t="str">
        <f>IF(C868=1,SUM($C$23:C868),"")</f>
        <v/>
      </c>
      <c r="C868" s="98">
        <f t="shared" si="263"/>
        <v>0</v>
      </c>
      <c r="D868" t="str">
        <f t="shared" si="275"/>
        <v>1900-1-Abgabe-</v>
      </c>
      <c r="E868" s="7" t="str">
        <f t="shared" ca="1" si="264"/>
        <v>-</v>
      </c>
      <c r="F868" s="7">
        <f t="shared" si="276"/>
        <v>1900</v>
      </c>
      <c r="G868" s="7">
        <f t="shared" si="277"/>
        <v>1</v>
      </c>
      <c r="H868" s="162">
        <f t="shared" si="274"/>
        <v>846</v>
      </c>
      <c r="I868" s="77"/>
      <c r="J868" s="78"/>
      <c r="K868" s="79"/>
      <c r="L868" s="80"/>
      <c r="M868" s="177"/>
      <c r="N868" s="309" t="str">
        <f t="shared" ca="1" si="265"/>
        <v/>
      </c>
      <c r="O868" s="310" t="str">
        <f ca="1">IFERROR(IF(VLOOKUP($E868,'SD Abgabe'!$A$32:$N$610,'SD Abgabe'!$D$28,FALSE)=0,"",VLOOKUP($E868,'SD Abgabe'!$A$32:$N$610,'SD Abgabe'!$D$28,FALSE)),"")</f>
        <v/>
      </c>
      <c r="P868" s="313"/>
      <c r="Q868" s="317" t="str">
        <f>IF(OR($M868=0,L868&lt;&gt;0),"",IFERROR(VLOOKUP($E868,'SD Abgabe'!$A$32:$N$610,'SD Abgabe'!$E$28,FALSE),""))</f>
        <v/>
      </c>
      <c r="R868" s="87"/>
      <c r="S868" s="81" t="str">
        <f t="shared" si="266"/>
        <v/>
      </c>
      <c r="T868" s="82">
        <f>IF(M868="Tierische Erzeugnisse",IF(OR($M868=0,L868&lt;&gt;0,U868&gt;0),"",IFERROR(VLOOKUP($E868,'SD Abgabe'!$A$32:$N$4326,'SD Abgabe'!$J$28,FALSE),0)),)</f>
        <v>0</v>
      </c>
      <c r="U868" s="83"/>
      <c r="V868" s="81" t="str">
        <f t="shared" si="278"/>
        <v/>
      </c>
      <c r="W868" s="82">
        <f>IF(M868="organische Düngemittel",IF(OR($M868=0,L868&lt;&gt;0,X868&gt;0),"",IFERROR(VLOOKUP($E868,'SD Abgabe'!$A$32:$N$4326,'SD Abgabe'!$J$28,FALSE),)),)</f>
        <v>0</v>
      </c>
      <c r="X868" s="84"/>
      <c r="Y868" s="85" t="str">
        <f ca="1">IFERROR(VLOOKUP($E868,'SD Abgabe'!$A$32:$N$610,Y$20,FALSE),"")</f>
        <v/>
      </c>
      <c r="Z868" s="86" t="str">
        <f ca="1">IFERROR(IF(AND(J868&lt;&gt;"eigene Stoffe",VLOOKUP($E868,'SD Abgabe'!$A$32:$N$610,'SD Abgabe'!$G$28,FALSE)=0),"",IF($L868&lt;&gt;0,"",IFERROR(IF(AND(P868&gt;0,O868&lt;&gt;"",Q868&lt;&gt;"t TM"),VLOOKUP($E868,'SD Abgabe'!$A$32:$N$610,'SD Abgabe'!$G$28,FALSE)/O868*P868,VLOOKUP($E868,'SD Abgabe'!$A$32:$N$610,'SD Abgabe'!$G$28,FALSE)),""))),"")</f>
        <v/>
      </c>
      <c r="AA868" s="87"/>
      <c r="AB868" s="86" t="str">
        <f ca="1">IFERROR(IF(AND(J868&lt;&gt;"eigene Stoffe",VLOOKUP($E868,'SD Abgabe'!$A$32:$N$610,'SD Abgabe'!$H$28,FALSE)=0),"",IF($L868&lt;&gt;0,"",IFERROR(IF(AND(P868&gt;0,O868&lt;&gt;"",Q868&lt;&gt;"t TM"),VLOOKUP($E868,'SD Abgabe'!$A$32:$N$610,'SD Abgabe'!$H$28,FALSE)/O868*P868,VLOOKUP($E868,'SD Abgabe'!$A$32:$N$610,'SD Abgabe'!$H$28,FALSE)),""))),"")</f>
        <v/>
      </c>
      <c r="AC868" s="87"/>
      <c r="AD868" s="424" t="s">
        <v>667</v>
      </c>
      <c r="AE868" s="26" t="str">
        <f>IF($M868=0,"",IFERROR(VLOOKUP($E868,'SD Abgabe'!$A$32:$N$556,AE$20,FALSE),""))</f>
        <v/>
      </c>
      <c r="AF868" s="15">
        <f t="shared" ca="1" si="279"/>
        <v>0</v>
      </c>
      <c r="AG868">
        <f t="shared" ca="1" si="267"/>
        <v>0</v>
      </c>
      <c r="AH868">
        <f t="shared" ca="1" si="268"/>
        <v>0</v>
      </c>
      <c r="AI868">
        <f t="shared" ca="1" si="269"/>
        <v>0</v>
      </c>
      <c r="AJ868">
        <f t="shared" ca="1" si="270"/>
        <v>0</v>
      </c>
      <c r="AK868">
        <f t="shared" si="280"/>
        <v>0</v>
      </c>
      <c r="AL868" s="28" t="e">
        <f ca="1">COUNTIF(OFFSET('SD Abgabe'!$C$32,VLOOKUP(J868,Art_Abgabe,3,FALSE),0,VLOOKUP(J868,Art_Abgabe,4,FALSE)-VLOOKUP(J868,Art_Abgabe,3,FALSE)+1,1),K868)</f>
        <v>#N/A</v>
      </c>
      <c r="AM868" s="14">
        <f ca="1">COUNTIF(OFFSET('SD Abgabe'!$M$32,VLOOKUP(E868,'SD Abgabe'!$A$33:$X$485,'SD Abgabe'!$X$28,FALSE),0,1,VLOOKUP(E868,'SD Abgabe'!$A$33:$Y$485,'SD Abgabe'!$Y$28,FALSE)),M868)</f>
        <v>0</v>
      </c>
      <c r="AN868" s="91">
        <f t="shared" ca="1" si="271"/>
        <v>0</v>
      </c>
      <c r="AO868" s="98">
        <f t="shared" si="281"/>
        <v>3</v>
      </c>
      <c r="AP868" s="98">
        <f t="shared" si="272"/>
        <v>0</v>
      </c>
      <c r="AQ868" s="17" t="str">
        <f t="shared" si="273"/>
        <v>1900-1-Abgabe</v>
      </c>
    </row>
    <row r="869" spans="1:43">
      <c r="A869" s="98">
        <f t="shared" si="262"/>
        <v>0</v>
      </c>
      <c r="B869" s="98" t="str">
        <f>IF(C869=1,SUM($C$23:C869),"")</f>
        <v/>
      </c>
      <c r="C869" s="98">
        <f t="shared" si="263"/>
        <v>0</v>
      </c>
      <c r="D869" t="str">
        <f t="shared" si="275"/>
        <v>1900-1-Abgabe-</v>
      </c>
      <c r="E869" s="7" t="str">
        <f t="shared" ca="1" si="264"/>
        <v>-</v>
      </c>
      <c r="F869" s="7">
        <f t="shared" si="276"/>
        <v>1900</v>
      </c>
      <c r="G869" s="7">
        <f t="shared" si="277"/>
        <v>1</v>
      </c>
      <c r="H869" s="162">
        <f t="shared" si="274"/>
        <v>847</v>
      </c>
      <c r="I869" s="77"/>
      <c r="J869" s="78"/>
      <c r="K869" s="79"/>
      <c r="L869" s="80"/>
      <c r="M869" s="177"/>
      <c r="N869" s="309" t="str">
        <f t="shared" ca="1" si="265"/>
        <v/>
      </c>
      <c r="O869" s="310" t="str">
        <f ca="1">IFERROR(IF(VLOOKUP($E869,'SD Abgabe'!$A$32:$N$610,'SD Abgabe'!$D$28,FALSE)=0,"",VLOOKUP($E869,'SD Abgabe'!$A$32:$N$610,'SD Abgabe'!$D$28,FALSE)),"")</f>
        <v/>
      </c>
      <c r="P869" s="313"/>
      <c r="Q869" s="317" t="str">
        <f>IF(OR($M869=0,L869&lt;&gt;0),"",IFERROR(VLOOKUP($E869,'SD Abgabe'!$A$32:$N$610,'SD Abgabe'!$E$28,FALSE),""))</f>
        <v/>
      </c>
      <c r="R869" s="87"/>
      <c r="S869" s="81" t="str">
        <f t="shared" si="266"/>
        <v/>
      </c>
      <c r="T869" s="82">
        <f>IF(M869="Tierische Erzeugnisse",IF(OR($M869=0,L869&lt;&gt;0,U869&gt;0),"",IFERROR(VLOOKUP($E869,'SD Abgabe'!$A$32:$N$4326,'SD Abgabe'!$J$28,FALSE),0)),)</f>
        <v>0</v>
      </c>
      <c r="U869" s="83"/>
      <c r="V869" s="81" t="str">
        <f t="shared" si="278"/>
        <v/>
      </c>
      <c r="W869" s="82">
        <f>IF(M869="organische Düngemittel",IF(OR($M869=0,L869&lt;&gt;0,X869&gt;0),"",IFERROR(VLOOKUP($E869,'SD Abgabe'!$A$32:$N$4326,'SD Abgabe'!$J$28,FALSE),)),)</f>
        <v>0</v>
      </c>
      <c r="X869" s="84"/>
      <c r="Y869" s="85" t="str">
        <f ca="1">IFERROR(VLOOKUP($E869,'SD Abgabe'!$A$32:$N$610,Y$20,FALSE),"")</f>
        <v/>
      </c>
      <c r="Z869" s="86" t="str">
        <f ca="1">IFERROR(IF(AND(J869&lt;&gt;"eigene Stoffe",VLOOKUP($E869,'SD Abgabe'!$A$32:$N$610,'SD Abgabe'!$G$28,FALSE)=0),"",IF($L869&lt;&gt;0,"",IFERROR(IF(AND(P869&gt;0,O869&lt;&gt;"",Q869&lt;&gt;"t TM"),VLOOKUP($E869,'SD Abgabe'!$A$32:$N$610,'SD Abgabe'!$G$28,FALSE)/O869*P869,VLOOKUP($E869,'SD Abgabe'!$A$32:$N$610,'SD Abgabe'!$G$28,FALSE)),""))),"")</f>
        <v/>
      </c>
      <c r="AA869" s="87"/>
      <c r="AB869" s="86" t="str">
        <f ca="1">IFERROR(IF(AND(J869&lt;&gt;"eigene Stoffe",VLOOKUP($E869,'SD Abgabe'!$A$32:$N$610,'SD Abgabe'!$H$28,FALSE)=0),"",IF($L869&lt;&gt;0,"",IFERROR(IF(AND(P869&gt;0,O869&lt;&gt;"",Q869&lt;&gt;"t TM"),VLOOKUP($E869,'SD Abgabe'!$A$32:$N$610,'SD Abgabe'!$H$28,FALSE)/O869*P869,VLOOKUP($E869,'SD Abgabe'!$A$32:$N$610,'SD Abgabe'!$H$28,FALSE)),""))),"")</f>
        <v/>
      </c>
      <c r="AC869" s="87"/>
      <c r="AD869" s="424" t="s">
        <v>667</v>
      </c>
      <c r="AE869" s="26" t="str">
        <f>IF($M869=0,"",IFERROR(VLOOKUP($E869,'SD Abgabe'!$A$32:$N$556,AE$20,FALSE),""))</f>
        <v/>
      </c>
      <c r="AF869" s="15">
        <f t="shared" ca="1" si="279"/>
        <v>0</v>
      </c>
      <c r="AG869">
        <f t="shared" ca="1" si="267"/>
        <v>0</v>
      </c>
      <c r="AH869">
        <f t="shared" ca="1" si="268"/>
        <v>0</v>
      </c>
      <c r="AI869">
        <f t="shared" ca="1" si="269"/>
        <v>0</v>
      </c>
      <c r="AJ869">
        <f t="shared" ca="1" si="270"/>
        <v>0</v>
      </c>
      <c r="AK869">
        <f t="shared" si="280"/>
        <v>0</v>
      </c>
      <c r="AL869" s="28" t="e">
        <f ca="1">COUNTIF(OFFSET('SD Abgabe'!$C$32,VLOOKUP(J869,Art_Abgabe,3,FALSE),0,VLOOKUP(J869,Art_Abgabe,4,FALSE)-VLOOKUP(J869,Art_Abgabe,3,FALSE)+1,1),K869)</f>
        <v>#N/A</v>
      </c>
      <c r="AM869" s="14">
        <f ca="1">COUNTIF(OFFSET('SD Abgabe'!$M$32,VLOOKUP(E869,'SD Abgabe'!$A$33:$X$485,'SD Abgabe'!$X$28,FALSE),0,1,VLOOKUP(E869,'SD Abgabe'!$A$33:$Y$485,'SD Abgabe'!$Y$28,FALSE)),M869)</f>
        <v>0</v>
      </c>
      <c r="AN869" s="91">
        <f t="shared" ca="1" si="271"/>
        <v>0</v>
      </c>
      <c r="AO869" s="98">
        <f t="shared" si="281"/>
        <v>3</v>
      </c>
      <c r="AP869" s="98">
        <f t="shared" si="272"/>
        <v>0</v>
      </c>
      <c r="AQ869" s="17" t="str">
        <f t="shared" si="273"/>
        <v>1900-1-Abgabe</v>
      </c>
    </row>
    <row r="870" spans="1:43">
      <c r="A870" s="98">
        <f t="shared" si="262"/>
        <v>0</v>
      </c>
      <c r="B870" s="98" t="str">
        <f>IF(C870=1,SUM($C$23:C870),"")</f>
        <v/>
      </c>
      <c r="C870" s="98">
        <f t="shared" si="263"/>
        <v>0</v>
      </c>
      <c r="D870" t="str">
        <f t="shared" si="275"/>
        <v>1900-1-Abgabe-</v>
      </c>
      <c r="E870" s="7" t="str">
        <f t="shared" ca="1" si="264"/>
        <v>-</v>
      </c>
      <c r="F870" s="7">
        <f t="shared" si="276"/>
        <v>1900</v>
      </c>
      <c r="G870" s="7">
        <f t="shared" si="277"/>
        <v>1</v>
      </c>
      <c r="H870" s="162">
        <f t="shared" si="274"/>
        <v>848</v>
      </c>
      <c r="I870" s="77"/>
      <c r="J870" s="78"/>
      <c r="K870" s="79"/>
      <c r="L870" s="80"/>
      <c r="M870" s="177"/>
      <c r="N870" s="309" t="str">
        <f t="shared" ca="1" si="265"/>
        <v/>
      </c>
      <c r="O870" s="310" t="str">
        <f ca="1">IFERROR(IF(VLOOKUP($E870,'SD Abgabe'!$A$32:$N$610,'SD Abgabe'!$D$28,FALSE)=0,"",VLOOKUP($E870,'SD Abgabe'!$A$32:$N$610,'SD Abgabe'!$D$28,FALSE)),"")</f>
        <v/>
      </c>
      <c r="P870" s="313"/>
      <c r="Q870" s="317" t="str">
        <f>IF(OR($M870=0,L870&lt;&gt;0),"",IFERROR(VLOOKUP($E870,'SD Abgabe'!$A$32:$N$610,'SD Abgabe'!$E$28,FALSE),""))</f>
        <v/>
      </c>
      <c r="R870" s="87"/>
      <c r="S870" s="81" t="str">
        <f t="shared" si="266"/>
        <v/>
      </c>
      <c r="T870" s="82">
        <f>IF(M870="Tierische Erzeugnisse",IF(OR($M870=0,L870&lt;&gt;0,U870&gt;0),"",IFERROR(VLOOKUP($E870,'SD Abgabe'!$A$32:$N$4326,'SD Abgabe'!$J$28,FALSE),0)),)</f>
        <v>0</v>
      </c>
      <c r="U870" s="83"/>
      <c r="V870" s="81" t="str">
        <f t="shared" si="278"/>
        <v/>
      </c>
      <c r="W870" s="82">
        <f>IF(M870="organische Düngemittel",IF(OR($M870=0,L870&lt;&gt;0,X870&gt;0),"",IFERROR(VLOOKUP($E870,'SD Abgabe'!$A$32:$N$4326,'SD Abgabe'!$J$28,FALSE),)),)</f>
        <v>0</v>
      </c>
      <c r="X870" s="84"/>
      <c r="Y870" s="85" t="str">
        <f ca="1">IFERROR(VLOOKUP($E870,'SD Abgabe'!$A$32:$N$610,Y$20,FALSE),"")</f>
        <v/>
      </c>
      <c r="Z870" s="86" t="str">
        <f ca="1">IFERROR(IF(AND(J870&lt;&gt;"eigene Stoffe",VLOOKUP($E870,'SD Abgabe'!$A$32:$N$610,'SD Abgabe'!$G$28,FALSE)=0),"",IF($L870&lt;&gt;0,"",IFERROR(IF(AND(P870&gt;0,O870&lt;&gt;"",Q870&lt;&gt;"t TM"),VLOOKUP($E870,'SD Abgabe'!$A$32:$N$610,'SD Abgabe'!$G$28,FALSE)/O870*P870,VLOOKUP($E870,'SD Abgabe'!$A$32:$N$610,'SD Abgabe'!$G$28,FALSE)),""))),"")</f>
        <v/>
      </c>
      <c r="AA870" s="87"/>
      <c r="AB870" s="86" t="str">
        <f ca="1">IFERROR(IF(AND(J870&lt;&gt;"eigene Stoffe",VLOOKUP($E870,'SD Abgabe'!$A$32:$N$610,'SD Abgabe'!$H$28,FALSE)=0),"",IF($L870&lt;&gt;0,"",IFERROR(IF(AND(P870&gt;0,O870&lt;&gt;"",Q870&lt;&gt;"t TM"),VLOOKUP($E870,'SD Abgabe'!$A$32:$N$610,'SD Abgabe'!$H$28,FALSE)/O870*P870,VLOOKUP($E870,'SD Abgabe'!$A$32:$N$610,'SD Abgabe'!$H$28,FALSE)),""))),"")</f>
        <v/>
      </c>
      <c r="AC870" s="87"/>
      <c r="AD870" s="424" t="s">
        <v>667</v>
      </c>
      <c r="AE870" s="26" t="str">
        <f>IF($M870=0,"",IFERROR(VLOOKUP($E870,'SD Abgabe'!$A$32:$N$556,AE$20,FALSE),""))</f>
        <v/>
      </c>
      <c r="AF870" s="15">
        <f t="shared" ca="1" si="279"/>
        <v>0</v>
      </c>
      <c r="AG870">
        <f t="shared" ca="1" si="267"/>
        <v>0</v>
      </c>
      <c r="AH870">
        <f t="shared" ca="1" si="268"/>
        <v>0</v>
      </c>
      <c r="AI870">
        <f t="shared" ca="1" si="269"/>
        <v>0</v>
      </c>
      <c r="AJ870">
        <f t="shared" ca="1" si="270"/>
        <v>0</v>
      </c>
      <c r="AK870">
        <f t="shared" si="280"/>
        <v>0</v>
      </c>
      <c r="AL870" s="28" t="e">
        <f ca="1">COUNTIF(OFFSET('SD Abgabe'!$C$32,VLOOKUP(J870,Art_Abgabe,3,FALSE),0,VLOOKUP(J870,Art_Abgabe,4,FALSE)-VLOOKUP(J870,Art_Abgabe,3,FALSE)+1,1),K870)</f>
        <v>#N/A</v>
      </c>
      <c r="AM870" s="14">
        <f ca="1">COUNTIF(OFFSET('SD Abgabe'!$M$32,VLOOKUP(E870,'SD Abgabe'!$A$33:$X$485,'SD Abgabe'!$X$28,FALSE),0,1,VLOOKUP(E870,'SD Abgabe'!$A$33:$Y$485,'SD Abgabe'!$Y$28,FALSE)),M870)</f>
        <v>0</v>
      </c>
      <c r="AN870" s="91">
        <f t="shared" ca="1" si="271"/>
        <v>0</v>
      </c>
      <c r="AO870" s="98">
        <f t="shared" si="281"/>
        <v>3</v>
      </c>
      <c r="AP870" s="98">
        <f t="shared" si="272"/>
        <v>0</v>
      </c>
      <c r="AQ870" s="17" t="str">
        <f t="shared" si="273"/>
        <v>1900-1-Abgabe</v>
      </c>
    </row>
    <row r="871" spans="1:43">
      <c r="A871" s="98">
        <f t="shared" si="262"/>
        <v>0</v>
      </c>
      <c r="B871" s="98" t="str">
        <f>IF(C871=1,SUM($C$23:C871),"")</f>
        <v/>
      </c>
      <c r="C871" s="98">
        <f t="shared" si="263"/>
        <v>0</v>
      </c>
      <c r="D871" t="str">
        <f t="shared" si="275"/>
        <v>1900-1-Abgabe-</v>
      </c>
      <c r="E871" s="7" t="str">
        <f t="shared" ca="1" si="264"/>
        <v>-</v>
      </c>
      <c r="F871" s="7">
        <f t="shared" si="276"/>
        <v>1900</v>
      </c>
      <c r="G871" s="7">
        <f t="shared" si="277"/>
        <v>1</v>
      </c>
      <c r="H871" s="162">
        <f t="shared" si="274"/>
        <v>849</v>
      </c>
      <c r="I871" s="77"/>
      <c r="J871" s="78"/>
      <c r="K871" s="79"/>
      <c r="L871" s="80"/>
      <c r="M871" s="177"/>
      <c r="N871" s="309" t="str">
        <f t="shared" ca="1" si="265"/>
        <v/>
      </c>
      <c r="O871" s="310" t="str">
        <f ca="1">IFERROR(IF(VLOOKUP($E871,'SD Abgabe'!$A$32:$N$610,'SD Abgabe'!$D$28,FALSE)=0,"",VLOOKUP($E871,'SD Abgabe'!$A$32:$N$610,'SD Abgabe'!$D$28,FALSE)),"")</f>
        <v/>
      </c>
      <c r="P871" s="313"/>
      <c r="Q871" s="317" t="str">
        <f>IF(OR($M871=0,L871&lt;&gt;0),"",IFERROR(VLOOKUP($E871,'SD Abgabe'!$A$32:$N$610,'SD Abgabe'!$E$28,FALSE),""))</f>
        <v/>
      </c>
      <c r="R871" s="87"/>
      <c r="S871" s="81" t="str">
        <f t="shared" si="266"/>
        <v/>
      </c>
      <c r="T871" s="82">
        <f>IF(M871="Tierische Erzeugnisse",IF(OR($M871=0,L871&lt;&gt;0,U871&gt;0),"",IFERROR(VLOOKUP($E871,'SD Abgabe'!$A$32:$N$4326,'SD Abgabe'!$J$28,FALSE),0)),)</f>
        <v>0</v>
      </c>
      <c r="U871" s="83"/>
      <c r="V871" s="81" t="str">
        <f t="shared" si="278"/>
        <v/>
      </c>
      <c r="W871" s="82">
        <f>IF(M871="organische Düngemittel",IF(OR($M871=0,L871&lt;&gt;0,X871&gt;0),"",IFERROR(VLOOKUP($E871,'SD Abgabe'!$A$32:$N$4326,'SD Abgabe'!$J$28,FALSE),)),)</f>
        <v>0</v>
      </c>
      <c r="X871" s="84"/>
      <c r="Y871" s="85" t="str">
        <f ca="1">IFERROR(VLOOKUP($E871,'SD Abgabe'!$A$32:$N$610,Y$20,FALSE),"")</f>
        <v/>
      </c>
      <c r="Z871" s="86" t="str">
        <f ca="1">IFERROR(IF(AND(J871&lt;&gt;"eigene Stoffe",VLOOKUP($E871,'SD Abgabe'!$A$32:$N$610,'SD Abgabe'!$G$28,FALSE)=0),"",IF($L871&lt;&gt;0,"",IFERROR(IF(AND(P871&gt;0,O871&lt;&gt;"",Q871&lt;&gt;"t TM"),VLOOKUP($E871,'SD Abgabe'!$A$32:$N$610,'SD Abgabe'!$G$28,FALSE)/O871*P871,VLOOKUP($E871,'SD Abgabe'!$A$32:$N$610,'SD Abgabe'!$G$28,FALSE)),""))),"")</f>
        <v/>
      </c>
      <c r="AA871" s="87"/>
      <c r="AB871" s="86" t="str">
        <f ca="1">IFERROR(IF(AND(J871&lt;&gt;"eigene Stoffe",VLOOKUP($E871,'SD Abgabe'!$A$32:$N$610,'SD Abgabe'!$H$28,FALSE)=0),"",IF($L871&lt;&gt;0,"",IFERROR(IF(AND(P871&gt;0,O871&lt;&gt;"",Q871&lt;&gt;"t TM"),VLOOKUP($E871,'SD Abgabe'!$A$32:$N$610,'SD Abgabe'!$H$28,FALSE)/O871*P871,VLOOKUP($E871,'SD Abgabe'!$A$32:$N$610,'SD Abgabe'!$H$28,FALSE)),""))),"")</f>
        <v/>
      </c>
      <c r="AC871" s="87"/>
      <c r="AD871" s="424" t="s">
        <v>667</v>
      </c>
      <c r="AE871" s="26" t="str">
        <f>IF($M871=0,"",IFERROR(VLOOKUP($E871,'SD Abgabe'!$A$32:$N$556,AE$20,FALSE),""))</f>
        <v/>
      </c>
      <c r="AF871" s="15">
        <f t="shared" ca="1" si="279"/>
        <v>0</v>
      </c>
      <c r="AG871">
        <f t="shared" ca="1" si="267"/>
        <v>0</v>
      </c>
      <c r="AH871">
        <f t="shared" ca="1" si="268"/>
        <v>0</v>
      </c>
      <c r="AI871">
        <f t="shared" ca="1" si="269"/>
        <v>0</v>
      </c>
      <c r="AJ871">
        <f t="shared" ca="1" si="270"/>
        <v>0</v>
      </c>
      <c r="AK871">
        <f t="shared" si="280"/>
        <v>0</v>
      </c>
      <c r="AL871" s="28" t="e">
        <f ca="1">COUNTIF(OFFSET('SD Abgabe'!$C$32,VLOOKUP(J871,Art_Abgabe,3,FALSE),0,VLOOKUP(J871,Art_Abgabe,4,FALSE)-VLOOKUP(J871,Art_Abgabe,3,FALSE)+1,1),K871)</f>
        <v>#N/A</v>
      </c>
      <c r="AM871" s="14">
        <f ca="1">COUNTIF(OFFSET('SD Abgabe'!$M$32,VLOOKUP(E871,'SD Abgabe'!$A$33:$X$485,'SD Abgabe'!$X$28,FALSE),0,1,VLOOKUP(E871,'SD Abgabe'!$A$33:$Y$485,'SD Abgabe'!$Y$28,FALSE)),M871)</f>
        <v>0</v>
      </c>
      <c r="AN871" s="91">
        <f t="shared" ca="1" si="271"/>
        <v>0</v>
      </c>
      <c r="AO871" s="98">
        <f t="shared" si="281"/>
        <v>3</v>
      </c>
      <c r="AP871" s="98">
        <f t="shared" si="272"/>
        <v>0</v>
      </c>
      <c r="AQ871" s="17" t="str">
        <f t="shared" si="273"/>
        <v>1900-1-Abgabe</v>
      </c>
    </row>
    <row r="872" spans="1:43">
      <c r="A872" s="98">
        <f t="shared" si="262"/>
        <v>0</v>
      </c>
      <c r="B872" s="98" t="str">
        <f>IF(C872=1,SUM($C$23:C872),"")</f>
        <v/>
      </c>
      <c r="C872" s="98">
        <f t="shared" si="263"/>
        <v>0</v>
      </c>
      <c r="D872" t="str">
        <f t="shared" si="275"/>
        <v>1900-1-Abgabe-</v>
      </c>
      <c r="E872" s="7" t="str">
        <f t="shared" ca="1" si="264"/>
        <v>-</v>
      </c>
      <c r="F872" s="7">
        <f t="shared" si="276"/>
        <v>1900</v>
      </c>
      <c r="G872" s="7">
        <f t="shared" si="277"/>
        <v>1</v>
      </c>
      <c r="H872" s="162">
        <f t="shared" si="274"/>
        <v>850</v>
      </c>
      <c r="I872" s="77"/>
      <c r="J872" s="78"/>
      <c r="K872" s="79"/>
      <c r="L872" s="80"/>
      <c r="M872" s="177"/>
      <c r="N872" s="309" t="str">
        <f t="shared" ca="1" si="265"/>
        <v/>
      </c>
      <c r="O872" s="310" t="str">
        <f ca="1">IFERROR(IF(VLOOKUP($E872,'SD Abgabe'!$A$32:$N$610,'SD Abgabe'!$D$28,FALSE)=0,"",VLOOKUP($E872,'SD Abgabe'!$A$32:$N$610,'SD Abgabe'!$D$28,FALSE)),"")</f>
        <v/>
      </c>
      <c r="P872" s="313"/>
      <c r="Q872" s="317" t="str">
        <f>IF(OR($M872=0,L872&lt;&gt;0),"",IFERROR(VLOOKUP($E872,'SD Abgabe'!$A$32:$N$610,'SD Abgabe'!$E$28,FALSE),""))</f>
        <v/>
      </c>
      <c r="R872" s="87"/>
      <c r="S872" s="81" t="str">
        <f t="shared" si="266"/>
        <v/>
      </c>
      <c r="T872" s="82">
        <f>IF(M872="Tierische Erzeugnisse",IF(OR($M872=0,L872&lt;&gt;0,U872&gt;0),"",IFERROR(VLOOKUP($E872,'SD Abgabe'!$A$32:$N$4326,'SD Abgabe'!$J$28,FALSE),0)),)</f>
        <v>0</v>
      </c>
      <c r="U872" s="83"/>
      <c r="V872" s="81" t="str">
        <f t="shared" si="278"/>
        <v/>
      </c>
      <c r="W872" s="82">
        <f>IF(M872="organische Düngemittel",IF(OR($M872=0,L872&lt;&gt;0,X872&gt;0),"",IFERROR(VLOOKUP($E872,'SD Abgabe'!$A$32:$N$4326,'SD Abgabe'!$J$28,FALSE),)),)</f>
        <v>0</v>
      </c>
      <c r="X872" s="84"/>
      <c r="Y872" s="85" t="str">
        <f ca="1">IFERROR(VLOOKUP($E872,'SD Abgabe'!$A$32:$N$610,Y$20,FALSE),"")</f>
        <v/>
      </c>
      <c r="Z872" s="86" t="str">
        <f ca="1">IFERROR(IF(AND(J872&lt;&gt;"eigene Stoffe",VLOOKUP($E872,'SD Abgabe'!$A$32:$N$610,'SD Abgabe'!$G$28,FALSE)=0),"",IF($L872&lt;&gt;0,"",IFERROR(IF(AND(P872&gt;0,O872&lt;&gt;"",Q872&lt;&gt;"t TM"),VLOOKUP($E872,'SD Abgabe'!$A$32:$N$610,'SD Abgabe'!$G$28,FALSE)/O872*P872,VLOOKUP($E872,'SD Abgabe'!$A$32:$N$610,'SD Abgabe'!$G$28,FALSE)),""))),"")</f>
        <v/>
      </c>
      <c r="AA872" s="87"/>
      <c r="AB872" s="86" t="str">
        <f ca="1">IFERROR(IF(AND(J872&lt;&gt;"eigene Stoffe",VLOOKUP($E872,'SD Abgabe'!$A$32:$N$610,'SD Abgabe'!$H$28,FALSE)=0),"",IF($L872&lt;&gt;0,"",IFERROR(IF(AND(P872&gt;0,O872&lt;&gt;"",Q872&lt;&gt;"t TM"),VLOOKUP($E872,'SD Abgabe'!$A$32:$N$610,'SD Abgabe'!$H$28,FALSE)/O872*P872,VLOOKUP($E872,'SD Abgabe'!$A$32:$N$610,'SD Abgabe'!$H$28,FALSE)),""))),"")</f>
        <v/>
      </c>
      <c r="AC872" s="87"/>
      <c r="AD872" s="424" t="s">
        <v>667</v>
      </c>
      <c r="AE872" s="26" t="str">
        <f>IF($M872=0,"",IFERROR(VLOOKUP($E872,'SD Abgabe'!$A$32:$N$556,AE$20,FALSE),""))</f>
        <v/>
      </c>
      <c r="AF872" s="15">
        <f t="shared" ca="1" si="279"/>
        <v>0</v>
      </c>
      <c r="AG872">
        <f t="shared" ca="1" si="267"/>
        <v>0</v>
      </c>
      <c r="AH872">
        <f t="shared" ca="1" si="268"/>
        <v>0</v>
      </c>
      <c r="AI872">
        <f t="shared" ca="1" si="269"/>
        <v>0</v>
      </c>
      <c r="AJ872">
        <f t="shared" ca="1" si="270"/>
        <v>0</v>
      </c>
      <c r="AK872">
        <f t="shared" si="280"/>
        <v>0</v>
      </c>
      <c r="AL872" s="28" t="e">
        <f ca="1">COUNTIF(OFFSET('SD Abgabe'!$C$32,VLOOKUP(J872,Art_Abgabe,3,FALSE),0,VLOOKUP(J872,Art_Abgabe,4,FALSE)-VLOOKUP(J872,Art_Abgabe,3,FALSE)+1,1),K872)</f>
        <v>#N/A</v>
      </c>
      <c r="AM872" s="14">
        <f ca="1">COUNTIF(OFFSET('SD Abgabe'!$M$32,VLOOKUP(E872,'SD Abgabe'!$A$33:$X$485,'SD Abgabe'!$X$28,FALSE),0,1,VLOOKUP(E872,'SD Abgabe'!$A$33:$Y$485,'SD Abgabe'!$Y$28,FALSE)),M872)</f>
        <v>0</v>
      </c>
      <c r="AN872" s="91">
        <f t="shared" ca="1" si="271"/>
        <v>0</v>
      </c>
      <c r="AO872" s="98">
        <f t="shared" si="281"/>
        <v>3</v>
      </c>
      <c r="AP872" s="98">
        <f t="shared" si="272"/>
        <v>0</v>
      </c>
      <c r="AQ872" s="17" t="str">
        <f t="shared" si="273"/>
        <v>1900-1-Abgabe</v>
      </c>
    </row>
    <row r="873" spans="1:43">
      <c r="A873" s="98">
        <f t="shared" si="262"/>
        <v>0</v>
      </c>
      <c r="B873" s="98" t="str">
        <f>IF(C873=1,SUM($C$23:C873),"")</f>
        <v/>
      </c>
      <c r="C873" s="98">
        <f t="shared" si="263"/>
        <v>0</v>
      </c>
      <c r="D873" t="str">
        <f t="shared" si="275"/>
        <v>1900-1-Abgabe-</v>
      </c>
      <c r="E873" s="7" t="str">
        <f t="shared" ca="1" si="264"/>
        <v>-</v>
      </c>
      <c r="F873" s="7">
        <f t="shared" si="276"/>
        <v>1900</v>
      </c>
      <c r="G873" s="7">
        <f t="shared" si="277"/>
        <v>1</v>
      </c>
      <c r="H873" s="162">
        <f t="shared" si="274"/>
        <v>851</v>
      </c>
      <c r="I873" s="77"/>
      <c r="J873" s="78"/>
      <c r="K873" s="79"/>
      <c r="L873" s="80"/>
      <c r="M873" s="177"/>
      <c r="N873" s="309" t="str">
        <f t="shared" ca="1" si="265"/>
        <v/>
      </c>
      <c r="O873" s="310" t="str">
        <f ca="1">IFERROR(IF(VLOOKUP($E873,'SD Abgabe'!$A$32:$N$610,'SD Abgabe'!$D$28,FALSE)=0,"",VLOOKUP($E873,'SD Abgabe'!$A$32:$N$610,'SD Abgabe'!$D$28,FALSE)),"")</f>
        <v/>
      </c>
      <c r="P873" s="313"/>
      <c r="Q873" s="317" t="str">
        <f>IF(OR($M873=0,L873&lt;&gt;0),"",IFERROR(VLOOKUP($E873,'SD Abgabe'!$A$32:$N$610,'SD Abgabe'!$E$28,FALSE),""))</f>
        <v/>
      </c>
      <c r="R873" s="87"/>
      <c r="S873" s="81" t="str">
        <f t="shared" si="266"/>
        <v/>
      </c>
      <c r="T873" s="82">
        <f>IF(M873="Tierische Erzeugnisse",IF(OR($M873=0,L873&lt;&gt;0,U873&gt;0),"",IFERROR(VLOOKUP($E873,'SD Abgabe'!$A$32:$N$4326,'SD Abgabe'!$J$28,FALSE),0)),)</f>
        <v>0</v>
      </c>
      <c r="U873" s="83"/>
      <c r="V873" s="81" t="str">
        <f t="shared" si="278"/>
        <v/>
      </c>
      <c r="W873" s="82">
        <f>IF(M873="organische Düngemittel",IF(OR($M873=0,L873&lt;&gt;0,X873&gt;0),"",IFERROR(VLOOKUP($E873,'SD Abgabe'!$A$32:$N$4326,'SD Abgabe'!$J$28,FALSE),)),)</f>
        <v>0</v>
      </c>
      <c r="X873" s="84"/>
      <c r="Y873" s="85" t="str">
        <f ca="1">IFERROR(VLOOKUP($E873,'SD Abgabe'!$A$32:$N$610,Y$20,FALSE),"")</f>
        <v/>
      </c>
      <c r="Z873" s="86" t="str">
        <f ca="1">IFERROR(IF(AND(J873&lt;&gt;"eigene Stoffe",VLOOKUP($E873,'SD Abgabe'!$A$32:$N$610,'SD Abgabe'!$G$28,FALSE)=0),"",IF($L873&lt;&gt;0,"",IFERROR(IF(AND(P873&gt;0,O873&lt;&gt;"",Q873&lt;&gt;"t TM"),VLOOKUP($E873,'SD Abgabe'!$A$32:$N$610,'SD Abgabe'!$G$28,FALSE)/O873*P873,VLOOKUP($E873,'SD Abgabe'!$A$32:$N$610,'SD Abgabe'!$G$28,FALSE)),""))),"")</f>
        <v/>
      </c>
      <c r="AA873" s="87"/>
      <c r="AB873" s="86" t="str">
        <f ca="1">IFERROR(IF(AND(J873&lt;&gt;"eigene Stoffe",VLOOKUP($E873,'SD Abgabe'!$A$32:$N$610,'SD Abgabe'!$H$28,FALSE)=0),"",IF($L873&lt;&gt;0,"",IFERROR(IF(AND(P873&gt;0,O873&lt;&gt;"",Q873&lt;&gt;"t TM"),VLOOKUP($E873,'SD Abgabe'!$A$32:$N$610,'SD Abgabe'!$H$28,FALSE)/O873*P873,VLOOKUP($E873,'SD Abgabe'!$A$32:$N$610,'SD Abgabe'!$H$28,FALSE)),""))),"")</f>
        <v/>
      </c>
      <c r="AC873" s="87"/>
      <c r="AD873" s="424" t="s">
        <v>667</v>
      </c>
      <c r="AE873" s="26" t="str">
        <f>IF($M873=0,"",IFERROR(VLOOKUP($E873,'SD Abgabe'!$A$32:$N$556,AE$20,FALSE),""))</f>
        <v/>
      </c>
      <c r="AF873" s="15">
        <f t="shared" ca="1" si="279"/>
        <v>0</v>
      </c>
      <c r="AG873">
        <f t="shared" ca="1" si="267"/>
        <v>0</v>
      </c>
      <c r="AH873">
        <f t="shared" ca="1" si="268"/>
        <v>0</v>
      </c>
      <c r="AI873">
        <f t="shared" ca="1" si="269"/>
        <v>0</v>
      </c>
      <c r="AJ873">
        <f t="shared" ca="1" si="270"/>
        <v>0</v>
      </c>
      <c r="AK873">
        <f t="shared" si="280"/>
        <v>0</v>
      </c>
      <c r="AL873" s="28" t="e">
        <f ca="1">COUNTIF(OFFSET('SD Abgabe'!$C$32,VLOOKUP(J873,Art_Abgabe,3,FALSE),0,VLOOKUP(J873,Art_Abgabe,4,FALSE)-VLOOKUP(J873,Art_Abgabe,3,FALSE)+1,1),K873)</f>
        <v>#N/A</v>
      </c>
      <c r="AM873" s="14">
        <f ca="1">COUNTIF(OFFSET('SD Abgabe'!$M$32,VLOOKUP(E873,'SD Abgabe'!$A$33:$X$485,'SD Abgabe'!$X$28,FALSE),0,1,VLOOKUP(E873,'SD Abgabe'!$A$33:$Y$485,'SD Abgabe'!$Y$28,FALSE)),M873)</f>
        <v>0</v>
      </c>
      <c r="AN873" s="91">
        <f t="shared" ca="1" si="271"/>
        <v>0</v>
      </c>
      <c r="AO873" s="98">
        <f t="shared" si="281"/>
        <v>3</v>
      </c>
      <c r="AP873" s="98">
        <f t="shared" si="272"/>
        <v>0</v>
      </c>
      <c r="AQ873" s="17" t="str">
        <f t="shared" si="273"/>
        <v>1900-1-Abgabe</v>
      </c>
    </row>
    <row r="874" spans="1:43">
      <c r="A874" s="98">
        <f t="shared" si="262"/>
        <v>0</v>
      </c>
      <c r="B874" s="98" t="str">
        <f>IF(C874=1,SUM($C$23:C874),"")</f>
        <v/>
      </c>
      <c r="C874" s="98">
        <f t="shared" si="263"/>
        <v>0</v>
      </c>
      <c r="D874" t="str">
        <f t="shared" si="275"/>
        <v>1900-1-Abgabe-</v>
      </c>
      <c r="E874" s="7" t="str">
        <f t="shared" ca="1" si="264"/>
        <v>-</v>
      </c>
      <c r="F874" s="7">
        <f t="shared" si="276"/>
        <v>1900</v>
      </c>
      <c r="G874" s="7">
        <f t="shared" si="277"/>
        <v>1</v>
      </c>
      <c r="H874" s="162">
        <f t="shared" si="274"/>
        <v>852</v>
      </c>
      <c r="I874" s="77"/>
      <c r="J874" s="78"/>
      <c r="K874" s="79"/>
      <c r="L874" s="80"/>
      <c r="M874" s="177"/>
      <c r="N874" s="309" t="str">
        <f t="shared" ca="1" si="265"/>
        <v/>
      </c>
      <c r="O874" s="310" t="str">
        <f ca="1">IFERROR(IF(VLOOKUP($E874,'SD Abgabe'!$A$32:$N$610,'SD Abgabe'!$D$28,FALSE)=0,"",VLOOKUP($E874,'SD Abgabe'!$A$32:$N$610,'SD Abgabe'!$D$28,FALSE)),"")</f>
        <v/>
      </c>
      <c r="P874" s="313"/>
      <c r="Q874" s="317" t="str">
        <f>IF(OR($M874=0,L874&lt;&gt;0),"",IFERROR(VLOOKUP($E874,'SD Abgabe'!$A$32:$N$610,'SD Abgabe'!$E$28,FALSE),""))</f>
        <v/>
      </c>
      <c r="R874" s="87"/>
      <c r="S874" s="81" t="str">
        <f t="shared" si="266"/>
        <v/>
      </c>
      <c r="T874" s="82">
        <f>IF(M874="Tierische Erzeugnisse",IF(OR($M874=0,L874&lt;&gt;0,U874&gt;0),"",IFERROR(VLOOKUP($E874,'SD Abgabe'!$A$32:$N$4326,'SD Abgabe'!$J$28,FALSE),0)),)</f>
        <v>0</v>
      </c>
      <c r="U874" s="83"/>
      <c r="V874" s="81" t="str">
        <f t="shared" si="278"/>
        <v/>
      </c>
      <c r="W874" s="82">
        <f>IF(M874="organische Düngemittel",IF(OR($M874=0,L874&lt;&gt;0,X874&gt;0),"",IFERROR(VLOOKUP($E874,'SD Abgabe'!$A$32:$N$4326,'SD Abgabe'!$J$28,FALSE),)),)</f>
        <v>0</v>
      </c>
      <c r="X874" s="84"/>
      <c r="Y874" s="85" t="str">
        <f ca="1">IFERROR(VLOOKUP($E874,'SD Abgabe'!$A$32:$N$610,Y$20,FALSE),"")</f>
        <v/>
      </c>
      <c r="Z874" s="86" t="str">
        <f ca="1">IFERROR(IF(AND(J874&lt;&gt;"eigene Stoffe",VLOOKUP($E874,'SD Abgabe'!$A$32:$N$610,'SD Abgabe'!$G$28,FALSE)=0),"",IF($L874&lt;&gt;0,"",IFERROR(IF(AND(P874&gt;0,O874&lt;&gt;"",Q874&lt;&gt;"t TM"),VLOOKUP($E874,'SD Abgabe'!$A$32:$N$610,'SD Abgabe'!$G$28,FALSE)/O874*P874,VLOOKUP($E874,'SD Abgabe'!$A$32:$N$610,'SD Abgabe'!$G$28,FALSE)),""))),"")</f>
        <v/>
      </c>
      <c r="AA874" s="87"/>
      <c r="AB874" s="86" t="str">
        <f ca="1">IFERROR(IF(AND(J874&lt;&gt;"eigene Stoffe",VLOOKUP($E874,'SD Abgabe'!$A$32:$N$610,'SD Abgabe'!$H$28,FALSE)=0),"",IF($L874&lt;&gt;0,"",IFERROR(IF(AND(P874&gt;0,O874&lt;&gt;"",Q874&lt;&gt;"t TM"),VLOOKUP($E874,'SD Abgabe'!$A$32:$N$610,'SD Abgabe'!$H$28,FALSE)/O874*P874,VLOOKUP($E874,'SD Abgabe'!$A$32:$N$610,'SD Abgabe'!$H$28,FALSE)),""))),"")</f>
        <v/>
      </c>
      <c r="AC874" s="87"/>
      <c r="AD874" s="424" t="s">
        <v>667</v>
      </c>
      <c r="AE874" s="26" t="str">
        <f>IF($M874=0,"",IFERROR(VLOOKUP($E874,'SD Abgabe'!$A$32:$N$556,AE$20,FALSE),""))</f>
        <v/>
      </c>
      <c r="AF874" s="15">
        <f t="shared" ca="1" si="279"/>
        <v>0</v>
      </c>
      <c r="AG874">
        <f t="shared" ca="1" si="267"/>
        <v>0</v>
      </c>
      <c r="AH874">
        <f t="shared" ca="1" si="268"/>
        <v>0</v>
      </c>
      <c r="AI874">
        <f t="shared" ca="1" si="269"/>
        <v>0</v>
      </c>
      <c r="AJ874">
        <f t="shared" ca="1" si="270"/>
        <v>0</v>
      </c>
      <c r="AK874">
        <f t="shared" si="280"/>
        <v>0</v>
      </c>
      <c r="AL874" s="28" t="e">
        <f ca="1">COUNTIF(OFFSET('SD Abgabe'!$C$32,VLOOKUP(J874,Art_Abgabe,3,FALSE),0,VLOOKUP(J874,Art_Abgabe,4,FALSE)-VLOOKUP(J874,Art_Abgabe,3,FALSE)+1,1),K874)</f>
        <v>#N/A</v>
      </c>
      <c r="AM874" s="14">
        <f ca="1">COUNTIF(OFFSET('SD Abgabe'!$M$32,VLOOKUP(E874,'SD Abgabe'!$A$33:$X$485,'SD Abgabe'!$X$28,FALSE),0,1,VLOOKUP(E874,'SD Abgabe'!$A$33:$Y$485,'SD Abgabe'!$Y$28,FALSE)),M874)</f>
        <v>0</v>
      </c>
      <c r="AN874" s="91">
        <f t="shared" ca="1" si="271"/>
        <v>0</v>
      </c>
      <c r="AO874" s="98">
        <f t="shared" si="281"/>
        <v>3</v>
      </c>
      <c r="AP874" s="98">
        <f t="shared" si="272"/>
        <v>0</v>
      </c>
      <c r="AQ874" s="17" t="str">
        <f t="shared" si="273"/>
        <v>1900-1-Abgabe</v>
      </c>
    </row>
    <row r="875" spans="1:43">
      <c r="A875" s="98">
        <f t="shared" si="262"/>
        <v>0</v>
      </c>
      <c r="B875" s="98" t="str">
        <f>IF(C875=1,SUM($C$23:C875),"")</f>
        <v/>
      </c>
      <c r="C875" s="98">
        <f t="shared" si="263"/>
        <v>0</v>
      </c>
      <c r="D875" t="str">
        <f t="shared" si="275"/>
        <v>1900-1-Abgabe-</v>
      </c>
      <c r="E875" s="7" t="str">
        <f t="shared" ca="1" si="264"/>
        <v>-</v>
      </c>
      <c r="F875" s="7">
        <f t="shared" si="276"/>
        <v>1900</v>
      </c>
      <c r="G875" s="7">
        <f t="shared" si="277"/>
        <v>1</v>
      </c>
      <c r="H875" s="162">
        <f t="shared" si="274"/>
        <v>853</v>
      </c>
      <c r="I875" s="77"/>
      <c r="J875" s="78"/>
      <c r="K875" s="79"/>
      <c r="L875" s="80"/>
      <c r="M875" s="177"/>
      <c r="N875" s="309" t="str">
        <f t="shared" ca="1" si="265"/>
        <v/>
      </c>
      <c r="O875" s="310" t="str">
        <f ca="1">IFERROR(IF(VLOOKUP($E875,'SD Abgabe'!$A$32:$N$610,'SD Abgabe'!$D$28,FALSE)=0,"",VLOOKUP($E875,'SD Abgabe'!$A$32:$N$610,'SD Abgabe'!$D$28,FALSE)),"")</f>
        <v/>
      </c>
      <c r="P875" s="313"/>
      <c r="Q875" s="317" t="str">
        <f>IF(OR($M875=0,L875&lt;&gt;0),"",IFERROR(VLOOKUP($E875,'SD Abgabe'!$A$32:$N$610,'SD Abgabe'!$E$28,FALSE),""))</f>
        <v/>
      </c>
      <c r="R875" s="87"/>
      <c r="S875" s="81" t="str">
        <f t="shared" si="266"/>
        <v/>
      </c>
      <c r="T875" s="82">
        <f>IF(M875="Tierische Erzeugnisse",IF(OR($M875=0,L875&lt;&gt;0,U875&gt;0),"",IFERROR(VLOOKUP($E875,'SD Abgabe'!$A$32:$N$4326,'SD Abgabe'!$J$28,FALSE),0)),)</f>
        <v>0</v>
      </c>
      <c r="U875" s="83"/>
      <c r="V875" s="81" t="str">
        <f t="shared" si="278"/>
        <v/>
      </c>
      <c r="W875" s="82">
        <f>IF(M875="organische Düngemittel",IF(OR($M875=0,L875&lt;&gt;0,X875&gt;0),"",IFERROR(VLOOKUP($E875,'SD Abgabe'!$A$32:$N$4326,'SD Abgabe'!$J$28,FALSE),)),)</f>
        <v>0</v>
      </c>
      <c r="X875" s="84"/>
      <c r="Y875" s="85" t="str">
        <f ca="1">IFERROR(VLOOKUP($E875,'SD Abgabe'!$A$32:$N$610,Y$20,FALSE),"")</f>
        <v/>
      </c>
      <c r="Z875" s="86" t="str">
        <f ca="1">IFERROR(IF(AND(J875&lt;&gt;"eigene Stoffe",VLOOKUP($E875,'SD Abgabe'!$A$32:$N$610,'SD Abgabe'!$G$28,FALSE)=0),"",IF($L875&lt;&gt;0,"",IFERROR(IF(AND(P875&gt;0,O875&lt;&gt;"",Q875&lt;&gt;"t TM"),VLOOKUP($E875,'SD Abgabe'!$A$32:$N$610,'SD Abgabe'!$G$28,FALSE)/O875*P875,VLOOKUP($E875,'SD Abgabe'!$A$32:$N$610,'SD Abgabe'!$G$28,FALSE)),""))),"")</f>
        <v/>
      </c>
      <c r="AA875" s="87"/>
      <c r="AB875" s="86" t="str">
        <f ca="1">IFERROR(IF(AND(J875&lt;&gt;"eigene Stoffe",VLOOKUP($E875,'SD Abgabe'!$A$32:$N$610,'SD Abgabe'!$H$28,FALSE)=0),"",IF($L875&lt;&gt;0,"",IFERROR(IF(AND(P875&gt;0,O875&lt;&gt;"",Q875&lt;&gt;"t TM"),VLOOKUP($E875,'SD Abgabe'!$A$32:$N$610,'SD Abgabe'!$H$28,FALSE)/O875*P875,VLOOKUP($E875,'SD Abgabe'!$A$32:$N$610,'SD Abgabe'!$H$28,FALSE)),""))),"")</f>
        <v/>
      </c>
      <c r="AC875" s="87"/>
      <c r="AD875" s="424" t="s">
        <v>667</v>
      </c>
      <c r="AE875" s="26" t="str">
        <f>IF($M875=0,"",IFERROR(VLOOKUP($E875,'SD Abgabe'!$A$32:$N$556,AE$20,FALSE),""))</f>
        <v/>
      </c>
      <c r="AF875" s="15">
        <f t="shared" ca="1" si="279"/>
        <v>0</v>
      </c>
      <c r="AG875">
        <f t="shared" ca="1" si="267"/>
        <v>0</v>
      </c>
      <c r="AH875">
        <f t="shared" ca="1" si="268"/>
        <v>0</v>
      </c>
      <c r="AI875">
        <f t="shared" ca="1" si="269"/>
        <v>0</v>
      </c>
      <c r="AJ875">
        <f t="shared" ca="1" si="270"/>
        <v>0</v>
      </c>
      <c r="AK875">
        <f t="shared" si="280"/>
        <v>0</v>
      </c>
      <c r="AL875" s="28" t="e">
        <f ca="1">COUNTIF(OFFSET('SD Abgabe'!$C$32,VLOOKUP(J875,Art_Abgabe,3,FALSE),0,VLOOKUP(J875,Art_Abgabe,4,FALSE)-VLOOKUP(J875,Art_Abgabe,3,FALSE)+1,1),K875)</f>
        <v>#N/A</v>
      </c>
      <c r="AM875" s="14">
        <f ca="1">COUNTIF(OFFSET('SD Abgabe'!$M$32,VLOOKUP(E875,'SD Abgabe'!$A$33:$X$485,'SD Abgabe'!$X$28,FALSE),0,1,VLOOKUP(E875,'SD Abgabe'!$A$33:$Y$485,'SD Abgabe'!$Y$28,FALSE)),M875)</f>
        <v>0</v>
      </c>
      <c r="AN875" s="91">
        <f t="shared" ca="1" si="271"/>
        <v>0</v>
      </c>
      <c r="AO875" s="98">
        <f t="shared" si="281"/>
        <v>3</v>
      </c>
      <c r="AP875" s="98">
        <f t="shared" si="272"/>
        <v>0</v>
      </c>
      <c r="AQ875" s="17" t="str">
        <f t="shared" si="273"/>
        <v>1900-1-Abgabe</v>
      </c>
    </row>
    <row r="876" spans="1:43">
      <c r="A876" s="98">
        <f t="shared" si="262"/>
        <v>0</v>
      </c>
      <c r="B876" s="98" t="str">
        <f>IF(C876=1,SUM($C$23:C876),"")</f>
        <v/>
      </c>
      <c r="C876" s="98">
        <f t="shared" si="263"/>
        <v>0</v>
      </c>
      <c r="D876" t="str">
        <f t="shared" si="275"/>
        <v>1900-1-Abgabe-</v>
      </c>
      <c r="E876" s="7" t="str">
        <f t="shared" ca="1" si="264"/>
        <v>-</v>
      </c>
      <c r="F876" s="7">
        <f t="shared" si="276"/>
        <v>1900</v>
      </c>
      <c r="G876" s="7">
        <f t="shared" si="277"/>
        <v>1</v>
      </c>
      <c r="H876" s="162">
        <f t="shared" si="274"/>
        <v>854</v>
      </c>
      <c r="I876" s="77"/>
      <c r="J876" s="78"/>
      <c r="K876" s="79"/>
      <c r="L876" s="80"/>
      <c r="M876" s="177"/>
      <c r="N876" s="309" t="str">
        <f t="shared" ca="1" si="265"/>
        <v/>
      </c>
      <c r="O876" s="310" t="str">
        <f ca="1">IFERROR(IF(VLOOKUP($E876,'SD Abgabe'!$A$32:$N$610,'SD Abgabe'!$D$28,FALSE)=0,"",VLOOKUP($E876,'SD Abgabe'!$A$32:$N$610,'SD Abgabe'!$D$28,FALSE)),"")</f>
        <v/>
      </c>
      <c r="P876" s="313"/>
      <c r="Q876" s="317" t="str">
        <f>IF(OR($M876=0,L876&lt;&gt;0),"",IFERROR(VLOOKUP($E876,'SD Abgabe'!$A$32:$N$610,'SD Abgabe'!$E$28,FALSE),""))</f>
        <v/>
      </c>
      <c r="R876" s="87"/>
      <c r="S876" s="81" t="str">
        <f t="shared" si="266"/>
        <v/>
      </c>
      <c r="T876" s="82">
        <f>IF(M876="Tierische Erzeugnisse",IF(OR($M876=0,L876&lt;&gt;0,U876&gt;0),"",IFERROR(VLOOKUP($E876,'SD Abgabe'!$A$32:$N$4326,'SD Abgabe'!$J$28,FALSE),0)),)</f>
        <v>0</v>
      </c>
      <c r="U876" s="83"/>
      <c r="V876" s="81" t="str">
        <f t="shared" si="278"/>
        <v/>
      </c>
      <c r="W876" s="82">
        <f>IF(M876="organische Düngemittel",IF(OR($M876=0,L876&lt;&gt;0,X876&gt;0),"",IFERROR(VLOOKUP($E876,'SD Abgabe'!$A$32:$N$4326,'SD Abgabe'!$J$28,FALSE),)),)</f>
        <v>0</v>
      </c>
      <c r="X876" s="84"/>
      <c r="Y876" s="85" t="str">
        <f ca="1">IFERROR(VLOOKUP($E876,'SD Abgabe'!$A$32:$N$610,Y$20,FALSE),"")</f>
        <v/>
      </c>
      <c r="Z876" s="86" t="str">
        <f ca="1">IFERROR(IF(AND(J876&lt;&gt;"eigene Stoffe",VLOOKUP($E876,'SD Abgabe'!$A$32:$N$610,'SD Abgabe'!$G$28,FALSE)=0),"",IF($L876&lt;&gt;0,"",IFERROR(IF(AND(P876&gt;0,O876&lt;&gt;"",Q876&lt;&gt;"t TM"),VLOOKUP($E876,'SD Abgabe'!$A$32:$N$610,'SD Abgabe'!$G$28,FALSE)/O876*P876,VLOOKUP($E876,'SD Abgabe'!$A$32:$N$610,'SD Abgabe'!$G$28,FALSE)),""))),"")</f>
        <v/>
      </c>
      <c r="AA876" s="87"/>
      <c r="AB876" s="86" t="str">
        <f ca="1">IFERROR(IF(AND(J876&lt;&gt;"eigene Stoffe",VLOOKUP($E876,'SD Abgabe'!$A$32:$N$610,'SD Abgabe'!$H$28,FALSE)=0),"",IF($L876&lt;&gt;0,"",IFERROR(IF(AND(P876&gt;0,O876&lt;&gt;"",Q876&lt;&gt;"t TM"),VLOOKUP($E876,'SD Abgabe'!$A$32:$N$610,'SD Abgabe'!$H$28,FALSE)/O876*P876,VLOOKUP($E876,'SD Abgabe'!$A$32:$N$610,'SD Abgabe'!$H$28,FALSE)),""))),"")</f>
        <v/>
      </c>
      <c r="AC876" s="87"/>
      <c r="AD876" s="424" t="s">
        <v>667</v>
      </c>
      <c r="AE876" s="26" t="str">
        <f>IF($M876=0,"",IFERROR(VLOOKUP($E876,'SD Abgabe'!$A$32:$N$556,AE$20,FALSE),""))</f>
        <v/>
      </c>
      <c r="AF876" s="15">
        <f t="shared" ca="1" si="279"/>
        <v>0</v>
      </c>
      <c r="AG876">
        <f t="shared" ca="1" si="267"/>
        <v>0</v>
      </c>
      <c r="AH876">
        <f t="shared" ca="1" si="268"/>
        <v>0</v>
      </c>
      <c r="AI876">
        <f t="shared" ca="1" si="269"/>
        <v>0</v>
      </c>
      <c r="AJ876">
        <f t="shared" ca="1" si="270"/>
        <v>0</v>
      </c>
      <c r="AK876">
        <f t="shared" si="280"/>
        <v>0</v>
      </c>
      <c r="AL876" s="28" t="e">
        <f ca="1">COUNTIF(OFFSET('SD Abgabe'!$C$32,VLOOKUP(J876,Art_Abgabe,3,FALSE),0,VLOOKUP(J876,Art_Abgabe,4,FALSE)-VLOOKUP(J876,Art_Abgabe,3,FALSE)+1,1),K876)</f>
        <v>#N/A</v>
      </c>
      <c r="AM876" s="14">
        <f ca="1">COUNTIF(OFFSET('SD Abgabe'!$M$32,VLOOKUP(E876,'SD Abgabe'!$A$33:$X$485,'SD Abgabe'!$X$28,FALSE),0,1,VLOOKUP(E876,'SD Abgabe'!$A$33:$Y$485,'SD Abgabe'!$Y$28,FALSE)),M876)</f>
        <v>0</v>
      </c>
      <c r="AN876" s="91">
        <f t="shared" ca="1" si="271"/>
        <v>0</v>
      </c>
      <c r="AO876" s="98">
        <f t="shared" si="281"/>
        <v>3</v>
      </c>
      <c r="AP876" s="98">
        <f t="shared" si="272"/>
        <v>0</v>
      </c>
      <c r="AQ876" s="17" t="str">
        <f t="shared" si="273"/>
        <v>1900-1-Abgabe</v>
      </c>
    </row>
    <row r="877" spans="1:43">
      <c r="A877" s="98">
        <f t="shared" si="262"/>
        <v>0</v>
      </c>
      <c r="B877" s="98" t="str">
        <f>IF(C877=1,SUM($C$23:C877),"")</f>
        <v/>
      </c>
      <c r="C877" s="98">
        <f t="shared" si="263"/>
        <v>0</v>
      </c>
      <c r="D877" t="str">
        <f t="shared" si="275"/>
        <v>1900-1-Abgabe-</v>
      </c>
      <c r="E877" s="7" t="str">
        <f t="shared" ca="1" si="264"/>
        <v>-</v>
      </c>
      <c r="F877" s="7">
        <f t="shared" si="276"/>
        <v>1900</v>
      </c>
      <c r="G877" s="7">
        <f t="shared" si="277"/>
        <v>1</v>
      </c>
      <c r="H877" s="162">
        <f t="shared" si="274"/>
        <v>855</v>
      </c>
      <c r="I877" s="77"/>
      <c r="J877" s="78"/>
      <c r="K877" s="79"/>
      <c r="L877" s="80"/>
      <c r="M877" s="177"/>
      <c r="N877" s="309" t="str">
        <f t="shared" ca="1" si="265"/>
        <v/>
      </c>
      <c r="O877" s="310" t="str">
        <f ca="1">IFERROR(IF(VLOOKUP($E877,'SD Abgabe'!$A$32:$N$610,'SD Abgabe'!$D$28,FALSE)=0,"",VLOOKUP($E877,'SD Abgabe'!$A$32:$N$610,'SD Abgabe'!$D$28,FALSE)),"")</f>
        <v/>
      </c>
      <c r="P877" s="313"/>
      <c r="Q877" s="317" t="str">
        <f>IF(OR($M877=0,L877&lt;&gt;0),"",IFERROR(VLOOKUP($E877,'SD Abgabe'!$A$32:$N$610,'SD Abgabe'!$E$28,FALSE),""))</f>
        <v/>
      </c>
      <c r="R877" s="87"/>
      <c r="S877" s="81" t="str">
        <f t="shared" si="266"/>
        <v/>
      </c>
      <c r="T877" s="82">
        <f>IF(M877="Tierische Erzeugnisse",IF(OR($M877=0,L877&lt;&gt;0,U877&gt;0),"",IFERROR(VLOOKUP($E877,'SD Abgabe'!$A$32:$N$4326,'SD Abgabe'!$J$28,FALSE),0)),)</f>
        <v>0</v>
      </c>
      <c r="U877" s="83"/>
      <c r="V877" s="81" t="str">
        <f t="shared" si="278"/>
        <v/>
      </c>
      <c r="W877" s="82">
        <f>IF(M877="organische Düngemittel",IF(OR($M877=0,L877&lt;&gt;0,X877&gt;0),"",IFERROR(VLOOKUP($E877,'SD Abgabe'!$A$32:$N$4326,'SD Abgabe'!$J$28,FALSE),)),)</f>
        <v>0</v>
      </c>
      <c r="X877" s="84"/>
      <c r="Y877" s="85" t="str">
        <f ca="1">IFERROR(VLOOKUP($E877,'SD Abgabe'!$A$32:$N$610,Y$20,FALSE),"")</f>
        <v/>
      </c>
      <c r="Z877" s="86" t="str">
        <f ca="1">IFERROR(IF(AND(J877&lt;&gt;"eigene Stoffe",VLOOKUP($E877,'SD Abgabe'!$A$32:$N$610,'SD Abgabe'!$G$28,FALSE)=0),"",IF($L877&lt;&gt;0,"",IFERROR(IF(AND(P877&gt;0,O877&lt;&gt;"",Q877&lt;&gt;"t TM"),VLOOKUP($E877,'SD Abgabe'!$A$32:$N$610,'SD Abgabe'!$G$28,FALSE)/O877*P877,VLOOKUP($E877,'SD Abgabe'!$A$32:$N$610,'SD Abgabe'!$G$28,FALSE)),""))),"")</f>
        <v/>
      </c>
      <c r="AA877" s="87"/>
      <c r="AB877" s="86" t="str">
        <f ca="1">IFERROR(IF(AND(J877&lt;&gt;"eigene Stoffe",VLOOKUP($E877,'SD Abgabe'!$A$32:$N$610,'SD Abgabe'!$H$28,FALSE)=0),"",IF($L877&lt;&gt;0,"",IFERROR(IF(AND(P877&gt;0,O877&lt;&gt;"",Q877&lt;&gt;"t TM"),VLOOKUP($E877,'SD Abgabe'!$A$32:$N$610,'SD Abgabe'!$H$28,FALSE)/O877*P877,VLOOKUP($E877,'SD Abgabe'!$A$32:$N$610,'SD Abgabe'!$H$28,FALSE)),""))),"")</f>
        <v/>
      </c>
      <c r="AC877" s="87"/>
      <c r="AD877" s="424" t="s">
        <v>667</v>
      </c>
      <c r="AE877" s="26" t="str">
        <f>IF($M877=0,"",IFERROR(VLOOKUP($E877,'SD Abgabe'!$A$32:$N$556,AE$20,FALSE),""))</f>
        <v/>
      </c>
      <c r="AF877" s="15">
        <f t="shared" ca="1" si="279"/>
        <v>0</v>
      </c>
      <c r="AG877">
        <f t="shared" ca="1" si="267"/>
        <v>0</v>
      </c>
      <c r="AH877">
        <f t="shared" ca="1" si="268"/>
        <v>0</v>
      </c>
      <c r="AI877">
        <f t="shared" ca="1" si="269"/>
        <v>0</v>
      </c>
      <c r="AJ877">
        <f t="shared" ca="1" si="270"/>
        <v>0</v>
      </c>
      <c r="AK877">
        <f t="shared" si="280"/>
        <v>0</v>
      </c>
      <c r="AL877" s="28" t="e">
        <f ca="1">COUNTIF(OFFSET('SD Abgabe'!$C$32,VLOOKUP(J877,Art_Abgabe,3,FALSE),0,VLOOKUP(J877,Art_Abgabe,4,FALSE)-VLOOKUP(J877,Art_Abgabe,3,FALSE)+1,1),K877)</f>
        <v>#N/A</v>
      </c>
      <c r="AM877" s="14">
        <f ca="1">COUNTIF(OFFSET('SD Abgabe'!$M$32,VLOOKUP(E877,'SD Abgabe'!$A$33:$X$485,'SD Abgabe'!$X$28,FALSE),0,1,VLOOKUP(E877,'SD Abgabe'!$A$33:$Y$485,'SD Abgabe'!$Y$28,FALSE)),M877)</f>
        <v>0</v>
      </c>
      <c r="AN877" s="91">
        <f t="shared" ca="1" si="271"/>
        <v>0</v>
      </c>
      <c r="AO877" s="98">
        <f t="shared" si="281"/>
        <v>3</v>
      </c>
      <c r="AP877" s="98">
        <f t="shared" si="272"/>
        <v>0</v>
      </c>
      <c r="AQ877" s="17" t="str">
        <f t="shared" si="273"/>
        <v>1900-1-Abgabe</v>
      </c>
    </row>
    <row r="878" spans="1:43">
      <c r="A878" s="98">
        <f t="shared" si="262"/>
        <v>0</v>
      </c>
      <c r="B878" s="98" t="str">
        <f>IF(C878=1,SUM($C$23:C878),"")</f>
        <v/>
      </c>
      <c r="C878" s="98">
        <f t="shared" si="263"/>
        <v>0</v>
      </c>
      <c r="D878" t="str">
        <f t="shared" si="275"/>
        <v>1900-1-Abgabe-</v>
      </c>
      <c r="E878" s="7" t="str">
        <f t="shared" ca="1" si="264"/>
        <v>-</v>
      </c>
      <c r="F878" s="7">
        <f t="shared" si="276"/>
        <v>1900</v>
      </c>
      <c r="G878" s="7">
        <f t="shared" si="277"/>
        <v>1</v>
      </c>
      <c r="H878" s="162">
        <f t="shared" si="274"/>
        <v>856</v>
      </c>
      <c r="I878" s="77"/>
      <c r="J878" s="78"/>
      <c r="K878" s="79"/>
      <c r="L878" s="80"/>
      <c r="M878" s="177"/>
      <c r="N878" s="309" t="str">
        <f t="shared" ca="1" si="265"/>
        <v/>
      </c>
      <c r="O878" s="310" t="str">
        <f ca="1">IFERROR(IF(VLOOKUP($E878,'SD Abgabe'!$A$32:$N$610,'SD Abgabe'!$D$28,FALSE)=0,"",VLOOKUP($E878,'SD Abgabe'!$A$32:$N$610,'SD Abgabe'!$D$28,FALSE)),"")</f>
        <v/>
      </c>
      <c r="P878" s="313"/>
      <c r="Q878" s="317" t="str">
        <f>IF(OR($M878=0,L878&lt;&gt;0),"",IFERROR(VLOOKUP($E878,'SD Abgabe'!$A$32:$N$610,'SD Abgabe'!$E$28,FALSE),""))</f>
        <v/>
      </c>
      <c r="R878" s="87"/>
      <c r="S878" s="81" t="str">
        <f t="shared" si="266"/>
        <v/>
      </c>
      <c r="T878" s="82">
        <f>IF(M878="Tierische Erzeugnisse",IF(OR($M878=0,L878&lt;&gt;0,U878&gt;0),"",IFERROR(VLOOKUP($E878,'SD Abgabe'!$A$32:$N$4326,'SD Abgabe'!$J$28,FALSE),0)),)</f>
        <v>0</v>
      </c>
      <c r="U878" s="83"/>
      <c r="V878" s="81" t="str">
        <f t="shared" si="278"/>
        <v/>
      </c>
      <c r="W878" s="82">
        <f>IF(M878="organische Düngemittel",IF(OR($M878=0,L878&lt;&gt;0,X878&gt;0),"",IFERROR(VLOOKUP($E878,'SD Abgabe'!$A$32:$N$4326,'SD Abgabe'!$J$28,FALSE),)),)</f>
        <v>0</v>
      </c>
      <c r="X878" s="84"/>
      <c r="Y878" s="85" t="str">
        <f ca="1">IFERROR(VLOOKUP($E878,'SD Abgabe'!$A$32:$N$610,Y$20,FALSE),"")</f>
        <v/>
      </c>
      <c r="Z878" s="86" t="str">
        <f ca="1">IFERROR(IF(AND(J878&lt;&gt;"eigene Stoffe",VLOOKUP($E878,'SD Abgabe'!$A$32:$N$610,'SD Abgabe'!$G$28,FALSE)=0),"",IF($L878&lt;&gt;0,"",IFERROR(IF(AND(P878&gt;0,O878&lt;&gt;"",Q878&lt;&gt;"t TM"),VLOOKUP($E878,'SD Abgabe'!$A$32:$N$610,'SD Abgabe'!$G$28,FALSE)/O878*P878,VLOOKUP($E878,'SD Abgabe'!$A$32:$N$610,'SD Abgabe'!$G$28,FALSE)),""))),"")</f>
        <v/>
      </c>
      <c r="AA878" s="87"/>
      <c r="AB878" s="86" t="str">
        <f ca="1">IFERROR(IF(AND(J878&lt;&gt;"eigene Stoffe",VLOOKUP($E878,'SD Abgabe'!$A$32:$N$610,'SD Abgabe'!$H$28,FALSE)=0),"",IF($L878&lt;&gt;0,"",IFERROR(IF(AND(P878&gt;0,O878&lt;&gt;"",Q878&lt;&gt;"t TM"),VLOOKUP($E878,'SD Abgabe'!$A$32:$N$610,'SD Abgabe'!$H$28,FALSE)/O878*P878,VLOOKUP($E878,'SD Abgabe'!$A$32:$N$610,'SD Abgabe'!$H$28,FALSE)),""))),"")</f>
        <v/>
      </c>
      <c r="AC878" s="87"/>
      <c r="AD878" s="424" t="s">
        <v>667</v>
      </c>
      <c r="AE878" s="26" t="str">
        <f>IF($M878=0,"",IFERROR(VLOOKUP($E878,'SD Abgabe'!$A$32:$N$556,AE$20,FALSE),""))</f>
        <v/>
      </c>
      <c r="AF878" s="15">
        <f t="shared" ca="1" si="279"/>
        <v>0</v>
      </c>
      <c r="AG878">
        <f t="shared" ca="1" si="267"/>
        <v>0</v>
      </c>
      <c r="AH878">
        <f t="shared" ca="1" si="268"/>
        <v>0</v>
      </c>
      <c r="AI878">
        <f t="shared" ca="1" si="269"/>
        <v>0</v>
      </c>
      <c r="AJ878">
        <f t="shared" ca="1" si="270"/>
        <v>0</v>
      </c>
      <c r="AK878">
        <f t="shared" si="280"/>
        <v>0</v>
      </c>
      <c r="AL878" s="28" t="e">
        <f ca="1">COUNTIF(OFFSET('SD Abgabe'!$C$32,VLOOKUP(J878,Art_Abgabe,3,FALSE),0,VLOOKUP(J878,Art_Abgabe,4,FALSE)-VLOOKUP(J878,Art_Abgabe,3,FALSE)+1,1),K878)</f>
        <v>#N/A</v>
      </c>
      <c r="AM878" s="14">
        <f ca="1">COUNTIF(OFFSET('SD Abgabe'!$M$32,VLOOKUP(E878,'SD Abgabe'!$A$33:$X$485,'SD Abgabe'!$X$28,FALSE),0,1,VLOOKUP(E878,'SD Abgabe'!$A$33:$Y$485,'SD Abgabe'!$Y$28,FALSE)),M878)</f>
        <v>0</v>
      </c>
      <c r="AN878" s="91">
        <f t="shared" ca="1" si="271"/>
        <v>0</v>
      </c>
      <c r="AO878" s="98">
        <f t="shared" si="281"/>
        <v>3</v>
      </c>
      <c r="AP878" s="98">
        <f t="shared" si="272"/>
        <v>0</v>
      </c>
      <c r="AQ878" s="17" t="str">
        <f t="shared" si="273"/>
        <v>1900-1-Abgabe</v>
      </c>
    </row>
    <row r="879" spans="1:43">
      <c r="A879" s="98">
        <f t="shared" si="262"/>
        <v>0</v>
      </c>
      <c r="B879" s="98" t="str">
        <f>IF(C879=1,SUM($C$23:C879),"")</f>
        <v/>
      </c>
      <c r="C879" s="98">
        <f t="shared" si="263"/>
        <v>0</v>
      </c>
      <c r="D879" t="str">
        <f t="shared" si="275"/>
        <v>1900-1-Abgabe-</v>
      </c>
      <c r="E879" s="7" t="str">
        <f t="shared" ca="1" si="264"/>
        <v>-</v>
      </c>
      <c r="F879" s="7">
        <f t="shared" si="276"/>
        <v>1900</v>
      </c>
      <c r="G879" s="7">
        <f t="shared" si="277"/>
        <v>1</v>
      </c>
      <c r="H879" s="162">
        <f t="shared" si="274"/>
        <v>857</v>
      </c>
      <c r="I879" s="77"/>
      <c r="J879" s="78"/>
      <c r="K879" s="79"/>
      <c r="L879" s="80"/>
      <c r="M879" s="177"/>
      <c r="N879" s="309" t="str">
        <f t="shared" ca="1" si="265"/>
        <v/>
      </c>
      <c r="O879" s="310" t="str">
        <f ca="1">IFERROR(IF(VLOOKUP($E879,'SD Abgabe'!$A$32:$N$610,'SD Abgabe'!$D$28,FALSE)=0,"",VLOOKUP($E879,'SD Abgabe'!$A$32:$N$610,'SD Abgabe'!$D$28,FALSE)),"")</f>
        <v/>
      </c>
      <c r="P879" s="313"/>
      <c r="Q879" s="317" t="str">
        <f>IF(OR($M879=0,L879&lt;&gt;0),"",IFERROR(VLOOKUP($E879,'SD Abgabe'!$A$32:$N$610,'SD Abgabe'!$E$28,FALSE),""))</f>
        <v/>
      </c>
      <c r="R879" s="87"/>
      <c r="S879" s="81" t="str">
        <f t="shared" si="266"/>
        <v/>
      </c>
      <c r="T879" s="82">
        <f>IF(M879="Tierische Erzeugnisse",IF(OR($M879=0,L879&lt;&gt;0,U879&gt;0),"",IFERROR(VLOOKUP($E879,'SD Abgabe'!$A$32:$N$4326,'SD Abgabe'!$J$28,FALSE),0)),)</f>
        <v>0</v>
      </c>
      <c r="U879" s="83"/>
      <c r="V879" s="81" t="str">
        <f t="shared" si="278"/>
        <v/>
      </c>
      <c r="W879" s="82">
        <f>IF(M879="organische Düngemittel",IF(OR($M879=0,L879&lt;&gt;0,X879&gt;0),"",IFERROR(VLOOKUP($E879,'SD Abgabe'!$A$32:$N$4326,'SD Abgabe'!$J$28,FALSE),)),)</f>
        <v>0</v>
      </c>
      <c r="X879" s="84"/>
      <c r="Y879" s="85" t="str">
        <f ca="1">IFERROR(VLOOKUP($E879,'SD Abgabe'!$A$32:$N$610,Y$20,FALSE),"")</f>
        <v/>
      </c>
      <c r="Z879" s="86" t="str">
        <f ca="1">IFERROR(IF(AND(J879&lt;&gt;"eigene Stoffe",VLOOKUP($E879,'SD Abgabe'!$A$32:$N$610,'SD Abgabe'!$G$28,FALSE)=0),"",IF($L879&lt;&gt;0,"",IFERROR(IF(AND(P879&gt;0,O879&lt;&gt;"",Q879&lt;&gt;"t TM"),VLOOKUP($E879,'SD Abgabe'!$A$32:$N$610,'SD Abgabe'!$G$28,FALSE)/O879*P879,VLOOKUP($E879,'SD Abgabe'!$A$32:$N$610,'SD Abgabe'!$G$28,FALSE)),""))),"")</f>
        <v/>
      </c>
      <c r="AA879" s="87"/>
      <c r="AB879" s="86" t="str">
        <f ca="1">IFERROR(IF(AND(J879&lt;&gt;"eigene Stoffe",VLOOKUP($E879,'SD Abgabe'!$A$32:$N$610,'SD Abgabe'!$H$28,FALSE)=0),"",IF($L879&lt;&gt;0,"",IFERROR(IF(AND(P879&gt;0,O879&lt;&gt;"",Q879&lt;&gt;"t TM"),VLOOKUP($E879,'SD Abgabe'!$A$32:$N$610,'SD Abgabe'!$H$28,FALSE)/O879*P879,VLOOKUP($E879,'SD Abgabe'!$A$32:$N$610,'SD Abgabe'!$H$28,FALSE)),""))),"")</f>
        <v/>
      </c>
      <c r="AC879" s="87"/>
      <c r="AD879" s="424" t="s">
        <v>667</v>
      </c>
      <c r="AE879" s="26" t="str">
        <f>IF($M879=0,"",IFERROR(VLOOKUP($E879,'SD Abgabe'!$A$32:$N$556,AE$20,FALSE),""))</f>
        <v/>
      </c>
      <c r="AF879" s="15">
        <f t="shared" ca="1" si="279"/>
        <v>0</v>
      </c>
      <c r="AG879">
        <f t="shared" ca="1" si="267"/>
        <v>0</v>
      </c>
      <c r="AH879">
        <f t="shared" ca="1" si="268"/>
        <v>0</v>
      </c>
      <c r="AI879">
        <f t="shared" ca="1" si="269"/>
        <v>0</v>
      </c>
      <c r="AJ879">
        <f t="shared" ca="1" si="270"/>
        <v>0</v>
      </c>
      <c r="AK879">
        <f t="shared" si="280"/>
        <v>0</v>
      </c>
      <c r="AL879" s="28" t="e">
        <f ca="1">COUNTIF(OFFSET('SD Abgabe'!$C$32,VLOOKUP(J879,Art_Abgabe,3,FALSE),0,VLOOKUP(J879,Art_Abgabe,4,FALSE)-VLOOKUP(J879,Art_Abgabe,3,FALSE)+1,1),K879)</f>
        <v>#N/A</v>
      </c>
      <c r="AM879" s="14">
        <f ca="1">COUNTIF(OFFSET('SD Abgabe'!$M$32,VLOOKUP(E879,'SD Abgabe'!$A$33:$X$485,'SD Abgabe'!$X$28,FALSE),0,1,VLOOKUP(E879,'SD Abgabe'!$A$33:$Y$485,'SD Abgabe'!$Y$28,FALSE)),M879)</f>
        <v>0</v>
      </c>
      <c r="AN879" s="91">
        <f t="shared" ca="1" si="271"/>
        <v>0</v>
      </c>
      <c r="AO879" s="98">
        <f t="shared" si="281"/>
        <v>3</v>
      </c>
      <c r="AP879" s="98">
        <f t="shared" si="272"/>
        <v>0</v>
      </c>
      <c r="AQ879" s="17" t="str">
        <f t="shared" si="273"/>
        <v>1900-1-Abgabe</v>
      </c>
    </row>
    <row r="880" spans="1:43">
      <c r="A880" s="98">
        <f t="shared" si="262"/>
        <v>0</v>
      </c>
      <c r="B880" s="98" t="str">
        <f>IF(C880=1,SUM($C$23:C880),"")</f>
        <v/>
      </c>
      <c r="C880" s="98">
        <f t="shared" si="263"/>
        <v>0</v>
      </c>
      <c r="D880" t="str">
        <f t="shared" si="275"/>
        <v>1900-1-Abgabe-</v>
      </c>
      <c r="E880" s="7" t="str">
        <f t="shared" ca="1" si="264"/>
        <v>-</v>
      </c>
      <c r="F880" s="7">
        <f t="shared" si="276"/>
        <v>1900</v>
      </c>
      <c r="G880" s="7">
        <f t="shared" si="277"/>
        <v>1</v>
      </c>
      <c r="H880" s="162">
        <f t="shared" si="274"/>
        <v>858</v>
      </c>
      <c r="I880" s="77"/>
      <c r="J880" s="78"/>
      <c r="K880" s="79"/>
      <c r="L880" s="80"/>
      <c r="M880" s="177"/>
      <c r="N880" s="309" t="str">
        <f t="shared" ca="1" si="265"/>
        <v/>
      </c>
      <c r="O880" s="310" t="str">
        <f ca="1">IFERROR(IF(VLOOKUP($E880,'SD Abgabe'!$A$32:$N$610,'SD Abgabe'!$D$28,FALSE)=0,"",VLOOKUP($E880,'SD Abgabe'!$A$32:$N$610,'SD Abgabe'!$D$28,FALSE)),"")</f>
        <v/>
      </c>
      <c r="P880" s="313"/>
      <c r="Q880" s="317" t="str">
        <f>IF(OR($M880=0,L880&lt;&gt;0),"",IFERROR(VLOOKUP($E880,'SD Abgabe'!$A$32:$N$610,'SD Abgabe'!$E$28,FALSE),""))</f>
        <v/>
      </c>
      <c r="R880" s="87"/>
      <c r="S880" s="81" t="str">
        <f t="shared" si="266"/>
        <v/>
      </c>
      <c r="T880" s="82">
        <f>IF(M880="Tierische Erzeugnisse",IF(OR($M880=0,L880&lt;&gt;0,U880&gt;0),"",IFERROR(VLOOKUP($E880,'SD Abgabe'!$A$32:$N$4326,'SD Abgabe'!$J$28,FALSE),0)),)</f>
        <v>0</v>
      </c>
      <c r="U880" s="83"/>
      <c r="V880" s="81" t="str">
        <f t="shared" si="278"/>
        <v/>
      </c>
      <c r="W880" s="82">
        <f>IF(M880="organische Düngemittel",IF(OR($M880=0,L880&lt;&gt;0,X880&gt;0),"",IFERROR(VLOOKUP($E880,'SD Abgabe'!$A$32:$N$4326,'SD Abgabe'!$J$28,FALSE),)),)</f>
        <v>0</v>
      </c>
      <c r="X880" s="84"/>
      <c r="Y880" s="85" t="str">
        <f ca="1">IFERROR(VLOOKUP($E880,'SD Abgabe'!$A$32:$N$610,Y$20,FALSE),"")</f>
        <v/>
      </c>
      <c r="Z880" s="86" t="str">
        <f ca="1">IFERROR(IF(AND(J880&lt;&gt;"eigene Stoffe",VLOOKUP($E880,'SD Abgabe'!$A$32:$N$610,'SD Abgabe'!$G$28,FALSE)=0),"",IF($L880&lt;&gt;0,"",IFERROR(IF(AND(P880&gt;0,O880&lt;&gt;"",Q880&lt;&gt;"t TM"),VLOOKUP($E880,'SD Abgabe'!$A$32:$N$610,'SD Abgabe'!$G$28,FALSE)/O880*P880,VLOOKUP($E880,'SD Abgabe'!$A$32:$N$610,'SD Abgabe'!$G$28,FALSE)),""))),"")</f>
        <v/>
      </c>
      <c r="AA880" s="87"/>
      <c r="AB880" s="86" t="str">
        <f ca="1">IFERROR(IF(AND(J880&lt;&gt;"eigene Stoffe",VLOOKUP($E880,'SD Abgabe'!$A$32:$N$610,'SD Abgabe'!$H$28,FALSE)=0),"",IF($L880&lt;&gt;0,"",IFERROR(IF(AND(P880&gt;0,O880&lt;&gt;"",Q880&lt;&gt;"t TM"),VLOOKUP($E880,'SD Abgabe'!$A$32:$N$610,'SD Abgabe'!$H$28,FALSE)/O880*P880,VLOOKUP($E880,'SD Abgabe'!$A$32:$N$610,'SD Abgabe'!$H$28,FALSE)),""))),"")</f>
        <v/>
      </c>
      <c r="AC880" s="87"/>
      <c r="AD880" s="424" t="s">
        <v>667</v>
      </c>
      <c r="AE880" s="26" t="str">
        <f>IF($M880=0,"",IFERROR(VLOOKUP($E880,'SD Abgabe'!$A$32:$N$556,AE$20,FALSE),""))</f>
        <v/>
      </c>
      <c r="AF880" s="15">
        <f t="shared" ca="1" si="279"/>
        <v>0</v>
      </c>
      <c r="AG880">
        <f t="shared" ca="1" si="267"/>
        <v>0</v>
      </c>
      <c r="AH880">
        <f t="shared" ca="1" si="268"/>
        <v>0</v>
      </c>
      <c r="AI880">
        <f t="shared" ca="1" si="269"/>
        <v>0</v>
      </c>
      <c r="AJ880">
        <f t="shared" ca="1" si="270"/>
        <v>0</v>
      </c>
      <c r="AK880">
        <f t="shared" si="280"/>
        <v>0</v>
      </c>
      <c r="AL880" s="28" t="e">
        <f ca="1">COUNTIF(OFFSET('SD Abgabe'!$C$32,VLOOKUP(J880,Art_Abgabe,3,FALSE),0,VLOOKUP(J880,Art_Abgabe,4,FALSE)-VLOOKUP(J880,Art_Abgabe,3,FALSE)+1,1),K880)</f>
        <v>#N/A</v>
      </c>
      <c r="AM880" s="14">
        <f ca="1">COUNTIF(OFFSET('SD Abgabe'!$M$32,VLOOKUP(E880,'SD Abgabe'!$A$33:$X$485,'SD Abgabe'!$X$28,FALSE),0,1,VLOOKUP(E880,'SD Abgabe'!$A$33:$Y$485,'SD Abgabe'!$Y$28,FALSE)),M880)</f>
        <v>0</v>
      </c>
      <c r="AN880" s="91">
        <f t="shared" ca="1" si="271"/>
        <v>0</v>
      </c>
      <c r="AO880" s="98">
        <f t="shared" si="281"/>
        <v>3</v>
      </c>
      <c r="AP880" s="98">
        <f t="shared" si="272"/>
        <v>0</v>
      </c>
      <c r="AQ880" s="17" t="str">
        <f t="shared" si="273"/>
        <v>1900-1-Abgabe</v>
      </c>
    </row>
    <row r="881" spans="1:43">
      <c r="A881" s="98">
        <f t="shared" si="262"/>
        <v>0</v>
      </c>
      <c r="B881" s="98" t="str">
        <f>IF(C881=1,SUM($C$23:C881),"")</f>
        <v/>
      </c>
      <c r="C881" s="98">
        <f t="shared" si="263"/>
        <v>0</v>
      </c>
      <c r="D881" t="str">
        <f t="shared" si="275"/>
        <v>1900-1-Abgabe-</v>
      </c>
      <c r="E881" s="7" t="str">
        <f t="shared" ca="1" si="264"/>
        <v>-</v>
      </c>
      <c r="F881" s="7">
        <f t="shared" si="276"/>
        <v>1900</v>
      </c>
      <c r="G881" s="7">
        <f t="shared" si="277"/>
        <v>1</v>
      </c>
      <c r="H881" s="162">
        <f t="shared" si="274"/>
        <v>859</v>
      </c>
      <c r="I881" s="77"/>
      <c r="J881" s="78"/>
      <c r="K881" s="79"/>
      <c r="L881" s="80"/>
      <c r="M881" s="177"/>
      <c r="N881" s="309" t="str">
        <f t="shared" ca="1" si="265"/>
        <v/>
      </c>
      <c r="O881" s="310" t="str">
        <f ca="1">IFERROR(IF(VLOOKUP($E881,'SD Abgabe'!$A$32:$N$610,'SD Abgabe'!$D$28,FALSE)=0,"",VLOOKUP($E881,'SD Abgabe'!$A$32:$N$610,'SD Abgabe'!$D$28,FALSE)),"")</f>
        <v/>
      </c>
      <c r="P881" s="313"/>
      <c r="Q881" s="317" t="str">
        <f>IF(OR($M881=0,L881&lt;&gt;0),"",IFERROR(VLOOKUP($E881,'SD Abgabe'!$A$32:$N$610,'SD Abgabe'!$E$28,FALSE),""))</f>
        <v/>
      </c>
      <c r="R881" s="87"/>
      <c r="S881" s="81" t="str">
        <f t="shared" si="266"/>
        <v/>
      </c>
      <c r="T881" s="82">
        <f>IF(M881="Tierische Erzeugnisse",IF(OR($M881=0,L881&lt;&gt;0,U881&gt;0),"",IFERROR(VLOOKUP($E881,'SD Abgabe'!$A$32:$N$4326,'SD Abgabe'!$J$28,FALSE),0)),)</f>
        <v>0</v>
      </c>
      <c r="U881" s="83"/>
      <c r="V881" s="81" t="str">
        <f t="shared" si="278"/>
        <v/>
      </c>
      <c r="W881" s="82">
        <f>IF(M881="organische Düngemittel",IF(OR($M881=0,L881&lt;&gt;0,X881&gt;0),"",IFERROR(VLOOKUP($E881,'SD Abgabe'!$A$32:$N$4326,'SD Abgabe'!$J$28,FALSE),)),)</f>
        <v>0</v>
      </c>
      <c r="X881" s="84"/>
      <c r="Y881" s="85" t="str">
        <f ca="1">IFERROR(VLOOKUP($E881,'SD Abgabe'!$A$32:$N$610,Y$20,FALSE),"")</f>
        <v/>
      </c>
      <c r="Z881" s="86" t="str">
        <f ca="1">IFERROR(IF(AND(J881&lt;&gt;"eigene Stoffe",VLOOKUP($E881,'SD Abgabe'!$A$32:$N$610,'SD Abgabe'!$G$28,FALSE)=0),"",IF($L881&lt;&gt;0,"",IFERROR(IF(AND(P881&gt;0,O881&lt;&gt;"",Q881&lt;&gt;"t TM"),VLOOKUP($E881,'SD Abgabe'!$A$32:$N$610,'SD Abgabe'!$G$28,FALSE)/O881*P881,VLOOKUP($E881,'SD Abgabe'!$A$32:$N$610,'SD Abgabe'!$G$28,FALSE)),""))),"")</f>
        <v/>
      </c>
      <c r="AA881" s="87"/>
      <c r="AB881" s="86" t="str">
        <f ca="1">IFERROR(IF(AND(J881&lt;&gt;"eigene Stoffe",VLOOKUP($E881,'SD Abgabe'!$A$32:$N$610,'SD Abgabe'!$H$28,FALSE)=0),"",IF($L881&lt;&gt;0,"",IFERROR(IF(AND(P881&gt;0,O881&lt;&gt;"",Q881&lt;&gt;"t TM"),VLOOKUP($E881,'SD Abgabe'!$A$32:$N$610,'SD Abgabe'!$H$28,FALSE)/O881*P881,VLOOKUP($E881,'SD Abgabe'!$A$32:$N$610,'SD Abgabe'!$H$28,FALSE)),""))),"")</f>
        <v/>
      </c>
      <c r="AC881" s="87"/>
      <c r="AD881" s="424" t="s">
        <v>667</v>
      </c>
      <c r="AE881" s="26" t="str">
        <f>IF($M881=0,"",IFERROR(VLOOKUP($E881,'SD Abgabe'!$A$32:$N$556,AE$20,FALSE),""))</f>
        <v/>
      </c>
      <c r="AF881" s="15">
        <f t="shared" ca="1" si="279"/>
        <v>0</v>
      </c>
      <c r="AG881">
        <f t="shared" ca="1" si="267"/>
        <v>0</v>
      </c>
      <c r="AH881">
        <f t="shared" ca="1" si="268"/>
        <v>0</v>
      </c>
      <c r="AI881">
        <f t="shared" ca="1" si="269"/>
        <v>0</v>
      </c>
      <c r="AJ881">
        <f t="shared" ca="1" si="270"/>
        <v>0</v>
      </c>
      <c r="AK881">
        <f t="shared" si="280"/>
        <v>0</v>
      </c>
      <c r="AL881" s="28" t="e">
        <f ca="1">COUNTIF(OFFSET('SD Abgabe'!$C$32,VLOOKUP(J881,Art_Abgabe,3,FALSE),0,VLOOKUP(J881,Art_Abgabe,4,FALSE)-VLOOKUP(J881,Art_Abgabe,3,FALSE)+1,1),K881)</f>
        <v>#N/A</v>
      </c>
      <c r="AM881" s="14">
        <f ca="1">COUNTIF(OFFSET('SD Abgabe'!$M$32,VLOOKUP(E881,'SD Abgabe'!$A$33:$X$485,'SD Abgabe'!$X$28,FALSE),0,1,VLOOKUP(E881,'SD Abgabe'!$A$33:$Y$485,'SD Abgabe'!$Y$28,FALSE)),M881)</f>
        <v>0</v>
      </c>
      <c r="AN881" s="91">
        <f t="shared" ca="1" si="271"/>
        <v>0</v>
      </c>
      <c r="AO881" s="98">
        <f t="shared" si="281"/>
        <v>3</v>
      </c>
      <c r="AP881" s="98">
        <f t="shared" si="272"/>
        <v>0</v>
      </c>
      <c r="AQ881" s="17" t="str">
        <f t="shared" si="273"/>
        <v>1900-1-Abgabe</v>
      </c>
    </row>
    <row r="882" spans="1:43">
      <c r="A882" s="98">
        <f t="shared" si="262"/>
        <v>0</v>
      </c>
      <c r="B882" s="98" t="str">
        <f>IF(C882=1,SUM($C$23:C882),"")</f>
        <v/>
      </c>
      <c r="C882" s="98">
        <f t="shared" si="263"/>
        <v>0</v>
      </c>
      <c r="D882" t="str">
        <f t="shared" si="275"/>
        <v>1900-1-Abgabe-</v>
      </c>
      <c r="E882" s="7" t="str">
        <f t="shared" ca="1" si="264"/>
        <v>-</v>
      </c>
      <c r="F882" s="7">
        <f t="shared" si="276"/>
        <v>1900</v>
      </c>
      <c r="G882" s="7">
        <f t="shared" si="277"/>
        <v>1</v>
      </c>
      <c r="H882" s="162">
        <f t="shared" si="274"/>
        <v>860</v>
      </c>
      <c r="I882" s="77"/>
      <c r="J882" s="78"/>
      <c r="K882" s="79"/>
      <c r="L882" s="80"/>
      <c r="M882" s="177"/>
      <c r="N882" s="309" t="str">
        <f t="shared" ca="1" si="265"/>
        <v/>
      </c>
      <c r="O882" s="310" t="str">
        <f ca="1">IFERROR(IF(VLOOKUP($E882,'SD Abgabe'!$A$32:$N$610,'SD Abgabe'!$D$28,FALSE)=0,"",VLOOKUP($E882,'SD Abgabe'!$A$32:$N$610,'SD Abgabe'!$D$28,FALSE)),"")</f>
        <v/>
      </c>
      <c r="P882" s="313"/>
      <c r="Q882" s="317" t="str">
        <f>IF(OR($M882=0,L882&lt;&gt;0),"",IFERROR(VLOOKUP($E882,'SD Abgabe'!$A$32:$N$610,'SD Abgabe'!$E$28,FALSE),""))</f>
        <v/>
      </c>
      <c r="R882" s="87"/>
      <c r="S882" s="81" t="str">
        <f t="shared" si="266"/>
        <v/>
      </c>
      <c r="T882" s="82">
        <f>IF(M882="Tierische Erzeugnisse",IF(OR($M882=0,L882&lt;&gt;0,U882&gt;0),"",IFERROR(VLOOKUP($E882,'SD Abgabe'!$A$32:$N$4326,'SD Abgabe'!$J$28,FALSE),0)),)</f>
        <v>0</v>
      </c>
      <c r="U882" s="83"/>
      <c r="V882" s="81" t="str">
        <f t="shared" si="278"/>
        <v/>
      </c>
      <c r="W882" s="82">
        <f>IF(M882="organische Düngemittel",IF(OR($M882=0,L882&lt;&gt;0,X882&gt;0),"",IFERROR(VLOOKUP($E882,'SD Abgabe'!$A$32:$N$4326,'SD Abgabe'!$J$28,FALSE),)),)</f>
        <v>0</v>
      </c>
      <c r="X882" s="84"/>
      <c r="Y882" s="85" t="str">
        <f ca="1">IFERROR(VLOOKUP($E882,'SD Abgabe'!$A$32:$N$610,Y$20,FALSE),"")</f>
        <v/>
      </c>
      <c r="Z882" s="86" t="str">
        <f ca="1">IFERROR(IF(AND(J882&lt;&gt;"eigene Stoffe",VLOOKUP($E882,'SD Abgabe'!$A$32:$N$610,'SD Abgabe'!$G$28,FALSE)=0),"",IF($L882&lt;&gt;0,"",IFERROR(IF(AND(P882&gt;0,O882&lt;&gt;"",Q882&lt;&gt;"t TM"),VLOOKUP($E882,'SD Abgabe'!$A$32:$N$610,'SD Abgabe'!$G$28,FALSE)/O882*P882,VLOOKUP($E882,'SD Abgabe'!$A$32:$N$610,'SD Abgabe'!$G$28,FALSE)),""))),"")</f>
        <v/>
      </c>
      <c r="AA882" s="87"/>
      <c r="AB882" s="86" t="str">
        <f ca="1">IFERROR(IF(AND(J882&lt;&gt;"eigene Stoffe",VLOOKUP($E882,'SD Abgabe'!$A$32:$N$610,'SD Abgabe'!$H$28,FALSE)=0),"",IF($L882&lt;&gt;0,"",IFERROR(IF(AND(P882&gt;0,O882&lt;&gt;"",Q882&lt;&gt;"t TM"),VLOOKUP($E882,'SD Abgabe'!$A$32:$N$610,'SD Abgabe'!$H$28,FALSE)/O882*P882,VLOOKUP($E882,'SD Abgabe'!$A$32:$N$610,'SD Abgabe'!$H$28,FALSE)),""))),"")</f>
        <v/>
      </c>
      <c r="AC882" s="87"/>
      <c r="AD882" s="424" t="s">
        <v>667</v>
      </c>
      <c r="AE882" s="26" t="str">
        <f>IF($M882=0,"",IFERROR(VLOOKUP($E882,'SD Abgabe'!$A$32:$N$556,AE$20,FALSE),""))</f>
        <v/>
      </c>
      <c r="AF882" s="15">
        <f t="shared" ca="1" si="279"/>
        <v>0</v>
      </c>
      <c r="AG882">
        <f t="shared" ca="1" si="267"/>
        <v>0</v>
      </c>
      <c r="AH882">
        <f t="shared" ca="1" si="268"/>
        <v>0</v>
      </c>
      <c r="AI882">
        <f t="shared" ca="1" si="269"/>
        <v>0</v>
      </c>
      <c r="AJ882">
        <f t="shared" ca="1" si="270"/>
        <v>0</v>
      </c>
      <c r="AK882">
        <f t="shared" si="280"/>
        <v>0</v>
      </c>
      <c r="AL882" s="28" t="e">
        <f ca="1">COUNTIF(OFFSET('SD Abgabe'!$C$32,VLOOKUP(J882,Art_Abgabe,3,FALSE),0,VLOOKUP(J882,Art_Abgabe,4,FALSE)-VLOOKUP(J882,Art_Abgabe,3,FALSE)+1,1),K882)</f>
        <v>#N/A</v>
      </c>
      <c r="AM882" s="14">
        <f ca="1">COUNTIF(OFFSET('SD Abgabe'!$M$32,VLOOKUP(E882,'SD Abgabe'!$A$33:$X$485,'SD Abgabe'!$X$28,FALSE),0,1,VLOOKUP(E882,'SD Abgabe'!$A$33:$Y$485,'SD Abgabe'!$Y$28,FALSE)),M882)</f>
        <v>0</v>
      </c>
      <c r="AN882" s="91">
        <f t="shared" ca="1" si="271"/>
        <v>0</v>
      </c>
      <c r="AO882" s="98">
        <f t="shared" si="281"/>
        <v>3</v>
      </c>
      <c r="AP882" s="98">
        <f t="shared" si="272"/>
        <v>0</v>
      </c>
      <c r="AQ882" s="17" t="str">
        <f t="shared" si="273"/>
        <v>1900-1-Abgabe</v>
      </c>
    </row>
    <row r="883" spans="1:43">
      <c r="A883" s="98">
        <f t="shared" si="262"/>
        <v>0</v>
      </c>
      <c r="B883" s="98" t="str">
        <f>IF(C883=1,SUM($C$23:C883),"")</f>
        <v/>
      </c>
      <c r="C883" s="98">
        <f t="shared" si="263"/>
        <v>0</v>
      </c>
      <c r="D883" t="str">
        <f t="shared" si="275"/>
        <v>1900-1-Abgabe-</v>
      </c>
      <c r="E883" s="7" t="str">
        <f t="shared" ca="1" si="264"/>
        <v>-</v>
      </c>
      <c r="F883" s="7">
        <f t="shared" si="276"/>
        <v>1900</v>
      </c>
      <c r="G883" s="7">
        <f t="shared" si="277"/>
        <v>1</v>
      </c>
      <c r="H883" s="162">
        <f t="shared" si="274"/>
        <v>861</v>
      </c>
      <c r="I883" s="77"/>
      <c r="J883" s="78"/>
      <c r="K883" s="79"/>
      <c r="L883" s="80"/>
      <c r="M883" s="177"/>
      <c r="N883" s="309" t="str">
        <f t="shared" ca="1" si="265"/>
        <v/>
      </c>
      <c r="O883" s="310" t="str">
        <f ca="1">IFERROR(IF(VLOOKUP($E883,'SD Abgabe'!$A$32:$N$610,'SD Abgabe'!$D$28,FALSE)=0,"",VLOOKUP($E883,'SD Abgabe'!$A$32:$N$610,'SD Abgabe'!$D$28,FALSE)),"")</f>
        <v/>
      </c>
      <c r="P883" s="313"/>
      <c r="Q883" s="317" t="str">
        <f>IF(OR($M883=0,L883&lt;&gt;0),"",IFERROR(VLOOKUP($E883,'SD Abgabe'!$A$32:$N$610,'SD Abgabe'!$E$28,FALSE),""))</f>
        <v/>
      </c>
      <c r="R883" s="87"/>
      <c r="S883" s="81" t="str">
        <f t="shared" si="266"/>
        <v/>
      </c>
      <c r="T883" s="82">
        <f>IF(M883="Tierische Erzeugnisse",IF(OR($M883=0,L883&lt;&gt;0,U883&gt;0),"",IFERROR(VLOOKUP($E883,'SD Abgabe'!$A$32:$N$4326,'SD Abgabe'!$J$28,FALSE),0)),)</f>
        <v>0</v>
      </c>
      <c r="U883" s="83"/>
      <c r="V883" s="81" t="str">
        <f t="shared" si="278"/>
        <v/>
      </c>
      <c r="W883" s="82">
        <f>IF(M883="organische Düngemittel",IF(OR($M883=0,L883&lt;&gt;0,X883&gt;0),"",IFERROR(VLOOKUP($E883,'SD Abgabe'!$A$32:$N$4326,'SD Abgabe'!$J$28,FALSE),)),)</f>
        <v>0</v>
      </c>
      <c r="X883" s="84"/>
      <c r="Y883" s="85" t="str">
        <f ca="1">IFERROR(VLOOKUP($E883,'SD Abgabe'!$A$32:$N$610,Y$20,FALSE),"")</f>
        <v/>
      </c>
      <c r="Z883" s="86" t="str">
        <f ca="1">IFERROR(IF(AND(J883&lt;&gt;"eigene Stoffe",VLOOKUP($E883,'SD Abgabe'!$A$32:$N$610,'SD Abgabe'!$G$28,FALSE)=0),"",IF($L883&lt;&gt;0,"",IFERROR(IF(AND(P883&gt;0,O883&lt;&gt;"",Q883&lt;&gt;"t TM"),VLOOKUP($E883,'SD Abgabe'!$A$32:$N$610,'SD Abgabe'!$G$28,FALSE)/O883*P883,VLOOKUP($E883,'SD Abgabe'!$A$32:$N$610,'SD Abgabe'!$G$28,FALSE)),""))),"")</f>
        <v/>
      </c>
      <c r="AA883" s="87"/>
      <c r="AB883" s="86" t="str">
        <f ca="1">IFERROR(IF(AND(J883&lt;&gt;"eigene Stoffe",VLOOKUP($E883,'SD Abgabe'!$A$32:$N$610,'SD Abgabe'!$H$28,FALSE)=0),"",IF($L883&lt;&gt;0,"",IFERROR(IF(AND(P883&gt;0,O883&lt;&gt;"",Q883&lt;&gt;"t TM"),VLOOKUP($E883,'SD Abgabe'!$A$32:$N$610,'SD Abgabe'!$H$28,FALSE)/O883*P883,VLOOKUP($E883,'SD Abgabe'!$A$32:$N$610,'SD Abgabe'!$H$28,FALSE)),""))),"")</f>
        <v/>
      </c>
      <c r="AC883" s="87"/>
      <c r="AD883" s="424" t="s">
        <v>667</v>
      </c>
      <c r="AE883" s="26" t="str">
        <f>IF($M883=0,"",IFERROR(VLOOKUP($E883,'SD Abgabe'!$A$32:$N$556,AE$20,FALSE),""))</f>
        <v/>
      </c>
      <c r="AF883" s="15">
        <f t="shared" ca="1" si="279"/>
        <v>0</v>
      </c>
      <c r="AG883">
        <f t="shared" ca="1" si="267"/>
        <v>0</v>
      </c>
      <c r="AH883">
        <f t="shared" ca="1" si="268"/>
        <v>0</v>
      </c>
      <c r="AI883">
        <f t="shared" ca="1" si="269"/>
        <v>0</v>
      </c>
      <c r="AJ883">
        <f t="shared" ca="1" si="270"/>
        <v>0</v>
      </c>
      <c r="AK883">
        <f t="shared" si="280"/>
        <v>0</v>
      </c>
      <c r="AL883" s="28" t="e">
        <f ca="1">COUNTIF(OFFSET('SD Abgabe'!$C$32,VLOOKUP(J883,Art_Abgabe,3,FALSE),0,VLOOKUP(J883,Art_Abgabe,4,FALSE)-VLOOKUP(J883,Art_Abgabe,3,FALSE)+1,1),K883)</f>
        <v>#N/A</v>
      </c>
      <c r="AM883" s="14">
        <f ca="1">COUNTIF(OFFSET('SD Abgabe'!$M$32,VLOOKUP(E883,'SD Abgabe'!$A$33:$X$485,'SD Abgabe'!$X$28,FALSE),0,1,VLOOKUP(E883,'SD Abgabe'!$A$33:$Y$485,'SD Abgabe'!$Y$28,FALSE)),M883)</f>
        <v>0</v>
      </c>
      <c r="AN883" s="91">
        <f t="shared" ca="1" si="271"/>
        <v>0</v>
      </c>
      <c r="AO883" s="98">
        <f t="shared" si="281"/>
        <v>3</v>
      </c>
      <c r="AP883" s="98">
        <f t="shared" si="272"/>
        <v>0</v>
      </c>
      <c r="AQ883" s="17" t="str">
        <f t="shared" si="273"/>
        <v>1900-1-Abgabe</v>
      </c>
    </row>
    <row r="884" spans="1:43">
      <c r="A884" s="98">
        <f t="shared" si="262"/>
        <v>0</v>
      </c>
      <c r="B884" s="98" t="str">
        <f>IF(C884=1,SUM($C$23:C884),"")</f>
        <v/>
      </c>
      <c r="C884" s="98">
        <f t="shared" si="263"/>
        <v>0</v>
      </c>
      <c r="D884" t="str">
        <f t="shared" si="275"/>
        <v>1900-1-Abgabe-</v>
      </c>
      <c r="E884" s="7" t="str">
        <f t="shared" ca="1" si="264"/>
        <v>-</v>
      </c>
      <c r="F884" s="7">
        <f t="shared" si="276"/>
        <v>1900</v>
      </c>
      <c r="G884" s="7">
        <f t="shared" si="277"/>
        <v>1</v>
      </c>
      <c r="H884" s="162">
        <f t="shared" si="274"/>
        <v>862</v>
      </c>
      <c r="I884" s="77"/>
      <c r="J884" s="78"/>
      <c r="K884" s="79"/>
      <c r="L884" s="80"/>
      <c r="M884" s="177"/>
      <c r="N884" s="309" t="str">
        <f t="shared" ca="1" si="265"/>
        <v/>
      </c>
      <c r="O884" s="310" t="str">
        <f ca="1">IFERROR(IF(VLOOKUP($E884,'SD Abgabe'!$A$32:$N$610,'SD Abgabe'!$D$28,FALSE)=0,"",VLOOKUP($E884,'SD Abgabe'!$A$32:$N$610,'SD Abgabe'!$D$28,FALSE)),"")</f>
        <v/>
      </c>
      <c r="P884" s="313"/>
      <c r="Q884" s="317" t="str">
        <f>IF(OR($M884=0,L884&lt;&gt;0),"",IFERROR(VLOOKUP($E884,'SD Abgabe'!$A$32:$N$610,'SD Abgabe'!$E$28,FALSE),""))</f>
        <v/>
      </c>
      <c r="R884" s="87"/>
      <c r="S884" s="81" t="str">
        <f t="shared" si="266"/>
        <v/>
      </c>
      <c r="T884" s="82">
        <f>IF(M884="Tierische Erzeugnisse",IF(OR($M884=0,L884&lt;&gt;0,U884&gt;0),"",IFERROR(VLOOKUP($E884,'SD Abgabe'!$A$32:$N$4326,'SD Abgabe'!$J$28,FALSE),0)),)</f>
        <v>0</v>
      </c>
      <c r="U884" s="83"/>
      <c r="V884" s="81" t="str">
        <f t="shared" si="278"/>
        <v/>
      </c>
      <c r="W884" s="82">
        <f>IF(M884="organische Düngemittel",IF(OR($M884=0,L884&lt;&gt;0,X884&gt;0),"",IFERROR(VLOOKUP($E884,'SD Abgabe'!$A$32:$N$4326,'SD Abgabe'!$J$28,FALSE),)),)</f>
        <v>0</v>
      </c>
      <c r="X884" s="84"/>
      <c r="Y884" s="85" t="str">
        <f ca="1">IFERROR(VLOOKUP($E884,'SD Abgabe'!$A$32:$N$610,Y$20,FALSE),"")</f>
        <v/>
      </c>
      <c r="Z884" s="86" t="str">
        <f ca="1">IFERROR(IF(AND(J884&lt;&gt;"eigene Stoffe",VLOOKUP($E884,'SD Abgabe'!$A$32:$N$610,'SD Abgabe'!$G$28,FALSE)=0),"",IF($L884&lt;&gt;0,"",IFERROR(IF(AND(P884&gt;0,O884&lt;&gt;"",Q884&lt;&gt;"t TM"),VLOOKUP($E884,'SD Abgabe'!$A$32:$N$610,'SD Abgabe'!$G$28,FALSE)/O884*P884,VLOOKUP($E884,'SD Abgabe'!$A$32:$N$610,'SD Abgabe'!$G$28,FALSE)),""))),"")</f>
        <v/>
      </c>
      <c r="AA884" s="87"/>
      <c r="AB884" s="86" t="str">
        <f ca="1">IFERROR(IF(AND(J884&lt;&gt;"eigene Stoffe",VLOOKUP($E884,'SD Abgabe'!$A$32:$N$610,'SD Abgabe'!$H$28,FALSE)=0),"",IF($L884&lt;&gt;0,"",IFERROR(IF(AND(P884&gt;0,O884&lt;&gt;"",Q884&lt;&gt;"t TM"),VLOOKUP($E884,'SD Abgabe'!$A$32:$N$610,'SD Abgabe'!$H$28,FALSE)/O884*P884,VLOOKUP($E884,'SD Abgabe'!$A$32:$N$610,'SD Abgabe'!$H$28,FALSE)),""))),"")</f>
        <v/>
      </c>
      <c r="AC884" s="87"/>
      <c r="AD884" s="424" t="s">
        <v>667</v>
      </c>
      <c r="AE884" s="26" t="str">
        <f>IF($M884=0,"",IFERROR(VLOOKUP($E884,'SD Abgabe'!$A$32:$N$556,AE$20,FALSE),""))</f>
        <v/>
      </c>
      <c r="AF884" s="15">
        <f t="shared" ca="1" si="279"/>
        <v>0</v>
      </c>
      <c r="AG884">
        <f t="shared" ca="1" si="267"/>
        <v>0</v>
      </c>
      <c r="AH884">
        <f t="shared" ca="1" si="268"/>
        <v>0</v>
      </c>
      <c r="AI884">
        <f t="shared" ca="1" si="269"/>
        <v>0</v>
      </c>
      <c r="AJ884">
        <f t="shared" ca="1" si="270"/>
        <v>0</v>
      </c>
      <c r="AK884">
        <f t="shared" si="280"/>
        <v>0</v>
      </c>
      <c r="AL884" s="28" t="e">
        <f ca="1">COUNTIF(OFFSET('SD Abgabe'!$C$32,VLOOKUP(J884,Art_Abgabe,3,FALSE),0,VLOOKUP(J884,Art_Abgabe,4,FALSE)-VLOOKUP(J884,Art_Abgabe,3,FALSE)+1,1),K884)</f>
        <v>#N/A</v>
      </c>
      <c r="AM884" s="14">
        <f ca="1">COUNTIF(OFFSET('SD Abgabe'!$M$32,VLOOKUP(E884,'SD Abgabe'!$A$33:$X$485,'SD Abgabe'!$X$28,FALSE),0,1,VLOOKUP(E884,'SD Abgabe'!$A$33:$Y$485,'SD Abgabe'!$Y$28,FALSE)),M884)</f>
        <v>0</v>
      </c>
      <c r="AN884" s="91">
        <f t="shared" ca="1" si="271"/>
        <v>0</v>
      </c>
      <c r="AO884" s="98">
        <f t="shared" si="281"/>
        <v>3</v>
      </c>
      <c r="AP884" s="98">
        <f t="shared" si="272"/>
        <v>0</v>
      </c>
      <c r="AQ884" s="17" t="str">
        <f t="shared" si="273"/>
        <v>1900-1-Abgabe</v>
      </c>
    </row>
    <row r="885" spans="1:43">
      <c r="A885" s="98">
        <f t="shared" si="262"/>
        <v>0</v>
      </c>
      <c r="B885" s="98" t="str">
        <f>IF(C885=1,SUM($C$23:C885),"")</f>
        <v/>
      </c>
      <c r="C885" s="98">
        <f t="shared" si="263"/>
        <v>0</v>
      </c>
      <c r="D885" t="str">
        <f t="shared" si="275"/>
        <v>1900-1-Abgabe-</v>
      </c>
      <c r="E885" s="7" t="str">
        <f t="shared" ca="1" si="264"/>
        <v>-</v>
      </c>
      <c r="F885" s="7">
        <f t="shared" si="276"/>
        <v>1900</v>
      </c>
      <c r="G885" s="7">
        <f t="shared" si="277"/>
        <v>1</v>
      </c>
      <c r="H885" s="162">
        <f t="shared" si="274"/>
        <v>863</v>
      </c>
      <c r="I885" s="77"/>
      <c r="J885" s="78"/>
      <c r="K885" s="79"/>
      <c r="L885" s="80"/>
      <c r="M885" s="177"/>
      <c r="N885" s="309" t="str">
        <f t="shared" ca="1" si="265"/>
        <v/>
      </c>
      <c r="O885" s="310" t="str">
        <f ca="1">IFERROR(IF(VLOOKUP($E885,'SD Abgabe'!$A$32:$N$610,'SD Abgabe'!$D$28,FALSE)=0,"",VLOOKUP($E885,'SD Abgabe'!$A$32:$N$610,'SD Abgabe'!$D$28,FALSE)),"")</f>
        <v/>
      </c>
      <c r="P885" s="313"/>
      <c r="Q885" s="317" t="str">
        <f>IF(OR($M885=0,L885&lt;&gt;0),"",IFERROR(VLOOKUP($E885,'SD Abgabe'!$A$32:$N$610,'SD Abgabe'!$E$28,FALSE),""))</f>
        <v/>
      </c>
      <c r="R885" s="87"/>
      <c r="S885" s="81" t="str">
        <f t="shared" si="266"/>
        <v/>
      </c>
      <c r="T885" s="82">
        <f>IF(M885="Tierische Erzeugnisse",IF(OR($M885=0,L885&lt;&gt;0,U885&gt;0),"",IFERROR(VLOOKUP($E885,'SD Abgabe'!$A$32:$N$4326,'SD Abgabe'!$J$28,FALSE),0)),)</f>
        <v>0</v>
      </c>
      <c r="U885" s="83"/>
      <c r="V885" s="81" t="str">
        <f t="shared" si="278"/>
        <v/>
      </c>
      <c r="W885" s="82">
        <f>IF(M885="organische Düngemittel",IF(OR($M885=0,L885&lt;&gt;0,X885&gt;0),"",IFERROR(VLOOKUP($E885,'SD Abgabe'!$A$32:$N$4326,'SD Abgabe'!$J$28,FALSE),)),)</f>
        <v>0</v>
      </c>
      <c r="X885" s="84"/>
      <c r="Y885" s="85" t="str">
        <f ca="1">IFERROR(VLOOKUP($E885,'SD Abgabe'!$A$32:$N$610,Y$20,FALSE),"")</f>
        <v/>
      </c>
      <c r="Z885" s="86" t="str">
        <f ca="1">IFERROR(IF(AND(J885&lt;&gt;"eigene Stoffe",VLOOKUP($E885,'SD Abgabe'!$A$32:$N$610,'SD Abgabe'!$G$28,FALSE)=0),"",IF($L885&lt;&gt;0,"",IFERROR(IF(AND(P885&gt;0,O885&lt;&gt;"",Q885&lt;&gt;"t TM"),VLOOKUP($E885,'SD Abgabe'!$A$32:$N$610,'SD Abgabe'!$G$28,FALSE)/O885*P885,VLOOKUP($E885,'SD Abgabe'!$A$32:$N$610,'SD Abgabe'!$G$28,FALSE)),""))),"")</f>
        <v/>
      </c>
      <c r="AA885" s="87"/>
      <c r="AB885" s="86" t="str">
        <f ca="1">IFERROR(IF(AND(J885&lt;&gt;"eigene Stoffe",VLOOKUP($E885,'SD Abgabe'!$A$32:$N$610,'SD Abgabe'!$H$28,FALSE)=0),"",IF($L885&lt;&gt;0,"",IFERROR(IF(AND(P885&gt;0,O885&lt;&gt;"",Q885&lt;&gt;"t TM"),VLOOKUP($E885,'SD Abgabe'!$A$32:$N$610,'SD Abgabe'!$H$28,FALSE)/O885*P885,VLOOKUP($E885,'SD Abgabe'!$A$32:$N$610,'SD Abgabe'!$H$28,FALSE)),""))),"")</f>
        <v/>
      </c>
      <c r="AC885" s="87"/>
      <c r="AD885" s="424" t="s">
        <v>667</v>
      </c>
      <c r="AE885" s="26" t="str">
        <f>IF($M885=0,"",IFERROR(VLOOKUP($E885,'SD Abgabe'!$A$32:$N$556,AE$20,FALSE),""))</f>
        <v/>
      </c>
      <c r="AF885" s="15">
        <f t="shared" ca="1" si="279"/>
        <v>0</v>
      </c>
      <c r="AG885">
        <f t="shared" ca="1" si="267"/>
        <v>0</v>
      </c>
      <c r="AH885">
        <f t="shared" ca="1" si="268"/>
        <v>0</v>
      </c>
      <c r="AI885">
        <f t="shared" ca="1" si="269"/>
        <v>0</v>
      </c>
      <c r="AJ885">
        <f t="shared" ca="1" si="270"/>
        <v>0</v>
      </c>
      <c r="AK885">
        <f t="shared" si="280"/>
        <v>0</v>
      </c>
      <c r="AL885" s="28" t="e">
        <f ca="1">COUNTIF(OFFSET('SD Abgabe'!$C$32,VLOOKUP(J885,Art_Abgabe,3,FALSE),0,VLOOKUP(J885,Art_Abgabe,4,FALSE)-VLOOKUP(J885,Art_Abgabe,3,FALSE)+1,1),K885)</f>
        <v>#N/A</v>
      </c>
      <c r="AM885" s="14">
        <f ca="1">COUNTIF(OFFSET('SD Abgabe'!$M$32,VLOOKUP(E885,'SD Abgabe'!$A$33:$X$485,'SD Abgabe'!$X$28,FALSE),0,1,VLOOKUP(E885,'SD Abgabe'!$A$33:$Y$485,'SD Abgabe'!$Y$28,FALSE)),M885)</f>
        <v>0</v>
      </c>
      <c r="AN885" s="91">
        <f t="shared" ca="1" si="271"/>
        <v>0</v>
      </c>
      <c r="AO885" s="98">
        <f t="shared" si="281"/>
        <v>3</v>
      </c>
      <c r="AP885" s="98">
        <f t="shared" si="272"/>
        <v>0</v>
      </c>
      <c r="AQ885" s="17" t="str">
        <f t="shared" si="273"/>
        <v>1900-1-Abgabe</v>
      </c>
    </row>
    <row r="886" spans="1:43">
      <c r="A886" s="98">
        <f t="shared" si="262"/>
        <v>0</v>
      </c>
      <c r="B886" s="98" t="str">
        <f>IF(C886=1,SUM($C$23:C886),"")</f>
        <v/>
      </c>
      <c r="C886" s="98">
        <f t="shared" si="263"/>
        <v>0</v>
      </c>
      <c r="D886" t="str">
        <f t="shared" si="275"/>
        <v>1900-1-Abgabe-</v>
      </c>
      <c r="E886" s="7" t="str">
        <f t="shared" ca="1" si="264"/>
        <v>-</v>
      </c>
      <c r="F886" s="7">
        <f t="shared" si="276"/>
        <v>1900</v>
      </c>
      <c r="G886" s="7">
        <f t="shared" si="277"/>
        <v>1</v>
      </c>
      <c r="H886" s="162">
        <f t="shared" si="274"/>
        <v>864</v>
      </c>
      <c r="I886" s="77"/>
      <c r="J886" s="78"/>
      <c r="K886" s="79"/>
      <c r="L886" s="80"/>
      <c r="M886" s="177"/>
      <c r="N886" s="309" t="str">
        <f t="shared" ca="1" si="265"/>
        <v/>
      </c>
      <c r="O886" s="310" t="str">
        <f ca="1">IFERROR(IF(VLOOKUP($E886,'SD Abgabe'!$A$32:$N$610,'SD Abgabe'!$D$28,FALSE)=0,"",VLOOKUP($E886,'SD Abgabe'!$A$32:$N$610,'SD Abgabe'!$D$28,FALSE)),"")</f>
        <v/>
      </c>
      <c r="P886" s="313"/>
      <c r="Q886" s="317" t="str">
        <f>IF(OR($M886=0,L886&lt;&gt;0),"",IFERROR(VLOOKUP($E886,'SD Abgabe'!$A$32:$N$610,'SD Abgabe'!$E$28,FALSE),""))</f>
        <v/>
      </c>
      <c r="R886" s="87"/>
      <c r="S886" s="81" t="str">
        <f t="shared" si="266"/>
        <v/>
      </c>
      <c r="T886" s="82">
        <f>IF(M886="Tierische Erzeugnisse",IF(OR($M886=0,L886&lt;&gt;0,U886&gt;0),"",IFERROR(VLOOKUP($E886,'SD Abgabe'!$A$32:$N$4326,'SD Abgabe'!$J$28,FALSE),0)),)</f>
        <v>0</v>
      </c>
      <c r="U886" s="83"/>
      <c r="V886" s="81" t="str">
        <f t="shared" si="278"/>
        <v/>
      </c>
      <c r="W886" s="82">
        <f>IF(M886="organische Düngemittel",IF(OR($M886=0,L886&lt;&gt;0,X886&gt;0),"",IFERROR(VLOOKUP($E886,'SD Abgabe'!$A$32:$N$4326,'SD Abgabe'!$J$28,FALSE),)),)</f>
        <v>0</v>
      </c>
      <c r="X886" s="84"/>
      <c r="Y886" s="85" t="str">
        <f ca="1">IFERROR(VLOOKUP($E886,'SD Abgabe'!$A$32:$N$610,Y$20,FALSE),"")</f>
        <v/>
      </c>
      <c r="Z886" s="86" t="str">
        <f ca="1">IFERROR(IF(AND(J886&lt;&gt;"eigene Stoffe",VLOOKUP($E886,'SD Abgabe'!$A$32:$N$610,'SD Abgabe'!$G$28,FALSE)=0),"",IF($L886&lt;&gt;0,"",IFERROR(IF(AND(P886&gt;0,O886&lt;&gt;"",Q886&lt;&gt;"t TM"),VLOOKUP($E886,'SD Abgabe'!$A$32:$N$610,'SD Abgabe'!$G$28,FALSE)/O886*P886,VLOOKUP($E886,'SD Abgabe'!$A$32:$N$610,'SD Abgabe'!$G$28,FALSE)),""))),"")</f>
        <v/>
      </c>
      <c r="AA886" s="87"/>
      <c r="AB886" s="86" t="str">
        <f ca="1">IFERROR(IF(AND(J886&lt;&gt;"eigene Stoffe",VLOOKUP($E886,'SD Abgabe'!$A$32:$N$610,'SD Abgabe'!$H$28,FALSE)=0),"",IF($L886&lt;&gt;0,"",IFERROR(IF(AND(P886&gt;0,O886&lt;&gt;"",Q886&lt;&gt;"t TM"),VLOOKUP($E886,'SD Abgabe'!$A$32:$N$610,'SD Abgabe'!$H$28,FALSE)/O886*P886,VLOOKUP($E886,'SD Abgabe'!$A$32:$N$610,'SD Abgabe'!$H$28,FALSE)),""))),"")</f>
        <v/>
      </c>
      <c r="AC886" s="87"/>
      <c r="AD886" s="424" t="s">
        <v>667</v>
      </c>
      <c r="AE886" s="26" t="str">
        <f>IF($M886=0,"",IFERROR(VLOOKUP($E886,'SD Abgabe'!$A$32:$N$556,AE$20,FALSE),""))</f>
        <v/>
      </c>
      <c r="AF886" s="15">
        <f t="shared" ca="1" si="279"/>
        <v>0</v>
      </c>
      <c r="AG886">
        <f t="shared" ca="1" si="267"/>
        <v>0</v>
      </c>
      <c r="AH886">
        <f t="shared" ca="1" si="268"/>
        <v>0</v>
      </c>
      <c r="AI886">
        <f t="shared" ca="1" si="269"/>
        <v>0</v>
      </c>
      <c r="AJ886">
        <f t="shared" ca="1" si="270"/>
        <v>0</v>
      </c>
      <c r="AK886">
        <f t="shared" si="280"/>
        <v>0</v>
      </c>
      <c r="AL886" s="28" t="e">
        <f ca="1">COUNTIF(OFFSET('SD Abgabe'!$C$32,VLOOKUP(J886,Art_Abgabe,3,FALSE),0,VLOOKUP(J886,Art_Abgabe,4,FALSE)-VLOOKUP(J886,Art_Abgabe,3,FALSE)+1,1),K886)</f>
        <v>#N/A</v>
      </c>
      <c r="AM886" s="14">
        <f ca="1">COUNTIF(OFFSET('SD Abgabe'!$M$32,VLOOKUP(E886,'SD Abgabe'!$A$33:$X$485,'SD Abgabe'!$X$28,FALSE),0,1,VLOOKUP(E886,'SD Abgabe'!$A$33:$Y$485,'SD Abgabe'!$Y$28,FALSE)),M886)</f>
        <v>0</v>
      </c>
      <c r="AN886" s="91">
        <f t="shared" ca="1" si="271"/>
        <v>0</v>
      </c>
      <c r="AO886" s="98">
        <f t="shared" si="281"/>
        <v>3</v>
      </c>
      <c r="AP886" s="98">
        <f t="shared" si="272"/>
        <v>0</v>
      </c>
      <c r="AQ886" s="17" t="str">
        <f t="shared" si="273"/>
        <v>1900-1-Abgabe</v>
      </c>
    </row>
    <row r="887" spans="1:43">
      <c r="A887" s="98">
        <f t="shared" si="262"/>
        <v>0</v>
      </c>
      <c r="B887" s="98" t="str">
        <f>IF(C887=1,SUM($C$23:C887),"")</f>
        <v/>
      </c>
      <c r="C887" s="98">
        <f t="shared" si="263"/>
        <v>0</v>
      </c>
      <c r="D887" t="str">
        <f t="shared" si="275"/>
        <v>1900-1-Abgabe-</v>
      </c>
      <c r="E887" s="7" t="str">
        <f t="shared" ca="1" si="264"/>
        <v>-</v>
      </c>
      <c r="F887" s="7">
        <f t="shared" si="276"/>
        <v>1900</v>
      </c>
      <c r="G887" s="7">
        <f t="shared" si="277"/>
        <v>1</v>
      </c>
      <c r="H887" s="162">
        <f t="shared" si="274"/>
        <v>865</v>
      </c>
      <c r="I887" s="77"/>
      <c r="J887" s="78"/>
      <c r="K887" s="79"/>
      <c r="L887" s="80"/>
      <c r="M887" s="177"/>
      <c r="N887" s="309" t="str">
        <f t="shared" ca="1" si="265"/>
        <v/>
      </c>
      <c r="O887" s="310" t="str">
        <f ca="1">IFERROR(IF(VLOOKUP($E887,'SD Abgabe'!$A$32:$N$610,'SD Abgabe'!$D$28,FALSE)=0,"",VLOOKUP($E887,'SD Abgabe'!$A$32:$N$610,'SD Abgabe'!$D$28,FALSE)),"")</f>
        <v/>
      </c>
      <c r="P887" s="313"/>
      <c r="Q887" s="317" t="str">
        <f>IF(OR($M887=0,L887&lt;&gt;0),"",IFERROR(VLOOKUP($E887,'SD Abgabe'!$A$32:$N$610,'SD Abgabe'!$E$28,FALSE),""))</f>
        <v/>
      </c>
      <c r="R887" s="87"/>
      <c r="S887" s="81" t="str">
        <f t="shared" si="266"/>
        <v/>
      </c>
      <c r="T887" s="82">
        <f>IF(M887="Tierische Erzeugnisse",IF(OR($M887=0,L887&lt;&gt;0,U887&gt;0),"",IFERROR(VLOOKUP($E887,'SD Abgabe'!$A$32:$N$4326,'SD Abgabe'!$J$28,FALSE),0)),)</f>
        <v>0</v>
      </c>
      <c r="U887" s="83"/>
      <c r="V887" s="81" t="str">
        <f t="shared" si="278"/>
        <v/>
      </c>
      <c r="W887" s="82">
        <f>IF(M887="organische Düngemittel",IF(OR($M887=0,L887&lt;&gt;0,X887&gt;0),"",IFERROR(VLOOKUP($E887,'SD Abgabe'!$A$32:$N$4326,'SD Abgabe'!$J$28,FALSE),)),)</f>
        <v>0</v>
      </c>
      <c r="X887" s="84"/>
      <c r="Y887" s="85" t="str">
        <f ca="1">IFERROR(VLOOKUP($E887,'SD Abgabe'!$A$32:$N$610,Y$20,FALSE),"")</f>
        <v/>
      </c>
      <c r="Z887" s="86" t="str">
        <f ca="1">IFERROR(IF(AND(J887&lt;&gt;"eigene Stoffe",VLOOKUP($E887,'SD Abgabe'!$A$32:$N$610,'SD Abgabe'!$G$28,FALSE)=0),"",IF($L887&lt;&gt;0,"",IFERROR(IF(AND(P887&gt;0,O887&lt;&gt;"",Q887&lt;&gt;"t TM"),VLOOKUP($E887,'SD Abgabe'!$A$32:$N$610,'SD Abgabe'!$G$28,FALSE)/O887*P887,VLOOKUP($E887,'SD Abgabe'!$A$32:$N$610,'SD Abgabe'!$G$28,FALSE)),""))),"")</f>
        <v/>
      </c>
      <c r="AA887" s="87"/>
      <c r="AB887" s="86" t="str">
        <f ca="1">IFERROR(IF(AND(J887&lt;&gt;"eigene Stoffe",VLOOKUP($E887,'SD Abgabe'!$A$32:$N$610,'SD Abgabe'!$H$28,FALSE)=0),"",IF($L887&lt;&gt;0,"",IFERROR(IF(AND(P887&gt;0,O887&lt;&gt;"",Q887&lt;&gt;"t TM"),VLOOKUP($E887,'SD Abgabe'!$A$32:$N$610,'SD Abgabe'!$H$28,FALSE)/O887*P887,VLOOKUP($E887,'SD Abgabe'!$A$32:$N$610,'SD Abgabe'!$H$28,FALSE)),""))),"")</f>
        <v/>
      </c>
      <c r="AC887" s="87"/>
      <c r="AD887" s="424" t="s">
        <v>667</v>
      </c>
      <c r="AE887" s="26" t="str">
        <f>IF($M887=0,"",IFERROR(VLOOKUP($E887,'SD Abgabe'!$A$32:$N$556,AE$20,FALSE),""))</f>
        <v/>
      </c>
      <c r="AF887" s="15">
        <f t="shared" ca="1" si="279"/>
        <v>0</v>
      </c>
      <c r="AG887">
        <f t="shared" ca="1" si="267"/>
        <v>0</v>
      </c>
      <c r="AH887">
        <f t="shared" ca="1" si="268"/>
        <v>0</v>
      </c>
      <c r="AI887">
        <f t="shared" ca="1" si="269"/>
        <v>0</v>
      </c>
      <c r="AJ887">
        <f t="shared" ca="1" si="270"/>
        <v>0</v>
      </c>
      <c r="AK887">
        <f t="shared" si="280"/>
        <v>0</v>
      </c>
      <c r="AL887" s="28" t="e">
        <f ca="1">COUNTIF(OFFSET('SD Abgabe'!$C$32,VLOOKUP(J887,Art_Abgabe,3,FALSE),0,VLOOKUP(J887,Art_Abgabe,4,FALSE)-VLOOKUP(J887,Art_Abgabe,3,FALSE)+1,1),K887)</f>
        <v>#N/A</v>
      </c>
      <c r="AM887" s="14">
        <f ca="1">COUNTIF(OFFSET('SD Abgabe'!$M$32,VLOOKUP(E887,'SD Abgabe'!$A$33:$X$485,'SD Abgabe'!$X$28,FALSE),0,1,VLOOKUP(E887,'SD Abgabe'!$A$33:$Y$485,'SD Abgabe'!$Y$28,FALSE)),M887)</f>
        <v>0</v>
      </c>
      <c r="AN887" s="91">
        <f t="shared" ca="1" si="271"/>
        <v>0</v>
      </c>
      <c r="AO887" s="98">
        <f t="shared" si="281"/>
        <v>3</v>
      </c>
      <c r="AP887" s="98">
        <f t="shared" si="272"/>
        <v>0</v>
      </c>
      <c r="AQ887" s="17" t="str">
        <f t="shared" si="273"/>
        <v>1900-1-Abgabe</v>
      </c>
    </row>
    <row r="888" spans="1:43">
      <c r="A888" s="98">
        <f t="shared" si="262"/>
        <v>0</v>
      </c>
      <c r="B888" s="98" t="str">
        <f>IF(C888=1,SUM($C$23:C888),"")</f>
        <v/>
      </c>
      <c r="C888" s="98">
        <f t="shared" si="263"/>
        <v>0</v>
      </c>
      <c r="D888" t="str">
        <f t="shared" si="275"/>
        <v>1900-1-Abgabe-</v>
      </c>
      <c r="E888" s="7" t="str">
        <f t="shared" ca="1" si="264"/>
        <v>-</v>
      </c>
      <c r="F888" s="7">
        <f t="shared" si="276"/>
        <v>1900</v>
      </c>
      <c r="G888" s="7">
        <f t="shared" si="277"/>
        <v>1</v>
      </c>
      <c r="H888" s="162">
        <f t="shared" si="274"/>
        <v>866</v>
      </c>
      <c r="I888" s="77"/>
      <c r="J888" s="78"/>
      <c r="K888" s="79"/>
      <c r="L888" s="80"/>
      <c r="M888" s="177"/>
      <c r="N888" s="309" t="str">
        <f t="shared" ca="1" si="265"/>
        <v/>
      </c>
      <c r="O888" s="310" t="str">
        <f ca="1">IFERROR(IF(VLOOKUP($E888,'SD Abgabe'!$A$32:$N$610,'SD Abgabe'!$D$28,FALSE)=0,"",VLOOKUP($E888,'SD Abgabe'!$A$32:$N$610,'SD Abgabe'!$D$28,FALSE)),"")</f>
        <v/>
      </c>
      <c r="P888" s="313"/>
      <c r="Q888" s="317" t="str">
        <f>IF(OR($M888=0,L888&lt;&gt;0),"",IFERROR(VLOOKUP($E888,'SD Abgabe'!$A$32:$N$610,'SD Abgabe'!$E$28,FALSE),""))</f>
        <v/>
      </c>
      <c r="R888" s="87"/>
      <c r="S888" s="81" t="str">
        <f t="shared" si="266"/>
        <v/>
      </c>
      <c r="T888" s="82">
        <f>IF(M888="Tierische Erzeugnisse",IF(OR($M888=0,L888&lt;&gt;0,U888&gt;0),"",IFERROR(VLOOKUP($E888,'SD Abgabe'!$A$32:$N$4326,'SD Abgabe'!$J$28,FALSE),0)),)</f>
        <v>0</v>
      </c>
      <c r="U888" s="83"/>
      <c r="V888" s="81" t="str">
        <f t="shared" si="278"/>
        <v/>
      </c>
      <c r="W888" s="82">
        <f>IF(M888="organische Düngemittel",IF(OR($M888=0,L888&lt;&gt;0,X888&gt;0),"",IFERROR(VLOOKUP($E888,'SD Abgabe'!$A$32:$N$4326,'SD Abgabe'!$J$28,FALSE),)),)</f>
        <v>0</v>
      </c>
      <c r="X888" s="84"/>
      <c r="Y888" s="85" t="str">
        <f ca="1">IFERROR(VLOOKUP($E888,'SD Abgabe'!$A$32:$N$610,Y$20,FALSE),"")</f>
        <v/>
      </c>
      <c r="Z888" s="86" t="str">
        <f ca="1">IFERROR(IF(AND(J888&lt;&gt;"eigene Stoffe",VLOOKUP($E888,'SD Abgabe'!$A$32:$N$610,'SD Abgabe'!$G$28,FALSE)=0),"",IF($L888&lt;&gt;0,"",IFERROR(IF(AND(P888&gt;0,O888&lt;&gt;"",Q888&lt;&gt;"t TM"),VLOOKUP($E888,'SD Abgabe'!$A$32:$N$610,'SD Abgabe'!$G$28,FALSE)/O888*P888,VLOOKUP($E888,'SD Abgabe'!$A$32:$N$610,'SD Abgabe'!$G$28,FALSE)),""))),"")</f>
        <v/>
      </c>
      <c r="AA888" s="87"/>
      <c r="AB888" s="86" t="str">
        <f ca="1">IFERROR(IF(AND(J888&lt;&gt;"eigene Stoffe",VLOOKUP($E888,'SD Abgabe'!$A$32:$N$610,'SD Abgabe'!$H$28,FALSE)=0),"",IF($L888&lt;&gt;0,"",IFERROR(IF(AND(P888&gt;0,O888&lt;&gt;"",Q888&lt;&gt;"t TM"),VLOOKUP($E888,'SD Abgabe'!$A$32:$N$610,'SD Abgabe'!$H$28,FALSE)/O888*P888,VLOOKUP($E888,'SD Abgabe'!$A$32:$N$610,'SD Abgabe'!$H$28,FALSE)),""))),"")</f>
        <v/>
      </c>
      <c r="AC888" s="87"/>
      <c r="AD888" s="424" t="s">
        <v>667</v>
      </c>
      <c r="AE888" s="26" t="str">
        <f>IF($M888=0,"",IFERROR(VLOOKUP($E888,'SD Abgabe'!$A$32:$N$556,AE$20,FALSE),""))</f>
        <v/>
      </c>
      <c r="AF888" s="15">
        <f t="shared" ca="1" si="279"/>
        <v>0</v>
      </c>
      <c r="AG888">
        <f t="shared" ca="1" si="267"/>
        <v>0</v>
      </c>
      <c r="AH888">
        <f t="shared" ca="1" si="268"/>
        <v>0</v>
      </c>
      <c r="AI888">
        <f t="shared" ca="1" si="269"/>
        <v>0</v>
      </c>
      <c r="AJ888">
        <f t="shared" ca="1" si="270"/>
        <v>0</v>
      </c>
      <c r="AK888">
        <f t="shared" si="280"/>
        <v>0</v>
      </c>
      <c r="AL888" s="28" t="e">
        <f ca="1">COUNTIF(OFFSET('SD Abgabe'!$C$32,VLOOKUP(J888,Art_Abgabe,3,FALSE),0,VLOOKUP(J888,Art_Abgabe,4,FALSE)-VLOOKUP(J888,Art_Abgabe,3,FALSE)+1,1),K888)</f>
        <v>#N/A</v>
      </c>
      <c r="AM888" s="14">
        <f ca="1">COUNTIF(OFFSET('SD Abgabe'!$M$32,VLOOKUP(E888,'SD Abgabe'!$A$33:$X$485,'SD Abgabe'!$X$28,FALSE),0,1,VLOOKUP(E888,'SD Abgabe'!$A$33:$Y$485,'SD Abgabe'!$Y$28,FALSE)),M888)</f>
        <v>0</v>
      </c>
      <c r="AN888" s="91">
        <f t="shared" ca="1" si="271"/>
        <v>0</v>
      </c>
      <c r="AO888" s="98">
        <f t="shared" si="281"/>
        <v>3</v>
      </c>
      <c r="AP888" s="98">
        <f t="shared" si="272"/>
        <v>0</v>
      </c>
      <c r="AQ888" s="17" t="str">
        <f t="shared" si="273"/>
        <v>1900-1-Abgabe</v>
      </c>
    </row>
    <row r="889" spans="1:43">
      <c r="A889" s="98">
        <f t="shared" si="262"/>
        <v>0</v>
      </c>
      <c r="B889" s="98" t="str">
        <f>IF(C889=1,SUM($C$23:C889),"")</f>
        <v/>
      </c>
      <c r="C889" s="98">
        <f t="shared" si="263"/>
        <v>0</v>
      </c>
      <c r="D889" t="str">
        <f t="shared" si="275"/>
        <v>1900-1-Abgabe-</v>
      </c>
      <c r="E889" s="7" t="str">
        <f t="shared" ca="1" si="264"/>
        <v>-</v>
      </c>
      <c r="F889" s="7">
        <f t="shared" si="276"/>
        <v>1900</v>
      </c>
      <c r="G889" s="7">
        <f t="shared" si="277"/>
        <v>1</v>
      </c>
      <c r="H889" s="162">
        <f t="shared" si="274"/>
        <v>867</v>
      </c>
      <c r="I889" s="77"/>
      <c r="J889" s="78"/>
      <c r="K889" s="79"/>
      <c r="L889" s="80"/>
      <c r="M889" s="177"/>
      <c r="N889" s="309" t="str">
        <f t="shared" ca="1" si="265"/>
        <v/>
      </c>
      <c r="O889" s="310" t="str">
        <f ca="1">IFERROR(IF(VLOOKUP($E889,'SD Abgabe'!$A$32:$N$610,'SD Abgabe'!$D$28,FALSE)=0,"",VLOOKUP($E889,'SD Abgabe'!$A$32:$N$610,'SD Abgabe'!$D$28,FALSE)),"")</f>
        <v/>
      </c>
      <c r="P889" s="313"/>
      <c r="Q889" s="317" t="str">
        <f>IF(OR($M889=0,L889&lt;&gt;0),"",IFERROR(VLOOKUP($E889,'SD Abgabe'!$A$32:$N$610,'SD Abgabe'!$E$28,FALSE),""))</f>
        <v/>
      </c>
      <c r="R889" s="87"/>
      <c r="S889" s="81" t="str">
        <f t="shared" si="266"/>
        <v/>
      </c>
      <c r="T889" s="82">
        <f>IF(M889="Tierische Erzeugnisse",IF(OR($M889=0,L889&lt;&gt;0,U889&gt;0),"",IFERROR(VLOOKUP($E889,'SD Abgabe'!$A$32:$N$4326,'SD Abgabe'!$J$28,FALSE),0)),)</f>
        <v>0</v>
      </c>
      <c r="U889" s="83"/>
      <c r="V889" s="81" t="str">
        <f t="shared" si="278"/>
        <v/>
      </c>
      <c r="W889" s="82">
        <f>IF(M889="organische Düngemittel",IF(OR($M889=0,L889&lt;&gt;0,X889&gt;0),"",IFERROR(VLOOKUP($E889,'SD Abgabe'!$A$32:$N$4326,'SD Abgabe'!$J$28,FALSE),)),)</f>
        <v>0</v>
      </c>
      <c r="X889" s="84"/>
      <c r="Y889" s="85" t="str">
        <f ca="1">IFERROR(VLOOKUP($E889,'SD Abgabe'!$A$32:$N$610,Y$20,FALSE),"")</f>
        <v/>
      </c>
      <c r="Z889" s="86" t="str">
        <f ca="1">IFERROR(IF(AND(J889&lt;&gt;"eigene Stoffe",VLOOKUP($E889,'SD Abgabe'!$A$32:$N$610,'SD Abgabe'!$G$28,FALSE)=0),"",IF($L889&lt;&gt;0,"",IFERROR(IF(AND(P889&gt;0,O889&lt;&gt;"",Q889&lt;&gt;"t TM"),VLOOKUP($E889,'SD Abgabe'!$A$32:$N$610,'SD Abgabe'!$G$28,FALSE)/O889*P889,VLOOKUP($E889,'SD Abgabe'!$A$32:$N$610,'SD Abgabe'!$G$28,FALSE)),""))),"")</f>
        <v/>
      </c>
      <c r="AA889" s="87"/>
      <c r="AB889" s="86" t="str">
        <f ca="1">IFERROR(IF(AND(J889&lt;&gt;"eigene Stoffe",VLOOKUP($E889,'SD Abgabe'!$A$32:$N$610,'SD Abgabe'!$H$28,FALSE)=0),"",IF($L889&lt;&gt;0,"",IFERROR(IF(AND(P889&gt;0,O889&lt;&gt;"",Q889&lt;&gt;"t TM"),VLOOKUP($E889,'SD Abgabe'!$A$32:$N$610,'SD Abgabe'!$H$28,FALSE)/O889*P889,VLOOKUP($E889,'SD Abgabe'!$A$32:$N$610,'SD Abgabe'!$H$28,FALSE)),""))),"")</f>
        <v/>
      </c>
      <c r="AC889" s="87"/>
      <c r="AD889" s="424" t="s">
        <v>667</v>
      </c>
      <c r="AE889" s="26" t="str">
        <f>IF($M889=0,"",IFERROR(VLOOKUP($E889,'SD Abgabe'!$A$32:$N$556,AE$20,FALSE),""))</f>
        <v/>
      </c>
      <c r="AF889" s="15">
        <f t="shared" ca="1" si="279"/>
        <v>0</v>
      </c>
      <c r="AG889">
        <f t="shared" ca="1" si="267"/>
        <v>0</v>
      </c>
      <c r="AH889">
        <f t="shared" ca="1" si="268"/>
        <v>0</v>
      </c>
      <c r="AI889">
        <f t="shared" ca="1" si="269"/>
        <v>0</v>
      </c>
      <c r="AJ889">
        <f t="shared" ca="1" si="270"/>
        <v>0</v>
      </c>
      <c r="AK889">
        <f t="shared" si="280"/>
        <v>0</v>
      </c>
      <c r="AL889" s="28" t="e">
        <f ca="1">COUNTIF(OFFSET('SD Abgabe'!$C$32,VLOOKUP(J889,Art_Abgabe,3,FALSE),0,VLOOKUP(J889,Art_Abgabe,4,FALSE)-VLOOKUP(J889,Art_Abgabe,3,FALSE)+1,1),K889)</f>
        <v>#N/A</v>
      </c>
      <c r="AM889" s="14">
        <f ca="1">COUNTIF(OFFSET('SD Abgabe'!$M$32,VLOOKUP(E889,'SD Abgabe'!$A$33:$X$485,'SD Abgabe'!$X$28,FALSE),0,1,VLOOKUP(E889,'SD Abgabe'!$A$33:$Y$485,'SD Abgabe'!$Y$28,FALSE)),M889)</f>
        <v>0</v>
      </c>
      <c r="AN889" s="91">
        <f t="shared" ca="1" si="271"/>
        <v>0</v>
      </c>
      <c r="AO889" s="98">
        <f t="shared" si="281"/>
        <v>3</v>
      </c>
      <c r="AP889" s="98">
        <f t="shared" si="272"/>
        <v>0</v>
      </c>
      <c r="AQ889" s="17" t="str">
        <f t="shared" si="273"/>
        <v>1900-1-Abgabe</v>
      </c>
    </row>
    <row r="890" spans="1:43">
      <c r="A890" s="98">
        <f t="shared" si="262"/>
        <v>0</v>
      </c>
      <c r="B890" s="98" t="str">
        <f>IF(C890=1,SUM($C$23:C890),"")</f>
        <v/>
      </c>
      <c r="C890" s="98">
        <f t="shared" si="263"/>
        <v>0</v>
      </c>
      <c r="D890" t="str">
        <f t="shared" si="275"/>
        <v>1900-1-Abgabe-</v>
      </c>
      <c r="E890" s="7" t="str">
        <f t="shared" ca="1" si="264"/>
        <v>-</v>
      </c>
      <c r="F890" s="7">
        <f t="shared" si="276"/>
        <v>1900</v>
      </c>
      <c r="G890" s="7">
        <f t="shared" si="277"/>
        <v>1</v>
      </c>
      <c r="H890" s="162">
        <f t="shared" si="274"/>
        <v>868</v>
      </c>
      <c r="I890" s="77"/>
      <c r="J890" s="78"/>
      <c r="K890" s="79"/>
      <c r="L890" s="80"/>
      <c r="M890" s="177"/>
      <c r="N890" s="309" t="str">
        <f t="shared" ca="1" si="265"/>
        <v/>
      </c>
      <c r="O890" s="310" t="str">
        <f ca="1">IFERROR(IF(VLOOKUP($E890,'SD Abgabe'!$A$32:$N$610,'SD Abgabe'!$D$28,FALSE)=0,"",VLOOKUP($E890,'SD Abgabe'!$A$32:$N$610,'SD Abgabe'!$D$28,FALSE)),"")</f>
        <v/>
      </c>
      <c r="P890" s="313"/>
      <c r="Q890" s="317" t="str">
        <f>IF(OR($M890=0,L890&lt;&gt;0),"",IFERROR(VLOOKUP($E890,'SD Abgabe'!$A$32:$N$610,'SD Abgabe'!$E$28,FALSE),""))</f>
        <v/>
      </c>
      <c r="R890" s="87"/>
      <c r="S890" s="81" t="str">
        <f t="shared" si="266"/>
        <v/>
      </c>
      <c r="T890" s="82">
        <f>IF(M890="Tierische Erzeugnisse",IF(OR($M890=0,L890&lt;&gt;0,U890&gt;0),"",IFERROR(VLOOKUP($E890,'SD Abgabe'!$A$32:$N$4326,'SD Abgabe'!$J$28,FALSE),0)),)</f>
        <v>0</v>
      </c>
      <c r="U890" s="83"/>
      <c r="V890" s="81" t="str">
        <f t="shared" si="278"/>
        <v/>
      </c>
      <c r="W890" s="82">
        <f>IF(M890="organische Düngemittel",IF(OR($M890=0,L890&lt;&gt;0,X890&gt;0),"",IFERROR(VLOOKUP($E890,'SD Abgabe'!$A$32:$N$4326,'SD Abgabe'!$J$28,FALSE),)),)</f>
        <v>0</v>
      </c>
      <c r="X890" s="84"/>
      <c r="Y890" s="85" t="str">
        <f ca="1">IFERROR(VLOOKUP($E890,'SD Abgabe'!$A$32:$N$610,Y$20,FALSE),"")</f>
        <v/>
      </c>
      <c r="Z890" s="86" t="str">
        <f ca="1">IFERROR(IF(AND(J890&lt;&gt;"eigene Stoffe",VLOOKUP($E890,'SD Abgabe'!$A$32:$N$610,'SD Abgabe'!$G$28,FALSE)=0),"",IF($L890&lt;&gt;0,"",IFERROR(IF(AND(P890&gt;0,O890&lt;&gt;"",Q890&lt;&gt;"t TM"),VLOOKUP($E890,'SD Abgabe'!$A$32:$N$610,'SD Abgabe'!$G$28,FALSE)/O890*P890,VLOOKUP($E890,'SD Abgabe'!$A$32:$N$610,'SD Abgabe'!$G$28,FALSE)),""))),"")</f>
        <v/>
      </c>
      <c r="AA890" s="87"/>
      <c r="AB890" s="86" t="str">
        <f ca="1">IFERROR(IF(AND(J890&lt;&gt;"eigene Stoffe",VLOOKUP($E890,'SD Abgabe'!$A$32:$N$610,'SD Abgabe'!$H$28,FALSE)=0),"",IF($L890&lt;&gt;0,"",IFERROR(IF(AND(P890&gt;0,O890&lt;&gt;"",Q890&lt;&gt;"t TM"),VLOOKUP($E890,'SD Abgabe'!$A$32:$N$610,'SD Abgabe'!$H$28,FALSE)/O890*P890,VLOOKUP($E890,'SD Abgabe'!$A$32:$N$610,'SD Abgabe'!$H$28,FALSE)),""))),"")</f>
        <v/>
      </c>
      <c r="AC890" s="87"/>
      <c r="AD890" s="424" t="s">
        <v>667</v>
      </c>
      <c r="AE890" s="26" t="str">
        <f>IF($M890=0,"",IFERROR(VLOOKUP($E890,'SD Abgabe'!$A$32:$N$556,AE$20,FALSE),""))</f>
        <v/>
      </c>
      <c r="AF890" s="15">
        <f t="shared" ca="1" si="279"/>
        <v>0</v>
      </c>
      <c r="AG890">
        <f t="shared" ca="1" si="267"/>
        <v>0</v>
      </c>
      <c r="AH890">
        <f t="shared" ca="1" si="268"/>
        <v>0</v>
      </c>
      <c r="AI890">
        <f t="shared" ca="1" si="269"/>
        <v>0</v>
      </c>
      <c r="AJ890">
        <f t="shared" ca="1" si="270"/>
        <v>0</v>
      </c>
      <c r="AK890">
        <f t="shared" si="280"/>
        <v>0</v>
      </c>
      <c r="AL890" s="28" t="e">
        <f ca="1">COUNTIF(OFFSET('SD Abgabe'!$C$32,VLOOKUP(J890,Art_Abgabe,3,FALSE),0,VLOOKUP(J890,Art_Abgabe,4,FALSE)-VLOOKUP(J890,Art_Abgabe,3,FALSE)+1,1),K890)</f>
        <v>#N/A</v>
      </c>
      <c r="AM890" s="14">
        <f ca="1">COUNTIF(OFFSET('SD Abgabe'!$M$32,VLOOKUP(E890,'SD Abgabe'!$A$33:$X$485,'SD Abgabe'!$X$28,FALSE),0,1,VLOOKUP(E890,'SD Abgabe'!$A$33:$Y$485,'SD Abgabe'!$Y$28,FALSE)),M890)</f>
        <v>0</v>
      </c>
      <c r="AN890" s="91">
        <f t="shared" ca="1" si="271"/>
        <v>0</v>
      </c>
      <c r="AO890" s="98">
        <f t="shared" si="281"/>
        <v>3</v>
      </c>
      <c r="AP890" s="98">
        <f t="shared" si="272"/>
        <v>0</v>
      </c>
      <c r="AQ890" s="17" t="str">
        <f t="shared" si="273"/>
        <v>1900-1-Abgabe</v>
      </c>
    </row>
    <row r="891" spans="1:43">
      <c r="A891" s="98">
        <f t="shared" si="262"/>
        <v>0</v>
      </c>
      <c r="B891" s="98" t="str">
        <f>IF(C891=1,SUM($C$23:C891),"")</f>
        <v/>
      </c>
      <c r="C891" s="98">
        <f t="shared" si="263"/>
        <v>0</v>
      </c>
      <c r="D891" t="str">
        <f t="shared" si="275"/>
        <v>1900-1-Abgabe-</v>
      </c>
      <c r="E891" s="7" t="str">
        <f t="shared" ca="1" si="264"/>
        <v>-</v>
      </c>
      <c r="F891" s="7">
        <f t="shared" si="276"/>
        <v>1900</v>
      </c>
      <c r="G891" s="7">
        <f t="shared" si="277"/>
        <v>1</v>
      </c>
      <c r="H891" s="162">
        <f t="shared" si="274"/>
        <v>869</v>
      </c>
      <c r="I891" s="77"/>
      <c r="J891" s="78"/>
      <c r="K891" s="79"/>
      <c r="L891" s="80"/>
      <c r="M891" s="177"/>
      <c r="N891" s="309" t="str">
        <f t="shared" ca="1" si="265"/>
        <v/>
      </c>
      <c r="O891" s="310" t="str">
        <f ca="1">IFERROR(IF(VLOOKUP($E891,'SD Abgabe'!$A$32:$N$610,'SD Abgabe'!$D$28,FALSE)=0,"",VLOOKUP($E891,'SD Abgabe'!$A$32:$N$610,'SD Abgabe'!$D$28,FALSE)),"")</f>
        <v/>
      </c>
      <c r="P891" s="313"/>
      <c r="Q891" s="317" t="str">
        <f>IF(OR($M891=0,L891&lt;&gt;0),"",IFERROR(VLOOKUP($E891,'SD Abgabe'!$A$32:$N$610,'SD Abgabe'!$E$28,FALSE),""))</f>
        <v/>
      </c>
      <c r="R891" s="87"/>
      <c r="S891" s="81" t="str">
        <f t="shared" si="266"/>
        <v/>
      </c>
      <c r="T891" s="82">
        <f>IF(M891="Tierische Erzeugnisse",IF(OR($M891=0,L891&lt;&gt;0,U891&gt;0),"",IFERROR(VLOOKUP($E891,'SD Abgabe'!$A$32:$N$4326,'SD Abgabe'!$J$28,FALSE),0)),)</f>
        <v>0</v>
      </c>
      <c r="U891" s="83"/>
      <c r="V891" s="81" t="str">
        <f t="shared" si="278"/>
        <v/>
      </c>
      <c r="W891" s="82">
        <f>IF(M891="organische Düngemittel",IF(OR($M891=0,L891&lt;&gt;0,X891&gt;0),"",IFERROR(VLOOKUP($E891,'SD Abgabe'!$A$32:$N$4326,'SD Abgabe'!$J$28,FALSE),)),)</f>
        <v>0</v>
      </c>
      <c r="X891" s="84"/>
      <c r="Y891" s="85" t="str">
        <f ca="1">IFERROR(VLOOKUP($E891,'SD Abgabe'!$A$32:$N$610,Y$20,FALSE),"")</f>
        <v/>
      </c>
      <c r="Z891" s="86" t="str">
        <f ca="1">IFERROR(IF(AND(J891&lt;&gt;"eigene Stoffe",VLOOKUP($E891,'SD Abgabe'!$A$32:$N$610,'SD Abgabe'!$G$28,FALSE)=0),"",IF($L891&lt;&gt;0,"",IFERROR(IF(AND(P891&gt;0,O891&lt;&gt;"",Q891&lt;&gt;"t TM"),VLOOKUP($E891,'SD Abgabe'!$A$32:$N$610,'SD Abgabe'!$G$28,FALSE)/O891*P891,VLOOKUP($E891,'SD Abgabe'!$A$32:$N$610,'SD Abgabe'!$G$28,FALSE)),""))),"")</f>
        <v/>
      </c>
      <c r="AA891" s="87"/>
      <c r="AB891" s="86" t="str">
        <f ca="1">IFERROR(IF(AND(J891&lt;&gt;"eigene Stoffe",VLOOKUP($E891,'SD Abgabe'!$A$32:$N$610,'SD Abgabe'!$H$28,FALSE)=0),"",IF($L891&lt;&gt;0,"",IFERROR(IF(AND(P891&gt;0,O891&lt;&gt;"",Q891&lt;&gt;"t TM"),VLOOKUP($E891,'SD Abgabe'!$A$32:$N$610,'SD Abgabe'!$H$28,FALSE)/O891*P891,VLOOKUP($E891,'SD Abgabe'!$A$32:$N$610,'SD Abgabe'!$H$28,FALSE)),""))),"")</f>
        <v/>
      </c>
      <c r="AC891" s="87"/>
      <c r="AD891" s="424" t="s">
        <v>667</v>
      </c>
      <c r="AE891" s="26" t="str">
        <f>IF($M891=0,"",IFERROR(VLOOKUP($E891,'SD Abgabe'!$A$32:$N$556,AE$20,FALSE),""))</f>
        <v/>
      </c>
      <c r="AF891" s="15">
        <f t="shared" ca="1" si="279"/>
        <v>0</v>
      </c>
      <c r="AG891">
        <f t="shared" ca="1" si="267"/>
        <v>0</v>
      </c>
      <c r="AH891">
        <f t="shared" ca="1" si="268"/>
        <v>0</v>
      </c>
      <c r="AI891">
        <f t="shared" ca="1" si="269"/>
        <v>0</v>
      </c>
      <c r="AJ891">
        <f t="shared" ca="1" si="270"/>
        <v>0</v>
      </c>
      <c r="AK891">
        <f t="shared" si="280"/>
        <v>0</v>
      </c>
      <c r="AL891" s="28" t="e">
        <f ca="1">COUNTIF(OFFSET('SD Abgabe'!$C$32,VLOOKUP(J891,Art_Abgabe,3,FALSE),0,VLOOKUP(J891,Art_Abgabe,4,FALSE)-VLOOKUP(J891,Art_Abgabe,3,FALSE)+1,1),K891)</f>
        <v>#N/A</v>
      </c>
      <c r="AM891" s="14">
        <f ca="1">COUNTIF(OFFSET('SD Abgabe'!$M$32,VLOOKUP(E891,'SD Abgabe'!$A$33:$X$485,'SD Abgabe'!$X$28,FALSE),0,1,VLOOKUP(E891,'SD Abgabe'!$A$33:$Y$485,'SD Abgabe'!$Y$28,FALSE)),M891)</f>
        <v>0</v>
      </c>
      <c r="AN891" s="91">
        <f t="shared" ca="1" si="271"/>
        <v>0</v>
      </c>
      <c r="AO891" s="98">
        <f t="shared" si="281"/>
        <v>3</v>
      </c>
      <c r="AP891" s="98">
        <f t="shared" si="272"/>
        <v>0</v>
      </c>
      <c r="AQ891" s="17" t="str">
        <f t="shared" si="273"/>
        <v>1900-1-Abgabe</v>
      </c>
    </row>
    <row r="892" spans="1:43">
      <c r="A892" s="98">
        <f t="shared" si="262"/>
        <v>0</v>
      </c>
      <c r="B892" s="98" t="str">
        <f>IF(C892=1,SUM($C$23:C892),"")</f>
        <v/>
      </c>
      <c r="C892" s="98">
        <f t="shared" si="263"/>
        <v>0</v>
      </c>
      <c r="D892" t="str">
        <f t="shared" si="275"/>
        <v>1900-1-Abgabe-</v>
      </c>
      <c r="E892" s="7" t="str">
        <f t="shared" ca="1" si="264"/>
        <v>-</v>
      </c>
      <c r="F892" s="7">
        <f t="shared" si="276"/>
        <v>1900</v>
      </c>
      <c r="G892" s="7">
        <f t="shared" si="277"/>
        <v>1</v>
      </c>
      <c r="H892" s="162">
        <f t="shared" si="274"/>
        <v>870</v>
      </c>
      <c r="I892" s="77"/>
      <c r="J892" s="78"/>
      <c r="K892" s="79"/>
      <c r="L892" s="80"/>
      <c r="M892" s="177"/>
      <c r="N892" s="309" t="str">
        <f t="shared" ca="1" si="265"/>
        <v/>
      </c>
      <c r="O892" s="310" t="str">
        <f ca="1">IFERROR(IF(VLOOKUP($E892,'SD Abgabe'!$A$32:$N$610,'SD Abgabe'!$D$28,FALSE)=0,"",VLOOKUP($E892,'SD Abgabe'!$A$32:$N$610,'SD Abgabe'!$D$28,FALSE)),"")</f>
        <v/>
      </c>
      <c r="P892" s="313"/>
      <c r="Q892" s="317" t="str">
        <f>IF(OR($M892=0,L892&lt;&gt;0),"",IFERROR(VLOOKUP($E892,'SD Abgabe'!$A$32:$N$610,'SD Abgabe'!$E$28,FALSE),""))</f>
        <v/>
      </c>
      <c r="R892" s="87"/>
      <c r="S892" s="81" t="str">
        <f t="shared" si="266"/>
        <v/>
      </c>
      <c r="T892" s="82">
        <f>IF(M892="Tierische Erzeugnisse",IF(OR($M892=0,L892&lt;&gt;0,U892&gt;0),"",IFERROR(VLOOKUP($E892,'SD Abgabe'!$A$32:$N$4326,'SD Abgabe'!$J$28,FALSE),0)),)</f>
        <v>0</v>
      </c>
      <c r="U892" s="83"/>
      <c r="V892" s="81" t="str">
        <f t="shared" si="278"/>
        <v/>
      </c>
      <c r="W892" s="82">
        <f>IF(M892="organische Düngemittel",IF(OR($M892=0,L892&lt;&gt;0,X892&gt;0),"",IFERROR(VLOOKUP($E892,'SD Abgabe'!$A$32:$N$4326,'SD Abgabe'!$J$28,FALSE),)),)</f>
        <v>0</v>
      </c>
      <c r="X892" s="84"/>
      <c r="Y892" s="85" t="str">
        <f ca="1">IFERROR(VLOOKUP($E892,'SD Abgabe'!$A$32:$N$610,Y$20,FALSE),"")</f>
        <v/>
      </c>
      <c r="Z892" s="86" t="str">
        <f ca="1">IFERROR(IF(AND(J892&lt;&gt;"eigene Stoffe",VLOOKUP($E892,'SD Abgabe'!$A$32:$N$610,'SD Abgabe'!$G$28,FALSE)=0),"",IF($L892&lt;&gt;0,"",IFERROR(IF(AND(P892&gt;0,O892&lt;&gt;"",Q892&lt;&gt;"t TM"),VLOOKUP($E892,'SD Abgabe'!$A$32:$N$610,'SD Abgabe'!$G$28,FALSE)/O892*P892,VLOOKUP($E892,'SD Abgabe'!$A$32:$N$610,'SD Abgabe'!$G$28,FALSE)),""))),"")</f>
        <v/>
      </c>
      <c r="AA892" s="87"/>
      <c r="AB892" s="86" t="str">
        <f ca="1">IFERROR(IF(AND(J892&lt;&gt;"eigene Stoffe",VLOOKUP($E892,'SD Abgabe'!$A$32:$N$610,'SD Abgabe'!$H$28,FALSE)=0),"",IF($L892&lt;&gt;0,"",IFERROR(IF(AND(P892&gt;0,O892&lt;&gt;"",Q892&lt;&gt;"t TM"),VLOOKUP($E892,'SD Abgabe'!$A$32:$N$610,'SD Abgabe'!$H$28,FALSE)/O892*P892,VLOOKUP($E892,'SD Abgabe'!$A$32:$N$610,'SD Abgabe'!$H$28,FALSE)),""))),"")</f>
        <v/>
      </c>
      <c r="AC892" s="87"/>
      <c r="AD892" s="424" t="s">
        <v>667</v>
      </c>
      <c r="AE892" s="26" t="str">
        <f>IF($M892=0,"",IFERROR(VLOOKUP($E892,'SD Abgabe'!$A$32:$N$556,AE$20,FALSE),""))</f>
        <v/>
      </c>
      <c r="AF892" s="15">
        <f t="shared" ca="1" si="279"/>
        <v>0</v>
      </c>
      <c r="AG892">
        <f t="shared" ca="1" si="267"/>
        <v>0</v>
      </c>
      <c r="AH892">
        <f t="shared" ca="1" si="268"/>
        <v>0</v>
      </c>
      <c r="AI892">
        <f t="shared" ca="1" si="269"/>
        <v>0</v>
      </c>
      <c r="AJ892">
        <f t="shared" ca="1" si="270"/>
        <v>0</v>
      </c>
      <c r="AK892">
        <f t="shared" si="280"/>
        <v>0</v>
      </c>
      <c r="AL892" s="28" t="e">
        <f ca="1">COUNTIF(OFFSET('SD Abgabe'!$C$32,VLOOKUP(J892,Art_Abgabe,3,FALSE),0,VLOOKUP(J892,Art_Abgabe,4,FALSE)-VLOOKUP(J892,Art_Abgabe,3,FALSE)+1,1),K892)</f>
        <v>#N/A</v>
      </c>
      <c r="AM892" s="14">
        <f ca="1">COUNTIF(OFFSET('SD Abgabe'!$M$32,VLOOKUP(E892,'SD Abgabe'!$A$33:$X$485,'SD Abgabe'!$X$28,FALSE),0,1,VLOOKUP(E892,'SD Abgabe'!$A$33:$Y$485,'SD Abgabe'!$Y$28,FALSE)),M892)</f>
        <v>0</v>
      </c>
      <c r="AN892" s="91">
        <f t="shared" ca="1" si="271"/>
        <v>0</v>
      </c>
      <c r="AO892" s="98">
        <f t="shared" si="281"/>
        <v>3</v>
      </c>
      <c r="AP892" s="98">
        <f t="shared" si="272"/>
        <v>0</v>
      </c>
      <c r="AQ892" s="17" t="str">
        <f t="shared" si="273"/>
        <v>1900-1-Abgabe</v>
      </c>
    </row>
    <row r="893" spans="1:43">
      <c r="A893" s="98">
        <f t="shared" si="262"/>
        <v>0</v>
      </c>
      <c r="B893" s="98" t="str">
        <f>IF(C893=1,SUM($C$23:C893),"")</f>
        <v/>
      </c>
      <c r="C893" s="98">
        <f t="shared" si="263"/>
        <v>0</v>
      </c>
      <c r="D893" t="str">
        <f t="shared" si="275"/>
        <v>1900-1-Abgabe-</v>
      </c>
      <c r="E893" s="7" t="str">
        <f t="shared" ca="1" si="264"/>
        <v>-</v>
      </c>
      <c r="F893" s="7">
        <f t="shared" si="276"/>
        <v>1900</v>
      </c>
      <c r="G893" s="7">
        <f t="shared" si="277"/>
        <v>1</v>
      </c>
      <c r="H893" s="162">
        <f t="shared" si="274"/>
        <v>871</v>
      </c>
      <c r="I893" s="77"/>
      <c r="J893" s="78"/>
      <c r="K893" s="79"/>
      <c r="L893" s="80"/>
      <c r="M893" s="177"/>
      <c r="N893" s="309" t="str">
        <f t="shared" ca="1" si="265"/>
        <v/>
      </c>
      <c r="O893" s="310" t="str">
        <f ca="1">IFERROR(IF(VLOOKUP($E893,'SD Abgabe'!$A$32:$N$610,'SD Abgabe'!$D$28,FALSE)=0,"",VLOOKUP($E893,'SD Abgabe'!$A$32:$N$610,'SD Abgabe'!$D$28,FALSE)),"")</f>
        <v/>
      </c>
      <c r="P893" s="313"/>
      <c r="Q893" s="317" t="str">
        <f>IF(OR($M893=0,L893&lt;&gt;0),"",IFERROR(VLOOKUP($E893,'SD Abgabe'!$A$32:$N$610,'SD Abgabe'!$E$28,FALSE),""))</f>
        <v/>
      </c>
      <c r="R893" s="87"/>
      <c r="S893" s="81" t="str">
        <f t="shared" si="266"/>
        <v/>
      </c>
      <c r="T893" s="82">
        <f>IF(M893="Tierische Erzeugnisse",IF(OR($M893=0,L893&lt;&gt;0,U893&gt;0),"",IFERROR(VLOOKUP($E893,'SD Abgabe'!$A$32:$N$4326,'SD Abgabe'!$J$28,FALSE),0)),)</f>
        <v>0</v>
      </c>
      <c r="U893" s="83"/>
      <c r="V893" s="81" t="str">
        <f t="shared" si="278"/>
        <v/>
      </c>
      <c r="W893" s="82">
        <f>IF(M893="organische Düngemittel",IF(OR($M893=0,L893&lt;&gt;0,X893&gt;0),"",IFERROR(VLOOKUP($E893,'SD Abgabe'!$A$32:$N$4326,'SD Abgabe'!$J$28,FALSE),)),)</f>
        <v>0</v>
      </c>
      <c r="X893" s="84"/>
      <c r="Y893" s="85" t="str">
        <f ca="1">IFERROR(VLOOKUP($E893,'SD Abgabe'!$A$32:$N$610,Y$20,FALSE),"")</f>
        <v/>
      </c>
      <c r="Z893" s="86" t="str">
        <f ca="1">IFERROR(IF(AND(J893&lt;&gt;"eigene Stoffe",VLOOKUP($E893,'SD Abgabe'!$A$32:$N$610,'SD Abgabe'!$G$28,FALSE)=0),"",IF($L893&lt;&gt;0,"",IFERROR(IF(AND(P893&gt;0,O893&lt;&gt;"",Q893&lt;&gt;"t TM"),VLOOKUP($E893,'SD Abgabe'!$A$32:$N$610,'SD Abgabe'!$G$28,FALSE)/O893*P893,VLOOKUP($E893,'SD Abgabe'!$A$32:$N$610,'SD Abgabe'!$G$28,FALSE)),""))),"")</f>
        <v/>
      </c>
      <c r="AA893" s="87"/>
      <c r="AB893" s="86" t="str">
        <f ca="1">IFERROR(IF(AND(J893&lt;&gt;"eigene Stoffe",VLOOKUP($E893,'SD Abgabe'!$A$32:$N$610,'SD Abgabe'!$H$28,FALSE)=0),"",IF($L893&lt;&gt;0,"",IFERROR(IF(AND(P893&gt;0,O893&lt;&gt;"",Q893&lt;&gt;"t TM"),VLOOKUP($E893,'SD Abgabe'!$A$32:$N$610,'SD Abgabe'!$H$28,FALSE)/O893*P893,VLOOKUP($E893,'SD Abgabe'!$A$32:$N$610,'SD Abgabe'!$H$28,FALSE)),""))),"")</f>
        <v/>
      </c>
      <c r="AC893" s="87"/>
      <c r="AD893" s="424" t="s">
        <v>667</v>
      </c>
      <c r="AE893" s="26" t="str">
        <f>IF($M893=0,"",IFERROR(VLOOKUP($E893,'SD Abgabe'!$A$32:$N$556,AE$20,FALSE),""))</f>
        <v/>
      </c>
      <c r="AF893" s="15">
        <f t="shared" ca="1" si="279"/>
        <v>0</v>
      </c>
      <c r="AG893">
        <f t="shared" ca="1" si="267"/>
        <v>0</v>
      </c>
      <c r="AH893">
        <f t="shared" ca="1" si="268"/>
        <v>0</v>
      </c>
      <c r="AI893">
        <f t="shared" ca="1" si="269"/>
        <v>0</v>
      </c>
      <c r="AJ893">
        <f t="shared" ca="1" si="270"/>
        <v>0</v>
      </c>
      <c r="AK893">
        <f t="shared" si="280"/>
        <v>0</v>
      </c>
      <c r="AL893" s="28" t="e">
        <f ca="1">COUNTIF(OFFSET('SD Abgabe'!$C$32,VLOOKUP(J893,Art_Abgabe,3,FALSE),0,VLOOKUP(J893,Art_Abgabe,4,FALSE)-VLOOKUP(J893,Art_Abgabe,3,FALSE)+1,1),K893)</f>
        <v>#N/A</v>
      </c>
      <c r="AM893" s="14">
        <f ca="1">COUNTIF(OFFSET('SD Abgabe'!$M$32,VLOOKUP(E893,'SD Abgabe'!$A$33:$X$485,'SD Abgabe'!$X$28,FALSE),0,1,VLOOKUP(E893,'SD Abgabe'!$A$33:$Y$485,'SD Abgabe'!$Y$28,FALSE)),M893)</f>
        <v>0</v>
      </c>
      <c r="AN893" s="91">
        <f t="shared" ca="1" si="271"/>
        <v>0</v>
      </c>
      <c r="AO893" s="98">
        <f t="shared" si="281"/>
        <v>3</v>
      </c>
      <c r="AP893" s="98">
        <f t="shared" si="272"/>
        <v>0</v>
      </c>
      <c r="AQ893" s="17" t="str">
        <f t="shared" si="273"/>
        <v>1900-1-Abgabe</v>
      </c>
    </row>
    <row r="894" spans="1:43">
      <c r="A894" s="98">
        <f t="shared" si="262"/>
        <v>0</v>
      </c>
      <c r="B894" s="98" t="str">
        <f>IF(C894=1,SUM($C$23:C894),"")</f>
        <v/>
      </c>
      <c r="C894" s="98">
        <f t="shared" si="263"/>
        <v>0</v>
      </c>
      <c r="D894" t="str">
        <f t="shared" si="275"/>
        <v>1900-1-Abgabe-</v>
      </c>
      <c r="E894" s="7" t="str">
        <f t="shared" ca="1" si="264"/>
        <v>-</v>
      </c>
      <c r="F894" s="7">
        <f t="shared" si="276"/>
        <v>1900</v>
      </c>
      <c r="G894" s="7">
        <f t="shared" si="277"/>
        <v>1</v>
      </c>
      <c r="H894" s="162">
        <f t="shared" si="274"/>
        <v>872</v>
      </c>
      <c r="I894" s="77"/>
      <c r="J894" s="78"/>
      <c r="K894" s="79"/>
      <c r="L894" s="80"/>
      <c r="M894" s="177"/>
      <c r="N894" s="309" t="str">
        <f t="shared" ca="1" si="265"/>
        <v/>
      </c>
      <c r="O894" s="310" t="str">
        <f ca="1">IFERROR(IF(VLOOKUP($E894,'SD Abgabe'!$A$32:$N$610,'SD Abgabe'!$D$28,FALSE)=0,"",VLOOKUP($E894,'SD Abgabe'!$A$32:$N$610,'SD Abgabe'!$D$28,FALSE)),"")</f>
        <v/>
      </c>
      <c r="P894" s="313"/>
      <c r="Q894" s="317" t="str">
        <f>IF(OR($M894=0,L894&lt;&gt;0),"",IFERROR(VLOOKUP($E894,'SD Abgabe'!$A$32:$N$610,'SD Abgabe'!$E$28,FALSE),""))</f>
        <v/>
      </c>
      <c r="R894" s="87"/>
      <c r="S894" s="81" t="str">
        <f t="shared" si="266"/>
        <v/>
      </c>
      <c r="T894" s="82">
        <f>IF(M894="Tierische Erzeugnisse",IF(OR($M894=0,L894&lt;&gt;0,U894&gt;0),"",IFERROR(VLOOKUP($E894,'SD Abgabe'!$A$32:$N$4326,'SD Abgabe'!$J$28,FALSE),0)),)</f>
        <v>0</v>
      </c>
      <c r="U894" s="83"/>
      <c r="V894" s="81" t="str">
        <f t="shared" si="278"/>
        <v/>
      </c>
      <c r="W894" s="82">
        <f>IF(M894="organische Düngemittel",IF(OR($M894=0,L894&lt;&gt;0,X894&gt;0),"",IFERROR(VLOOKUP($E894,'SD Abgabe'!$A$32:$N$4326,'SD Abgabe'!$J$28,FALSE),)),)</f>
        <v>0</v>
      </c>
      <c r="X894" s="84"/>
      <c r="Y894" s="85" t="str">
        <f ca="1">IFERROR(VLOOKUP($E894,'SD Abgabe'!$A$32:$N$610,Y$20,FALSE),"")</f>
        <v/>
      </c>
      <c r="Z894" s="86" t="str">
        <f ca="1">IFERROR(IF(AND(J894&lt;&gt;"eigene Stoffe",VLOOKUP($E894,'SD Abgabe'!$A$32:$N$610,'SD Abgabe'!$G$28,FALSE)=0),"",IF($L894&lt;&gt;0,"",IFERROR(IF(AND(P894&gt;0,O894&lt;&gt;"",Q894&lt;&gt;"t TM"),VLOOKUP($E894,'SD Abgabe'!$A$32:$N$610,'SD Abgabe'!$G$28,FALSE)/O894*P894,VLOOKUP($E894,'SD Abgabe'!$A$32:$N$610,'SD Abgabe'!$G$28,FALSE)),""))),"")</f>
        <v/>
      </c>
      <c r="AA894" s="87"/>
      <c r="AB894" s="86" t="str">
        <f ca="1">IFERROR(IF(AND(J894&lt;&gt;"eigene Stoffe",VLOOKUP($E894,'SD Abgabe'!$A$32:$N$610,'SD Abgabe'!$H$28,FALSE)=0),"",IF($L894&lt;&gt;0,"",IFERROR(IF(AND(P894&gt;0,O894&lt;&gt;"",Q894&lt;&gt;"t TM"),VLOOKUP($E894,'SD Abgabe'!$A$32:$N$610,'SD Abgabe'!$H$28,FALSE)/O894*P894,VLOOKUP($E894,'SD Abgabe'!$A$32:$N$610,'SD Abgabe'!$H$28,FALSE)),""))),"")</f>
        <v/>
      </c>
      <c r="AC894" s="87"/>
      <c r="AD894" s="424" t="s">
        <v>667</v>
      </c>
      <c r="AE894" s="26" t="str">
        <f>IF($M894=0,"",IFERROR(VLOOKUP($E894,'SD Abgabe'!$A$32:$N$556,AE$20,FALSE),""))</f>
        <v/>
      </c>
      <c r="AF894" s="15">
        <f t="shared" ca="1" si="279"/>
        <v>0</v>
      </c>
      <c r="AG894">
        <f t="shared" ca="1" si="267"/>
        <v>0</v>
      </c>
      <c r="AH894">
        <f t="shared" ca="1" si="268"/>
        <v>0</v>
      </c>
      <c r="AI894">
        <f t="shared" ca="1" si="269"/>
        <v>0</v>
      </c>
      <c r="AJ894">
        <f t="shared" ca="1" si="270"/>
        <v>0</v>
      </c>
      <c r="AK894">
        <f t="shared" si="280"/>
        <v>0</v>
      </c>
      <c r="AL894" s="28" t="e">
        <f ca="1">COUNTIF(OFFSET('SD Abgabe'!$C$32,VLOOKUP(J894,Art_Abgabe,3,FALSE),0,VLOOKUP(J894,Art_Abgabe,4,FALSE)-VLOOKUP(J894,Art_Abgabe,3,FALSE)+1,1),K894)</f>
        <v>#N/A</v>
      </c>
      <c r="AM894" s="14">
        <f ca="1">COUNTIF(OFFSET('SD Abgabe'!$M$32,VLOOKUP(E894,'SD Abgabe'!$A$33:$X$485,'SD Abgabe'!$X$28,FALSE),0,1,VLOOKUP(E894,'SD Abgabe'!$A$33:$Y$485,'SD Abgabe'!$Y$28,FALSE)),M894)</f>
        <v>0</v>
      </c>
      <c r="AN894" s="91">
        <f t="shared" ca="1" si="271"/>
        <v>0</v>
      </c>
      <c r="AO894" s="98">
        <f t="shared" si="281"/>
        <v>3</v>
      </c>
      <c r="AP894" s="98">
        <f t="shared" si="272"/>
        <v>0</v>
      </c>
      <c r="AQ894" s="17" t="str">
        <f t="shared" si="273"/>
        <v>1900-1-Abgabe</v>
      </c>
    </row>
    <row r="895" spans="1:43">
      <c r="A895" s="98">
        <f t="shared" si="262"/>
        <v>0</v>
      </c>
      <c r="B895" s="98" t="str">
        <f>IF(C895=1,SUM($C$23:C895),"")</f>
        <v/>
      </c>
      <c r="C895" s="98">
        <f t="shared" si="263"/>
        <v>0</v>
      </c>
      <c r="D895" t="str">
        <f t="shared" si="275"/>
        <v>1900-1-Abgabe-</v>
      </c>
      <c r="E895" s="7" t="str">
        <f t="shared" ca="1" si="264"/>
        <v>-</v>
      </c>
      <c r="F895" s="7">
        <f t="shared" si="276"/>
        <v>1900</v>
      </c>
      <c r="G895" s="7">
        <f t="shared" si="277"/>
        <v>1</v>
      </c>
      <c r="H895" s="162">
        <f t="shared" si="274"/>
        <v>873</v>
      </c>
      <c r="I895" s="77"/>
      <c r="J895" s="78"/>
      <c r="K895" s="79"/>
      <c r="L895" s="80"/>
      <c r="M895" s="177"/>
      <c r="N895" s="309" t="str">
        <f t="shared" ca="1" si="265"/>
        <v/>
      </c>
      <c r="O895" s="310" t="str">
        <f ca="1">IFERROR(IF(VLOOKUP($E895,'SD Abgabe'!$A$32:$N$610,'SD Abgabe'!$D$28,FALSE)=0,"",VLOOKUP($E895,'SD Abgabe'!$A$32:$N$610,'SD Abgabe'!$D$28,FALSE)),"")</f>
        <v/>
      </c>
      <c r="P895" s="313"/>
      <c r="Q895" s="317" t="str">
        <f>IF(OR($M895=0,L895&lt;&gt;0),"",IFERROR(VLOOKUP($E895,'SD Abgabe'!$A$32:$N$610,'SD Abgabe'!$E$28,FALSE),""))</f>
        <v/>
      </c>
      <c r="R895" s="87"/>
      <c r="S895" s="81" t="str">
        <f t="shared" si="266"/>
        <v/>
      </c>
      <c r="T895" s="82">
        <f>IF(M895="Tierische Erzeugnisse",IF(OR($M895=0,L895&lt;&gt;0,U895&gt;0),"",IFERROR(VLOOKUP($E895,'SD Abgabe'!$A$32:$N$4326,'SD Abgabe'!$J$28,FALSE),0)),)</f>
        <v>0</v>
      </c>
      <c r="U895" s="83"/>
      <c r="V895" s="81" t="str">
        <f t="shared" si="278"/>
        <v/>
      </c>
      <c r="W895" s="82">
        <f>IF(M895="organische Düngemittel",IF(OR($M895=0,L895&lt;&gt;0,X895&gt;0),"",IFERROR(VLOOKUP($E895,'SD Abgabe'!$A$32:$N$4326,'SD Abgabe'!$J$28,FALSE),)),)</f>
        <v>0</v>
      </c>
      <c r="X895" s="84"/>
      <c r="Y895" s="85" t="str">
        <f ca="1">IFERROR(VLOOKUP($E895,'SD Abgabe'!$A$32:$N$610,Y$20,FALSE),"")</f>
        <v/>
      </c>
      <c r="Z895" s="86" t="str">
        <f ca="1">IFERROR(IF(AND(J895&lt;&gt;"eigene Stoffe",VLOOKUP($E895,'SD Abgabe'!$A$32:$N$610,'SD Abgabe'!$G$28,FALSE)=0),"",IF($L895&lt;&gt;0,"",IFERROR(IF(AND(P895&gt;0,O895&lt;&gt;"",Q895&lt;&gt;"t TM"),VLOOKUP($E895,'SD Abgabe'!$A$32:$N$610,'SD Abgabe'!$G$28,FALSE)/O895*P895,VLOOKUP($E895,'SD Abgabe'!$A$32:$N$610,'SD Abgabe'!$G$28,FALSE)),""))),"")</f>
        <v/>
      </c>
      <c r="AA895" s="87"/>
      <c r="AB895" s="86" t="str">
        <f ca="1">IFERROR(IF(AND(J895&lt;&gt;"eigene Stoffe",VLOOKUP($E895,'SD Abgabe'!$A$32:$N$610,'SD Abgabe'!$H$28,FALSE)=0),"",IF($L895&lt;&gt;0,"",IFERROR(IF(AND(P895&gt;0,O895&lt;&gt;"",Q895&lt;&gt;"t TM"),VLOOKUP($E895,'SD Abgabe'!$A$32:$N$610,'SD Abgabe'!$H$28,FALSE)/O895*P895,VLOOKUP($E895,'SD Abgabe'!$A$32:$N$610,'SD Abgabe'!$H$28,FALSE)),""))),"")</f>
        <v/>
      </c>
      <c r="AC895" s="87"/>
      <c r="AD895" s="424" t="s">
        <v>667</v>
      </c>
      <c r="AE895" s="26" t="str">
        <f>IF($M895=0,"",IFERROR(VLOOKUP($E895,'SD Abgabe'!$A$32:$N$556,AE$20,FALSE),""))</f>
        <v/>
      </c>
      <c r="AF895" s="15">
        <f t="shared" ca="1" si="279"/>
        <v>0</v>
      </c>
      <c r="AG895">
        <f t="shared" ca="1" si="267"/>
        <v>0</v>
      </c>
      <c r="AH895">
        <f t="shared" ca="1" si="268"/>
        <v>0</v>
      </c>
      <c r="AI895">
        <f t="shared" ca="1" si="269"/>
        <v>0</v>
      </c>
      <c r="AJ895">
        <f t="shared" ca="1" si="270"/>
        <v>0</v>
      </c>
      <c r="AK895">
        <f t="shared" si="280"/>
        <v>0</v>
      </c>
      <c r="AL895" s="28" t="e">
        <f ca="1">COUNTIF(OFFSET('SD Abgabe'!$C$32,VLOOKUP(J895,Art_Abgabe,3,FALSE),0,VLOOKUP(J895,Art_Abgabe,4,FALSE)-VLOOKUP(J895,Art_Abgabe,3,FALSE)+1,1),K895)</f>
        <v>#N/A</v>
      </c>
      <c r="AM895" s="14">
        <f ca="1">COUNTIF(OFFSET('SD Abgabe'!$M$32,VLOOKUP(E895,'SD Abgabe'!$A$33:$X$485,'SD Abgabe'!$X$28,FALSE),0,1,VLOOKUP(E895,'SD Abgabe'!$A$33:$Y$485,'SD Abgabe'!$Y$28,FALSE)),M895)</f>
        <v>0</v>
      </c>
      <c r="AN895" s="91">
        <f t="shared" ca="1" si="271"/>
        <v>0</v>
      </c>
      <c r="AO895" s="98">
        <f t="shared" si="281"/>
        <v>3</v>
      </c>
      <c r="AP895" s="98">
        <f t="shared" si="272"/>
        <v>0</v>
      </c>
      <c r="AQ895" s="17" t="str">
        <f t="shared" si="273"/>
        <v>1900-1-Abgabe</v>
      </c>
    </row>
    <row r="896" spans="1:43">
      <c r="A896" s="98">
        <f t="shared" si="262"/>
        <v>0</v>
      </c>
      <c r="B896" s="98" t="str">
        <f>IF(C896=1,SUM($C$23:C896),"")</f>
        <v/>
      </c>
      <c r="C896" s="98">
        <f t="shared" si="263"/>
        <v>0</v>
      </c>
      <c r="D896" t="str">
        <f t="shared" si="275"/>
        <v>1900-1-Abgabe-</v>
      </c>
      <c r="E896" s="7" t="str">
        <f t="shared" ca="1" si="264"/>
        <v>-</v>
      </c>
      <c r="F896" s="7">
        <f t="shared" si="276"/>
        <v>1900</v>
      </c>
      <c r="G896" s="7">
        <f t="shared" si="277"/>
        <v>1</v>
      </c>
      <c r="H896" s="162">
        <f t="shared" si="274"/>
        <v>874</v>
      </c>
      <c r="I896" s="77"/>
      <c r="J896" s="78"/>
      <c r="K896" s="79"/>
      <c r="L896" s="80"/>
      <c r="M896" s="177"/>
      <c r="N896" s="309" t="str">
        <f t="shared" ca="1" si="265"/>
        <v/>
      </c>
      <c r="O896" s="310" t="str">
        <f ca="1">IFERROR(IF(VLOOKUP($E896,'SD Abgabe'!$A$32:$N$610,'SD Abgabe'!$D$28,FALSE)=0,"",VLOOKUP($E896,'SD Abgabe'!$A$32:$N$610,'SD Abgabe'!$D$28,FALSE)),"")</f>
        <v/>
      </c>
      <c r="P896" s="313"/>
      <c r="Q896" s="317" t="str">
        <f>IF(OR($M896=0,L896&lt;&gt;0),"",IFERROR(VLOOKUP($E896,'SD Abgabe'!$A$32:$N$610,'SD Abgabe'!$E$28,FALSE),""))</f>
        <v/>
      </c>
      <c r="R896" s="87"/>
      <c r="S896" s="81" t="str">
        <f t="shared" si="266"/>
        <v/>
      </c>
      <c r="T896" s="82">
        <f>IF(M896="Tierische Erzeugnisse",IF(OR($M896=0,L896&lt;&gt;0,U896&gt;0),"",IFERROR(VLOOKUP($E896,'SD Abgabe'!$A$32:$N$4326,'SD Abgabe'!$J$28,FALSE),0)),)</f>
        <v>0</v>
      </c>
      <c r="U896" s="83"/>
      <c r="V896" s="81" t="str">
        <f t="shared" si="278"/>
        <v/>
      </c>
      <c r="W896" s="82">
        <f>IF(M896="organische Düngemittel",IF(OR($M896=0,L896&lt;&gt;0,X896&gt;0),"",IFERROR(VLOOKUP($E896,'SD Abgabe'!$A$32:$N$4326,'SD Abgabe'!$J$28,FALSE),)),)</f>
        <v>0</v>
      </c>
      <c r="X896" s="84"/>
      <c r="Y896" s="85" t="str">
        <f ca="1">IFERROR(VLOOKUP($E896,'SD Abgabe'!$A$32:$N$610,Y$20,FALSE),"")</f>
        <v/>
      </c>
      <c r="Z896" s="86" t="str">
        <f ca="1">IFERROR(IF(AND(J896&lt;&gt;"eigene Stoffe",VLOOKUP($E896,'SD Abgabe'!$A$32:$N$610,'SD Abgabe'!$G$28,FALSE)=0),"",IF($L896&lt;&gt;0,"",IFERROR(IF(AND(P896&gt;0,O896&lt;&gt;"",Q896&lt;&gt;"t TM"),VLOOKUP($E896,'SD Abgabe'!$A$32:$N$610,'SD Abgabe'!$G$28,FALSE)/O896*P896,VLOOKUP($E896,'SD Abgabe'!$A$32:$N$610,'SD Abgabe'!$G$28,FALSE)),""))),"")</f>
        <v/>
      </c>
      <c r="AA896" s="87"/>
      <c r="AB896" s="86" t="str">
        <f ca="1">IFERROR(IF(AND(J896&lt;&gt;"eigene Stoffe",VLOOKUP($E896,'SD Abgabe'!$A$32:$N$610,'SD Abgabe'!$H$28,FALSE)=0),"",IF($L896&lt;&gt;0,"",IFERROR(IF(AND(P896&gt;0,O896&lt;&gt;"",Q896&lt;&gt;"t TM"),VLOOKUP($E896,'SD Abgabe'!$A$32:$N$610,'SD Abgabe'!$H$28,FALSE)/O896*P896,VLOOKUP($E896,'SD Abgabe'!$A$32:$N$610,'SD Abgabe'!$H$28,FALSE)),""))),"")</f>
        <v/>
      </c>
      <c r="AC896" s="87"/>
      <c r="AD896" s="424" t="s">
        <v>667</v>
      </c>
      <c r="AE896" s="26" t="str">
        <f>IF($M896=0,"",IFERROR(VLOOKUP($E896,'SD Abgabe'!$A$32:$N$556,AE$20,FALSE),""))</f>
        <v/>
      </c>
      <c r="AF896" s="15">
        <f t="shared" ca="1" si="279"/>
        <v>0</v>
      </c>
      <c r="AG896">
        <f t="shared" ca="1" si="267"/>
        <v>0</v>
      </c>
      <c r="AH896">
        <f t="shared" ca="1" si="268"/>
        <v>0</v>
      </c>
      <c r="AI896">
        <f t="shared" ca="1" si="269"/>
        <v>0</v>
      </c>
      <c r="AJ896">
        <f t="shared" ca="1" si="270"/>
        <v>0</v>
      </c>
      <c r="AK896">
        <f t="shared" si="280"/>
        <v>0</v>
      </c>
      <c r="AL896" s="28" t="e">
        <f ca="1">COUNTIF(OFFSET('SD Abgabe'!$C$32,VLOOKUP(J896,Art_Abgabe,3,FALSE),0,VLOOKUP(J896,Art_Abgabe,4,FALSE)-VLOOKUP(J896,Art_Abgabe,3,FALSE)+1,1),K896)</f>
        <v>#N/A</v>
      </c>
      <c r="AM896" s="14">
        <f ca="1">COUNTIF(OFFSET('SD Abgabe'!$M$32,VLOOKUP(E896,'SD Abgabe'!$A$33:$X$485,'SD Abgabe'!$X$28,FALSE),0,1,VLOOKUP(E896,'SD Abgabe'!$A$33:$Y$485,'SD Abgabe'!$Y$28,FALSE)),M896)</f>
        <v>0</v>
      </c>
      <c r="AN896" s="91">
        <f t="shared" ca="1" si="271"/>
        <v>0</v>
      </c>
      <c r="AO896" s="98">
        <f t="shared" si="281"/>
        <v>3</v>
      </c>
      <c r="AP896" s="98">
        <f t="shared" si="272"/>
        <v>0</v>
      </c>
      <c r="AQ896" s="17" t="str">
        <f t="shared" si="273"/>
        <v>1900-1-Abgabe</v>
      </c>
    </row>
    <row r="897" spans="1:43">
      <c r="A897" s="98">
        <f t="shared" si="262"/>
        <v>0</v>
      </c>
      <c r="B897" s="98" t="str">
        <f>IF(C897=1,SUM($C$23:C897),"")</f>
        <v/>
      </c>
      <c r="C897" s="98">
        <f t="shared" si="263"/>
        <v>0</v>
      </c>
      <c r="D897" t="str">
        <f t="shared" si="275"/>
        <v>1900-1-Abgabe-</v>
      </c>
      <c r="E897" s="7" t="str">
        <f t="shared" ca="1" si="264"/>
        <v>-</v>
      </c>
      <c r="F897" s="7">
        <f t="shared" si="276"/>
        <v>1900</v>
      </c>
      <c r="G897" s="7">
        <f t="shared" si="277"/>
        <v>1</v>
      </c>
      <c r="H897" s="162">
        <f t="shared" si="274"/>
        <v>875</v>
      </c>
      <c r="I897" s="77"/>
      <c r="J897" s="78"/>
      <c r="K897" s="79"/>
      <c r="L897" s="80"/>
      <c r="M897" s="177"/>
      <c r="N897" s="309" t="str">
        <f t="shared" ca="1" si="265"/>
        <v/>
      </c>
      <c r="O897" s="310" t="str">
        <f ca="1">IFERROR(IF(VLOOKUP($E897,'SD Abgabe'!$A$32:$N$610,'SD Abgabe'!$D$28,FALSE)=0,"",VLOOKUP($E897,'SD Abgabe'!$A$32:$N$610,'SD Abgabe'!$D$28,FALSE)),"")</f>
        <v/>
      </c>
      <c r="P897" s="313"/>
      <c r="Q897" s="317" t="str">
        <f>IF(OR($M897=0,L897&lt;&gt;0),"",IFERROR(VLOOKUP($E897,'SD Abgabe'!$A$32:$N$610,'SD Abgabe'!$E$28,FALSE),""))</f>
        <v/>
      </c>
      <c r="R897" s="87"/>
      <c r="S897" s="81" t="str">
        <f t="shared" si="266"/>
        <v/>
      </c>
      <c r="T897" s="82">
        <f>IF(M897="Tierische Erzeugnisse",IF(OR($M897=0,L897&lt;&gt;0,U897&gt;0),"",IFERROR(VLOOKUP($E897,'SD Abgabe'!$A$32:$N$4326,'SD Abgabe'!$J$28,FALSE),0)),)</f>
        <v>0</v>
      </c>
      <c r="U897" s="83"/>
      <c r="V897" s="81" t="str">
        <f t="shared" si="278"/>
        <v/>
      </c>
      <c r="W897" s="82">
        <f>IF(M897="organische Düngemittel",IF(OR($M897=0,L897&lt;&gt;0,X897&gt;0),"",IFERROR(VLOOKUP($E897,'SD Abgabe'!$A$32:$N$4326,'SD Abgabe'!$J$28,FALSE),)),)</f>
        <v>0</v>
      </c>
      <c r="X897" s="84"/>
      <c r="Y897" s="85" t="str">
        <f ca="1">IFERROR(VLOOKUP($E897,'SD Abgabe'!$A$32:$N$610,Y$20,FALSE),"")</f>
        <v/>
      </c>
      <c r="Z897" s="86" t="str">
        <f ca="1">IFERROR(IF(AND(J897&lt;&gt;"eigene Stoffe",VLOOKUP($E897,'SD Abgabe'!$A$32:$N$610,'SD Abgabe'!$G$28,FALSE)=0),"",IF($L897&lt;&gt;0,"",IFERROR(IF(AND(P897&gt;0,O897&lt;&gt;"",Q897&lt;&gt;"t TM"),VLOOKUP($E897,'SD Abgabe'!$A$32:$N$610,'SD Abgabe'!$G$28,FALSE)/O897*P897,VLOOKUP($E897,'SD Abgabe'!$A$32:$N$610,'SD Abgabe'!$G$28,FALSE)),""))),"")</f>
        <v/>
      </c>
      <c r="AA897" s="87"/>
      <c r="AB897" s="86" t="str">
        <f ca="1">IFERROR(IF(AND(J897&lt;&gt;"eigene Stoffe",VLOOKUP($E897,'SD Abgabe'!$A$32:$N$610,'SD Abgabe'!$H$28,FALSE)=0),"",IF($L897&lt;&gt;0,"",IFERROR(IF(AND(P897&gt;0,O897&lt;&gt;"",Q897&lt;&gt;"t TM"),VLOOKUP($E897,'SD Abgabe'!$A$32:$N$610,'SD Abgabe'!$H$28,FALSE)/O897*P897,VLOOKUP($E897,'SD Abgabe'!$A$32:$N$610,'SD Abgabe'!$H$28,FALSE)),""))),"")</f>
        <v/>
      </c>
      <c r="AC897" s="87"/>
      <c r="AD897" s="424" t="s">
        <v>667</v>
      </c>
      <c r="AE897" s="26" t="str">
        <f>IF($M897=0,"",IFERROR(VLOOKUP($E897,'SD Abgabe'!$A$32:$N$556,AE$20,FALSE),""))</f>
        <v/>
      </c>
      <c r="AF897" s="15">
        <f t="shared" ca="1" si="279"/>
        <v>0</v>
      </c>
      <c r="AG897">
        <f t="shared" ca="1" si="267"/>
        <v>0</v>
      </c>
      <c r="AH897">
        <f t="shared" ca="1" si="268"/>
        <v>0</v>
      </c>
      <c r="AI897">
        <f t="shared" ca="1" si="269"/>
        <v>0</v>
      </c>
      <c r="AJ897">
        <f t="shared" ca="1" si="270"/>
        <v>0</v>
      </c>
      <c r="AK897">
        <f t="shared" si="280"/>
        <v>0</v>
      </c>
      <c r="AL897" s="28" t="e">
        <f ca="1">COUNTIF(OFFSET('SD Abgabe'!$C$32,VLOOKUP(J897,Art_Abgabe,3,FALSE),0,VLOOKUP(J897,Art_Abgabe,4,FALSE)-VLOOKUP(J897,Art_Abgabe,3,FALSE)+1,1),K897)</f>
        <v>#N/A</v>
      </c>
      <c r="AM897" s="14">
        <f ca="1">COUNTIF(OFFSET('SD Abgabe'!$M$32,VLOOKUP(E897,'SD Abgabe'!$A$33:$X$485,'SD Abgabe'!$X$28,FALSE),0,1,VLOOKUP(E897,'SD Abgabe'!$A$33:$Y$485,'SD Abgabe'!$Y$28,FALSE)),M897)</f>
        <v>0</v>
      </c>
      <c r="AN897" s="91">
        <f t="shared" ca="1" si="271"/>
        <v>0</v>
      </c>
      <c r="AO897" s="98">
        <f t="shared" si="281"/>
        <v>3</v>
      </c>
      <c r="AP897" s="98">
        <f t="shared" si="272"/>
        <v>0</v>
      </c>
      <c r="AQ897" s="17" t="str">
        <f t="shared" si="273"/>
        <v>1900-1-Abgabe</v>
      </c>
    </row>
    <row r="898" spans="1:43">
      <c r="A898" s="98">
        <f t="shared" si="262"/>
        <v>0</v>
      </c>
      <c r="B898" s="98" t="str">
        <f>IF(C898=1,SUM($C$23:C898),"")</f>
        <v/>
      </c>
      <c r="C898" s="98">
        <f t="shared" si="263"/>
        <v>0</v>
      </c>
      <c r="D898" t="str">
        <f t="shared" si="275"/>
        <v>1900-1-Abgabe-</v>
      </c>
      <c r="E898" s="7" t="str">
        <f t="shared" ca="1" si="264"/>
        <v>-</v>
      </c>
      <c r="F898" s="7">
        <f t="shared" si="276"/>
        <v>1900</v>
      </c>
      <c r="G898" s="7">
        <f t="shared" si="277"/>
        <v>1</v>
      </c>
      <c r="H898" s="162">
        <f t="shared" si="274"/>
        <v>876</v>
      </c>
      <c r="I898" s="77"/>
      <c r="J898" s="78"/>
      <c r="K898" s="79"/>
      <c r="L898" s="80"/>
      <c r="M898" s="177"/>
      <c r="N898" s="309" t="str">
        <f t="shared" ca="1" si="265"/>
        <v/>
      </c>
      <c r="O898" s="310" t="str">
        <f ca="1">IFERROR(IF(VLOOKUP($E898,'SD Abgabe'!$A$32:$N$610,'SD Abgabe'!$D$28,FALSE)=0,"",VLOOKUP($E898,'SD Abgabe'!$A$32:$N$610,'SD Abgabe'!$D$28,FALSE)),"")</f>
        <v/>
      </c>
      <c r="P898" s="313"/>
      <c r="Q898" s="317" t="str">
        <f>IF(OR($M898=0,L898&lt;&gt;0),"",IFERROR(VLOOKUP($E898,'SD Abgabe'!$A$32:$N$610,'SD Abgabe'!$E$28,FALSE),""))</f>
        <v/>
      </c>
      <c r="R898" s="87"/>
      <c r="S898" s="81" t="str">
        <f t="shared" si="266"/>
        <v/>
      </c>
      <c r="T898" s="82">
        <f>IF(M898="Tierische Erzeugnisse",IF(OR($M898=0,L898&lt;&gt;0,U898&gt;0),"",IFERROR(VLOOKUP($E898,'SD Abgabe'!$A$32:$N$4326,'SD Abgabe'!$J$28,FALSE),0)),)</f>
        <v>0</v>
      </c>
      <c r="U898" s="83"/>
      <c r="V898" s="81" t="str">
        <f t="shared" si="278"/>
        <v/>
      </c>
      <c r="W898" s="82">
        <f>IF(M898="organische Düngemittel",IF(OR($M898=0,L898&lt;&gt;0,X898&gt;0),"",IFERROR(VLOOKUP($E898,'SD Abgabe'!$A$32:$N$4326,'SD Abgabe'!$J$28,FALSE),)),)</f>
        <v>0</v>
      </c>
      <c r="X898" s="84"/>
      <c r="Y898" s="85" t="str">
        <f ca="1">IFERROR(VLOOKUP($E898,'SD Abgabe'!$A$32:$N$610,Y$20,FALSE),"")</f>
        <v/>
      </c>
      <c r="Z898" s="86" t="str">
        <f ca="1">IFERROR(IF(AND(J898&lt;&gt;"eigene Stoffe",VLOOKUP($E898,'SD Abgabe'!$A$32:$N$610,'SD Abgabe'!$G$28,FALSE)=0),"",IF($L898&lt;&gt;0,"",IFERROR(IF(AND(P898&gt;0,O898&lt;&gt;"",Q898&lt;&gt;"t TM"),VLOOKUP($E898,'SD Abgabe'!$A$32:$N$610,'SD Abgabe'!$G$28,FALSE)/O898*P898,VLOOKUP($E898,'SD Abgabe'!$A$32:$N$610,'SD Abgabe'!$G$28,FALSE)),""))),"")</f>
        <v/>
      </c>
      <c r="AA898" s="87"/>
      <c r="AB898" s="86" t="str">
        <f ca="1">IFERROR(IF(AND(J898&lt;&gt;"eigene Stoffe",VLOOKUP($E898,'SD Abgabe'!$A$32:$N$610,'SD Abgabe'!$H$28,FALSE)=0),"",IF($L898&lt;&gt;0,"",IFERROR(IF(AND(P898&gt;0,O898&lt;&gt;"",Q898&lt;&gt;"t TM"),VLOOKUP($E898,'SD Abgabe'!$A$32:$N$610,'SD Abgabe'!$H$28,FALSE)/O898*P898,VLOOKUP($E898,'SD Abgabe'!$A$32:$N$610,'SD Abgabe'!$H$28,FALSE)),""))),"")</f>
        <v/>
      </c>
      <c r="AC898" s="87"/>
      <c r="AD898" s="424" t="s">
        <v>667</v>
      </c>
      <c r="AE898" s="26" t="str">
        <f>IF($M898=0,"",IFERROR(VLOOKUP($E898,'SD Abgabe'!$A$32:$N$556,AE$20,FALSE),""))</f>
        <v/>
      </c>
      <c r="AF898" s="15">
        <f t="shared" ca="1" si="279"/>
        <v>0</v>
      </c>
      <c r="AG898">
        <f t="shared" ca="1" si="267"/>
        <v>0</v>
      </c>
      <c r="AH898">
        <f t="shared" ca="1" si="268"/>
        <v>0</v>
      </c>
      <c r="AI898">
        <f t="shared" ca="1" si="269"/>
        <v>0</v>
      </c>
      <c r="AJ898">
        <f t="shared" ca="1" si="270"/>
        <v>0</v>
      </c>
      <c r="AK898">
        <f t="shared" si="280"/>
        <v>0</v>
      </c>
      <c r="AL898" s="28" t="e">
        <f ca="1">COUNTIF(OFFSET('SD Abgabe'!$C$32,VLOOKUP(J898,Art_Abgabe,3,FALSE),0,VLOOKUP(J898,Art_Abgabe,4,FALSE)-VLOOKUP(J898,Art_Abgabe,3,FALSE)+1,1),K898)</f>
        <v>#N/A</v>
      </c>
      <c r="AM898" s="14">
        <f ca="1">COUNTIF(OFFSET('SD Abgabe'!$M$32,VLOOKUP(E898,'SD Abgabe'!$A$33:$X$485,'SD Abgabe'!$X$28,FALSE),0,1,VLOOKUP(E898,'SD Abgabe'!$A$33:$Y$485,'SD Abgabe'!$Y$28,FALSE)),M898)</f>
        <v>0</v>
      </c>
      <c r="AN898" s="91">
        <f t="shared" ca="1" si="271"/>
        <v>0</v>
      </c>
      <c r="AO898" s="98">
        <f t="shared" si="281"/>
        <v>3</v>
      </c>
      <c r="AP898" s="98">
        <f t="shared" si="272"/>
        <v>0</v>
      </c>
      <c r="AQ898" s="17" t="str">
        <f t="shared" si="273"/>
        <v>1900-1-Abgabe</v>
      </c>
    </row>
    <row r="899" spans="1:43">
      <c r="A899" s="98">
        <f t="shared" si="262"/>
        <v>0</v>
      </c>
      <c r="B899" s="98" t="str">
        <f>IF(C899=1,SUM($C$23:C899),"")</f>
        <v/>
      </c>
      <c r="C899" s="98">
        <f t="shared" si="263"/>
        <v>0</v>
      </c>
      <c r="D899" t="str">
        <f t="shared" si="275"/>
        <v>1900-1-Abgabe-</v>
      </c>
      <c r="E899" s="7" t="str">
        <f t="shared" ca="1" si="264"/>
        <v>-</v>
      </c>
      <c r="F899" s="7">
        <f t="shared" si="276"/>
        <v>1900</v>
      </c>
      <c r="G899" s="7">
        <f t="shared" si="277"/>
        <v>1</v>
      </c>
      <c r="H899" s="162">
        <f t="shared" si="274"/>
        <v>877</v>
      </c>
      <c r="I899" s="77"/>
      <c r="J899" s="78"/>
      <c r="K899" s="79"/>
      <c r="L899" s="80"/>
      <c r="M899" s="177"/>
      <c r="N899" s="309" t="str">
        <f t="shared" ca="1" si="265"/>
        <v/>
      </c>
      <c r="O899" s="310" t="str">
        <f ca="1">IFERROR(IF(VLOOKUP($E899,'SD Abgabe'!$A$32:$N$610,'SD Abgabe'!$D$28,FALSE)=0,"",VLOOKUP($E899,'SD Abgabe'!$A$32:$N$610,'SD Abgabe'!$D$28,FALSE)),"")</f>
        <v/>
      </c>
      <c r="P899" s="313"/>
      <c r="Q899" s="317" t="str">
        <f>IF(OR($M899=0,L899&lt;&gt;0),"",IFERROR(VLOOKUP($E899,'SD Abgabe'!$A$32:$N$610,'SD Abgabe'!$E$28,FALSE),""))</f>
        <v/>
      </c>
      <c r="R899" s="87"/>
      <c r="S899" s="81" t="str">
        <f t="shared" si="266"/>
        <v/>
      </c>
      <c r="T899" s="82">
        <f>IF(M899="Tierische Erzeugnisse",IF(OR($M899=0,L899&lt;&gt;0,U899&gt;0),"",IFERROR(VLOOKUP($E899,'SD Abgabe'!$A$32:$N$4326,'SD Abgabe'!$J$28,FALSE),0)),)</f>
        <v>0</v>
      </c>
      <c r="U899" s="83"/>
      <c r="V899" s="81" t="str">
        <f t="shared" si="278"/>
        <v/>
      </c>
      <c r="W899" s="82">
        <f>IF(M899="organische Düngemittel",IF(OR($M899=0,L899&lt;&gt;0,X899&gt;0),"",IFERROR(VLOOKUP($E899,'SD Abgabe'!$A$32:$N$4326,'SD Abgabe'!$J$28,FALSE),)),)</f>
        <v>0</v>
      </c>
      <c r="X899" s="84"/>
      <c r="Y899" s="85" t="str">
        <f ca="1">IFERROR(VLOOKUP($E899,'SD Abgabe'!$A$32:$N$610,Y$20,FALSE),"")</f>
        <v/>
      </c>
      <c r="Z899" s="86" t="str">
        <f ca="1">IFERROR(IF(AND(J899&lt;&gt;"eigene Stoffe",VLOOKUP($E899,'SD Abgabe'!$A$32:$N$610,'SD Abgabe'!$G$28,FALSE)=0),"",IF($L899&lt;&gt;0,"",IFERROR(IF(AND(P899&gt;0,O899&lt;&gt;"",Q899&lt;&gt;"t TM"),VLOOKUP($E899,'SD Abgabe'!$A$32:$N$610,'SD Abgabe'!$G$28,FALSE)/O899*P899,VLOOKUP($E899,'SD Abgabe'!$A$32:$N$610,'SD Abgabe'!$G$28,FALSE)),""))),"")</f>
        <v/>
      </c>
      <c r="AA899" s="87"/>
      <c r="AB899" s="86" t="str">
        <f ca="1">IFERROR(IF(AND(J899&lt;&gt;"eigene Stoffe",VLOOKUP($E899,'SD Abgabe'!$A$32:$N$610,'SD Abgabe'!$H$28,FALSE)=0),"",IF($L899&lt;&gt;0,"",IFERROR(IF(AND(P899&gt;0,O899&lt;&gt;"",Q899&lt;&gt;"t TM"),VLOOKUP($E899,'SD Abgabe'!$A$32:$N$610,'SD Abgabe'!$H$28,FALSE)/O899*P899,VLOOKUP($E899,'SD Abgabe'!$A$32:$N$610,'SD Abgabe'!$H$28,FALSE)),""))),"")</f>
        <v/>
      </c>
      <c r="AC899" s="87"/>
      <c r="AD899" s="424" t="s">
        <v>667</v>
      </c>
      <c r="AE899" s="26" t="str">
        <f>IF($M899=0,"",IFERROR(VLOOKUP($E899,'SD Abgabe'!$A$32:$N$556,AE$20,FALSE),""))</f>
        <v/>
      </c>
      <c r="AF899" s="15">
        <f t="shared" ca="1" si="279"/>
        <v>0</v>
      </c>
      <c r="AG899">
        <f t="shared" ca="1" si="267"/>
        <v>0</v>
      </c>
      <c r="AH899">
        <f t="shared" ca="1" si="268"/>
        <v>0</v>
      </c>
      <c r="AI899">
        <f t="shared" ca="1" si="269"/>
        <v>0</v>
      </c>
      <c r="AJ899">
        <f t="shared" ca="1" si="270"/>
        <v>0</v>
      </c>
      <c r="AK899">
        <f t="shared" si="280"/>
        <v>0</v>
      </c>
      <c r="AL899" s="28" t="e">
        <f ca="1">COUNTIF(OFFSET('SD Abgabe'!$C$32,VLOOKUP(J899,Art_Abgabe,3,FALSE),0,VLOOKUP(J899,Art_Abgabe,4,FALSE)-VLOOKUP(J899,Art_Abgabe,3,FALSE)+1,1),K899)</f>
        <v>#N/A</v>
      </c>
      <c r="AM899" s="14">
        <f ca="1">COUNTIF(OFFSET('SD Abgabe'!$M$32,VLOOKUP(E899,'SD Abgabe'!$A$33:$X$485,'SD Abgabe'!$X$28,FALSE),0,1,VLOOKUP(E899,'SD Abgabe'!$A$33:$Y$485,'SD Abgabe'!$Y$28,FALSE)),M899)</f>
        <v>0</v>
      </c>
      <c r="AN899" s="91">
        <f t="shared" ca="1" si="271"/>
        <v>0</v>
      </c>
      <c r="AO899" s="98">
        <f t="shared" si="281"/>
        <v>3</v>
      </c>
      <c r="AP899" s="98">
        <f t="shared" si="272"/>
        <v>0</v>
      </c>
      <c r="AQ899" s="17" t="str">
        <f t="shared" si="273"/>
        <v>1900-1-Abgabe</v>
      </c>
    </row>
    <row r="900" spans="1:43">
      <c r="A900" s="98">
        <f t="shared" si="262"/>
        <v>0</v>
      </c>
      <c r="B900" s="98" t="str">
        <f>IF(C900=1,SUM($C$23:C900),"")</f>
        <v/>
      </c>
      <c r="C900" s="98">
        <f t="shared" si="263"/>
        <v>0</v>
      </c>
      <c r="D900" t="str">
        <f t="shared" si="275"/>
        <v>1900-1-Abgabe-</v>
      </c>
      <c r="E900" s="7" t="str">
        <f t="shared" ca="1" si="264"/>
        <v>-</v>
      </c>
      <c r="F900" s="7">
        <f t="shared" si="276"/>
        <v>1900</v>
      </c>
      <c r="G900" s="7">
        <f t="shared" si="277"/>
        <v>1</v>
      </c>
      <c r="H900" s="162">
        <f t="shared" si="274"/>
        <v>878</v>
      </c>
      <c r="I900" s="77"/>
      <c r="J900" s="78"/>
      <c r="K900" s="79"/>
      <c r="L900" s="80"/>
      <c r="M900" s="177"/>
      <c r="N900" s="309" t="str">
        <f t="shared" ca="1" si="265"/>
        <v/>
      </c>
      <c r="O900" s="310" t="str">
        <f ca="1">IFERROR(IF(VLOOKUP($E900,'SD Abgabe'!$A$32:$N$610,'SD Abgabe'!$D$28,FALSE)=0,"",VLOOKUP($E900,'SD Abgabe'!$A$32:$N$610,'SD Abgabe'!$D$28,FALSE)),"")</f>
        <v/>
      </c>
      <c r="P900" s="313"/>
      <c r="Q900" s="317" t="str">
        <f>IF(OR($M900=0,L900&lt;&gt;0),"",IFERROR(VLOOKUP($E900,'SD Abgabe'!$A$32:$N$610,'SD Abgabe'!$E$28,FALSE),""))</f>
        <v/>
      </c>
      <c r="R900" s="87"/>
      <c r="S900" s="81" t="str">
        <f t="shared" si="266"/>
        <v/>
      </c>
      <c r="T900" s="82">
        <f>IF(M900="Tierische Erzeugnisse",IF(OR($M900=0,L900&lt;&gt;0,U900&gt;0),"",IFERROR(VLOOKUP($E900,'SD Abgabe'!$A$32:$N$4326,'SD Abgabe'!$J$28,FALSE),0)),)</f>
        <v>0</v>
      </c>
      <c r="U900" s="83"/>
      <c r="V900" s="81" t="str">
        <f t="shared" si="278"/>
        <v/>
      </c>
      <c r="W900" s="82">
        <f>IF(M900="organische Düngemittel",IF(OR($M900=0,L900&lt;&gt;0,X900&gt;0),"",IFERROR(VLOOKUP($E900,'SD Abgabe'!$A$32:$N$4326,'SD Abgabe'!$J$28,FALSE),)),)</f>
        <v>0</v>
      </c>
      <c r="X900" s="84"/>
      <c r="Y900" s="85" t="str">
        <f ca="1">IFERROR(VLOOKUP($E900,'SD Abgabe'!$A$32:$N$610,Y$20,FALSE),"")</f>
        <v/>
      </c>
      <c r="Z900" s="86" t="str">
        <f ca="1">IFERROR(IF(AND(J900&lt;&gt;"eigene Stoffe",VLOOKUP($E900,'SD Abgabe'!$A$32:$N$610,'SD Abgabe'!$G$28,FALSE)=0),"",IF($L900&lt;&gt;0,"",IFERROR(IF(AND(P900&gt;0,O900&lt;&gt;"",Q900&lt;&gt;"t TM"),VLOOKUP($E900,'SD Abgabe'!$A$32:$N$610,'SD Abgabe'!$G$28,FALSE)/O900*P900,VLOOKUP($E900,'SD Abgabe'!$A$32:$N$610,'SD Abgabe'!$G$28,FALSE)),""))),"")</f>
        <v/>
      </c>
      <c r="AA900" s="87"/>
      <c r="AB900" s="86" t="str">
        <f ca="1">IFERROR(IF(AND(J900&lt;&gt;"eigene Stoffe",VLOOKUP($E900,'SD Abgabe'!$A$32:$N$610,'SD Abgabe'!$H$28,FALSE)=0),"",IF($L900&lt;&gt;0,"",IFERROR(IF(AND(P900&gt;0,O900&lt;&gt;"",Q900&lt;&gt;"t TM"),VLOOKUP($E900,'SD Abgabe'!$A$32:$N$610,'SD Abgabe'!$H$28,FALSE)/O900*P900,VLOOKUP($E900,'SD Abgabe'!$A$32:$N$610,'SD Abgabe'!$H$28,FALSE)),""))),"")</f>
        <v/>
      </c>
      <c r="AC900" s="87"/>
      <c r="AD900" s="424" t="s">
        <v>667</v>
      </c>
      <c r="AE900" s="26" t="str">
        <f>IF($M900=0,"",IFERROR(VLOOKUP($E900,'SD Abgabe'!$A$32:$N$556,AE$20,FALSE),""))</f>
        <v/>
      </c>
      <c r="AF900" s="15">
        <f t="shared" ca="1" si="279"/>
        <v>0</v>
      </c>
      <c r="AG900">
        <f t="shared" ca="1" si="267"/>
        <v>0</v>
      </c>
      <c r="AH900">
        <f t="shared" ca="1" si="268"/>
        <v>0</v>
      </c>
      <c r="AI900">
        <f t="shared" ca="1" si="269"/>
        <v>0</v>
      </c>
      <c r="AJ900">
        <f t="shared" ca="1" si="270"/>
        <v>0</v>
      </c>
      <c r="AK900">
        <f t="shared" si="280"/>
        <v>0</v>
      </c>
      <c r="AL900" s="28" t="e">
        <f ca="1">COUNTIF(OFFSET('SD Abgabe'!$C$32,VLOOKUP(J900,Art_Abgabe,3,FALSE),0,VLOOKUP(J900,Art_Abgabe,4,FALSE)-VLOOKUP(J900,Art_Abgabe,3,FALSE)+1,1),K900)</f>
        <v>#N/A</v>
      </c>
      <c r="AM900" s="14">
        <f ca="1">COUNTIF(OFFSET('SD Abgabe'!$M$32,VLOOKUP(E900,'SD Abgabe'!$A$33:$X$485,'SD Abgabe'!$X$28,FALSE),0,1,VLOOKUP(E900,'SD Abgabe'!$A$33:$Y$485,'SD Abgabe'!$Y$28,FALSE)),M900)</f>
        <v>0</v>
      </c>
      <c r="AN900" s="91">
        <f t="shared" ca="1" si="271"/>
        <v>0</v>
      </c>
      <c r="AO900" s="98">
        <f t="shared" si="281"/>
        <v>3</v>
      </c>
      <c r="AP900" s="98">
        <f t="shared" si="272"/>
        <v>0</v>
      </c>
      <c r="AQ900" s="17" t="str">
        <f t="shared" si="273"/>
        <v>1900-1-Abgabe</v>
      </c>
    </row>
    <row r="901" spans="1:43">
      <c r="A901" s="98">
        <f t="shared" si="262"/>
        <v>0</v>
      </c>
      <c r="B901" s="98" t="str">
        <f>IF(C901=1,SUM($C$23:C901),"")</f>
        <v/>
      </c>
      <c r="C901" s="98">
        <f t="shared" si="263"/>
        <v>0</v>
      </c>
      <c r="D901" t="str">
        <f t="shared" si="275"/>
        <v>1900-1-Abgabe-</v>
      </c>
      <c r="E901" s="7" t="str">
        <f t="shared" ca="1" si="264"/>
        <v>-</v>
      </c>
      <c r="F901" s="7">
        <f t="shared" si="276"/>
        <v>1900</v>
      </c>
      <c r="G901" s="7">
        <f t="shared" si="277"/>
        <v>1</v>
      </c>
      <c r="H901" s="162">
        <f t="shared" si="274"/>
        <v>879</v>
      </c>
      <c r="I901" s="77"/>
      <c r="J901" s="78"/>
      <c r="K901" s="79"/>
      <c r="L901" s="80"/>
      <c r="M901" s="177"/>
      <c r="N901" s="309" t="str">
        <f t="shared" ca="1" si="265"/>
        <v/>
      </c>
      <c r="O901" s="310" t="str">
        <f ca="1">IFERROR(IF(VLOOKUP($E901,'SD Abgabe'!$A$32:$N$610,'SD Abgabe'!$D$28,FALSE)=0,"",VLOOKUP($E901,'SD Abgabe'!$A$32:$N$610,'SD Abgabe'!$D$28,FALSE)),"")</f>
        <v/>
      </c>
      <c r="P901" s="313"/>
      <c r="Q901" s="317" t="str">
        <f>IF(OR($M901=0,L901&lt;&gt;0),"",IFERROR(VLOOKUP($E901,'SD Abgabe'!$A$32:$N$610,'SD Abgabe'!$E$28,FALSE),""))</f>
        <v/>
      </c>
      <c r="R901" s="87"/>
      <c r="S901" s="81" t="str">
        <f t="shared" si="266"/>
        <v/>
      </c>
      <c r="T901" s="82">
        <f>IF(M901="Tierische Erzeugnisse",IF(OR($M901=0,L901&lt;&gt;0,U901&gt;0),"",IFERROR(VLOOKUP($E901,'SD Abgabe'!$A$32:$N$4326,'SD Abgabe'!$J$28,FALSE),0)),)</f>
        <v>0</v>
      </c>
      <c r="U901" s="83"/>
      <c r="V901" s="81" t="str">
        <f t="shared" si="278"/>
        <v/>
      </c>
      <c r="W901" s="82">
        <f>IF(M901="organische Düngemittel",IF(OR($M901=0,L901&lt;&gt;0,X901&gt;0),"",IFERROR(VLOOKUP($E901,'SD Abgabe'!$A$32:$N$4326,'SD Abgabe'!$J$28,FALSE),)),)</f>
        <v>0</v>
      </c>
      <c r="X901" s="84"/>
      <c r="Y901" s="85" t="str">
        <f ca="1">IFERROR(VLOOKUP($E901,'SD Abgabe'!$A$32:$N$610,Y$20,FALSE),"")</f>
        <v/>
      </c>
      <c r="Z901" s="86" t="str">
        <f ca="1">IFERROR(IF(AND(J901&lt;&gt;"eigene Stoffe",VLOOKUP($E901,'SD Abgabe'!$A$32:$N$610,'SD Abgabe'!$G$28,FALSE)=0),"",IF($L901&lt;&gt;0,"",IFERROR(IF(AND(P901&gt;0,O901&lt;&gt;"",Q901&lt;&gt;"t TM"),VLOOKUP($E901,'SD Abgabe'!$A$32:$N$610,'SD Abgabe'!$G$28,FALSE)/O901*P901,VLOOKUP($E901,'SD Abgabe'!$A$32:$N$610,'SD Abgabe'!$G$28,FALSE)),""))),"")</f>
        <v/>
      </c>
      <c r="AA901" s="87"/>
      <c r="AB901" s="86" t="str">
        <f ca="1">IFERROR(IF(AND(J901&lt;&gt;"eigene Stoffe",VLOOKUP($E901,'SD Abgabe'!$A$32:$N$610,'SD Abgabe'!$H$28,FALSE)=0),"",IF($L901&lt;&gt;0,"",IFERROR(IF(AND(P901&gt;0,O901&lt;&gt;"",Q901&lt;&gt;"t TM"),VLOOKUP($E901,'SD Abgabe'!$A$32:$N$610,'SD Abgabe'!$H$28,FALSE)/O901*P901,VLOOKUP($E901,'SD Abgabe'!$A$32:$N$610,'SD Abgabe'!$H$28,FALSE)),""))),"")</f>
        <v/>
      </c>
      <c r="AC901" s="87"/>
      <c r="AD901" s="424" t="s">
        <v>667</v>
      </c>
      <c r="AE901" s="26" t="str">
        <f>IF($M901=0,"",IFERROR(VLOOKUP($E901,'SD Abgabe'!$A$32:$N$556,AE$20,FALSE),""))</f>
        <v/>
      </c>
      <c r="AF901" s="15">
        <f t="shared" ca="1" si="279"/>
        <v>0</v>
      </c>
      <c r="AG901">
        <f t="shared" ca="1" si="267"/>
        <v>0</v>
      </c>
      <c r="AH901">
        <f t="shared" ca="1" si="268"/>
        <v>0</v>
      </c>
      <c r="AI901">
        <f t="shared" ca="1" si="269"/>
        <v>0</v>
      </c>
      <c r="AJ901">
        <f t="shared" ca="1" si="270"/>
        <v>0</v>
      </c>
      <c r="AK901">
        <f t="shared" si="280"/>
        <v>0</v>
      </c>
      <c r="AL901" s="28" t="e">
        <f ca="1">COUNTIF(OFFSET('SD Abgabe'!$C$32,VLOOKUP(J901,Art_Abgabe,3,FALSE),0,VLOOKUP(J901,Art_Abgabe,4,FALSE)-VLOOKUP(J901,Art_Abgabe,3,FALSE)+1,1),K901)</f>
        <v>#N/A</v>
      </c>
      <c r="AM901" s="14">
        <f ca="1">COUNTIF(OFFSET('SD Abgabe'!$M$32,VLOOKUP(E901,'SD Abgabe'!$A$33:$X$485,'SD Abgabe'!$X$28,FALSE),0,1,VLOOKUP(E901,'SD Abgabe'!$A$33:$Y$485,'SD Abgabe'!$Y$28,FALSE)),M901)</f>
        <v>0</v>
      </c>
      <c r="AN901" s="91">
        <f t="shared" ca="1" si="271"/>
        <v>0</v>
      </c>
      <c r="AO901" s="98">
        <f t="shared" si="281"/>
        <v>3</v>
      </c>
      <c r="AP901" s="98">
        <f t="shared" si="272"/>
        <v>0</v>
      </c>
      <c r="AQ901" s="17" t="str">
        <f t="shared" si="273"/>
        <v>1900-1-Abgabe</v>
      </c>
    </row>
    <row r="902" spans="1:43">
      <c r="A902" s="98">
        <f t="shared" si="262"/>
        <v>0</v>
      </c>
      <c r="B902" s="98" t="str">
        <f>IF(C902=1,SUM($C$23:C902),"")</f>
        <v/>
      </c>
      <c r="C902" s="98">
        <f t="shared" si="263"/>
        <v>0</v>
      </c>
      <c r="D902" t="str">
        <f t="shared" si="275"/>
        <v>1900-1-Abgabe-</v>
      </c>
      <c r="E902" s="7" t="str">
        <f t="shared" ca="1" si="264"/>
        <v>-</v>
      </c>
      <c r="F902" s="7">
        <f t="shared" si="276"/>
        <v>1900</v>
      </c>
      <c r="G902" s="7">
        <f t="shared" si="277"/>
        <v>1</v>
      </c>
      <c r="H902" s="162">
        <f t="shared" si="274"/>
        <v>880</v>
      </c>
      <c r="I902" s="77"/>
      <c r="J902" s="78"/>
      <c r="K902" s="79"/>
      <c r="L902" s="80"/>
      <c r="M902" s="177"/>
      <c r="N902" s="309" t="str">
        <f t="shared" ca="1" si="265"/>
        <v/>
      </c>
      <c r="O902" s="310" t="str">
        <f ca="1">IFERROR(IF(VLOOKUP($E902,'SD Abgabe'!$A$32:$N$610,'SD Abgabe'!$D$28,FALSE)=0,"",VLOOKUP($E902,'SD Abgabe'!$A$32:$N$610,'SD Abgabe'!$D$28,FALSE)),"")</f>
        <v/>
      </c>
      <c r="P902" s="313"/>
      <c r="Q902" s="317" t="str">
        <f>IF(OR($M902=0,L902&lt;&gt;0),"",IFERROR(VLOOKUP($E902,'SD Abgabe'!$A$32:$N$610,'SD Abgabe'!$E$28,FALSE),""))</f>
        <v/>
      </c>
      <c r="R902" s="87"/>
      <c r="S902" s="81" t="str">
        <f t="shared" si="266"/>
        <v/>
      </c>
      <c r="T902" s="82">
        <f>IF(M902="Tierische Erzeugnisse",IF(OR($M902=0,L902&lt;&gt;0,U902&gt;0),"",IFERROR(VLOOKUP($E902,'SD Abgabe'!$A$32:$N$4326,'SD Abgabe'!$J$28,FALSE),0)),)</f>
        <v>0</v>
      </c>
      <c r="U902" s="83"/>
      <c r="V902" s="81" t="str">
        <f t="shared" si="278"/>
        <v/>
      </c>
      <c r="W902" s="82">
        <f>IF(M902="organische Düngemittel",IF(OR($M902=0,L902&lt;&gt;0,X902&gt;0),"",IFERROR(VLOOKUP($E902,'SD Abgabe'!$A$32:$N$4326,'SD Abgabe'!$J$28,FALSE),)),)</f>
        <v>0</v>
      </c>
      <c r="X902" s="84"/>
      <c r="Y902" s="85" t="str">
        <f ca="1">IFERROR(VLOOKUP($E902,'SD Abgabe'!$A$32:$N$610,Y$20,FALSE),"")</f>
        <v/>
      </c>
      <c r="Z902" s="86" t="str">
        <f ca="1">IFERROR(IF(AND(J902&lt;&gt;"eigene Stoffe",VLOOKUP($E902,'SD Abgabe'!$A$32:$N$610,'SD Abgabe'!$G$28,FALSE)=0),"",IF($L902&lt;&gt;0,"",IFERROR(IF(AND(P902&gt;0,O902&lt;&gt;"",Q902&lt;&gt;"t TM"),VLOOKUP($E902,'SD Abgabe'!$A$32:$N$610,'SD Abgabe'!$G$28,FALSE)/O902*P902,VLOOKUP($E902,'SD Abgabe'!$A$32:$N$610,'SD Abgabe'!$G$28,FALSE)),""))),"")</f>
        <v/>
      </c>
      <c r="AA902" s="87"/>
      <c r="AB902" s="86" t="str">
        <f ca="1">IFERROR(IF(AND(J902&lt;&gt;"eigene Stoffe",VLOOKUP($E902,'SD Abgabe'!$A$32:$N$610,'SD Abgabe'!$H$28,FALSE)=0),"",IF($L902&lt;&gt;0,"",IFERROR(IF(AND(P902&gt;0,O902&lt;&gt;"",Q902&lt;&gt;"t TM"),VLOOKUP($E902,'SD Abgabe'!$A$32:$N$610,'SD Abgabe'!$H$28,FALSE)/O902*P902,VLOOKUP($E902,'SD Abgabe'!$A$32:$N$610,'SD Abgabe'!$H$28,FALSE)),""))),"")</f>
        <v/>
      </c>
      <c r="AC902" s="87"/>
      <c r="AD902" s="424" t="s">
        <v>667</v>
      </c>
      <c r="AE902" s="26" t="str">
        <f>IF($M902=0,"",IFERROR(VLOOKUP($E902,'SD Abgabe'!$A$32:$N$556,AE$20,FALSE),""))</f>
        <v/>
      </c>
      <c r="AF902" s="15">
        <f t="shared" ca="1" si="279"/>
        <v>0</v>
      </c>
      <c r="AG902">
        <f t="shared" ca="1" si="267"/>
        <v>0</v>
      </c>
      <c r="AH902">
        <f t="shared" ca="1" si="268"/>
        <v>0</v>
      </c>
      <c r="AI902">
        <f t="shared" ca="1" si="269"/>
        <v>0</v>
      </c>
      <c r="AJ902">
        <f t="shared" ca="1" si="270"/>
        <v>0</v>
      </c>
      <c r="AK902">
        <f t="shared" si="280"/>
        <v>0</v>
      </c>
      <c r="AL902" s="28" t="e">
        <f ca="1">COUNTIF(OFFSET('SD Abgabe'!$C$32,VLOOKUP(J902,Art_Abgabe,3,FALSE),0,VLOOKUP(J902,Art_Abgabe,4,FALSE)-VLOOKUP(J902,Art_Abgabe,3,FALSE)+1,1),K902)</f>
        <v>#N/A</v>
      </c>
      <c r="AM902" s="14">
        <f ca="1">COUNTIF(OFFSET('SD Abgabe'!$M$32,VLOOKUP(E902,'SD Abgabe'!$A$33:$X$485,'SD Abgabe'!$X$28,FALSE),0,1,VLOOKUP(E902,'SD Abgabe'!$A$33:$Y$485,'SD Abgabe'!$Y$28,FALSE)),M902)</f>
        <v>0</v>
      </c>
      <c r="AN902" s="91">
        <f t="shared" ca="1" si="271"/>
        <v>0</v>
      </c>
      <c r="AO902" s="98">
        <f t="shared" si="281"/>
        <v>3</v>
      </c>
      <c r="AP902" s="98">
        <f t="shared" si="272"/>
        <v>0</v>
      </c>
      <c r="AQ902" s="17" t="str">
        <f t="shared" si="273"/>
        <v>1900-1-Abgabe</v>
      </c>
    </row>
    <row r="903" spans="1:43">
      <c r="A903" s="98">
        <f t="shared" si="262"/>
        <v>0</v>
      </c>
      <c r="B903" s="98" t="str">
        <f>IF(C903=1,SUM($C$23:C903),"")</f>
        <v/>
      </c>
      <c r="C903" s="98">
        <f t="shared" si="263"/>
        <v>0</v>
      </c>
      <c r="D903" t="str">
        <f t="shared" si="275"/>
        <v>1900-1-Abgabe-</v>
      </c>
      <c r="E903" s="7" t="str">
        <f t="shared" ca="1" si="264"/>
        <v>-</v>
      </c>
      <c r="F903" s="7">
        <f t="shared" si="276"/>
        <v>1900</v>
      </c>
      <c r="G903" s="7">
        <f t="shared" si="277"/>
        <v>1</v>
      </c>
      <c r="H903" s="162">
        <f t="shared" si="274"/>
        <v>881</v>
      </c>
      <c r="I903" s="77"/>
      <c r="J903" s="78"/>
      <c r="K903" s="79"/>
      <c r="L903" s="80"/>
      <c r="M903" s="177"/>
      <c r="N903" s="309" t="str">
        <f t="shared" ca="1" si="265"/>
        <v/>
      </c>
      <c r="O903" s="310" t="str">
        <f ca="1">IFERROR(IF(VLOOKUP($E903,'SD Abgabe'!$A$32:$N$610,'SD Abgabe'!$D$28,FALSE)=0,"",VLOOKUP($E903,'SD Abgabe'!$A$32:$N$610,'SD Abgabe'!$D$28,FALSE)),"")</f>
        <v/>
      </c>
      <c r="P903" s="313"/>
      <c r="Q903" s="317" t="str">
        <f>IF(OR($M903=0,L903&lt;&gt;0),"",IFERROR(VLOOKUP($E903,'SD Abgabe'!$A$32:$N$610,'SD Abgabe'!$E$28,FALSE),""))</f>
        <v/>
      </c>
      <c r="R903" s="87"/>
      <c r="S903" s="81" t="str">
        <f t="shared" si="266"/>
        <v/>
      </c>
      <c r="T903" s="82">
        <f>IF(M903="Tierische Erzeugnisse",IF(OR($M903=0,L903&lt;&gt;0,U903&gt;0),"",IFERROR(VLOOKUP($E903,'SD Abgabe'!$A$32:$N$4326,'SD Abgabe'!$J$28,FALSE),0)),)</f>
        <v>0</v>
      </c>
      <c r="U903" s="83"/>
      <c r="V903" s="81" t="str">
        <f t="shared" si="278"/>
        <v/>
      </c>
      <c r="W903" s="82">
        <f>IF(M903="organische Düngemittel",IF(OR($M903=0,L903&lt;&gt;0,X903&gt;0),"",IFERROR(VLOOKUP($E903,'SD Abgabe'!$A$32:$N$4326,'SD Abgabe'!$J$28,FALSE),)),)</f>
        <v>0</v>
      </c>
      <c r="X903" s="84"/>
      <c r="Y903" s="85" t="str">
        <f ca="1">IFERROR(VLOOKUP($E903,'SD Abgabe'!$A$32:$N$610,Y$20,FALSE),"")</f>
        <v/>
      </c>
      <c r="Z903" s="86" t="str">
        <f ca="1">IFERROR(IF(AND(J903&lt;&gt;"eigene Stoffe",VLOOKUP($E903,'SD Abgabe'!$A$32:$N$610,'SD Abgabe'!$G$28,FALSE)=0),"",IF($L903&lt;&gt;0,"",IFERROR(IF(AND(P903&gt;0,O903&lt;&gt;"",Q903&lt;&gt;"t TM"),VLOOKUP($E903,'SD Abgabe'!$A$32:$N$610,'SD Abgabe'!$G$28,FALSE)/O903*P903,VLOOKUP($E903,'SD Abgabe'!$A$32:$N$610,'SD Abgabe'!$G$28,FALSE)),""))),"")</f>
        <v/>
      </c>
      <c r="AA903" s="87"/>
      <c r="AB903" s="86" t="str">
        <f ca="1">IFERROR(IF(AND(J903&lt;&gt;"eigene Stoffe",VLOOKUP($E903,'SD Abgabe'!$A$32:$N$610,'SD Abgabe'!$H$28,FALSE)=0),"",IF($L903&lt;&gt;0,"",IFERROR(IF(AND(P903&gt;0,O903&lt;&gt;"",Q903&lt;&gt;"t TM"),VLOOKUP($E903,'SD Abgabe'!$A$32:$N$610,'SD Abgabe'!$H$28,FALSE)/O903*P903,VLOOKUP($E903,'SD Abgabe'!$A$32:$N$610,'SD Abgabe'!$H$28,FALSE)),""))),"")</f>
        <v/>
      </c>
      <c r="AC903" s="87"/>
      <c r="AD903" s="424" t="s">
        <v>667</v>
      </c>
      <c r="AE903" s="26" t="str">
        <f>IF($M903=0,"",IFERROR(VLOOKUP($E903,'SD Abgabe'!$A$32:$N$556,AE$20,FALSE),""))</f>
        <v/>
      </c>
      <c r="AF903" s="15">
        <f t="shared" ca="1" si="279"/>
        <v>0</v>
      </c>
      <c r="AG903">
        <f t="shared" ca="1" si="267"/>
        <v>0</v>
      </c>
      <c r="AH903">
        <f t="shared" ca="1" si="268"/>
        <v>0</v>
      </c>
      <c r="AI903">
        <f t="shared" ca="1" si="269"/>
        <v>0</v>
      </c>
      <c r="AJ903">
        <f t="shared" ca="1" si="270"/>
        <v>0</v>
      </c>
      <c r="AK903">
        <f t="shared" si="280"/>
        <v>0</v>
      </c>
      <c r="AL903" s="28" t="e">
        <f ca="1">COUNTIF(OFFSET('SD Abgabe'!$C$32,VLOOKUP(J903,Art_Abgabe,3,FALSE),0,VLOOKUP(J903,Art_Abgabe,4,FALSE)-VLOOKUP(J903,Art_Abgabe,3,FALSE)+1,1),K903)</f>
        <v>#N/A</v>
      </c>
      <c r="AM903" s="14">
        <f ca="1">COUNTIF(OFFSET('SD Abgabe'!$M$32,VLOOKUP(E903,'SD Abgabe'!$A$33:$X$485,'SD Abgabe'!$X$28,FALSE),0,1,VLOOKUP(E903,'SD Abgabe'!$A$33:$Y$485,'SD Abgabe'!$Y$28,FALSE)),M903)</f>
        <v>0</v>
      </c>
      <c r="AN903" s="91">
        <f t="shared" ca="1" si="271"/>
        <v>0</v>
      </c>
      <c r="AO903" s="98">
        <f t="shared" si="281"/>
        <v>3</v>
      </c>
      <c r="AP903" s="98">
        <f t="shared" si="272"/>
        <v>0</v>
      </c>
      <c r="AQ903" s="17" t="str">
        <f t="shared" si="273"/>
        <v>1900-1-Abgabe</v>
      </c>
    </row>
    <row r="904" spans="1:43">
      <c r="A904" s="98">
        <f t="shared" si="262"/>
        <v>0</v>
      </c>
      <c r="B904" s="98" t="str">
        <f>IF(C904=1,SUM($C$23:C904),"")</f>
        <v/>
      </c>
      <c r="C904" s="98">
        <f t="shared" si="263"/>
        <v>0</v>
      </c>
      <c r="D904" t="str">
        <f t="shared" si="275"/>
        <v>1900-1-Abgabe-</v>
      </c>
      <c r="E904" s="7" t="str">
        <f t="shared" ca="1" si="264"/>
        <v>-</v>
      </c>
      <c r="F904" s="7">
        <f t="shared" si="276"/>
        <v>1900</v>
      </c>
      <c r="G904" s="7">
        <f t="shared" si="277"/>
        <v>1</v>
      </c>
      <c r="H904" s="162">
        <f t="shared" si="274"/>
        <v>882</v>
      </c>
      <c r="I904" s="77"/>
      <c r="J904" s="78"/>
      <c r="K904" s="79"/>
      <c r="L904" s="80"/>
      <c r="M904" s="177"/>
      <c r="N904" s="309" t="str">
        <f t="shared" ca="1" si="265"/>
        <v/>
      </c>
      <c r="O904" s="310" t="str">
        <f ca="1">IFERROR(IF(VLOOKUP($E904,'SD Abgabe'!$A$32:$N$610,'SD Abgabe'!$D$28,FALSE)=0,"",VLOOKUP($E904,'SD Abgabe'!$A$32:$N$610,'SD Abgabe'!$D$28,FALSE)),"")</f>
        <v/>
      </c>
      <c r="P904" s="313"/>
      <c r="Q904" s="317" t="str">
        <f>IF(OR($M904=0,L904&lt;&gt;0),"",IFERROR(VLOOKUP($E904,'SD Abgabe'!$A$32:$N$610,'SD Abgabe'!$E$28,FALSE),""))</f>
        <v/>
      </c>
      <c r="R904" s="87"/>
      <c r="S904" s="81" t="str">
        <f t="shared" si="266"/>
        <v/>
      </c>
      <c r="T904" s="82">
        <f>IF(M904="Tierische Erzeugnisse",IF(OR($M904=0,L904&lt;&gt;0,U904&gt;0),"",IFERROR(VLOOKUP($E904,'SD Abgabe'!$A$32:$N$4326,'SD Abgabe'!$J$28,FALSE),0)),)</f>
        <v>0</v>
      </c>
      <c r="U904" s="83"/>
      <c r="V904" s="81" t="str">
        <f t="shared" si="278"/>
        <v/>
      </c>
      <c r="W904" s="82">
        <f>IF(M904="organische Düngemittel",IF(OR($M904=0,L904&lt;&gt;0,X904&gt;0),"",IFERROR(VLOOKUP($E904,'SD Abgabe'!$A$32:$N$4326,'SD Abgabe'!$J$28,FALSE),)),)</f>
        <v>0</v>
      </c>
      <c r="X904" s="84"/>
      <c r="Y904" s="85" t="str">
        <f ca="1">IFERROR(VLOOKUP($E904,'SD Abgabe'!$A$32:$N$610,Y$20,FALSE),"")</f>
        <v/>
      </c>
      <c r="Z904" s="86" t="str">
        <f ca="1">IFERROR(IF(AND(J904&lt;&gt;"eigene Stoffe",VLOOKUP($E904,'SD Abgabe'!$A$32:$N$610,'SD Abgabe'!$G$28,FALSE)=0),"",IF($L904&lt;&gt;0,"",IFERROR(IF(AND(P904&gt;0,O904&lt;&gt;"",Q904&lt;&gt;"t TM"),VLOOKUP($E904,'SD Abgabe'!$A$32:$N$610,'SD Abgabe'!$G$28,FALSE)/O904*P904,VLOOKUP($E904,'SD Abgabe'!$A$32:$N$610,'SD Abgabe'!$G$28,FALSE)),""))),"")</f>
        <v/>
      </c>
      <c r="AA904" s="87"/>
      <c r="AB904" s="86" t="str">
        <f ca="1">IFERROR(IF(AND(J904&lt;&gt;"eigene Stoffe",VLOOKUP($E904,'SD Abgabe'!$A$32:$N$610,'SD Abgabe'!$H$28,FALSE)=0),"",IF($L904&lt;&gt;0,"",IFERROR(IF(AND(P904&gt;0,O904&lt;&gt;"",Q904&lt;&gt;"t TM"),VLOOKUP($E904,'SD Abgabe'!$A$32:$N$610,'SD Abgabe'!$H$28,FALSE)/O904*P904,VLOOKUP($E904,'SD Abgabe'!$A$32:$N$610,'SD Abgabe'!$H$28,FALSE)),""))),"")</f>
        <v/>
      </c>
      <c r="AC904" s="87"/>
      <c r="AD904" s="424" t="s">
        <v>667</v>
      </c>
      <c r="AE904" s="26" t="str">
        <f>IF($M904=0,"",IFERROR(VLOOKUP($E904,'SD Abgabe'!$A$32:$N$556,AE$20,FALSE),""))</f>
        <v/>
      </c>
      <c r="AF904" s="15">
        <f t="shared" ca="1" si="279"/>
        <v>0</v>
      </c>
      <c r="AG904">
        <f t="shared" ca="1" si="267"/>
        <v>0</v>
      </c>
      <c r="AH904">
        <f t="shared" ca="1" si="268"/>
        <v>0</v>
      </c>
      <c r="AI904">
        <f t="shared" ca="1" si="269"/>
        <v>0</v>
      </c>
      <c r="AJ904">
        <f t="shared" ca="1" si="270"/>
        <v>0</v>
      </c>
      <c r="AK904">
        <f t="shared" si="280"/>
        <v>0</v>
      </c>
      <c r="AL904" s="28" t="e">
        <f ca="1">COUNTIF(OFFSET('SD Abgabe'!$C$32,VLOOKUP(J904,Art_Abgabe,3,FALSE),0,VLOOKUP(J904,Art_Abgabe,4,FALSE)-VLOOKUP(J904,Art_Abgabe,3,FALSE)+1,1),K904)</f>
        <v>#N/A</v>
      </c>
      <c r="AM904" s="14">
        <f ca="1">COUNTIF(OFFSET('SD Abgabe'!$M$32,VLOOKUP(E904,'SD Abgabe'!$A$33:$X$485,'SD Abgabe'!$X$28,FALSE),0,1,VLOOKUP(E904,'SD Abgabe'!$A$33:$Y$485,'SD Abgabe'!$Y$28,FALSE)),M904)</f>
        <v>0</v>
      </c>
      <c r="AN904" s="91">
        <f t="shared" ca="1" si="271"/>
        <v>0</v>
      </c>
      <c r="AO904" s="98">
        <f t="shared" si="281"/>
        <v>3</v>
      </c>
      <c r="AP904" s="98">
        <f t="shared" si="272"/>
        <v>0</v>
      </c>
      <c r="AQ904" s="17" t="str">
        <f t="shared" si="273"/>
        <v>1900-1-Abgabe</v>
      </c>
    </row>
    <row r="905" spans="1:43">
      <c r="A905" s="98">
        <f t="shared" si="262"/>
        <v>0</v>
      </c>
      <c r="B905" s="98" t="str">
        <f>IF(C905=1,SUM($C$23:C905),"")</f>
        <v/>
      </c>
      <c r="C905" s="98">
        <f t="shared" si="263"/>
        <v>0</v>
      </c>
      <c r="D905" t="str">
        <f t="shared" si="275"/>
        <v>1900-1-Abgabe-</v>
      </c>
      <c r="E905" s="7" t="str">
        <f t="shared" ca="1" si="264"/>
        <v>-</v>
      </c>
      <c r="F905" s="7">
        <f t="shared" si="276"/>
        <v>1900</v>
      </c>
      <c r="G905" s="7">
        <f t="shared" si="277"/>
        <v>1</v>
      </c>
      <c r="H905" s="162">
        <f t="shared" si="274"/>
        <v>883</v>
      </c>
      <c r="I905" s="77"/>
      <c r="J905" s="78"/>
      <c r="K905" s="79"/>
      <c r="L905" s="80"/>
      <c r="M905" s="177"/>
      <c r="N905" s="309" t="str">
        <f t="shared" ca="1" si="265"/>
        <v/>
      </c>
      <c r="O905" s="310" t="str">
        <f ca="1">IFERROR(IF(VLOOKUP($E905,'SD Abgabe'!$A$32:$N$610,'SD Abgabe'!$D$28,FALSE)=0,"",VLOOKUP($E905,'SD Abgabe'!$A$32:$N$610,'SD Abgabe'!$D$28,FALSE)),"")</f>
        <v/>
      </c>
      <c r="P905" s="313"/>
      <c r="Q905" s="317" t="str">
        <f>IF(OR($M905=0,L905&lt;&gt;0),"",IFERROR(VLOOKUP($E905,'SD Abgabe'!$A$32:$N$610,'SD Abgabe'!$E$28,FALSE),""))</f>
        <v/>
      </c>
      <c r="R905" s="87"/>
      <c r="S905" s="81" t="str">
        <f t="shared" si="266"/>
        <v/>
      </c>
      <c r="T905" s="82">
        <f>IF(M905="Tierische Erzeugnisse",IF(OR($M905=0,L905&lt;&gt;0,U905&gt;0),"",IFERROR(VLOOKUP($E905,'SD Abgabe'!$A$32:$N$4326,'SD Abgabe'!$J$28,FALSE),0)),)</f>
        <v>0</v>
      </c>
      <c r="U905" s="83"/>
      <c r="V905" s="81" t="str">
        <f t="shared" si="278"/>
        <v/>
      </c>
      <c r="W905" s="82">
        <f>IF(M905="organische Düngemittel",IF(OR($M905=0,L905&lt;&gt;0,X905&gt;0),"",IFERROR(VLOOKUP($E905,'SD Abgabe'!$A$32:$N$4326,'SD Abgabe'!$J$28,FALSE),)),)</f>
        <v>0</v>
      </c>
      <c r="X905" s="84"/>
      <c r="Y905" s="85" t="str">
        <f ca="1">IFERROR(VLOOKUP($E905,'SD Abgabe'!$A$32:$N$610,Y$20,FALSE),"")</f>
        <v/>
      </c>
      <c r="Z905" s="86" t="str">
        <f ca="1">IFERROR(IF(AND(J905&lt;&gt;"eigene Stoffe",VLOOKUP($E905,'SD Abgabe'!$A$32:$N$610,'SD Abgabe'!$G$28,FALSE)=0),"",IF($L905&lt;&gt;0,"",IFERROR(IF(AND(P905&gt;0,O905&lt;&gt;"",Q905&lt;&gt;"t TM"),VLOOKUP($E905,'SD Abgabe'!$A$32:$N$610,'SD Abgabe'!$G$28,FALSE)/O905*P905,VLOOKUP($E905,'SD Abgabe'!$A$32:$N$610,'SD Abgabe'!$G$28,FALSE)),""))),"")</f>
        <v/>
      </c>
      <c r="AA905" s="87"/>
      <c r="AB905" s="86" t="str">
        <f ca="1">IFERROR(IF(AND(J905&lt;&gt;"eigene Stoffe",VLOOKUP($E905,'SD Abgabe'!$A$32:$N$610,'SD Abgabe'!$H$28,FALSE)=0),"",IF($L905&lt;&gt;0,"",IFERROR(IF(AND(P905&gt;0,O905&lt;&gt;"",Q905&lt;&gt;"t TM"),VLOOKUP($E905,'SD Abgabe'!$A$32:$N$610,'SD Abgabe'!$H$28,FALSE)/O905*P905,VLOOKUP($E905,'SD Abgabe'!$A$32:$N$610,'SD Abgabe'!$H$28,FALSE)),""))),"")</f>
        <v/>
      </c>
      <c r="AC905" s="87"/>
      <c r="AD905" s="424" t="s">
        <v>667</v>
      </c>
      <c r="AE905" s="26" t="str">
        <f>IF($M905=0,"",IFERROR(VLOOKUP($E905,'SD Abgabe'!$A$32:$N$556,AE$20,FALSE),""))</f>
        <v/>
      </c>
      <c r="AF905" s="15">
        <f t="shared" ca="1" si="279"/>
        <v>0</v>
      </c>
      <c r="AG905">
        <f t="shared" ca="1" si="267"/>
        <v>0</v>
      </c>
      <c r="AH905">
        <f t="shared" ca="1" si="268"/>
        <v>0</v>
      </c>
      <c r="AI905">
        <f t="shared" ca="1" si="269"/>
        <v>0</v>
      </c>
      <c r="AJ905">
        <f t="shared" ca="1" si="270"/>
        <v>0</v>
      </c>
      <c r="AK905">
        <f t="shared" si="280"/>
        <v>0</v>
      </c>
      <c r="AL905" s="28" t="e">
        <f ca="1">COUNTIF(OFFSET('SD Abgabe'!$C$32,VLOOKUP(J905,Art_Abgabe,3,FALSE),0,VLOOKUP(J905,Art_Abgabe,4,FALSE)-VLOOKUP(J905,Art_Abgabe,3,FALSE)+1,1),K905)</f>
        <v>#N/A</v>
      </c>
      <c r="AM905" s="14">
        <f ca="1">COUNTIF(OFFSET('SD Abgabe'!$M$32,VLOOKUP(E905,'SD Abgabe'!$A$33:$X$485,'SD Abgabe'!$X$28,FALSE),0,1,VLOOKUP(E905,'SD Abgabe'!$A$33:$Y$485,'SD Abgabe'!$Y$28,FALSE)),M905)</f>
        <v>0</v>
      </c>
      <c r="AN905" s="91">
        <f t="shared" ca="1" si="271"/>
        <v>0</v>
      </c>
      <c r="AO905" s="98">
        <f t="shared" si="281"/>
        <v>3</v>
      </c>
      <c r="AP905" s="98">
        <f t="shared" si="272"/>
        <v>0</v>
      </c>
      <c r="AQ905" s="17" t="str">
        <f t="shared" si="273"/>
        <v>1900-1-Abgabe</v>
      </c>
    </row>
    <row r="906" spans="1:43">
      <c r="A906" s="98">
        <f t="shared" si="262"/>
        <v>0</v>
      </c>
      <c r="B906" s="98" t="str">
        <f>IF(C906=1,SUM($C$23:C906),"")</f>
        <v/>
      </c>
      <c r="C906" s="98">
        <f t="shared" si="263"/>
        <v>0</v>
      </c>
      <c r="D906" t="str">
        <f t="shared" si="275"/>
        <v>1900-1-Abgabe-</v>
      </c>
      <c r="E906" s="7" t="str">
        <f t="shared" ca="1" si="264"/>
        <v>-</v>
      </c>
      <c r="F906" s="7">
        <f t="shared" si="276"/>
        <v>1900</v>
      </c>
      <c r="G906" s="7">
        <f t="shared" si="277"/>
        <v>1</v>
      </c>
      <c r="H906" s="162">
        <f t="shared" si="274"/>
        <v>884</v>
      </c>
      <c r="I906" s="77"/>
      <c r="J906" s="78"/>
      <c r="K906" s="79"/>
      <c r="L906" s="80"/>
      <c r="M906" s="177"/>
      <c r="N906" s="309" t="str">
        <f t="shared" ca="1" si="265"/>
        <v/>
      </c>
      <c r="O906" s="310" t="str">
        <f ca="1">IFERROR(IF(VLOOKUP($E906,'SD Abgabe'!$A$32:$N$610,'SD Abgabe'!$D$28,FALSE)=0,"",VLOOKUP($E906,'SD Abgabe'!$A$32:$N$610,'SD Abgabe'!$D$28,FALSE)),"")</f>
        <v/>
      </c>
      <c r="P906" s="313"/>
      <c r="Q906" s="317" t="str">
        <f>IF(OR($M906=0,L906&lt;&gt;0),"",IFERROR(VLOOKUP($E906,'SD Abgabe'!$A$32:$N$610,'SD Abgabe'!$E$28,FALSE),""))</f>
        <v/>
      </c>
      <c r="R906" s="87"/>
      <c r="S906" s="81" t="str">
        <f t="shared" si="266"/>
        <v/>
      </c>
      <c r="T906" s="82">
        <f>IF(M906="Tierische Erzeugnisse",IF(OR($M906=0,L906&lt;&gt;0,U906&gt;0),"",IFERROR(VLOOKUP($E906,'SD Abgabe'!$A$32:$N$4326,'SD Abgabe'!$J$28,FALSE),0)),)</f>
        <v>0</v>
      </c>
      <c r="U906" s="83"/>
      <c r="V906" s="81" t="str">
        <f t="shared" si="278"/>
        <v/>
      </c>
      <c r="W906" s="82">
        <f>IF(M906="organische Düngemittel",IF(OR($M906=0,L906&lt;&gt;0,X906&gt;0),"",IFERROR(VLOOKUP($E906,'SD Abgabe'!$A$32:$N$4326,'SD Abgabe'!$J$28,FALSE),)),)</f>
        <v>0</v>
      </c>
      <c r="X906" s="84"/>
      <c r="Y906" s="85" t="str">
        <f ca="1">IFERROR(VLOOKUP($E906,'SD Abgabe'!$A$32:$N$610,Y$20,FALSE),"")</f>
        <v/>
      </c>
      <c r="Z906" s="86" t="str">
        <f ca="1">IFERROR(IF(AND(J906&lt;&gt;"eigene Stoffe",VLOOKUP($E906,'SD Abgabe'!$A$32:$N$610,'SD Abgabe'!$G$28,FALSE)=0),"",IF($L906&lt;&gt;0,"",IFERROR(IF(AND(P906&gt;0,O906&lt;&gt;"",Q906&lt;&gt;"t TM"),VLOOKUP($E906,'SD Abgabe'!$A$32:$N$610,'SD Abgabe'!$G$28,FALSE)/O906*P906,VLOOKUP($E906,'SD Abgabe'!$A$32:$N$610,'SD Abgabe'!$G$28,FALSE)),""))),"")</f>
        <v/>
      </c>
      <c r="AA906" s="87"/>
      <c r="AB906" s="86" t="str">
        <f ca="1">IFERROR(IF(AND(J906&lt;&gt;"eigene Stoffe",VLOOKUP($E906,'SD Abgabe'!$A$32:$N$610,'SD Abgabe'!$H$28,FALSE)=0),"",IF($L906&lt;&gt;0,"",IFERROR(IF(AND(P906&gt;0,O906&lt;&gt;"",Q906&lt;&gt;"t TM"),VLOOKUP($E906,'SD Abgabe'!$A$32:$N$610,'SD Abgabe'!$H$28,FALSE)/O906*P906,VLOOKUP($E906,'SD Abgabe'!$A$32:$N$610,'SD Abgabe'!$H$28,FALSE)),""))),"")</f>
        <v/>
      </c>
      <c r="AC906" s="87"/>
      <c r="AD906" s="424" t="s">
        <v>667</v>
      </c>
      <c r="AE906" s="26" t="str">
        <f>IF($M906=0,"",IFERROR(VLOOKUP($E906,'SD Abgabe'!$A$32:$N$556,AE$20,FALSE),""))</f>
        <v/>
      </c>
      <c r="AF906" s="15">
        <f t="shared" ca="1" si="279"/>
        <v>0</v>
      </c>
      <c r="AG906">
        <f t="shared" ca="1" si="267"/>
        <v>0</v>
      </c>
      <c r="AH906">
        <f t="shared" ca="1" si="268"/>
        <v>0</v>
      </c>
      <c r="AI906">
        <f t="shared" ca="1" si="269"/>
        <v>0</v>
      </c>
      <c r="AJ906">
        <f t="shared" ca="1" si="270"/>
        <v>0</v>
      </c>
      <c r="AK906">
        <f t="shared" si="280"/>
        <v>0</v>
      </c>
      <c r="AL906" s="28" t="e">
        <f ca="1">COUNTIF(OFFSET('SD Abgabe'!$C$32,VLOOKUP(J906,Art_Abgabe,3,FALSE),0,VLOOKUP(J906,Art_Abgabe,4,FALSE)-VLOOKUP(J906,Art_Abgabe,3,FALSE)+1,1),K906)</f>
        <v>#N/A</v>
      </c>
      <c r="AM906" s="14">
        <f ca="1">COUNTIF(OFFSET('SD Abgabe'!$M$32,VLOOKUP(E906,'SD Abgabe'!$A$33:$X$485,'SD Abgabe'!$X$28,FALSE),0,1,VLOOKUP(E906,'SD Abgabe'!$A$33:$Y$485,'SD Abgabe'!$Y$28,FALSE)),M906)</f>
        <v>0</v>
      </c>
      <c r="AN906" s="91">
        <f t="shared" ca="1" si="271"/>
        <v>0</v>
      </c>
      <c r="AO906" s="98">
        <f t="shared" si="281"/>
        <v>3</v>
      </c>
      <c r="AP906" s="98">
        <f t="shared" si="272"/>
        <v>0</v>
      </c>
      <c r="AQ906" s="17" t="str">
        <f t="shared" si="273"/>
        <v>1900-1-Abgabe</v>
      </c>
    </row>
    <row r="907" spans="1:43">
      <c r="A907" s="98">
        <f t="shared" si="262"/>
        <v>0</v>
      </c>
      <c r="B907" s="98" t="str">
        <f>IF(C907=1,SUM($C$23:C907),"")</f>
        <v/>
      </c>
      <c r="C907" s="98">
        <f t="shared" si="263"/>
        <v>0</v>
      </c>
      <c r="D907" t="str">
        <f t="shared" si="275"/>
        <v>1900-1-Abgabe-</v>
      </c>
      <c r="E907" s="7" t="str">
        <f t="shared" ca="1" si="264"/>
        <v>-</v>
      </c>
      <c r="F907" s="7">
        <f t="shared" si="276"/>
        <v>1900</v>
      </c>
      <c r="G907" s="7">
        <f t="shared" si="277"/>
        <v>1</v>
      </c>
      <c r="H907" s="162">
        <f t="shared" si="274"/>
        <v>885</v>
      </c>
      <c r="I907" s="77"/>
      <c r="J907" s="78"/>
      <c r="K907" s="79"/>
      <c r="L907" s="80"/>
      <c r="M907" s="177"/>
      <c r="N907" s="309" t="str">
        <f t="shared" ca="1" si="265"/>
        <v/>
      </c>
      <c r="O907" s="310" t="str">
        <f ca="1">IFERROR(IF(VLOOKUP($E907,'SD Abgabe'!$A$32:$N$610,'SD Abgabe'!$D$28,FALSE)=0,"",VLOOKUP($E907,'SD Abgabe'!$A$32:$N$610,'SD Abgabe'!$D$28,FALSE)),"")</f>
        <v/>
      </c>
      <c r="P907" s="313"/>
      <c r="Q907" s="317" t="str">
        <f>IF(OR($M907=0,L907&lt;&gt;0),"",IFERROR(VLOOKUP($E907,'SD Abgabe'!$A$32:$N$610,'SD Abgabe'!$E$28,FALSE),""))</f>
        <v/>
      </c>
      <c r="R907" s="87"/>
      <c r="S907" s="81" t="str">
        <f t="shared" si="266"/>
        <v/>
      </c>
      <c r="T907" s="82">
        <f>IF(M907="Tierische Erzeugnisse",IF(OR($M907=0,L907&lt;&gt;0,U907&gt;0),"",IFERROR(VLOOKUP($E907,'SD Abgabe'!$A$32:$N$4326,'SD Abgabe'!$J$28,FALSE),0)),)</f>
        <v>0</v>
      </c>
      <c r="U907" s="83"/>
      <c r="V907" s="81" t="str">
        <f t="shared" si="278"/>
        <v/>
      </c>
      <c r="W907" s="82">
        <f>IF(M907="organische Düngemittel",IF(OR($M907=0,L907&lt;&gt;0,X907&gt;0),"",IFERROR(VLOOKUP($E907,'SD Abgabe'!$A$32:$N$4326,'SD Abgabe'!$J$28,FALSE),)),)</f>
        <v>0</v>
      </c>
      <c r="X907" s="84"/>
      <c r="Y907" s="85" t="str">
        <f ca="1">IFERROR(VLOOKUP($E907,'SD Abgabe'!$A$32:$N$610,Y$20,FALSE),"")</f>
        <v/>
      </c>
      <c r="Z907" s="86" t="str">
        <f ca="1">IFERROR(IF(AND(J907&lt;&gt;"eigene Stoffe",VLOOKUP($E907,'SD Abgabe'!$A$32:$N$610,'SD Abgabe'!$G$28,FALSE)=0),"",IF($L907&lt;&gt;0,"",IFERROR(IF(AND(P907&gt;0,O907&lt;&gt;"",Q907&lt;&gt;"t TM"),VLOOKUP($E907,'SD Abgabe'!$A$32:$N$610,'SD Abgabe'!$G$28,FALSE)/O907*P907,VLOOKUP($E907,'SD Abgabe'!$A$32:$N$610,'SD Abgabe'!$G$28,FALSE)),""))),"")</f>
        <v/>
      </c>
      <c r="AA907" s="87"/>
      <c r="AB907" s="86" t="str">
        <f ca="1">IFERROR(IF(AND(J907&lt;&gt;"eigene Stoffe",VLOOKUP($E907,'SD Abgabe'!$A$32:$N$610,'SD Abgabe'!$H$28,FALSE)=0),"",IF($L907&lt;&gt;0,"",IFERROR(IF(AND(P907&gt;0,O907&lt;&gt;"",Q907&lt;&gt;"t TM"),VLOOKUP($E907,'SD Abgabe'!$A$32:$N$610,'SD Abgabe'!$H$28,FALSE)/O907*P907,VLOOKUP($E907,'SD Abgabe'!$A$32:$N$610,'SD Abgabe'!$H$28,FALSE)),""))),"")</f>
        <v/>
      </c>
      <c r="AC907" s="87"/>
      <c r="AD907" s="424" t="s">
        <v>667</v>
      </c>
      <c r="AE907" s="26" t="str">
        <f>IF($M907=0,"",IFERROR(VLOOKUP($E907,'SD Abgabe'!$A$32:$N$556,AE$20,FALSE),""))</f>
        <v/>
      </c>
      <c r="AF907" s="15">
        <f t="shared" ca="1" si="279"/>
        <v>0</v>
      </c>
      <c r="AG907">
        <f t="shared" ca="1" si="267"/>
        <v>0</v>
      </c>
      <c r="AH907">
        <f t="shared" ca="1" si="268"/>
        <v>0</v>
      </c>
      <c r="AI907">
        <f t="shared" ca="1" si="269"/>
        <v>0</v>
      </c>
      <c r="AJ907">
        <f t="shared" ca="1" si="270"/>
        <v>0</v>
      </c>
      <c r="AK907">
        <f t="shared" si="280"/>
        <v>0</v>
      </c>
      <c r="AL907" s="28" t="e">
        <f ca="1">COUNTIF(OFFSET('SD Abgabe'!$C$32,VLOOKUP(J907,Art_Abgabe,3,FALSE),0,VLOOKUP(J907,Art_Abgabe,4,FALSE)-VLOOKUP(J907,Art_Abgabe,3,FALSE)+1,1),K907)</f>
        <v>#N/A</v>
      </c>
      <c r="AM907" s="14">
        <f ca="1">COUNTIF(OFFSET('SD Abgabe'!$M$32,VLOOKUP(E907,'SD Abgabe'!$A$33:$X$485,'SD Abgabe'!$X$28,FALSE),0,1,VLOOKUP(E907,'SD Abgabe'!$A$33:$Y$485,'SD Abgabe'!$Y$28,FALSE)),M907)</f>
        <v>0</v>
      </c>
      <c r="AN907" s="91">
        <f t="shared" ca="1" si="271"/>
        <v>0</v>
      </c>
      <c r="AO907" s="98">
        <f t="shared" si="281"/>
        <v>3</v>
      </c>
      <c r="AP907" s="98">
        <f t="shared" si="272"/>
        <v>0</v>
      </c>
      <c r="AQ907" s="17" t="str">
        <f t="shared" si="273"/>
        <v>1900-1-Abgabe</v>
      </c>
    </row>
    <row r="908" spans="1:43">
      <c r="A908" s="98">
        <f t="shared" si="262"/>
        <v>0</v>
      </c>
      <c r="B908" s="98" t="str">
        <f>IF(C908=1,SUM($C$23:C908),"")</f>
        <v/>
      </c>
      <c r="C908" s="98">
        <f t="shared" si="263"/>
        <v>0</v>
      </c>
      <c r="D908" t="str">
        <f t="shared" si="275"/>
        <v>1900-1-Abgabe-</v>
      </c>
      <c r="E908" s="7" t="str">
        <f t="shared" ca="1" si="264"/>
        <v>-</v>
      </c>
      <c r="F908" s="7">
        <f t="shared" si="276"/>
        <v>1900</v>
      </c>
      <c r="G908" s="7">
        <f t="shared" si="277"/>
        <v>1</v>
      </c>
      <c r="H908" s="162">
        <f t="shared" si="274"/>
        <v>886</v>
      </c>
      <c r="I908" s="77"/>
      <c r="J908" s="78"/>
      <c r="K908" s="79"/>
      <c r="L908" s="80"/>
      <c r="M908" s="177"/>
      <c r="N908" s="309" t="str">
        <f t="shared" ca="1" si="265"/>
        <v/>
      </c>
      <c r="O908" s="310" t="str">
        <f ca="1">IFERROR(IF(VLOOKUP($E908,'SD Abgabe'!$A$32:$N$610,'SD Abgabe'!$D$28,FALSE)=0,"",VLOOKUP($E908,'SD Abgabe'!$A$32:$N$610,'SD Abgabe'!$D$28,FALSE)),"")</f>
        <v/>
      </c>
      <c r="P908" s="313"/>
      <c r="Q908" s="317" t="str">
        <f>IF(OR($M908=0,L908&lt;&gt;0),"",IFERROR(VLOOKUP($E908,'SD Abgabe'!$A$32:$N$610,'SD Abgabe'!$E$28,FALSE),""))</f>
        <v/>
      </c>
      <c r="R908" s="87"/>
      <c r="S908" s="81" t="str">
        <f t="shared" si="266"/>
        <v/>
      </c>
      <c r="T908" s="82">
        <f>IF(M908="Tierische Erzeugnisse",IF(OR($M908=0,L908&lt;&gt;0,U908&gt;0),"",IFERROR(VLOOKUP($E908,'SD Abgabe'!$A$32:$N$4326,'SD Abgabe'!$J$28,FALSE),0)),)</f>
        <v>0</v>
      </c>
      <c r="U908" s="83"/>
      <c r="V908" s="81" t="str">
        <f t="shared" si="278"/>
        <v/>
      </c>
      <c r="W908" s="82">
        <f>IF(M908="organische Düngemittel",IF(OR($M908=0,L908&lt;&gt;0,X908&gt;0),"",IFERROR(VLOOKUP($E908,'SD Abgabe'!$A$32:$N$4326,'SD Abgabe'!$J$28,FALSE),)),)</f>
        <v>0</v>
      </c>
      <c r="X908" s="84"/>
      <c r="Y908" s="85" t="str">
        <f ca="1">IFERROR(VLOOKUP($E908,'SD Abgabe'!$A$32:$N$610,Y$20,FALSE),"")</f>
        <v/>
      </c>
      <c r="Z908" s="86" t="str">
        <f ca="1">IFERROR(IF(AND(J908&lt;&gt;"eigene Stoffe",VLOOKUP($E908,'SD Abgabe'!$A$32:$N$610,'SD Abgabe'!$G$28,FALSE)=0),"",IF($L908&lt;&gt;0,"",IFERROR(IF(AND(P908&gt;0,O908&lt;&gt;"",Q908&lt;&gt;"t TM"),VLOOKUP($E908,'SD Abgabe'!$A$32:$N$610,'SD Abgabe'!$G$28,FALSE)/O908*P908,VLOOKUP($E908,'SD Abgabe'!$A$32:$N$610,'SD Abgabe'!$G$28,FALSE)),""))),"")</f>
        <v/>
      </c>
      <c r="AA908" s="87"/>
      <c r="AB908" s="86" t="str">
        <f ca="1">IFERROR(IF(AND(J908&lt;&gt;"eigene Stoffe",VLOOKUP($E908,'SD Abgabe'!$A$32:$N$610,'SD Abgabe'!$H$28,FALSE)=0),"",IF($L908&lt;&gt;0,"",IFERROR(IF(AND(P908&gt;0,O908&lt;&gt;"",Q908&lt;&gt;"t TM"),VLOOKUP($E908,'SD Abgabe'!$A$32:$N$610,'SD Abgabe'!$H$28,FALSE)/O908*P908,VLOOKUP($E908,'SD Abgabe'!$A$32:$N$610,'SD Abgabe'!$H$28,FALSE)),""))),"")</f>
        <v/>
      </c>
      <c r="AC908" s="87"/>
      <c r="AD908" s="424" t="s">
        <v>667</v>
      </c>
      <c r="AE908" s="26" t="str">
        <f>IF($M908=0,"",IFERROR(VLOOKUP($E908,'SD Abgabe'!$A$32:$N$556,AE$20,FALSE),""))</f>
        <v/>
      </c>
      <c r="AF908" s="15">
        <f t="shared" ca="1" si="279"/>
        <v>0</v>
      </c>
      <c r="AG908">
        <f t="shared" ca="1" si="267"/>
        <v>0</v>
      </c>
      <c r="AH908">
        <f t="shared" ca="1" si="268"/>
        <v>0</v>
      </c>
      <c r="AI908">
        <f t="shared" ca="1" si="269"/>
        <v>0</v>
      </c>
      <c r="AJ908">
        <f t="shared" ca="1" si="270"/>
        <v>0</v>
      </c>
      <c r="AK908">
        <f t="shared" si="280"/>
        <v>0</v>
      </c>
      <c r="AL908" s="28" t="e">
        <f ca="1">COUNTIF(OFFSET('SD Abgabe'!$C$32,VLOOKUP(J908,Art_Abgabe,3,FALSE),0,VLOOKUP(J908,Art_Abgabe,4,FALSE)-VLOOKUP(J908,Art_Abgabe,3,FALSE)+1,1),K908)</f>
        <v>#N/A</v>
      </c>
      <c r="AM908" s="14">
        <f ca="1">COUNTIF(OFFSET('SD Abgabe'!$M$32,VLOOKUP(E908,'SD Abgabe'!$A$33:$X$485,'SD Abgabe'!$X$28,FALSE),0,1,VLOOKUP(E908,'SD Abgabe'!$A$33:$Y$485,'SD Abgabe'!$Y$28,FALSE)),M908)</f>
        <v>0</v>
      </c>
      <c r="AN908" s="91">
        <f t="shared" ca="1" si="271"/>
        <v>0</v>
      </c>
      <c r="AO908" s="98">
        <f t="shared" si="281"/>
        <v>3</v>
      </c>
      <c r="AP908" s="98">
        <f t="shared" si="272"/>
        <v>0</v>
      </c>
      <c r="AQ908" s="17" t="str">
        <f t="shared" si="273"/>
        <v>1900-1-Abgabe</v>
      </c>
    </row>
    <row r="909" spans="1:43">
      <c r="A909" s="98">
        <f t="shared" si="262"/>
        <v>0</v>
      </c>
      <c r="B909" s="98" t="str">
        <f>IF(C909=1,SUM($C$23:C909),"")</f>
        <v/>
      </c>
      <c r="C909" s="98">
        <f t="shared" si="263"/>
        <v>0</v>
      </c>
      <c r="D909" t="str">
        <f t="shared" si="275"/>
        <v>1900-1-Abgabe-</v>
      </c>
      <c r="E909" s="7" t="str">
        <f t="shared" ca="1" si="264"/>
        <v>-</v>
      </c>
      <c r="F909" s="7">
        <f t="shared" si="276"/>
        <v>1900</v>
      </c>
      <c r="G909" s="7">
        <f t="shared" si="277"/>
        <v>1</v>
      </c>
      <c r="H909" s="162">
        <f t="shared" si="274"/>
        <v>887</v>
      </c>
      <c r="I909" s="77"/>
      <c r="J909" s="78"/>
      <c r="K909" s="79"/>
      <c r="L909" s="80"/>
      <c r="M909" s="177"/>
      <c r="N909" s="309" t="str">
        <f t="shared" ca="1" si="265"/>
        <v/>
      </c>
      <c r="O909" s="310" t="str">
        <f ca="1">IFERROR(IF(VLOOKUP($E909,'SD Abgabe'!$A$32:$N$610,'SD Abgabe'!$D$28,FALSE)=0,"",VLOOKUP($E909,'SD Abgabe'!$A$32:$N$610,'SD Abgabe'!$D$28,FALSE)),"")</f>
        <v/>
      </c>
      <c r="P909" s="313"/>
      <c r="Q909" s="317" t="str">
        <f>IF(OR($M909=0,L909&lt;&gt;0),"",IFERROR(VLOOKUP($E909,'SD Abgabe'!$A$32:$N$610,'SD Abgabe'!$E$28,FALSE),""))</f>
        <v/>
      </c>
      <c r="R909" s="87"/>
      <c r="S909" s="81" t="str">
        <f t="shared" si="266"/>
        <v/>
      </c>
      <c r="T909" s="82">
        <f>IF(M909="Tierische Erzeugnisse",IF(OR($M909=0,L909&lt;&gt;0,U909&gt;0),"",IFERROR(VLOOKUP($E909,'SD Abgabe'!$A$32:$N$4326,'SD Abgabe'!$J$28,FALSE),0)),)</f>
        <v>0</v>
      </c>
      <c r="U909" s="83"/>
      <c r="V909" s="81" t="str">
        <f t="shared" si="278"/>
        <v/>
      </c>
      <c r="W909" s="82">
        <f>IF(M909="organische Düngemittel",IF(OR($M909=0,L909&lt;&gt;0,X909&gt;0),"",IFERROR(VLOOKUP($E909,'SD Abgabe'!$A$32:$N$4326,'SD Abgabe'!$J$28,FALSE),)),)</f>
        <v>0</v>
      </c>
      <c r="X909" s="84"/>
      <c r="Y909" s="85" t="str">
        <f ca="1">IFERROR(VLOOKUP($E909,'SD Abgabe'!$A$32:$N$610,Y$20,FALSE),"")</f>
        <v/>
      </c>
      <c r="Z909" s="86" t="str">
        <f ca="1">IFERROR(IF(AND(J909&lt;&gt;"eigene Stoffe",VLOOKUP($E909,'SD Abgabe'!$A$32:$N$610,'SD Abgabe'!$G$28,FALSE)=0),"",IF($L909&lt;&gt;0,"",IFERROR(IF(AND(P909&gt;0,O909&lt;&gt;"",Q909&lt;&gt;"t TM"),VLOOKUP($E909,'SD Abgabe'!$A$32:$N$610,'SD Abgabe'!$G$28,FALSE)/O909*P909,VLOOKUP($E909,'SD Abgabe'!$A$32:$N$610,'SD Abgabe'!$G$28,FALSE)),""))),"")</f>
        <v/>
      </c>
      <c r="AA909" s="87"/>
      <c r="AB909" s="86" t="str">
        <f ca="1">IFERROR(IF(AND(J909&lt;&gt;"eigene Stoffe",VLOOKUP($E909,'SD Abgabe'!$A$32:$N$610,'SD Abgabe'!$H$28,FALSE)=0),"",IF($L909&lt;&gt;0,"",IFERROR(IF(AND(P909&gt;0,O909&lt;&gt;"",Q909&lt;&gt;"t TM"),VLOOKUP($E909,'SD Abgabe'!$A$32:$N$610,'SD Abgabe'!$H$28,FALSE)/O909*P909,VLOOKUP($E909,'SD Abgabe'!$A$32:$N$610,'SD Abgabe'!$H$28,FALSE)),""))),"")</f>
        <v/>
      </c>
      <c r="AC909" s="87"/>
      <c r="AD909" s="424" t="s">
        <v>667</v>
      </c>
      <c r="AE909" s="26" t="str">
        <f>IF($M909=0,"",IFERROR(VLOOKUP($E909,'SD Abgabe'!$A$32:$N$556,AE$20,FALSE),""))</f>
        <v/>
      </c>
      <c r="AF909" s="15">
        <f t="shared" ca="1" si="279"/>
        <v>0</v>
      </c>
      <c r="AG909">
        <f t="shared" ca="1" si="267"/>
        <v>0</v>
      </c>
      <c r="AH909">
        <f t="shared" ca="1" si="268"/>
        <v>0</v>
      </c>
      <c r="AI909">
        <f t="shared" ca="1" si="269"/>
        <v>0</v>
      </c>
      <c r="AJ909">
        <f t="shared" ca="1" si="270"/>
        <v>0</v>
      </c>
      <c r="AK909">
        <f t="shared" si="280"/>
        <v>0</v>
      </c>
      <c r="AL909" s="28" t="e">
        <f ca="1">COUNTIF(OFFSET('SD Abgabe'!$C$32,VLOOKUP(J909,Art_Abgabe,3,FALSE),0,VLOOKUP(J909,Art_Abgabe,4,FALSE)-VLOOKUP(J909,Art_Abgabe,3,FALSE)+1,1),K909)</f>
        <v>#N/A</v>
      </c>
      <c r="AM909" s="14">
        <f ca="1">COUNTIF(OFFSET('SD Abgabe'!$M$32,VLOOKUP(E909,'SD Abgabe'!$A$33:$X$485,'SD Abgabe'!$X$28,FALSE),0,1,VLOOKUP(E909,'SD Abgabe'!$A$33:$Y$485,'SD Abgabe'!$Y$28,FALSE)),M909)</f>
        <v>0</v>
      </c>
      <c r="AN909" s="91">
        <f t="shared" ca="1" si="271"/>
        <v>0</v>
      </c>
      <c r="AO909" s="98">
        <f t="shared" si="281"/>
        <v>3</v>
      </c>
      <c r="AP909" s="98">
        <f t="shared" si="272"/>
        <v>0</v>
      </c>
      <c r="AQ909" s="17" t="str">
        <f t="shared" si="273"/>
        <v>1900-1-Abgabe</v>
      </c>
    </row>
    <row r="910" spans="1:43">
      <c r="A910" s="98">
        <f t="shared" si="262"/>
        <v>0</v>
      </c>
      <c r="B910" s="98" t="str">
        <f>IF(C910=1,SUM($C$23:C910),"")</f>
        <v/>
      </c>
      <c r="C910" s="98">
        <f t="shared" si="263"/>
        <v>0</v>
      </c>
      <c r="D910" t="str">
        <f t="shared" si="275"/>
        <v>1900-1-Abgabe-</v>
      </c>
      <c r="E910" s="7" t="str">
        <f t="shared" ca="1" si="264"/>
        <v>-</v>
      </c>
      <c r="F910" s="7">
        <f t="shared" si="276"/>
        <v>1900</v>
      </c>
      <c r="G910" s="7">
        <f t="shared" si="277"/>
        <v>1</v>
      </c>
      <c r="H910" s="162">
        <f t="shared" si="274"/>
        <v>888</v>
      </c>
      <c r="I910" s="77"/>
      <c r="J910" s="78"/>
      <c r="K910" s="79"/>
      <c r="L910" s="80"/>
      <c r="M910" s="177"/>
      <c r="N910" s="309" t="str">
        <f t="shared" ca="1" si="265"/>
        <v/>
      </c>
      <c r="O910" s="310" t="str">
        <f ca="1">IFERROR(IF(VLOOKUP($E910,'SD Abgabe'!$A$32:$N$610,'SD Abgabe'!$D$28,FALSE)=0,"",VLOOKUP($E910,'SD Abgabe'!$A$32:$N$610,'SD Abgabe'!$D$28,FALSE)),"")</f>
        <v/>
      </c>
      <c r="P910" s="313"/>
      <c r="Q910" s="317" t="str">
        <f>IF(OR($M910=0,L910&lt;&gt;0),"",IFERROR(VLOOKUP($E910,'SD Abgabe'!$A$32:$N$610,'SD Abgabe'!$E$28,FALSE),""))</f>
        <v/>
      </c>
      <c r="R910" s="87"/>
      <c r="S910" s="81" t="str">
        <f t="shared" si="266"/>
        <v/>
      </c>
      <c r="T910" s="82">
        <f>IF(M910="Tierische Erzeugnisse",IF(OR($M910=0,L910&lt;&gt;0,U910&gt;0),"",IFERROR(VLOOKUP($E910,'SD Abgabe'!$A$32:$N$4326,'SD Abgabe'!$J$28,FALSE),0)),)</f>
        <v>0</v>
      </c>
      <c r="U910" s="83"/>
      <c r="V910" s="81" t="str">
        <f t="shared" si="278"/>
        <v/>
      </c>
      <c r="W910" s="82">
        <f>IF(M910="organische Düngemittel",IF(OR($M910=0,L910&lt;&gt;0,X910&gt;0),"",IFERROR(VLOOKUP($E910,'SD Abgabe'!$A$32:$N$4326,'SD Abgabe'!$J$28,FALSE),)),)</f>
        <v>0</v>
      </c>
      <c r="X910" s="84"/>
      <c r="Y910" s="85" t="str">
        <f ca="1">IFERROR(VLOOKUP($E910,'SD Abgabe'!$A$32:$N$610,Y$20,FALSE),"")</f>
        <v/>
      </c>
      <c r="Z910" s="86" t="str">
        <f ca="1">IFERROR(IF(AND(J910&lt;&gt;"eigene Stoffe",VLOOKUP($E910,'SD Abgabe'!$A$32:$N$610,'SD Abgabe'!$G$28,FALSE)=0),"",IF($L910&lt;&gt;0,"",IFERROR(IF(AND(P910&gt;0,O910&lt;&gt;"",Q910&lt;&gt;"t TM"),VLOOKUP($E910,'SD Abgabe'!$A$32:$N$610,'SD Abgabe'!$G$28,FALSE)/O910*P910,VLOOKUP($E910,'SD Abgabe'!$A$32:$N$610,'SD Abgabe'!$G$28,FALSE)),""))),"")</f>
        <v/>
      </c>
      <c r="AA910" s="87"/>
      <c r="AB910" s="86" t="str">
        <f ca="1">IFERROR(IF(AND(J910&lt;&gt;"eigene Stoffe",VLOOKUP($E910,'SD Abgabe'!$A$32:$N$610,'SD Abgabe'!$H$28,FALSE)=0),"",IF($L910&lt;&gt;0,"",IFERROR(IF(AND(P910&gt;0,O910&lt;&gt;"",Q910&lt;&gt;"t TM"),VLOOKUP($E910,'SD Abgabe'!$A$32:$N$610,'SD Abgabe'!$H$28,FALSE)/O910*P910,VLOOKUP($E910,'SD Abgabe'!$A$32:$N$610,'SD Abgabe'!$H$28,FALSE)),""))),"")</f>
        <v/>
      </c>
      <c r="AC910" s="87"/>
      <c r="AD910" s="424" t="s">
        <v>667</v>
      </c>
      <c r="AE910" s="26" t="str">
        <f>IF($M910=0,"",IFERROR(VLOOKUP($E910,'SD Abgabe'!$A$32:$N$556,AE$20,FALSE),""))</f>
        <v/>
      </c>
      <c r="AF910" s="15">
        <f t="shared" ca="1" si="279"/>
        <v>0</v>
      </c>
      <c r="AG910">
        <f t="shared" ca="1" si="267"/>
        <v>0</v>
      </c>
      <c r="AH910">
        <f t="shared" ca="1" si="268"/>
        <v>0</v>
      </c>
      <c r="AI910">
        <f t="shared" ca="1" si="269"/>
        <v>0</v>
      </c>
      <c r="AJ910">
        <f t="shared" ca="1" si="270"/>
        <v>0</v>
      </c>
      <c r="AK910">
        <f t="shared" si="280"/>
        <v>0</v>
      </c>
      <c r="AL910" s="28" t="e">
        <f ca="1">COUNTIF(OFFSET('SD Abgabe'!$C$32,VLOOKUP(J910,Art_Abgabe,3,FALSE),0,VLOOKUP(J910,Art_Abgabe,4,FALSE)-VLOOKUP(J910,Art_Abgabe,3,FALSE)+1,1),K910)</f>
        <v>#N/A</v>
      </c>
      <c r="AM910" s="14">
        <f ca="1">COUNTIF(OFFSET('SD Abgabe'!$M$32,VLOOKUP(E910,'SD Abgabe'!$A$33:$X$485,'SD Abgabe'!$X$28,FALSE),0,1,VLOOKUP(E910,'SD Abgabe'!$A$33:$Y$485,'SD Abgabe'!$Y$28,FALSE)),M910)</f>
        <v>0</v>
      </c>
      <c r="AN910" s="91">
        <f t="shared" ca="1" si="271"/>
        <v>0</v>
      </c>
      <c r="AO910" s="98">
        <f t="shared" si="281"/>
        <v>3</v>
      </c>
      <c r="AP910" s="98">
        <f t="shared" si="272"/>
        <v>0</v>
      </c>
      <c r="AQ910" s="17" t="str">
        <f t="shared" si="273"/>
        <v>1900-1-Abgabe</v>
      </c>
    </row>
    <row r="911" spans="1:43">
      <c r="A911" s="98">
        <f t="shared" si="262"/>
        <v>0</v>
      </c>
      <c r="B911" s="98" t="str">
        <f>IF(C911=1,SUM($C$23:C911),"")</f>
        <v/>
      </c>
      <c r="C911" s="98">
        <f t="shared" si="263"/>
        <v>0</v>
      </c>
      <c r="D911" t="str">
        <f t="shared" si="275"/>
        <v>1900-1-Abgabe-</v>
      </c>
      <c r="E911" s="7" t="str">
        <f t="shared" ca="1" si="264"/>
        <v>-</v>
      </c>
      <c r="F911" s="7">
        <f t="shared" si="276"/>
        <v>1900</v>
      </c>
      <c r="G911" s="7">
        <f t="shared" si="277"/>
        <v>1</v>
      </c>
      <c r="H911" s="162">
        <f t="shared" si="274"/>
        <v>889</v>
      </c>
      <c r="I911" s="77"/>
      <c r="J911" s="78"/>
      <c r="K911" s="79"/>
      <c r="L911" s="80"/>
      <c r="M911" s="177"/>
      <c r="N911" s="309" t="str">
        <f t="shared" ca="1" si="265"/>
        <v/>
      </c>
      <c r="O911" s="310" t="str">
        <f ca="1">IFERROR(IF(VLOOKUP($E911,'SD Abgabe'!$A$32:$N$610,'SD Abgabe'!$D$28,FALSE)=0,"",VLOOKUP($E911,'SD Abgabe'!$A$32:$N$610,'SD Abgabe'!$D$28,FALSE)),"")</f>
        <v/>
      </c>
      <c r="P911" s="313"/>
      <c r="Q911" s="317" t="str">
        <f>IF(OR($M911=0,L911&lt;&gt;0),"",IFERROR(VLOOKUP($E911,'SD Abgabe'!$A$32:$N$610,'SD Abgabe'!$E$28,FALSE),""))</f>
        <v/>
      </c>
      <c r="R911" s="87"/>
      <c r="S911" s="81" t="str">
        <f t="shared" si="266"/>
        <v/>
      </c>
      <c r="T911" s="82">
        <f>IF(M911="Tierische Erzeugnisse",IF(OR($M911=0,L911&lt;&gt;0,U911&gt;0),"",IFERROR(VLOOKUP($E911,'SD Abgabe'!$A$32:$N$4326,'SD Abgabe'!$J$28,FALSE),0)),)</f>
        <v>0</v>
      </c>
      <c r="U911" s="83"/>
      <c r="V911" s="81" t="str">
        <f t="shared" si="278"/>
        <v/>
      </c>
      <c r="W911" s="82">
        <f>IF(M911="organische Düngemittel",IF(OR($M911=0,L911&lt;&gt;0,X911&gt;0),"",IFERROR(VLOOKUP($E911,'SD Abgabe'!$A$32:$N$4326,'SD Abgabe'!$J$28,FALSE),)),)</f>
        <v>0</v>
      </c>
      <c r="X911" s="84"/>
      <c r="Y911" s="85" t="str">
        <f ca="1">IFERROR(VLOOKUP($E911,'SD Abgabe'!$A$32:$N$610,Y$20,FALSE),"")</f>
        <v/>
      </c>
      <c r="Z911" s="86" t="str">
        <f ca="1">IFERROR(IF(AND(J911&lt;&gt;"eigene Stoffe",VLOOKUP($E911,'SD Abgabe'!$A$32:$N$610,'SD Abgabe'!$G$28,FALSE)=0),"",IF($L911&lt;&gt;0,"",IFERROR(IF(AND(P911&gt;0,O911&lt;&gt;"",Q911&lt;&gt;"t TM"),VLOOKUP($E911,'SD Abgabe'!$A$32:$N$610,'SD Abgabe'!$G$28,FALSE)/O911*P911,VLOOKUP($E911,'SD Abgabe'!$A$32:$N$610,'SD Abgabe'!$G$28,FALSE)),""))),"")</f>
        <v/>
      </c>
      <c r="AA911" s="87"/>
      <c r="AB911" s="86" t="str">
        <f ca="1">IFERROR(IF(AND(J911&lt;&gt;"eigene Stoffe",VLOOKUP($E911,'SD Abgabe'!$A$32:$N$610,'SD Abgabe'!$H$28,FALSE)=0),"",IF($L911&lt;&gt;0,"",IFERROR(IF(AND(P911&gt;0,O911&lt;&gt;"",Q911&lt;&gt;"t TM"),VLOOKUP($E911,'SD Abgabe'!$A$32:$N$610,'SD Abgabe'!$H$28,FALSE)/O911*P911,VLOOKUP($E911,'SD Abgabe'!$A$32:$N$610,'SD Abgabe'!$H$28,FALSE)),""))),"")</f>
        <v/>
      </c>
      <c r="AC911" s="87"/>
      <c r="AD911" s="424" t="s">
        <v>667</v>
      </c>
      <c r="AE911" s="26" t="str">
        <f>IF($M911=0,"",IFERROR(VLOOKUP($E911,'SD Abgabe'!$A$32:$N$556,AE$20,FALSE),""))</f>
        <v/>
      </c>
      <c r="AF911" s="15">
        <f t="shared" ca="1" si="279"/>
        <v>0</v>
      </c>
      <c r="AG911">
        <f t="shared" ca="1" si="267"/>
        <v>0</v>
      </c>
      <c r="AH911">
        <f t="shared" ca="1" si="268"/>
        <v>0</v>
      </c>
      <c r="AI911">
        <f t="shared" ca="1" si="269"/>
        <v>0</v>
      </c>
      <c r="AJ911">
        <f t="shared" ca="1" si="270"/>
        <v>0</v>
      </c>
      <c r="AK911">
        <f t="shared" si="280"/>
        <v>0</v>
      </c>
      <c r="AL911" s="28" t="e">
        <f ca="1">COUNTIF(OFFSET('SD Abgabe'!$C$32,VLOOKUP(J911,Art_Abgabe,3,FALSE),0,VLOOKUP(J911,Art_Abgabe,4,FALSE)-VLOOKUP(J911,Art_Abgabe,3,FALSE)+1,1),K911)</f>
        <v>#N/A</v>
      </c>
      <c r="AM911" s="14">
        <f ca="1">COUNTIF(OFFSET('SD Abgabe'!$M$32,VLOOKUP(E911,'SD Abgabe'!$A$33:$X$485,'SD Abgabe'!$X$28,FALSE),0,1,VLOOKUP(E911,'SD Abgabe'!$A$33:$Y$485,'SD Abgabe'!$Y$28,FALSE)),M911)</f>
        <v>0</v>
      </c>
      <c r="AN911" s="91">
        <f t="shared" ca="1" si="271"/>
        <v>0</v>
      </c>
      <c r="AO911" s="98">
        <f t="shared" si="281"/>
        <v>3</v>
      </c>
      <c r="AP911" s="98">
        <f t="shared" si="272"/>
        <v>0</v>
      </c>
      <c r="AQ911" s="17" t="str">
        <f t="shared" si="273"/>
        <v>1900-1-Abgabe</v>
      </c>
    </row>
    <row r="912" spans="1:43">
      <c r="A912" s="98">
        <f t="shared" si="262"/>
        <v>0</v>
      </c>
      <c r="B912" s="98" t="str">
        <f>IF(C912=1,SUM($C$23:C912),"")</f>
        <v/>
      </c>
      <c r="C912" s="98">
        <f t="shared" si="263"/>
        <v>0</v>
      </c>
      <c r="D912" t="str">
        <f t="shared" si="275"/>
        <v>1900-1-Abgabe-</v>
      </c>
      <c r="E912" s="7" t="str">
        <f t="shared" ca="1" si="264"/>
        <v>-</v>
      </c>
      <c r="F912" s="7">
        <f t="shared" si="276"/>
        <v>1900</v>
      </c>
      <c r="G912" s="7">
        <f t="shared" si="277"/>
        <v>1</v>
      </c>
      <c r="H912" s="162">
        <f t="shared" si="274"/>
        <v>890</v>
      </c>
      <c r="I912" s="77"/>
      <c r="J912" s="78"/>
      <c r="K912" s="79"/>
      <c r="L912" s="80"/>
      <c r="M912" s="177"/>
      <c r="N912" s="309" t="str">
        <f t="shared" ca="1" si="265"/>
        <v/>
      </c>
      <c r="O912" s="310" t="str">
        <f ca="1">IFERROR(IF(VLOOKUP($E912,'SD Abgabe'!$A$32:$N$610,'SD Abgabe'!$D$28,FALSE)=0,"",VLOOKUP($E912,'SD Abgabe'!$A$32:$N$610,'SD Abgabe'!$D$28,FALSE)),"")</f>
        <v/>
      </c>
      <c r="P912" s="313"/>
      <c r="Q912" s="317" t="str">
        <f>IF(OR($M912=0,L912&lt;&gt;0),"",IFERROR(VLOOKUP($E912,'SD Abgabe'!$A$32:$N$610,'SD Abgabe'!$E$28,FALSE),""))</f>
        <v/>
      </c>
      <c r="R912" s="87"/>
      <c r="S912" s="81" t="str">
        <f t="shared" si="266"/>
        <v/>
      </c>
      <c r="T912" s="82">
        <f>IF(M912="Tierische Erzeugnisse",IF(OR($M912=0,L912&lt;&gt;0,U912&gt;0),"",IFERROR(VLOOKUP($E912,'SD Abgabe'!$A$32:$N$4326,'SD Abgabe'!$J$28,FALSE),0)),)</f>
        <v>0</v>
      </c>
      <c r="U912" s="83"/>
      <c r="V912" s="81" t="str">
        <f t="shared" si="278"/>
        <v/>
      </c>
      <c r="W912" s="82">
        <f>IF(M912="organische Düngemittel",IF(OR($M912=0,L912&lt;&gt;0,X912&gt;0),"",IFERROR(VLOOKUP($E912,'SD Abgabe'!$A$32:$N$4326,'SD Abgabe'!$J$28,FALSE),)),)</f>
        <v>0</v>
      </c>
      <c r="X912" s="84"/>
      <c r="Y912" s="85" t="str">
        <f ca="1">IFERROR(VLOOKUP($E912,'SD Abgabe'!$A$32:$N$610,Y$20,FALSE),"")</f>
        <v/>
      </c>
      <c r="Z912" s="86" t="str">
        <f ca="1">IFERROR(IF(AND(J912&lt;&gt;"eigene Stoffe",VLOOKUP($E912,'SD Abgabe'!$A$32:$N$610,'SD Abgabe'!$G$28,FALSE)=0),"",IF($L912&lt;&gt;0,"",IFERROR(IF(AND(P912&gt;0,O912&lt;&gt;"",Q912&lt;&gt;"t TM"),VLOOKUP($E912,'SD Abgabe'!$A$32:$N$610,'SD Abgabe'!$G$28,FALSE)/O912*P912,VLOOKUP($E912,'SD Abgabe'!$A$32:$N$610,'SD Abgabe'!$G$28,FALSE)),""))),"")</f>
        <v/>
      </c>
      <c r="AA912" s="87"/>
      <c r="AB912" s="86" t="str">
        <f ca="1">IFERROR(IF(AND(J912&lt;&gt;"eigene Stoffe",VLOOKUP($E912,'SD Abgabe'!$A$32:$N$610,'SD Abgabe'!$H$28,FALSE)=0),"",IF($L912&lt;&gt;0,"",IFERROR(IF(AND(P912&gt;0,O912&lt;&gt;"",Q912&lt;&gt;"t TM"),VLOOKUP($E912,'SD Abgabe'!$A$32:$N$610,'SD Abgabe'!$H$28,FALSE)/O912*P912,VLOOKUP($E912,'SD Abgabe'!$A$32:$N$610,'SD Abgabe'!$H$28,FALSE)),""))),"")</f>
        <v/>
      </c>
      <c r="AC912" s="87"/>
      <c r="AD912" s="424" t="s">
        <v>667</v>
      </c>
      <c r="AE912" s="26" t="str">
        <f>IF($M912=0,"",IFERROR(VLOOKUP($E912,'SD Abgabe'!$A$32:$N$556,AE$20,FALSE),""))</f>
        <v/>
      </c>
      <c r="AF912" s="15">
        <f t="shared" ca="1" si="279"/>
        <v>0</v>
      </c>
      <c r="AG912">
        <f t="shared" ca="1" si="267"/>
        <v>0</v>
      </c>
      <c r="AH912">
        <f t="shared" ca="1" si="268"/>
        <v>0</v>
      </c>
      <c r="AI912">
        <f t="shared" ca="1" si="269"/>
        <v>0</v>
      </c>
      <c r="AJ912">
        <f t="shared" ca="1" si="270"/>
        <v>0</v>
      </c>
      <c r="AK912">
        <f t="shared" si="280"/>
        <v>0</v>
      </c>
      <c r="AL912" s="28" t="e">
        <f ca="1">COUNTIF(OFFSET('SD Abgabe'!$C$32,VLOOKUP(J912,Art_Abgabe,3,FALSE),0,VLOOKUP(J912,Art_Abgabe,4,FALSE)-VLOOKUP(J912,Art_Abgabe,3,FALSE)+1,1),K912)</f>
        <v>#N/A</v>
      </c>
      <c r="AM912" s="14">
        <f ca="1">COUNTIF(OFFSET('SD Abgabe'!$M$32,VLOOKUP(E912,'SD Abgabe'!$A$33:$X$485,'SD Abgabe'!$X$28,FALSE),0,1,VLOOKUP(E912,'SD Abgabe'!$A$33:$Y$485,'SD Abgabe'!$Y$28,FALSE)),M912)</f>
        <v>0</v>
      </c>
      <c r="AN912" s="91">
        <f t="shared" ca="1" si="271"/>
        <v>0</v>
      </c>
      <c r="AO912" s="98">
        <f t="shared" si="281"/>
        <v>3</v>
      </c>
      <c r="AP912" s="98">
        <f t="shared" si="272"/>
        <v>0</v>
      </c>
      <c r="AQ912" s="17" t="str">
        <f t="shared" si="273"/>
        <v>1900-1-Abgabe</v>
      </c>
    </row>
    <row r="913" spans="1:43">
      <c r="A913" s="98">
        <f t="shared" si="262"/>
        <v>0</v>
      </c>
      <c r="B913" s="98" t="str">
        <f>IF(C913=1,SUM($C$23:C913),"")</f>
        <v/>
      </c>
      <c r="C913" s="98">
        <f t="shared" si="263"/>
        <v>0</v>
      </c>
      <c r="D913" t="str">
        <f t="shared" si="275"/>
        <v>1900-1-Abgabe-</v>
      </c>
      <c r="E913" s="7" t="str">
        <f t="shared" ca="1" si="264"/>
        <v>-</v>
      </c>
      <c r="F913" s="7">
        <f t="shared" si="276"/>
        <v>1900</v>
      </c>
      <c r="G913" s="7">
        <f t="shared" si="277"/>
        <v>1</v>
      </c>
      <c r="H913" s="162">
        <f t="shared" si="274"/>
        <v>891</v>
      </c>
      <c r="I913" s="77"/>
      <c r="J913" s="78"/>
      <c r="K913" s="79"/>
      <c r="L913" s="80"/>
      <c r="M913" s="177"/>
      <c r="N913" s="309" t="str">
        <f t="shared" ca="1" si="265"/>
        <v/>
      </c>
      <c r="O913" s="310" t="str">
        <f ca="1">IFERROR(IF(VLOOKUP($E913,'SD Abgabe'!$A$32:$N$610,'SD Abgabe'!$D$28,FALSE)=0,"",VLOOKUP($E913,'SD Abgabe'!$A$32:$N$610,'SD Abgabe'!$D$28,FALSE)),"")</f>
        <v/>
      </c>
      <c r="P913" s="313"/>
      <c r="Q913" s="317" t="str">
        <f>IF(OR($M913=0,L913&lt;&gt;0),"",IFERROR(VLOOKUP($E913,'SD Abgabe'!$A$32:$N$610,'SD Abgabe'!$E$28,FALSE),""))</f>
        <v/>
      </c>
      <c r="R913" s="87"/>
      <c r="S913" s="81" t="str">
        <f t="shared" si="266"/>
        <v/>
      </c>
      <c r="T913" s="82">
        <f>IF(M913="Tierische Erzeugnisse",IF(OR($M913=0,L913&lt;&gt;0,U913&gt;0),"",IFERROR(VLOOKUP($E913,'SD Abgabe'!$A$32:$N$4326,'SD Abgabe'!$J$28,FALSE),0)),)</f>
        <v>0</v>
      </c>
      <c r="U913" s="83"/>
      <c r="V913" s="81" t="str">
        <f t="shared" si="278"/>
        <v/>
      </c>
      <c r="W913" s="82">
        <f>IF(M913="organische Düngemittel",IF(OR($M913=0,L913&lt;&gt;0,X913&gt;0),"",IFERROR(VLOOKUP($E913,'SD Abgabe'!$A$32:$N$4326,'SD Abgabe'!$J$28,FALSE),)),)</f>
        <v>0</v>
      </c>
      <c r="X913" s="84"/>
      <c r="Y913" s="85" t="str">
        <f ca="1">IFERROR(VLOOKUP($E913,'SD Abgabe'!$A$32:$N$610,Y$20,FALSE),"")</f>
        <v/>
      </c>
      <c r="Z913" s="86" t="str">
        <f ca="1">IFERROR(IF(AND(J913&lt;&gt;"eigene Stoffe",VLOOKUP($E913,'SD Abgabe'!$A$32:$N$610,'SD Abgabe'!$G$28,FALSE)=0),"",IF($L913&lt;&gt;0,"",IFERROR(IF(AND(P913&gt;0,O913&lt;&gt;"",Q913&lt;&gt;"t TM"),VLOOKUP($E913,'SD Abgabe'!$A$32:$N$610,'SD Abgabe'!$G$28,FALSE)/O913*P913,VLOOKUP($E913,'SD Abgabe'!$A$32:$N$610,'SD Abgabe'!$G$28,FALSE)),""))),"")</f>
        <v/>
      </c>
      <c r="AA913" s="87"/>
      <c r="AB913" s="86" t="str">
        <f ca="1">IFERROR(IF(AND(J913&lt;&gt;"eigene Stoffe",VLOOKUP($E913,'SD Abgabe'!$A$32:$N$610,'SD Abgabe'!$H$28,FALSE)=0),"",IF($L913&lt;&gt;0,"",IFERROR(IF(AND(P913&gt;0,O913&lt;&gt;"",Q913&lt;&gt;"t TM"),VLOOKUP($E913,'SD Abgabe'!$A$32:$N$610,'SD Abgabe'!$H$28,FALSE)/O913*P913,VLOOKUP($E913,'SD Abgabe'!$A$32:$N$610,'SD Abgabe'!$H$28,FALSE)),""))),"")</f>
        <v/>
      </c>
      <c r="AC913" s="87"/>
      <c r="AD913" s="424" t="s">
        <v>667</v>
      </c>
      <c r="AE913" s="26" t="str">
        <f>IF($M913=0,"",IFERROR(VLOOKUP($E913,'SD Abgabe'!$A$32:$N$556,AE$20,FALSE),""))</f>
        <v/>
      </c>
      <c r="AF913" s="15">
        <f t="shared" ca="1" si="279"/>
        <v>0</v>
      </c>
      <c r="AG913">
        <f t="shared" ca="1" si="267"/>
        <v>0</v>
      </c>
      <c r="AH913">
        <f t="shared" ca="1" si="268"/>
        <v>0</v>
      </c>
      <c r="AI913">
        <f t="shared" ca="1" si="269"/>
        <v>0</v>
      </c>
      <c r="AJ913">
        <f t="shared" ca="1" si="270"/>
        <v>0</v>
      </c>
      <c r="AK913">
        <f t="shared" si="280"/>
        <v>0</v>
      </c>
      <c r="AL913" s="28" t="e">
        <f ca="1">COUNTIF(OFFSET('SD Abgabe'!$C$32,VLOOKUP(J913,Art_Abgabe,3,FALSE),0,VLOOKUP(J913,Art_Abgabe,4,FALSE)-VLOOKUP(J913,Art_Abgabe,3,FALSE)+1,1),K913)</f>
        <v>#N/A</v>
      </c>
      <c r="AM913" s="14">
        <f ca="1">COUNTIF(OFFSET('SD Abgabe'!$M$32,VLOOKUP(E913,'SD Abgabe'!$A$33:$X$485,'SD Abgabe'!$X$28,FALSE),0,1,VLOOKUP(E913,'SD Abgabe'!$A$33:$Y$485,'SD Abgabe'!$Y$28,FALSE)),M913)</f>
        <v>0</v>
      </c>
      <c r="AN913" s="91">
        <f t="shared" ca="1" si="271"/>
        <v>0</v>
      </c>
      <c r="AO913" s="98">
        <f t="shared" si="281"/>
        <v>3</v>
      </c>
      <c r="AP913" s="98">
        <f t="shared" si="272"/>
        <v>0</v>
      </c>
      <c r="AQ913" s="17" t="str">
        <f t="shared" si="273"/>
        <v>1900-1-Abgabe</v>
      </c>
    </row>
    <row r="914" spans="1:43">
      <c r="A914" s="98">
        <f t="shared" si="262"/>
        <v>0</v>
      </c>
      <c r="B914" s="98" t="str">
        <f>IF(C914=1,SUM($C$23:C914),"")</f>
        <v/>
      </c>
      <c r="C914" s="98">
        <f t="shared" si="263"/>
        <v>0</v>
      </c>
      <c r="D914" t="str">
        <f t="shared" si="275"/>
        <v>1900-1-Abgabe-</v>
      </c>
      <c r="E914" s="7" t="str">
        <f t="shared" ca="1" si="264"/>
        <v>-</v>
      </c>
      <c r="F914" s="7">
        <f t="shared" si="276"/>
        <v>1900</v>
      </c>
      <c r="G914" s="7">
        <f t="shared" si="277"/>
        <v>1</v>
      </c>
      <c r="H914" s="162">
        <f t="shared" si="274"/>
        <v>892</v>
      </c>
      <c r="I914" s="77"/>
      <c r="J914" s="78"/>
      <c r="K914" s="79"/>
      <c r="L914" s="80"/>
      <c r="M914" s="177"/>
      <c r="N914" s="309" t="str">
        <f t="shared" ca="1" si="265"/>
        <v/>
      </c>
      <c r="O914" s="310" t="str">
        <f ca="1">IFERROR(IF(VLOOKUP($E914,'SD Abgabe'!$A$32:$N$610,'SD Abgabe'!$D$28,FALSE)=0,"",VLOOKUP($E914,'SD Abgabe'!$A$32:$N$610,'SD Abgabe'!$D$28,FALSE)),"")</f>
        <v/>
      </c>
      <c r="P914" s="313"/>
      <c r="Q914" s="317" t="str">
        <f>IF(OR($M914=0,L914&lt;&gt;0),"",IFERROR(VLOOKUP($E914,'SD Abgabe'!$A$32:$N$610,'SD Abgabe'!$E$28,FALSE),""))</f>
        <v/>
      </c>
      <c r="R914" s="87"/>
      <c r="S914" s="81" t="str">
        <f t="shared" si="266"/>
        <v/>
      </c>
      <c r="T914" s="82">
        <f>IF(M914="Tierische Erzeugnisse",IF(OR($M914=0,L914&lt;&gt;0,U914&gt;0),"",IFERROR(VLOOKUP($E914,'SD Abgabe'!$A$32:$N$4326,'SD Abgabe'!$J$28,FALSE),0)),)</f>
        <v>0</v>
      </c>
      <c r="U914" s="83"/>
      <c r="V914" s="81" t="str">
        <f t="shared" si="278"/>
        <v/>
      </c>
      <c r="W914" s="82">
        <f>IF(M914="organische Düngemittel",IF(OR($M914=0,L914&lt;&gt;0,X914&gt;0),"",IFERROR(VLOOKUP($E914,'SD Abgabe'!$A$32:$N$4326,'SD Abgabe'!$J$28,FALSE),)),)</f>
        <v>0</v>
      </c>
      <c r="X914" s="84"/>
      <c r="Y914" s="85" t="str">
        <f ca="1">IFERROR(VLOOKUP($E914,'SD Abgabe'!$A$32:$N$610,Y$20,FALSE),"")</f>
        <v/>
      </c>
      <c r="Z914" s="86" t="str">
        <f ca="1">IFERROR(IF(AND(J914&lt;&gt;"eigene Stoffe",VLOOKUP($E914,'SD Abgabe'!$A$32:$N$610,'SD Abgabe'!$G$28,FALSE)=0),"",IF($L914&lt;&gt;0,"",IFERROR(IF(AND(P914&gt;0,O914&lt;&gt;"",Q914&lt;&gt;"t TM"),VLOOKUP($E914,'SD Abgabe'!$A$32:$N$610,'SD Abgabe'!$G$28,FALSE)/O914*P914,VLOOKUP($E914,'SD Abgabe'!$A$32:$N$610,'SD Abgabe'!$G$28,FALSE)),""))),"")</f>
        <v/>
      </c>
      <c r="AA914" s="87"/>
      <c r="AB914" s="86" t="str">
        <f ca="1">IFERROR(IF(AND(J914&lt;&gt;"eigene Stoffe",VLOOKUP($E914,'SD Abgabe'!$A$32:$N$610,'SD Abgabe'!$H$28,FALSE)=0),"",IF($L914&lt;&gt;0,"",IFERROR(IF(AND(P914&gt;0,O914&lt;&gt;"",Q914&lt;&gt;"t TM"),VLOOKUP($E914,'SD Abgabe'!$A$32:$N$610,'SD Abgabe'!$H$28,FALSE)/O914*P914,VLOOKUP($E914,'SD Abgabe'!$A$32:$N$610,'SD Abgabe'!$H$28,FALSE)),""))),"")</f>
        <v/>
      </c>
      <c r="AC914" s="87"/>
      <c r="AD914" s="424" t="s">
        <v>667</v>
      </c>
      <c r="AE914" s="26" t="str">
        <f>IF($M914=0,"",IFERROR(VLOOKUP($E914,'SD Abgabe'!$A$32:$N$556,AE$20,FALSE),""))</f>
        <v/>
      </c>
      <c r="AF914" s="15">
        <f t="shared" ca="1" si="279"/>
        <v>0</v>
      </c>
      <c r="AG914">
        <f t="shared" ca="1" si="267"/>
        <v>0</v>
      </c>
      <c r="AH914">
        <f t="shared" ca="1" si="268"/>
        <v>0</v>
      </c>
      <c r="AI914">
        <f t="shared" ca="1" si="269"/>
        <v>0</v>
      </c>
      <c r="AJ914">
        <f t="shared" ca="1" si="270"/>
        <v>0</v>
      </c>
      <c r="AK914">
        <f t="shared" si="280"/>
        <v>0</v>
      </c>
      <c r="AL914" s="28" t="e">
        <f ca="1">COUNTIF(OFFSET('SD Abgabe'!$C$32,VLOOKUP(J914,Art_Abgabe,3,FALSE),0,VLOOKUP(J914,Art_Abgabe,4,FALSE)-VLOOKUP(J914,Art_Abgabe,3,FALSE)+1,1),K914)</f>
        <v>#N/A</v>
      </c>
      <c r="AM914" s="14">
        <f ca="1">COUNTIF(OFFSET('SD Abgabe'!$M$32,VLOOKUP(E914,'SD Abgabe'!$A$33:$X$485,'SD Abgabe'!$X$28,FALSE),0,1,VLOOKUP(E914,'SD Abgabe'!$A$33:$Y$485,'SD Abgabe'!$Y$28,FALSE)),M914)</f>
        <v>0</v>
      </c>
      <c r="AN914" s="91">
        <f t="shared" ca="1" si="271"/>
        <v>0</v>
      </c>
      <c r="AO914" s="98">
        <f t="shared" si="281"/>
        <v>3</v>
      </c>
      <c r="AP914" s="98">
        <f t="shared" si="272"/>
        <v>0</v>
      </c>
      <c r="AQ914" s="17" t="str">
        <f t="shared" si="273"/>
        <v>1900-1-Abgabe</v>
      </c>
    </row>
    <row r="915" spans="1:43">
      <c r="A915" s="98">
        <f t="shared" si="262"/>
        <v>0</v>
      </c>
      <c r="B915" s="98" t="str">
        <f>IF(C915=1,SUM($C$23:C915),"")</f>
        <v/>
      </c>
      <c r="C915" s="98">
        <f t="shared" si="263"/>
        <v>0</v>
      </c>
      <c r="D915" t="str">
        <f t="shared" si="275"/>
        <v>1900-1-Abgabe-</v>
      </c>
      <c r="E915" s="7" t="str">
        <f t="shared" ca="1" si="264"/>
        <v>-</v>
      </c>
      <c r="F915" s="7">
        <f t="shared" si="276"/>
        <v>1900</v>
      </c>
      <c r="G915" s="7">
        <f t="shared" si="277"/>
        <v>1</v>
      </c>
      <c r="H915" s="162">
        <f t="shared" si="274"/>
        <v>893</v>
      </c>
      <c r="I915" s="77"/>
      <c r="J915" s="78"/>
      <c r="K915" s="79"/>
      <c r="L915" s="80"/>
      <c r="M915" s="177"/>
      <c r="N915" s="309" t="str">
        <f t="shared" ca="1" si="265"/>
        <v/>
      </c>
      <c r="O915" s="310" t="str">
        <f ca="1">IFERROR(IF(VLOOKUP($E915,'SD Abgabe'!$A$32:$N$610,'SD Abgabe'!$D$28,FALSE)=0,"",VLOOKUP($E915,'SD Abgabe'!$A$32:$N$610,'SD Abgabe'!$D$28,FALSE)),"")</f>
        <v/>
      </c>
      <c r="P915" s="313"/>
      <c r="Q915" s="317" t="str">
        <f>IF(OR($M915=0,L915&lt;&gt;0),"",IFERROR(VLOOKUP($E915,'SD Abgabe'!$A$32:$N$610,'SD Abgabe'!$E$28,FALSE),""))</f>
        <v/>
      </c>
      <c r="R915" s="87"/>
      <c r="S915" s="81" t="str">
        <f t="shared" si="266"/>
        <v/>
      </c>
      <c r="T915" s="82">
        <f>IF(M915="Tierische Erzeugnisse",IF(OR($M915=0,L915&lt;&gt;0,U915&gt;0),"",IFERROR(VLOOKUP($E915,'SD Abgabe'!$A$32:$N$4326,'SD Abgabe'!$J$28,FALSE),0)),)</f>
        <v>0</v>
      </c>
      <c r="U915" s="83"/>
      <c r="V915" s="81" t="str">
        <f t="shared" si="278"/>
        <v/>
      </c>
      <c r="W915" s="82">
        <f>IF(M915="organische Düngemittel",IF(OR($M915=0,L915&lt;&gt;0,X915&gt;0),"",IFERROR(VLOOKUP($E915,'SD Abgabe'!$A$32:$N$4326,'SD Abgabe'!$J$28,FALSE),)),)</f>
        <v>0</v>
      </c>
      <c r="X915" s="84"/>
      <c r="Y915" s="85" t="str">
        <f ca="1">IFERROR(VLOOKUP($E915,'SD Abgabe'!$A$32:$N$610,Y$20,FALSE),"")</f>
        <v/>
      </c>
      <c r="Z915" s="86" t="str">
        <f ca="1">IFERROR(IF(AND(J915&lt;&gt;"eigene Stoffe",VLOOKUP($E915,'SD Abgabe'!$A$32:$N$610,'SD Abgabe'!$G$28,FALSE)=0),"",IF($L915&lt;&gt;0,"",IFERROR(IF(AND(P915&gt;0,O915&lt;&gt;"",Q915&lt;&gt;"t TM"),VLOOKUP($E915,'SD Abgabe'!$A$32:$N$610,'SD Abgabe'!$G$28,FALSE)/O915*P915,VLOOKUP($E915,'SD Abgabe'!$A$32:$N$610,'SD Abgabe'!$G$28,FALSE)),""))),"")</f>
        <v/>
      </c>
      <c r="AA915" s="87"/>
      <c r="AB915" s="86" t="str">
        <f ca="1">IFERROR(IF(AND(J915&lt;&gt;"eigene Stoffe",VLOOKUP($E915,'SD Abgabe'!$A$32:$N$610,'SD Abgabe'!$H$28,FALSE)=0),"",IF($L915&lt;&gt;0,"",IFERROR(IF(AND(P915&gt;0,O915&lt;&gt;"",Q915&lt;&gt;"t TM"),VLOOKUP($E915,'SD Abgabe'!$A$32:$N$610,'SD Abgabe'!$H$28,FALSE)/O915*P915,VLOOKUP($E915,'SD Abgabe'!$A$32:$N$610,'SD Abgabe'!$H$28,FALSE)),""))),"")</f>
        <v/>
      </c>
      <c r="AC915" s="87"/>
      <c r="AD915" s="424" t="s">
        <v>667</v>
      </c>
      <c r="AE915" s="26" t="str">
        <f>IF($M915=0,"",IFERROR(VLOOKUP($E915,'SD Abgabe'!$A$32:$N$556,AE$20,FALSE),""))</f>
        <v/>
      </c>
      <c r="AF915" s="15">
        <f t="shared" ca="1" si="279"/>
        <v>0</v>
      </c>
      <c r="AG915">
        <f t="shared" ca="1" si="267"/>
        <v>0</v>
      </c>
      <c r="AH915">
        <f t="shared" ca="1" si="268"/>
        <v>0</v>
      </c>
      <c r="AI915">
        <f t="shared" ca="1" si="269"/>
        <v>0</v>
      </c>
      <c r="AJ915">
        <f t="shared" ca="1" si="270"/>
        <v>0</v>
      </c>
      <c r="AK915">
        <f t="shared" si="280"/>
        <v>0</v>
      </c>
      <c r="AL915" s="28" t="e">
        <f ca="1">COUNTIF(OFFSET('SD Abgabe'!$C$32,VLOOKUP(J915,Art_Abgabe,3,FALSE),0,VLOOKUP(J915,Art_Abgabe,4,FALSE)-VLOOKUP(J915,Art_Abgabe,3,FALSE)+1,1),K915)</f>
        <v>#N/A</v>
      </c>
      <c r="AM915" s="14">
        <f ca="1">COUNTIF(OFFSET('SD Abgabe'!$M$32,VLOOKUP(E915,'SD Abgabe'!$A$33:$X$485,'SD Abgabe'!$X$28,FALSE),0,1,VLOOKUP(E915,'SD Abgabe'!$A$33:$Y$485,'SD Abgabe'!$Y$28,FALSE)),M915)</f>
        <v>0</v>
      </c>
      <c r="AN915" s="91">
        <f t="shared" ca="1" si="271"/>
        <v>0</v>
      </c>
      <c r="AO915" s="98">
        <f t="shared" si="281"/>
        <v>3</v>
      </c>
      <c r="AP915" s="98">
        <f t="shared" si="272"/>
        <v>0</v>
      </c>
      <c r="AQ915" s="17" t="str">
        <f t="shared" si="273"/>
        <v>1900-1-Abgabe</v>
      </c>
    </row>
    <row r="916" spans="1:43">
      <c r="A916" s="98">
        <f t="shared" si="262"/>
        <v>0</v>
      </c>
      <c r="B916" s="98" t="str">
        <f>IF(C916=1,SUM($C$23:C916),"")</f>
        <v/>
      </c>
      <c r="C916" s="98">
        <f t="shared" si="263"/>
        <v>0</v>
      </c>
      <c r="D916" t="str">
        <f t="shared" si="275"/>
        <v>1900-1-Abgabe-</v>
      </c>
      <c r="E916" s="7" t="str">
        <f t="shared" ca="1" si="264"/>
        <v>-</v>
      </c>
      <c r="F916" s="7">
        <f t="shared" si="276"/>
        <v>1900</v>
      </c>
      <c r="G916" s="7">
        <f t="shared" si="277"/>
        <v>1</v>
      </c>
      <c r="H916" s="162">
        <f t="shared" si="274"/>
        <v>894</v>
      </c>
      <c r="I916" s="77"/>
      <c r="J916" s="78"/>
      <c r="K916" s="79"/>
      <c r="L916" s="80"/>
      <c r="M916" s="177"/>
      <c r="N916" s="309" t="str">
        <f t="shared" ca="1" si="265"/>
        <v/>
      </c>
      <c r="O916" s="310" t="str">
        <f ca="1">IFERROR(IF(VLOOKUP($E916,'SD Abgabe'!$A$32:$N$610,'SD Abgabe'!$D$28,FALSE)=0,"",VLOOKUP($E916,'SD Abgabe'!$A$32:$N$610,'SD Abgabe'!$D$28,FALSE)),"")</f>
        <v/>
      </c>
      <c r="P916" s="313"/>
      <c r="Q916" s="317" t="str">
        <f>IF(OR($M916=0,L916&lt;&gt;0),"",IFERROR(VLOOKUP($E916,'SD Abgabe'!$A$32:$N$610,'SD Abgabe'!$E$28,FALSE),""))</f>
        <v/>
      </c>
      <c r="R916" s="87"/>
      <c r="S916" s="81" t="str">
        <f t="shared" si="266"/>
        <v/>
      </c>
      <c r="T916" s="82">
        <f>IF(M916="Tierische Erzeugnisse",IF(OR($M916=0,L916&lt;&gt;0,U916&gt;0),"",IFERROR(VLOOKUP($E916,'SD Abgabe'!$A$32:$N$4326,'SD Abgabe'!$J$28,FALSE),0)),)</f>
        <v>0</v>
      </c>
      <c r="U916" s="83"/>
      <c r="V916" s="81" t="str">
        <f t="shared" si="278"/>
        <v/>
      </c>
      <c r="W916" s="82">
        <f>IF(M916="organische Düngemittel",IF(OR($M916=0,L916&lt;&gt;0,X916&gt;0),"",IFERROR(VLOOKUP($E916,'SD Abgabe'!$A$32:$N$4326,'SD Abgabe'!$J$28,FALSE),)),)</f>
        <v>0</v>
      </c>
      <c r="X916" s="84"/>
      <c r="Y916" s="85" t="str">
        <f ca="1">IFERROR(VLOOKUP($E916,'SD Abgabe'!$A$32:$N$610,Y$20,FALSE),"")</f>
        <v/>
      </c>
      <c r="Z916" s="86" t="str">
        <f ca="1">IFERROR(IF(AND(J916&lt;&gt;"eigene Stoffe",VLOOKUP($E916,'SD Abgabe'!$A$32:$N$610,'SD Abgabe'!$G$28,FALSE)=0),"",IF($L916&lt;&gt;0,"",IFERROR(IF(AND(P916&gt;0,O916&lt;&gt;"",Q916&lt;&gt;"t TM"),VLOOKUP($E916,'SD Abgabe'!$A$32:$N$610,'SD Abgabe'!$G$28,FALSE)/O916*P916,VLOOKUP($E916,'SD Abgabe'!$A$32:$N$610,'SD Abgabe'!$G$28,FALSE)),""))),"")</f>
        <v/>
      </c>
      <c r="AA916" s="87"/>
      <c r="AB916" s="86" t="str">
        <f ca="1">IFERROR(IF(AND(J916&lt;&gt;"eigene Stoffe",VLOOKUP($E916,'SD Abgabe'!$A$32:$N$610,'SD Abgabe'!$H$28,FALSE)=0),"",IF($L916&lt;&gt;0,"",IFERROR(IF(AND(P916&gt;0,O916&lt;&gt;"",Q916&lt;&gt;"t TM"),VLOOKUP($E916,'SD Abgabe'!$A$32:$N$610,'SD Abgabe'!$H$28,FALSE)/O916*P916,VLOOKUP($E916,'SD Abgabe'!$A$32:$N$610,'SD Abgabe'!$H$28,FALSE)),""))),"")</f>
        <v/>
      </c>
      <c r="AC916" s="87"/>
      <c r="AD916" s="424" t="s">
        <v>667</v>
      </c>
      <c r="AE916" s="26" t="str">
        <f>IF($M916=0,"",IFERROR(VLOOKUP($E916,'SD Abgabe'!$A$32:$N$556,AE$20,FALSE),""))</f>
        <v/>
      </c>
      <c r="AF916" s="15">
        <f t="shared" ca="1" si="279"/>
        <v>0</v>
      </c>
      <c r="AG916">
        <f t="shared" ca="1" si="267"/>
        <v>0</v>
      </c>
      <c r="AH916">
        <f t="shared" ca="1" si="268"/>
        <v>0</v>
      </c>
      <c r="AI916">
        <f t="shared" ca="1" si="269"/>
        <v>0</v>
      </c>
      <c r="AJ916">
        <f t="shared" ca="1" si="270"/>
        <v>0</v>
      </c>
      <c r="AK916">
        <f t="shared" si="280"/>
        <v>0</v>
      </c>
      <c r="AL916" s="28" t="e">
        <f ca="1">COUNTIF(OFFSET('SD Abgabe'!$C$32,VLOOKUP(J916,Art_Abgabe,3,FALSE),0,VLOOKUP(J916,Art_Abgabe,4,FALSE)-VLOOKUP(J916,Art_Abgabe,3,FALSE)+1,1),K916)</f>
        <v>#N/A</v>
      </c>
      <c r="AM916" s="14">
        <f ca="1">COUNTIF(OFFSET('SD Abgabe'!$M$32,VLOOKUP(E916,'SD Abgabe'!$A$33:$X$485,'SD Abgabe'!$X$28,FALSE),0,1,VLOOKUP(E916,'SD Abgabe'!$A$33:$Y$485,'SD Abgabe'!$Y$28,FALSE)),M916)</f>
        <v>0</v>
      </c>
      <c r="AN916" s="91">
        <f t="shared" ca="1" si="271"/>
        <v>0</v>
      </c>
      <c r="AO916" s="98">
        <f t="shared" si="281"/>
        <v>3</v>
      </c>
      <c r="AP916" s="98">
        <f t="shared" si="272"/>
        <v>0</v>
      </c>
      <c r="AQ916" s="17" t="str">
        <f t="shared" si="273"/>
        <v>1900-1-Abgabe</v>
      </c>
    </row>
    <row r="917" spans="1:43">
      <c r="A917" s="98">
        <f t="shared" si="262"/>
        <v>0</v>
      </c>
      <c r="B917" s="98" t="str">
        <f>IF(C917=1,SUM($C$23:C917),"")</f>
        <v/>
      </c>
      <c r="C917" s="98">
        <f t="shared" si="263"/>
        <v>0</v>
      </c>
      <c r="D917" t="str">
        <f t="shared" si="275"/>
        <v>1900-1-Abgabe-</v>
      </c>
      <c r="E917" s="7" t="str">
        <f t="shared" ca="1" si="264"/>
        <v>-</v>
      </c>
      <c r="F917" s="7">
        <f t="shared" si="276"/>
        <v>1900</v>
      </c>
      <c r="G917" s="7">
        <f t="shared" si="277"/>
        <v>1</v>
      </c>
      <c r="H917" s="162">
        <f t="shared" si="274"/>
        <v>895</v>
      </c>
      <c r="I917" s="77"/>
      <c r="J917" s="78"/>
      <c r="K917" s="79"/>
      <c r="L917" s="80"/>
      <c r="M917" s="177"/>
      <c r="N917" s="309" t="str">
        <f t="shared" ca="1" si="265"/>
        <v/>
      </c>
      <c r="O917" s="310" t="str">
        <f ca="1">IFERROR(IF(VLOOKUP($E917,'SD Abgabe'!$A$32:$N$610,'SD Abgabe'!$D$28,FALSE)=0,"",VLOOKUP($E917,'SD Abgabe'!$A$32:$N$610,'SD Abgabe'!$D$28,FALSE)),"")</f>
        <v/>
      </c>
      <c r="P917" s="313"/>
      <c r="Q917" s="317" t="str">
        <f>IF(OR($M917=0,L917&lt;&gt;0),"",IFERROR(VLOOKUP($E917,'SD Abgabe'!$A$32:$N$610,'SD Abgabe'!$E$28,FALSE),""))</f>
        <v/>
      </c>
      <c r="R917" s="87"/>
      <c r="S917" s="81" t="str">
        <f t="shared" si="266"/>
        <v/>
      </c>
      <c r="T917" s="82">
        <f>IF(M917="Tierische Erzeugnisse",IF(OR($M917=0,L917&lt;&gt;0,U917&gt;0),"",IFERROR(VLOOKUP($E917,'SD Abgabe'!$A$32:$N$4326,'SD Abgabe'!$J$28,FALSE),0)),)</f>
        <v>0</v>
      </c>
      <c r="U917" s="83"/>
      <c r="V917" s="81" t="str">
        <f t="shared" si="278"/>
        <v/>
      </c>
      <c r="W917" s="82">
        <f>IF(M917="organische Düngemittel",IF(OR($M917=0,L917&lt;&gt;0,X917&gt;0),"",IFERROR(VLOOKUP($E917,'SD Abgabe'!$A$32:$N$4326,'SD Abgabe'!$J$28,FALSE),)),)</f>
        <v>0</v>
      </c>
      <c r="X917" s="84"/>
      <c r="Y917" s="85" t="str">
        <f ca="1">IFERROR(VLOOKUP($E917,'SD Abgabe'!$A$32:$N$610,Y$20,FALSE),"")</f>
        <v/>
      </c>
      <c r="Z917" s="86" t="str">
        <f ca="1">IFERROR(IF(AND(J917&lt;&gt;"eigene Stoffe",VLOOKUP($E917,'SD Abgabe'!$A$32:$N$610,'SD Abgabe'!$G$28,FALSE)=0),"",IF($L917&lt;&gt;0,"",IFERROR(IF(AND(P917&gt;0,O917&lt;&gt;"",Q917&lt;&gt;"t TM"),VLOOKUP($E917,'SD Abgabe'!$A$32:$N$610,'SD Abgabe'!$G$28,FALSE)/O917*P917,VLOOKUP($E917,'SD Abgabe'!$A$32:$N$610,'SD Abgabe'!$G$28,FALSE)),""))),"")</f>
        <v/>
      </c>
      <c r="AA917" s="87"/>
      <c r="AB917" s="86" t="str">
        <f ca="1">IFERROR(IF(AND(J917&lt;&gt;"eigene Stoffe",VLOOKUP($E917,'SD Abgabe'!$A$32:$N$610,'SD Abgabe'!$H$28,FALSE)=0),"",IF($L917&lt;&gt;0,"",IFERROR(IF(AND(P917&gt;0,O917&lt;&gt;"",Q917&lt;&gt;"t TM"),VLOOKUP($E917,'SD Abgabe'!$A$32:$N$610,'SD Abgabe'!$H$28,FALSE)/O917*P917,VLOOKUP($E917,'SD Abgabe'!$A$32:$N$610,'SD Abgabe'!$H$28,FALSE)),""))),"")</f>
        <v/>
      </c>
      <c r="AC917" s="87"/>
      <c r="AD917" s="424" t="s">
        <v>667</v>
      </c>
      <c r="AE917" s="26" t="str">
        <f>IF($M917=0,"",IFERROR(VLOOKUP($E917,'SD Abgabe'!$A$32:$N$556,AE$20,FALSE),""))</f>
        <v/>
      </c>
      <c r="AF917" s="15">
        <f t="shared" ca="1" si="279"/>
        <v>0</v>
      </c>
      <c r="AG917">
        <f t="shared" ca="1" si="267"/>
        <v>0</v>
      </c>
      <c r="AH917">
        <f t="shared" ca="1" si="268"/>
        <v>0</v>
      </c>
      <c r="AI917">
        <f t="shared" ca="1" si="269"/>
        <v>0</v>
      </c>
      <c r="AJ917">
        <f t="shared" ca="1" si="270"/>
        <v>0</v>
      </c>
      <c r="AK917">
        <f t="shared" si="280"/>
        <v>0</v>
      </c>
      <c r="AL917" s="28" t="e">
        <f ca="1">COUNTIF(OFFSET('SD Abgabe'!$C$32,VLOOKUP(J917,Art_Abgabe,3,FALSE),0,VLOOKUP(J917,Art_Abgabe,4,FALSE)-VLOOKUP(J917,Art_Abgabe,3,FALSE)+1,1),K917)</f>
        <v>#N/A</v>
      </c>
      <c r="AM917" s="14">
        <f ca="1">COUNTIF(OFFSET('SD Abgabe'!$M$32,VLOOKUP(E917,'SD Abgabe'!$A$33:$X$485,'SD Abgabe'!$X$28,FALSE),0,1,VLOOKUP(E917,'SD Abgabe'!$A$33:$Y$485,'SD Abgabe'!$Y$28,FALSE)),M917)</f>
        <v>0</v>
      </c>
      <c r="AN917" s="91">
        <f t="shared" ca="1" si="271"/>
        <v>0</v>
      </c>
      <c r="AO917" s="98">
        <f t="shared" si="281"/>
        <v>3</v>
      </c>
      <c r="AP917" s="98">
        <f t="shared" si="272"/>
        <v>0</v>
      </c>
      <c r="AQ917" s="17" t="str">
        <f t="shared" si="273"/>
        <v>1900-1-Abgabe</v>
      </c>
    </row>
    <row r="918" spans="1:43">
      <c r="A918" s="98">
        <f t="shared" si="262"/>
        <v>0</v>
      </c>
      <c r="B918" s="98" t="str">
        <f>IF(C918=1,SUM($C$23:C918),"")</f>
        <v/>
      </c>
      <c r="C918" s="98">
        <f t="shared" si="263"/>
        <v>0</v>
      </c>
      <c r="D918" t="str">
        <f t="shared" si="275"/>
        <v>1900-1-Abgabe-</v>
      </c>
      <c r="E918" s="7" t="str">
        <f t="shared" ca="1" si="264"/>
        <v>-</v>
      </c>
      <c r="F918" s="7">
        <f t="shared" si="276"/>
        <v>1900</v>
      </c>
      <c r="G918" s="7">
        <f t="shared" si="277"/>
        <v>1</v>
      </c>
      <c r="H918" s="162">
        <f t="shared" si="274"/>
        <v>896</v>
      </c>
      <c r="I918" s="77"/>
      <c r="J918" s="78"/>
      <c r="K918" s="79"/>
      <c r="L918" s="80"/>
      <c r="M918" s="177"/>
      <c r="N918" s="309" t="str">
        <f t="shared" ca="1" si="265"/>
        <v/>
      </c>
      <c r="O918" s="310" t="str">
        <f ca="1">IFERROR(IF(VLOOKUP($E918,'SD Abgabe'!$A$32:$N$610,'SD Abgabe'!$D$28,FALSE)=0,"",VLOOKUP($E918,'SD Abgabe'!$A$32:$N$610,'SD Abgabe'!$D$28,FALSE)),"")</f>
        <v/>
      </c>
      <c r="P918" s="313"/>
      <c r="Q918" s="317" t="str">
        <f>IF(OR($M918=0,L918&lt;&gt;0),"",IFERROR(VLOOKUP($E918,'SD Abgabe'!$A$32:$N$610,'SD Abgabe'!$E$28,FALSE),""))</f>
        <v/>
      </c>
      <c r="R918" s="87"/>
      <c r="S918" s="81" t="str">
        <f t="shared" si="266"/>
        <v/>
      </c>
      <c r="T918" s="82">
        <f>IF(M918="Tierische Erzeugnisse",IF(OR($M918=0,L918&lt;&gt;0,U918&gt;0),"",IFERROR(VLOOKUP($E918,'SD Abgabe'!$A$32:$N$4326,'SD Abgabe'!$J$28,FALSE),0)),)</f>
        <v>0</v>
      </c>
      <c r="U918" s="83"/>
      <c r="V918" s="81" t="str">
        <f t="shared" si="278"/>
        <v/>
      </c>
      <c r="W918" s="82">
        <f>IF(M918="organische Düngemittel",IF(OR($M918=0,L918&lt;&gt;0,X918&gt;0),"",IFERROR(VLOOKUP($E918,'SD Abgabe'!$A$32:$N$4326,'SD Abgabe'!$J$28,FALSE),)),)</f>
        <v>0</v>
      </c>
      <c r="X918" s="84"/>
      <c r="Y918" s="85" t="str">
        <f ca="1">IFERROR(VLOOKUP($E918,'SD Abgabe'!$A$32:$N$610,Y$20,FALSE),"")</f>
        <v/>
      </c>
      <c r="Z918" s="86" t="str">
        <f ca="1">IFERROR(IF(AND(J918&lt;&gt;"eigene Stoffe",VLOOKUP($E918,'SD Abgabe'!$A$32:$N$610,'SD Abgabe'!$G$28,FALSE)=0),"",IF($L918&lt;&gt;0,"",IFERROR(IF(AND(P918&gt;0,O918&lt;&gt;"",Q918&lt;&gt;"t TM"),VLOOKUP($E918,'SD Abgabe'!$A$32:$N$610,'SD Abgabe'!$G$28,FALSE)/O918*P918,VLOOKUP($E918,'SD Abgabe'!$A$32:$N$610,'SD Abgabe'!$G$28,FALSE)),""))),"")</f>
        <v/>
      </c>
      <c r="AA918" s="87"/>
      <c r="AB918" s="86" t="str">
        <f ca="1">IFERROR(IF(AND(J918&lt;&gt;"eigene Stoffe",VLOOKUP($E918,'SD Abgabe'!$A$32:$N$610,'SD Abgabe'!$H$28,FALSE)=0),"",IF($L918&lt;&gt;0,"",IFERROR(IF(AND(P918&gt;0,O918&lt;&gt;"",Q918&lt;&gt;"t TM"),VLOOKUP($E918,'SD Abgabe'!$A$32:$N$610,'SD Abgabe'!$H$28,FALSE)/O918*P918,VLOOKUP($E918,'SD Abgabe'!$A$32:$N$610,'SD Abgabe'!$H$28,FALSE)),""))),"")</f>
        <v/>
      </c>
      <c r="AC918" s="87"/>
      <c r="AD918" s="424" t="s">
        <v>667</v>
      </c>
      <c r="AE918" s="26" t="str">
        <f>IF($M918=0,"",IFERROR(VLOOKUP($E918,'SD Abgabe'!$A$32:$N$556,AE$20,FALSE),""))</f>
        <v/>
      </c>
      <c r="AF918" s="15">
        <f t="shared" ca="1" si="279"/>
        <v>0</v>
      </c>
      <c r="AG918">
        <f t="shared" ca="1" si="267"/>
        <v>0</v>
      </c>
      <c r="AH918">
        <f t="shared" ca="1" si="268"/>
        <v>0</v>
      </c>
      <c r="AI918">
        <f t="shared" ca="1" si="269"/>
        <v>0</v>
      </c>
      <c r="AJ918">
        <f t="shared" ca="1" si="270"/>
        <v>0</v>
      </c>
      <c r="AK918">
        <f t="shared" si="280"/>
        <v>0</v>
      </c>
      <c r="AL918" s="28" t="e">
        <f ca="1">COUNTIF(OFFSET('SD Abgabe'!$C$32,VLOOKUP(J918,Art_Abgabe,3,FALSE),0,VLOOKUP(J918,Art_Abgabe,4,FALSE)-VLOOKUP(J918,Art_Abgabe,3,FALSE)+1,1),K918)</f>
        <v>#N/A</v>
      </c>
      <c r="AM918" s="14">
        <f ca="1">COUNTIF(OFFSET('SD Abgabe'!$M$32,VLOOKUP(E918,'SD Abgabe'!$A$33:$X$485,'SD Abgabe'!$X$28,FALSE),0,1,VLOOKUP(E918,'SD Abgabe'!$A$33:$Y$485,'SD Abgabe'!$Y$28,FALSE)),M918)</f>
        <v>0</v>
      </c>
      <c r="AN918" s="91">
        <f t="shared" ca="1" si="271"/>
        <v>0</v>
      </c>
      <c r="AO918" s="98">
        <f t="shared" si="281"/>
        <v>3</v>
      </c>
      <c r="AP918" s="98">
        <f t="shared" si="272"/>
        <v>0</v>
      </c>
      <c r="AQ918" s="17" t="str">
        <f t="shared" si="273"/>
        <v>1900-1-Abgabe</v>
      </c>
    </row>
    <row r="919" spans="1:43">
      <c r="A919" s="98">
        <f t="shared" ref="A919:A982" si="282">COUNTIF($K$23:$K$1995,L919)</f>
        <v>0</v>
      </c>
      <c r="B919" s="98" t="str">
        <f>IF(C919=1,SUM($C$23:C919),"")</f>
        <v/>
      </c>
      <c r="C919" s="98">
        <f t="shared" si="263"/>
        <v>0</v>
      </c>
      <c r="D919" t="str">
        <f t="shared" si="275"/>
        <v>1900-1-Abgabe-</v>
      </c>
      <c r="E919" s="7" t="str">
        <f t="shared" ca="1" si="264"/>
        <v>-</v>
      </c>
      <c r="F919" s="7">
        <f t="shared" si="276"/>
        <v>1900</v>
      </c>
      <c r="G919" s="7">
        <f t="shared" si="277"/>
        <v>1</v>
      </c>
      <c r="H919" s="162">
        <f t="shared" si="274"/>
        <v>897</v>
      </c>
      <c r="I919" s="77"/>
      <c r="J919" s="78"/>
      <c r="K919" s="79"/>
      <c r="L919" s="80"/>
      <c r="M919" s="177"/>
      <c r="N919" s="309" t="str">
        <f t="shared" ca="1" si="265"/>
        <v/>
      </c>
      <c r="O919" s="310" t="str">
        <f ca="1">IFERROR(IF(VLOOKUP($E919,'SD Abgabe'!$A$32:$N$610,'SD Abgabe'!$D$28,FALSE)=0,"",VLOOKUP($E919,'SD Abgabe'!$A$32:$N$610,'SD Abgabe'!$D$28,FALSE)),"")</f>
        <v/>
      </c>
      <c r="P919" s="313"/>
      <c r="Q919" s="317" t="str">
        <f>IF(OR($M919=0,L919&lt;&gt;0),"",IFERROR(VLOOKUP($E919,'SD Abgabe'!$A$32:$N$610,'SD Abgabe'!$E$28,FALSE),""))</f>
        <v/>
      </c>
      <c r="R919" s="87"/>
      <c r="S919" s="81" t="str">
        <f t="shared" si="266"/>
        <v/>
      </c>
      <c r="T919" s="82">
        <f>IF(M919="Tierische Erzeugnisse",IF(OR($M919=0,L919&lt;&gt;0,U919&gt;0),"",IFERROR(VLOOKUP($E919,'SD Abgabe'!$A$32:$N$4326,'SD Abgabe'!$J$28,FALSE),0)),)</f>
        <v>0</v>
      </c>
      <c r="U919" s="83"/>
      <c r="V919" s="81" t="str">
        <f t="shared" si="278"/>
        <v/>
      </c>
      <c r="W919" s="82">
        <f>IF(M919="organische Düngemittel",IF(OR($M919=0,L919&lt;&gt;0,X919&gt;0),"",IFERROR(VLOOKUP($E919,'SD Abgabe'!$A$32:$N$4326,'SD Abgabe'!$J$28,FALSE),)),)</f>
        <v>0</v>
      </c>
      <c r="X919" s="84"/>
      <c r="Y919" s="85" t="str">
        <f ca="1">IFERROR(VLOOKUP($E919,'SD Abgabe'!$A$32:$N$610,Y$20,FALSE),"")</f>
        <v/>
      </c>
      <c r="Z919" s="86" t="str">
        <f ca="1">IFERROR(IF(AND(J919&lt;&gt;"eigene Stoffe",VLOOKUP($E919,'SD Abgabe'!$A$32:$N$610,'SD Abgabe'!$G$28,FALSE)=0),"",IF($L919&lt;&gt;0,"",IFERROR(IF(AND(P919&gt;0,O919&lt;&gt;"",Q919&lt;&gt;"t TM"),VLOOKUP($E919,'SD Abgabe'!$A$32:$N$610,'SD Abgabe'!$G$28,FALSE)/O919*P919,VLOOKUP($E919,'SD Abgabe'!$A$32:$N$610,'SD Abgabe'!$G$28,FALSE)),""))),"")</f>
        <v/>
      </c>
      <c r="AA919" s="87"/>
      <c r="AB919" s="86" t="str">
        <f ca="1">IFERROR(IF(AND(J919&lt;&gt;"eigene Stoffe",VLOOKUP($E919,'SD Abgabe'!$A$32:$N$610,'SD Abgabe'!$H$28,FALSE)=0),"",IF($L919&lt;&gt;0,"",IFERROR(IF(AND(P919&gt;0,O919&lt;&gt;"",Q919&lt;&gt;"t TM"),VLOOKUP($E919,'SD Abgabe'!$A$32:$N$610,'SD Abgabe'!$H$28,FALSE)/O919*P919,VLOOKUP($E919,'SD Abgabe'!$A$32:$N$610,'SD Abgabe'!$H$28,FALSE)),""))),"")</f>
        <v/>
      </c>
      <c r="AC919" s="87"/>
      <c r="AD919" s="424" t="s">
        <v>667</v>
      </c>
      <c r="AE919" s="26" t="str">
        <f>IF($M919=0,"",IFERROR(VLOOKUP($E919,'SD Abgabe'!$A$32:$N$556,AE$20,FALSE),""))</f>
        <v/>
      </c>
      <c r="AF919" s="15">
        <f t="shared" ca="1" si="279"/>
        <v>0</v>
      </c>
      <c r="AG919">
        <f t="shared" ca="1" si="267"/>
        <v>0</v>
      </c>
      <c r="AH919">
        <f t="shared" ca="1" si="268"/>
        <v>0</v>
      </c>
      <c r="AI919">
        <f t="shared" ca="1" si="269"/>
        <v>0</v>
      </c>
      <c r="AJ919">
        <f t="shared" ca="1" si="270"/>
        <v>0</v>
      </c>
      <c r="AK919">
        <f t="shared" si="280"/>
        <v>0</v>
      </c>
      <c r="AL919" s="28" t="e">
        <f ca="1">COUNTIF(OFFSET('SD Abgabe'!$C$32,VLOOKUP(J919,Art_Abgabe,3,FALSE),0,VLOOKUP(J919,Art_Abgabe,4,FALSE)-VLOOKUP(J919,Art_Abgabe,3,FALSE)+1,1),K919)</f>
        <v>#N/A</v>
      </c>
      <c r="AM919" s="14">
        <f ca="1">COUNTIF(OFFSET('SD Abgabe'!$M$32,VLOOKUP(E919,'SD Abgabe'!$A$33:$X$485,'SD Abgabe'!$X$28,FALSE),0,1,VLOOKUP(E919,'SD Abgabe'!$A$33:$Y$485,'SD Abgabe'!$Y$28,FALSE)),M919)</f>
        <v>0</v>
      </c>
      <c r="AN919" s="91">
        <f t="shared" ca="1" si="271"/>
        <v>0</v>
      </c>
      <c r="AO919" s="98">
        <f t="shared" si="281"/>
        <v>3</v>
      </c>
      <c r="AP919" s="98">
        <f t="shared" si="272"/>
        <v>0</v>
      </c>
      <c r="AQ919" s="17" t="str">
        <f t="shared" si="273"/>
        <v>1900-1-Abgabe</v>
      </c>
    </row>
    <row r="920" spans="1:43">
      <c r="A920" s="98">
        <f t="shared" si="282"/>
        <v>0</v>
      </c>
      <c r="B920" s="98" t="str">
        <f>IF(C920=1,SUM($C$23:C920),"")</f>
        <v/>
      </c>
      <c r="C920" s="98">
        <f t="shared" ref="C920:C983" si="283">IF(AND(L920&gt;0,AA920&gt;0,AC920&gt;0),1,0)</f>
        <v>0</v>
      </c>
      <c r="D920" t="str">
        <f t="shared" si="275"/>
        <v>1900-1-Abgabe-</v>
      </c>
      <c r="E920" s="7" t="str">
        <f t="shared" ref="E920:E983" ca="1" si="284">IFERROR(IF(OR(AL920=0,ISNA(AL920)),"-",CONCATENATE(J920&amp;"-"&amp;K920)),"-")</f>
        <v>-</v>
      </c>
      <c r="F920" s="7">
        <f t="shared" si="276"/>
        <v>1900</v>
      </c>
      <c r="G920" s="7">
        <f t="shared" si="277"/>
        <v>1</v>
      </c>
      <c r="H920" s="162">
        <f t="shared" si="274"/>
        <v>898</v>
      </c>
      <c r="I920" s="77"/>
      <c r="J920" s="78"/>
      <c r="K920" s="79"/>
      <c r="L920" s="80"/>
      <c r="M920" s="177"/>
      <c r="N920" s="309" t="str">
        <f t="shared" ref="N920:N983" ca="1" si="285">IF(SUM(O920:P920)=0,"","%")</f>
        <v/>
      </c>
      <c r="O920" s="310" t="str">
        <f ca="1">IFERROR(IF(VLOOKUP($E920,'SD Abgabe'!$A$32:$N$610,'SD Abgabe'!$D$28,FALSE)=0,"",VLOOKUP($E920,'SD Abgabe'!$A$32:$N$610,'SD Abgabe'!$D$28,FALSE)),"")</f>
        <v/>
      </c>
      <c r="P920" s="313"/>
      <c r="Q920" s="317" t="str">
        <f>IF(OR($M920=0,L920&lt;&gt;0),"",IFERROR(VLOOKUP($E920,'SD Abgabe'!$A$32:$N$610,'SD Abgabe'!$E$28,FALSE),""))</f>
        <v/>
      </c>
      <c r="R920" s="87"/>
      <c r="S920" s="81" t="str">
        <f t="shared" ref="S920:S983" si="286">IF(RIGHT(K920,15)="Schlachtgewicht","%","")</f>
        <v/>
      </c>
      <c r="T920" s="82">
        <f>IF(M920="Tierische Erzeugnisse",IF(OR($M920=0,L920&lt;&gt;0,U920&gt;0),"",IFERROR(VLOOKUP($E920,'SD Abgabe'!$A$32:$N$4326,'SD Abgabe'!$J$28,FALSE),0)),)</f>
        <v>0</v>
      </c>
      <c r="U920" s="83"/>
      <c r="V920" s="81" t="str">
        <f t="shared" si="278"/>
        <v/>
      </c>
      <c r="W920" s="82">
        <f>IF(M920="organische Düngemittel",IF(OR($M920=0,L920&lt;&gt;0,X920&gt;0),"",IFERROR(VLOOKUP($E920,'SD Abgabe'!$A$32:$N$4326,'SD Abgabe'!$J$28,FALSE),)),)</f>
        <v>0</v>
      </c>
      <c r="X920" s="84"/>
      <c r="Y920" s="85" t="str">
        <f ca="1">IFERROR(VLOOKUP($E920,'SD Abgabe'!$A$32:$N$610,Y$20,FALSE),"")</f>
        <v/>
      </c>
      <c r="Z920" s="86" t="str">
        <f ca="1">IFERROR(IF(AND(J920&lt;&gt;"eigene Stoffe",VLOOKUP($E920,'SD Abgabe'!$A$32:$N$610,'SD Abgabe'!$G$28,FALSE)=0),"",IF($L920&lt;&gt;0,"",IFERROR(IF(AND(P920&gt;0,O920&lt;&gt;"",Q920&lt;&gt;"t TM"),VLOOKUP($E920,'SD Abgabe'!$A$32:$N$610,'SD Abgabe'!$G$28,FALSE)/O920*P920,VLOOKUP($E920,'SD Abgabe'!$A$32:$N$610,'SD Abgabe'!$G$28,FALSE)),""))),"")</f>
        <v/>
      </c>
      <c r="AA920" s="87"/>
      <c r="AB920" s="86" t="str">
        <f ca="1">IFERROR(IF(AND(J920&lt;&gt;"eigene Stoffe",VLOOKUP($E920,'SD Abgabe'!$A$32:$N$610,'SD Abgabe'!$H$28,FALSE)=0),"",IF($L920&lt;&gt;0,"",IFERROR(IF(AND(P920&gt;0,O920&lt;&gt;"",Q920&lt;&gt;"t TM"),VLOOKUP($E920,'SD Abgabe'!$A$32:$N$610,'SD Abgabe'!$H$28,FALSE)/O920*P920,VLOOKUP($E920,'SD Abgabe'!$A$32:$N$610,'SD Abgabe'!$H$28,FALSE)),""))),"")</f>
        <v/>
      </c>
      <c r="AC920" s="87"/>
      <c r="AD920" s="424" t="s">
        <v>667</v>
      </c>
      <c r="AE920" s="26" t="str">
        <f>IF($M920=0,"",IFERROR(VLOOKUP($E920,'SD Abgabe'!$A$32:$N$556,AE$20,FALSE),""))</f>
        <v/>
      </c>
      <c r="AF920" s="15">
        <f t="shared" ca="1" si="279"/>
        <v>0</v>
      </c>
      <c r="AG920">
        <f t="shared" ref="AG920:AG983" ca="1" si="287">IF(AN920=1,IF(RIGHT(K920,15)="Schlachtgewicht",IFERROR(IF(L920&gt;0,R920*AA920,IF(AA920&gt;0,AA920*R920*100/IF(U920&gt;0,U920,T920),Z920*R920*100/IF(U920&gt;0,U920,T920))),0),IFERROR(IF(L920&gt;0,R920*AA920,IF(AA920&gt;0,AA920*R920,Z920*R920)),0)),0)</f>
        <v>0</v>
      </c>
      <c r="AH920">
        <f t="shared" ref="AH920:AH983" ca="1" si="288">IF(AN920=1,AG920/100*IF(X920&gt;0,X920,W920),0)</f>
        <v>0</v>
      </c>
      <c r="AI920">
        <f t="shared" ref="AI920:AI983" ca="1" si="289">IF(AN920=1,IF(RIGHT(K920,15)="Schlachtgewicht",IFERROR(IF(L920&gt;0,R920*AC920*100/IF(U920&gt;0,U920,T920),IF(AC920&gt;0,AC920*R920*100/IF(U920&gt;0,U920,T920),AB920*R920*100/IF(U920&gt;0,U920,T920))),0),IFERROR(IF(L920&gt;0,R920*AC920,IF(AC920&gt;0,AC920*R920,AB920*R920)),0)),0)</f>
        <v>0</v>
      </c>
      <c r="AJ920">
        <f t="shared" ref="AJ920:AJ983" ca="1" si="290">IF(AN920=1,AI920/100*IF(X920&gt;0,X920,W920),0)</f>
        <v>0</v>
      </c>
      <c r="AK920">
        <f t="shared" si="280"/>
        <v>0</v>
      </c>
      <c r="AL920" s="28" t="e">
        <f ca="1">COUNTIF(OFFSET('SD Abgabe'!$C$32,VLOOKUP(J920,Art_Abgabe,3,FALSE),0,VLOOKUP(J920,Art_Abgabe,4,FALSE)-VLOOKUP(J920,Art_Abgabe,3,FALSE)+1,1),K920)</f>
        <v>#N/A</v>
      </c>
      <c r="AM920" s="14">
        <f ca="1">COUNTIF(OFFSET('SD Abgabe'!$M$32,VLOOKUP(E920,'SD Abgabe'!$A$33:$X$485,'SD Abgabe'!$X$28,FALSE),0,1,VLOOKUP(E920,'SD Abgabe'!$A$33:$Y$485,'SD Abgabe'!$Y$28,FALSE)),M920)</f>
        <v>0</v>
      </c>
      <c r="AN920" s="91">
        <f t="shared" ref="AN920:AN983" ca="1" si="291">IF(AND(I920&gt;0,K920&gt;0,M920&gt;0,R920&gt;0,OR(AND(AD920="Richtwerte ",AA920="",AC920=0),AND(OR(AD920="Richtwerte",AND(J920="eigene Stoffe",AD920&gt;0)),OR( Z920&gt;0,AA920&gt;0),OR(AB920&gt;0,AC920&gt;0)),AND(OR(AA920&gt;0,AC920&gt;0),OR(AD920="Richtwerte",AD920="Kennzeichnung",AD920="Analyse")))),1,0)</f>
        <v>0</v>
      </c>
      <c r="AO920" s="98">
        <f t="shared" si="281"/>
        <v>3</v>
      </c>
      <c r="AP920" s="98">
        <f t="shared" ref="AP920:AP983" si="292">IF(I920&gt;0,ROW(),0)</f>
        <v>0</v>
      </c>
      <c r="AQ920" s="17" t="str">
        <f t="shared" ref="AQ920:AQ983" si="293">CONCATENATE(F920&amp;"-"&amp;G920&amp;"-"&amp;$D$1)</f>
        <v>1900-1-Abgabe</v>
      </c>
    </row>
    <row r="921" spans="1:43">
      <c r="A921" s="98">
        <f t="shared" si="282"/>
        <v>0</v>
      </c>
      <c r="B921" s="98" t="str">
        <f>IF(C921=1,SUM($C$23:C921),"")</f>
        <v/>
      </c>
      <c r="C921" s="98">
        <f t="shared" si="283"/>
        <v>0</v>
      </c>
      <c r="D921" t="str">
        <f t="shared" si="275"/>
        <v>1900-1-Abgabe-</v>
      </c>
      <c r="E921" s="7" t="str">
        <f t="shared" ca="1" si="284"/>
        <v>-</v>
      </c>
      <c r="F921" s="7">
        <f t="shared" si="276"/>
        <v>1900</v>
      </c>
      <c r="G921" s="7">
        <f t="shared" si="277"/>
        <v>1</v>
      </c>
      <c r="H921" s="162">
        <f t="shared" ref="H921:H1022" si="294">H920+1</f>
        <v>899</v>
      </c>
      <c r="I921" s="77"/>
      <c r="J921" s="78"/>
      <c r="K921" s="79"/>
      <c r="L921" s="80"/>
      <c r="M921" s="177"/>
      <c r="N921" s="309" t="str">
        <f t="shared" ca="1" si="285"/>
        <v/>
      </c>
      <c r="O921" s="310" t="str">
        <f ca="1">IFERROR(IF(VLOOKUP($E921,'SD Abgabe'!$A$32:$N$610,'SD Abgabe'!$D$28,FALSE)=0,"",VLOOKUP($E921,'SD Abgabe'!$A$32:$N$610,'SD Abgabe'!$D$28,FALSE)),"")</f>
        <v/>
      </c>
      <c r="P921" s="313"/>
      <c r="Q921" s="317" t="str">
        <f>IF(OR($M921=0,L921&lt;&gt;0),"",IFERROR(VLOOKUP($E921,'SD Abgabe'!$A$32:$N$610,'SD Abgabe'!$E$28,FALSE),""))</f>
        <v/>
      </c>
      <c r="R921" s="87"/>
      <c r="S921" s="81" t="str">
        <f t="shared" si="286"/>
        <v/>
      </c>
      <c r="T921" s="82">
        <f>IF(M921="Tierische Erzeugnisse",IF(OR($M921=0,L921&lt;&gt;0,U921&gt;0),"",IFERROR(VLOOKUP($E921,'SD Abgabe'!$A$32:$N$4326,'SD Abgabe'!$J$28,FALSE),0)),)</f>
        <v>0</v>
      </c>
      <c r="U921" s="83"/>
      <c r="V921" s="81" t="str">
        <f t="shared" si="278"/>
        <v/>
      </c>
      <c r="W921" s="82">
        <f>IF(M921="organische Düngemittel",IF(OR($M921=0,L921&lt;&gt;0,X921&gt;0),"",IFERROR(VLOOKUP($E921,'SD Abgabe'!$A$32:$N$4326,'SD Abgabe'!$J$28,FALSE),)),)</f>
        <v>0</v>
      </c>
      <c r="X921" s="84"/>
      <c r="Y921" s="85" t="str">
        <f ca="1">IFERROR(VLOOKUP($E921,'SD Abgabe'!$A$32:$N$610,Y$20,FALSE),"")</f>
        <v/>
      </c>
      <c r="Z921" s="86" t="str">
        <f ca="1">IFERROR(IF(AND(J921&lt;&gt;"eigene Stoffe",VLOOKUP($E921,'SD Abgabe'!$A$32:$N$610,'SD Abgabe'!$G$28,FALSE)=0),"",IF($L921&lt;&gt;0,"",IFERROR(IF(AND(P921&gt;0,O921&lt;&gt;"",Q921&lt;&gt;"t TM"),VLOOKUP($E921,'SD Abgabe'!$A$32:$N$610,'SD Abgabe'!$G$28,FALSE)/O921*P921,VLOOKUP($E921,'SD Abgabe'!$A$32:$N$610,'SD Abgabe'!$G$28,FALSE)),""))),"")</f>
        <v/>
      </c>
      <c r="AA921" s="87"/>
      <c r="AB921" s="86" t="str">
        <f ca="1">IFERROR(IF(AND(J921&lt;&gt;"eigene Stoffe",VLOOKUP($E921,'SD Abgabe'!$A$32:$N$610,'SD Abgabe'!$H$28,FALSE)=0),"",IF($L921&lt;&gt;0,"",IFERROR(IF(AND(P921&gt;0,O921&lt;&gt;"",Q921&lt;&gt;"t TM"),VLOOKUP($E921,'SD Abgabe'!$A$32:$N$610,'SD Abgabe'!$H$28,FALSE)/O921*P921,VLOOKUP($E921,'SD Abgabe'!$A$32:$N$610,'SD Abgabe'!$H$28,FALSE)),""))),"")</f>
        <v/>
      </c>
      <c r="AC921" s="87"/>
      <c r="AD921" s="424" t="s">
        <v>667</v>
      </c>
      <c r="AE921" s="26" t="str">
        <f>IF($M921=0,"",IFERROR(VLOOKUP($E921,'SD Abgabe'!$A$32:$N$556,AE$20,FALSE),""))</f>
        <v/>
      </c>
      <c r="AF921" s="15">
        <f t="shared" ca="1" si="279"/>
        <v>0</v>
      </c>
      <c r="AG921">
        <f t="shared" ca="1" si="287"/>
        <v>0</v>
      </c>
      <c r="AH921">
        <f t="shared" ca="1" si="288"/>
        <v>0</v>
      </c>
      <c r="AI921">
        <f t="shared" ca="1" si="289"/>
        <v>0</v>
      </c>
      <c r="AJ921">
        <f t="shared" ca="1" si="290"/>
        <v>0</v>
      </c>
      <c r="AK921">
        <f t="shared" si="280"/>
        <v>0</v>
      </c>
      <c r="AL921" s="28" t="e">
        <f ca="1">COUNTIF(OFFSET('SD Abgabe'!$C$32,VLOOKUP(J921,Art_Abgabe,3,FALSE),0,VLOOKUP(J921,Art_Abgabe,4,FALSE)-VLOOKUP(J921,Art_Abgabe,3,FALSE)+1,1),K921)</f>
        <v>#N/A</v>
      </c>
      <c r="AM921" s="14">
        <f ca="1">COUNTIF(OFFSET('SD Abgabe'!$M$32,VLOOKUP(E921,'SD Abgabe'!$A$33:$X$485,'SD Abgabe'!$X$28,FALSE),0,1,VLOOKUP(E921,'SD Abgabe'!$A$33:$Y$485,'SD Abgabe'!$Y$28,FALSE)),M921)</f>
        <v>0</v>
      </c>
      <c r="AN921" s="91">
        <f t="shared" ca="1" si="291"/>
        <v>0</v>
      </c>
      <c r="AO921" s="98">
        <f t="shared" si="281"/>
        <v>3</v>
      </c>
      <c r="AP921" s="98">
        <f t="shared" si="292"/>
        <v>0</v>
      </c>
      <c r="AQ921" s="17" t="str">
        <f t="shared" si="293"/>
        <v>1900-1-Abgabe</v>
      </c>
    </row>
    <row r="922" spans="1:43">
      <c r="A922" s="98">
        <f t="shared" si="282"/>
        <v>0</v>
      </c>
      <c r="B922" s="98" t="str">
        <f>IF(C922=1,SUM($C$23:C922),"")</f>
        <v/>
      </c>
      <c r="C922" s="98">
        <f t="shared" si="283"/>
        <v>0</v>
      </c>
      <c r="D922" t="str">
        <f t="shared" si="275"/>
        <v>1900-1-Abgabe-</v>
      </c>
      <c r="E922" s="7" t="str">
        <f t="shared" ca="1" si="284"/>
        <v>-</v>
      </c>
      <c r="F922" s="7">
        <f t="shared" si="276"/>
        <v>1900</v>
      </c>
      <c r="G922" s="7">
        <f t="shared" si="277"/>
        <v>1</v>
      </c>
      <c r="H922" s="162">
        <f t="shared" si="294"/>
        <v>900</v>
      </c>
      <c r="I922" s="77"/>
      <c r="J922" s="78"/>
      <c r="K922" s="79"/>
      <c r="L922" s="80"/>
      <c r="M922" s="177"/>
      <c r="N922" s="309" t="str">
        <f t="shared" ca="1" si="285"/>
        <v/>
      </c>
      <c r="O922" s="310" t="str">
        <f ca="1">IFERROR(IF(VLOOKUP($E922,'SD Abgabe'!$A$32:$N$610,'SD Abgabe'!$D$28,FALSE)=0,"",VLOOKUP($E922,'SD Abgabe'!$A$32:$N$610,'SD Abgabe'!$D$28,FALSE)),"")</f>
        <v/>
      </c>
      <c r="P922" s="313"/>
      <c r="Q922" s="317" t="str">
        <f>IF(OR($M922=0,L922&lt;&gt;0),"",IFERROR(VLOOKUP($E922,'SD Abgabe'!$A$32:$N$610,'SD Abgabe'!$E$28,FALSE),""))</f>
        <v/>
      </c>
      <c r="R922" s="87"/>
      <c r="S922" s="81" t="str">
        <f t="shared" si="286"/>
        <v/>
      </c>
      <c r="T922" s="82">
        <f>IF(M922="Tierische Erzeugnisse",IF(OR($M922=0,L922&lt;&gt;0,U922&gt;0),"",IFERROR(VLOOKUP($E922,'SD Abgabe'!$A$32:$N$4326,'SD Abgabe'!$J$28,FALSE),0)),)</f>
        <v>0</v>
      </c>
      <c r="U922" s="83"/>
      <c r="V922" s="81" t="str">
        <f t="shared" si="278"/>
        <v/>
      </c>
      <c r="W922" s="82">
        <f>IF(M922="organische Düngemittel",IF(OR($M922=0,L922&lt;&gt;0,X922&gt;0),"",IFERROR(VLOOKUP($E922,'SD Abgabe'!$A$32:$N$4326,'SD Abgabe'!$J$28,FALSE),)),)</f>
        <v>0</v>
      </c>
      <c r="X922" s="84"/>
      <c r="Y922" s="85" t="str">
        <f ca="1">IFERROR(VLOOKUP($E922,'SD Abgabe'!$A$32:$N$610,Y$20,FALSE),"")</f>
        <v/>
      </c>
      <c r="Z922" s="86" t="str">
        <f ca="1">IFERROR(IF(AND(J922&lt;&gt;"eigene Stoffe",VLOOKUP($E922,'SD Abgabe'!$A$32:$N$610,'SD Abgabe'!$G$28,FALSE)=0),"",IF($L922&lt;&gt;0,"",IFERROR(IF(AND(P922&gt;0,O922&lt;&gt;"",Q922&lt;&gt;"t TM"),VLOOKUP($E922,'SD Abgabe'!$A$32:$N$610,'SD Abgabe'!$G$28,FALSE)/O922*P922,VLOOKUP($E922,'SD Abgabe'!$A$32:$N$610,'SD Abgabe'!$G$28,FALSE)),""))),"")</f>
        <v/>
      </c>
      <c r="AA922" s="87"/>
      <c r="AB922" s="86" t="str">
        <f ca="1">IFERROR(IF(AND(J922&lt;&gt;"eigene Stoffe",VLOOKUP($E922,'SD Abgabe'!$A$32:$N$610,'SD Abgabe'!$H$28,FALSE)=0),"",IF($L922&lt;&gt;0,"",IFERROR(IF(AND(P922&gt;0,O922&lt;&gt;"",Q922&lt;&gt;"t TM"),VLOOKUP($E922,'SD Abgabe'!$A$32:$N$610,'SD Abgabe'!$H$28,FALSE)/O922*P922,VLOOKUP($E922,'SD Abgabe'!$A$32:$N$610,'SD Abgabe'!$H$28,FALSE)),""))),"")</f>
        <v/>
      </c>
      <c r="AC922" s="87"/>
      <c r="AD922" s="424" t="s">
        <v>667</v>
      </c>
      <c r="AE922" s="26" t="str">
        <f>IF($M922=0,"",IFERROR(VLOOKUP($E922,'SD Abgabe'!$A$32:$N$556,AE$20,FALSE),""))</f>
        <v/>
      </c>
      <c r="AF922" s="15">
        <f t="shared" ca="1" si="279"/>
        <v>0</v>
      </c>
      <c r="AG922">
        <f t="shared" ca="1" si="287"/>
        <v>0</v>
      </c>
      <c r="AH922">
        <f t="shared" ca="1" si="288"/>
        <v>0</v>
      </c>
      <c r="AI922">
        <f t="shared" ca="1" si="289"/>
        <v>0</v>
      </c>
      <c r="AJ922">
        <f t="shared" ca="1" si="290"/>
        <v>0</v>
      </c>
      <c r="AK922">
        <f t="shared" si="280"/>
        <v>0</v>
      </c>
      <c r="AL922" s="28" t="e">
        <f ca="1">COUNTIF(OFFSET('SD Abgabe'!$C$32,VLOOKUP(J922,Art_Abgabe,3,FALSE),0,VLOOKUP(J922,Art_Abgabe,4,FALSE)-VLOOKUP(J922,Art_Abgabe,3,FALSE)+1,1),K922)</f>
        <v>#N/A</v>
      </c>
      <c r="AM922" s="14">
        <f ca="1">COUNTIF(OFFSET('SD Abgabe'!$M$32,VLOOKUP(E922,'SD Abgabe'!$A$33:$X$485,'SD Abgabe'!$X$28,FALSE),0,1,VLOOKUP(E922,'SD Abgabe'!$A$33:$Y$485,'SD Abgabe'!$Y$28,FALSE)),M922)</f>
        <v>0</v>
      </c>
      <c r="AN922" s="91">
        <f t="shared" ca="1" si="291"/>
        <v>0</v>
      </c>
      <c r="AO922" s="98">
        <f t="shared" si="281"/>
        <v>3</v>
      </c>
      <c r="AP922" s="98">
        <f t="shared" si="292"/>
        <v>0</v>
      </c>
      <c r="AQ922" s="17" t="str">
        <f t="shared" si="293"/>
        <v>1900-1-Abgabe</v>
      </c>
    </row>
    <row r="923" spans="1:43">
      <c r="A923" s="98">
        <f t="shared" si="282"/>
        <v>0</v>
      </c>
      <c r="B923" s="98" t="str">
        <f>IF(C923=1,SUM($C$23:C923),"")</f>
        <v/>
      </c>
      <c r="C923" s="98">
        <f t="shared" si="283"/>
        <v>0</v>
      </c>
      <c r="D923" t="str">
        <f t="shared" ref="D923:D925" si="295">CONCATENATE(F923&amp;"-"&amp;G923&amp;"-"&amp;$D$1&amp;"-"&amp;M923)</f>
        <v>1900-1-Abgabe-</v>
      </c>
      <c r="E923" s="7" t="str">
        <f t="shared" ca="1" si="284"/>
        <v>-</v>
      </c>
      <c r="F923" s="7">
        <f t="shared" ref="F923:F925" si="296">YEAR(I923)</f>
        <v>1900</v>
      </c>
      <c r="G923" s="7">
        <f t="shared" ref="G923:G925" si="297">IF(MONTH(I923)&lt;7,1,2)</f>
        <v>1</v>
      </c>
      <c r="H923" s="162">
        <f t="shared" si="294"/>
        <v>901</v>
      </c>
      <c r="I923" s="77"/>
      <c r="J923" s="78"/>
      <c r="K923" s="79"/>
      <c r="L923" s="80"/>
      <c r="M923" s="177"/>
      <c r="N923" s="309" t="str">
        <f t="shared" ca="1" si="285"/>
        <v/>
      </c>
      <c r="O923" s="310" t="str">
        <f ca="1">IFERROR(IF(VLOOKUP($E923,'SD Abgabe'!$A$32:$N$610,'SD Abgabe'!$D$28,FALSE)=0,"",VLOOKUP($E923,'SD Abgabe'!$A$32:$N$610,'SD Abgabe'!$D$28,FALSE)),"")</f>
        <v/>
      </c>
      <c r="P923" s="313"/>
      <c r="Q923" s="317" t="str">
        <f>IF(OR($M923=0,L923&lt;&gt;0),"",IFERROR(VLOOKUP($E923,'SD Abgabe'!$A$32:$N$610,'SD Abgabe'!$E$28,FALSE),""))</f>
        <v/>
      </c>
      <c r="R923" s="87"/>
      <c r="S923" s="81" t="str">
        <f t="shared" si="286"/>
        <v/>
      </c>
      <c r="T923" s="82">
        <f>IF(M923="Tierische Erzeugnisse",IF(OR($M923=0,L923&lt;&gt;0,U923&gt;0),"",IFERROR(VLOOKUP($E923,'SD Abgabe'!$A$32:$N$4326,'SD Abgabe'!$J$28,FALSE),0)),)</f>
        <v>0</v>
      </c>
      <c r="U923" s="83"/>
      <c r="V923" s="81" t="str">
        <f t="shared" ref="V923:V925" si="298">IF(M923="organische Düngemittel","%","")</f>
        <v/>
      </c>
      <c r="W923" s="82">
        <f>IF(M923="organische Düngemittel",IF(OR($M923=0,L923&lt;&gt;0,X923&gt;0),"",IFERROR(VLOOKUP($E923,'SD Abgabe'!$A$32:$N$4326,'SD Abgabe'!$J$28,FALSE),)),)</f>
        <v>0</v>
      </c>
      <c r="X923" s="84"/>
      <c r="Y923" s="85" t="str">
        <f ca="1">IFERROR(VLOOKUP($E923,'SD Abgabe'!$A$32:$N$610,Y$20,FALSE),"")</f>
        <v/>
      </c>
      <c r="Z923" s="86" t="str">
        <f ca="1">IFERROR(IF(AND(J923&lt;&gt;"eigene Stoffe",VLOOKUP($E923,'SD Abgabe'!$A$32:$N$610,'SD Abgabe'!$G$28,FALSE)=0),"",IF($L923&lt;&gt;0,"",IFERROR(IF(AND(P923&gt;0,O923&lt;&gt;"",Q923&lt;&gt;"t TM"),VLOOKUP($E923,'SD Abgabe'!$A$32:$N$610,'SD Abgabe'!$G$28,FALSE)/O923*P923,VLOOKUP($E923,'SD Abgabe'!$A$32:$N$610,'SD Abgabe'!$G$28,FALSE)),""))),"")</f>
        <v/>
      </c>
      <c r="AA923" s="87"/>
      <c r="AB923" s="86" t="str">
        <f ca="1">IFERROR(IF(AND(J923&lt;&gt;"eigene Stoffe",VLOOKUP($E923,'SD Abgabe'!$A$32:$N$610,'SD Abgabe'!$H$28,FALSE)=0),"",IF($L923&lt;&gt;0,"",IFERROR(IF(AND(P923&gt;0,O923&lt;&gt;"",Q923&lt;&gt;"t TM"),VLOOKUP($E923,'SD Abgabe'!$A$32:$N$610,'SD Abgabe'!$H$28,FALSE)/O923*P923,VLOOKUP($E923,'SD Abgabe'!$A$32:$N$610,'SD Abgabe'!$H$28,FALSE)),""))),"")</f>
        <v/>
      </c>
      <c r="AC923" s="87"/>
      <c r="AD923" s="424" t="s">
        <v>667</v>
      </c>
      <c r="AE923" s="26" t="str">
        <f>IF($M923=0,"",IFERROR(VLOOKUP($E923,'SD Abgabe'!$A$32:$N$556,AE$20,FALSE),""))</f>
        <v/>
      </c>
      <c r="AF923" s="15">
        <f t="shared" ref="AF923:AF925" ca="1" si="299">IFERROR(N923*R923/100,0)</f>
        <v>0</v>
      </c>
      <c r="AG923">
        <f t="shared" ca="1" si="287"/>
        <v>0</v>
      </c>
      <c r="AH923">
        <f t="shared" ca="1" si="288"/>
        <v>0</v>
      </c>
      <c r="AI923">
        <f t="shared" ca="1" si="289"/>
        <v>0</v>
      </c>
      <c r="AJ923">
        <f t="shared" ca="1" si="290"/>
        <v>0</v>
      </c>
      <c r="AK923">
        <f t="shared" ref="AK923:AK925" si="300">IFERROR(AE923*$R923,0)</f>
        <v>0</v>
      </c>
      <c r="AL923" s="28" t="e">
        <f ca="1">COUNTIF(OFFSET('SD Abgabe'!$C$32,VLOOKUP(J923,Art_Abgabe,3,FALSE),0,VLOOKUP(J923,Art_Abgabe,4,FALSE)-VLOOKUP(J923,Art_Abgabe,3,FALSE)+1,1),K923)</f>
        <v>#N/A</v>
      </c>
      <c r="AM923" s="14">
        <f ca="1">COUNTIF(OFFSET('SD Abgabe'!$M$32,VLOOKUP(E923,'SD Abgabe'!$A$33:$X$485,'SD Abgabe'!$X$28,FALSE),0,1,VLOOKUP(E923,'SD Abgabe'!$A$33:$Y$485,'SD Abgabe'!$Y$28,FALSE)),M923)</f>
        <v>0</v>
      </c>
      <c r="AN923" s="91">
        <f t="shared" ca="1" si="291"/>
        <v>0</v>
      </c>
      <c r="AO923" s="98">
        <f t="shared" ref="AO923:AO925" si="301">IF(OR(AA923&gt;0,AC923&gt;0),2,3)</f>
        <v>3</v>
      </c>
      <c r="AP923" s="98">
        <f t="shared" si="292"/>
        <v>0</v>
      </c>
      <c r="AQ923" s="17" t="str">
        <f t="shared" si="293"/>
        <v>1900-1-Abgabe</v>
      </c>
    </row>
    <row r="924" spans="1:43">
      <c r="A924" s="98">
        <f t="shared" si="282"/>
        <v>0</v>
      </c>
      <c r="B924" s="98" t="str">
        <f>IF(C924=1,SUM($C$23:C924),"")</f>
        <v/>
      </c>
      <c r="C924" s="98">
        <f t="shared" si="283"/>
        <v>0</v>
      </c>
      <c r="D924" t="str">
        <f t="shared" si="295"/>
        <v>1900-1-Abgabe-</v>
      </c>
      <c r="E924" s="7" t="str">
        <f t="shared" ca="1" si="284"/>
        <v>-</v>
      </c>
      <c r="F924" s="7">
        <f t="shared" si="296"/>
        <v>1900</v>
      </c>
      <c r="G924" s="7">
        <f t="shared" si="297"/>
        <v>1</v>
      </c>
      <c r="H924" s="162">
        <f t="shared" si="294"/>
        <v>902</v>
      </c>
      <c r="I924" s="77"/>
      <c r="J924" s="78"/>
      <c r="K924" s="79"/>
      <c r="L924" s="80"/>
      <c r="M924" s="177"/>
      <c r="N924" s="309" t="str">
        <f t="shared" ca="1" si="285"/>
        <v/>
      </c>
      <c r="O924" s="310" t="str">
        <f ca="1">IFERROR(IF(VLOOKUP($E924,'SD Abgabe'!$A$32:$N$610,'SD Abgabe'!$D$28,FALSE)=0,"",VLOOKUP($E924,'SD Abgabe'!$A$32:$N$610,'SD Abgabe'!$D$28,FALSE)),"")</f>
        <v/>
      </c>
      <c r="P924" s="313"/>
      <c r="Q924" s="317" t="str">
        <f>IF(OR($M924=0,L924&lt;&gt;0),"",IFERROR(VLOOKUP($E924,'SD Abgabe'!$A$32:$N$610,'SD Abgabe'!$E$28,FALSE),""))</f>
        <v/>
      </c>
      <c r="R924" s="87"/>
      <c r="S924" s="81" t="str">
        <f t="shared" si="286"/>
        <v/>
      </c>
      <c r="T924" s="82">
        <f>IF(M924="Tierische Erzeugnisse",IF(OR($M924=0,L924&lt;&gt;0,U924&gt;0),"",IFERROR(VLOOKUP($E924,'SD Abgabe'!$A$32:$N$4326,'SD Abgabe'!$J$28,FALSE),0)),)</f>
        <v>0</v>
      </c>
      <c r="U924" s="83"/>
      <c r="V924" s="81" t="str">
        <f t="shared" si="298"/>
        <v/>
      </c>
      <c r="W924" s="82">
        <f>IF(M924="organische Düngemittel",IF(OR($M924=0,L924&lt;&gt;0,X924&gt;0),"",IFERROR(VLOOKUP($E924,'SD Abgabe'!$A$32:$N$4326,'SD Abgabe'!$J$28,FALSE),)),)</f>
        <v>0</v>
      </c>
      <c r="X924" s="84"/>
      <c r="Y924" s="85" t="str">
        <f ca="1">IFERROR(VLOOKUP($E924,'SD Abgabe'!$A$32:$N$610,Y$20,FALSE),"")</f>
        <v/>
      </c>
      <c r="Z924" s="86" t="str">
        <f ca="1">IFERROR(IF(AND(J924&lt;&gt;"eigene Stoffe",VLOOKUP($E924,'SD Abgabe'!$A$32:$N$610,'SD Abgabe'!$G$28,FALSE)=0),"",IF($L924&lt;&gt;0,"",IFERROR(IF(AND(P924&gt;0,O924&lt;&gt;"",Q924&lt;&gt;"t TM"),VLOOKUP($E924,'SD Abgabe'!$A$32:$N$610,'SD Abgabe'!$G$28,FALSE)/O924*P924,VLOOKUP($E924,'SD Abgabe'!$A$32:$N$610,'SD Abgabe'!$G$28,FALSE)),""))),"")</f>
        <v/>
      </c>
      <c r="AA924" s="87"/>
      <c r="AB924" s="86" t="str">
        <f ca="1">IFERROR(IF(AND(J924&lt;&gt;"eigene Stoffe",VLOOKUP($E924,'SD Abgabe'!$A$32:$N$610,'SD Abgabe'!$H$28,FALSE)=0),"",IF($L924&lt;&gt;0,"",IFERROR(IF(AND(P924&gt;0,O924&lt;&gt;"",Q924&lt;&gt;"t TM"),VLOOKUP($E924,'SD Abgabe'!$A$32:$N$610,'SD Abgabe'!$H$28,FALSE)/O924*P924,VLOOKUP($E924,'SD Abgabe'!$A$32:$N$610,'SD Abgabe'!$H$28,FALSE)),""))),"")</f>
        <v/>
      </c>
      <c r="AC924" s="87"/>
      <c r="AD924" s="424" t="s">
        <v>667</v>
      </c>
      <c r="AE924" s="26" t="str">
        <f>IF($M924=0,"",IFERROR(VLOOKUP($E924,'SD Abgabe'!$A$32:$N$556,AE$20,FALSE),""))</f>
        <v/>
      </c>
      <c r="AF924" s="15">
        <f t="shared" ca="1" si="299"/>
        <v>0</v>
      </c>
      <c r="AG924">
        <f t="shared" ca="1" si="287"/>
        <v>0</v>
      </c>
      <c r="AH924">
        <f t="shared" ca="1" si="288"/>
        <v>0</v>
      </c>
      <c r="AI924">
        <f t="shared" ca="1" si="289"/>
        <v>0</v>
      </c>
      <c r="AJ924">
        <f t="shared" ca="1" si="290"/>
        <v>0</v>
      </c>
      <c r="AK924">
        <f t="shared" si="300"/>
        <v>0</v>
      </c>
      <c r="AL924" s="28" t="e">
        <f ca="1">COUNTIF(OFFSET('SD Abgabe'!$C$32,VLOOKUP(J924,Art_Abgabe,3,FALSE),0,VLOOKUP(J924,Art_Abgabe,4,FALSE)-VLOOKUP(J924,Art_Abgabe,3,FALSE)+1,1),K924)</f>
        <v>#N/A</v>
      </c>
      <c r="AM924" s="14">
        <f ca="1">COUNTIF(OFFSET('SD Abgabe'!$M$32,VLOOKUP(E924,'SD Abgabe'!$A$33:$X$485,'SD Abgabe'!$X$28,FALSE),0,1,VLOOKUP(E924,'SD Abgabe'!$A$33:$Y$485,'SD Abgabe'!$Y$28,FALSE)),M924)</f>
        <v>0</v>
      </c>
      <c r="AN924" s="91">
        <f t="shared" ca="1" si="291"/>
        <v>0</v>
      </c>
      <c r="AO924" s="98">
        <f t="shared" si="301"/>
        <v>3</v>
      </c>
      <c r="AP924" s="98">
        <f t="shared" si="292"/>
        <v>0</v>
      </c>
      <c r="AQ924" s="17" t="str">
        <f t="shared" si="293"/>
        <v>1900-1-Abgabe</v>
      </c>
    </row>
    <row r="925" spans="1:43">
      <c r="A925" s="98">
        <f t="shared" si="282"/>
        <v>0</v>
      </c>
      <c r="B925" s="98" t="str">
        <f>IF(C925=1,SUM($C$23:C925),"")</f>
        <v/>
      </c>
      <c r="C925" s="98">
        <f t="shared" si="283"/>
        <v>0</v>
      </c>
      <c r="D925" t="str">
        <f t="shared" si="295"/>
        <v>1900-1-Abgabe-</v>
      </c>
      <c r="E925" s="7" t="str">
        <f t="shared" ca="1" si="284"/>
        <v>-</v>
      </c>
      <c r="F925" s="7">
        <f t="shared" si="296"/>
        <v>1900</v>
      </c>
      <c r="G925" s="7">
        <f t="shared" si="297"/>
        <v>1</v>
      </c>
      <c r="H925" s="162">
        <f t="shared" si="294"/>
        <v>903</v>
      </c>
      <c r="I925" s="77"/>
      <c r="J925" s="78"/>
      <c r="K925" s="79"/>
      <c r="L925" s="80"/>
      <c r="M925" s="177"/>
      <c r="N925" s="309" t="str">
        <f t="shared" ca="1" si="285"/>
        <v/>
      </c>
      <c r="O925" s="310" t="str">
        <f ca="1">IFERROR(IF(VLOOKUP($E925,'SD Abgabe'!$A$32:$N$610,'SD Abgabe'!$D$28,FALSE)=0,"",VLOOKUP($E925,'SD Abgabe'!$A$32:$N$610,'SD Abgabe'!$D$28,FALSE)),"")</f>
        <v/>
      </c>
      <c r="P925" s="313"/>
      <c r="Q925" s="317" t="str">
        <f>IF(OR($M925=0,L925&lt;&gt;0),"",IFERROR(VLOOKUP($E925,'SD Abgabe'!$A$32:$N$610,'SD Abgabe'!$E$28,FALSE),""))</f>
        <v/>
      </c>
      <c r="R925" s="87"/>
      <c r="S925" s="81" t="str">
        <f t="shared" si="286"/>
        <v/>
      </c>
      <c r="T925" s="82">
        <f>IF(M925="Tierische Erzeugnisse",IF(OR($M925=0,L925&lt;&gt;0,U925&gt;0),"",IFERROR(VLOOKUP($E925,'SD Abgabe'!$A$32:$N$4326,'SD Abgabe'!$J$28,FALSE),0)),)</f>
        <v>0</v>
      </c>
      <c r="U925" s="83"/>
      <c r="V925" s="81" t="str">
        <f t="shared" si="298"/>
        <v/>
      </c>
      <c r="W925" s="82">
        <f>IF(M925="organische Düngemittel",IF(OR($M925=0,L925&lt;&gt;0,X925&gt;0),"",IFERROR(VLOOKUP($E925,'SD Abgabe'!$A$32:$N$4326,'SD Abgabe'!$J$28,FALSE),)),)</f>
        <v>0</v>
      </c>
      <c r="X925" s="84"/>
      <c r="Y925" s="85" t="str">
        <f ca="1">IFERROR(VLOOKUP($E925,'SD Abgabe'!$A$32:$N$610,Y$20,FALSE),"")</f>
        <v/>
      </c>
      <c r="Z925" s="86" t="str">
        <f ca="1">IFERROR(IF(AND(J925&lt;&gt;"eigene Stoffe",VLOOKUP($E925,'SD Abgabe'!$A$32:$N$610,'SD Abgabe'!$G$28,FALSE)=0),"",IF($L925&lt;&gt;0,"",IFERROR(IF(AND(P925&gt;0,O925&lt;&gt;"",Q925&lt;&gt;"t TM"),VLOOKUP($E925,'SD Abgabe'!$A$32:$N$610,'SD Abgabe'!$G$28,FALSE)/O925*P925,VLOOKUP($E925,'SD Abgabe'!$A$32:$N$610,'SD Abgabe'!$G$28,FALSE)),""))),"")</f>
        <v/>
      </c>
      <c r="AA925" s="87"/>
      <c r="AB925" s="86" t="str">
        <f ca="1">IFERROR(IF(AND(J925&lt;&gt;"eigene Stoffe",VLOOKUP($E925,'SD Abgabe'!$A$32:$N$610,'SD Abgabe'!$H$28,FALSE)=0),"",IF($L925&lt;&gt;0,"",IFERROR(IF(AND(P925&gt;0,O925&lt;&gt;"",Q925&lt;&gt;"t TM"),VLOOKUP($E925,'SD Abgabe'!$A$32:$N$610,'SD Abgabe'!$H$28,FALSE)/O925*P925,VLOOKUP($E925,'SD Abgabe'!$A$32:$N$610,'SD Abgabe'!$H$28,FALSE)),""))),"")</f>
        <v/>
      </c>
      <c r="AC925" s="87"/>
      <c r="AD925" s="424" t="s">
        <v>667</v>
      </c>
      <c r="AE925" s="26" t="str">
        <f>IF($M925=0,"",IFERROR(VLOOKUP($E925,'SD Abgabe'!$A$32:$N$556,AE$20,FALSE),""))</f>
        <v/>
      </c>
      <c r="AF925" s="15">
        <f t="shared" ca="1" si="299"/>
        <v>0</v>
      </c>
      <c r="AG925">
        <f t="shared" ca="1" si="287"/>
        <v>0</v>
      </c>
      <c r="AH925">
        <f t="shared" ca="1" si="288"/>
        <v>0</v>
      </c>
      <c r="AI925">
        <f t="shared" ca="1" si="289"/>
        <v>0</v>
      </c>
      <c r="AJ925">
        <f t="shared" ca="1" si="290"/>
        <v>0</v>
      </c>
      <c r="AK925">
        <f t="shared" si="300"/>
        <v>0</v>
      </c>
      <c r="AL925" s="28" t="e">
        <f ca="1">COUNTIF(OFFSET('SD Abgabe'!$C$32,VLOOKUP(J925,Art_Abgabe,3,FALSE),0,VLOOKUP(J925,Art_Abgabe,4,FALSE)-VLOOKUP(J925,Art_Abgabe,3,FALSE)+1,1),K925)</f>
        <v>#N/A</v>
      </c>
      <c r="AM925" s="14">
        <f ca="1">COUNTIF(OFFSET('SD Abgabe'!$M$32,VLOOKUP(E925,'SD Abgabe'!$A$33:$X$485,'SD Abgabe'!$X$28,FALSE),0,1,VLOOKUP(E925,'SD Abgabe'!$A$33:$Y$485,'SD Abgabe'!$Y$28,FALSE)),M925)</f>
        <v>0</v>
      </c>
      <c r="AN925" s="91">
        <f t="shared" ca="1" si="291"/>
        <v>0</v>
      </c>
      <c r="AO925" s="98">
        <f t="shared" si="301"/>
        <v>3</v>
      </c>
      <c r="AP925" s="98">
        <f t="shared" si="292"/>
        <v>0</v>
      </c>
      <c r="AQ925" s="17" t="str">
        <f t="shared" si="293"/>
        <v>1900-1-Abgabe</v>
      </c>
    </row>
    <row r="926" spans="1:43">
      <c r="A926" s="98">
        <f t="shared" si="282"/>
        <v>0</v>
      </c>
      <c r="B926" s="98" t="str">
        <f>IF(C926=1,SUM($C$23:C926),"")</f>
        <v/>
      </c>
      <c r="C926" s="98">
        <f t="shared" si="283"/>
        <v>0</v>
      </c>
      <c r="D926" t="str">
        <f t="shared" ref="D926:D989" si="302">CONCATENATE(F926&amp;"-"&amp;G926&amp;"-"&amp;$D$1&amp;"-"&amp;M926)</f>
        <v>1900-1-Abgabe-</v>
      </c>
      <c r="E926" s="7" t="str">
        <f t="shared" ca="1" si="284"/>
        <v>-</v>
      </c>
      <c r="F926" s="7">
        <f t="shared" ref="F926:F989" si="303">YEAR(I926)</f>
        <v>1900</v>
      </c>
      <c r="G926" s="7">
        <f t="shared" ref="G926:G989" si="304">IF(MONTH(I926)&lt;7,1,2)</f>
        <v>1</v>
      </c>
      <c r="H926" s="162">
        <f t="shared" si="294"/>
        <v>904</v>
      </c>
      <c r="I926" s="77"/>
      <c r="J926" s="78"/>
      <c r="K926" s="79"/>
      <c r="L926" s="80"/>
      <c r="M926" s="177"/>
      <c r="N926" s="309" t="str">
        <f t="shared" ca="1" si="285"/>
        <v/>
      </c>
      <c r="O926" s="310" t="str">
        <f ca="1">IFERROR(IF(VLOOKUP($E926,'SD Abgabe'!$A$32:$N$610,'SD Abgabe'!$D$28,FALSE)=0,"",VLOOKUP($E926,'SD Abgabe'!$A$32:$N$610,'SD Abgabe'!$D$28,FALSE)),"")</f>
        <v/>
      </c>
      <c r="P926" s="313"/>
      <c r="Q926" s="317" t="str">
        <f>IF(OR($M926=0,L926&lt;&gt;0),"",IFERROR(VLOOKUP($E926,'SD Abgabe'!$A$32:$N$610,'SD Abgabe'!$E$28,FALSE),""))</f>
        <v/>
      </c>
      <c r="R926" s="87"/>
      <c r="S926" s="81" t="str">
        <f t="shared" si="286"/>
        <v/>
      </c>
      <c r="T926" s="82">
        <f>IF(M926="Tierische Erzeugnisse",IF(OR($M926=0,L926&lt;&gt;0,U926&gt;0),"",IFERROR(VLOOKUP($E926,'SD Abgabe'!$A$32:$N$4326,'SD Abgabe'!$J$28,FALSE),0)),)</f>
        <v>0</v>
      </c>
      <c r="U926" s="83"/>
      <c r="V926" s="81" t="str">
        <f t="shared" ref="V926:V989" si="305">IF(M926="organische Düngemittel","%","")</f>
        <v/>
      </c>
      <c r="W926" s="82">
        <f>IF(M926="organische Düngemittel",IF(OR($M926=0,L926&lt;&gt;0,X926&gt;0),"",IFERROR(VLOOKUP($E926,'SD Abgabe'!$A$32:$N$4326,'SD Abgabe'!$J$28,FALSE),)),)</f>
        <v>0</v>
      </c>
      <c r="X926" s="84"/>
      <c r="Y926" s="85" t="str">
        <f ca="1">IFERROR(VLOOKUP($E926,'SD Abgabe'!$A$32:$N$610,Y$20,FALSE),"")</f>
        <v/>
      </c>
      <c r="Z926" s="86" t="str">
        <f ca="1">IFERROR(IF(AND(J926&lt;&gt;"eigene Stoffe",VLOOKUP($E926,'SD Abgabe'!$A$32:$N$610,'SD Abgabe'!$G$28,FALSE)=0),"",IF($L926&lt;&gt;0,"",IFERROR(IF(AND(P926&gt;0,O926&lt;&gt;"",Q926&lt;&gt;"t TM"),VLOOKUP($E926,'SD Abgabe'!$A$32:$N$610,'SD Abgabe'!$G$28,FALSE)/O926*P926,VLOOKUP($E926,'SD Abgabe'!$A$32:$N$610,'SD Abgabe'!$G$28,FALSE)),""))),"")</f>
        <v/>
      </c>
      <c r="AA926" s="87"/>
      <c r="AB926" s="86" t="str">
        <f ca="1">IFERROR(IF(AND(J926&lt;&gt;"eigene Stoffe",VLOOKUP($E926,'SD Abgabe'!$A$32:$N$610,'SD Abgabe'!$H$28,FALSE)=0),"",IF($L926&lt;&gt;0,"",IFERROR(IF(AND(P926&gt;0,O926&lt;&gt;"",Q926&lt;&gt;"t TM"),VLOOKUP($E926,'SD Abgabe'!$A$32:$N$610,'SD Abgabe'!$H$28,FALSE)/O926*P926,VLOOKUP($E926,'SD Abgabe'!$A$32:$N$610,'SD Abgabe'!$H$28,FALSE)),""))),"")</f>
        <v/>
      </c>
      <c r="AC926" s="87"/>
      <c r="AD926" s="424" t="s">
        <v>667</v>
      </c>
      <c r="AE926" s="26" t="str">
        <f>IF($M926=0,"",IFERROR(VLOOKUP($E926,'SD Abgabe'!$A$32:$N$556,AE$20,FALSE),""))</f>
        <v/>
      </c>
      <c r="AF926" s="15">
        <f t="shared" ref="AF926:AF989" ca="1" si="306">IFERROR(N926*R926/100,0)</f>
        <v>0</v>
      </c>
      <c r="AG926">
        <f t="shared" ca="1" si="287"/>
        <v>0</v>
      </c>
      <c r="AH926">
        <f t="shared" ca="1" si="288"/>
        <v>0</v>
      </c>
      <c r="AI926">
        <f t="shared" ca="1" si="289"/>
        <v>0</v>
      </c>
      <c r="AJ926">
        <f t="shared" ca="1" si="290"/>
        <v>0</v>
      </c>
      <c r="AK926">
        <f t="shared" ref="AK926:AK989" si="307">IFERROR(AE926*$R926,0)</f>
        <v>0</v>
      </c>
      <c r="AL926" s="28" t="e">
        <f ca="1">COUNTIF(OFFSET('SD Abgabe'!$C$32,VLOOKUP(J926,Art_Abgabe,3,FALSE),0,VLOOKUP(J926,Art_Abgabe,4,FALSE)-VLOOKUP(J926,Art_Abgabe,3,FALSE)+1,1),K926)</f>
        <v>#N/A</v>
      </c>
      <c r="AM926" s="14">
        <f ca="1">COUNTIF(OFFSET('SD Abgabe'!$M$32,VLOOKUP(E926,'SD Abgabe'!$A$33:$X$485,'SD Abgabe'!$X$28,FALSE),0,1,VLOOKUP(E926,'SD Abgabe'!$A$33:$Y$485,'SD Abgabe'!$Y$28,FALSE)),M926)</f>
        <v>0</v>
      </c>
      <c r="AN926" s="91">
        <f t="shared" ca="1" si="291"/>
        <v>0</v>
      </c>
      <c r="AO926" s="98">
        <f t="shared" ref="AO926:AO989" si="308">IF(OR(AA926&gt;0,AC926&gt;0),2,3)</f>
        <v>3</v>
      </c>
      <c r="AP926" s="98">
        <f t="shared" si="292"/>
        <v>0</v>
      </c>
      <c r="AQ926" s="17" t="str">
        <f t="shared" si="293"/>
        <v>1900-1-Abgabe</v>
      </c>
    </row>
    <row r="927" spans="1:43">
      <c r="A927" s="98">
        <f t="shared" si="282"/>
        <v>0</v>
      </c>
      <c r="B927" s="98" t="str">
        <f>IF(C927=1,SUM($C$23:C927),"")</f>
        <v/>
      </c>
      <c r="C927" s="98">
        <f t="shared" si="283"/>
        <v>0</v>
      </c>
      <c r="D927" t="str">
        <f t="shared" si="302"/>
        <v>1900-1-Abgabe-</v>
      </c>
      <c r="E927" s="7" t="str">
        <f t="shared" ca="1" si="284"/>
        <v>-</v>
      </c>
      <c r="F927" s="7">
        <f t="shared" si="303"/>
        <v>1900</v>
      </c>
      <c r="G927" s="7">
        <f t="shared" si="304"/>
        <v>1</v>
      </c>
      <c r="H927" s="162">
        <f t="shared" si="294"/>
        <v>905</v>
      </c>
      <c r="I927" s="77"/>
      <c r="J927" s="78"/>
      <c r="K927" s="79"/>
      <c r="L927" s="80"/>
      <c r="M927" s="177"/>
      <c r="N927" s="309" t="str">
        <f t="shared" ca="1" si="285"/>
        <v/>
      </c>
      <c r="O927" s="310" t="str">
        <f ca="1">IFERROR(IF(VLOOKUP($E927,'SD Abgabe'!$A$32:$N$610,'SD Abgabe'!$D$28,FALSE)=0,"",VLOOKUP($E927,'SD Abgabe'!$A$32:$N$610,'SD Abgabe'!$D$28,FALSE)),"")</f>
        <v/>
      </c>
      <c r="P927" s="313"/>
      <c r="Q927" s="317" t="str">
        <f>IF(OR($M927=0,L927&lt;&gt;0),"",IFERROR(VLOOKUP($E927,'SD Abgabe'!$A$32:$N$610,'SD Abgabe'!$E$28,FALSE),""))</f>
        <v/>
      </c>
      <c r="R927" s="87"/>
      <c r="S927" s="81" t="str">
        <f t="shared" si="286"/>
        <v/>
      </c>
      <c r="T927" s="82">
        <f>IF(M927="Tierische Erzeugnisse",IF(OR($M927=0,L927&lt;&gt;0,U927&gt;0),"",IFERROR(VLOOKUP($E927,'SD Abgabe'!$A$32:$N$4326,'SD Abgabe'!$J$28,FALSE),0)),)</f>
        <v>0</v>
      </c>
      <c r="U927" s="83"/>
      <c r="V927" s="81" t="str">
        <f t="shared" si="305"/>
        <v/>
      </c>
      <c r="W927" s="82">
        <f>IF(M927="organische Düngemittel",IF(OR($M927=0,L927&lt;&gt;0,X927&gt;0),"",IFERROR(VLOOKUP($E927,'SD Abgabe'!$A$32:$N$4326,'SD Abgabe'!$J$28,FALSE),)),)</f>
        <v>0</v>
      </c>
      <c r="X927" s="84"/>
      <c r="Y927" s="85" t="str">
        <f ca="1">IFERROR(VLOOKUP($E927,'SD Abgabe'!$A$32:$N$610,Y$20,FALSE),"")</f>
        <v/>
      </c>
      <c r="Z927" s="86" t="str">
        <f ca="1">IFERROR(IF(AND(J927&lt;&gt;"eigene Stoffe",VLOOKUP($E927,'SD Abgabe'!$A$32:$N$610,'SD Abgabe'!$G$28,FALSE)=0),"",IF($L927&lt;&gt;0,"",IFERROR(IF(AND(P927&gt;0,O927&lt;&gt;"",Q927&lt;&gt;"t TM"),VLOOKUP($E927,'SD Abgabe'!$A$32:$N$610,'SD Abgabe'!$G$28,FALSE)/O927*P927,VLOOKUP($E927,'SD Abgabe'!$A$32:$N$610,'SD Abgabe'!$G$28,FALSE)),""))),"")</f>
        <v/>
      </c>
      <c r="AA927" s="87"/>
      <c r="AB927" s="86" t="str">
        <f ca="1">IFERROR(IF(AND(J927&lt;&gt;"eigene Stoffe",VLOOKUP($E927,'SD Abgabe'!$A$32:$N$610,'SD Abgabe'!$H$28,FALSE)=0),"",IF($L927&lt;&gt;0,"",IFERROR(IF(AND(P927&gt;0,O927&lt;&gt;"",Q927&lt;&gt;"t TM"),VLOOKUP($E927,'SD Abgabe'!$A$32:$N$610,'SD Abgabe'!$H$28,FALSE)/O927*P927,VLOOKUP($E927,'SD Abgabe'!$A$32:$N$610,'SD Abgabe'!$H$28,FALSE)),""))),"")</f>
        <v/>
      </c>
      <c r="AC927" s="87"/>
      <c r="AD927" s="424" t="s">
        <v>667</v>
      </c>
      <c r="AE927" s="26" t="str">
        <f>IF($M927=0,"",IFERROR(VLOOKUP($E927,'SD Abgabe'!$A$32:$N$556,AE$20,FALSE),""))</f>
        <v/>
      </c>
      <c r="AF927" s="15">
        <f t="shared" ca="1" si="306"/>
        <v>0</v>
      </c>
      <c r="AG927">
        <f t="shared" ca="1" si="287"/>
        <v>0</v>
      </c>
      <c r="AH927">
        <f t="shared" ca="1" si="288"/>
        <v>0</v>
      </c>
      <c r="AI927">
        <f t="shared" ca="1" si="289"/>
        <v>0</v>
      </c>
      <c r="AJ927">
        <f t="shared" ca="1" si="290"/>
        <v>0</v>
      </c>
      <c r="AK927">
        <f t="shared" si="307"/>
        <v>0</v>
      </c>
      <c r="AL927" s="28" t="e">
        <f ca="1">COUNTIF(OFFSET('SD Abgabe'!$C$32,VLOOKUP(J927,Art_Abgabe,3,FALSE),0,VLOOKUP(J927,Art_Abgabe,4,FALSE)-VLOOKUP(J927,Art_Abgabe,3,FALSE)+1,1),K927)</f>
        <v>#N/A</v>
      </c>
      <c r="AM927" s="14">
        <f ca="1">COUNTIF(OFFSET('SD Abgabe'!$M$32,VLOOKUP(E927,'SD Abgabe'!$A$33:$X$485,'SD Abgabe'!$X$28,FALSE),0,1,VLOOKUP(E927,'SD Abgabe'!$A$33:$Y$485,'SD Abgabe'!$Y$28,FALSE)),M927)</f>
        <v>0</v>
      </c>
      <c r="AN927" s="91">
        <f t="shared" ca="1" si="291"/>
        <v>0</v>
      </c>
      <c r="AO927" s="98">
        <f t="shared" si="308"/>
        <v>3</v>
      </c>
      <c r="AP927" s="98">
        <f t="shared" si="292"/>
        <v>0</v>
      </c>
      <c r="AQ927" s="17" t="str">
        <f t="shared" si="293"/>
        <v>1900-1-Abgabe</v>
      </c>
    </row>
    <row r="928" spans="1:43">
      <c r="A928" s="98">
        <f t="shared" si="282"/>
        <v>0</v>
      </c>
      <c r="B928" s="98" t="str">
        <f>IF(C928=1,SUM($C$23:C928),"")</f>
        <v/>
      </c>
      <c r="C928" s="98">
        <f t="shared" si="283"/>
        <v>0</v>
      </c>
      <c r="D928" t="str">
        <f t="shared" si="302"/>
        <v>1900-1-Abgabe-</v>
      </c>
      <c r="E928" s="7" t="str">
        <f t="shared" ca="1" si="284"/>
        <v>-</v>
      </c>
      <c r="F928" s="7">
        <f t="shared" si="303"/>
        <v>1900</v>
      </c>
      <c r="G928" s="7">
        <f t="shared" si="304"/>
        <v>1</v>
      </c>
      <c r="H928" s="162">
        <f t="shared" si="294"/>
        <v>906</v>
      </c>
      <c r="I928" s="77"/>
      <c r="J928" s="78"/>
      <c r="K928" s="79"/>
      <c r="L928" s="80"/>
      <c r="M928" s="177"/>
      <c r="N928" s="309" t="str">
        <f t="shared" ca="1" si="285"/>
        <v/>
      </c>
      <c r="O928" s="310" t="str">
        <f ca="1">IFERROR(IF(VLOOKUP($E928,'SD Abgabe'!$A$32:$N$610,'SD Abgabe'!$D$28,FALSE)=0,"",VLOOKUP($E928,'SD Abgabe'!$A$32:$N$610,'SD Abgabe'!$D$28,FALSE)),"")</f>
        <v/>
      </c>
      <c r="P928" s="313"/>
      <c r="Q928" s="317" t="str">
        <f>IF(OR($M928=0,L928&lt;&gt;0),"",IFERROR(VLOOKUP($E928,'SD Abgabe'!$A$32:$N$610,'SD Abgabe'!$E$28,FALSE),""))</f>
        <v/>
      </c>
      <c r="R928" s="87"/>
      <c r="S928" s="81" t="str">
        <f t="shared" si="286"/>
        <v/>
      </c>
      <c r="T928" s="82">
        <f>IF(M928="Tierische Erzeugnisse",IF(OR($M928=0,L928&lt;&gt;0,U928&gt;0),"",IFERROR(VLOOKUP($E928,'SD Abgabe'!$A$32:$N$4326,'SD Abgabe'!$J$28,FALSE),0)),)</f>
        <v>0</v>
      </c>
      <c r="U928" s="83"/>
      <c r="V928" s="81" t="str">
        <f t="shared" si="305"/>
        <v/>
      </c>
      <c r="W928" s="82">
        <f>IF(M928="organische Düngemittel",IF(OR($M928=0,L928&lt;&gt;0,X928&gt;0),"",IFERROR(VLOOKUP($E928,'SD Abgabe'!$A$32:$N$4326,'SD Abgabe'!$J$28,FALSE),)),)</f>
        <v>0</v>
      </c>
      <c r="X928" s="84"/>
      <c r="Y928" s="85" t="str">
        <f ca="1">IFERROR(VLOOKUP($E928,'SD Abgabe'!$A$32:$N$610,Y$20,FALSE),"")</f>
        <v/>
      </c>
      <c r="Z928" s="86" t="str">
        <f ca="1">IFERROR(IF(AND(J928&lt;&gt;"eigene Stoffe",VLOOKUP($E928,'SD Abgabe'!$A$32:$N$610,'SD Abgabe'!$G$28,FALSE)=0),"",IF($L928&lt;&gt;0,"",IFERROR(IF(AND(P928&gt;0,O928&lt;&gt;"",Q928&lt;&gt;"t TM"),VLOOKUP($E928,'SD Abgabe'!$A$32:$N$610,'SD Abgabe'!$G$28,FALSE)/O928*P928,VLOOKUP($E928,'SD Abgabe'!$A$32:$N$610,'SD Abgabe'!$G$28,FALSE)),""))),"")</f>
        <v/>
      </c>
      <c r="AA928" s="87"/>
      <c r="AB928" s="86" t="str">
        <f ca="1">IFERROR(IF(AND(J928&lt;&gt;"eigene Stoffe",VLOOKUP($E928,'SD Abgabe'!$A$32:$N$610,'SD Abgabe'!$H$28,FALSE)=0),"",IF($L928&lt;&gt;0,"",IFERROR(IF(AND(P928&gt;0,O928&lt;&gt;"",Q928&lt;&gt;"t TM"),VLOOKUP($E928,'SD Abgabe'!$A$32:$N$610,'SD Abgabe'!$H$28,FALSE)/O928*P928,VLOOKUP($E928,'SD Abgabe'!$A$32:$N$610,'SD Abgabe'!$H$28,FALSE)),""))),"")</f>
        <v/>
      </c>
      <c r="AC928" s="87"/>
      <c r="AD928" s="424" t="s">
        <v>667</v>
      </c>
      <c r="AE928" s="26" t="str">
        <f>IF($M928=0,"",IFERROR(VLOOKUP($E928,'SD Abgabe'!$A$32:$N$556,AE$20,FALSE),""))</f>
        <v/>
      </c>
      <c r="AF928" s="15">
        <f t="shared" ca="1" si="306"/>
        <v>0</v>
      </c>
      <c r="AG928">
        <f t="shared" ca="1" si="287"/>
        <v>0</v>
      </c>
      <c r="AH928">
        <f t="shared" ca="1" si="288"/>
        <v>0</v>
      </c>
      <c r="AI928">
        <f t="shared" ca="1" si="289"/>
        <v>0</v>
      </c>
      <c r="AJ928">
        <f t="shared" ca="1" si="290"/>
        <v>0</v>
      </c>
      <c r="AK928">
        <f t="shared" si="307"/>
        <v>0</v>
      </c>
      <c r="AL928" s="28" t="e">
        <f ca="1">COUNTIF(OFFSET('SD Abgabe'!$C$32,VLOOKUP(J928,Art_Abgabe,3,FALSE),0,VLOOKUP(J928,Art_Abgabe,4,FALSE)-VLOOKUP(J928,Art_Abgabe,3,FALSE)+1,1),K928)</f>
        <v>#N/A</v>
      </c>
      <c r="AM928" s="14">
        <f ca="1">COUNTIF(OFFSET('SD Abgabe'!$M$32,VLOOKUP(E928,'SD Abgabe'!$A$33:$X$485,'SD Abgabe'!$X$28,FALSE),0,1,VLOOKUP(E928,'SD Abgabe'!$A$33:$Y$485,'SD Abgabe'!$Y$28,FALSE)),M928)</f>
        <v>0</v>
      </c>
      <c r="AN928" s="91">
        <f t="shared" ca="1" si="291"/>
        <v>0</v>
      </c>
      <c r="AO928" s="98">
        <f t="shared" si="308"/>
        <v>3</v>
      </c>
      <c r="AP928" s="98">
        <f t="shared" si="292"/>
        <v>0</v>
      </c>
      <c r="AQ928" s="17" t="str">
        <f t="shared" si="293"/>
        <v>1900-1-Abgabe</v>
      </c>
    </row>
    <row r="929" spans="1:43">
      <c r="A929" s="98">
        <f t="shared" si="282"/>
        <v>0</v>
      </c>
      <c r="B929" s="98" t="str">
        <f>IF(C929=1,SUM($C$23:C929),"")</f>
        <v/>
      </c>
      <c r="C929" s="98">
        <f t="shared" si="283"/>
        <v>0</v>
      </c>
      <c r="D929" t="str">
        <f t="shared" si="302"/>
        <v>1900-1-Abgabe-</v>
      </c>
      <c r="E929" s="7" t="str">
        <f t="shared" ca="1" si="284"/>
        <v>-</v>
      </c>
      <c r="F929" s="7">
        <f t="shared" si="303"/>
        <v>1900</v>
      </c>
      <c r="G929" s="7">
        <f t="shared" si="304"/>
        <v>1</v>
      </c>
      <c r="H929" s="162">
        <f t="shared" si="294"/>
        <v>907</v>
      </c>
      <c r="I929" s="77"/>
      <c r="J929" s="78"/>
      <c r="K929" s="79"/>
      <c r="L929" s="80"/>
      <c r="M929" s="177"/>
      <c r="N929" s="309" t="str">
        <f t="shared" ca="1" si="285"/>
        <v/>
      </c>
      <c r="O929" s="310" t="str">
        <f ca="1">IFERROR(IF(VLOOKUP($E929,'SD Abgabe'!$A$32:$N$610,'SD Abgabe'!$D$28,FALSE)=0,"",VLOOKUP($E929,'SD Abgabe'!$A$32:$N$610,'SD Abgabe'!$D$28,FALSE)),"")</f>
        <v/>
      </c>
      <c r="P929" s="313"/>
      <c r="Q929" s="317" t="str">
        <f>IF(OR($M929=0,L929&lt;&gt;0),"",IFERROR(VLOOKUP($E929,'SD Abgabe'!$A$32:$N$610,'SD Abgabe'!$E$28,FALSE),""))</f>
        <v/>
      </c>
      <c r="R929" s="87"/>
      <c r="S929" s="81" t="str">
        <f t="shared" si="286"/>
        <v/>
      </c>
      <c r="T929" s="82">
        <f>IF(M929="Tierische Erzeugnisse",IF(OR($M929=0,L929&lt;&gt;0,U929&gt;0),"",IFERROR(VLOOKUP($E929,'SD Abgabe'!$A$32:$N$4326,'SD Abgabe'!$J$28,FALSE),0)),)</f>
        <v>0</v>
      </c>
      <c r="U929" s="83"/>
      <c r="V929" s="81" t="str">
        <f t="shared" si="305"/>
        <v/>
      </c>
      <c r="W929" s="82">
        <f>IF(M929="organische Düngemittel",IF(OR($M929=0,L929&lt;&gt;0,X929&gt;0),"",IFERROR(VLOOKUP($E929,'SD Abgabe'!$A$32:$N$4326,'SD Abgabe'!$J$28,FALSE),)),)</f>
        <v>0</v>
      </c>
      <c r="X929" s="84"/>
      <c r="Y929" s="85" t="str">
        <f ca="1">IFERROR(VLOOKUP($E929,'SD Abgabe'!$A$32:$N$610,Y$20,FALSE),"")</f>
        <v/>
      </c>
      <c r="Z929" s="86" t="str">
        <f ca="1">IFERROR(IF(AND(J929&lt;&gt;"eigene Stoffe",VLOOKUP($E929,'SD Abgabe'!$A$32:$N$610,'SD Abgabe'!$G$28,FALSE)=0),"",IF($L929&lt;&gt;0,"",IFERROR(IF(AND(P929&gt;0,O929&lt;&gt;"",Q929&lt;&gt;"t TM"),VLOOKUP($E929,'SD Abgabe'!$A$32:$N$610,'SD Abgabe'!$G$28,FALSE)/O929*P929,VLOOKUP($E929,'SD Abgabe'!$A$32:$N$610,'SD Abgabe'!$G$28,FALSE)),""))),"")</f>
        <v/>
      </c>
      <c r="AA929" s="87"/>
      <c r="AB929" s="86" t="str">
        <f ca="1">IFERROR(IF(AND(J929&lt;&gt;"eigene Stoffe",VLOOKUP($E929,'SD Abgabe'!$A$32:$N$610,'SD Abgabe'!$H$28,FALSE)=0),"",IF($L929&lt;&gt;0,"",IFERROR(IF(AND(P929&gt;0,O929&lt;&gt;"",Q929&lt;&gt;"t TM"),VLOOKUP($E929,'SD Abgabe'!$A$32:$N$610,'SD Abgabe'!$H$28,FALSE)/O929*P929,VLOOKUP($E929,'SD Abgabe'!$A$32:$N$610,'SD Abgabe'!$H$28,FALSE)),""))),"")</f>
        <v/>
      </c>
      <c r="AC929" s="87"/>
      <c r="AD929" s="424" t="s">
        <v>667</v>
      </c>
      <c r="AE929" s="26" t="str">
        <f>IF($M929=0,"",IFERROR(VLOOKUP($E929,'SD Abgabe'!$A$32:$N$556,AE$20,FALSE),""))</f>
        <v/>
      </c>
      <c r="AF929" s="15">
        <f t="shared" ca="1" si="306"/>
        <v>0</v>
      </c>
      <c r="AG929">
        <f t="shared" ca="1" si="287"/>
        <v>0</v>
      </c>
      <c r="AH929">
        <f t="shared" ca="1" si="288"/>
        <v>0</v>
      </c>
      <c r="AI929">
        <f t="shared" ca="1" si="289"/>
        <v>0</v>
      </c>
      <c r="AJ929">
        <f t="shared" ca="1" si="290"/>
        <v>0</v>
      </c>
      <c r="AK929">
        <f t="shared" si="307"/>
        <v>0</v>
      </c>
      <c r="AL929" s="28" t="e">
        <f ca="1">COUNTIF(OFFSET('SD Abgabe'!$C$32,VLOOKUP(J929,Art_Abgabe,3,FALSE),0,VLOOKUP(J929,Art_Abgabe,4,FALSE)-VLOOKUP(J929,Art_Abgabe,3,FALSE)+1,1),K929)</f>
        <v>#N/A</v>
      </c>
      <c r="AM929" s="14">
        <f ca="1">COUNTIF(OFFSET('SD Abgabe'!$M$32,VLOOKUP(E929,'SD Abgabe'!$A$33:$X$485,'SD Abgabe'!$X$28,FALSE),0,1,VLOOKUP(E929,'SD Abgabe'!$A$33:$Y$485,'SD Abgabe'!$Y$28,FALSE)),M929)</f>
        <v>0</v>
      </c>
      <c r="AN929" s="91">
        <f t="shared" ca="1" si="291"/>
        <v>0</v>
      </c>
      <c r="AO929" s="98">
        <f t="shared" si="308"/>
        <v>3</v>
      </c>
      <c r="AP929" s="98">
        <f t="shared" si="292"/>
        <v>0</v>
      </c>
      <c r="AQ929" s="17" t="str">
        <f t="shared" si="293"/>
        <v>1900-1-Abgabe</v>
      </c>
    </row>
    <row r="930" spans="1:43">
      <c r="A930" s="98">
        <f t="shared" si="282"/>
        <v>0</v>
      </c>
      <c r="B930" s="98" t="str">
        <f>IF(C930=1,SUM($C$23:C930),"")</f>
        <v/>
      </c>
      <c r="C930" s="98">
        <f t="shared" si="283"/>
        <v>0</v>
      </c>
      <c r="D930" t="str">
        <f t="shared" si="302"/>
        <v>1900-1-Abgabe-</v>
      </c>
      <c r="E930" s="7" t="str">
        <f t="shared" ca="1" si="284"/>
        <v>-</v>
      </c>
      <c r="F930" s="7">
        <f t="shared" si="303"/>
        <v>1900</v>
      </c>
      <c r="G930" s="7">
        <f t="shared" si="304"/>
        <v>1</v>
      </c>
      <c r="H930" s="162">
        <f t="shared" si="294"/>
        <v>908</v>
      </c>
      <c r="I930" s="77"/>
      <c r="J930" s="78"/>
      <c r="K930" s="79"/>
      <c r="L930" s="80"/>
      <c r="M930" s="177"/>
      <c r="N930" s="309" t="str">
        <f t="shared" ca="1" si="285"/>
        <v/>
      </c>
      <c r="O930" s="310" t="str">
        <f ca="1">IFERROR(IF(VLOOKUP($E930,'SD Abgabe'!$A$32:$N$610,'SD Abgabe'!$D$28,FALSE)=0,"",VLOOKUP($E930,'SD Abgabe'!$A$32:$N$610,'SD Abgabe'!$D$28,FALSE)),"")</f>
        <v/>
      </c>
      <c r="P930" s="313"/>
      <c r="Q930" s="317" t="str">
        <f>IF(OR($M930=0,L930&lt;&gt;0),"",IFERROR(VLOOKUP($E930,'SD Abgabe'!$A$32:$N$610,'SD Abgabe'!$E$28,FALSE),""))</f>
        <v/>
      </c>
      <c r="R930" s="87"/>
      <c r="S930" s="81" t="str">
        <f t="shared" si="286"/>
        <v/>
      </c>
      <c r="T930" s="82">
        <f>IF(M930="Tierische Erzeugnisse",IF(OR($M930=0,L930&lt;&gt;0,U930&gt;0),"",IFERROR(VLOOKUP($E930,'SD Abgabe'!$A$32:$N$4326,'SD Abgabe'!$J$28,FALSE),0)),)</f>
        <v>0</v>
      </c>
      <c r="U930" s="83"/>
      <c r="V930" s="81" t="str">
        <f t="shared" si="305"/>
        <v/>
      </c>
      <c r="W930" s="82">
        <f>IF(M930="organische Düngemittel",IF(OR($M930=0,L930&lt;&gt;0,X930&gt;0),"",IFERROR(VLOOKUP($E930,'SD Abgabe'!$A$32:$N$4326,'SD Abgabe'!$J$28,FALSE),)),)</f>
        <v>0</v>
      </c>
      <c r="X930" s="84"/>
      <c r="Y930" s="85" t="str">
        <f ca="1">IFERROR(VLOOKUP($E930,'SD Abgabe'!$A$32:$N$610,Y$20,FALSE),"")</f>
        <v/>
      </c>
      <c r="Z930" s="86" t="str">
        <f ca="1">IFERROR(IF(AND(J930&lt;&gt;"eigene Stoffe",VLOOKUP($E930,'SD Abgabe'!$A$32:$N$610,'SD Abgabe'!$G$28,FALSE)=0),"",IF($L930&lt;&gt;0,"",IFERROR(IF(AND(P930&gt;0,O930&lt;&gt;"",Q930&lt;&gt;"t TM"),VLOOKUP($E930,'SD Abgabe'!$A$32:$N$610,'SD Abgabe'!$G$28,FALSE)/O930*P930,VLOOKUP($E930,'SD Abgabe'!$A$32:$N$610,'SD Abgabe'!$G$28,FALSE)),""))),"")</f>
        <v/>
      </c>
      <c r="AA930" s="87"/>
      <c r="AB930" s="86" t="str">
        <f ca="1">IFERROR(IF(AND(J930&lt;&gt;"eigene Stoffe",VLOOKUP($E930,'SD Abgabe'!$A$32:$N$610,'SD Abgabe'!$H$28,FALSE)=0),"",IF($L930&lt;&gt;0,"",IFERROR(IF(AND(P930&gt;0,O930&lt;&gt;"",Q930&lt;&gt;"t TM"),VLOOKUP($E930,'SD Abgabe'!$A$32:$N$610,'SD Abgabe'!$H$28,FALSE)/O930*P930,VLOOKUP($E930,'SD Abgabe'!$A$32:$N$610,'SD Abgabe'!$H$28,FALSE)),""))),"")</f>
        <v/>
      </c>
      <c r="AC930" s="87"/>
      <c r="AD930" s="424" t="s">
        <v>667</v>
      </c>
      <c r="AE930" s="26" t="str">
        <f>IF($M930=0,"",IFERROR(VLOOKUP($E930,'SD Abgabe'!$A$32:$N$556,AE$20,FALSE),""))</f>
        <v/>
      </c>
      <c r="AF930" s="15">
        <f t="shared" ca="1" si="306"/>
        <v>0</v>
      </c>
      <c r="AG930">
        <f t="shared" ca="1" si="287"/>
        <v>0</v>
      </c>
      <c r="AH930">
        <f t="shared" ca="1" si="288"/>
        <v>0</v>
      </c>
      <c r="AI930">
        <f t="shared" ca="1" si="289"/>
        <v>0</v>
      </c>
      <c r="AJ930">
        <f t="shared" ca="1" si="290"/>
        <v>0</v>
      </c>
      <c r="AK930">
        <f t="shared" si="307"/>
        <v>0</v>
      </c>
      <c r="AL930" s="28" t="e">
        <f ca="1">COUNTIF(OFFSET('SD Abgabe'!$C$32,VLOOKUP(J930,Art_Abgabe,3,FALSE),0,VLOOKUP(J930,Art_Abgabe,4,FALSE)-VLOOKUP(J930,Art_Abgabe,3,FALSE)+1,1),K930)</f>
        <v>#N/A</v>
      </c>
      <c r="AM930" s="14">
        <f ca="1">COUNTIF(OFFSET('SD Abgabe'!$M$32,VLOOKUP(E930,'SD Abgabe'!$A$33:$X$485,'SD Abgabe'!$X$28,FALSE),0,1,VLOOKUP(E930,'SD Abgabe'!$A$33:$Y$485,'SD Abgabe'!$Y$28,FALSE)),M930)</f>
        <v>0</v>
      </c>
      <c r="AN930" s="91">
        <f t="shared" ca="1" si="291"/>
        <v>0</v>
      </c>
      <c r="AO930" s="98">
        <f t="shared" si="308"/>
        <v>3</v>
      </c>
      <c r="AP930" s="98">
        <f t="shared" si="292"/>
        <v>0</v>
      </c>
      <c r="AQ930" s="17" t="str">
        <f t="shared" si="293"/>
        <v>1900-1-Abgabe</v>
      </c>
    </row>
    <row r="931" spans="1:43">
      <c r="A931" s="98">
        <f t="shared" si="282"/>
        <v>0</v>
      </c>
      <c r="B931" s="98" t="str">
        <f>IF(C931=1,SUM($C$23:C931),"")</f>
        <v/>
      </c>
      <c r="C931" s="98">
        <f t="shared" si="283"/>
        <v>0</v>
      </c>
      <c r="D931" t="str">
        <f t="shared" si="302"/>
        <v>1900-1-Abgabe-</v>
      </c>
      <c r="E931" s="7" t="str">
        <f t="shared" ca="1" si="284"/>
        <v>-</v>
      </c>
      <c r="F931" s="7">
        <f t="shared" si="303"/>
        <v>1900</v>
      </c>
      <c r="G931" s="7">
        <f t="shared" si="304"/>
        <v>1</v>
      </c>
      <c r="H931" s="162">
        <f t="shared" si="294"/>
        <v>909</v>
      </c>
      <c r="I931" s="77"/>
      <c r="J931" s="78"/>
      <c r="K931" s="79"/>
      <c r="L931" s="80"/>
      <c r="M931" s="177"/>
      <c r="N931" s="309" t="str">
        <f t="shared" ca="1" si="285"/>
        <v/>
      </c>
      <c r="O931" s="310" t="str">
        <f ca="1">IFERROR(IF(VLOOKUP($E931,'SD Abgabe'!$A$32:$N$610,'SD Abgabe'!$D$28,FALSE)=0,"",VLOOKUP($E931,'SD Abgabe'!$A$32:$N$610,'SD Abgabe'!$D$28,FALSE)),"")</f>
        <v/>
      </c>
      <c r="P931" s="313"/>
      <c r="Q931" s="317" t="str">
        <f>IF(OR($M931=0,L931&lt;&gt;0),"",IFERROR(VLOOKUP($E931,'SD Abgabe'!$A$32:$N$610,'SD Abgabe'!$E$28,FALSE),""))</f>
        <v/>
      </c>
      <c r="R931" s="87"/>
      <c r="S931" s="81" t="str">
        <f t="shared" si="286"/>
        <v/>
      </c>
      <c r="T931" s="82">
        <f>IF(M931="Tierische Erzeugnisse",IF(OR($M931=0,L931&lt;&gt;0,U931&gt;0),"",IFERROR(VLOOKUP($E931,'SD Abgabe'!$A$32:$N$4326,'SD Abgabe'!$J$28,FALSE),0)),)</f>
        <v>0</v>
      </c>
      <c r="U931" s="83"/>
      <c r="V931" s="81" t="str">
        <f t="shared" si="305"/>
        <v/>
      </c>
      <c r="W931" s="82">
        <f>IF(M931="organische Düngemittel",IF(OR($M931=0,L931&lt;&gt;0,X931&gt;0),"",IFERROR(VLOOKUP($E931,'SD Abgabe'!$A$32:$N$4326,'SD Abgabe'!$J$28,FALSE),)),)</f>
        <v>0</v>
      </c>
      <c r="X931" s="84"/>
      <c r="Y931" s="85" t="str">
        <f ca="1">IFERROR(VLOOKUP($E931,'SD Abgabe'!$A$32:$N$610,Y$20,FALSE),"")</f>
        <v/>
      </c>
      <c r="Z931" s="86" t="str">
        <f ca="1">IFERROR(IF(AND(J931&lt;&gt;"eigene Stoffe",VLOOKUP($E931,'SD Abgabe'!$A$32:$N$610,'SD Abgabe'!$G$28,FALSE)=0),"",IF($L931&lt;&gt;0,"",IFERROR(IF(AND(P931&gt;0,O931&lt;&gt;"",Q931&lt;&gt;"t TM"),VLOOKUP($E931,'SD Abgabe'!$A$32:$N$610,'SD Abgabe'!$G$28,FALSE)/O931*P931,VLOOKUP($E931,'SD Abgabe'!$A$32:$N$610,'SD Abgabe'!$G$28,FALSE)),""))),"")</f>
        <v/>
      </c>
      <c r="AA931" s="87"/>
      <c r="AB931" s="86" t="str">
        <f ca="1">IFERROR(IF(AND(J931&lt;&gt;"eigene Stoffe",VLOOKUP($E931,'SD Abgabe'!$A$32:$N$610,'SD Abgabe'!$H$28,FALSE)=0),"",IF($L931&lt;&gt;0,"",IFERROR(IF(AND(P931&gt;0,O931&lt;&gt;"",Q931&lt;&gt;"t TM"),VLOOKUP($E931,'SD Abgabe'!$A$32:$N$610,'SD Abgabe'!$H$28,FALSE)/O931*P931,VLOOKUP($E931,'SD Abgabe'!$A$32:$N$610,'SD Abgabe'!$H$28,FALSE)),""))),"")</f>
        <v/>
      </c>
      <c r="AC931" s="87"/>
      <c r="AD931" s="424" t="s">
        <v>667</v>
      </c>
      <c r="AE931" s="26" t="str">
        <f>IF($M931=0,"",IFERROR(VLOOKUP($E931,'SD Abgabe'!$A$32:$N$556,AE$20,FALSE),""))</f>
        <v/>
      </c>
      <c r="AF931" s="15">
        <f t="shared" ca="1" si="306"/>
        <v>0</v>
      </c>
      <c r="AG931">
        <f t="shared" ca="1" si="287"/>
        <v>0</v>
      </c>
      <c r="AH931">
        <f t="shared" ca="1" si="288"/>
        <v>0</v>
      </c>
      <c r="AI931">
        <f t="shared" ca="1" si="289"/>
        <v>0</v>
      </c>
      <c r="AJ931">
        <f t="shared" ca="1" si="290"/>
        <v>0</v>
      </c>
      <c r="AK931">
        <f t="shared" si="307"/>
        <v>0</v>
      </c>
      <c r="AL931" s="28" t="e">
        <f ca="1">COUNTIF(OFFSET('SD Abgabe'!$C$32,VLOOKUP(J931,Art_Abgabe,3,FALSE),0,VLOOKUP(J931,Art_Abgabe,4,FALSE)-VLOOKUP(J931,Art_Abgabe,3,FALSE)+1,1),K931)</f>
        <v>#N/A</v>
      </c>
      <c r="AM931" s="14">
        <f ca="1">COUNTIF(OFFSET('SD Abgabe'!$M$32,VLOOKUP(E931,'SD Abgabe'!$A$33:$X$485,'SD Abgabe'!$X$28,FALSE),0,1,VLOOKUP(E931,'SD Abgabe'!$A$33:$Y$485,'SD Abgabe'!$Y$28,FALSE)),M931)</f>
        <v>0</v>
      </c>
      <c r="AN931" s="91">
        <f t="shared" ca="1" si="291"/>
        <v>0</v>
      </c>
      <c r="AO931" s="98">
        <f t="shared" si="308"/>
        <v>3</v>
      </c>
      <c r="AP931" s="98">
        <f t="shared" si="292"/>
        <v>0</v>
      </c>
      <c r="AQ931" s="17" t="str">
        <f t="shared" si="293"/>
        <v>1900-1-Abgabe</v>
      </c>
    </row>
    <row r="932" spans="1:43">
      <c r="A932" s="98">
        <f t="shared" si="282"/>
        <v>0</v>
      </c>
      <c r="B932" s="98" t="str">
        <f>IF(C932=1,SUM($C$23:C932),"")</f>
        <v/>
      </c>
      <c r="C932" s="98">
        <f t="shared" si="283"/>
        <v>0</v>
      </c>
      <c r="D932" t="str">
        <f t="shared" si="302"/>
        <v>1900-1-Abgabe-</v>
      </c>
      <c r="E932" s="7" t="str">
        <f t="shared" ca="1" si="284"/>
        <v>-</v>
      </c>
      <c r="F932" s="7">
        <f t="shared" si="303"/>
        <v>1900</v>
      </c>
      <c r="G932" s="7">
        <f t="shared" si="304"/>
        <v>1</v>
      </c>
      <c r="H932" s="162">
        <f t="shared" si="294"/>
        <v>910</v>
      </c>
      <c r="I932" s="77"/>
      <c r="J932" s="78"/>
      <c r="K932" s="79"/>
      <c r="L932" s="80"/>
      <c r="M932" s="177"/>
      <c r="N932" s="309" t="str">
        <f t="shared" ca="1" si="285"/>
        <v/>
      </c>
      <c r="O932" s="310" t="str">
        <f ca="1">IFERROR(IF(VLOOKUP($E932,'SD Abgabe'!$A$32:$N$610,'SD Abgabe'!$D$28,FALSE)=0,"",VLOOKUP($E932,'SD Abgabe'!$A$32:$N$610,'SD Abgabe'!$D$28,FALSE)),"")</f>
        <v/>
      </c>
      <c r="P932" s="313"/>
      <c r="Q932" s="317" t="str">
        <f>IF(OR($M932=0,L932&lt;&gt;0),"",IFERROR(VLOOKUP($E932,'SD Abgabe'!$A$32:$N$610,'SD Abgabe'!$E$28,FALSE),""))</f>
        <v/>
      </c>
      <c r="R932" s="87"/>
      <c r="S932" s="81" t="str">
        <f t="shared" si="286"/>
        <v/>
      </c>
      <c r="T932" s="82">
        <f>IF(M932="Tierische Erzeugnisse",IF(OR($M932=0,L932&lt;&gt;0,U932&gt;0),"",IFERROR(VLOOKUP($E932,'SD Abgabe'!$A$32:$N$4326,'SD Abgabe'!$J$28,FALSE),0)),)</f>
        <v>0</v>
      </c>
      <c r="U932" s="83"/>
      <c r="V932" s="81" t="str">
        <f t="shared" si="305"/>
        <v/>
      </c>
      <c r="W932" s="82">
        <f>IF(M932="organische Düngemittel",IF(OR($M932=0,L932&lt;&gt;0,X932&gt;0),"",IFERROR(VLOOKUP($E932,'SD Abgabe'!$A$32:$N$4326,'SD Abgabe'!$J$28,FALSE),)),)</f>
        <v>0</v>
      </c>
      <c r="X932" s="84"/>
      <c r="Y932" s="85" t="str">
        <f ca="1">IFERROR(VLOOKUP($E932,'SD Abgabe'!$A$32:$N$610,Y$20,FALSE),"")</f>
        <v/>
      </c>
      <c r="Z932" s="86" t="str">
        <f ca="1">IFERROR(IF(AND(J932&lt;&gt;"eigene Stoffe",VLOOKUP($E932,'SD Abgabe'!$A$32:$N$610,'SD Abgabe'!$G$28,FALSE)=0),"",IF($L932&lt;&gt;0,"",IFERROR(IF(AND(P932&gt;0,O932&lt;&gt;"",Q932&lt;&gt;"t TM"),VLOOKUP($E932,'SD Abgabe'!$A$32:$N$610,'SD Abgabe'!$G$28,FALSE)/O932*P932,VLOOKUP($E932,'SD Abgabe'!$A$32:$N$610,'SD Abgabe'!$G$28,FALSE)),""))),"")</f>
        <v/>
      </c>
      <c r="AA932" s="87"/>
      <c r="AB932" s="86" t="str">
        <f ca="1">IFERROR(IF(AND(J932&lt;&gt;"eigene Stoffe",VLOOKUP($E932,'SD Abgabe'!$A$32:$N$610,'SD Abgabe'!$H$28,FALSE)=0),"",IF($L932&lt;&gt;0,"",IFERROR(IF(AND(P932&gt;0,O932&lt;&gt;"",Q932&lt;&gt;"t TM"),VLOOKUP($E932,'SD Abgabe'!$A$32:$N$610,'SD Abgabe'!$H$28,FALSE)/O932*P932,VLOOKUP($E932,'SD Abgabe'!$A$32:$N$610,'SD Abgabe'!$H$28,FALSE)),""))),"")</f>
        <v/>
      </c>
      <c r="AC932" s="87"/>
      <c r="AD932" s="424" t="s">
        <v>667</v>
      </c>
      <c r="AE932" s="26" t="str">
        <f>IF($M932=0,"",IFERROR(VLOOKUP($E932,'SD Abgabe'!$A$32:$N$556,AE$20,FALSE),""))</f>
        <v/>
      </c>
      <c r="AF932" s="15">
        <f t="shared" ca="1" si="306"/>
        <v>0</v>
      </c>
      <c r="AG932">
        <f t="shared" ca="1" si="287"/>
        <v>0</v>
      </c>
      <c r="AH932">
        <f t="shared" ca="1" si="288"/>
        <v>0</v>
      </c>
      <c r="AI932">
        <f t="shared" ca="1" si="289"/>
        <v>0</v>
      </c>
      <c r="AJ932">
        <f t="shared" ca="1" si="290"/>
        <v>0</v>
      </c>
      <c r="AK932">
        <f t="shared" si="307"/>
        <v>0</v>
      </c>
      <c r="AL932" s="28" t="e">
        <f ca="1">COUNTIF(OFFSET('SD Abgabe'!$C$32,VLOOKUP(J932,Art_Abgabe,3,FALSE),0,VLOOKUP(J932,Art_Abgabe,4,FALSE)-VLOOKUP(J932,Art_Abgabe,3,FALSE)+1,1),K932)</f>
        <v>#N/A</v>
      </c>
      <c r="AM932" s="14">
        <f ca="1">COUNTIF(OFFSET('SD Abgabe'!$M$32,VLOOKUP(E932,'SD Abgabe'!$A$33:$X$485,'SD Abgabe'!$X$28,FALSE),0,1,VLOOKUP(E932,'SD Abgabe'!$A$33:$Y$485,'SD Abgabe'!$Y$28,FALSE)),M932)</f>
        <v>0</v>
      </c>
      <c r="AN932" s="91">
        <f t="shared" ca="1" si="291"/>
        <v>0</v>
      </c>
      <c r="AO932" s="98">
        <f t="shared" si="308"/>
        <v>3</v>
      </c>
      <c r="AP932" s="98">
        <f t="shared" si="292"/>
        <v>0</v>
      </c>
      <c r="AQ932" s="17" t="str">
        <f t="shared" si="293"/>
        <v>1900-1-Abgabe</v>
      </c>
    </row>
    <row r="933" spans="1:43">
      <c r="A933" s="98">
        <f t="shared" si="282"/>
        <v>0</v>
      </c>
      <c r="B933" s="98" t="str">
        <f>IF(C933=1,SUM($C$23:C933),"")</f>
        <v/>
      </c>
      <c r="C933" s="98">
        <f t="shared" si="283"/>
        <v>0</v>
      </c>
      <c r="D933" t="str">
        <f t="shared" si="302"/>
        <v>1900-1-Abgabe-</v>
      </c>
      <c r="E933" s="7" t="str">
        <f t="shared" ca="1" si="284"/>
        <v>-</v>
      </c>
      <c r="F933" s="7">
        <f t="shared" si="303"/>
        <v>1900</v>
      </c>
      <c r="G933" s="7">
        <f t="shared" si="304"/>
        <v>1</v>
      </c>
      <c r="H933" s="162">
        <f t="shared" si="294"/>
        <v>911</v>
      </c>
      <c r="I933" s="77"/>
      <c r="J933" s="78"/>
      <c r="K933" s="79"/>
      <c r="L933" s="80"/>
      <c r="M933" s="177"/>
      <c r="N933" s="309" t="str">
        <f t="shared" ca="1" si="285"/>
        <v/>
      </c>
      <c r="O933" s="310" t="str">
        <f ca="1">IFERROR(IF(VLOOKUP($E933,'SD Abgabe'!$A$32:$N$610,'SD Abgabe'!$D$28,FALSE)=0,"",VLOOKUP($E933,'SD Abgabe'!$A$32:$N$610,'SD Abgabe'!$D$28,FALSE)),"")</f>
        <v/>
      </c>
      <c r="P933" s="313"/>
      <c r="Q933" s="317" t="str">
        <f>IF(OR($M933=0,L933&lt;&gt;0),"",IFERROR(VLOOKUP($E933,'SD Abgabe'!$A$32:$N$610,'SD Abgabe'!$E$28,FALSE),""))</f>
        <v/>
      </c>
      <c r="R933" s="87"/>
      <c r="S933" s="81" t="str">
        <f t="shared" si="286"/>
        <v/>
      </c>
      <c r="T933" s="82">
        <f>IF(M933="Tierische Erzeugnisse",IF(OR($M933=0,L933&lt;&gt;0,U933&gt;0),"",IFERROR(VLOOKUP($E933,'SD Abgabe'!$A$32:$N$4326,'SD Abgabe'!$J$28,FALSE),0)),)</f>
        <v>0</v>
      </c>
      <c r="U933" s="83"/>
      <c r="V933" s="81" t="str">
        <f t="shared" si="305"/>
        <v/>
      </c>
      <c r="W933" s="82">
        <f>IF(M933="organische Düngemittel",IF(OR($M933=0,L933&lt;&gt;0,X933&gt;0),"",IFERROR(VLOOKUP($E933,'SD Abgabe'!$A$32:$N$4326,'SD Abgabe'!$J$28,FALSE),)),)</f>
        <v>0</v>
      </c>
      <c r="X933" s="84"/>
      <c r="Y933" s="85" t="str">
        <f ca="1">IFERROR(VLOOKUP($E933,'SD Abgabe'!$A$32:$N$610,Y$20,FALSE),"")</f>
        <v/>
      </c>
      <c r="Z933" s="86" t="str">
        <f ca="1">IFERROR(IF(AND(J933&lt;&gt;"eigene Stoffe",VLOOKUP($E933,'SD Abgabe'!$A$32:$N$610,'SD Abgabe'!$G$28,FALSE)=0),"",IF($L933&lt;&gt;0,"",IFERROR(IF(AND(P933&gt;0,O933&lt;&gt;"",Q933&lt;&gt;"t TM"),VLOOKUP($E933,'SD Abgabe'!$A$32:$N$610,'SD Abgabe'!$G$28,FALSE)/O933*P933,VLOOKUP($E933,'SD Abgabe'!$A$32:$N$610,'SD Abgabe'!$G$28,FALSE)),""))),"")</f>
        <v/>
      </c>
      <c r="AA933" s="87"/>
      <c r="AB933" s="86" t="str">
        <f ca="1">IFERROR(IF(AND(J933&lt;&gt;"eigene Stoffe",VLOOKUP($E933,'SD Abgabe'!$A$32:$N$610,'SD Abgabe'!$H$28,FALSE)=0),"",IF($L933&lt;&gt;0,"",IFERROR(IF(AND(P933&gt;0,O933&lt;&gt;"",Q933&lt;&gt;"t TM"),VLOOKUP($E933,'SD Abgabe'!$A$32:$N$610,'SD Abgabe'!$H$28,FALSE)/O933*P933,VLOOKUP($E933,'SD Abgabe'!$A$32:$N$610,'SD Abgabe'!$H$28,FALSE)),""))),"")</f>
        <v/>
      </c>
      <c r="AC933" s="87"/>
      <c r="AD933" s="424" t="s">
        <v>667</v>
      </c>
      <c r="AE933" s="26" t="str">
        <f>IF($M933=0,"",IFERROR(VLOOKUP($E933,'SD Abgabe'!$A$32:$N$556,AE$20,FALSE),""))</f>
        <v/>
      </c>
      <c r="AF933" s="15">
        <f t="shared" ca="1" si="306"/>
        <v>0</v>
      </c>
      <c r="AG933">
        <f t="shared" ca="1" si="287"/>
        <v>0</v>
      </c>
      <c r="AH933">
        <f t="shared" ca="1" si="288"/>
        <v>0</v>
      </c>
      <c r="AI933">
        <f t="shared" ca="1" si="289"/>
        <v>0</v>
      </c>
      <c r="AJ933">
        <f t="shared" ca="1" si="290"/>
        <v>0</v>
      </c>
      <c r="AK933">
        <f t="shared" si="307"/>
        <v>0</v>
      </c>
      <c r="AL933" s="28" t="e">
        <f ca="1">COUNTIF(OFFSET('SD Abgabe'!$C$32,VLOOKUP(J933,Art_Abgabe,3,FALSE),0,VLOOKUP(J933,Art_Abgabe,4,FALSE)-VLOOKUP(J933,Art_Abgabe,3,FALSE)+1,1),K933)</f>
        <v>#N/A</v>
      </c>
      <c r="AM933" s="14">
        <f ca="1">COUNTIF(OFFSET('SD Abgabe'!$M$32,VLOOKUP(E933,'SD Abgabe'!$A$33:$X$485,'SD Abgabe'!$X$28,FALSE),0,1,VLOOKUP(E933,'SD Abgabe'!$A$33:$Y$485,'SD Abgabe'!$Y$28,FALSE)),M933)</f>
        <v>0</v>
      </c>
      <c r="AN933" s="91">
        <f t="shared" ca="1" si="291"/>
        <v>0</v>
      </c>
      <c r="AO933" s="98">
        <f t="shared" si="308"/>
        <v>3</v>
      </c>
      <c r="AP933" s="98">
        <f t="shared" si="292"/>
        <v>0</v>
      </c>
      <c r="AQ933" s="17" t="str">
        <f t="shared" si="293"/>
        <v>1900-1-Abgabe</v>
      </c>
    </row>
    <row r="934" spans="1:43">
      <c r="A934" s="98">
        <f t="shared" si="282"/>
        <v>0</v>
      </c>
      <c r="B934" s="98" t="str">
        <f>IF(C934=1,SUM($C$23:C934),"")</f>
        <v/>
      </c>
      <c r="C934" s="98">
        <f t="shared" si="283"/>
        <v>0</v>
      </c>
      <c r="D934" t="str">
        <f t="shared" si="302"/>
        <v>1900-1-Abgabe-</v>
      </c>
      <c r="E934" s="7" t="str">
        <f t="shared" ca="1" si="284"/>
        <v>-</v>
      </c>
      <c r="F934" s="7">
        <f t="shared" si="303"/>
        <v>1900</v>
      </c>
      <c r="G934" s="7">
        <f t="shared" si="304"/>
        <v>1</v>
      </c>
      <c r="H934" s="162">
        <f t="shared" si="294"/>
        <v>912</v>
      </c>
      <c r="I934" s="77"/>
      <c r="J934" s="78"/>
      <c r="K934" s="79"/>
      <c r="L934" s="80"/>
      <c r="M934" s="177"/>
      <c r="N934" s="309" t="str">
        <f t="shared" ca="1" si="285"/>
        <v/>
      </c>
      <c r="O934" s="310" t="str">
        <f ca="1">IFERROR(IF(VLOOKUP($E934,'SD Abgabe'!$A$32:$N$610,'SD Abgabe'!$D$28,FALSE)=0,"",VLOOKUP($E934,'SD Abgabe'!$A$32:$N$610,'SD Abgabe'!$D$28,FALSE)),"")</f>
        <v/>
      </c>
      <c r="P934" s="313"/>
      <c r="Q934" s="317" t="str">
        <f>IF(OR($M934=0,L934&lt;&gt;0),"",IFERROR(VLOOKUP($E934,'SD Abgabe'!$A$32:$N$610,'SD Abgabe'!$E$28,FALSE),""))</f>
        <v/>
      </c>
      <c r="R934" s="87"/>
      <c r="S934" s="81" t="str">
        <f t="shared" si="286"/>
        <v/>
      </c>
      <c r="T934" s="82">
        <f>IF(M934="Tierische Erzeugnisse",IF(OR($M934=0,L934&lt;&gt;0,U934&gt;0),"",IFERROR(VLOOKUP($E934,'SD Abgabe'!$A$32:$N$4326,'SD Abgabe'!$J$28,FALSE),0)),)</f>
        <v>0</v>
      </c>
      <c r="U934" s="83"/>
      <c r="V934" s="81" t="str">
        <f t="shared" si="305"/>
        <v/>
      </c>
      <c r="W934" s="82">
        <f>IF(M934="organische Düngemittel",IF(OR($M934=0,L934&lt;&gt;0,X934&gt;0),"",IFERROR(VLOOKUP($E934,'SD Abgabe'!$A$32:$N$4326,'SD Abgabe'!$J$28,FALSE),)),)</f>
        <v>0</v>
      </c>
      <c r="X934" s="84"/>
      <c r="Y934" s="85" t="str">
        <f ca="1">IFERROR(VLOOKUP($E934,'SD Abgabe'!$A$32:$N$610,Y$20,FALSE),"")</f>
        <v/>
      </c>
      <c r="Z934" s="86" t="str">
        <f ca="1">IFERROR(IF(AND(J934&lt;&gt;"eigene Stoffe",VLOOKUP($E934,'SD Abgabe'!$A$32:$N$610,'SD Abgabe'!$G$28,FALSE)=0),"",IF($L934&lt;&gt;0,"",IFERROR(IF(AND(P934&gt;0,O934&lt;&gt;"",Q934&lt;&gt;"t TM"),VLOOKUP($E934,'SD Abgabe'!$A$32:$N$610,'SD Abgabe'!$G$28,FALSE)/O934*P934,VLOOKUP($E934,'SD Abgabe'!$A$32:$N$610,'SD Abgabe'!$G$28,FALSE)),""))),"")</f>
        <v/>
      </c>
      <c r="AA934" s="87"/>
      <c r="AB934" s="86" t="str">
        <f ca="1">IFERROR(IF(AND(J934&lt;&gt;"eigene Stoffe",VLOOKUP($E934,'SD Abgabe'!$A$32:$N$610,'SD Abgabe'!$H$28,FALSE)=0),"",IF($L934&lt;&gt;0,"",IFERROR(IF(AND(P934&gt;0,O934&lt;&gt;"",Q934&lt;&gt;"t TM"),VLOOKUP($E934,'SD Abgabe'!$A$32:$N$610,'SD Abgabe'!$H$28,FALSE)/O934*P934,VLOOKUP($E934,'SD Abgabe'!$A$32:$N$610,'SD Abgabe'!$H$28,FALSE)),""))),"")</f>
        <v/>
      </c>
      <c r="AC934" s="87"/>
      <c r="AD934" s="424" t="s">
        <v>667</v>
      </c>
      <c r="AE934" s="26" t="str">
        <f>IF($M934=0,"",IFERROR(VLOOKUP($E934,'SD Abgabe'!$A$32:$N$556,AE$20,FALSE),""))</f>
        <v/>
      </c>
      <c r="AF934" s="15">
        <f t="shared" ca="1" si="306"/>
        <v>0</v>
      </c>
      <c r="AG934">
        <f t="shared" ca="1" si="287"/>
        <v>0</v>
      </c>
      <c r="AH934">
        <f t="shared" ca="1" si="288"/>
        <v>0</v>
      </c>
      <c r="AI934">
        <f t="shared" ca="1" si="289"/>
        <v>0</v>
      </c>
      <c r="AJ934">
        <f t="shared" ca="1" si="290"/>
        <v>0</v>
      </c>
      <c r="AK934">
        <f t="shared" si="307"/>
        <v>0</v>
      </c>
      <c r="AL934" s="28" t="e">
        <f ca="1">COUNTIF(OFFSET('SD Abgabe'!$C$32,VLOOKUP(J934,Art_Abgabe,3,FALSE),0,VLOOKUP(J934,Art_Abgabe,4,FALSE)-VLOOKUP(J934,Art_Abgabe,3,FALSE)+1,1),K934)</f>
        <v>#N/A</v>
      </c>
      <c r="AM934" s="14">
        <f ca="1">COUNTIF(OFFSET('SD Abgabe'!$M$32,VLOOKUP(E934,'SD Abgabe'!$A$33:$X$485,'SD Abgabe'!$X$28,FALSE),0,1,VLOOKUP(E934,'SD Abgabe'!$A$33:$Y$485,'SD Abgabe'!$Y$28,FALSE)),M934)</f>
        <v>0</v>
      </c>
      <c r="AN934" s="91">
        <f t="shared" ca="1" si="291"/>
        <v>0</v>
      </c>
      <c r="AO934" s="98">
        <f t="shared" si="308"/>
        <v>3</v>
      </c>
      <c r="AP934" s="98">
        <f t="shared" si="292"/>
        <v>0</v>
      </c>
      <c r="AQ934" s="17" t="str">
        <f t="shared" si="293"/>
        <v>1900-1-Abgabe</v>
      </c>
    </row>
    <row r="935" spans="1:43">
      <c r="A935" s="98">
        <f t="shared" si="282"/>
        <v>0</v>
      </c>
      <c r="B935" s="98" t="str">
        <f>IF(C935=1,SUM($C$23:C935),"")</f>
        <v/>
      </c>
      <c r="C935" s="98">
        <f t="shared" si="283"/>
        <v>0</v>
      </c>
      <c r="D935" t="str">
        <f t="shared" si="302"/>
        <v>1900-1-Abgabe-</v>
      </c>
      <c r="E935" s="7" t="str">
        <f t="shared" ca="1" si="284"/>
        <v>-</v>
      </c>
      <c r="F935" s="7">
        <f t="shared" si="303"/>
        <v>1900</v>
      </c>
      <c r="G935" s="7">
        <f t="shared" si="304"/>
        <v>1</v>
      </c>
      <c r="H935" s="162">
        <f t="shared" si="294"/>
        <v>913</v>
      </c>
      <c r="I935" s="77"/>
      <c r="J935" s="78"/>
      <c r="K935" s="79"/>
      <c r="L935" s="80"/>
      <c r="M935" s="177"/>
      <c r="N935" s="309" t="str">
        <f t="shared" ca="1" si="285"/>
        <v/>
      </c>
      <c r="O935" s="310" t="str">
        <f ca="1">IFERROR(IF(VLOOKUP($E935,'SD Abgabe'!$A$32:$N$610,'SD Abgabe'!$D$28,FALSE)=0,"",VLOOKUP($E935,'SD Abgabe'!$A$32:$N$610,'SD Abgabe'!$D$28,FALSE)),"")</f>
        <v/>
      </c>
      <c r="P935" s="313"/>
      <c r="Q935" s="317" t="str">
        <f>IF(OR($M935=0,L935&lt;&gt;0),"",IFERROR(VLOOKUP($E935,'SD Abgabe'!$A$32:$N$610,'SD Abgabe'!$E$28,FALSE),""))</f>
        <v/>
      </c>
      <c r="R935" s="87"/>
      <c r="S935" s="81" t="str">
        <f t="shared" si="286"/>
        <v/>
      </c>
      <c r="T935" s="82">
        <f>IF(M935="Tierische Erzeugnisse",IF(OR($M935=0,L935&lt;&gt;0,U935&gt;0),"",IFERROR(VLOOKUP($E935,'SD Abgabe'!$A$32:$N$4326,'SD Abgabe'!$J$28,FALSE),0)),)</f>
        <v>0</v>
      </c>
      <c r="U935" s="83"/>
      <c r="V935" s="81" t="str">
        <f t="shared" si="305"/>
        <v/>
      </c>
      <c r="W935" s="82">
        <f>IF(M935="organische Düngemittel",IF(OR($M935=0,L935&lt;&gt;0,X935&gt;0),"",IFERROR(VLOOKUP($E935,'SD Abgabe'!$A$32:$N$4326,'SD Abgabe'!$J$28,FALSE),)),)</f>
        <v>0</v>
      </c>
      <c r="X935" s="84"/>
      <c r="Y935" s="85" t="str">
        <f ca="1">IFERROR(VLOOKUP($E935,'SD Abgabe'!$A$32:$N$610,Y$20,FALSE),"")</f>
        <v/>
      </c>
      <c r="Z935" s="86" t="str">
        <f ca="1">IFERROR(IF(AND(J935&lt;&gt;"eigene Stoffe",VLOOKUP($E935,'SD Abgabe'!$A$32:$N$610,'SD Abgabe'!$G$28,FALSE)=0),"",IF($L935&lt;&gt;0,"",IFERROR(IF(AND(P935&gt;0,O935&lt;&gt;"",Q935&lt;&gt;"t TM"),VLOOKUP($E935,'SD Abgabe'!$A$32:$N$610,'SD Abgabe'!$G$28,FALSE)/O935*P935,VLOOKUP($E935,'SD Abgabe'!$A$32:$N$610,'SD Abgabe'!$G$28,FALSE)),""))),"")</f>
        <v/>
      </c>
      <c r="AA935" s="87"/>
      <c r="AB935" s="86" t="str">
        <f ca="1">IFERROR(IF(AND(J935&lt;&gt;"eigene Stoffe",VLOOKUP($E935,'SD Abgabe'!$A$32:$N$610,'SD Abgabe'!$H$28,FALSE)=0),"",IF($L935&lt;&gt;0,"",IFERROR(IF(AND(P935&gt;0,O935&lt;&gt;"",Q935&lt;&gt;"t TM"),VLOOKUP($E935,'SD Abgabe'!$A$32:$N$610,'SD Abgabe'!$H$28,FALSE)/O935*P935,VLOOKUP($E935,'SD Abgabe'!$A$32:$N$610,'SD Abgabe'!$H$28,FALSE)),""))),"")</f>
        <v/>
      </c>
      <c r="AC935" s="87"/>
      <c r="AD935" s="424" t="s">
        <v>667</v>
      </c>
      <c r="AE935" s="26" t="str">
        <f>IF($M935=0,"",IFERROR(VLOOKUP($E935,'SD Abgabe'!$A$32:$N$556,AE$20,FALSE),""))</f>
        <v/>
      </c>
      <c r="AF935" s="15">
        <f t="shared" ca="1" si="306"/>
        <v>0</v>
      </c>
      <c r="AG935">
        <f t="shared" ca="1" si="287"/>
        <v>0</v>
      </c>
      <c r="AH935">
        <f t="shared" ca="1" si="288"/>
        <v>0</v>
      </c>
      <c r="AI935">
        <f t="shared" ca="1" si="289"/>
        <v>0</v>
      </c>
      <c r="AJ935">
        <f t="shared" ca="1" si="290"/>
        <v>0</v>
      </c>
      <c r="AK935">
        <f t="shared" si="307"/>
        <v>0</v>
      </c>
      <c r="AL935" s="28" t="e">
        <f ca="1">COUNTIF(OFFSET('SD Abgabe'!$C$32,VLOOKUP(J935,Art_Abgabe,3,FALSE),0,VLOOKUP(J935,Art_Abgabe,4,FALSE)-VLOOKUP(J935,Art_Abgabe,3,FALSE)+1,1),K935)</f>
        <v>#N/A</v>
      </c>
      <c r="AM935" s="14">
        <f ca="1">COUNTIF(OFFSET('SD Abgabe'!$M$32,VLOOKUP(E935,'SD Abgabe'!$A$33:$X$485,'SD Abgabe'!$X$28,FALSE),0,1,VLOOKUP(E935,'SD Abgabe'!$A$33:$Y$485,'SD Abgabe'!$Y$28,FALSE)),M935)</f>
        <v>0</v>
      </c>
      <c r="AN935" s="91">
        <f t="shared" ca="1" si="291"/>
        <v>0</v>
      </c>
      <c r="AO935" s="98">
        <f t="shared" si="308"/>
        <v>3</v>
      </c>
      <c r="AP935" s="98">
        <f t="shared" si="292"/>
        <v>0</v>
      </c>
      <c r="AQ935" s="17" t="str">
        <f t="shared" si="293"/>
        <v>1900-1-Abgabe</v>
      </c>
    </row>
    <row r="936" spans="1:43">
      <c r="A936" s="98">
        <f t="shared" si="282"/>
        <v>0</v>
      </c>
      <c r="B936" s="98" t="str">
        <f>IF(C936=1,SUM($C$23:C936),"")</f>
        <v/>
      </c>
      <c r="C936" s="98">
        <f t="shared" si="283"/>
        <v>0</v>
      </c>
      <c r="D936" t="str">
        <f t="shared" si="302"/>
        <v>1900-1-Abgabe-</v>
      </c>
      <c r="E936" s="7" t="str">
        <f t="shared" ca="1" si="284"/>
        <v>-</v>
      </c>
      <c r="F936" s="7">
        <f t="shared" si="303"/>
        <v>1900</v>
      </c>
      <c r="G936" s="7">
        <f t="shared" si="304"/>
        <v>1</v>
      </c>
      <c r="H936" s="162">
        <f t="shared" si="294"/>
        <v>914</v>
      </c>
      <c r="I936" s="77"/>
      <c r="J936" s="78"/>
      <c r="K936" s="79"/>
      <c r="L936" s="80"/>
      <c r="M936" s="177"/>
      <c r="N936" s="309" t="str">
        <f t="shared" ca="1" si="285"/>
        <v/>
      </c>
      <c r="O936" s="310" t="str">
        <f ca="1">IFERROR(IF(VLOOKUP($E936,'SD Abgabe'!$A$32:$N$610,'SD Abgabe'!$D$28,FALSE)=0,"",VLOOKUP($E936,'SD Abgabe'!$A$32:$N$610,'SD Abgabe'!$D$28,FALSE)),"")</f>
        <v/>
      </c>
      <c r="P936" s="313"/>
      <c r="Q936" s="317" t="str">
        <f>IF(OR($M936=0,L936&lt;&gt;0),"",IFERROR(VLOOKUP($E936,'SD Abgabe'!$A$32:$N$610,'SD Abgabe'!$E$28,FALSE),""))</f>
        <v/>
      </c>
      <c r="R936" s="87"/>
      <c r="S936" s="81" t="str">
        <f t="shared" si="286"/>
        <v/>
      </c>
      <c r="T936" s="82">
        <f>IF(M936="Tierische Erzeugnisse",IF(OR($M936=0,L936&lt;&gt;0,U936&gt;0),"",IFERROR(VLOOKUP($E936,'SD Abgabe'!$A$32:$N$4326,'SD Abgabe'!$J$28,FALSE),0)),)</f>
        <v>0</v>
      </c>
      <c r="U936" s="83"/>
      <c r="V936" s="81" t="str">
        <f t="shared" si="305"/>
        <v/>
      </c>
      <c r="W936" s="82">
        <f>IF(M936="organische Düngemittel",IF(OR($M936=0,L936&lt;&gt;0,X936&gt;0),"",IFERROR(VLOOKUP($E936,'SD Abgabe'!$A$32:$N$4326,'SD Abgabe'!$J$28,FALSE),)),)</f>
        <v>0</v>
      </c>
      <c r="X936" s="84"/>
      <c r="Y936" s="85" t="str">
        <f ca="1">IFERROR(VLOOKUP($E936,'SD Abgabe'!$A$32:$N$610,Y$20,FALSE),"")</f>
        <v/>
      </c>
      <c r="Z936" s="86" t="str">
        <f ca="1">IFERROR(IF(AND(J936&lt;&gt;"eigene Stoffe",VLOOKUP($E936,'SD Abgabe'!$A$32:$N$610,'SD Abgabe'!$G$28,FALSE)=0),"",IF($L936&lt;&gt;0,"",IFERROR(IF(AND(P936&gt;0,O936&lt;&gt;"",Q936&lt;&gt;"t TM"),VLOOKUP($E936,'SD Abgabe'!$A$32:$N$610,'SD Abgabe'!$G$28,FALSE)/O936*P936,VLOOKUP($E936,'SD Abgabe'!$A$32:$N$610,'SD Abgabe'!$G$28,FALSE)),""))),"")</f>
        <v/>
      </c>
      <c r="AA936" s="87"/>
      <c r="AB936" s="86" t="str">
        <f ca="1">IFERROR(IF(AND(J936&lt;&gt;"eigene Stoffe",VLOOKUP($E936,'SD Abgabe'!$A$32:$N$610,'SD Abgabe'!$H$28,FALSE)=0),"",IF($L936&lt;&gt;0,"",IFERROR(IF(AND(P936&gt;0,O936&lt;&gt;"",Q936&lt;&gt;"t TM"),VLOOKUP($E936,'SD Abgabe'!$A$32:$N$610,'SD Abgabe'!$H$28,FALSE)/O936*P936,VLOOKUP($E936,'SD Abgabe'!$A$32:$N$610,'SD Abgabe'!$H$28,FALSE)),""))),"")</f>
        <v/>
      </c>
      <c r="AC936" s="87"/>
      <c r="AD936" s="424" t="s">
        <v>667</v>
      </c>
      <c r="AE936" s="26" t="str">
        <f>IF($M936=0,"",IFERROR(VLOOKUP($E936,'SD Abgabe'!$A$32:$N$556,AE$20,FALSE),""))</f>
        <v/>
      </c>
      <c r="AF936" s="15">
        <f t="shared" ca="1" si="306"/>
        <v>0</v>
      </c>
      <c r="AG936">
        <f t="shared" ca="1" si="287"/>
        <v>0</v>
      </c>
      <c r="AH936">
        <f t="shared" ca="1" si="288"/>
        <v>0</v>
      </c>
      <c r="AI936">
        <f t="shared" ca="1" si="289"/>
        <v>0</v>
      </c>
      <c r="AJ936">
        <f t="shared" ca="1" si="290"/>
        <v>0</v>
      </c>
      <c r="AK936">
        <f t="shared" si="307"/>
        <v>0</v>
      </c>
      <c r="AL936" s="28" t="e">
        <f ca="1">COUNTIF(OFFSET('SD Abgabe'!$C$32,VLOOKUP(J936,Art_Abgabe,3,FALSE),0,VLOOKUP(J936,Art_Abgabe,4,FALSE)-VLOOKUP(J936,Art_Abgabe,3,FALSE)+1,1),K936)</f>
        <v>#N/A</v>
      </c>
      <c r="AM936" s="14">
        <f ca="1">COUNTIF(OFFSET('SD Abgabe'!$M$32,VLOOKUP(E936,'SD Abgabe'!$A$33:$X$485,'SD Abgabe'!$X$28,FALSE),0,1,VLOOKUP(E936,'SD Abgabe'!$A$33:$Y$485,'SD Abgabe'!$Y$28,FALSE)),M936)</f>
        <v>0</v>
      </c>
      <c r="AN936" s="91">
        <f t="shared" ca="1" si="291"/>
        <v>0</v>
      </c>
      <c r="AO936" s="98">
        <f t="shared" si="308"/>
        <v>3</v>
      </c>
      <c r="AP936" s="98">
        <f t="shared" si="292"/>
        <v>0</v>
      </c>
      <c r="AQ936" s="17" t="str">
        <f t="shared" si="293"/>
        <v>1900-1-Abgabe</v>
      </c>
    </row>
    <row r="937" spans="1:43">
      <c r="A937" s="98">
        <f t="shared" si="282"/>
        <v>0</v>
      </c>
      <c r="B937" s="98" t="str">
        <f>IF(C937=1,SUM($C$23:C937),"")</f>
        <v/>
      </c>
      <c r="C937" s="98">
        <f t="shared" si="283"/>
        <v>0</v>
      </c>
      <c r="D937" t="str">
        <f t="shared" si="302"/>
        <v>1900-1-Abgabe-</v>
      </c>
      <c r="E937" s="7" t="str">
        <f t="shared" ca="1" si="284"/>
        <v>-</v>
      </c>
      <c r="F937" s="7">
        <f t="shared" si="303"/>
        <v>1900</v>
      </c>
      <c r="G937" s="7">
        <f t="shared" si="304"/>
        <v>1</v>
      </c>
      <c r="H937" s="162">
        <f t="shared" si="294"/>
        <v>915</v>
      </c>
      <c r="I937" s="77"/>
      <c r="J937" s="78"/>
      <c r="K937" s="79"/>
      <c r="L937" s="80"/>
      <c r="M937" s="177"/>
      <c r="N937" s="309" t="str">
        <f t="shared" ca="1" si="285"/>
        <v/>
      </c>
      <c r="O937" s="310" t="str">
        <f ca="1">IFERROR(IF(VLOOKUP($E937,'SD Abgabe'!$A$32:$N$610,'SD Abgabe'!$D$28,FALSE)=0,"",VLOOKUP($E937,'SD Abgabe'!$A$32:$N$610,'SD Abgabe'!$D$28,FALSE)),"")</f>
        <v/>
      </c>
      <c r="P937" s="313"/>
      <c r="Q937" s="317" t="str">
        <f>IF(OR($M937=0,L937&lt;&gt;0),"",IFERROR(VLOOKUP($E937,'SD Abgabe'!$A$32:$N$610,'SD Abgabe'!$E$28,FALSE),""))</f>
        <v/>
      </c>
      <c r="R937" s="87"/>
      <c r="S937" s="81" t="str">
        <f t="shared" si="286"/>
        <v/>
      </c>
      <c r="T937" s="82">
        <f>IF(M937="Tierische Erzeugnisse",IF(OR($M937=0,L937&lt;&gt;0,U937&gt;0),"",IFERROR(VLOOKUP($E937,'SD Abgabe'!$A$32:$N$4326,'SD Abgabe'!$J$28,FALSE),0)),)</f>
        <v>0</v>
      </c>
      <c r="U937" s="83"/>
      <c r="V937" s="81" t="str">
        <f t="shared" si="305"/>
        <v/>
      </c>
      <c r="W937" s="82">
        <f>IF(M937="organische Düngemittel",IF(OR($M937=0,L937&lt;&gt;0,X937&gt;0),"",IFERROR(VLOOKUP($E937,'SD Abgabe'!$A$32:$N$4326,'SD Abgabe'!$J$28,FALSE),)),)</f>
        <v>0</v>
      </c>
      <c r="X937" s="84"/>
      <c r="Y937" s="85" t="str">
        <f ca="1">IFERROR(VLOOKUP($E937,'SD Abgabe'!$A$32:$N$610,Y$20,FALSE),"")</f>
        <v/>
      </c>
      <c r="Z937" s="86" t="str">
        <f ca="1">IFERROR(IF(AND(J937&lt;&gt;"eigene Stoffe",VLOOKUP($E937,'SD Abgabe'!$A$32:$N$610,'SD Abgabe'!$G$28,FALSE)=0),"",IF($L937&lt;&gt;0,"",IFERROR(IF(AND(P937&gt;0,O937&lt;&gt;"",Q937&lt;&gt;"t TM"),VLOOKUP($E937,'SD Abgabe'!$A$32:$N$610,'SD Abgabe'!$G$28,FALSE)/O937*P937,VLOOKUP($E937,'SD Abgabe'!$A$32:$N$610,'SD Abgabe'!$G$28,FALSE)),""))),"")</f>
        <v/>
      </c>
      <c r="AA937" s="87"/>
      <c r="AB937" s="86" t="str">
        <f ca="1">IFERROR(IF(AND(J937&lt;&gt;"eigene Stoffe",VLOOKUP($E937,'SD Abgabe'!$A$32:$N$610,'SD Abgabe'!$H$28,FALSE)=0),"",IF($L937&lt;&gt;0,"",IFERROR(IF(AND(P937&gt;0,O937&lt;&gt;"",Q937&lt;&gt;"t TM"),VLOOKUP($E937,'SD Abgabe'!$A$32:$N$610,'SD Abgabe'!$H$28,FALSE)/O937*P937,VLOOKUP($E937,'SD Abgabe'!$A$32:$N$610,'SD Abgabe'!$H$28,FALSE)),""))),"")</f>
        <v/>
      </c>
      <c r="AC937" s="87"/>
      <c r="AD937" s="424" t="s">
        <v>667</v>
      </c>
      <c r="AE937" s="26" t="str">
        <f>IF($M937=0,"",IFERROR(VLOOKUP($E937,'SD Abgabe'!$A$32:$N$556,AE$20,FALSE),""))</f>
        <v/>
      </c>
      <c r="AF937" s="15">
        <f t="shared" ca="1" si="306"/>
        <v>0</v>
      </c>
      <c r="AG937">
        <f t="shared" ca="1" si="287"/>
        <v>0</v>
      </c>
      <c r="AH937">
        <f t="shared" ca="1" si="288"/>
        <v>0</v>
      </c>
      <c r="AI937">
        <f t="shared" ca="1" si="289"/>
        <v>0</v>
      </c>
      <c r="AJ937">
        <f t="shared" ca="1" si="290"/>
        <v>0</v>
      </c>
      <c r="AK937">
        <f t="shared" si="307"/>
        <v>0</v>
      </c>
      <c r="AL937" s="28" t="e">
        <f ca="1">COUNTIF(OFFSET('SD Abgabe'!$C$32,VLOOKUP(J937,Art_Abgabe,3,FALSE),0,VLOOKUP(J937,Art_Abgabe,4,FALSE)-VLOOKUP(J937,Art_Abgabe,3,FALSE)+1,1),K937)</f>
        <v>#N/A</v>
      </c>
      <c r="AM937" s="14">
        <f ca="1">COUNTIF(OFFSET('SD Abgabe'!$M$32,VLOOKUP(E937,'SD Abgabe'!$A$33:$X$485,'SD Abgabe'!$X$28,FALSE),0,1,VLOOKUP(E937,'SD Abgabe'!$A$33:$Y$485,'SD Abgabe'!$Y$28,FALSE)),M937)</f>
        <v>0</v>
      </c>
      <c r="AN937" s="91">
        <f t="shared" ca="1" si="291"/>
        <v>0</v>
      </c>
      <c r="AO937" s="98">
        <f t="shared" si="308"/>
        <v>3</v>
      </c>
      <c r="AP937" s="98">
        <f t="shared" si="292"/>
        <v>0</v>
      </c>
      <c r="AQ937" s="17" t="str">
        <f t="shared" si="293"/>
        <v>1900-1-Abgabe</v>
      </c>
    </row>
    <row r="938" spans="1:43">
      <c r="A938" s="98">
        <f t="shared" si="282"/>
        <v>0</v>
      </c>
      <c r="B938" s="98" t="str">
        <f>IF(C938=1,SUM($C$23:C938),"")</f>
        <v/>
      </c>
      <c r="C938" s="98">
        <f t="shared" si="283"/>
        <v>0</v>
      </c>
      <c r="D938" t="str">
        <f t="shared" si="302"/>
        <v>1900-1-Abgabe-</v>
      </c>
      <c r="E938" s="7" t="str">
        <f t="shared" ca="1" si="284"/>
        <v>-</v>
      </c>
      <c r="F938" s="7">
        <f t="shared" si="303"/>
        <v>1900</v>
      </c>
      <c r="G938" s="7">
        <f t="shared" si="304"/>
        <v>1</v>
      </c>
      <c r="H938" s="162">
        <f t="shared" si="294"/>
        <v>916</v>
      </c>
      <c r="I938" s="77"/>
      <c r="J938" s="78"/>
      <c r="K938" s="79"/>
      <c r="L938" s="80"/>
      <c r="M938" s="177"/>
      <c r="N938" s="309" t="str">
        <f t="shared" ca="1" si="285"/>
        <v/>
      </c>
      <c r="O938" s="310" t="str">
        <f ca="1">IFERROR(IF(VLOOKUP($E938,'SD Abgabe'!$A$32:$N$610,'SD Abgabe'!$D$28,FALSE)=0,"",VLOOKUP($E938,'SD Abgabe'!$A$32:$N$610,'SD Abgabe'!$D$28,FALSE)),"")</f>
        <v/>
      </c>
      <c r="P938" s="313"/>
      <c r="Q938" s="317" t="str">
        <f>IF(OR($M938=0,L938&lt;&gt;0),"",IFERROR(VLOOKUP($E938,'SD Abgabe'!$A$32:$N$610,'SD Abgabe'!$E$28,FALSE),""))</f>
        <v/>
      </c>
      <c r="R938" s="87"/>
      <c r="S938" s="81" t="str">
        <f t="shared" si="286"/>
        <v/>
      </c>
      <c r="T938" s="82">
        <f>IF(M938="Tierische Erzeugnisse",IF(OR($M938=0,L938&lt;&gt;0,U938&gt;0),"",IFERROR(VLOOKUP($E938,'SD Abgabe'!$A$32:$N$4326,'SD Abgabe'!$J$28,FALSE),0)),)</f>
        <v>0</v>
      </c>
      <c r="U938" s="83"/>
      <c r="V938" s="81" t="str">
        <f t="shared" si="305"/>
        <v/>
      </c>
      <c r="W938" s="82">
        <f>IF(M938="organische Düngemittel",IF(OR($M938=0,L938&lt;&gt;0,X938&gt;0),"",IFERROR(VLOOKUP($E938,'SD Abgabe'!$A$32:$N$4326,'SD Abgabe'!$J$28,FALSE),)),)</f>
        <v>0</v>
      </c>
      <c r="X938" s="84"/>
      <c r="Y938" s="85" t="str">
        <f ca="1">IFERROR(VLOOKUP($E938,'SD Abgabe'!$A$32:$N$610,Y$20,FALSE),"")</f>
        <v/>
      </c>
      <c r="Z938" s="86" t="str">
        <f ca="1">IFERROR(IF(AND(J938&lt;&gt;"eigene Stoffe",VLOOKUP($E938,'SD Abgabe'!$A$32:$N$610,'SD Abgabe'!$G$28,FALSE)=0),"",IF($L938&lt;&gt;0,"",IFERROR(IF(AND(P938&gt;0,O938&lt;&gt;"",Q938&lt;&gt;"t TM"),VLOOKUP($E938,'SD Abgabe'!$A$32:$N$610,'SD Abgabe'!$G$28,FALSE)/O938*P938,VLOOKUP($E938,'SD Abgabe'!$A$32:$N$610,'SD Abgabe'!$G$28,FALSE)),""))),"")</f>
        <v/>
      </c>
      <c r="AA938" s="87"/>
      <c r="AB938" s="86" t="str">
        <f ca="1">IFERROR(IF(AND(J938&lt;&gt;"eigene Stoffe",VLOOKUP($E938,'SD Abgabe'!$A$32:$N$610,'SD Abgabe'!$H$28,FALSE)=0),"",IF($L938&lt;&gt;0,"",IFERROR(IF(AND(P938&gt;0,O938&lt;&gt;"",Q938&lt;&gt;"t TM"),VLOOKUP($E938,'SD Abgabe'!$A$32:$N$610,'SD Abgabe'!$H$28,FALSE)/O938*P938,VLOOKUP($E938,'SD Abgabe'!$A$32:$N$610,'SD Abgabe'!$H$28,FALSE)),""))),"")</f>
        <v/>
      </c>
      <c r="AC938" s="87"/>
      <c r="AD938" s="424" t="s">
        <v>667</v>
      </c>
      <c r="AE938" s="26" t="str">
        <f>IF($M938=0,"",IFERROR(VLOOKUP($E938,'SD Abgabe'!$A$32:$N$556,AE$20,FALSE),""))</f>
        <v/>
      </c>
      <c r="AF938" s="15">
        <f t="shared" ca="1" si="306"/>
        <v>0</v>
      </c>
      <c r="AG938">
        <f t="shared" ca="1" si="287"/>
        <v>0</v>
      </c>
      <c r="AH938">
        <f t="shared" ca="1" si="288"/>
        <v>0</v>
      </c>
      <c r="AI938">
        <f t="shared" ca="1" si="289"/>
        <v>0</v>
      </c>
      <c r="AJ938">
        <f t="shared" ca="1" si="290"/>
        <v>0</v>
      </c>
      <c r="AK938">
        <f t="shared" si="307"/>
        <v>0</v>
      </c>
      <c r="AL938" s="28" t="e">
        <f ca="1">COUNTIF(OFFSET('SD Abgabe'!$C$32,VLOOKUP(J938,Art_Abgabe,3,FALSE),0,VLOOKUP(J938,Art_Abgabe,4,FALSE)-VLOOKUP(J938,Art_Abgabe,3,FALSE)+1,1),K938)</f>
        <v>#N/A</v>
      </c>
      <c r="AM938" s="14">
        <f ca="1">COUNTIF(OFFSET('SD Abgabe'!$M$32,VLOOKUP(E938,'SD Abgabe'!$A$33:$X$485,'SD Abgabe'!$X$28,FALSE),0,1,VLOOKUP(E938,'SD Abgabe'!$A$33:$Y$485,'SD Abgabe'!$Y$28,FALSE)),M938)</f>
        <v>0</v>
      </c>
      <c r="AN938" s="91">
        <f t="shared" ca="1" si="291"/>
        <v>0</v>
      </c>
      <c r="AO938" s="98">
        <f t="shared" si="308"/>
        <v>3</v>
      </c>
      <c r="AP938" s="98">
        <f t="shared" si="292"/>
        <v>0</v>
      </c>
      <c r="AQ938" s="17" t="str">
        <f t="shared" si="293"/>
        <v>1900-1-Abgabe</v>
      </c>
    </row>
    <row r="939" spans="1:43">
      <c r="A939" s="98">
        <f t="shared" si="282"/>
        <v>0</v>
      </c>
      <c r="B939" s="98" t="str">
        <f>IF(C939=1,SUM($C$23:C939),"")</f>
        <v/>
      </c>
      <c r="C939" s="98">
        <f t="shared" si="283"/>
        <v>0</v>
      </c>
      <c r="D939" t="str">
        <f t="shared" si="302"/>
        <v>1900-1-Abgabe-</v>
      </c>
      <c r="E939" s="7" t="str">
        <f t="shared" ca="1" si="284"/>
        <v>-</v>
      </c>
      <c r="F939" s="7">
        <f t="shared" si="303"/>
        <v>1900</v>
      </c>
      <c r="G939" s="7">
        <f t="shared" si="304"/>
        <v>1</v>
      </c>
      <c r="H939" s="162">
        <f t="shared" si="294"/>
        <v>917</v>
      </c>
      <c r="I939" s="77"/>
      <c r="J939" s="78"/>
      <c r="K939" s="79"/>
      <c r="L939" s="80"/>
      <c r="M939" s="177"/>
      <c r="N939" s="309" t="str">
        <f t="shared" ca="1" si="285"/>
        <v/>
      </c>
      <c r="O939" s="310" t="str">
        <f ca="1">IFERROR(IF(VLOOKUP($E939,'SD Abgabe'!$A$32:$N$610,'SD Abgabe'!$D$28,FALSE)=0,"",VLOOKUP($E939,'SD Abgabe'!$A$32:$N$610,'SD Abgabe'!$D$28,FALSE)),"")</f>
        <v/>
      </c>
      <c r="P939" s="313"/>
      <c r="Q939" s="317" t="str">
        <f>IF(OR($M939=0,L939&lt;&gt;0),"",IFERROR(VLOOKUP($E939,'SD Abgabe'!$A$32:$N$610,'SD Abgabe'!$E$28,FALSE),""))</f>
        <v/>
      </c>
      <c r="R939" s="87"/>
      <c r="S939" s="81" t="str">
        <f t="shared" si="286"/>
        <v/>
      </c>
      <c r="T939" s="82">
        <f>IF(M939="Tierische Erzeugnisse",IF(OR($M939=0,L939&lt;&gt;0,U939&gt;0),"",IFERROR(VLOOKUP($E939,'SD Abgabe'!$A$32:$N$4326,'SD Abgabe'!$J$28,FALSE),0)),)</f>
        <v>0</v>
      </c>
      <c r="U939" s="83"/>
      <c r="V939" s="81" t="str">
        <f t="shared" si="305"/>
        <v/>
      </c>
      <c r="W939" s="82">
        <f>IF(M939="organische Düngemittel",IF(OR($M939=0,L939&lt;&gt;0,X939&gt;0),"",IFERROR(VLOOKUP($E939,'SD Abgabe'!$A$32:$N$4326,'SD Abgabe'!$J$28,FALSE),)),)</f>
        <v>0</v>
      </c>
      <c r="X939" s="84"/>
      <c r="Y939" s="85" t="str">
        <f ca="1">IFERROR(VLOOKUP($E939,'SD Abgabe'!$A$32:$N$610,Y$20,FALSE),"")</f>
        <v/>
      </c>
      <c r="Z939" s="86" t="str">
        <f ca="1">IFERROR(IF(AND(J939&lt;&gt;"eigene Stoffe",VLOOKUP($E939,'SD Abgabe'!$A$32:$N$610,'SD Abgabe'!$G$28,FALSE)=0),"",IF($L939&lt;&gt;0,"",IFERROR(IF(AND(P939&gt;0,O939&lt;&gt;"",Q939&lt;&gt;"t TM"),VLOOKUP($E939,'SD Abgabe'!$A$32:$N$610,'SD Abgabe'!$G$28,FALSE)/O939*P939,VLOOKUP($E939,'SD Abgabe'!$A$32:$N$610,'SD Abgabe'!$G$28,FALSE)),""))),"")</f>
        <v/>
      </c>
      <c r="AA939" s="87"/>
      <c r="AB939" s="86" t="str">
        <f ca="1">IFERROR(IF(AND(J939&lt;&gt;"eigene Stoffe",VLOOKUP($E939,'SD Abgabe'!$A$32:$N$610,'SD Abgabe'!$H$28,FALSE)=0),"",IF($L939&lt;&gt;0,"",IFERROR(IF(AND(P939&gt;0,O939&lt;&gt;"",Q939&lt;&gt;"t TM"),VLOOKUP($E939,'SD Abgabe'!$A$32:$N$610,'SD Abgabe'!$H$28,FALSE)/O939*P939,VLOOKUP($E939,'SD Abgabe'!$A$32:$N$610,'SD Abgabe'!$H$28,FALSE)),""))),"")</f>
        <v/>
      </c>
      <c r="AC939" s="87"/>
      <c r="AD939" s="424" t="s">
        <v>667</v>
      </c>
      <c r="AE939" s="26" t="str">
        <f>IF($M939=0,"",IFERROR(VLOOKUP($E939,'SD Abgabe'!$A$32:$N$556,AE$20,FALSE),""))</f>
        <v/>
      </c>
      <c r="AF939" s="15">
        <f t="shared" ca="1" si="306"/>
        <v>0</v>
      </c>
      <c r="AG939">
        <f t="shared" ca="1" si="287"/>
        <v>0</v>
      </c>
      <c r="AH939">
        <f t="shared" ca="1" si="288"/>
        <v>0</v>
      </c>
      <c r="AI939">
        <f t="shared" ca="1" si="289"/>
        <v>0</v>
      </c>
      <c r="AJ939">
        <f t="shared" ca="1" si="290"/>
        <v>0</v>
      </c>
      <c r="AK939">
        <f t="shared" si="307"/>
        <v>0</v>
      </c>
      <c r="AL939" s="28" t="e">
        <f ca="1">COUNTIF(OFFSET('SD Abgabe'!$C$32,VLOOKUP(J939,Art_Abgabe,3,FALSE),0,VLOOKUP(J939,Art_Abgabe,4,FALSE)-VLOOKUP(J939,Art_Abgabe,3,FALSE)+1,1),K939)</f>
        <v>#N/A</v>
      </c>
      <c r="AM939" s="14">
        <f ca="1">COUNTIF(OFFSET('SD Abgabe'!$M$32,VLOOKUP(E939,'SD Abgabe'!$A$33:$X$485,'SD Abgabe'!$X$28,FALSE),0,1,VLOOKUP(E939,'SD Abgabe'!$A$33:$Y$485,'SD Abgabe'!$Y$28,FALSE)),M939)</f>
        <v>0</v>
      </c>
      <c r="AN939" s="91">
        <f t="shared" ca="1" si="291"/>
        <v>0</v>
      </c>
      <c r="AO939" s="98">
        <f t="shared" si="308"/>
        <v>3</v>
      </c>
      <c r="AP939" s="98">
        <f t="shared" si="292"/>
        <v>0</v>
      </c>
      <c r="AQ939" s="17" t="str">
        <f t="shared" si="293"/>
        <v>1900-1-Abgabe</v>
      </c>
    </row>
    <row r="940" spans="1:43">
      <c r="A940" s="98">
        <f t="shared" si="282"/>
        <v>0</v>
      </c>
      <c r="B940" s="98" t="str">
        <f>IF(C940=1,SUM($C$23:C940),"")</f>
        <v/>
      </c>
      <c r="C940" s="98">
        <f t="shared" si="283"/>
        <v>0</v>
      </c>
      <c r="D940" t="str">
        <f t="shared" si="302"/>
        <v>1900-1-Abgabe-</v>
      </c>
      <c r="E940" s="7" t="str">
        <f t="shared" ca="1" si="284"/>
        <v>-</v>
      </c>
      <c r="F940" s="7">
        <f t="shared" si="303"/>
        <v>1900</v>
      </c>
      <c r="G940" s="7">
        <f t="shared" si="304"/>
        <v>1</v>
      </c>
      <c r="H940" s="162">
        <f t="shared" si="294"/>
        <v>918</v>
      </c>
      <c r="I940" s="77"/>
      <c r="J940" s="78"/>
      <c r="K940" s="79"/>
      <c r="L940" s="80"/>
      <c r="M940" s="177"/>
      <c r="N940" s="309" t="str">
        <f t="shared" ca="1" si="285"/>
        <v/>
      </c>
      <c r="O940" s="310" t="str">
        <f ca="1">IFERROR(IF(VLOOKUP($E940,'SD Abgabe'!$A$32:$N$610,'SD Abgabe'!$D$28,FALSE)=0,"",VLOOKUP($E940,'SD Abgabe'!$A$32:$N$610,'SD Abgabe'!$D$28,FALSE)),"")</f>
        <v/>
      </c>
      <c r="P940" s="313"/>
      <c r="Q940" s="317" t="str">
        <f>IF(OR($M940=0,L940&lt;&gt;0),"",IFERROR(VLOOKUP($E940,'SD Abgabe'!$A$32:$N$610,'SD Abgabe'!$E$28,FALSE),""))</f>
        <v/>
      </c>
      <c r="R940" s="87"/>
      <c r="S940" s="81" t="str">
        <f t="shared" si="286"/>
        <v/>
      </c>
      <c r="T940" s="82">
        <f>IF(M940="Tierische Erzeugnisse",IF(OR($M940=0,L940&lt;&gt;0,U940&gt;0),"",IFERROR(VLOOKUP($E940,'SD Abgabe'!$A$32:$N$4326,'SD Abgabe'!$J$28,FALSE),0)),)</f>
        <v>0</v>
      </c>
      <c r="U940" s="83"/>
      <c r="V940" s="81" t="str">
        <f t="shared" si="305"/>
        <v/>
      </c>
      <c r="W940" s="82">
        <f>IF(M940="organische Düngemittel",IF(OR($M940=0,L940&lt;&gt;0,X940&gt;0),"",IFERROR(VLOOKUP($E940,'SD Abgabe'!$A$32:$N$4326,'SD Abgabe'!$J$28,FALSE),)),)</f>
        <v>0</v>
      </c>
      <c r="X940" s="84"/>
      <c r="Y940" s="85" t="str">
        <f ca="1">IFERROR(VLOOKUP($E940,'SD Abgabe'!$A$32:$N$610,Y$20,FALSE),"")</f>
        <v/>
      </c>
      <c r="Z940" s="86" t="str">
        <f ca="1">IFERROR(IF(AND(J940&lt;&gt;"eigene Stoffe",VLOOKUP($E940,'SD Abgabe'!$A$32:$N$610,'SD Abgabe'!$G$28,FALSE)=0),"",IF($L940&lt;&gt;0,"",IFERROR(IF(AND(P940&gt;0,O940&lt;&gt;"",Q940&lt;&gt;"t TM"),VLOOKUP($E940,'SD Abgabe'!$A$32:$N$610,'SD Abgabe'!$G$28,FALSE)/O940*P940,VLOOKUP($E940,'SD Abgabe'!$A$32:$N$610,'SD Abgabe'!$G$28,FALSE)),""))),"")</f>
        <v/>
      </c>
      <c r="AA940" s="87"/>
      <c r="AB940" s="86" t="str">
        <f ca="1">IFERROR(IF(AND(J940&lt;&gt;"eigene Stoffe",VLOOKUP($E940,'SD Abgabe'!$A$32:$N$610,'SD Abgabe'!$H$28,FALSE)=0),"",IF($L940&lt;&gt;0,"",IFERROR(IF(AND(P940&gt;0,O940&lt;&gt;"",Q940&lt;&gt;"t TM"),VLOOKUP($E940,'SD Abgabe'!$A$32:$N$610,'SD Abgabe'!$H$28,FALSE)/O940*P940,VLOOKUP($E940,'SD Abgabe'!$A$32:$N$610,'SD Abgabe'!$H$28,FALSE)),""))),"")</f>
        <v/>
      </c>
      <c r="AC940" s="87"/>
      <c r="AD940" s="424" t="s">
        <v>667</v>
      </c>
      <c r="AE940" s="26" t="str">
        <f>IF($M940=0,"",IFERROR(VLOOKUP($E940,'SD Abgabe'!$A$32:$N$556,AE$20,FALSE),""))</f>
        <v/>
      </c>
      <c r="AF940" s="15">
        <f t="shared" ca="1" si="306"/>
        <v>0</v>
      </c>
      <c r="AG940">
        <f t="shared" ca="1" si="287"/>
        <v>0</v>
      </c>
      <c r="AH940">
        <f t="shared" ca="1" si="288"/>
        <v>0</v>
      </c>
      <c r="AI940">
        <f t="shared" ca="1" si="289"/>
        <v>0</v>
      </c>
      <c r="AJ940">
        <f t="shared" ca="1" si="290"/>
        <v>0</v>
      </c>
      <c r="AK940">
        <f t="shared" si="307"/>
        <v>0</v>
      </c>
      <c r="AL940" s="28" t="e">
        <f ca="1">COUNTIF(OFFSET('SD Abgabe'!$C$32,VLOOKUP(J940,Art_Abgabe,3,FALSE),0,VLOOKUP(J940,Art_Abgabe,4,FALSE)-VLOOKUP(J940,Art_Abgabe,3,FALSE)+1,1),K940)</f>
        <v>#N/A</v>
      </c>
      <c r="AM940" s="14">
        <f ca="1">COUNTIF(OFFSET('SD Abgabe'!$M$32,VLOOKUP(E940,'SD Abgabe'!$A$33:$X$485,'SD Abgabe'!$X$28,FALSE),0,1,VLOOKUP(E940,'SD Abgabe'!$A$33:$Y$485,'SD Abgabe'!$Y$28,FALSE)),M940)</f>
        <v>0</v>
      </c>
      <c r="AN940" s="91">
        <f t="shared" ca="1" si="291"/>
        <v>0</v>
      </c>
      <c r="AO940" s="98">
        <f t="shared" si="308"/>
        <v>3</v>
      </c>
      <c r="AP940" s="98">
        <f t="shared" si="292"/>
        <v>0</v>
      </c>
      <c r="AQ940" s="17" t="str">
        <f t="shared" si="293"/>
        <v>1900-1-Abgabe</v>
      </c>
    </row>
    <row r="941" spans="1:43">
      <c r="A941" s="98">
        <f t="shared" si="282"/>
        <v>0</v>
      </c>
      <c r="B941" s="98" t="str">
        <f>IF(C941=1,SUM($C$23:C941),"")</f>
        <v/>
      </c>
      <c r="C941" s="98">
        <f t="shared" si="283"/>
        <v>0</v>
      </c>
      <c r="D941" t="str">
        <f t="shared" si="302"/>
        <v>1900-1-Abgabe-</v>
      </c>
      <c r="E941" s="7" t="str">
        <f t="shared" ca="1" si="284"/>
        <v>-</v>
      </c>
      <c r="F941" s="7">
        <f t="shared" si="303"/>
        <v>1900</v>
      </c>
      <c r="G941" s="7">
        <f t="shared" si="304"/>
        <v>1</v>
      </c>
      <c r="H941" s="162">
        <f t="shared" si="294"/>
        <v>919</v>
      </c>
      <c r="I941" s="77"/>
      <c r="J941" s="78"/>
      <c r="K941" s="79"/>
      <c r="L941" s="80"/>
      <c r="M941" s="177"/>
      <c r="N941" s="309" t="str">
        <f t="shared" ca="1" si="285"/>
        <v/>
      </c>
      <c r="O941" s="310" t="str">
        <f ca="1">IFERROR(IF(VLOOKUP($E941,'SD Abgabe'!$A$32:$N$610,'SD Abgabe'!$D$28,FALSE)=0,"",VLOOKUP($E941,'SD Abgabe'!$A$32:$N$610,'SD Abgabe'!$D$28,FALSE)),"")</f>
        <v/>
      </c>
      <c r="P941" s="313"/>
      <c r="Q941" s="317" t="str">
        <f>IF(OR($M941=0,L941&lt;&gt;0),"",IFERROR(VLOOKUP($E941,'SD Abgabe'!$A$32:$N$610,'SD Abgabe'!$E$28,FALSE),""))</f>
        <v/>
      </c>
      <c r="R941" s="87"/>
      <c r="S941" s="81" t="str">
        <f t="shared" si="286"/>
        <v/>
      </c>
      <c r="T941" s="82">
        <f>IF(M941="Tierische Erzeugnisse",IF(OR($M941=0,L941&lt;&gt;0,U941&gt;0),"",IFERROR(VLOOKUP($E941,'SD Abgabe'!$A$32:$N$4326,'SD Abgabe'!$J$28,FALSE),0)),)</f>
        <v>0</v>
      </c>
      <c r="U941" s="83"/>
      <c r="V941" s="81" t="str">
        <f t="shared" si="305"/>
        <v/>
      </c>
      <c r="W941" s="82">
        <f>IF(M941="organische Düngemittel",IF(OR($M941=0,L941&lt;&gt;0,X941&gt;0),"",IFERROR(VLOOKUP($E941,'SD Abgabe'!$A$32:$N$4326,'SD Abgabe'!$J$28,FALSE),)),)</f>
        <v>0</v>
      </c>
      <c r="X941" s="84"/>
      <c r="Y941" s="85" t="str">
        <f ca="1">IFERROR(VLOOKUP($E941,'SD Abgabe'!$A$32:$N$610,Y$20,FALSE),"")</f>
        <v/>
      </c>
      <c r="Z941" s="86" t="str">
        <f ca="1">IFERROR(IF(AND(J941&lt;&gt;"eigene Stoffe",VLOOKUP($E941,'SD Abgabe'!$A$32:$N$610,'SD Abgabe'!$G$28,FALSE)=0),"",IF($L941&lt;&gt;0,"",IFERROR(IF(AND(P941&gt;0,O941&lt;&gt;"",Q941&lt;&gt;"t TM"),VLOOKUP($E941,'SD Abgabe'!$A$32:$N$610,'SD Abgabe'!$G$28,FALSE)/O941*P941,VLOOKUP($E941,'SD Abgabe'!$A$32:$N$610,'SD Abgabe'!$G$28,FALSE)),""))),"")</f>
        <v/>
      </c>
      <c r="AA941" s="87"/>
      <c r="AB941" s="86" t="str">
        <f ca="1">IFERROR(IF(AND(J941&lt;&gt;"eigene Stoffe",VLOOKUP($E941,'SD Abgabe'!$A$32:$N$610,'SD Abgabe'!$H$28,FALSE)=0),"",IF($L941&lt;&gt;0,"",IFERROR(IF(AND(P941&gt;0,O941&lt;&gt;"",Q941&lt;&gt;"t TM"),VLOOKUP($E941,'SD Abgabe'!$A$32:$N$610,'SD Abgabe'!$H$28,FALSE)/O941*P941,VLOOKUP($E941,'SD Abgabe'!$A$32:$N$610,'SD Abgabe'!$H$28,FALSE)),""))),"")</f>
        <v/>
      </c>
      <c r="AC941" s="87"/>
      <c r="AD941" s="424" t="s">
        <v>667</v>
      </c>
      <c r="AE941" s="26" t="str">
        <f>IF($M941=0,"",IFERROR(VLOOKUP($E941,'SD Abgabe'!$A$32:$N$556,AE$20,FALSE),""))</f>
        <v/>
      </c>
      <c r="AF941" s="15">
        <f t="shared" ca="1" si="306"/>
        <v>0</v>
      </c>
      <c r="AG941">
        <f t="shared" ca="1" si="287"/>
        <v>0</v>
      </c>
      <c r="AH941">
        <f t="shared" ca="1" si="288"/>
        <v>0</v>
      </c>
      <c r="AI941">
        <f t="shared" ca="1" si="289"/>
        <v>0</v>
      </c>
      <c r="AJ941">
        <f t="shared" ca="1" si="290"/>
        <v>0</v>
      </c>
      <c r="AK941">
        <f t="shared" si="307"/>
        <v>0</v>
      </c>
      <c r="AL941" s="28" t="e">
        <f ca="1">COUNTIF(OFFSET('SD Abgabe'!$C$32,VLOOKUP(J941,Art_Abgabe,3,FALSE),0,VLOOKUP(J941,Art_Abgabe,4,FALSE)-VLOOKUP(J941,Art_Abgabe,3,FALSE)+1,1),K941)</f>
        <v>#N/A</v>
      </c>
      <c r="AM941" s="14">
        <f ca="1">COUNTIF(OFFSET('SD Abgabe'!$M$32,VLOOKUP(E941,'SD Abgabe'!$A$33:$X$485,'SD Abgabe'!$X$28,FALSE),0,1,VLOOKUP(E941,'SD Abgabe'!$A$33:$Y$485,'SD Abgabe'!$Y$28,FALSE)),M941)</f>
        <v>0</v>
      </c>
      <c r="AN941" s="91">
        <f t="shared" ca="1" si="291"/>
        <v>0</v>
      </c>
      <c r="AO941" s="98">
        <f t="shared" si="308"/>
        <v>3</v>
      </c>
      <c r="AP941" s="98">
        <f t="shared" si="292"/>
        <v>0</v>
      </c>
      <c r="AQ941" s="17" t="str">
        <f t="shared" si="293"/>
        <v>1900-1-Abgabe</v>
      </c>
    </row>
    <row r="942" spans="1:43">
      <c r="A942" s="98">
        <f t="shared" si="282"/>
        <v>0</v>
      </c>
      <c r="B942" s="98" t="str">
        <f>IF(C942=1,SUM($C$23:C942),"")</f>
        <v/>
      </c>
      <c r="C942" s="98">
        <f t="shared" si="283"/>
        <v>0</v>
      </c>
      <c r="D942" t="str">
        <f t="shared" si="302"/>
        <v>1900-1-Abgabe-</v>
      </c>
      <c r="E942" s="7" t="str">
        <f t="shared" ca="1" si="284"/>
        <v>-</v>
      </c>
      <c r="F942" s="7">
        <f t="shared" si="303"/>
        <v>1900</v>
      </c>
      <c r="G942" s="7">
        <f t="shared" si="304"/>
        <v>1</v>
      </c>
      <c r="H942" s="162">
        <f t="shared" si="294"/>
        <v>920</v>
      </c>
      <c r="I942" s="77"/>
      <c r="J942" s="78"/>
      <c r="K942" s="79"/>
      <c r="L942" s="80"/>
      <c r="M942" s="177"/>
      <c r="N942" s="309" t="str">
        <f t="shared" ca="1" si="285"/>
        <v/>
      </c>
      <c r="O942" s="310" t="str">
        <f ca="1">IFERROR(IF(VLOOKUP($E942,'SD Abgabe'!$A$32:$N$610,'SD Abgabe'!$D$28,FALSE)=0,"",VLOOKUP($E942,'SD Abgabe'!$A$32:$N$610,'SD Abgabe'!$D$28,FALSE)),"")</f>
        <v/>
      </c>
      <c r="P942" s="313"/>
      <c r="Q942" s="317" t="str">
        <f>IF(OR($M942=0,L942&lt;&gt;0),"",IFERROR(VLOOKUP($E942,'SD Abgabe'!$A$32:$N$610,'SD Abgabe'!$E$28,FALSE),""))</f>
        <v/>
      </c>
      <c r="R942" s="87"/>
      <c r="S942" s="81" t="str">
        <f t="shared" si="286"/>
        <v/>
      </c>
      <c r="T942" s="82">
        <f>IF(M942="Tierische Erzeugnisse",IF(OR($M942=0,L942&lt;&gt;0,U942&gt;0),"",IFERROR(VLOOKUP($E942,'SD Abgabe'!$A$32:$N$4326,'SD Abgabe'!$J$28,FALSE),0)),)</f>
        <v>0</v>
      </c>
      <c r="U942" s="83"/>
      <c r="V942" s="81" t="str">
        <f t="shared" si="305"/>
        <v/>
      </c>
      <c r="W942" s="82">
        <f>IF(M942="organische Düngemittel",IF(OR($M942=0,L942&lt;&gt;0,X942&gt;0),"",IFERROR(VLOOKUP($E942,'SD Abgabe'!$A$32:$N$4326,'SD Abgabe'!$J$28,FALSE),)),)</f>
        <v>0</v>
      </c>
      <c r="X942" s="84"/>
      <c r="Y942" s="85" t="str">
        <f ca="1">IFERROR(VLOOKUP($E942,'SD Abgabe'!$A$32:$N$610,Y$20,FALSE),"")</f>
        <v/>
      </c>
      <c r="Z942" s="86" t="str">
        <f ca="1">IFERROR(IF(AND(J942&lt;&gt;"eigene Stoffe",VLOOKUP($E942,'SD Abgabe'!$A$32:$N$610,'SD Abgabe'!$G$28,FALSE)=0),"",IF($L942&lt;&gt;0,"",IFERROR(IF(AND(P942&gt;0,O942&lt;&gt;"",Q942&lt;&gt;"t TM"),VLOOKUP($E942,'SD Abgabe'!$A$32:$N$610,'SD Abgabe'!$G$28,FALSE)/O942*P942,VLOOKUP($E942,'SD Abgabe'!$A$32:$N$610,'SD Abgabe'!$G$28,FALSE)),""))),"")</f>
        <v/>
      </c>
      <c r="AA942" s="87"/>
      <c r="AB942" s="86" t="str">
        <f ca="1">IFERROR(IF(AND(J942&lt;&gt;"eigene Stoffe",VLOOKUP($E942,'SD Abgabe'!$A$32:$N$610,'SD Abgabe'!$H$28,FALSE)=0),"",IF($L942&lt;&gt;0,"",IFERROR(IF(AND(P942&gt;0,O942&lt;&gt;"",Q942&lt;&gt;"t TM"),VLOOKUP($E942,'SD Abgabe'!$A$32:$N$610,'SD Abgabe'!$H$28,FALSE)/O942*P942,VLOOKUP($E942,'SD Abgabe'!$A$32:$N$610,'SD Abgabe'!$H$28,FALSE)),""))),"")</f>
        <v/>
      </c>
      <c r="AC942" s="87"/>
      <c r="AD942" s="424" t="s">
        <v>667</v>
      </c>
      <c r="AE942" s="26" t="str">
        <f>IF($M942=0,"",IFERROR(VLOOKUP($E942,'SD Abgabe'!$A$32:$N$556,AE$20,FALSE),""))</f>
        <v/>
      </c>
      <c r="AF942" s="15">
        <f t="shared" ca="1" si="306"/>
        <v>0</v>
      </c>
      <c r="AG942">
        <f t="shared" ca="1" si="287"/>
        <v>0</v>
      </c>
      <c r="AH942">
        <f t="shared" ca="1" si="288"/>
        <v>0</v>
      </c>
      <c r="AI942">
        <f t="shared" ca="1" si="289"/>
        <v>0</v>
      </c>
      <c r="AJ942">
        <f t="shared" ca="1" si="290"/>
        <v>0</v>
      </c>
      <c r="AK942">
        <f t="shared" si="307"/>
        <v>0</v>
      </c>
      <c r="AL942" s="28" t="e">
        <f ca="1">COUNTIF(OFFSET('SD Abgabe'!$C$32,VLOOKUP(J942,Art_Abgabe,3,FALSE),0,VLOOKUP(J942,Art_Abgabe,4,FALSE)-VLOOKUP(J942,Art_Abgabe,3,FALSE)+1,1),K942)</f>
        <v>#N/A</v>
      </c>
      <c r="AM942" s="14">
        <f ca="1">COUNTIF(OFFSET('SD Abgabe'!$M$32,VLOOKUP(E942,'SD Abgabe'!$A$33:$X$485,'SD Abgabe'!$X$28,FALSE),0,1,VLOOKUP(E942,'SD Abgabe'!$A$33:$Y$485,'SD Abgabe'!$Y$28,FALSE)),M942)</f>
        <v>0</v>
      </c>
      <c r="AN942" s="91">
        <f t="shared" ca="1" si="291"/>
        <v>0</v>
      </c>
      <c r="AO942" s="98">
        <f t="shared" si="308"/>
        <v>3</v>
      </c>
      <c r="AP942" s="98">
        <f t="shared" si="292"/>
        <v>0</v>
      </c>
      <c r="AQ942" s="17" t="str">
        <f t="shared" si="293"/>
        <v>1900-1-Abgabe</v>
      </c>
    </row>
    <row r="943" spans="1:43">
      <c r="A943" s="98">
        <f t="shared" si="282"/>
        <v>0</v>
      </c>
      <c r="B943" s="98" t="str">
        <f>IF(C943=1,SUM($C$23:C943),"")</f>
        <v/>
      </c>
      <c r="C943" s="98">
        <f t="shared" si="283"/>
        <v>0</v>
      </c>
      <c r="D943" t="str">
        <f t="shared" si="302"/>
        <v>1900-1-Abgabe-</v>
      </c>
      <c r="E943" s="7" t="str">
        <f t="shared" ca="1" si="284"/>
        <v>-</v>
      </c>
      <c r="F943" s="7">
        <f t="shared" si="303"/>
        <v>1900</v>
      </c>
      <c r="G943" s="7">
        <f t="shared" si="304"/>
        <v>1</v>
      </c>
      <c r="H943" s="162">
        <f t="shared" si="294"/>
        <v>921</v>
      </c>
      <c r="I943" s="77"/>
      <c r="J943" s="78"/>
      <c r="K943" s="79"/>
      <c r="L943" s="80"/>
      <c r="M943" s="177"/>
      <c r="N943" s="309" t="str">
        <f t="shared" ca="1" si="285"/>
        <v/>
      </c>
      <c r="O943" s="310" t="str">
        <f ca="1">IFERROR(IF(VLOOKUP($E943,'SD Abgabe'!$A$32:$N$610,'SD Abgabe'!$D$28,FALSE)=0,"",VLOOKUP($E943,'SD Abgabe'!$A$32:$N$610,'SD Abgabe'!$D$28,FALSE)),"")</f>
        <v/>
      </c>
      <c r="P943" s="313"/>
      <c r="Q943" s="317" t="str">
        <f>IF(OR($M943=0,L943&lt;&gt;0),"",IFERROR(VLOOKUP($E943,'SD Abgabe'!$A$32:$N$610,'SD Abgabe'!$E$28,FALSE),""))</f>
        <v/>
      </c>
      <c r="R943" s="87"/>
      <c r="S943" s="81" t="str">
        <f t="shared" si="286"/>
        <v/>
      </c>
      <c r="T943" s="82">
        <f>IF(M943="Tierische Erzeugnisse",IF(OR($M943=0,L943&lt;&gt;0,U943&gt;0),"",IFERROR(VLOOKUP($E943,'SD Abgabe'!$A$32:$N$4326,'SD Abgabe'!$J$28,FALSE),0)),)</f>
        <v>0</v>
      </c>
      <c r="U943" s="83"/>
      <c r="V943" s="81" t="str">
        <f t="shared" si="305"/>
        <v/>
      </c>
      <c r="W943" s="82">
        <f>IF(M943="organische Düngemittel",IF(OR($M943=0,L943&lt;&gt;0,X943&gt;0),"",IFERROR(VLOOKUP($E943,'SD Abgabe'!$A$32:$N$4326,'SD Abgabe'!$J$28,FALSE),)),)</f>
        <v>0</v>
      </c>
      <c r="X943" s="84"/>
      <c r="Y943" s="85" t="str">
        <f ca="1">IFERROR(VLOOKUP($E943,'SD Abgabe'!$A$32:$N$610,Y$20,FALSE),"")</f>
        <v/>
      </c>
      <c r="Z943" s="86" t="str">
        <f ca="1">IFERROR(IF(AND(J943&lt;&gt;"eigene Stoffe",VLOOKUP($E943,'SD Abgabe'!$A$32:$N$610,'SD Abgabe'!$G$28,FALSE)=0),"",IF($L943&lt;&gt;0,"",IFERROR(IF(AND(P943&gt;0,O943&lt;&gt;"",Q943&lt;&gt;"t TM"),VLOOKUP($E943,'SD Abgabe'!$A$32:$N$610,'SD Abgabe'!$G$28,FALSE)/O943*P943,VLOOKUP($E943,'SD Abgabe'!$A$32:$N$610,'SD Abgabe'!$G$28,FALSE)),""))),"")</f>
        <v/>
      </c>
      <c r="AA943" s="87"/>
      <c r="AB943" s="86" t="str">
        <f ca="1">IFERROR(IF(AND(J943&lt;&gt;"eigene Stoffe",VLOOKUP($E943,'SD Abgabe'!$A$32:$N$610,'SD Abgabe'!$H$28,FALSE)=0),"",IF($L943&lt;&gt;0,"",IFERROR(IF(AND(P943&gt;0,O943&lt;&gt;"",Q943&lt;&gt;"t TM"),VLOOKUP($E943,'SD Abgabe'!$A$32:$N$610,'SD Abgabe'!$H$28,FALSE)/O943*P943,VLOOKUP($E943,'SD Abgabe'!$A$32:$N$610,'SD Abgabe'!$H$28,FALSE)),""))),"")</f>
        <v/>
      </c>
      <c r="AC943" s="87"/>
      <c r="AD943" s="424" t="s">
        <v>667</v>
      </c>
      <c r="AE943" s="26" t="str">
        <f>IF($M943=0,"",IFERROR(VLOOKUP($E943,'SD Abgabe'!$A$32:$N$556,AE$20,FALSE),""))</f>
        <v/>
      </c>
      <c r="AF943" s="15">
        <f t="shared" ca="1" si="306"/>
        <v>0</v>
      </c>
      <c r="AG943">
        <f t="shared" ca="1" si="287"/>
        <v>0</v>
      </c>
      <c r="AH943">
        <f t="shared" ca="1" si="288"/>
        <v>0</v>
      </c>
      <c r="AI943">
        <f t="shared" ca="1" si="289"/>
        <v>0</v>
      </c>
      <c r="AJ943">
        <f t="shared" ca="1" si="290"/>
        <v>0</v>
      </c>
      <c r="AK943">
        <f t="shared" si="307"/>
        <v>0</v>
      </c>
      <c r="AL943" s="28" t="e">
        <f ca="1">COUNTIF(OFFSET('SD Abgabe'!$C$32,VLOOKUP(J943,Art_Abgabe,3,FALSE),0,VLOOKUP(J943,Art_Abgabe,4,FALSE)-VLOOKUP(J943,Art_Abgabe,3,FALSE)+1,1),K943)</f>
        <v>#N/A</v>
      </c>
      <c r="AM943" s="14">
        <f ca="1">COUNTIF(OFFSET('SD Abgabe'!$M$32,VLOOKUP(E943,'SD Abgabe'!$A$33:$X$485,'SD Abgabe'!$X$28,FALSE),0,1,VLOOKUP(E943,'SD Abgabe'!$A$33:$Y$485,'SD Abgabe'!$Y$28,FALSE)),M943)</f>
        <v>0</v>
      </c>
      <c r="AN943" s="91">
        <f t="shared" ca="1" si="291"/>
        <v>0</v>
      </c>
      <c r="AO943" s="98">
        <f t="shared" si="308"/>
        <v>3</v>
      </c>
      <c r="AP943" s="98">
        <f t="shared" si="292"/>
        <v>0</v>
      </c>
      <c r="AQ943" s="17" t="str">
        <f t="shared" si="293"/>
        <v>1900-1-Abgabe</v>
      </c>
    </row>
    <row r="944" spans="1:43">
      <c r="A944" s="98">
        <f t="shared" si="282"/>
        <v>0</v>
      </c>
      <c r="B944" s="98" t="str">
        <f>IF(C944=1,SUM($C$23:C944),"")</f>
        <v/>
      </c>
      <c r="C944" s="98">
        <f t="shared" si="283"/>
        <v>0</v>
      </c>
      <c r="D944" t="str">
        <f t="shared" si="302"/>
        <v>1900-1-Abgabe-</v>
      </c>
      <c r="E944" s="7" t="str">
        <f t="shared" ca="1" si="284"/>
        <v>-</v>
      </c>
      <c r="F944" s="7">
        <f t="shared" si="303"/>
        <v>1900</v>
      </c>
      <c r="G944" s="7">
        <f t="shared" si="304"/>
        <v>1</v>
      </c>
      <c r="H944" s="162">
        <f t="shared" si="294"/>
        <v>922</v>
      </c>
      <c r="I944" s="77"/>
      <c r="J944" s="78"/>
      <c r="K944" s="79"/>
      <c r="L944" s="80"/>
      <c r="M944" s="177"/>
      <c r="N944" s="309" t="str">
        <f t="shared" ca="1" si="285"/>
        <v/>
      </c>
      <c r="O944" s="310" t="str">
        <f ca="1">IFERROR(IF(VLOOKUP($E944,'SD Abgabe'!$A$32:$N$610,'SD Abgabe'!$D$28,FALSE)=0,"",VLOOKUP($E944,'SD Abgabe'!$A$32:$N$610,'SD Abgabe'!$D$28,FALSE)),"")</f>
        <v/>
      </c>
      <c r="P944" s="313"/>
      <c r="Q944" s="317" t="str">
        <f>IF(OR($M944=0,L944&lt;&gt;0),"",IFERROR(VLOOKUP($E944,'SD Abgabe'!$A$32:$N$610,'SD Abgabe'!$E$28,FALSE),""))</f>
        <v/>
      </c>
      <c r="R944" s="87"/>
      <c r="S944" s="81" t="str">
        <f t="shared" si="286"/>
        <v/>
      </c>
      <c r="T944" s="82">
        <f>IF(M944="Tierische Erzeugnisse",IF(OR($M944=0,L944&lt;&gt;0,U944&gt;0),"",IFERROR(VLOOKUP($E944,'SD Abgabe'!$A$32:$N$4326,'SD Abgabe'!$J$28,FALSE),0)),)</f>
        <v>0</v>
      </c>
      <c r="U944" s="83"/>
      <c r="V944" s="81" t="str">
        <f t="shared" si="305"/>
        <v/>
      </c>
      <c r="W944" s="82">
        <f>IF(M944="organische Düngemittel",IF(OR($M944=0,L944&lt;&gt;0,X944&gt;0),"",IFERROR(VLOOKUP($E944,'SD Abgabe'!$A$32:$N$4326,'SD Abgabe'!$J$28,FALSE),)),)</f>
        <v>0</v>
      </c>
      <c r="X944" s="84"/>
      <c r="Y944" s="85" t="str">
        <f ca="1">IFERROR(VLOOKUP($E944,'SD Abgabe'!$A$32:$N$610,Y$20,FALSE),"")</f>
        <v/>
      </c>
      <c r="Z944" s="86" t="str">
        <f ca="1">IFERROR(IF(AND(J944&lt;&gt;"eigene Stoffe",VLOOKUP($E944,'SD Abgabe'!$A$32:$N$610,'SD Abgabe'!$G$28,FALSE)=0),"",IF($L944&lt;&gt;0,"",IFERROR(IF(AND(P944&gt;0,O944&lt;&gt;"",Q944&lt;&gt;"t TM"),VLOOKUP($E944,'SD Abgabe'!$A$32:$N$610,'SD Abgabe'!$G$28,FALSE)/O944*P944,VLOOKUP($E944,'SD Abgabe'!$A$32:$N$610,'SD Abgabe'!$G$28,FALSE)),""))),"")</f>
        <v/>
      </c>
      <c r="AA944" s="87"/>
      <c r="AB944" s="86" t="str">
        <f ca="1">IFERROR(IF(AND(J944&lt;&gt;"eigene Stoffe",VLOOKUP($E944,'SD Abgabe'!$A$32:$N$610,'SD Abgabe'!$H$28,FALSE)=0),"",IF($L944&lt;&gt;0,"",IFERROR(IF(AND(P944&gt;0,O944&lt;&gt;"",Q944&lt;&gt;"t TM"),VLOOKUP($E944,'SD Abgabe'!$A$32:$N$610,'SD Abgabe'!$H$28,FALSE)/O944*P944,VLOOKUP($E944,'SD Abgabe'!$A$32:$N$610,'SD Abgabe'!$H$28,FALSE)),""))),"")</f>
        <v/>
      </c>
      <c r="AC944" s="87"/>
      <c r="AD944" s="424" t="s">
        <v>667</v>
      </c>
      <c r="AE944" s="26" t="str">
        <f>IF($M944=0,"",IFERROR(VLOOKUP($E944,'SD Abgabe'!$A$32:$N$556,AE$20,FALSE),""))</f>
        <v/>
      </c>
      <c r="AF944" s="15">
        <f t="shared" ca="1" si="306"/>
        <v>0</v>
      </c>
      <c r="AG944">
        <f t="shared" ca="1" si="287"/>
        <v>0</v>
      </c>
      <c r="AH944">
        <f t="shared" ca="1" si="288"/>
        <v>0</v>
      </c>
      <c r="AI944">
        <f t="shared" ca="1" si="289"/>
        <v>0</v>
      </c>
      <c r="AJ944">
        <f t="shared" ca="1" si="290"/>
        <v>0</v>
      </c>
      <c r="AK944">
        <f t="shared" si="307"/>
        <v>0</v>
      </c>
      <c r="AL944" s="28" t="e">
        <f ca="1">COUNTIF(OFFSET('SD Abgabe'!$C$32,VLOOKUP(J944,Art_Abgabe,3,FALSE),0,VLOOKUP(J944,Art_Abgabe,4,FALSE)-VLOOKUP(J944,Art_Abgabe,3,FALSE)+1,1),K944)</f>
        <v>#N/A</v>
      </c>
      <c r="AM944" s="14">
        <f ca="1">COUNTIF(OFFSET('SD Abgabe'!$M$32,VLOOKUP(E944,'SD Abgabe'!$A$33:$X$485,'SD Abgabe'!$X$28,FALSE),0,1,VLOOKUP(E944,'SD Abgabe'!$A$33:$Y$485,'SD Abgabe'!$Y$28,FALSE)),M944)</f>
        <v>0</v>
      </c>
      <c r="AN944" s="91">
        <f t="shared" ca="1" si="291"/>
        <v>0</v>
      </c>
      <c r="AO944" s="98">
        <f t="shared" si="308"/>
        <v>3</v>
      </c>
      <c r="AP944" s="98">
        <f t="shared" si="292"/>
        <v>0</v>
      </c>
      <c r="AQ944" s="17" t="str">
        <f t="shared" si="293"/>
        <v>1900-1-Abgabe</v>
      </c>
    </row>
    <row r="945" spans="1:43">
      <c r="A945" s="98">
        <f t="shared" si="282"/>
        <v>0</v>
      </c>
      <c r="B945" s="98" t="str">
        <f>IF(C945=1,SUM($C$23:C945),"")</f>
        <v/>
      </c>
      <c r="C945" s="98">
        <f t="shared" si="283"/>
        <v>0</v>
      </c>
      <c r="D945" t="str">
        <f t="shared" si="302"/>
        <v>1900-1-Abgabe-</v>
      </c>
      <c r="E945" s="7" t="str">
        <f t="shared" ca="1" si="284"/>
        <v>-</v>
      </c>
      <c r="F945" s="7">
        <f t="shared" si="303"/>
        <v>1900</v>
      </c>
      <c r="G945" s="7">
        <f t="shared" si="304"/>
        <v>1</v>
      </c>
      <c r="H945" s="162">
        <f t="shared" si="294"/>
        <v>923</v>
      </c>
      <c r="I945" s="77"/>
      <c r="J945" s="78"/>
      <c r="K945" s="79"/>
      <c r="L945" s="80"/>
      <c r="M945" s="177"/>
      <c r="N945" s="309" t="str">
        <f t="shared" ca="1" si="285"/>
        <v/>
      </c>
      <c r="O945" s="310" t="str">
        <f ca="1">IFERROR(IF(VLOOKUP($E945,'SD Abgabe'!$A$32:$N$610,'SD Abgabe'!$D$28,FALSE)=0,"",VLOOKUP($E945,'SD Abgabe'!$A$32:$N$610,'SD Abgabe'!$D$28,FALSE)),"")</f>
        <v/>
      </c>
      <c r="P945" s="313"/>
      <c r="Q945" s="317" t="str">
        <f>IF(OR($M945=0,L945&lt;&gt;0),"",IFERROR(VLOOKUP($E945,'SD Abgabe'!$A$32:$N$610,'SD Abgabe'!$E$28,FALSE),""))</f>
        <v/>
      </c>
      <c r="R945" s="87"/>
      <c r="S945" s="81" t="str">
        <f t="shared" si="286"/>
        <v/>
      </c>
      <c r="T945" s="82">
        <f>IF(M945="Tierische Erzeugnisse",IF(OR($M945=0,L945&lt;&gt;0,U945&gt;0),"",IFERROR(VLOOKUP($E945,'SD Abgabe'!$A$32:$N$4326,'SD Abgabe'!$J$28,FALSE),0)),)</f>
        <v>0</v>
      </c>
      <c r="U945" s="83"/>
      <c r="V945" s="81" t="str">
        <f t="shared" si="305"/>
        <v/>
      </c>
      <c r="W945" s="82">
        <f>IF(M945="organische Düngemittel",IF(OR($M945=0,L945&lt;&gt;0,X945&gt;0),"",IFERROR(VLOOKUP($E945,'SD Abgabe'!$A$32:$N$4326,'SD Abgabe'!$J$28,FALSE),)),)</f>
        <v>0</v>
      </c>
      <c r="X945" s="84"/>
      <c r="Y945" s="85" t="str">
        <f ca="1">IFERROR(VLOOKUP($E945,'SD Abgabe'!$A$32:$N$610,Y$20,FALSE),"")</f>
        <v/>
      </c>
      <c r="Z945" s="86" t="str">
        <f ca="1">IFERROR(IF(AND(J945&lt;&gt;"eigene Stoffe",VLOOKUP($E945,'SD Abgabe'!$A$32:$N$610,'SD Abgabe'!$G$28,FALSE)=0),"",IF($L945&lt;&gt;0,"",IFERROR(IF(AND(P945&gt;0,O945&lt;&gt;"",Q945&lt;&gt;"t TM"),VLOOKUP($E945,'SD Abgabe'!$A$32:$N$610,'SD Abgabe'!$G$28,FALSE)/O945*P945,VLOOKUP($E945,'SD Abgabe'!$A$32:$N$610,'SD Abgabe'!$G$28,FALSE)),""))),"")</f>
        <v/>
      </c>
      <c r="AA945" s="87"/>
      <c r="AB945" s="86" t="str">
        <f ca="1">IFERROR(IF(AND(J945&lt;&gt;"eigene Stoffe",VLOOKUP($E945,'SD Abgabe'!$A$32:$N$610,'SD Abgabe'!$H$28,FALSE)=0),"",IF($L945&lt;&gt;0,"",IFERROR(IF(AND(P945&gt;0,O945&lt;&gt;"",Q945&lt;&gt;"t TM"),VLOOKUP($E945,'SD Abgabe'!$A$32:$N$610,'SD Abgabe'!$H$28,FALSE)/O945*P945,VLOOKUP($E945,'SD Abgabe'!$A$32:$N$610,'SD Abgabe'!$H$28,FALSE)),""))),"")</f>
        <v/>
      </c>
      <c r="AC945" s="87"/>
      <c r="AD945" s="424" t="s">
        <v>667</v>
      </c>
      <c r="AE945" s="26" t="str">
        <f>IF($M945=0,"",IFERROR(VLOOKUP($E945,'SD Abgabe'!$A$32:$N$556,AE$20,FALSE),""))</f>
        <v/>
      </c>
      <c r="AF945" s="15">
        <f t="shared" ca="1" si="306"/>
        <v>0</v>
      </c>
      <c r="AG945">
        <f t="shared" ca="1" si="287"/>
        <v>0</v>
      </c>
      <c r="AH945">
        <f t="shared" ca="1" si="288"/>
        <v>0</v>
      </c>
      <c r="AI945">
        <f t="shared" ca="1" si="289"/>
        <v>0</v>
      </c>
      <c r="AJ945">
        <f t="shared" ca="1" si="290"/>
        <v>0</v>
      </c>
      <c r="AK945">
        <f t="shared" si="307"/>
        <v>0</v>
      </c>
      <c r="AL945" s="28" t="e">
        <f ca="1">COUNTIF(OFFSET('SD Abgabe'!$C$32,VLOOKUP(J945,Art_Abgabe,3,FALSE),0,VLOOKUP(J945,Art_Abgabe,4,FALSE)-VLOOKUP(J945,Art_Abgabe,3,FALSE)+1,1),K945)</f>
        <v>#N/A</v>
      </c>
      <c r="AM945" s="14">
        <f ca="1">COUNTIF(OFFSET('SD Abgabe'!$M$32,VLOOKUP(E945,'SD Abgabe'!$A$33:$X$485,'SD Abgabe'!$X$28,FALSE),0,1,VLOOKUP(E945,'SD Abgabe'!$A$33:$Y$485,'SD Abgabe'!$Y$28,FALSE)),M945)</f>
        <v>0</v>
      </c>
      <c r="AN945" s="91">
        <f t="shared" ca="1" si="291"/>
        <v>0</v>
      </c>
      <c r="AO945" s="98">
        <f t="shared" si="308"/>
        <v>3</v>
      </c>
      <c r="AP945" s="98">
        <f t="shared" si="292"/>
        <v>0</v>
      </c>
      <c r="AQ945" s="17" t="str">
        <f t="shared" si="293"/>
        <v>1900-1-Abgabe</v>
      </c>
    </row>
    <row r="946" spans="1:43">
      <c r="A946" s="98">
        <f t="shared" si="282"/>
        <v>0</v>
      </c>
      <c r="B946" s="98" t="str">
        <f>IF(C946=1,SUM($C$23:C946),"")</f>
        <v/>
      </c>
      <c r="C946" s="98">
        <f t="shared" si="283"/>
        <v>0</v>
      </c>
      <c r="D946" t="str">
        <f t="shared" si="302"/>
        <v>1900-1-Abgabe-</v>
      </c>
      <c r="E946" s="7" t="str">
        <f t="shared" ca="1" si="284"/>
        <v>-</v>
      </c>
      <c r="F946" s="7">
        <f t="shared" si="303"/>
        <v>1900</v>
      </c>
      <c r="G946" s="7">
        <f t="shared" si="304"/>
        <v>1</v>
      </c>
      <c r="H946" s="162">
        <f t="shared" si="294"/>
        <v>924</v>
      </c>
      <c r="I946" s="77"/>
      <c r="J946" s="78"/>
      <c r="K946" s="79"/>
      <c r="L946" s="80"/>
      <c r="M946" s="177"/>
      <c r="N946" s="309" t="str">
        <f t="shared" ca="1" si="285"/>
        <v/>
      </c>
      <c r="O946" s="310" t="str">
        <f ca="1">IFERROR(IF(VLOOKUP($E946,'SD Abgabe'!$A$32:$N$610,'SD Abgabe'!$D$28,FALSE)=0,"",VLOOKUP($E946,'SD Abgabe'!$A$32:$N$610,'SD Abgabe'!$D$28,FALSE)),"")</f>
        <v/>
      </c>
      <c r="P946" s="313"/>
      <c r="Q946" s="317" t="str">
        <f>IF(OR($M946=0,L946&lt;&gt;0),"",IFERROR(VLOOKUP($E946,'SD Abgabe'!$A$32:$N$610,'SD Abgabe'!$E$28,FALSE),""))</f>
        <v/>
      </c>
      <c r="R946" s="87"/>
      <c r="S946" s="81" t="str">
        <f t="shared" si="286"/>
        <v/>
      </c>
      <c r="T946" s="82">
        <f>IF(M946="Tierische Erzeugnisse",IF(OR($M946=0,L946&lt;&gt;0,U946&gt;0),"",IFERROR(VLOOKUP($E946,'SD Abgabe'!$A$32:$N$4326,'SD Abgabe'!$J$28,FALSE),0)),)</f>
        <v>0</v>
      </c>
      <c r="U946" s="83"/>
      <c r="V946" s="81" t="str">
        <f t="shared" si="305"/>
        <v/>
      </c>
      <c r="W946" s="82">
        <f>IF(M946="organische Düngemittel",IF(OR($M946=0,L946&lt;&gt;0,X946&gt;0),"",IFERROR(VLOOKUP($E946,'SD Abgabe'!$A$32:$N$4326,'SD Abgabe'!$J$28,FALSE),)),)</f>
        <v>0</v>
      </c>
      <c r="X946" s="84"/>
      <c r="Y946" s="85" t="str">
        <f ca="1">IFERROR(VLOOKUP($E946,'SD Abgabe'!$A$32:$N$610,Y$20,FALSE),"")</f>
        <v/>
      </c>
      <c r="Z946" s="86" t="str">
        <f ca="1">IFERROR(IF(AND(J946&lt;&gt;"eigene Stoffe",VLOOKUP($E946,'SD Abgabe'!$A$32:$N$610,'SD Abgabe'!$G$28,FALSE)=0),"",IF($L946&lt;&gt;0,"",IFERROR(IF(AND(P946&gt;0,O946&lt;&gt;"",Q946&lt;&gt;"t TM"),VLOOKUP($E946,'SD Abgabe'!$A$32:$N$610,'SD Abgabe'!$G$28,FALSE)/O946*P946,VLOOKUP($E946,'SD Abgabe'!$A$32:$N$610,'SD Abgabe'!$G$28,FALSE)),""))),"")</f>
        <v/>
      </c>
      <c r="AA946" s="87"/>
      <c r="AB946" s="86" t="str">
        <f ca="1">IFERROR(IF(AND(J946&lt;&gt;"eigene Stoffe",VLOOKUP($E946,'SD Abgabe'!$A$32:$N$610,'SD Abgabe'!$H$28,FALSE)=0),"",IF($L946&lt;&gt;0,"",IFERROR(IF(AND(P946&gt;0,O946&lt;&gt;"",Q946&lt;&gt;"t TM"),VLOOKUP($E946,'SD Abgabe'!$A$32:$N$610,'SD Abgabe'!$H$28,FALSE)/O946*P946,VLOOKUP($E946,'SD Abgabe'!$A$32:$N$610,'SD Abgabe'!$H$28,FALSE)),""))),"")</f>
        <v/>
      </c>
      <c r="AC946" s="87"/>
      <c r="AD946" s="424" t="s">
        <v>667</v>
      </c>
      <c r="AE946" s="26" t="str">
        <f>IF($M946=0,"",IFERROR(VLOOKUP($E946,'SD Abgabe'!$A$32:$N$556,AE$20,FALSE),""))</f>
        <v/>
      </c>
      <c r="AF946" s="15">
        <f t="shared" ca="1" si="306"/>
        <v>0</v>
      </c>
      <c r="AG946">
        <f t="shared" ca="1" si="287"/>
        <v>0</v>
      </c>
      <c r="AH946">
        <f t="shared" ca="1" si="288"/>
        <v>0</v>
      </c>
      <c r="AI946">
        <f t="shared" ca="1" si="289"/>
        <v>0</v>
      </c>
      <c r="AJ946">
        <f t="shared" ca="1" si="290"/>
        <v>0</v>
      </c>
      <c r="AK946">
        <f t="shared" si="307"/>
        <v>0</v>
      </c>
      <c r="AL946" s="28" t="e">
        <f ca="1">COUNTIF(OFFSET('SD Abgabe'!$C$32,VLOOKUP(J946,Art_Abgabe,3,FALSE),0,VLOOKUP(J946,Art_Abgabe,4,FALSE)-VLOOKUP(J946,Art_Abgabe,3,FALSE)+1,1),K946)</f>
        <v>#N/A</v>
      </c>
      <c r="AM946" s="14">
        <f ca="1">COUNTIF(OFFSET('SD Abgabe'!$M$32,VLOOKUP(E946,'SD Abgabe'!$A$33:$X$485,'SD Abgabe'!$X$28,FALSE),0,1,VLOOKUP(E946,'SD Abgabe'!$A$33:$Y$485,'SD Abgabe'!$Y$28,FALSE)),M946)</f>
        <v>0</v>
      </c>
      <c r="AN946" s="91">
        <f t="shared" ca="1" si="291"/>
        <v>0</v>
      </c>
      <c r="AO946" s="98">
        <f t="shared" si="308"/>
        <v>3</v>
      </c>
      <c r="AP946" s="98">
        <f t="shared" si="292"/>
        <v>0</v>
      </c>
      <c r="AQ946" s="17" t="str">
        <f t="shared" si="293"/>
        <v>1900-1-Abgabe</v>
      </c>
    </row>
    <row r="947" spans="1:43">
      <c r="A947" s="98">
        <f t="shared" si="282"/>
        <v>0</v>
      </c>
      <c r="B947" s="98" t="str">
        <f>IF(C947=1,SUM($C$23:C947),"")</f>
        <v/>
      </c>
      <c r="C947" s="98">
        <f t="shared" si="283"/>
        <v>0</v>
      </c>
      <c r="D947" t="str">
        <f t="shared" si="302"/>
        <v>1900-1-Abgabe-</v>
      </c>
      <c r="E947" s="7" t="str">
        <f t="shared" ca="1" si="284"/>
        <v>-</v>
      </c>
      <c r="F947" s="7">
        <f t="shared" si="303"/>
        <v>1900</v>
      </c>
      <c r="G947" s="7">
        <f t="shared" si="304"/>
        <v>1</v>
      </c>
      <c r="H947" s="162">
        <f t="shared" si="294"/>
        <v>925</v>
      </c>
      <c r="I947" s="77"/>
      <c r="J947" s="78"/>
      <c r="K947" s="79"/>
      <c r="L947" s="80"/>
      <c r="M947" s="177"/>
      <c r="N947" s="309" t="str">
        <f t="shared" ca="1" si="285"/>
        <v/>
      </c>
      <c r="O947" s="310" t="str">
        <f ca="1">IFERROR(IF(VLOOKUP($E947,'SD Abgabe'!$A$32:$N$610,'SD Abgabe'!$D$28,FALSE)=0,"",VLOOKUP($E947,'SD Abgabe'!$A$32:$N$610,'SD Abgabe'!$D$28,FALSE)),"")</f>
        <v/>
      </c>
      <c r="P947" s="313"/>
      <c r="Q947" s="317" t="str">
        <f>IF(OR($M947=0,L947&lt;&gt;0),"",IFERROR(VLOOKUP($E947,'SD Abgabe'!$A$32:$N$610,'SD Abgabe'!$E$28,FALSE),""))</f>
        <v/>
      </c>
      <c r="R947" s="87"/>
      <c r="S947" s="81" t="str">
        <f t="shared" si="286"/>
        <v/>
      </c>
      <c r="T947" s="82">
        <f>IF(M947="Tierische Erzeugnisse",IF(OR($M947=0,L947&lt;&gt;0,U947&gt;0),"",IFERROR(VLOOKUP($E947,'SD Abgabe'!$A$32:$N$4326,'SD Abgabe'!$J$28,FALSE),0)),)</f>
        <v>0</v>
      </c>
      <c r="U947" s="83"/>
      <c r="V947" s="81" t="str">
        <f t="shared" si="305"/>
        <v/>
      </c>
      <c r="W947" s="82">
        <f>IF(M947="organische Düngemittel",IF(OR($M947=0,L947&lt;&gt;0,X947&gt;0),"",IFERROR(VLOOKUP($E947,'SD Abgabe'!$A$32:$N$4326,'SD Abgabe'!$J$28,FALSE),)),)</f>
        <v>0</v>
      </c>
      <c r="X947" s="84"/>
      <c r="Y947" s="85" t="str">
        <f ca="1">IFERROR(VLOOKUP($E947,'SD Abgabe'!$A$32:$N$610,Y$20,FALSE),"")</f>
        <v/>
      </c>
      <c r="Z947" s="86" t="str">
        <f ca="1">IFERROR(IF(AND(J947&lt;&gt;"eigene Stoffe",VLOOKUP($E947,'SD Abgabe'!$A$32:$N$610,'SD Abgabe'!$G$28,FALSE)=0),"",IF($L947&lt;&gt;0,"",IFERROR(IF(AND(P947&gt;0,O947&lt;&gt;"",Q947&lt;&gt;"t TM"),VLOOKUP($E947,'SD Abgabe'!$A$32:$N$610,'SD Abgabe'!$G$28,FALSE)/O947*P947,VLOOKUP($E947,'SD Abgabe'!$A$32:$N$610,'SD Abgabe'!$G$28,FALSE)),""))),"")</f>
        <v/>
      </c>
      <c r="AA947" s="87"/>
      <c r="AB947" s="86" t="str">
        <f ca="1">IFERROR(IF(AND(J947&lt;&gt;"eigene Stoffe",VLOOKUP($E947,'SD Abgabe'!$A$32:$N$610,'SD Abgabe'!$H$28,FALSE)=0),"",IF($L947&lt;&gt;0,"",IFERROR(IF(AND(P947&gt;0,O947&lt;&gt;"",Q947&lt;&gt;"t TM"),VLOOKUP($E947,'SD Abgabe'!$A$32:$N$610,'SD Abgabe'!$H$28,FALSE)/O947*P947,VLOOKUP($E947,'SD Abgabe'!$A$32:$N$610,'SD Abgabe'!$H$28,FALSE)),""))),"")</f>
        <v/>
      </c>
      <c r="AC947" s="87"/>
      <c r="AD947" s="424" t="s">
        <v>667</v>
      </c>
      <c r="AE947" s="26" t="str">
        <f>IF($M947=0,"",IFERROR(VLOOKUP($E947,'SD Abgabe'!$A$32:$N$556,AE$20,FALSE),""))</f>
        <v/>
      </c>
      <c r="AF947" s="15">
        <f t="shared" ca="1" si="306"/>
        <v>0</v>
      </c>
      <c r="AG947">
        <f t="shared" ca="1" si="287"/>
        <v>0</v>
      </c>
      <c r="AH947">
        <f t="shared" ca="1" si="288"/>
        <v>0</v>
      </c>
      <c r="AI947">
        <f t="shared" ca="1" si="289"/>
        <v>0</v>
      </c>
      <c r="AJ947">
        <f t="shared" ca="1" si="290"/>
        <v>0</v>
      </c>
      <c r="AK947">
        <f t="shared" si="307"/>
        <v>0</v>
      </c>
      <c r="AL947" s="28" t="e">
        <f ca="1">COUNTIF(OFFSET('SD Abgabe'!$C$32,VLOOKUP(J947,Art_Abgabe,3,FALSE),0,VLOOKUP(J947,Art_Abgabe,4,FALSE)-VLOOKUP(J947,Art_Abgabe,3,FALSE)+1,1),K947)</f>
        <v>#N/A</v>
      </c>
      <c r="AM947" s="14">
        <f ca="1">COUNTIF(OFFSET('SD Abgabe'!$M$32,VLOOKUP(E947,'SD Abgabe'!$A$33:$X$485,'SD Abgabe'!$X$28,FALSE),0,1,VLOOKUP(E947,'SD Abgabe'!$A$33:$Y$485,'SD Abgabe'!$Y$28,FALSE)),M947)</f>
        <v>0</v>
      </c>
      <c r="AN947" s="91">
        <f t="shared" ca="1" si="291"/>
        <v>0</v>
      </c>
      <c r="AO947" s="98">
        <f t="shared" si="308"/>
        <v>3</v>
      </c>
      <c r="AP947" s="98">
        <f t="shared" si="292"/>
        <v>0</v>
      </c>
      <c r="AQ947" s="17" t="str">
        <f t="shared" si="293"/>
        <v>1900-1-Abgabe</v>
      </c>
    </row>
    <row r="948" spans="1:43">
      <c r="A948" s="98">
        <f t="shared" si="282"/>
        <v>0</v>
      </c>
      <c r="B948" s="98" t="str">
        <f>IF(C948=1,SUM($C$23:C948),"")</f>
        <v/>
      </c>
      <c r="C948" s="98">
        <f t="shared" si="283"/>
        <v>0</v>
      </c>
      <c r="D948" t="str">
        <f t="shared" si="302"/>
        <v>1900-1-Abgabe-</v>
      </c>
      <c r="E948" s="7" t="str">
        <f t="shared" ca="1" si="284"/>
        <v>-</v>
      </c>
      <c r="F948" s="7">
        <f t="shared" si="303"/>
        <v>1900</v>
      </c>
      <c r="G948" s="7">
        <f t="shared" si="304"/>
        <v>1</v>
      </c>
      <c r="H948" s="162">
        <f t="shared" si="294"/>
        <v>926</v>
      </c>
      <c r="I948" s="77"/>
      <c r="J948" s="78"/>
      <c r="K948" s="79"/>
      <c r="L948" s="80"/>
      <c r="M948" s="177"/>
      <c r="N948" s="309" t="str">
        <f t="shared" ca="1" si="285"/>
        <v/>
      </c>
      <c r="O948" s="310" t="str">
        <f ca="1">IFERROR(IF(VLOOKUP($E948,'SD Abgabe'!$A$32:$N$610,'SD Abgabe'!$D$28,FALSE)=0,"",VLOOKUP($E948,'SD Abgabe'!$A$32:$N$610,'SD Abgabe'!$D$28,FALSE)),"")</f>
        <v/>
      </c>
      <c r="P948" s="313"/>
      <c r="Q948" s="317" t="str">
        <f>IF(OR($M948=0,L948&lt;&gt;0),"",IFERROR(VLOOKUP($E948,'SD Abgabe'!$A$32:$N$610,'SD Abgabe'!$E$28,FALSE),""))</f>
        <v/>
      </c>
      <c r="R948" s="87"/>
      <c r="S948" s="81" t="str">
        <f t="shared" si="286"/>
        <v/>
      </c>
      <c r="T948" s="82">
        <f>IF(M948="Tierische Erzeugnisse",IF(OR($M948=0,L948&lt;&gt;0,U948&gt;0),"",IFERROR(VLOOKUP($E948,'SD Abgabe'!$A$32:$N$4326,'SD Abgabe'!$J$28,FALSE),0)),)</f>
        <v>0</v>
      </c>
      <c r="U948" s="83"/>
      <c r="V948" s="81" t="str">
        <f t="shared" si="305"/>
        <v/>
      </c>
      <c r="W948" s="82">
        <f>IF(M948="organische Düngemittel",IF(OR($M948=0,L948&lt;&gt;0,X948&gt;0),"",IFERROR(VLOOKUP($E948,'SD Abgabe'!$A$32:$N$4326,'SD Abgabe'!$J$28,FALSE),)),)</f>
        <v>0</v>
      </c>
      <c r="X948" s="84"/>
      <c r="Y948" s="85" t="str">
        <f ca="1">IFERROR(VLOOKUP($E948,'SD Abgabe'!$A$32:$N$610,Y$20,FALSE),"")</f>
        <v/>
      </c>
      <c r="Z948" s="86" t="str">
        <f ca="1">IFERROR(IF(AND(J948&lt;&gt;"eigene Stoffe",VLOOKUP($E948,'SD Abgabe'!$A$32:$N$610,'SD Abgabe'!$G$28,FALSE)=0),"",IF($L948&lt;&gt;0,"",IFERROR(IF(AND(P948&gt;0,O948&lt;&gt;"",Q948&lt;&gt;"t TM"),VLOOKUP($E948,'SD Abgabe'!$A$32:$N$610,'SD Abgabe'!$G$28,FALSE)/O948*P948,VLOOKUP($E948,'SD Abgabe'!$A$32:$N$610,'SD Abgabe'!$G$28,FALSE)),""))),"")</f>
        <v/>
      </c>
      <c r="AA948" s="87"/>
      <c r="AB948" s="86" t="str">
        <f ca="1">IFERROR(IF(AND(J948&lt;&gt;"eigene Stoffe",VLOOKUP($E948,'SD Abgabe'!$A$32:$N$610,'SD Abgabe'!$H$28,FALSE)=0),"",IF($L948&lt;&gt;0,"",IFERROR(IF(AND(P948&gt;0,O948&lt;&gt;"",Q948&lt;&gt;"t TM"),VLOOKUP($E948,'SD Abgabe'!$A$32:$N$610,'SD Abgabe'!$H$28,FALSE)/O948*P948,VLOOKUP($E948,'SD Abgabe'!$A$32:$N$610,'SD Abgabe'!$H$28,FALSE)),""))),"")</f>
        <v/>
      </c>
      <c r="AC948" s="87"/>
      <c r="AD948" s="424" t="s">
        <v>667</v>
      </c>
      <c r="AE948" s="26" t="str">
        <f>IF($M948=0,"",IFERROR(VLOOKUP($E948,'SD Abgabe'!$A$32:$N$556,AE$20,FALSE),""))</f>
        <v/>
      </c>
      <c r="AF948" s="15">
        <f t="shared" ca="1" si="306"/>
        <v>0</v>
      </c>
      <c r="AG948">
        <f t="shared" ca="1" si="287"/>
        <v>0</v>
      </c>
      <c r="AH948">
        <f t="shared" ca="1" si="288"/>
        <v>0</v>
      </c>
      <c r="AI948">
        <f t="shared" ca="1" si="289"/>
        <v>0</v>
      </c>
      <c r="AJ948">
        <f t="shared" ca="1" si="290"/>
        <v>0</v>
      </c>
      <c r="AK948">
        <f t="shared" si="307"/>
        <v>0</v>
      </c>
      <c r="AL948" s="28" t="e">
        <f ca="1">COUNTIF(OFFSET('SD Abgabe'!$C$32,VLOOKUP(J948,Art_Abgabe,3,FALSE),0,VLOOKUP(J948,Art_Abgabe,4,FALSE)-VLOOKUP(J948,Art_Abgabe,3,FALSE)+1,1),K948)</f>
        <v>#N/A</v>
      </c>
      <c r="AM948" s="14">
        <f ca="1">COUNTIF(OFFSET('SD Abgabe'!$M$32,VLOOKUP(E948,'SD Abgabe'!$A$33:$X$485,'SD Abgabe'!$X$28,FALSE),0,1,VLOOKUP(E948,'SD Abgabe'!$A$33:$Y$485,'SD Abgabe'!$Y$28,FALSE)),M948)</f>
        <v>0</v>
      </c>
      <c r="AN948" s="91">
        <f t="shared" ca="1" si="291"/>
        <v>0</v>
      </c>
      <c r="AO948" s="98">
        <f t="shared" si="308"/>
        <v>3</v>
      </c>
      <c r="AP948" s="98">
        <f t="shared" si="292"/>
        <v>0</v>
      </c>
      <c r="AQ948" s="17" t="str">
        <f t="shared" si="293"/>
        <v>1900-1-Abgabe</v>
      </c>
    </row>
    <row r="949" spans="1:43">
      <c r="A949" s="98">
        <f t="shared" si="282"/>
        <v>0</v>
      </c>
      <c r="B949" s="98" t="str">
        <f>IF(C949=1,SUM($C$23:C949),"")</f>
        <v/>
      </c>
      <c r="C949" s="98">
        <f t="shared" si="283"/>
        <v>0</v>
      </c>
      <c r="D949" t="str">
        <f t="shared" si="302"/>
        <v>1900-1-Abgabe-</v>
      </c>
      <c r="E949" s="7" t="str">
        <f t="shared" ca="1" si="284"/>
        <v>-</v>
      </c>
      <c r="F949" s="7">
        <f t="shared" si="303"/>
        <v>1900</v>
      </c>
      <c r="G949" s="7">
        <f t="shared" si="304"/>
        <v>1</v>
      </c>
      <c r="H949" s="162">
        <f t="shared" si="294"/>
        <v>927</v>
      </c>
      <c r="I949" s="77"/>
      <c r="J949" s="78"/>
      <c r="K949" s="79"/>
      <c r="L949" s="80"/>
      <c r="M949" s="177"/>
      <c r="N949" s="309" t="str">
        <f t="shared" ca="1" si="285"/>
        <v/>
      </c>
      <c r="O949" s="310" t="str">
        <f ca="1">IFERROR(IF(VLOOKUP($E949,'SD Abgabe'!$A$32:$N$610,'SD Abgabe'!$D$28,FALSE)=0,"",VLOOKUP($E949,'SD Abgabe'!$A$32:$N$610,'SD Abgabe'!$D$28,FALSE)),"")</f>
        <v/>
      </c>
      <c r="P949" s="313"/>
      <c r="Q949" s="317" t="str">
        <f>IF(OR($M949=0,L949&lt;&gt;0),"",IFERROR(VLOOKUP($E949,'SD Abgabe'!$A$32:$N$610,'SD Abgabe'!$E$28,FALSE),""))</f>
        <v/>
      </c>
      <c r="R949" s="87"/>
      <c r="S949" s="81" t="str">
        <f t="shared" si="286"/>
        <v/>
      </c>
      <c r="T949" s="82">
        <f>IF(M949="Tierische Erzeugnisse",IF(OR($M949=0,L949&lt;&gt;0,U949&gt;0),"",IFERROR(VLOOKUP($E949,'SD Abgabe'!$A$32:$N$4326,'SD Abgabe'!$J$28,FALSE),0)),)</f>
        <v>0</v>
      </c>
      <c r="U949" s="83"/>
      <c r="V949" s="81" t="str">
        <f t="shared" si="305"/>
        <v/>
      </c>
      <c r="W949" s="82">
        <f>IF(M949="organische Düngemittel",IF(OR($M949=0,L949&lt;&gt;0,X949&gt;0),"",IFERROR(VLOOKUP($E949,'SD Abgabe'!$A$32:$N$4326,'SD Abgabe'!$J$28,FALSE),)),)</f>
        <v>0</v>
      </c>
      <c r="X949" s="84"/>
      <c r="Y949" s="85" t="str">
        <f ca="1">IFERROR(VLOOKUP($E949,'SD Abgabe'!$A$32:$N$610,Y$20,FALSE),"")</f>
        <v/>
      </c>
      <c r="Z949" s="86" t="str">
        <f ca="1">IFERROR(IF(AND(J949&lt;&gt;"eigene Stoffe",VLOOKUP($E949,'SD Abgabe'!$A$32:$N$610,'SD Abgabe'!$G$28,FALSE)=0),"",IF($L949&lt;&gt;0,"",IFERROR(IF(AND(P949&gt;0,O949&lt;&gt;"",Q949&lt;&gt;"t TM"),VLOOKUP($E949,'SD Abgabe'!$A$32:$N$610,'SD Abgabe'!$G$28,FALSE)/O949*P949,VLOOKUP($E949,'SD Abgabe'!$A$32:$N$610,'SD Abgabe'!$G$28,FALSE)),""))),"")</f>
        <v/>
      </c>
      <c r="AA949" s="87"/>
      <c r="AB949" s="86" t="str">
        <f ca="1">IFERROR(IF(AND(J949&lt;&gt;"eigene Stoffe",VLOOKUP($E949,'SD Abgabe'!$A$32:$N$610,'SD Abgabe'!$H$28,FALSE)=0),"",IF($L949&lt;&gt;0,"",IFERROR(IF(AND(P949&gt;0,O949&lt;&gt;"",Q949&lt;&gt;"t TM"),VLOOKUP($E949,'SD Abgabe'!$A$32:$N$610,'SD Abgabe'!$H$28,FALSE)/O949*P949,VLOOKUP($E949,'SD Abgabe'!$A$32:$N$610,'SD Abgabe'!$H$28,FALSE)),""))),"")</f>
        <v/>
      </c>
      <c r="AC949" s="87"/>
      <c r="AD949" s="424" t="s">
        <v>667</v>
      </c>
      <c r="AE949" s="26" t="str">
        <f>IF($M949=0,"",IFERROR(VLOOKUP($E949,'SD Abgabe'!$A$32:$N$556,AE$20,FALSE),""))</f>
        <v/>
      </c>
      <c r="AF949" s="15">
        <f t="shared" ca="1" si="306"/>
        <v>0</v>
      </c>
      <c r="AG949">
        <f t="shared" ca="1" si="287"/>
        <v>0</v>
      </c>
      <c r="AH949">
        <f t="shared" ca="1" si="288"/>
        <v>0</v>
      </c>
      <c r="AI949">
        <f t="shared" ca="1" si="289"/>
        <v>0</v>
      </c>
      <c r="AJ949">
        <f t="shared" ca="1" si="290"/>
        <v>0</v>
      </c>
      <c r="AK949">
        <f t="shared" si="307"/>
        <v>0</v>
      </c>
      <c r="AL949" s="28" t="e">
        <f ca="1">COUNTIF(OFFSET('SD Abgabe'!$C$32,VLOOKUP(J949,Art_Abgabe,3,FALSE),0,VLOOKUP(J949,Art_Abgabe,4,FALSE)-VLOOKUP(J949,Art_Abgabe,3,FALSE)+1,1),K949)</f>
        <v>#N/A</v>
      </c>
      <c r="AM949" s="14">
        <f ca="1">COUNTIF(OFFSET('SD Abgabe'!$M$32,VLOOKUP(E949,'SD Abgabe'!$A$33:$X$485,'SD Abgabe'!$X$28,FALSE),0,1,VLOOKUP(E949,'SD Abgabe'!$A$33:$Y$485,'SD Abgabe'!$Y$28,FALSE)),M949)</f>
        <v>0</v>
      </c>
      <c r="AN949" s="91">
        <f t="shared" ca="1" si="291"/>
        <v>0</v>
      </c>
      <c r="AO949" s="98">
        <f t="shared" si="308"/>
        <v>3</v>
      </c>
      <c r="AP949" s="98">
        <f t="shared" si="292"/>
        <v>0</v>
      </c>
      <c r="AQ949" s="17" t="str">
        <f t="shared" si="293"/>
        <v>1900-1-Abgabe</v>
      </c>
    </row>
    <row r="950" spans="1:43">
      <c r="A950" s="98">
        <f t="shared" si="282"/>
        <v>0</v>
      </c>
      <c r="B950" s="98" t="str">
        <f>IF(C950=1,SUM($C$23:C950),"")</f>
        <v/>
      </c>
      <c r="C950" s="98">
        <f t="shared" si="283"/>
        <v>0</v>
      </c>
      <c r="D950" t="str">
        <f t="shared" si="302"/>
        <v>1900-1-Abgabe-</v>
      </c>
      <c r="E950" s="7" t="str">
        <f t="shared" ca="1" si="284"/>
        <v>-</v>
      </c>
      <c r="F950" s="7">
        <f t="shared" si="303"/>
        <v>1900</v>
      </c>
      <c r="G950" s="7">
        <f t="shared" si="304"/>
        <v>1</v>
      </c>
      <c r="H950" s="162">
        <f t="shared" si="294"/>
        <v>928</v>
      </c>
      <c r="I950" s="77"/>
      <c r="J950" s="78"/>
      <c r="K950" s="79"/>
      <c r="L950" s="80"/>
      <c r="M950" s="177"/>
      <c r="N950" s="309" t="str">
        <f t="shared" ca="1" si="285"/>
        <v/>
      </c>
      <c r="O950" s="310" t="str">
        <f ca="1">IFERROR(IF(VLOOKUP($E950,'SD Abgabe'!$A$32:$N$610,'SD Abgabe'!$D$28,FALSE)=0,"",VLOOKUP($E950,'SD Abgabe'!$A$32:$N$610,'SD Abgabe'!$D$28,FALSE)),"")</f>
        <v/>
      </c>
      <c r="P950" s="313"/>
      <c r="Q950" s="317" t="str">
        <f>IF(OR($M950=0,L950&lt;&gt;0),"",IFERROR(VLOOKUP($E950,'SD Abgabe'!$A$32:$N$610,'SD Abgabe'!$E$28,FALSE),""))</f>
        <v/>
      </c>
      <c r="R950" s="87"/>
      <c r="S950" s="81" t="str">
        <f t="shared" si="286"/>
        <v/>
      </c>
      <c r="T950" s="82">
        <f>IF(M950="Tierische Erzeugnisse",IF(OR($M950=0,L950&lt;&gt;0,U950&gt;0),"",IFERROR(VLOOKUP($E950,'SD Abgabe'!$A$32:$N$4326,'SD Abgabe'!$J$28,FALSE),0)),)</f>
        <v>0</v>
      </c>
      <c r="U950" s="83"/>
      <c r="V950" s="81" t="str">
        <f t="shared" si="305"/>
        <v/>
      </c>
      <c r="W950" s="82">
        <f>IF(M950="organische Düngemittel",IF(OR($M950=0,L950&lt;&gt;0,X950&gt;0),"",IFERROR(VLOOKUP($E950,'SD Abgabe'!$A$32:$N$4326,'SD Abgabe'!$J$28,FALSE),)),)</f>
        <v>0</v>
      </c>
      <c r="X950" s="84"/>
      <c r="Y950" s="85" t="str">
        <f ca="1">IFERROR(VLOOKUP($E950,'SD Abgabe'!$A$32:$N$610,Y$20,FALSE),"")</f>
        <v/>
      </c>
      <c r="Z950" s="86" t="str">
        <f ca="1">IFERROR(IF(AND(J950&lt;&gt;"eigene Stoffe",VLOOKUP($E950,'SD Abgabe'!$A$32:$N$610,'SD Abgabe'!$G$28,FALSE)=0),"",IF($L950&lt;&gt;0,"",IFERROR(IF(AND(P950&gt;0,O950&lt;&gt;"",Q950&lt;&gt;"t TM"),VLOOKUP($E950,'SD Abgabe'!$A$32:$N$610,'SD Abgabe'!$G$28,FALSE)/O950*P950,VLOOKUP($E950,'SD Abgabe'!$A$32:$N$610,'SD Abgabe'!$G$28,FALSE)),""))),"")</f>
        <v/>
      </c>
      <c r="AA950" s="87"/>
      <c r="AB950" s="86" t="str">
        <f ca="1">IFERROR(IF(AND(J950&lt;&gt;"eigene Stoffe",VLOOKUP($E950,'SD Abgabe'!$A$32:$N$610,'SD Abgabe'!$H$28,FALSE)=0),"",IF($L950&lt;&gt;0,"",IFERROR(IF(AND(P950&gt;0,O950&lt;&gt;"",Q950&lt;&gt;"t TM"),VLOOKUP($E950,'SD Abgabe'!$A$32:$N$610,'SD Abgabe'!$H$28,FALSE)/O950*P950,VLOOKUP($E950,'SD Abgabe'!$A$32:$N$610,'SD Abgabe'!$H$28,FALSE)),""))),"")</f>
        <v/>
      </c>
      <c r="AC950" s="87"/>
      <c r="AD950" s="424" t="s">
        <v>667</v>
      </c>
      <c r="AE950" s="26" t="str">
        <f>IF($M950=0,"",IFERROR(VLOOKUP($E950,'SD Abgabe'!$A$32:$N$556,AE$20,FALSE),""))</f>
        <v/>
      </c>
      <c r="AF950" s="15">
        <f t="shared" ca="1" si="306"/>
        <v>0</v>
      </c>
      <c r="AG950">
        <f t="shared" ca="1" si="287"/>
        <v>0</v>
      </c>
      <c r="AH950">
        <f t="shared" ca="1" si="288"/>
        <v>0</v>
      </c>
      <c r="AI950">
        <f t="shared" ca="1" si="289"/>
        <v>0</v>
      </c>
      <c r="AJ950">
        <f t="shared" ca="1" si="290"/>
        <v>0</v>
      </c>
      <c r="AK950">
        <f t="shared" si="307"/>
        <v>0</v>
      </c>
      <c r="AL950" s="28" t="e">
        <f ca="1">COUNTIF(OFFSET('SD Abgabe'!$C$32,VLOOKUP(J950,Art_Abgabe,3,FALSE),0,VLOOKUP(J950,Art_Abgabe,4,FALSE)-VLOOKUP(J950,Art_Abgabe,3,FALSE)+1,1),K950)</f>
        <v>#N/A</v>
      </c>
      <c r="AM950" s="14">
        <f ca="1">COUNTIF(OFFSET('SD Abgabe'!$M$32,VLOOKUP(E950,'SD Abgabe'!$A$33:$X$485,'SD Abgabe'!$X$28,FALSE),0,1,VLOOKUP(E950,'SD Abgabe'!$A$33:$Y$485,'SD Abgabe'!$Y$28,FALSE)),M950)</f>
        <v>0</v>
      </c>
      <c r="AN950" s="91">
        <f t="shared" ca="1" si="291"/>
        <v>0</v>
      </c>
      <c r="AO950" s="98">
        <f t="shared" si="308"/>
        <v>3</v>
      </c>
      <c r="AP950" s="98">
        <f t="shared" si="292"/>
        <v>0</v>
      </c>
      <c r="AQ950" s="17" t="str">
        <f t="shared" si="293"/>
        <v>1900-1-Abgabe</v>
      </c>
    </row>
    <row r="951" spans="1:43">
      <c r="A951" s="98">
        <f t="shared" si="282"/>
        <v>0</v>
      </c>
      <c r="B951" s="98" t="str">
        <f>IF(C951=1,SUM($C$23:C951),"")</f>
        <v/>
      </c>
      <c r="C951" s="98">
        <f t="shared" si="283"/>
        <v>0</v>
      </c>
      <c r="D951" t="str">
        <f t="shared" si="302"/>
        <v>1900-1-Abgabe-</v>
      </c>
      <c r="E951" s="7" t="str">
        <f t="shared" ca="1" si="284"/>
        <v>-</v>
      </c>
      <c r="F951" s="7">
        <f t="shared" si="303"/>
        <v>1900</v>
      </c>
      <c r="G951" s="7">
        <f t="shared" si="304"/>
        <v>1</v>
      </c>
      <c r="H951" s="162">
        <f t="shared" si="294"/>
        <v>929</v>
      </c>
      <c r="I951" s="77"/>
      <c r="J951" s="78"/>
      <c r="K951" s="79"/>
      <c r="L951" s="80"/>
      <c r="M951" s="177"/>
      <c r="N951" s="309" t="str">
        <f t="shared" ca="1" si="285"/>
        <v/>
      </c>
      <c r="O951" s="310" t="str">
        <f ca="1">IFERROR(IF(VLOOKUP($E951,'SD Abgabe'!$A$32:$N$610,'SD Abgabe'!$D$28,FALSE)=0,"",VLOOKUP($E951,'SD Abgabe'!$A$32:$N$610,'SD Abgabe'!$D$28,FALSE)),"")</f>
        <v/>
      </c>
      <c r="P951" s="313"/>
      <c r="Q951" s="317" t="str">
        <f>IF(OR($M951=0,L951&lt;&gt;0),"",IFERROR(VLOOKUP($E951,'SD Abgabe'!$A$32:$N$610,'SD Abgabe'!$E$28,FALSE),""))</f>
        <v/>
      </c>
      <c r="R951" s="87"/>
      <c r="S951" s="81" t="str">
        <f t="shared" si="286"/>
        <v/>
      </c>
      <c r="T951" s="82">
        <f>IF(M951="Tierische Erzeugnisse",IF(OR($M951=0,L951&lt;&gt;0,U951&gt;0),"",IFERROR(VLOOKUP($E951,'SD Abgabe'!$A$32:$N$4326,'SD Abgabe'!$J$28,FALSE),0)),)</f>
        <v>0</v>
      </c>
      <c r="U951" s="83"/>
      <c r="V951" s="81" t="str">
        <f t="shared" si="305"/>
        <v/>
      </c>
      <c r="W951" s="82">
        <f>IF(M951="organische Düngemittel",IF(OR($M951=0,L951&lt;&gt;0,X951&gt;0),"",IFERROR(VLOOKUP($E951,'SD Abgabe'!$A$32:$N$4326,'SD Abgabe'!$J$28,FALSE),)),)</f>
        <v>0</v>
      </c>
      <c r="X951" s="84"/>
      <c r="Y951" s="85" t="str">
        <f ca="1">IFERROR(VLOOKUP($E951,'SD Abgabe'!$A$32:$N$610,Y$20,FALSE),"")</f>
        <v/>
      </c>
      <c r="Z951" s="86" t="str">
        <f ca="1">IFERROR(IF(AND(J951&lt;&gt;"eigene Stoffe",VLOOKUP($E951,'SD Abgabe'!$A$32:$N$610,'SD Abgabe'!$G$28,FALSE)=0),"",IF($L951&lt;&gt;0,"",IFERROR(IF(AND(P951&gt;0,O951&lt;&gt;"",Q951&lt;&gt;"t TM"),VLOOKUP($E951,'SD Abgabe'!$A$32:$N$610,'SD Abgabe'!$G$28,FALSE)/O951*P951,VLOOKUP($E951,'SD Abgabe'!$A$32:$N$610,'SD Abgabe'!$G$28,FALSE)),""))),"")</f>
        <v/>
      </c>
      <c r="AA951" s="87"/>
      <c r="AB951" s="86" t="str">
        <f ca="1">IFERROR(IF(AND(J951&lt;&gt;"eigene Stoffe",VLOOKUP($E951,'SD Abgabe'!$A$32:$N$610,'SD Abgabe'!$H$28,FALSE)=0),"",IF($L951&lt;&gt;0,"",IFERROR(IF(AND(P951&gt;0,O951&lt;&gt;"",Q951&lt;&gt;"t TM"),VLOOKUP($E951,'SD Abgabe'!$A$32:$N$610,'SD Abgabe'!$H$28,FALSE)/O951*P951,VLOOKUP($E951,'SD Abgabe'!$A$32:$N$610,'SD Abgabe'!$H$28,FALSE)),""))),"")</f>
        <v/>
      </c>
      <c r="AC951" s="87"/>
      <c r="AD951" s="424" t="s">
        <v>667</v>
      </c>
      <c r="AE951" s="26" t="str">
        <f>IF($M951=0,"",IFERROR(VLOOKUP($E951,'SD Abgabe'!$A$32:$N$556,AE$20,FALSE),""))</f>
        <v/>
      </c>
      <c r="AF951" s="15">
        <f t="shared" ca="1" si="306"/>
        <v>0</v>
      </c>
      <c r="AG951">
        <f t="shared" ca="1" si="287"/>
        <v>0</v>
      </c>
      <c r="AH951">
        <f t="shared" ca="1" si="288"/>
        <v>0</v>
      </c>
      <c r="AI951">
        <f t="shared" ca="1" si="289"/>
        <v>0</v>
      </c>
      <c r="AJ951">
        <f t="shared" ca="1" si="290"/>
        <v>0</v>
      </c>
      <c r="AK951">
        <f t="shared" si="307"/>
        <v>0</v>
      </c>
      <c r="AL951" s="28" t="e">
        <f ca="1">COUNTIF(OFFSET('SD Abgabe'!$C$32,VLOOKUP(J951,Art_Abgabe,3,FALSE),0,VLOOKUP(J951,Art_Abgabe,4,FALSE)-VLOOKUP(J951,Art_Abgabe,3,FALSE)+1,1),K951)</f>
        <v>#N/A</v>
      </c>
      <c r="AM951" s="14">
        <f ca="1">COUNTIF(OFFSET('SD Abgabe'!$M$32,VLOOKUP(E951,'SD Abgabe'!$A$33:$X$485,'SD Abgabe'!$X$28,FALSE),0,1,VLOOKUP(E951,'SD Abgabe'!$A$33:$Y$485,'SD Abgabe'!$Y$28,FALSE)),M951)</f>
        <v>0</v>
      </c>
      <c r="AN951" s="91">
        <f t="shared" ca="1" si="291"/>
        <v>0</v>
      </c>
      <c r="AO951" s="98">
        <f t="shared" si="308"/>
        <v>3</v>
      </c>
      <c r="AP951" s="98">
        <f t="shared" si="292"/>
        <v>0</v>
      </c>
      <c r="AQ951" s="17" t="str">
        <f t="shared" si="293"/>
        <v>1900-1-Abgabe</v>
      </c>
    </row>
    <row r="952" spans="1:43">
      <c r="A952" s="98">
        <f t="shared" si="282"/>
        <v>0</v>
      </c>
      <c r="B952" s="98" t="str">
        <f>IF(C952=1,SUM($C$23:C952),"")</f>
        <v/>
      </c>
      <c r="C952" s="98">
        <f t="shared" si="283"/>
        <v>0</v>
      </c>
      <c r="D952" t="str">
        <f t="shared" si="302"/>
        <v>1900-1-Abgabe-</v>
      </c>
      <c r="E952" s="7" t="str">
        <f t="shared" ca="1" si="284"/>
        <v>-</v>
      </c>
      <c r="F952" s="7">
        <f t="shared" si="303"/>
        <v>1900</v>
      </c>
      <c r="G952" s="7">
        <f t="shared" si="304"/>
        <v>1</v>
      </c>
      <c r="H952" s="162">
        <f t="shared" si="294"/>
        <v>930</v>
      </c>
      <c r="I952" s="77"/>
      <c r="J952" s="78"/>
      <c r="K952" s="79"/>
      <c r="L952" s="80"/>
      <c r="M952" s="177"/>
      <c r="N952" s="309" t="str">
        <f t="shared" ca="1" si="285"/>
        <v/>
      </c>
      <c r="O952" s="310" t="str">
        <f ca="1">IFERROR(IF(VLOOKUP($E952,'SD Abgabe'!$A$32:$N$610,'SD Abgabe'!$D$28,FALSE)=0,"",VLOOKUP($E952,'SD Abgabe'!$A$32:$N$610,'SD Abgabe'!$D$28,FALSE)),"")</f>
        <v/>
      </c>
      <c r="P952" s="313"/>
      <c r="Q952" s="317" t="str">
        <f>IF(OR($M952=0,L952&lt;&gt;0),"",IFERROR(VLOOKUP($E952,'SD Abgabe'!$A$32:$N$610,'SD Abgabe'!$E$28,FALSE),""))</f>
        <v/>
      </c>
      <c r="R952" s="87"/>
      <c r="S952" s="81" t="str">
        <f t="shared" si="286"/>
        <v/>
      </c>
      <c r="T952" s="82">
        <f>IF(M952="Tierische Erzeugnisse",IF(OR($M952=0,L952&lt;&gt;0,U952&gt;0),"",IFERROR(VLOOKUP($E952,'SD Abgabe'!$A$32:$N$4326,'SD Abgabe'!$J$28,FALSE),0)),)</f>
        <v>0</v>
      </c>
      <c r="U952" s="83"/>
      <c r="V952" s="81" t="str">
        <f t="shared" si="305"/>
        <v/>
      </c>
      <c r="W952" s="82">
        <f>IF(M952="organische Düngemittel",IF(OR($M952=0,L952&lt;&gt;0,X952&gt;0),"",IFERROR(VLOOKUP($E952,'SD Abgabe'!$A$32:$N$4326,'SD Abgabe'!$J$28,FALSE),)),)</f>
        <v>0</v>
      </c>
      <c r="X952" s="84"/>
      <c r="Y952" s="85" t="str">
        <f ca="1">IFERROR(VLOOKUP($E952,'SD Abgabe'!$A$32:$N$610,Y$20,FALSE),"")</f>
        <v/>
      </c>
      <c r="Z952" s="86" t="str">
        <f ca="1">IFERROR(IF(AND(J952&lt;&gt;"eigene Stoffe",VLOOKUP($E952,'SD Abgabe'!$A$32:$N$610,'SD Abgabe'!$G$28,FALSE)=0),"",IF($L952&lt;&gt;0,"",IFERROR(IF(AND(P952&gt;0,O952&lt;&gt;"",Q952&lt;&gt;"t TM"),VLOOKUP($E952,'SD Abgabe'!$A$32:$N$610,'SD Abgabe'!$G$28,FALSE)/O952*P952,VLOOKUP($E952,'SD Abgabe'!$A$32:$N$610,'SD Abgabe'!$G$28,FALSE)),""))),"")</f>
        <v/>
      </c>
      <c r="AA952" s="87"/>
      <c r="AB952" s="86" t="str">
        <f ca="1">IFERROR(IF(AND(J952&lt;&gt;"eigene Stoffe",VLOOKUP($E952,'SD Abgabe'!$A$32:$N$610,'SD Abgabe'!$H$28,FALSE)=0),"",IF($L952&lt;&gt;0,"",IFERROR(IF(AND(P952&gt;0,O952&lt;&gt;"",Q952&lt;&gt;"t TM"),VLOOKUP($E952,'SD Abgabe'!$A$32:$N$610,'SD Abgabe'!$H$28,FALSE)/O952*P952,VLOOKUP($E952,'SD Abgabe'!$A$32:$N$610,'SD Abgabe'!$H$28,FALSE)),""))),"")</f>
        <v/>
      </c>
      <c r="AC952" s="87"/>
      <c r="AD952" s="424" t="s">
        <v>667</v>
      </c>
      <c r="AE952" s="26" t="str">
        <f>IF($M952=0,"",IFERROR(VLOOKUP($E952,'SD Abgabe'!$A$32:$N$556,AE$20,FALSE),""))</f>
        <v/>
      </c>
      <c r="AF952" s="15">
        <f t="shared" ca="1" si="306"/>
        <v>0</v>
      </c>
      <c r="AG952">
        <f t="shared" ca="1" si="287"/>
        <v>0</v>
      </c>
      <c r="AH952">
        <f t="shared" ca="1" si="288"/>
        <v>0</v>
      </c>
      <c r="AI952">
        <f t="shared" ca="1" si="289"/>
        <v>0</v>
      </c>
      <c r="AJ952">
        <f t="shared" ca="1" si="290"/>
        <v>0</v>
      </c>
      <c r="AK952">
        <f t="shared" si="307"/>
        <v>0</v>
      </c>
      <c r="AL952" s="28" t="e">
        <f ca="1">COUNTIF(OFFSET('SD Abgabe'!$C$32,VLOOKUP(J952,Art_Abgabe,3,FALSE),0,VLOOKUP(J952,Art_Abgabe,4,FALSE)-VLOOKUP(J952,Art_Abgabe,3,FALSE)+1,1),K952)</f>
        <v>#N/A</v>
      </c>
      <c r="AM952" s="14">
        <f ca="1">COUNTIF(OFFSET('SD Abgabe'!$M$32,VLOOKUP(E952,'SD Abgabe'!$A$33:$X$485,'SD Abgabe'!$X$28,FALSE),0,1,VLOOKUP(E952,'SD Abgabe'!$A$33:$Y$485,'SD Abgabe'!$Y$28,FALSE)),M952)</f>
        <v>0</v>
      </c>
      <c r="AN952" s="91">
        <f t="shared" ca="1" si="291"/>
        <v>0</v>
      </c>
      <c r="AO952" s="98">
        <f t="shared" si="308"/>
        <v>3</v>
      </c>
      <c r="AP952" s="98">
        <f t="shared" si="292"/>
        <v>0</v>
      </c>
      <c r="AQ952" s="17" t="str">
        <f t="shared" si="293"/>
        <v>1900-1-Abgabe</v>
      </c>
    </row>
    <row r="953" spans="1:43">
      <c r="A953" s="98">
        <f t="shared" si="282"/>
        <v>0</v>
      </c>
      <c r="B953" s="98" t="str">
        <f>IF(C953=1,SUM($C$23:C953),"")</f>
        <v/>
      </c>
      <c r="C953" s="98">
        <f t="shared" si="283"/>
        <v>0</v>
      </c>
      <c r="D953" t="str">
        <f t="shared" si="302"/>
        <v>1900-1-Abgabe-</v>
      </c>
      <c r="E953" s="7" t="str">
        <f t="shared" ca="1" si="284"/>
        <v>-</v>
      </c>
      <c r="F953" s="7">
        <f t="shared" si="303"/>
        <v>1900</v>
      </c>
      <c r="G953" s="7">
        <f t="shared" si="304"/>
        <v>1</v>
      </c>
      <c r="H953" s="162">
        <f t="shared" si="294"/>
        <v>931</v>
      </c>
      <c r="I953" s="77"/>
      <c r="J953" s="78"/>
      <c r="K953" s="79"/>
      <c r="L953" s="80"/>
      <c r="M953" s="177"/>
      <c r="N953" s="309" t="str">
        <f t="shared" ca="1" si="285"/>
        <v/>
      </c>
      <c r="O953" s="310" t="str">
        <f ca="1">IFERROR(IF(VLOOKUP($E953,'SD Abgabe'!$A$32:$N$610,'SD Abgabe'!$D$28,FALSE)=0,"",VLOOKUP($E953,'SD Abgabe'!$A$32:$N$610,'SD Abgabe'!$D$28,FALSE)),"")</f>
        <v/>
      </c>
      <c r="P953" s="313"/>
      <c r="Q953" s="317" t="str">
        <f>IF(OR($M953=0,L953&lt;&gt;0),"",IFERROR(VLOOKUP($E953,'SD Abgabe'!$A$32:$N$610,'SD Abgabe'!$E$28,FALSE),""))</f>
        <v/>
      </c>
      <c r="R953" s="87"/>
      <c r="S953" s="81" t="str">
        <f t="shared" si="286"/>
        <v/>
      </c>
      <c r="T953" s="82">
        <f>IF(M953="Tierische Erzeugnisse",IF(OR($M953=0,L953&lt;&gt;0,U953&gt;0),"",IFERROR(VLOOKUP($E953,'SD Abgabe'!$A$32:$N$4326,'SD Abgabe'!$J$28,FALSE),0)),)</f>
        <v>0</v>
      </c>
      <c r="U953" s="83"/>
      <c r="V953" s="81" t="str">
        <f t="shared" si="305"/>
        <v/>
      </c>
      <c r="W953" s="82">
        <f>IF(M953="organische Düngemittel",IF(OR($M953=0,L953&lt;&gt;0,X953&gt;0),"",IFERROR(VLOOKUP($E953,'SD Abgabe'!$A$32:$N$4326,'SD Abgabe'!$J$28,FALSE),)),)</f>
        <v>0</v>
      </c>
      <c r="X953" s="84"/>
      <c r="Y953" s="85" t="str">
        <f ca="1">IFERROR(VLOOKUP($E953,'SD Abgabe'!$A$32:$N$610,Y$20,FALSE),"")</f>
        <v/>
      </c>
      <c r="Z953" s="86" t="str">
        <f ca="1">IFERROR(IF(AND(J953&lt;&gt;"eigene Stoffe",VLOOKUP($E953,'SD Abgabe'!$A$32:$N$610,'SD Abgabe'!$G$28,FALSE)=0),"",IF($L953&lt;&gt;0,"",IFERROR(IF(AND(P953&gt;0,O953&lt;&gt;"",Q953&lt;&gt;"t TM"),VLOOKUP($E953,'SD Abgabe'!$A$32:$N$610,'SD Abgabe'!$G$28,FALSE)/O953*P953,VLOOKUP($E953,'SD Abgabe'!$A$32:$N$610,'SD Abgabe'!$G$28,FALSE)),""))),"")</f>
        <v/>
      </c>
      <c r="AA953" s="87"/>
      <c r="AB953" s="86" t="str">
        <f ca="1">IFERROR(IF(AND(J953&lt;&gt;"eigene Stoffe",VLOOKUP($E953,'SD Abgabe'!$A$32:$N$610,'SD Abgabe'!$H$28,FALSE)=0),"",IF($L953&lt;&gt;0,"",IFERROR(IF(AND(P953&gt;0,O953&lt;&gt;"",Q953&lt;&gt;"t TM"),VLOOKUP($E953,'SD Abgabe'!$A$32:$N$610,'SD Abgabe'!$H$28,FALSE)/O953*P953,VLOOKUP($E953,'SD Abgabe'!$A$32:$N$610,'SD Abgabe'!$H$28,FALSE)),""))),"")</f>
        <v/>
      </c>
      <c r="AC953" s="87"/>
      <c r="AD953" s="424" t="s">
        <v>667</v>
      </c>
      <c r="AE953" s="26" t="str">
        <f>IF($M953=0,"",IFERROR(VLOOKUP($E953,'SD Abgabe'!$A$32:$N$556,AE$20,FALSE),""))</f>
        <v/>
      </c>
      <c r="AF953" s="15">
        <f t="shared" ca="1" si="306"/>
        <v>0</v>
      </c>
      <c r="AG953">
        <f t="shared" ca="1" si="287"/>
        <v>0</v>
      </c>
      <c r="AH953">
        <f t="shared" ca="1" si="288"/>
        <v>0</v>
      </c>
      <c r="AI953">
        <f t="shared" ca="1" si="289"/>
        <v>0</v>
      </c>
      <c r="AJ953">
        <f t="shared" ca="1" si="290"/>
        <v>0</v>
      </c>
      <c r="AK953">
        <f t="shared" si="307"/>
        <v>0</v>
      </c>
      <c r="AL953" s="28" t="e">
        <f ca="1">COUNTIF(OFFSET('SD Abgabe'!$C$32,VLOOKUP(J953,Art_Abgabe,3,FALSE),0,VLOOKUP(J953,Art_Abgabe,4,FALSE)-VLOOKUP(J953,Art_Abgabe,3,FALSE)+1,1),K953)</f>
        <v>#N/A</v>
      </c>
      <c r="AM953" s="14">
        <f ca="1">COUNTIF(OFFSET('SD Abgabe'!$M$32,VLOOKUP(E953,'SD Abgabe'!$A$33:$X$485,'SD Abgabe'!$X$28,FALSE),0,1,VLOOKUP(E953,'SD Abgabe'!$A$33:$Y$485,'SD Abgabe'!$Y$28,FALSE)),M953)</f>
        <v>0</v>
      </c>
      <c r="AN953" s="91">
        <f t="shared" ca="1" si="291"/>
        <v>0</v>
      </c>
      <c r="AO953" s="98">
        <f t="shared" si="308"/>
        <v>3</v>
      </c>
      <c r="AP953" s="98">
        <f t="shared" si="292"/>
        <v>0</v>
      </c>
      <c r="AQ953" s="17" t="str">
        <f t="shared" si="293"/>
        <v>1900-1-Abgabe</v>
      </c>
    </row>
    <row r="954" spans="1:43">
      <c r="A954" s="98">
        <f t="shared" si="282"/>
        <v>0</v>
      </c>
      <c r="B954" s="98" t="str">
        <f>IF(C954=1,SUM($C$23:C954),"")</f>
        <v/>
      </c>
      <c r="C954" s="98">
        <f t="shared" si="283"/>
        <v>0</v>
      </c>
      <c r="D954" t="str">
        <f t="shared" si="302"/>
        <v>1900-1-Abgabe-</v>
      </c>
      <c r="E954" s="7" t="str">
        <f t="shared" ca="1" si="284"/>
        <v>-</v>
      </c>
      <c r="F954" s="7">
        <f t="shared" si="303"/>
        <v>1900</v>
      </c>
      <c r="G954" s="7">
        <f t="shared" si="304"/>
        <v>1</v>
      </c>
      <c r="H954" s="162">
        <f t="shared" si="294"/>
        <v>932</v>
      </c>
      <c r="I954" s="77"/>
      <c r="J954" s="78"/>
      <c r="K954" s="79"/>
      <c r="L954" s="80"/>
      <c r="M954" s="177"/>
      <c r="N954" s="309" t="str">
        <f t="shared" ca="1" si="285"/>
        <v/>
      </c>
      <c r="O954" s="310" t="str">
        <f ca="1">IFERROR(IF(VLOOKUP($E954,'SD Abgabe'!$A$32:$N$610,'SD Abgabe'!$D$28,FALSE)=0,"",VLOOKUP($E954,'SD Abgabe'!$A$32:$N$610,'SD Abgabe'!$D$28,FALSE)),"")</f>
        <v/>
      </c>
      <c r="P954" s="313"/>
      <c r="Q954" s="317" t="str">
        <f>IF(OR($M954=0,L954&lt;&gt;0),"",IFERROR(VLOOKUP($E954,'SD Abgabe'!$A$32:$N$610,'SD Abgabe'!$E$28,FALSE),""))</f>
        <v/>
      </c>
      <c r="R954" s="87"/>
      <c r="S954" s="81" t="str">
        <f t="shared" si="286"/>
        <v/>
      </c>
      <c r="T954" s="82">
        <f>IF(M954="Tierische Erzeugnisse",IF(OR($M954=0,L954&lt;&gt;0,U954&gt;0),"",IFERROR(VLOOKUP($E954,'SD Abgabe'!$A$32:$N$4326,'SD Abgabe'!$J$28,FALSE),0)),)</f>
        <v>0</v>
      </c>
      <c r="U954" s="83"/>
      <c r="V954" s="81" t="str">
        <f t="shared" si="305"/>
        <v/>
      </c>
      <c r="W954" s="82">
        <f>IF(M954="organische Düngemittel",IF(OR($M954=0,L954&lt;&gt;0,X954&gt;0),"",IFERROR(VLOOKUP($E954,'SD Abgabe'!$A$32:$N$4326,'SD Abgabe'!$J$28,FALSE),)),)</f>
        <v>0</v>
      </c>
      <c r="X954" s="84"/>
      <c r="Y954" s="85" t="str">
        <f ca="1">IFERROR(VLOOKUP($E954,'SD Abgabe'!$A$32:$N$610,Y$20,FALSE),"")</f>
        <v/>
      </c>
      <c r="Z954" s="86" t="str">
        <f ca="1">IFERROR(IF(AND(J954&lt;&gt;"eigene Stoffe",VLOOKUP($E954,'SD Abgabe'!$A$32:$N$610,'SD Abgabe'!$G$28,FALSE)=0),"",IF($L954&lt;&gt;0,"",IFERROR(IF(AND(P954&gt;0,O954&lt;&gt;"",Q954&lt;&gt;"t TM"),VLOOKUP($E954,'SD Abgabe'!$A$32:$N$610,'SD Abgabe'!$G$28,FALSE)/O954*P954,VLOOKUP($E954,'SD Abgabe'!$A$32:$N$610,'SD Abgabe'!$G$28,FALSE)),""))),"")</f>
        <v/>
      </c>
      <c r="AA954" s="87"/>
      <c r="AB954" s="86" t="str">
        <f ca="1">IFERROR(IF(AND(J954&lt;&gt;"eigene Stoffe",VLOOKUP($E954,'SD Abgabe'!$A$32:$N$610,'SD Abgabe'!$H$28,FALSE)=0),"",IF($L954&lt;&gt;0,"",IFERROR(IF(AND(P954&gt;0,O954&lt;&gt;"",Q954&lt;&gt;"t TM"),VLOOKUP($E954,'SD Abgabe'!$A$32:$N$610,'SD Abgabe'!$H$28,FALSE)/O954*P954,VLOOKUP($E954,'SD Abgabe'!$A$32:$N$610,'SD Abgabe'!$H$28,FALSE)),""))),"")</f>
        <v/>
      </c>
      <c r="AC954" s="87"/>
      <c r="AD954" s="424" t="s">
        <v>667</v>
      </c>
      <c r="AE954" s="26" t="str">
        <f>IF($M954=0,"",IFERROR(VLOOKUP($E954,'SD Abgabe'!$A$32:$N$556,AE$20,FALSE),""))</f>
        <v/>
      </c>
      <c r="AF954" s="15">
        <f t="shared" ca="1" si="306"/>
        <v>0</v>
      </c>
      <c r="AG954">
        <f t="shared" ca="1" si="287"/>
        <v>0</v>
      </c>
      <c r="AH954">
        <f t="shared" ca="1" si="288"/>
        <v>0</v>
      </c>
      <c r="AI954">
        <f t="shared" ca="1" si="289"/>
        <v>0</v>
      </c>
      <c r="AJ954">
        <f t="shared" ca="1" si="290"/>
        <v>0</v>
      </c>
      <c r="AK954">
        <f t="shared" si="307"/>
        <v>0</v>
      </c>
      <c r="AL954" s="28" t="e">
        <f ca="1">COUNTIF(OFFSET('SD Abgabe'!$C$32,VLOOKUP(J954,Art_Abgabe,3,FALSE),0,VLOOKUP(J954,Art_Abgabe,4,FALSE)-VLOOKUP(J954,Art_Abgabe,3,FALSE)+1,1),K954)</f>
        <v>#N/A</v>
      </c>
      <c r="AM954" s="14">
        <f ca="1">COUNTIF(OFFSET('SD Abgabe'!$M$32,VLOOKUP(E954,'SD Abgabe'!$A$33:$X$485,'SD Abgabe'!$X$28,FALSE),0,1,VLOOKUP(E954,'SD Abgabe'!$A$33:$Y$485,'SD Abgabe'!$Y$28,FALSE)),M954)</f>
        <v>0</v>
      </c>
      <c r="AN954" s="91">
        <f t="shared" ca="1" si="291"/>
        <v>0</v>
      </c>
      <c r="AO954" s="98">
        <f t="shared" si="308"/>
        <v>3</v>
      </c>
      <c r="AP954" s="98">
        <f t="shared" si="292"/>
        <v>0</v>
      </c>
      <c r="AQ954" s="17" t="str">
        <f t="shared" si="293"/>
        <v>1900-1-Abgabe</v>
      </c>
    </row>
    <row r="955" spans="1:43">
      <c r="A955" s="98">
        <f t="shared" si="282"/>
        <v>0</v>
      </c>
      <c r="B955" s="98" t="str">
        <f>IF(C955=1,SUM($C$23:C955),"")</f>
        <v/>
      </c>
      <c r="C955" s="98">
        <f t="shared" si="283"/>
        <v>0</v>
      </c>
      <c r="D955" t="str">
        <f t="shared" si="302"/>
        <v>1900-1-Abgabe-</v>
      </c>
      <c r="E955" s="7" t="str">
        <f t="shared" ca="1" si="284"/>
        <v>-</v>
      </c>
      <c r="F955" s="7">
        <f t="shared" si="303"/>
        <v>1900</v>
      </c>
      <c r="G955" s="7">
        <f t="shared" si="304"/>
        <v>1</v>
      </c>
      <c r="H955" s="162">
        <f t="shared" si="294"/>
        <v>933</v>
      </c>
      <c r="I955" s="77"/>
      <c r="J955" s="78"/>
      <c r="K955" s="79"/>
      <c r="L955" s="80"/>
      <c r="M955" s="177"/>
      <c r="N955" s="309" t="str">
        <f t="shared" ca="1" si="285"/>
        <v/>
      </c>
      <c r="O955" s="310" t="str">
        <f ca="1">IFERROR(IF(VLOOKUP($E955,'SD Abgabe'!$A$32:$N$610,'SD Abgabe'!$D$28,FALSE)=0,"",VLOOKUP($E955,'SD Abgabe'!$A$32:$N$610,'SD Abgabe'!$D$28,FALSE)),"")</f>
        <v/>
      </c>
      <c r="P955" s="313"/>
      <c r="Q955" s="317" t="str">
        <f>IF(OR($M955=0,L955&lt;&gt;0),"",IFERROR(VLOOKUP($E955,'SD Abgabe'!$A$32:$N$610,'SD Abgabe'!$E$28,FALSE),""))</f>
        <v/>
      </c>
      <c r="R955" s="87"/>
      <c r="S955" s="81" t="str">
        <f t="shared" si="286"/>
        <v/>
      </c>
      <c r="T955" s="82">
        <f>IF(M955="Tierische Erzeugnisse",IF(OR($M955=0,L955&lt;&gt;0,U955&gt;0),"",IFERROR(VLOOKUP($E955,'SD Abgabe'!$A$32:$N$4326,'SD Abgabe'!$J$28,FALSE),0)),)</f>
        <v>0</v>
      </c>
      <c r="U955" s="83"/>
      <c r="V955" s="81" t="str">
        <f t="shared" si="305"/>
        <v/>
      </c>
      <c r="W955" s="82">
        <f>IF(M955="organische Düngemittel",IF(OR($M955=0,L955&lt;&gt;0,X955&gt;0),"",IFERROR(VLOOKUP($E955,'SD Abgabe'!$A$32:$N$4326,'SD Abgabe'!$J$28,FALSE),)),)</f>
        <v>0</v>
      </c>
      <c r="X955" s="84"/>
      <c r="Y955" s="85" t="str">
        <f ca="1">IFERROR(VLOOKUP($E955,'SD Abgabe'!$A$32:$N$610,Y$20,FALSE),"")</f>
        <v/>
      </c>
      <c r="Z955" s="86" t="str">
        <f ca="1">IFERROR(IF(AND(J955&lt;&gt;"eigene Stoffe",VLOOKUP($E955,'SD Abgabe'!$A$32:$N$610,'SD Abgabe'!$G$28,FALSE)=0),"",IF($L955&lt;&gt;0,"",IFERROR(IF(AND(P955&gt;0,O955&lt;&gt;"",Q955&lt;&gt;"t TM"),VLOOKUP($E955,'SD Abgabe'!$A$32:$N$610,'SD Abgabe'!$G$28,FALSE)/O955*P955,VLOOKUP($E955,'SD Abgabe'!$A$32:$N$610,'SD Abgabe'!$G$28,FALSE)),""))),"")</f>
        <v/>
      </c>
      <c r="AA955" s="87"/>
      <c r="AB955" s="86" t="str">
        <f ca="1">IFERROR(IF(AND(J955&lt;&gt;"eigene Stoffe",VLOOKUP($E955,'SD Abgabe'!$A$32:$N$610,'SD Abgabe'!$H$28,FALSE)=0),"",IF($L955&lt;&gt;0,"",IFERROR(IF(AND(P955&gt;0,O955&lt;&gt;"",Q955&lt;&gt;"t TM"),VLOOKUP($E955,'SD Abgabe'!$A$32:$N$610,'SD Abgabe'!$H$28,FALSE)/O955*P955,VLOOKUP($E955,'SD Abgabe'!$A$32:$N$610,'SD Abgabe'!$H$28,FALSE)),""))),"")</f>
        <v/>
      </c>
      <c r="AC955" s="87"/>
      <c r="AD955" s="424" t="s">
        <v>667</v>
      </c>
      <c r="AE955" s="26" t="str">
        <f>IF($M955=0,"",IFERROR(VLOOKUP($E955,'SD Abgabe'!$A$32:$N$556,AE$20,FALSE),""))</f>
        <v/>
      </c>
      <c r="AF955" s="15">
        <f t="shared" ca="1" si="306"/>
        <v>0</v>
      </c>
      <c r="AG955">
        <f t="shared" ca="1" si="287"/>
        <v>0</v>
      </c>
      <c r="AH955">
        <f t="shared" ca="1" si="288"/>
        <v>0</v>
      </c>
      <c r="AI955">
        <f t="shared" ca="1" si="289"/>
        <v>0</v>
      </c>
      <c r="AJ955">
        <f t="shared" ca="1" si="290"/>
        <v>0</v>
      </c>
      <c r="AK955">
        <f t="shared" si="307"/>
        <v>0</v>
      </c>
      <c r="AL955" s="28" t="e">
        <f ca="1">COUNTIF(OFFSET('SD Abgabe'!$C$32,VLOOKUP(J955,Art_Abgabe,3,FALSE),0,VLOOKUP(J955,Art_Abgabe,4,FALSE)-VLOOKUP(J955,Art_Abgabe,3,FALSE)+1,1),K955)</f>
        <v>#N/A</v>
      </c>
      <c r="AM955" s="14">
        <f ca="1">COUNTIF(OFFSET('SD Abgabe'!$M$32,VLOOKUP(E955,'SD Abgabe'!$A$33:$X$485,'SD Abgabe'!$X$28,FALSE),0,1,VLOOKUP(E955,'SD Abgabe'!$A$33:$Y$485,'SD Abgabe'!$Y$28,FALSE)),M955)</f>
        <v>0</v>
      </c>
      <c r="AN955" s="91">
        <f t="shared" ca="1" si="291"/>
        <v>0</v>
      </c>
      <c r="AO955" s="98">
        <f t="shared" si="308"/>
        <v>3</v>
      </c>
      <c r="AP955" s="98">
        <f t="shared" si="292"/>
        <v>0</v>
      </c>
      <c r="AQ955" s="17" t="str">
        <f t="shared" si="293"/>
        <v>1900-1-Abgabe</v>
      </c>
    </row>
    <row r="956" spans="1:43">
      <c r="A956" s="98">
        <f t="shared" si="282"/>
        <v>0</v>
      </c>
      <c r="B956" s="98" t="str">
        <f>IF(C956=1,SUM($C$23:C956),"")</f>
        <v/>
      </c>
      <c r="C956" s="98">
        <f t="shared" si="283"/>
        <v>0</v>
      </c>
      <c r="D956" t="str">
        <f t="shared" si="302"/>
        <v>1900-1-Abgabe-</v>
      </c>
      <c r="E956" s="7" t="str">
        <f t="shared" ca="1" si="284"/>
        <v>-</v>
      </c>
      <c r="F956" s="7">
        <f t="shared" si="303"/>
        <v>1900</v>
      </c>
      <c r="G956" s="7">
        <f t="shared" si="304"/>
        <v>1</v>
      </c>
      <c r="H956" s="162">
        <f t="shared" si="294"/>
        <v>934</v>
      </c>
      <c r="I956" s="77"/>
      <c r="J956" s="78"/>
      <c r="K956" s="79"/>
      <c r="L956" s="80"/>
      <c r="M956" s="177"/>
      <c r="N956" s="309" t="str">
        <f t="shared" ca="1" si="285"/>
        <v/>
      </c>
      <c r="O956" s="310" t="str">
        <f ca="1">IFERROR(IF(VLOOKUP($E956,'SD Abgabe'!$A$32:$N$610,'SD Abgabe'!$D$28,FALSE)=0,"",VLOOKUP($E956,'SD Abgabe'!$A$32:$N$610,'SD Abgabe'!$D$28,FALSE)),"")</f>
        <v/>
      </c>
      <c r="P956" s="313"/>
      <c r="Q956" s="317" t="str">
        <f>IF(OR($M956=0,L956&lt;&gt;0),"",IFERROR(VLOOKUP($E956,'SD Abgabe'!$A$32:$N$610,'SD Abgabe'!$E$28,FALSE),""))</f>
        <v/>
      </c>
      <c r="R956" s="87"/>
      <c r="S956" s="81" t="str">
        <f t="shared" si="286"/>
        <v/>
      </c>
      <c r="T956" s="82">
        <f>IF(M956="Tierische Erzeugnisse",IF(OR($M956=0,L956&lt;&gt;0,U956&gt;0),"",IFERROR(VLOOKUP($E956,'SD Abgabe'!$A$32:$N$4326,'SD Abgabe'!$J$28,FALSE),0)),)</f>
        <v>0</v>
      </c>
      <c r="U956" s="83"/>
      <c r="V956" s="81" t="str">
        <f t="shared" si="305"/>
        <v/>
      </c>
      <c r="W956" s="82">
        <f>IF(M956="organische Düngemittel",IF(OR($M956=0,L956&lt;&gt;0,X956&gt;0),"",IFERROR(VLOOKUP($E956,'SD Abgabe'!$A$32:$N$4326,'SD Abgabe'!$J$28,FALSE),)),)</f>
        <v>0</v>
      </c>
      <c r="X956" s="84"/>
      <c r="Y956" s="85" t="str">
        <f ca="1">IFERROR(VLOOKUP($E956,'SD Abgabe'!$A$32:$N$610,Y$20,FALSE),"")</f>
        <v/>
      </c>
      <c r="Z956" s="86" t="str">
        <f ca="1">IFERROR(IF(AND(J956&lt;&gt;"eigene Stoffe",VLOOKUP($E956,'SD Abgabe'!$A$32:$N$610,'SD Abgabe'!$G$28,FALSE)=0),"",IF($L956&lt;&gt;0,"",IFERROR(IF(AND(P956&gt;0,O956&lt;&gt;"",Q956&lt;&gt;"t TM"),VLOOKUP($E956,'SD Abgabe'!$A$32:$N$610,'SD Abgabe'!$G$28,FALSE)/O956*P956,VLOOKUP($E956,'SD Abgabe'!$A$32:$N$610,'SD Abgabe'!$G$28,FALSE)),""))),"")</f>
        <v/>
      </c>
      <c r="AA956" s="87"/>
      <c r="AB956" s="86" t="str">
        <f ca="1">IFERROR(IF(AND(J956&lt;&gt;"eigene Stoffe",VLOOKUP($E956,'SD Abgabe'!$A$32:$N$610,'SD Abgabe'!$H$28,FALSE)=0),"",IF($L956&lt;&gt;0,"",IFERROR(IF(AND(P956&gt;0,O956&lt;&gt;"",Q956&lt;&gt;"t TM"),VLOOKUP($E956,'SD Abgabe'!$A$32:$N$610,'SD Abgabe'!$H$28,FALSE)/O956*P956,VLOOKUP($E956,'SD Abgabe'!$A$32:$N$610,'SD Abgabe'!$H$28,FALSE)),""))),"")</f>
        <v/>
      </c>
      <c r="AC956" s="87"/>
      <c r="AD956" s="424" t="s">
        <v>667</v>
      </c>
      <c r="AE956" s="26" t="str">
        <f>IF($M956=0,"",IFERROR(VLOOKUP($E956,'SD Abgabe'!$A$32:$N$556,AE$20,FALSE),""))</f>
        <v/>
      </c>
      <c r="AF956" s="15">
        <f t="shared" ca="1" si="306"/>
        <v>0</v>
      </c>
      <c r="AG956">
        <f t="shared" ca="1" si="287"/>
        <v>0</v>
      </c>
      <c r="AH956">
        <f t="shared" ca="1" si="288"/>
        <v>0</v>
      </c>
      <c r="AI956">
        <f t="shared" ca="1" si="289"/>
        <v>0</v>
      </c>
      <c r="AJ956">
        <f t="shared" ca="1" si="290"/>
        <v>0</v>
      </c>
      <c r="AK956">
        <f t="shared" si="307"/>
        <v>0</v>
      </c>
      <c r="AL956" s="28" t="e">
        <f ca="1">COUNTIF(OFFSET('SD Abgabe'!$C$32,VLOOKUP(J956,Art_Abgabe,3,FALSE),0,VLOOKUP(J956,Art_Abgabe,4,FALSE)-VLOOKUP(J956,Art_Abgabe,3,FALSE)+1,1),K956)</f>
        <v>#N/A</v>
      </c>
      <c r="AM956" s="14">
        <f ca="1">COUNTIF(OFFSET('SD Abgabe'!$M$32,VLOOKUP(E956,'SD Abgabe'!$A$33:$X$485,'SD Abgabe'!$X$28,FALSE),0,1,VLOOKUP(E956,'SD Abgabe'!$A$33:$Y$485,'SD Abgabe'!$Y$28,FALSE)),M956)</f>
        <v>0</v>
      </c>
      <c r="AN956" s="91">
        <f t="shared" ca="1" si="291"/>
        <v>0</v>
      </c>
      <c r="AO956" s="98">
        <f t="shared" si="308"/>
        <v>3</v>
      </c>
      <c r="AP956" s="98">
        <f t="shared" si="292"/>
        <v>0</v>
      </c>
      <c r="AQ956" s="17" t="str">
        <f t="shared" si="293"/>
        <v>1900-1-Abgabe</v>
      </c>
    </row>
    <row r="957" spans="1:43">
      <c r="A957" s="98">
        <f t="shared" si="282"/>
        <v>0</v>
      </c>
      <c r="B957" s="98" t="str">
        <f>IF(C957=1,SUM($C$23:C957),"")</f>
        <v/>
      </c>
      <c r="C957" s="98">
        <f t="shared" si="283"/>
        <v>0</v>
      </c>
      <c r="D957" t="str">
        <f t="shared" si="302"/>
        <v>1900-1-Abgabe-</v>
      </c>
      <c r="E957" s="7" t="str">
        <f t="shared" ca="1" si="284"/>
        <v>-</v>
      </c>
      <c r="F957" s="7">
        <f t="shared" si="303"/>
        <v>1900</v>
      </c>
      <c r="G957" s="7">
        <f t="shared" si="304"/>
        <v>1</v>
      </c>
      <c r="H957" s="162">
        <f t="shared" si="294"/>
        <v>935</v>
      </c>
      <c r="I957" s="77"/>
      <c r="J957" s="78"/>
      <c r="K957" s="79"/>
      <c r="L957" s="80"/>
      <c r="M957" s="177"/>
      <c r="N957" s="309" t="str">
        <f t="shared" ca="1" si="285"/>
        <v/>
      </c>
      <c r="O957" s="310" t="str">
        <f ca="1">IFERROR(IF(VLOOKUP($E957,'SD Abgabe'!$A$32:$N$610,'SD Abgabe'!$D$28,FALSE)=0,"",VLOOKUP($E957,'SD Abgabe'!$A$32:$N$610,'SD Abgabe'!$D$28,FALSE)),"")</f>
        <v/>
      </c>
      <c r="P957" s="313"/>
      <c r="Q957" s="317" t="str">
        <f>IF(OR($M957=0,L957&lt;&gt;0),"",IFERROR(VLOOKUP($E957,'SD Abgabe'!$A$32:$N$610,'SD Abgabe'!$E$28,FALSE),""))</f>
        <v/>
      </c>
      <c r="R957" s="87"/>
      <c r="S957" s="81" t="str">
        <f t="shared" si="286"/>
        <v/>
      </c>
      <c r="T957" s="82">
        <f>IF(M957="Tierische Erzeugnisse",IF(OR($M957=0,L957&lt;&gt;0,U957&gt;0),"",IFERROR(VLOOKUP($E957,'SD Abgabe'!$A$32:$N$4326,'SD Abgabe'!$J$28,FALSE),0)),)</f>
        <v>0</v>
      </c>
      <c r="U957" s="83"/>
      <c r="V957" s="81" t="str">
        <f t="shared" si="305"/>
        <v/>
      </c>
      <c r="W957" s="82">
        <f>IF(M957="organische Düngemittel",IF(OR($M957=0,L957&lt;&gt;0,X957&gt;0),"",IFERROR(VLOOKUP($E957,'SD Abgabe'!$A$32:$N$4326,'SD Abgabe'!$J$28,FALSE),)),)</f>
        <v>0</v>
      </c>
      <c r="X957" s="84"/>
      <c r="Y957" s="85" t="str">
        <f ca="1">IFERROR(VLOOKUP($E957,'SD Abgabe'!$A$32:$N$610,Y$20,FALSE),"")</f>
        <v/>
      </c>
      <c r="Z957" s="86" t="str">
        <f ca="1">IFERROR(IF(AND(J957&lt;&gt;"eigene Stoffe",VLOOKUP($E957,'SD Abgabe'!$A$32:$N$610,'SD Abgabe'!$G$28,FALSE)=0),"",IF($L957&lt;&gt;0,"",IFERROR(IF(AND(P957&gt;0,O957&lt;&gt;"",Q957&lt;&gt;"t TM"),VLOOKUP($E957,'SD Abgabe'!$A$32:$N$610,'SD Abgabe'!$G$28,FALSE)/O957*P957,VLOOKUP($E957,'SD Abgabe'!$A$32:$N$610,'SD Abgabe'!$G$28,FALSE)),""))),"")</f>
        <v/>
      </c>
      <c r="AA957" s="87"/>
      <c r="AB957" s="86" t="str">
        <f ca="1">IFERROR(IF(AND(J957&lt;&gt;"eigene Stoffe",VLOOKUP($E957,'SD Abgabe'!$A$32:$N$610,'SD Abgabe'!$H$28,FALSE)=0),"",IF($L957&lt;&gt;0,"",IFERROR(IF(AND(P957&gt;0,O957&lt;&gt;"",Q957&lt;&gt;"t TM"),VLOOKUP($E957,'SD Abgabe'!$A$32:$N$610,'SD Abgabe'!$H$28,FALSE)/O957*P957,VLOOKUP($E957,'SD Abgabe'!$A$32:$N$610,'SD Abgabe'!$H$28,FALSE)),""))),"")</f>
        <v/>
      </c>
      <c r="AC957" s="87"/>
      <c r="AD957" s="424" t="s">
        <v>667</v>
      </c>
      <c r="AE957" s="26" t="str">
        <f>IF($M957=0,"",IFERROR(VLOOKUP($E957,'SD Abgabe'!$A$32:$N$556,AE$20,FALSE),""))</f>
        <v/>
      </c>
      <c r="AF957" s="15">
        <f t="shared" ca="1" si="306"/>
        <v>0</v>
      </c>
      <c r="AG957">
        <f t="shared" ca="1" si="287"/>
        <v>0</v>
      </c>
      <c r="AH957">
        <f t="shared" ca="1" si="288"/>
        <v>0</v>
      </c>
      <c r="AI957">
        <f t="shared" ca="1" si="289"/>
        <v>0</v>
      </c>
      <c r="AJ957">
        <f t="shared" ca="1" si="290"/>
        <v>0</v>
      </c>
      <c r="AK957">
        <f t="shared" si="307"/>
        <v>0</v>
      </c>
      <c r="AL957" s="28" t="e">
        <f ca="1">COUNTIF(OFFSET('SD Abgabe'!$C$32,VLOOKUP(J957,Art_Abgabe,3,FALSE),0,VLOOKUP(J957,Art_Abgabe,4,FALSE)-VLOOKUP(J957,Art_Abgabe,3,FALSE)+1,1),K957)</f>
        <v>#N/A</v>
      </c>
      <c r="AM957" s="14">
        <f ca="1">COUNTIF(OFFSET('SD Abgabe'!$M$32,VLOOKUP(E957,'SD Abgabe'!$A$33:$X$485,'SD Abgabe'!$X$28,FALSE),0,1,VLOOKUP(E957,'SD Abgabe'!$A$33:$Y$485,'SD Abgabe'!$Y$28,FALSE)),M957)</f>
        <v>0</v>
      </c>
      <c r="AN957" s="91">
        <f t="shared" ca="1" si="291"/>
        <v>0</v>
      </c>
      <c r="AO957" s="98">
        <f t="shared" si="308"/>
        <v>3</v>
      </c>
      <c r="AP957" s="98">
        <f t="shared" si="292"/>
        <v>0</v>
      </c>
      <c r="AQ957" s="17" t="str">
        <f t="shared" si="293"/>
        <v>1900-1-Abgabe</v>
      </c>
    </row>
    <row r="958" spans="1:43">
      <c r="A958" s="98">
        <f t="shared" si="282"/>
        <v>0</v>
      </c>
      <c r="B958" s="98" t="str">
        <f>IF(C958=1,SUM($C$23:C958),"")</f>
        <v/>
      </c>
      <c r="C958" s="98">
        <f t="shared" si="283"/>
        <v>0</v>
      </c>
      <c r="D958" t="str">
        <f t="shared" si="302"/>
        <v>1900-1-Abgabe-</v>
      </c>
      <c r="E958" s="7" t="str">
        <f t="shared" ca="1" si="284"/>
        <v>-</v>
      </c>
      <c r="F958" s="7">
        <f t="shared" si="303"/>
        <v>1900</v>
      </c>
      <c r="G958" s="7">
        <f t="shared" si="304"/>
        <v>1</v>
      </c>
      <c r="H958" s="162">
        <f t="shared" si="294"/>
        <v>936</v>
      </c>
      <c r="I958" s="77"/>
      <c r="J958" s="78"/>
      <c r="K958" s="79"/>
      <c r="L958" s="80"/>
      <c r="M958" s="177"/>
      <c r="N958" s="309" t="str">
        <f t="shared" ca="1" si="285"/>
        <v/>
      </c>
      <c r="O958" s="310" t="str">
        <f ca="1">IFERROR(IF(VLOOKUP($E958,'SD Abgabe'!$A$32:$N$610,'SD Abgabe'!$D$28,FALSE)=0,"",VLOOKUP($E958,'SD Abgabe'!$A$32:$N$610,'SD Abgabe'!$D$28,FALSE)),"")</f>
        <v/>
      </c>
      <c r="P958" s="313"/>
      <c r="Q958" s="317" t="str">
        <f>IF(OR($M958=0,L958&lt;&gt;0),"",IFERROR(VLOOKUP($E958,'SD Abgabe'!$A$32:$N$610,'SD Abgabe'!$E$28,FALSE),""))</f>
        <v/>
      </c>
      <c r="R958" s="87"/>
      <c r="S958" s="81" t="str">
        <f t="shared" si="286"/>
        <v/>
      </c>
      <c r="T958" s="82">
        <f>IF(M958="Tierische Erzeugnisse",IF(OR($M958=0,L958&lt;&gt;0,U958&gt;0),"",IFERROR(VLOOKUP($E958,'SD Abgabe'!$A$32:$N$4326,'SD Abgabe'!$J$28,FALSE),0)),)</f>
        <v>0</v>
      </c>
      <c r="U958" s="83"/>
      <c r="V958" s="81" t="str">
        <f t="shared" si="305"/>
        <v/>
      </c>
      <c r="W958" s="82">
        <f>IF(M958="organische Düngemittel",IF(OR($M958=0,L958&lt;&gt;0,X958&gt;0),"",IFERROR(VLOOKUP($E958,'SD Abgabe'!$A$32:$N$4326,'SD Abgabe'!$J$28,FALSE),)),)</f>
        <v>0</v>
      </c>
      <c r="X958" s="84"/>
      <c r="Y958" s="85" t="str">
        <f ca="1">IFERROR(VLOOKUP($E958,'SD Abgabe'!$A$32:$N$610,Y$20,FALSE),"")</f>
        <v/>
      </c>
      <c r="Z958" s="86" t="str">
        <f ca="1">IFERROR(IF(AND(J958&lt;&gt;"eigene Stoffe",VLOOKUP($E958,'SD Abgabe'!$A$32:$N$610,'SD Abgabe'!$G$28,FALSE)=0),"",IF($L958&lt;&gt;0,"",IFERROR(IF(AND(P958&gt;0,O958&lt;&gt;"",Q958&lt;&gt;"t TM"),VLOOKUP($E958,'SD Abgabe'!$A$32:$N$610,'SD Abgabe'!$G$28,FALSE)/O958*P958,VLOOKUP($E958,'SD Abgabe'!$A$32:$N$610,'SD Abgabe'!$G$28,FALSE)),""))),"")</f>
        <v/>
      </c>
      <c r="AA958" s="87"/>
      <c r="AB958" s="86" t="str">
        <f ca="1">IFERROR(IF(AND(J958&lt;&gt;"eigene Stoffe",VLOOKUP($E958,'SD Abgabe'!$A$32:$N$610,'SD Abgabe'!$H$28,FALSE)=0),"",IF($L958&lt;&gt;0,"",IFERROR(IF(AND(P958&gt;0,O958&lt;&gt;"",Q958&lt;&gt;"t TM"),VLOOKUP($E958,'SD Abgabe'!$A$32:$N$610,'SD Abgabe'!$H$28,FALSE)/O958*P958,VLOOKUP($E958,'SD Abgabe'!$A$32:$N$610,'SD Abgabe'!$H$28,FALSE)),""))),"")</f>
        <v/>
      </c>
      <c r="AC958" s="87"/>
      <c r="AD958" s="424" t="s">
        <v>667</v>
      </c>
      <c r="AE958" s="26" t="str">
        <f>IF($M958=0,"",IFERROR(VLOOKUP($E958,'SD Abgabe'!$A$32:$N$556,AE$20,FALSE),""))</f>
        <v/>
      </c>
      <c r="AF958" s="15">
        <f t="shared" ca="1" si="306"/>
        <v>0</v>
      </c>
      <c r="AG958">
        <f t="shared" ca="1" si="287"/>
        <v>0</v>
      </c>
      <c r="AH958">
        <f t="shared" ca="1" si="288"/>
        <v>0</v>
      </c>
      <c r="AI958">
        <f t="shared" ca="1" si="289"/>
        <v>0</v>
      </c>
      <c r="AJ958">
        <f t="shared" ca="1" si="290"/>
        <v>0</v>
      </c>
      <c r="AK958">
        <f t="shared" si="307"/>
        <v>0</v>
      </c>
      <c r="AL958" s="28" t="e">
        <f ca="1">COUNTIF(OFFSET('SD Abgabe'!$C$32,VLOOKUP(J958,Art_Abgabe,3,FALSE),0,VLOOKUP(J958,Art_Abgabe,4,FALSE)-VLOOKUP(J958,Art_Abgabe,3,FALSE)+1,1),K958)</f>
        <v>#N/A</v>
      </c>
      <c r="AM958" s="14">
        <f ca="1">COUNTIF(OFFSET('SD Abgabe'!$M$32,VLOOKUP(E958,'SD Abgabe'!$A$33:$X$485,'SD Abgabe'!$X$28,FALSE),0,1,VLOOKUP(E958,'SD Abgabe'!$A$33:$Y$485,'SD Abgabe'!$Y$28,FALSE)),M958)</f>
        <v>0</v>
      </c>
      <c r="AN958" s="91">
        <f t="shared" ca="1" si="291"/>
        <v>0</v>
      </c>
      <c r="AO958" s="98">
        <f t="shared" si="308"/>
        <v>3</v>
      </c>
      <c r="AP958" s="98">
        <f t="shared" si="292"/>
        <v>0</v>
      </c>
      <c r="AQ958" s="17" t="str">
        <f t="shared" si="293"/>
        <v>1900-1-Abgabe</v>
      </c>
    </row>
    <row r="959" spans="1:43">
      <c r="A959" s="98">
        <f t="shared" si="282"/>
        <v>0</v>
      </c>
      <c r="B959" s="98" t="str">
        <f>IF(C959=1,SUM($C$23:C959),"")</f>
        <v/>
      </c>
      <c r="C959" s="98">
        <f t="shared" si="283"/>
        <v>0</v>
      </c>
      <c r="D959" t="str">
        <f t="shared" si="302"/>
        <v>1900-1-Abgabe-</v>
      </c>
      <c r="E959" s="7" t="str">
        <f t="shared" ca="1" si="284"/>
        <v>-</v>
      </c>
      <c r="F959" s="7">
        <f t="shared" si="303"/>
        <v>1900</v>
      </c>
      <c r="G959" s="7">
        <f t="shared" si="304"/>
        <v>1</v>
      </c>
      <c r="H959" s="162">
        <f t="shared" si="294"/>
        <v>937</v>
      </c>
      <c r="I959" s="77"/>
      <c r="J959" s="78"/>
      <c r="K959" s="79"/>
      <c r="L959" s="80"/>
      <c r="M959" s="177"/>
      <c r="N959" s="309" t="str">
        <f t="shared" ca="1" si="285"/>
        <v/>
      </c>
      <c r="O959" s="310" t="str">
        <f ca="1">IFERROR(IF(VLOOKUP($E959,'SD Abgabe'!$A$32:$N$610,'SD Abgabe'!$D$28,FALSE)=0,"",VLOOKUP($E959,'SD Abgabe'!$A$32:$N$610,'SD Abgabe'!$D$28,FALSE)),"")</f>
        <v/>
      </c>
      <c r="P959" s="313"/>
      <c r="Q959" s="317" t="str">
        <f>IF(OR($M959=0,L959&lt;&gt;0),"",IFERROR(VLOOKUP($E959,'SD Abgabe'!$A$32:$N$610,'SD Abgabe'!$E$28,FALSE),""))</f>
        <v/>
      </c>
      <c r="R959" s="87"/>
      <c r="S959" s="81" t="str">
        <f t="shared" si="286"/>
        <v/>
      </c>
      <c r="T959" s="82">
        <f>IF(M959="Tierische Erzeugnisse",IF(OR($M959=0,L959&lt;&gt;0,U959&gt;0),"",IFERROR(VLOOKUP($E959,'SD Abgabe'!$A$32:$N$4326,'SD Abgabe'!$J$28,FALSE),0)),)</f>
        <v>0</v>
      </c>
      <c r="U959" s="83"/>
      <c r="V959" s="81" t="str">
        <f t="shared" si="305"/>
        <v/>
      </c>
      <c r="W959" s="82">
        <f>IF(M959="organische Düngemittel",IF(OR($M959=0,L959&lt;&gt;0,X959&gt;0),"",IFERROR(VLOOKUP($E959,'SD Abgabe'!$A$32:$N$4326,'SD Abgabe'!$J$28,FALSE),)),)</f>
        <v>0</v>
      </c>
      <c r="X959" s="84"/>
      <c r="Y959" s="85" t="str">
        <f ca="1">IFERROR(VLOOKUP($E959,'SD Abgabe'!$A$32:$N$610,Y$20,FALSE),"")</f>
        <v/>
      </c>
      <c r="Z959" s="86" t="str">
        <f ca="1">IFERROR(IF(AND(J959&lt;&gt;"eigene Stoffe",VLOOKUP($E959,'SD Abgabe'!$A$32:$N$610,'SD Abgabe'!$G$28,FALSE)=0),"",IF($L959&lt;&gt;0,"",IFERROR(IF(AND(P959&gt;0,O959&lt;&gt;"",Q959&lt;&gt;"t TM"),VLOOKUP($E959,'SD Abgabe'!$A$32:$N$610,'SD Abgabe'!$G$28,FALSE)/O959*P959,VLOOKUP($E959,'SD Abgabe'!$A$32:$N$610,'SD Abgabe'!$G$28,FALSE)),""))),"")</f>
        <v/>
      </c>
      <c r="AA959" s="87"/>
      <c r="AB959" s="86" t="str">
        <f ca="1">IFERROR(IF(AND(J959&lt;&gt;"eigene Stoffe",VLOOKUP($E959,'SD Abgabe'!$A$32:$N$610,'SD Abgabe'!$H$28,FALSE)=0),"",IF($L959&lt;&gt;0,"",IFERROR(IF(AND(P959&gt;0,O959&lt;&gt;"",Q959&lt;&gt;"t TM"),VLOOKUP($E959,'SD Abgabe'!$A$32:$N$610,'SD Abgabe'!$H$28,FALSE)/O959*P959,VLOOKUP($E959,'SD Abgabe'!$A$32:$N$610,'SD Abgabe'!$H$28,FALSE)),""))),"")</f>
        <v/>
      </c>
      <c r="AC959" s="87"/>
      <c r="AD959" s="424" t="s">
        <v>667</v>
      </c>
      <c r="AE959" s="26" t="str">
        <f>IF($M959=0,"",IFERROR(VLOOKUP($E959,'SD Abgabe'!$A$32:$N$556,AE$20,FALSE),""))</f>
        <v/>
      </c>
      <c r="AF959" s="15">
        <f t="shared" ca="1" si="306"/>
        <v>0</v>
      </c>
      <c r="AG959">
        <f t="shared" ca="1" si="287"/>
        <v>0</v>
      </c>
      <c r="AH959">
        <f t="shared" ca="1" si="288"/>
        <v>0</v>
      </c>
      <c r="AI959">
        <f t="shared" ca="1" si="289"/>
        <v>0</v>
      </c>
      <c r="AJ959">
        <f t="shared" ca="1" si="290"/>
        <v>0</v>
      </c>
      <c r="AK959">
        <f t="shared" si="307"/>
        <v>0</v>
      </c>
      <c r="AL959" s="28" t="e">
        <f ca="1">COUNTIF(OFFSET('SD Abgabe'!$C$32,VLOOKUP(J959,Art_Abgabe,3,FALSE),0,VLOOKUP(J959,Art_Abgabe,4,FALSE)-VLOOKUP(J959,Art_Abgabe,3,FALSE)+1,1),K959)</f>
        <v>#N/A</v>
      </c>
      <c r="AM959" s="14">
        <f ca="1">COUNTIF(OFFSET('SD Abgabe'!$M$32,VLOOKUP(E959,'SD Abgabe'!$A$33:$X$485,'SD Abgabe'!$X$28,FALSE),0,1,VLOOKUP(E959,'SD Abgabe'!$A$33:$Y$485,'SD Abgabe'!$Y$28,FALSE)),M959)</f>
        <v>0</v>
      </c>
      <c r="AN959" s="91">
        <f t="shared" ca="1" si="291"/>
        <v>0</v>
      </c>
      <c r="AO959" s="98">
        <f t="shared" si="308"/>
        <v>3</v>
      </c>
      <c r="AP959" s="98">
        <f t="shared" si="292"/>
        <v>0</v>
      </c>
      <c r="AQ959" s="17" t="str">
        <f t="shared" si="293"/>
        <v>1900-1-Abgabe</v>
      </c>
    </row>
    <row r="960" spans="1:43">
      <c r="A960" s="98">
        <f t="shared" si="282"/>
        <v>0</v>
      </c>
      <c r="B960" s="98" t="str">
        <f>IF(C960=1,SUM($C$23:C960),"")</f>
        <v/>
      </c>
      <c r="C960" s="98">
        <f t="shared" si="283"/>
        <v>0</v>
      </c>
      <c r="D960" t="str">
        <f t="shared" si="302"/>
        <v>1900-1-Abgabe-</v>
      </c>
      <c r="E960" s="7" t="str">
        <f t="shared" ca="1" si="284"/>
        <v>-</v>
      </c>
      <c r="F960" s="7">
        <f t="shared" si="303"/>
        <v>1900</v>
      </c>
      <c r="G960" s="7">
        <f t="shared" si="304"/>
        <v>1</v>
      </c>
      <c r="H960" s="162">
        <f t="shared" si="294"/>
        <v>938</v>
      </c>
      <c r="I960" s="77"/>
      <c r="J960" s="78"/>
      <c r="K960" s="79"/>
      <c r="L960" s="80"/>
      <c r="M960" s="177"/>
      <c r="N960" s="309" t="str">
        <f t="shared" ca="1" si="285"/>
        <v/>
      </c>
      <c r="O960" s="310" t="str">
        <f ca="1">IFERROR(IF(VLOOKUP($E960,'SD Abgabe'!$A$32:$N$610,'SD Abgabe'!$D$28,FALSE)=0,"",VLOOKUP($E960,'SD Abgabe'!$A$32:$N$610,'SD Abgabe'!$D$28,FALSE)),"")</f>
        <v/>
      </c>
      <c r="P960" s="313"/>
      <c r="Q960" s="317" t="str">
        <f>IF(OR($M960=0,L960&lt;&gt;0),"",IFERROR(VLOOKUP($E960,'SD Abgabe'!$A$32:$N$610,'SD Abgabe'!$E$28,FALSE),""))</f>
        <v/>
      </c>
      <c r="R960" s="87"/>
      <c r="S960" s="81" t="str">
        <f t="shared" si="286"/>
        <v/>
      </c>
      <c r="T960" s="82">
        <f>IF(M960="Tierische Erzeugnisse",IF(OR($M960=0,L960&lt;&gt;0,U960&gt;0),"",IFERROR(VLOOKUP($E960,'SD Abgabe'!$A$32:$N$4326,'SD Abgabe'!$J$28,FALSE),0)),)</f>
        <v>0</v>
      </c>
      <c r="U960" s="83"/>
      <c r="V960" s="81" t="str">
        <f t="shared" si="305"/>
        <v/>
      </c>
      <c r="W960" s="82">
        <f>IF(M960="organische Düngemittel",IF(OR($M960=0,L960&lt;&gt;0,X960&gt;0),"",IFERROR(VLOOKUP($E960,'SD Abgabe'!$A$32:$N$4326,'SD Abgabe'!$J$28,FALSE),)),)</f>
        <v>0</v>
      </c>
      <c r="X960" s="84"/>
      <c r="Y960" s="85" t="str">
        <f ca="1">IFERROR(VLOOKUP($E960,'SD Abgabe'!$A$32:$N$610,Y$20,FALSE),"")</f>
        <v/>
      </c>
      <c r="Z960" s="86" t="str">
        <f ca="1">IFERROR(IF(AND(J960&lt;&gt;"eigene Stoffe",VLOOKUP($E960,'SD Abgabe'!$A$32:$N$610,'SD Abgabe'!$G$28,FALSE)=0),"",IF($L960&lt;&gt;0,"",IFERROR(IF(AND(P960&gt;0,O960&lt;&gt;"",Q960&lt;&gt;"t TM"),VLOOKUP($E960,'SD Abgabe'!$A$32:$N$610,'SD Abgabe'!$G$28,FALSE)/O960*P960,VLOOKUP($E960,'SD Abgabe'!$A$32:$N$610,'SD Abgabe'!$G$28,FALSE)),""))),"")</f>
        <v/>
      </c>
      <c r="AA960" s="87"/>
      <c r="AB960" s="86" t="str">
        <f ca="1">IFERROR(IF(AND(J960&lt;&gt;"eigene Stoffe",VLOOKUP($E960,'SD Abgabe'!$A$32:$N$610,'SD Abgabe'!$H$28,FALSE)=0),"",IF($L960&lt;&gt;0,"",IFERROR(IF(AND(P960&gt;0,O960&lt;&gt;"",Q960&lt;&gt;"t TM"),VLOOKUP($E960,'SD Abgabe'!$A$32:$N$610,'SD Abgabe'!$H$28,FALSE)/O960*P960,VLOOKUP($E960,'SD Abgabe'!$A$32:$N$610,'SD Abgabe'!$H$28,FALSE)),""))),"")</f>
        <v/>
      </c>
      <c r="AC960" s="87"/>
      <c r="AD960" s="424" t="s">
        <v>667</v>
      </c>
      <c r="AE960" s="26" t="str">
        <f>IF($M960=0,"",IFERROR(VLOOKUP($E960,'SD Abgabe'!$A$32:$N$556,AE$20,FALSE),""))</f>
        <v/>
      </c>
      <c r="AF960" s="15">
        <f t="shared" ca="1" si="306"/>
        <v>0</v>
      </c>
      <c r="AG960">
        <f t="shared" ca="1" si="287"/>
        <v>0</v>
      </c>
      <c r="AH960">
        <f t="shared" ca="1" si="288"/>
        <v>0</v>
      </c>
      <c r="AI960">
        <f t="shared" ca="1" si="289"/>
        <v>0</v>
      </c>
      <c r="AJ960">
        <f t="shared" ca="1" si="290"/>
        <v>0</v>
      </c>
      <c r="AK960">
        <f t="shared" si="307"/>
        <v>0</v>
      </c>
      <c r="AL960" s="28" t="e">
        <f ca="1">COUNTIF(OFFSET('SD Abgabe'!$C$32,VLOOKUP(J960,Art_Abgabe,3,FALSE),0,VLOOKUP(J960,Art_Abgabe,4,FALSE)-VLOOKUP(J960,Art_Abgabe,3,FALSE)+1,1),K960)</f>
        <v>#N/A</v>
      </c>
      <c r="AM960" s="14">
        <f ca="1">COUNTIF(OFFSET('SD Abgabe'!$M$32,VLOOKUP(E960,'SD Abgabe'!$A$33:$X$485,'SD Abgabe'!$X$28,FALSE),0,1,VLOOKUP(E960,'SD Abgabe'!$A$33:$Y$485,'SD Abgabe'!$Y$28,FALSE)),M960)</f>
        <v>0</v>
      </c>
      <c r="AN960" s="91">
        <f t="shared" ca="1" si="291"/>
        <v>0</v>
      </c>
      <c r="AO960" s="98">
        <f t="shared" si="308"/>
        <v>3</v>
      </c>
      <c r="AP960" s="98">
        <f t="shared" si="292"/>
        <v>0</v>
      </c>
      <c r="AQ960" s="17" t="str">
        <f t="shared" si="293"/>
        <v>1900-1-Abgabe</v>
      </c>
    </row>
    <row r="961" spans="1:43">
      <c r="A961" s="98">
        <f t="shared" si="282"/>
        <v>0</v>
      </c>
      <c r="B961" s="98" t="str">
        <f>IF(C961=1,SUM($C$23:C961),"")</f>
        <v/>
      </c>
      <c r="C961" s="98">
        <f t="shared" si="283"/>
        <v>0</v>
      </c>
      <c r="D961" t="str">
        <f t="shared" si="302"/>
        <v>1900-1-Abgabe-</v>
      </c>
      <c r="E961" s="7" t="str">
        <f t="shared" ca="1" si="284"/>
        <v>-</v>
      </c>
      <c r="F961" s="7">
        <f t="shared" si="303"/>
        <v>1900</v>
      </c>
      <c r="G961" s="7">
        <f t="shared" si="304"/>
        <v>1</v>
      </c>
      <c r="H961" s="162">
        <f t="shared" si="294"/>
        <v>939</v>
      </c>
      <c r="I961" s="77"/>
      <c r="J961" s="78"/>
      <c r="K961" s="79"/>
      <c r="L961" s="80"/>
      <c r="M961" s="177"/>
      <c r="N961" s="309" t="str">
        <f t="shared" ca="1" si="285"/>
        <v/>
      </c>
      <c r="O961" s="310" t="str">
        <f ca="1">IFERROR(IF(VLOOKUP($E961,'SD Abgabe'!$A$32:$N$610,'SD Abgabe'!$D$28,FALSE)=0,"",VLOOKUP($E961,'SD Abgabe'!$A$32:$N$610,'SD Abgabe'!$D$28,FALSE)),"")</f>
        <v/>
      </c>
      <c r="P961" s="313"/>
      <c r="Q961" s="317" t="str">
        <f>IF(OR($M961=0,L961&lt;&gt;0),"",IFERROR(VLOOKUP($E961,'SD Abgabe'!$A$32:$N$610,'SD Abgabe'!$E$28,FALSE),""))</f>
        <v/>
      </c>
      <c r="R961" s="87"/>
      <c r="S961" s="81" t="str">
        <f t="shared" si="286"/>
        <v/>
      </c>
      <c r="T961" s="82">
        <f>IF(M961="Tierische Erzeugnisse",IF(OR($M961=0,L961&lt;&gt;0,U961&gt;0),"",IFERROR(VLOOKUP($E961,'SD Abgabe'!$A$32:$N$4326,'SD Abgabe'!$J$28,FALSE),0)),)</f>
        <v>0</v>
      </c>
      <c r="U961" s="83"/>
      <c r="V961" s="81" t="str">
        <f t="shared" si="305"/>
        <v/>
      </c>
      <c r="W961" s="82">
        <f>IF(M961="organische Düngemittel",IF(OR($M961=0,L961&lt;&gt;0,X961&gt;0),"",IFERROR(VLOOKUP($E961,'SD Abgabe'!$A$32:$N$4326,'SD Abgabe'!$J$28,FALSE),)),)</f>
        <v>0</v>
      </c>
      <c r="X961" s="84"/>
      <c r="Y961" s="85" t="str">
        <f ca="1">IFERROR(VLOOKUP($E961,'SD Abgabe'!$A$32:$N$610,Y$20,FALSE),"")</f>
        <v/>
      </c>
      <c r="Z961" s="86" t="str">
        <f ca="1">IFERROR(IF(AND(J961&lt;&gt;"eigene Stoffe",VLOOKUP($E961,'SD Abgabe'!$A$32:$N$610,'SD Abgabe'!$G$28,FALSE)=0),"",IF($L961&lt;&gt;0,"",IFERROR(IF(AND(P961&gt;0,O961&lt;&gt;"",Q961&lt;&gt;"t TM"),VLOOKUP($E961,'SD Abgabe'!$A$32:$N$610,'SD Abgabe'!$G$28,FALSE)/O961*P961,VLOOKUP($E961,'SD Abgabe'!$A$32:$N$610,'SD Abgabe'!$G$28,FALSE)),""))),"")</f>
        <v/>
      </c>
      <c r="AA961" s="87"/>
      <c r="AB961" s="86" t="str">
        <f ca="1">IFERROR(IF(AND(J961&lt;&gt;"eigene Stoffe",VLOOKUP($E961,'SD Abgabe'!$A$32:$N$610,'SD Abgabe'!$H$28,FALSE)=0),"",IF($L961&lt;&gt;0,"",IFERROR(IF(AND(P961&gt;0,O961&lt;&gt;"",Q961&lt;&gt;"t TM"),VLOOKUP($E961,'SD Abgabe'!$A$32:$N$610,'SD Abgabe'!$H$28,FALSE)/O961*P961,VLOOKUP($E961,'SD Abgabe'!$A$32:$N$610,'SD Abgabe'!$H$28,FALSE)),""))),"")</f>
        <v/>
      </c>
      <c r="AC961" s="87"/>
      <c r="AD961" s="424" t="s">
        <v>667</v>
      </c>
      <c r="AE961" s="26" t="str">
        <f>IF($M961=0,"",IFERROR(VLOOKUP($E961,'SD Abgabe'!$A$32:$N$556,AE$20,FALSE),""))</f>
        <v/>
      </c>
      <c r="AF961" s="15">
        <f t="shared" ca="1" si="306"/>
        <v>0</v>
      </c>
      <c r="AG961">
        <f t="shared" ca="1" si="287"/>
        <v>0</v>
      </c>
      <c r="AH961">
        <f t="shared" ca="1" si="288"/>
        <v>0</v>
      </c>
      <c r="AI961">
        <f t="shared" ca="1" si="289"/>
        <v>0</v>
      </c>
      <c r="AJ961">
        <f t="shared" ca="1" si="290"/>
        <v>0</v>
      </c>
      <c r="AK961">
        <f t="shared" si="307"/>
        <v>0</v>
      </c>
      <c r="AL961" s="28" t="e">
        <f ca="1">COUNTIF(OFFSET('SD Abgabe'!$C$32,VLOOKUP(J961,Art_Abgabe,3,FALSE),0,VLOOKUP(J961,Art_Abgabe,4,FALSE)-VLOOKUP(J961,Art_Abgabe,3,FALSE)+1,1),K961)</f>
        <v>#N/A</v>
      </c>
      <c r="AM961" s="14">
        <f ca="1">COUNTIF(OFFSET('SD Abgabe'!$M$32,VLOOKUP(E961,'SD Abgabe'!$A$33:$X$485,'SD Abgabe'!$X$28,FALSE),0,1,VLOOKUP(E961,'SD Abgabe'!$A$33:$Y$485,'SD Abgabe'!$Y$28,FALSE)),M961)</f>
        <v>0</v>
      </c>
      <c r="AN961" s="91">
        <f t="shared" ca="1" si="291"/>
        <v>0</v>
      </c>
      <c r="AO961" s="98">
        <f t="shared" si="308"/>
        <v>3</v>
      </c>
      <c r="AP961" s="98">
        <f t="shared" si="292"/>
        <v>0</v>
      </c>
      <c r="AQ961" s="17" t="str">
        <f t="shared" si="293"/>
        <v>1900-1-Abgabe</v>
      </c>
    </row>
    <row r="962" spans="1:43">
      <c r="A962" s="98">
        <f t="shared" si="282"/>
        <v>0</v>
      </c>
      <c r="B962" s="98" t="str">
        <f>IF(C962=1,SUM($C$23:C962),"")</f>
        <v/>
      </c>
      <c r="C962" s="98">
        <f t="shared" si="283"/>
        <v>0</v>
      </c>
      <c r="D962" t="str">
        <f t="shared" si="302"/>
        <v>1900-1-Abgabe-</v>
      </c>
      <c r="E962" s="7" t="str">
        <f t="shared" ca="1" si="284"/>
        <v>-</v>
      </c>
      <c r="F962" s="7">
        <f t="shared" si="303"/>
        <v>1900</v>
      </c>
      <c r="G962" s="7">
        <f t="shared" si="304"/>
        <v>1</v>
      </c>
      <c r="H962" s="162">
        <f t="shared" si="294"/>
        <v>940</v>
      </c>
      <c r="I962" s="77"/>
      <c r="J962" s="78"/>
      <c r="K962" s="79"/>
      <c r="L962" s="80"/>
      <c r="M962" s="177"/>
      <c r="N962" s="309" t="str">
        <f t="shared" ca="1" si="285"/>
        <v/>
      </c>
      <c r="O962" s="310" t="str">
        <f ca="1">IFERROR(IF(VLOOKUP($E962,'SD Abgabe'!$A$32:$N$610,'SD Abgabe'!$D$28,FALSE)=0,"",VLOOKUP($E962,'SD Abgabe'!$A$32:$N$610,'SD Abgabe'!$D$28,FALSE)),"")</f>
        <v/>
      </c>
      <c r="P962" s="313"/>
      <c r="Q962" s="317" t="str">
        <f>IF(OR($M962=0,L962&lt;&gt;0),"",IFERROR(VLOOKUP($E962,'SD Abgabe'!$A$32:$N$610,'SD Abgabe'!$E$28,FALSE),""))</f>
        <v/>
      </c>
      <c r="R962" s="87"/>
      <c r="S962" s="81" t="str">
        <f t="shared" si="286"/>
        <v/>
      </c>
      <c r="T962" s="82">
        <f>IF(M962="Tierische Erzeugnisse",IF(OR($M962=0,L962&lt;&gt;0,U962&gt;0),"",IFERROR(VLOOKUP($E962,'SD Abgabe'!$A$32:$N$4326,'SD Abgabe'!$J$28,FALSE),0)),)</f>
        <v>0</v>
      </c>
      <c r="U962" s="83"/>
      <c r="V962" s="81" t="str">
        <f t="shared" si="305"/>
        <v/>
      </c>
      <c r="W962" s="82">
        <f>IF(M962="organische Düngemittel",IF(OR($M962=0,L962&lt;&gt;0,X962&gt;0),"",IFERROR(VLOOKUP($E962,'SD Abgabe'!$A$32:$N$4326,'SD Abgabe'!$J$28,FALSE),)),)</f>
        <v>0</v>
      </c>
      <c r="X962" s="84"/>
      <c r="Y962" s="85" t="str">
        <f ca="1">IFERROR(VLOOKUP($E962,'SD Abgabe'!$A$32:$N$610,Y$20,FALSE),"")</f>
        <v/>
      </c>
      <c r="Z962" s="86" t="str">
        <f ca="1">IFERROR(IF(AND(J962&lt;&gt;"eigene Stoffe",VLOOKUP($E962,'SD Abgabe'!$A$32:$N$610,'SD Abgabe'!$G$28,FALSE)=0),"",IF($L962&lt;&gt;0,"",IFERROR(IF(AND(P962&gt;0,O962&lt;&gt;"",Q962&lt;&gt;"t TM"),VLOOKUP($E962,'SD Abgabe'!$A$32:$N$610,'SD Abgabe'!$G$28,FALSE)/O962*P962,VLOOKUP($E962,'SD Abgabe'!$A$32:$N$610,'SD Abgabe'!$G$28,FALSE)),""))),"")</f>
        <v/>
      </c>
      <c r="AA962" s="87"/>
      <c r="AB962" s="86" t="str">
        <f ca="1">IFERROR(IF(AND(J962&lt;&gt;"eigene Stoffe",VLOOKUP($E962,'SD Abgabe'!$A$32:$N$610,'SD Abgabe'!$H$28,FALSE)=0),"",IF($L962&lt;&gt;0,"",IFERROR(IF(AND(P962&gt;0,O962&lt;&gt;"",Q962&lt;&gt;"t TM"),VLOOKUP($E962,'SD Abgabe'!$A$32:$N$610,'SD Abgabe'!$H$28,FALSE)/O962*P962,VLOOKUP($E962,'SD Abgabe'!$A$32:$N$610,'SD Abgabe'!$H$28,FALSE)),""))),"")</f>
        <v/>
      </c>
      <c r="AC962" s="87"/>
      <c r="AD962" s="424" t="s">
        <v>667</v>
      </c>
      <c r="AE962" s="26" t="str">
        <f>IF($M962=0,"",IFERROR(VLOOKUP($E962,'SD Abgabe'!$A$32:$N$556,AE$20,FALSE),""))</f>
        <v/>
      </c>
      <c r="AF962" s="15">
        <f t="shared" ca="1" si="306"/>
        <v>0</v>
      </c>
      <c r="AG962">
        <f t="shared" ca="1" si="287"/>
        <v>0</v>
      </c>
      <c r="AH962">
        <f t="shared" ca="1" si="288"/>
        <v>0</v>
      </c>
      <c r="AI962">
        <f t="shared" ca="1" si="289"/>
        <v>0</v>
      </c>
      <c r="AJ962">
        <f t="shared" ca="1" si="290"/>
        <v>0</v>
      </c>
      <c r="AK962">
        <f t="shared" si="307"/>
        <v>0</v>
      </c>
      <c r="AL962" s="28" t="e">
        <f ca="1">COUNTIF(OFFSET('SD Abgabe'!$C$32,VLOOKUP(J962,Art_Abgabe,3,FALSE),0,VLOOKUP(J962,Art_Abgabe,4,FALSE)-VLOOKUP(J962,Art_Abgabe,3,FALSE)+1,1),K962)</f>
        <v>#N/A</v>
      </c>
      <c r="AM962" s="14">
        <f ca="1">COUNTIF(OFFSET('SD Abgabe'!$M$32,VLOOKUP(E962,'SD Abgabe'!$A$33:$X$485,'SD Abgabe'!$X$28,FALSE),0,1,VLOOKUP(E962,'SD Abgabe'!$A$33:$Y$485,'SD Abgabe'!$Y$28,FALSE)),M962)</f>
        <v>0</v>
      </c>
      <c r="AN962" s="91">
        <f t="shared" ca="1" si="291"/>
        <v>0</v>
      </c>
      <c r="AO962" s="98">
        <f t="shared" si="308"/>
        <v>3</v>
      </c>
      <c r="AP962" s="98">
        <f t="shared" si="292"/>
        <v>0</v>
      </c>
      <c r="AQ962" s="17" t="str">
        <f t="shared" si="293"/>
        <v>1900-1-Abgabe</v>
      </c>
    </row>
    <row r="963" spans="1:43">
      <c r="A963" s="98">
        <f t="shared" si="282"/>
        <v>0</v>
      </c>
      <c r="B963" s="98" t="str">
        <f>IF(C963=1,SUM($C$23:C963),"")</f>
        <v/>
      </c>
      <c r="C963" s="98">
        <f t="shared" si="283"/>
        <v>0</v>
      </c>
      <c r="D963" t="str">
        <f t="shared" si="302"/>
        <v>1900-1-Abgabe-</v>
      </c>
      <c r="E963" s="7" t="str">
        <f t="shared" ca="1" si="284"/>
        <v>-</v>
      </c>
      <c r="F963" s="7">
        <f t="shared" si="303"/>
        <v>1900</v>
      </c>
      <c r="G963" s="7">
        <f t="shared" si="304"/>
        <v>1</v>
      </c>
      <c r="H963" s="162">
        <f t="shared" si="294"/>
        <v>941</v>
      </c>
      <c r="I963" s="77"/>
      <c r="J963" s="78"/>
      <c r="K963" s="79"/>
      <c r="L963" s="80"/>
      <c r="M963" s="177"/>
      <c r="N963" s="309" t="str">
        <f t="shared" ca="1" si="285"/>
        <v/>
      </c>
      <c r="O963" s="310" t="str">
        <f ca="1">IFERROR(IF(VLOOKUP($E963,'SD Abgabe'!$A$32:$N$610,'SD Abgabe'!$D$28,FALSE)=0,"",VLOOKUP($E963,'SD Abgabe'!$A$32:$N$610,'SD Abgabe'!$D$28,FALSE)),"")</f>
        <v/>
      </c>
      <c r="P963" s="313"/>
      <c r="Q963" s="317" t="str">
        <f>IF(OR($M963=0,L963&lt;&gt;0),"",IFERROR(VLOOKUP($E963,'SD Abgabe'!$A$32:$N$610,'SD Abgabe'!$E$28,FALSE),""))</f>
        <v/>
      </c>
      <c r="R963" s="87"/>
      <c r="S963" s="81" t="str">
        <f t="shared" si="286"/>
        <v/>
      </c>
      <c r="T963" s="82">
        <f>IF(M963="Tierische Erzeugnisse",IF(OR($M963=0,L963&lt;&gt;0,U963&gt;0),"",IFERROR(VLOOKUP($E963,'SD Abgabe'!$A$32:$N$4326,'SD Abgabe'!$J$28,FALSE),0)),)</f>
        <v>0</v>
      </c>
      <c r="U963" s="83"/>
      <c r="V963" s="81" t="str">
        <f t="shared" si="305"/>
        <v/>
      </c>
      <c r="W963" s="82">
        <f>IF(M963="organische Düngemittel",IF(OR($M963=0,L963&lt;&gt;0,X963&gt;0),"",IFERROR(VLOOKUP($E963,'SD Abgabe'!$A$32:$N$4326,'SD Abgabe'!$J$28,FALSE),)),)</f>
        <v>0</v>
      </c>
      <c r="X963" s="84"/>
      <c r="Y963" s="85" t="str">
        <f ca="1">IFERROR(VLOOKUP($E963,'SD Abgabe'!$A$32:$N$610,Y$20,FALSE),"")</f>
        <v/>
      </c>
      <c r="Z963" s="86" t="str">
        <f ca="1">IFERROR(IF(AND(J963&lt;&gt;"eigene Stoffe",VLOOKUP($E963,'SD Abgabe'!$A$32:$N$610,'SD Abgabe'!$G$28,FALSE)=0),"",IF($L963&lt;&gt;0,"",IFERROR(IF(AND(P963&gt;0,O963&lt;&gt;"",Q963&lt;&gt;"t TM"),VLOOKUP($E963,'SD Abgabe'!$A$32:$N$610,'SD Abgabe'!$G$28,FALSE)/O963*P963,VLOOKUP($E963,'SD Abgabe'!$A$32:$N$610,'SD Abgabe'!$G$28,FALSE)),""))),"")</f>
        <v/>
      </c>
      <c r="AA963" s="87"/>
      <c r="AB963" s="86" t="str">
        <f ca="1">IFERROR(IF(AND(J963&lt;&gt;"eigene Stoffe",VLOOKUP($E963,'SD Abgabe'!$A$32:$N$610,'SD Abgabe'!$H$28,FALSE)=0),"",IF($L963&lt;&gt;0,"",IFERROR(IF(AND(P963&gt;0,O963&lt;&gt;"",Q963&lt;&gt;"t TM"),VLOOKUP($E963,'SD Abgabe'!$A$32:$N$610,'SD Abgabe'!$H$28,FALSE)/O963*P963,VLOOKUP($E963,'SD Abgabe'!$A$32:$N$610,'SD Abgabe'!$H$28,FALSE)),""))),"")</f>
        <v/>
      </c>
      <c r="AC963" s="87"/>
      <c r="AD963" s="424" t="s">
        <v>667</v>
      </c>
      <c r="AE963" s="26" t="str">
        <f>IF($M963=0,"",IFERROR(VLOOKUP($E963,'SD Abgabe'!$A$32:$N$556,AE$20,FALSE),""))</f>
        <v/>
      </c>
      <c r="AF963" s="15">
        <f t="shared" ca="1" si="306"/>
        <v>0</v>
      </c>
      <c r="AG963">
        <f t="shared" ca="1" si="287"/>
        <v>0</v>
      </c>
      <c r="AH963">
        <f t="shared" ca="1" si="288"/>
        <v>0</v>
      </c>
      <c r="AI963">
        <f t="shared" ca="1" si="289"/>
        <v>0</v>
      </c>
      <c r="AJ963">
        <f t="shared" ca="1" si="290"/>
        <v>0</v>
      </c>
      <c r="AK963">
        <f t="shared" si="307"/>
        <v>0</v>
      </c>
      <c r="AL963" s="28" t="e">
        <f ca="1">COUNTIF(OFFSET('SD Abgabe'!$C$32,VLOOKUP(J963,Art_Abgabe,3,FALSE),0,VLOOKUP(J963,Art_Abgabe,4,FALSE)-VLOOKUP(J963,Art_Abgabe,3,FALSE)+1,1),K963)</f>
        <v>#N/A</v>
      </c>
      <c r="AM963" s="14">
        <f ca="1">COUNTIF(OFFSET('SD Abgabe'!$M$32,VLOOKUP(E963,'SD Abgabe'!$A$33:$X$485,'SD Abgabe'!$X$28,FALSE),0,1,VLOOKUP(E963,'SD Abgabe'!$A$33:$Y$485,'SD Abgabe'!$Y$28,FALSE)),M963)</f>
        <v>0</v>
      </c>
      <c r="AN963" s="91">
        <f t="shared" ca="1" si="291"/>
        <v>0</v>
      </c>
      <c r="AO963" s="98">
        <f t="shared" si="308"/>
        <v>3</v>
      </c>
      <c r="AP963" s="98">
        <f t="shared" si="292"/>
        <v>0</v>
      </c>
      <c r="AQ963" s="17" t="str">
        <f t="shared" si="293"/>
        <v>1900-1-Abgabe</v>
      </c>
    </row>
    <row r="964" spans="1:43">
      <c r="A964" s="98">
        <f t="shared" si="282"/>
        <v>0</v>
      </c>
      <c r="B964" s="98" t="str">
        <f>IF(C964=1,SUM($C$23:C964),"")</f>
        <v/>
      </c>
      <c r="C964" s="98">
        <f t="shared" si="283"/>
        <v>0</v>
      </c>
      <c r="D964" t="str">
        <f t="shared" si="302"/>
        <v>1900-1-Abgabe-</v>
      </c>
      <c r="E964" s="7" t="str">
        <f t="shared" ca="1" si="284"/>
        <v>-</v>
      </c>
      <c r="F964" s="7">
        <f t="shared" si="303"/>
        <v>1900</v>
      </c>
      <c r="G964" s="7">
        <f t="shared" si="304"/>
        <v>1</v>
      </c>
      <c r="H964" s="162">
        <f t="shared" si="294"/>
        <v>942</v>
      </c>
      <c r="I964" s="77"/>
      <c r="J964" s="78"/>
      <c r="K964" s="79"/>
      <c r="L964" s="80"/>
      <c r="M964" s="177"/>
      <c r="N964" s="309" t="str">
        <f t="shared" ca="1" si="285"/>
        <v/>
      </c>
      <c r="O964" s="310" t="str">
        <f ca="1">IFERROR(IF(VLOOKUP($E964,'SD Abgabe'!$A$32:$N$610,'SD Abgabe'!$D$28,FALSE)=0,"",VLOOKUP($E964,'SD Abgabe'!$A$32:$N$610,'SD Abgabe'!$D$28,FALSE)),"")</f>
        <v/>
      </c>
      <c r="P964" s="313"/>
      <c r="Q964" s="317" t="str">
        <f>IF(OR($M964=0,L964&lt;&gt;0),"",IFERROR(VLOOKUP($E964,'SD Abgabe'!$A$32:$N$610,'SD Abgabe'!$E$28,FALSE),""))</f>
        <v/>
      </c>
      <c r="R964" s="87"/>
      <c r="S964" s="81" t="str">
        <f t="shared" si="286"/>
        <v/>
      </c>
      <c r="T964" s="82">
        <f>IF(M964="Tierische Erzeugnisse",IF(OR($M964=0,L964&lt;&gt;0,U964&gt;0),"",IFERROR(VLOOKUP($E964,'SD Abgabe'!$A$32:$N$4326,'SD Abgabe'!$J$28,FALSE),0)),)</f>
        <v>0</v>
      </c>
      <c r="U964" s="83"/>
      <c r="V964" s="81" t="str">
        <f t="shared" si="305"/>
        <v/>
      </c>
      <c r="W964" s="82">
        <f>IF(M964="organische Düngemittel",IF(OR($M964=0,L964&lt;&gt;0,X964&gt;0),"",IFERROR(VLOOKUP($E964,'SD Abgabe'!$A$32:$N$4326,'SD Abgabe'!$J$28,FALSE),)),)</f>
        <v>0</v>
      </c>
      <c r="X964" s="84"/>
      <c r="Y964" s="85" t="str">
        <f ca="1">IFERROR(VLOOKUP($E964,'SD Abgabe'!$A$32:$N$610,Y$20,FALSE),"")</f>
        <v/>
      </c>
      <c r="Z964" s="86" t="str">
        <f ca="1">IFERROR(IF(AND(J964&lt;&gt;"eigene Stoffe",VLOOKUP($E964,'SD Abgabe'!$A$32:$N$610,'SD Abgabe'!$G$28,FALSE)=0),"",IF($L964&lt;&gt;0,"",IFERROR(IF(AND(P964&gt;0,O964&lt;&gt;"",Q964&lt;&gt;"t TM"),VLOOKUP($E964,'SD Abgabe'!$A$32:$N$610,'SD Abgabe'!$G$28,FALSE)/O964*P964,VLOOKUP($E964,'SD Abgabe'!$A$32:$N$610,'SD Abgabe'!$G$28,FALSE)),""))),"")</f>
        <v/>
      </c>
      <c r="AA964" s="87"/>
      <c r="AB964" s="86" t="str">
        <f ca="1">IFERROR(IF(AND(J964&lt;&gt;"eigene Stoffe",VLOOKUP($E964,'SD Abgabe'!$A$32:$N$610,'SD Abgabe'!$H$28,FALSE)=0),"",IF($L964&lt;&gt;0,"",IFERROR(IF(AND(P964&gt;0,O964&lt;&gt;"",Q964&lt;&gt;"t TM"),VLOOKUP($E964,'SD Abgabe'!$A$32:$N$610,'SD Abgabe'!$H$28,FALSE)/O964*P964,VLOOKUP($E964,'SD Abgabe'!$A$32:$N$610,'SD Abgabe'!$H$28,FALSE)),""))),"")</f>
        <v/>
      </c>
      <c r="AC964" s="87"/>
      <c r="AD964" s="424" t="s">
        <v>667</v>
      </c>
      <c r="AE964" s="26" t="str">
        <f>IF($M964=0,"",IFERROR(VLOOKUP($E964,'SD Abgabe'!$A$32:$N$556,AE$20,FALSE),""))</f>
        <v/>
      </c>
      <c r="AF964" s="15">
        <f t="shared" ca="1" si="306"/>
        <v>0</v>
      </c>
      <c r="AG964">
        <f t="shared" ca="1" si="287"/>
        <v>0</v>
      </c>
      <c r="AH964">
        <f t="shared" ca="1" si="288"/>
        <v>0</v>
      </c>
      <c r="AI964">
        <f t="shared" ca="1" si="289"/>
        <v>0</v>
      </c>
      <c r="AJ964">
        <f t="shared" ca="1" si="290"/>
        <v>0</v>
      </c>
      <c r="AK964">
        <f t="shared" si="307"/>
        <v>0</v>
      </c>
      <c r="AL964" s="28" t="e">
        <f ca="1">COUNTIF(OFFSET('SD Abgabe'!$C$32,VLOOKUP(J964,Art_Abgabe,3,FALSE),0,VLOOKUP(J964,Art_Abgabe,4,FALSE)-VLOOKUP(J964,Art_Abgabe,3,FALSE)+1,1),K964)</f>
        <v>#N/A</v>
      </c>
      <c r="AM964" s="14">
        <f ca="1">COUNTIF(OFFSET('SD Abgabe'!$M$32,VLOOKUP(E964,'SD Abgabe'!$A$33:$X$485,'SD Abgabe'!$X$28,FALSE),0,1,VLOOKUP(E964,'SD Abgabe'!$A$33:$Y$485,'SD Abgabe'!$Y$28,FALSE)),M964)</f>
        <v>0</v>
      </c>
      <c r="AN964" s="91">
        <f t="shared" ca="1" si="291"/>
        <v>0</v>
      </c>
      <c r="AO964" s="98">
        <f t="shared" si="308"/>
        <v>3</v>
      </c>
      <c r="AP964" s="98">
        <f t="shared" si="292"/>
        <v>0</v>
      </c>
      <c r="AQ964" s="17" t="str">
        <f t="shared" si="293"/>
        <v>1900-1-Abgabe</v>
      </c>
    </row>
    <row r="965" spans="1:43">
      <c r="A965" s="98">
        <f t="shared" si="282"/>
        <v>0</v>
      </c>
      <c r="B965" s="98" t="str">
        <f>IF(C965=1,SUM($C$23:C965),"")</f>
        <v/>
      </c>
      <c r="C965" s="98">
        <f t="shared" si="283"/>
        <v>0</v>
      </c>
      <c r="D965" t="str">
        <f t="shared" si="302"/>
        <v>1900-1-Abgabe-</v>
      </c>
      <c r="E965" s="7" t="str">
        <f t="shared" ca="1" si="284"/>
        <v>-</v>
      </c>
      <c r="F965" s="7">
        <f t="shared" si="303"/>
        <v>1900</v>
      </c>
      <c r="G965" s="7">
        <f t="shared" si="304"/>
        <v>1</v>
      </c>
      <c r="H965" s="162">
        <f t="shared" si="294"/>
        <v>943</v>
      </c>
      <c r="I965" s="77"/>
      <c r="J965" s="78"/>
      <c r="K965" s="79"/>
      <c r="L965" s="80"/>
      <c r="M965" s="177"/>
      <c r="N965" s="309" t="str">
        <f t="shared" ca="1" si="285"/>
        <v/>
      </c>
      <c r="O965" s="310" t="str">
        <f ca="1">IFERROR(IF(VLOOKUP($E965,'SD Abgabe'!$A$32:$N$610,'SD Abgabe'!$D$28,FALSE)=0,"",VLOOKUP($E965,'SD Abgabe'!$A$32:$N$610,'SD Abgabe'!$D$28,FALSE)),"")</f>
        <v/>
      </c>
      <c r="P965" s="313"/>
      <c r="Q965" s="317" t="str">
        <f>IF(OR($M965=0,L965&lt;&gt;0),"",IFERROR(VLOOKUP($E965,'SD Abgabe'!$A$32:$N$610,'SD Abgabe'!$E$28,FALSE),""))</f>
        <v/>
      </c>
      <c r="R965" s="87"/>
      <c r="S965" s="81" t="str">
        <f t="shared" si="286"/>
        <v/>
      </c>
      <c r="T965" s="82">
        <f>IF(M965="Tierische Erzeugnisse",IF(OR($M965=0,L965&lt;&gt;0,U965&gt;0),"",IFERROR(VLOOKUP($E965,'SD Abgabe'!$A$32:$N$4326,'SD Abgabe'!$J$28,FALSE),0)),)</f>
        <v>0</v>
      </c>
      <c r="U965" s="83"/>
      <c r="V965" s="81" t="str">
        <f t="shared" si="305"/>
        <v/>
      </c>
      <c r="W965" s="82">
        <f>IF(M965="organische Düngemittel",IF(OR($M965=0,L965&lt;&gt;0,X965&gt;0),"",IFERROR(VLOOKUP($E965,'SD Abgabe'!$A$32:$N$4326,'SD Abgabe'!$J$28,FALSE),)),)</f>
        <v>0</v>
      </c>
      <c r="X965" s="84"/>
      <c r="Y965" s="85" t="str">
        <f ca="1">IFERROR(VLOOKUP($E965,'SD Abgabe'!$A$32:$N$610,Y$20,FALSE),"")</f>
        <v/>
      </c>
      <c r="Z965" s="86" t="str">
        <f ca="1">IFERROR(IF(AND(J965&lt;&gt;"eigene Stoffe",VLOOKUP($E965,'SD Abgabe'!$A$32:$N$610,'SD Abgabe'!$G$28,FALSE)=0),"",IF($L965&lt;&gt;0,"",IFERROR(IF(AND(P965&gt;0,O965&lt;&gt;"",Q965&lt;&gt;"t TM"),VLOOKUP($E965,'SD Abgabe'!$A$32:$N$610,'SD Abgabe'!$G$28,FALSE)/O965*P965,VLOOKUP($E965,'SD Abgabe'!$A$32:$N$610,'SD Abgabe'!$G$28,FALSE)),""))),"")</f>
        <v/>
      </c>
      <c r="AA965" s="87"/>
      <c r="AB965" s="86" t="str">
        <f ca="1">IFERROR(IF(AND(J965&lt;&gt;"eigene Stoffe",VLOOKUP($E965,'SD Abgabe'!$A$32:$N$610,'SD Abgabe'!$H$28,FALSE)=0),"",IF($L965&lt;&gt;0,"",IFERROR(IF(AND(P965&gt;0,O965&lt;&gt;"",Q965&lt;&gt;"t TM"),VLOOKUP($E965,'SD Abgabe'!$A$32:$N$610,'SD Abgabe'!$H$28,FALSE)/O965*P965,VLOOKUP($E965,'SD Abgabe'!$A$32:$N$610,'SD Abgabe'!$H$28,FALSE)),""))),"")</f>
        <v/>
      </c>
      <c r="AC965" s="87"/>
      <c r="AD965" s="424" t="s">
        <v>667</v>
      </c>
      <c r="AE965" s="26" t="str">
        <f>IF($M965=0,"",IFERROR(VLOOKUP($E965,'SD Abgabe'!$A$32:$N$556,AE$20,FALSE),""))</f>
        <v/>
      </c>
      <c r="AF965" s="15">
        <f t="shared" ca="1" si="306"/>
        <v>0</v>
      </c>
      <c r="AG965">
        <f t="shared" ca="1" si="287"/>
        <v>0</v>
      </c>
      <c r="AH965">
        <f t="shared" ca="1" si="288"/>
        <v>0</v>
      </c>
      <c r="AI965">
        <f t="shared" ca="1" si="289"/>
        <v>0</v>
      </c>
      <c r="AJ965">
        <f t="shared" ca="1" si="290"/>
        <v>0</v>
      </c>
      <c r="AK965">
        <f t="shared" si="307"/>
        <v>0</v>
      </c>
      <c r="AL965" s="28" t="e">
        <f ca="1">COUNTIF(OFFSET('SD Abgabe'!$C$32,VLOOKUP(J965,Art_Abgabe,3,FALSE),0,VLOOKUP(J965,Art_Abgabe,4,FALSE)-VLOOKUP(J965,Art_Abgabe,3,FALSE)+1,1),K965)</f>
        <v>#N/A</v>
      </c>
      <c r="AM965" s="14">
        <f ca="1">COUNTIF(OFFSET('SD Abgabe'!$M$32,VLOOKUP(E965,'SD Abgabe'!$A$33:$X$485,'SD Abgabe'!$X$28,FALSE),0,1,VLOOKUP(E965,'SD Abgabe'!$A$33:$Y$485,'SD Abgabe'!$Y$28,FALSE)),M965)</f>
        <v>0</v>
      </c>
      <c r="AN965" s="91">
        <f t="shared" ca="1" si="291"/>
        <v>0</v>
      </c>
      <c r="AO965" s="98">
        <f t="shared" si="308"/>
        <v>3</v>
      </c>
      <c r="AP965" s="98">
        <f t="shared" si="292"/>
        <v>0</v>
      </c>
      <c r="AQ965" s="17" t="str">
        <f t="shared" si="293"/>
        <v>1900-1-Abgabe</v>
      </c>
    </row>
    <row r="966" spans="1:43">
      <c r="A966" s="98">
        <f t="shared" si="282"/>
        <v>0</v>
      </c>
      <c r="B966" s="98" t="str">
        <f>IF(C966=1,SUM($C$23:C966),"")</f>
        <v/>
      </c>
      <c r="C966" s="98">
        <f t="shared" si="283"/>
        <v>0</v>
      </c>
      <c r="D966" t="str">
        <f t="shared" si="302"/>
        <v>1900-1-Abgabe-</v>
      </c>
      <c r="E966" s="7" t="str">
        <f t="shared" ca="1" si="284"/>
        <v>-</v>
      </c>
      <c r="F966" s="7">
        <f t="shared" si="303"/>
        <v>1900</v>
      </c>
      <c r="G966" s="7">
        <f t="shared" si="304"/>
        <v>1</v>
      </c>
      <c r="H966" s="162">
        <f t="shared" si="294"/>
        <v>944</v>
      </c>
      <c r="I966" s="77"/>
      <c r="J966" s="78"/>
      <c r="K966" s="79"/>
      <c r="L966" s="80"/>
      <c r="M966" s="177"/>
      <c r="N966" s="309" t="str">
        <f t="shared" ca="1" si="285"/>
        <v/>
      </c>
      <c r="O966" s="310" t="str">
        <f ca="1">IFERROR(IF(VLOOKUP($E966,'SD Abgabe'!$A$32:$N$610,'SD Abgabe'!$D$28,FALSE)=0,"",VLOOKUP($E966,'SD Abgabe'!$A$32:$N$610,'SD Abgabe'!$D$28,FALSE)),"")</f>
        <v/>
      </c>
      <c r="P966" s="313"/>
      <c r="Q966" s="317" t="str">
        <f>IF(OR($M966=0,L966&lt;&gt;0),"",IFERROR(VLOOKUP($E966,'SD Abgabe'!$A$32:$N$610,'SD Abgabe'!$E$28,FALSE),""))</f>
        <v/>
      </c>
      <c r="R966" s="87"/>
      <c r="S966" s="81" t="str">
        <f t="shared" si="286"/>
        <v/>
      </c>
      <c r="T966" s="82">
        <f>IF(M966="Tierische Erzeugnisse",IF(OR($M966=0,L966&lt;&gt;0,U966&gt;0),"",IFERROR(VLOOKUP($E966,'SD Abgabe'!$A$32:$N$4326,'SD Abgabe'!$J$28,FALSE),0)),)</f>
        <v>0</v>
      </c>
      <c r="U966" s="83"/>
      <c r="V966" s="81" t="str">
        <f t="shared" si="305"/>
        <v/>
      </c>
      <c r="W966" s="82">
        <f>IF(M966="organische Düngemittel",IF(OR($M966=0,L966&lt;&gt;0,X966&gt;0),"",IFERROR(VLOOKUP($E966,'SD Abgabe'!$A$32:$N$4326,'SD Abgabe'!$J$28,FALSE),)),)</f>
        <v>0</v>
      </c>
      <c r="X966" s="84"/>
      <c r="Y966" s="85" t="str">
        <f ca="1">IFERROR(VLOOKUP($E966,'SD Abgabe'!$A$32:$N$610,Y$20,FALSE),"")</f>
        <v/>
      </c>
      <c r="Z966" s="86" t="str">
        <f ca="1">IFERROR(IF(AND(J966&lt;&gt;"eigene Stoffe",VLOOKUP($E966,'SD Abgabe'!$A$32:$N$610,'SD Abgabe'!$G$28,FALSE)=0),"",IF($L966&lt;&gt;0,"",IFERROR(IF(AND(P966&gt;0,O966&lt;&gt;"",Q966&lt;&gt;"t TM"),VLOOKUP($E966,'SD Abgabe'!$A$32:$N$610,'SD Abgabe'!$G$28,FALSE)/O966*P966,VLOOKUP($E966,'SD Abgabe'!$A$32:$N$610,'SD Abgabe'!$G$28,FALSE)),""))),"")</f>
        <v/>
      </c>
      <c r="AA966" s="87"/>
      <c r="AB966" s="86" t="str">
        <f ca="1">IFERROR(IF(AND(J966&lt;&gt;"eigene Stoffe",VLOOKUP($E966,'SD Abgabe'!$A$32:$N$610,'SD Abgabe'!$H$28,FALSE)=0),"",IF($L966&lt;&gt;0,"",IFERROR(IF(AND(P966&gt;0,O966&lt;&gt;"",Q966&lt;&gt;"t TM"),VLOOKUP($E966,'SD Abgabe'!$A$32:$N$610,'SD Abgabe'!$H$28,FALSE)/O966*P966,VLOOKUP($E966,'SD Abgabe'!$A$32:$N$610,'SD Abgabe'!$H$28,FALSE)),""))),"")</f>
        <v/>
      </c>
      <c r="AC966" s="87"/>
      <c r="AD966" s="424" t="s">
        <v>667</v>
      </c>
      <c r="AE966" s="26" t="str">
        <f>IF($M966=0,"",IFERROR(VLOOKUP($E966,'SD Abgabe'!$A$32:$N$556,AE$20,FALSE),""))</f>
        <v/>
      </c>
      <c r="AF966" s="15">
        <f t="shared" ca="1" si="306"/>
        <v>0</v>
      </c>
      <c r="AG966">
        <f t="shared" ca="1" si="287"/>
        <v>0</v>
      </c>
      <c r="AH966">
        <f t="shared" ca="1" si="288"/>
        <v>0</v>
      </c>
      <c r="AI966">
        <f t="shared" ca="1" si="289"/>
        <v>0</v>
      </c>
      <c r="AJ966">
        <f t="shared" ca="1" si="290"/>
        <v>0</v>
      </c>
      <c r="AK966">
        <f t="shared" si="307"/>
        <v>0</v>
      </c>
      <c r="AL966" s="28" t="e">
        <f ca="1">COUNTIF(OFFSET('SD Abgabe'!$C$32,VLOOKUP(J966,Art_Abgabe,3,FALSE),0,VLOOKUP(J966,Art_Abgabe,4,FALSE)-VLOOKUP(J966,Art_Abgabe,3,FALSE)+1,1),K966)</f>
        <v>#N/A</v>
      </c>
      <c r="AM966" s="14">
        <f ca="1">COUNTIF(OFFSET('SD Abgabe'!$M$32,VLOOKUP(E966,'SD Abgabe'!$A$33:$X$485,'SD Abgabe'!$X$28,FALSE),0,1,VLOOKUP(E966,'SD Abgabe'!$A$33:$Y$485,'SD Abgabe'!$Y$28,FALSE)),M966)</f>
        <v>0</v>
      </c>
      <c r="AN966" s="91">
        <f t="shared" ca="1" si="291"/>
        <v>0</v>
      </c>
      <c r="AO966" s="98">
        <f t="shared" si="308"/>
        <v>3</v>
      </c>
      <c r="AP966" s="98">
        <f t="shared" si="292"/>
        <v>0</v>
      </c>
      <c r="AQ966" s="17" t="str">
        <f t="shared" si="293"/>
        <v>1900-1-Abgabe</v>
      </c>
    </row>
    <row r="967" spans="1:43">
      <c r="A967" s="98">
        <f t="shared" si="282"/>
        <v>0</v>
      </c>
      <c r="B967" s="98" t="str">
        <f>IF(C967=1,SUM($C$23:C967),"")</f>
        <v/>
      </c>
      <c r="C967" s="98">
        <f t="shared" si="283"/>
        <v>0</v>
      </c>
      <c r="D967" t="str">
        <f t="shared" si="302"/>
        <v>1900-1-Abgabe-</v>
      </c>
      <c r="E967" s="7" t="str">
        <f t="shared" ca="1" si="284"/>
        <v>-</v>
      </c>
      <c r="F967" s="7">
        <f t="shared" si="303"/>
        <v>1900</v>
      </c>
      <c r="G967" s="7">
        <f t="shared" si="304"/>
        <v>1</v>
      </c>
      <c r="H967" s="162">
        <f t="shared" si="294"/>
        <v>945</v>
      </c>
      <c r="I967" s="77"/>
      <c r="J967" s="78"/>
      <c r="K967" s="79"/>
      <c r="L967" s="80"/>
      <c r="M967" s="177"/>
      <c r="N967" s="309" t="str">
        <f t="shared" ca="1" si="285"/>
        <v/>
      </c>
      <c r="O967" s="310" t="str">
        <f ca="1">IFERROR(IF(VLOOKUP($E967,'SD Abgabe'!$A$32:$N$610,'SD Abgabe'!$D$28,FALSE)=0,"",VLOOKUP($E967,'SD Abgabe'!$A$32:$N$610,'SD Abgabe'!$D$28,FALSE)),"")</f>
        <v/>
      </c>
      <c r="P967" s="313"/>
      <c r="Q967" s="317" t="str">
        <f>IF(OR($M967=0,L967&lt;&gt;0),"",IFERROR(VLOOKUP($E967,'SD Abgabe'!$A$32:$N$610,'SD Abgabe'!$E$28,FALSE),""))</f>
        <v/>
      </c>
      <c r="R967" s="87"/>
      <c r="S967" s="81" t="str">
        <f t="shared" si="286"/>
        <v/>
      </c>
      <c r="T967" s="82">
        <f>IF(M967="Tierische Erzeugnisse",IF(OR($M967=0,L967&lt;&gt;0,U967&gt;0),"",IFERROR(VLOOKUP($E967,'SD Abgabe'!$A$32:$N$4326,'SD Abgabe'!$J$28,FALSE),0)),)</f>
        <v>0</v>
      </c>
      <c r="U967" s="83"/>
      <c r="V967" s="81" t="str">
        <f t="shared" si="305"/>
        <v/>
      </c>
      <c r="W967" s="82">
        <f>IF(M967="organische Düngemittel",IF(OR($M967=0,L967&lt;&gt;0,X967&gt;0),"",IFERROR(VLOOKUP($E967,'SD Abgabe'!$A$32:$N$4326,'SD Abgabe'!$J$28,FALSE),)),)</f>
        <v>0</v>
      </c>
      <c r="X967" s="84"/>
      <c r="Y967" s="85" t="str">
        <f ca="1">IFERROR(VLOOKUP($E967,'SD Abgabe'!$A$32:$N$610,Y$20,FALSE),"")</f>
        <v/>
      </c>
      <c r="Z967" s="86" t="str">
        <f ca="1">IFERROR(IF(AND(J967&lt;&gt;"eigene Stoffe",VLOOKUP($E967,'SD Abgabe'!$A$32:$N$610,'SD Abgabe'!$G$28,FALSE)=0),"",IF($L967&lt;&gt;0,"",IFERROR(IF(AND(P967&gt;0,O967&lt;&gt;"",Q967&lt;&gt;"t TM"),VLOOKUP($E967,'SD Abgabe'!$A$32:$N$610,'SD Abgabe'!$G$28,FALSE)/O967*P967,VLOOKUP($E967,'SD Abgabe'!$A$32:$N$610,'SD Abgabe'!$G$28,FALSE)),""))),"")</f>
        <v/>
      </c>
      <c r="AA967" s="87"/>
      <c r="AB967" s="86" t="str">
        <f ca="1">IFERROR(IF(AND(J967&lt;&gt;"eigene Stoffe",VLOOKUP($E967,'SD Abgabe'!$A$32:$N$610,'SD Abgabe'!$H$28,FALSE)=0),"",IF($L967&lt;&gt;0,"",IFERROR(IF(AND(P967&gt;0,O967&lt;&gt;"",Q967&lt;&gt;"t TM"),VLOOKUP($E967,'SD Abgabe'!$A$32:$N$610,'SD Abgabe'!$H$28,FALSE)/O967*P967,VLOOKUP($E967,'SD Abgabe'!$A$32:$N$610,'SD Abgabe'!$H$28,FALSE)),""))),"")</f>
        <v/>
      </c>
      <c r="AC967" s="87"/>
      <c r="AD967" s="424" t="s">
        <v>667</v>
      </c>
      <c r="AE967" s="26" t="str">
        <f>IF($M967=0,"",IFERROR(VLOOKUP($E967,'SD Abgabe'!$A$32:$N$556,AE$20,FALSE),""))</f>
        <v/>
      </c>
      <c r="AF967" s="15">
        <f t="shared" ca="1" si="306"/>
        <v>0</v>
      </c>
      <c r="AG967">
        <f t="shared" ca="1" si="287"/>
        <v>0</v>
      </c>
      <c r="AH967">
        <f t="shared" ca="1" si="288"/>
        <v>0</v>
      </c>
      <c r="AI967">
        <f t="shared" ca="1" si="289"/>
        <v>0</v>
      </c>
      <c r="AJ967">
        <f t="shared" ca="1" si="290"/>
        <v>0</v>
      </c>
      <c r="AK967">
        <f t="shared" si="307"/>
        <v>0</v>
      </c>
      <c r="AL967" s="28" t="e">
        <f ca="1">COUNTIF(OFFSET('SD Abgabe'!$C$32,VLOOKUP(J967,Art_Abgabe,3,FALSE),0,VLOOKUP(J967,Art_Abgabe,4,FALSE)-VLOOKUP(J967,Art_Abgabe,3,FALSE)+1,1),K967)</f>
        <v>#N/A</v>
      </c>
      <c r="AM967" s="14">
        <f ca="1">COUNTIF(OFFSET('SD Abgabe'!$M$32,VLOOKUP(E967,'SD Abgabe'!$A$33:$X$485,'SD Abgabe'!$X$28,FALSE),0,1,VLOOKUP(E967,'SD Abgabe'!$A$33:$Y$485,'SD Abgabe'!$Y$28,FALSE)),M967)</f>
        <v>0</v>
      </c>
      <c r="AN967" s="91">
        <f t="shared" ca="1" si="291"/>
        <v>0</v>
      </c>
      <c r="AO967" s="98">
        <f t="shared" si="308"/>
        <v>3</v>
      </c>
      <c r="AP967" s="98">
        <f t="shared" si="292"/>
        <v>0</v>
      </c>
      <c r="AQ967" s="17" t="str">
        <f t="shared" si="293"/>
        <v>1900-1-Abgabe</v>
      </c>
    </row>
    <row r="968" spans="1:43">
      <c r="A968" s="98">
        <f t="shared" si="282"/>
        <v>0</v>
      </c>
      <c r="B968" s="98" t="str">
        <f>IF(C968=1,SUM($C$23:C968),"")</f>
        <v/>
      </c>
      <c r="C968" s="98">
        <f t="shared" si="283"/>
        <v>0</v>
      </c>
      <c r="D968" t="str">
        <f t="shared" si="302"/>
        <v>1900-1-Abgabe-</v>
      </c>
      <c r="E968" s="7" t="str">
        <f t="shared" ca="1" si="284"/>
        <v>-</v>
      </c>
      <c r="F968" s="7">
        <f t="shared" si="303"/>
        <v>1900</v>
      </c>
      <c r="G968" s="7">
        <f t="shared" si="304"/>
        <v>1</v>
      </c>
      <c r="H968" s="162">
        <f t="shared" si="294"/>
        <v>946</v>
      </c>
      <c r="I968" s="77"/>
      <c r="J968" s="78"/>
      <c r="K968" s="79"/>
      <c r="L968" s="80"/>
      <c r="M968" s="177"/>
      <c r="N968" s="309" t="str">
        <f t="shared" ca="1" si="285"/>
        <v/>
      </c>
      <c r="O968" s="310" t="str">
        <f ca="1">IFERROR(IF(VLOOKUP($E968,'SD Abgabe'!$A$32:$N$610,'SD Abgabe'!$D$28,FALSE)=0,"",VLOOKUP($E968,'SD Abgabe'!$A$32:$N$610,'SD Abgabe'!$D$28,FALSE)),"")</f>
        <v/>
      </c>
      <c r="P968" s="313"/>
      <c r="Q968" s="317" t="str">
        <f>IF(OR($M968=0,L968&lt;&gt;0),"",IFERROR(VLOOKUP($E968,'SD Abgabe'!$A$32:$N$610,'SD Abgabe'!$E$28,FALSE),""))</f>
        <v/>
      </c>
      <c r="R968" s="87"/>
      <c r="S968" s="81" t="str">
        <f t="shared" si="286"/>
        <v/>
      </c>
      <c r="T968" s="82">
        <f>IF(M968="Tierische Erzeugnisse",IF(OR($M968=0,L968&lt;&gt;0,U968&gt;0),"",IFERROR(VLOOKUP($E968,'SD Abgabe'!$A$32:$N$4326,'SD Abgabe'!$J$28,FALSE),0)),)</f>
        <v>0</v>
      </c>
      <c r="U968" s="83"/>
      <c r="V968" s="81" t="str">
        <f t="shared" si="305"/>
        <v/>
      </c>
      <c r="W968" s="82">
        <f>IF(M968="organische Düngemittel",IF(OR($M968=0,L968&lt;&gt;0,X968&gt;0),"",IFERROR(VLOOKUP($E968,'SD Abgabe'!$A$32:$N$4326,'SD Abgabe'!$J$28,FALSE),)),)</f>
        <v>0</v>
      </c>
      <c r="X968" s="84"/>
      <c r="Y968" s="85" t="str">
        <f ca="1">IFERROR(VLOOKUP($E968,'SD Abgabe'!$A$32:$N$610,Y$20,FALSE),"")</f>
        <v/>
      </c>
      <c r="Z968" s="86" t="str">
        <f ca="1">IFERROR(IF(AND(J968&lt;&gt;"eigene Stoffe",VLOOKUP($E968,'SD Abgabe'!$A$32:$N$610,'SD Abgabe'!$G$28,FALSE)=0),"",IF($L968&lt;&gt;0,"",IFERROR(IF(AND(P968&gt;0,O968&lt;&gt;"",Q968&lt;&gt;"t TM"),VLOOKUP($E968,'SD Abgabe'!$A$32:$N$610,'SD Abgabe'!$G$28,FALSE)/O968*P968,VLOOKUP($E968,'SD Abgabe'!$A$32:$N$610,'SD Abgabe'!$G$28,FALSE)),""))),"")</f>
        <v/>
      </c>
      <c r="AA968" s="87"/>
      <c r="AB968" s="86" t="str">
        <f ca="1">IFERROR(IF(AND(J968&lt;&gt;"eigene Stoffe",VLOOKUP($E968,'SD Abgabe'!$A$32:$N$610,'SD Abgabe'!$H$28,FALSE)=0),"",IF($L968&lt;&gt;0,"",IFERROR(IF(AND(P968&gt;0,O968&lt;&gt;"",Q968&lt;&gt;"t TM"),VLOOKUP($E968,'SD Abgabe'!$A$32:$N$610,'SD Abgabe'!$H$28,FALSE)/O968*P968,VLOOKUP($E968,'SD Abgabe'!$A$32:$N$610,'SD Abgabe'!$H$28,FALSE)),""))),"")</f>
        <v/>
      </c>
      <c r="AC968" s="87"/>
      <c r="AD968" s="424" t="s">
        <v>667</v>
      </c>
      <c r="AE968" s="26" t="str">
        <f>IF($M968=0,"",IFERROR(VLOOKUP($E968,'SD Abgabe'!$A$32:$N$556,AE$20,FALSE),""))</f>
        <v/>
      </c>
      <c r="AF968" s="15">
        <f t="shared" ca="1" si="306"/>
        <v>0</v>
      </c>
      <c r="AG968">
        <f t="shared" ca="1" si="287"/>
        <v>0</v>
      </c>
      <c r="AH968">
        <f t="shared" ca="1" si="288"/>
        <v>0</v>
      </c>
      <c r="AI968">
        <f t="shared" ca="1" si="289"/>
        <v>0</v>
      </c>
      <c r="AJ968">
        <f t="shared" ca="1" si="290"/>
        <v>0</v>
      </c>
      <c r="AK968">
        <f t="shared" si="307"/>
        <v>0</v>
      </c>
      <c r="AL968" s="28" t="e">
        <f ca="1">COUNTIF(OFFSET('SD Abgabe'!$C$32,VLOOKUP(J968,Art_Abgabe,3,FALSE),0,VLOOKUP(J968,Art_Abgabe,4,FALSE)-VLOOKUP(J968,Art_Abgabe,3,FALSE)+1,1),K968)</f>
        <v>#N/A</v>
      </c>
      <c r="AM968" s="14">
        <f ca="1">COUNTIF(OFFSET('SD Abgabe'!$M$32,VLOOKUP(E968,'SD Abgabe'!$A$33:$X$485,'SD Abgabe'!$X$28,FALSE),0,1,VLOOKUP(E968,'SD Abgabe'!$A$33:$Y$485,'SD Abgabe'!$Y$28,FALSE)),M968)</f>
        <v>0</v>
      </c>
      <c r="AN968" s="91">
        <f t="shared" ca="1" si="291"/>
        <v>0</v>
      </c>
      <c r="AO968" s="98">
        <f t="shared" si="308"/>
        <v>3</v>
      </c>
      <c r="AP968" s="98">
        <f t="shared" si="292"/>
        <v>0</v>
      </c>
      <c r="AQ968" s="17" t="str">
        <f t="shared" si="293"/>
        <v>1900-1-Abgabe</v>
      </c>
    </row>
    <row r="969" spans="1:43">
      <c r="A969" s="98">
        <f t="shared" si="282"/>
        <v>0</v>
      </c>
      <c r="B969" s="98" t="str">
        <f>IF(C969=1,SUM($C$23:C969),"")</f>
        <v/>
      </c>
      <c r="C969" s="98">
        <f t="shared" si="283"/>
        <v>0</v>
      </c>
      <c r="D969" t="str">
        <f t="shared" si="302"/>
        <v>1900-1-Abgabe-</v>
      </c>
      <c r="E969" s="7" t="str">
        <f t="shared" ca="1" si="284"/>
        <v>-</v>
      </c>
      <c r="F969" s="7">
        <f t="shared" si="303"/>
        <v>1900</v>
      </c>
      <c r="G969" s="7">
        <f t="shared" si="304"/>
        <v>1</v>
      </c>
      <c r="H969" s="162">
        <f t="shared" si="294"/>
        <v>947</v>
      </c>
      <c r="I969" s="77"/>
      <c r="J969" s="78"/>
      <c r="K969" s="79"/>
      <c r="L969" s="80"/>
      <c r="M969" s="177"/>
      <c r="N969" s="309" t="str">
        <f t="shared" ca="1" si="285"/>
        <v/>
      </c>
      <c r="O969" s="310" t="str">
        <f ca="1">IFERROR(IF(VLOOKUP($E969,'SD Abgabe'!$A$32:$N$610,'SD Abgabe'!$D$28,FALSE)=0,"",VLOOKUP($E969,'SD Abgabe'!$A$32:$N$610,'SD Abgabe'!$D$28,FALSE)),"")</f>
        <v/>
      </c>
      <c r="P969" s="313"/>
      <c r="Q969" s="317" t="str">
        <f>IF(OR($M969=0,L969&lt;&gt;0),"",IFERROR(VLOOKUP($E969,'SD Abgabe'!$A$32:$N$610,'SD Abgabe'!$E$28,FALSE),""))</f>
        <v/>
      </c>
      <c r="R969" s="87"/>
      <c r="S969" s="81" t="str">
        <f t="shared" si="286"/>
        <v/>
      </c>
      <c r="T969" s="82">
        <f>IF(M969="Tierische Erzeugnisse",IF(OR($M969=0,L969&lt;&gt;0,U969&gt;0),"",IFERROR(VLOOKUP($E969,'SD Abgabe'!$A$32:$N$4326,'SD Abgabe'!$J$28,FALSE),0)),)</f>
        <v>0</v>
      </c>
      <c r="U969" s="83"/>
      <c r="V969" s="81" t="str">
        <f t="shared" si="305"/>
        <v/>
      </c>
      <c r="W969" s="82">
        <f>IF(M969="organische Düngemittel",IF(OR($M969=0,L969&lt;&gt;0,X969&gt;0),"",IFERROR(VLOOKUP($E969,'SD Abgabe'!$A$32:$N$4326,'SD Abgabe'!$J$28,FALSE),)),)</f>
        <v>0</v>
      </c>
      <c r="X969" s="84"/>
      <c r="Y969" s="85" t="str">
        <f ca="1">IFERROR(VLOOKUP($E969,'SD Abgabe'!$A$32:$N$610,Y$20,FALSE),"")</f>
        <v/>
      </c>
      <c r="Z969" s="86" t="str">
        <f ca="1">IFERROR(IF(AND(J969&lt;&gt;"eigene Stoffe",VLOOKUP($E969,'SD Abgabe'!$A$32:$N$610,'SD Abgabe'!$G$28,FALSE)=0),"",IF($L969&lt;&gt;0,"",IFERROR(IF(AND(P969&gt;0,O969&lt;&gt;"",Q969&lt;&gt;"t TM"),VLOOKUP($E969,'SD Abgabe'!$A$32:$N$610,'SD Abgabe'!$G$28,FALSE)/O969*P969,VLOOKUP($E969,'SD Abgabe'!$A$32:$N$610,'SD Abgabe'!$G$28,FALSE)),""))),"")</f>
        <v/>
      </c>
      <c r="AA969" s="87"/>
      <c r="AB969" s="86" t="str">
        <f ca="1">IFERROR(IF(AND(J969&lt;&gt;"eigene Stoffe",VLOOKUP($E969,'SD Abgabe'!$A$32:$N$610,'SD Abgabe'!$H$28,FALSE)=0),"",IF($L969&lt;&gt;0,"",IFERROR(IF(AND(P969&gt;0,O969&lt;&gt;"",Q969&lt;&gt;"t TM"),VLOOKUP($E969,'SD Abgabe'!$A$32:$N$610,'SD Abgabe'!$H$28,FALSE)/O969*P969,VLOOKUP($E969,'SD Abgabe'!$A$32:$N$610,'SD Abgabe'!$H$28,FALSE)),""))),"")</f>
        <v/>
      </c>
      <c r="AC969" s="87"/>
      <c r="AD969" s="424" t="s">
        <v>667</v>
      </c>
      <c r="AE969" s="26" t="str">
        <f>IF($M969=0,"",IFERROR(VLOOKUP($E969,'SD Abgabe'!$A$32:$N$556,AE$20,FALSE),""))</f>
        <v/>
      </c>
      <c r="AF969" s="15">
        <f t="shared" ca="1" si="306"/>
        <v>0</v>
      </c>
      <c r="AG969">
        <f t="shared" ca="1" si="287"/>
        <v>0</v>
      </c>
      <c r="AH969">
        <f t="shared" ca="1" si="288"/>
        <v>0</v>
      </c>
      <c r="AI969">
        <f t="shared" ca="1" si="289"/>
        <v>0</v>
      </c>
      <c r="AJ969">
        <f t="shared" ca="1" si="290"/>
        <v>0</v>
      </c>
      <c r="AK969">
        <f t="shared" si="307"/>
        <v>0</v>
      </c>
      <c r="AL969" s="28" t="e">
        <f ca="1">COUNTIF(OFFSET('SD Abgabe'!$C$32,VLOOKUP(J969,Art_Abgabe,3,FALSE),0,VLOOKUP(J969,Art_Abgabe,4,FALSE)-VLOOKUP(J969,Art_Abgabe,3,FALSE)+1,1),K969)</f>
        <v>#N/A</v>
      </c>
      <c r="AM969" s="14">
        <f ca="1">COUNTIF(OFFSET('SD Abgabe'!$M$32,VLOOKUP(E969,'SD Abgabe'!$A$33:$X$485,'SD Abgabe'!$X$28,FALSE),0,1,VLOOKUP(E969,'SD Abgabe'!$A$33:$Y$485,'SD Abgabe'!$Y$28,FALSE)),M969)</f>
        <v>0</v>
      </c>
      <c r="AN969" s="91">
        <f t="shared" ca="1" si="291"/>
        <v>0</v>
      </c>
      <c r="AO969" s="98">
        <f t="shared" si="308"/>
        <v>3</v>
      </c>
      <c r="AP969" s="98">
        <f t="shared" si="292"/>
        <v>0</v>
      </c>
      <c r="AQ969" s="17" t="str">
        <f t="shared" si="293"/>
        <v>1900-1-Abgabe</v>
      </c>
    </row>
    <row r="970" spans="1:43">
      <c r="A970" s="98">
        <f t="shared" si="282"/>
        <v>0</v>
      </c>
      <c r="B970" s="98" t="str">
        <f>IF(C970=1,SUM($C$23:C970),"")</f>
        <v/>
      </c>
      <c r="C970" s="98">
        <f t="shared" si="283"/>
        <v>0</v>
      </c>
      <c r="D970" t="str">
        <f t="shared" si="302"/>
        <v>1900-1-Abgabe-</v>
      </c>
      <c r="E970" s="7" t="str">
        <f t="shared" ca="1" si="284"/>
        <v>-</v>
      </c>
      <c r="F970" s="7">
        <f t="shared" si="303"/>
        <v>1900</v>
      </c>
      <c r="G970" s="7">
        <f t="shared" si="304"/>
        <v>1</v>
      </c>
      <c r="H970" s="162">
        <f t="shared" si="294"/>
        <v>948</v>
      </c>
      <c r="I970" s="77"/>
      <c r="J970" s="78"/>
      <c r="K970" s="79"/>
      <c r="L970" s="80"/>
      <c r="M970" s="177"/>
      <c r="N970" s="309" t="str">
        <f t="shared" ca="1" si="285"/>
        <v/>
      </c>
      <c r="O970" s="310" t="str">
        <f ca="1">IFERROR(IF(VLOOKUP($E970,'SD Abgabe'!$A$32:$N$610,'SD Abgabe'!$D$28,FALSE)=0,"",VLOOKUP($E970,'SD Abgabe'!$A$32:$N$610,'SD Abgabe'!$D$28,FALSE)),"")</f>
        <v/>
      </c>
      <c r="P970" s="313"/>
      <c r="Q970" s="317" t="str">
        <f>IF(OR($M970=0,L970&lt;&gt;0),"",IFERROR(VLOOKUP($E970,'SD Abgabe'!$A$32:$N$610,'SD Abgabe'!$E$28,FALSE),""))</f>
        <v/>
      </c>
      <c r="R970" s="87"/>
      <c r="S970" s="81" t="str">
        <f t="shared" si="286"/>
        <v/>
      </c>
      <c r="T970" s="82">
        <f>IF(M970="Tierische Erzeugnisse",IF(OR($M970=0,L970&lt;&gt;0,U970&gt;0),"",IFERROR(VLOOKUP($E970,'SD Abgabe'!$A$32:$N$4326,'SD Abgabe'!$J$28,FALSE),0)),)</f>
        <v>0</v>
      </c>
      <c r="U970" s="83"/>
      <c r="V970" s="81" t="str">
        <f t="shared" si="305"/>
        <v/>
      </c>
      <c r="W970" s="82">
        <f>IF(M970="organische Düngemittel",IF(OR($M970=0,L970&lt;&gt;0,X970&gt;0),"",IFERROR(VLOOKUP($E970,'SD Abgabe'!$A$32:$N$4326,'SD Abgabe'!$J$28,FALSE),)),)</f>
        <v>0</v>
      </c>
      <c r="X970" s="84"/>
      <c r="Y970" s="85" t="str">
        <f ca="1">IFERROR(VLOOKUP($E970,'SD Abgabe'!$A$32:$N$610,Y$20,FALSE),"")</f>
        <v/>
      </c>
      <c r="Z970" s="86" t="str">
        <f ca="1">IFERROR(IF(AND(J970&lt;&gt;"eigene Stoffe",VLOOKUP($E970,'SD Abgabe'!$A$32:$N$610,'SD Abgabe'!$G$28,FALSE)=0),"",IF($L970&lt;&gt;0,"",IFERROR(IF(AND(P970&gt;0,O970&lt;&gt;"",Q970&lt;&gt;"t TM"),VLOOKUP($E970,'SD Abgabe'!$A$32:$N$610,'SD Abgabe'!$G$28,FALSE)/O970*P970,VLOOKUP($E970,'SD Abgabe'!$A$32:$N$610,'SD Abgabe'!$G$28,FALSE)),""))),"")</f>
        <v/>
      </c>
      <c r="AA970" s="87"/>
      <c r="AB970" s="86" t="str">
        <f ca="1">IFERROR(IF(AND(J970&lt;&gt;"eigene Stoffe",VLOOKUP($E970,'SD Abgabe'!$A$32:$N$610,'SD Abgabe'!$H$28,FALSE)=0),"",IF($L970&lt;&gt;0,"",IFERROR(IF(AND(P970&gt;0,O970&lt;&gt;"",Q970&lt;&gt;"t TM"),VLOOKUP($E970,'SD Abgabe'!$A$32:$N$610,'SD Abgabe'!$H$28,FALSE)/O970*P970,VLOOKUP($E970,'SD Abgabe'!$A$32:$N$610,'SD Abgabe'!$H$28,FALSE)),""))),"")</f>
        <v/>
      </c>
      <c r="AC970" s="87"/>
      <c r="AD970" s="424" t="s">
        <v>667</v>
      </c>
      <c r="AE970" s="26" t="str">
        <f>IF($M970=0,"",IFERROR(VLOOKUP($E970,'SD Abgabe'!$A$32:$N$556,AE$20,FALSE),""))</f>
        <v/>
      </c>
      <c r="AF970" s="15">
        <f t="shared" ca="1" si="306"/>
        <v>0</v>
      </c>
      <c r="AG970">
        <f t="shared" ca="1" si="287"/>
        <v>0</v>
      </c>
      <c r="AH970">
        <f t="shared" ca="1" si="288"/>
        <v>0</v>
      </c>
      <c r="AI970">
        <f t="shared" ca="1" si="289"/>
        <v>0</v>
      </c>
      <c r="AJ970">
        <f t="shared" ca="1" si="290"/>
        <v>0</v>
      </c>
      <c r="AK970">
        <f t="shared" si="307"/>
        <v>0</v>
      </c>
      <c r="AL970" s="28" t="e">
        <f ca="1">COUNTIF(OFFSET('SD Abgabe'!$C$32,VLOOKUP(J970,Art_Abgabe,3,FALSE),0,VLOOKUP(J970,Art_Abgabe,4,FALSE)-VLOOKUP(J970,Art_Abgabe,3,FALSE)+1,1),K970)</f>
        <v>#N/A</v>
      </c>
      <c r="AM970" s="14">
        <f ca="1">COUNTIF(OFFSET('SD Abgabe'!$M$32,VLOOKUP(E970,'SD Abgabe'!$A$33:$X$485,'SD Abgabe'!$X$28,FALSE),0,1,VLOOKUP(E970,'SD Abgabe'!$A$33:$Y$485,'SD Abgabe'!$Y$28,FALSE)),M970)</f>
        <v>0</v>
      </c>
      <c r="AN970" s="91">
        <f t="shared" ca="1" si="291"/>
        <v>0</v>
      </c>
      <c r="AO970" s="98">
        <f t="shared" si="308"/>
        <v>3</v>
      </c>
      <c r="AP970" s="98">
        <f t="shared" si="292"/>
        <v>0</v>
      </c>
      <c r="AQ970" s="17" t="str">
        <f t="shared" si="293"/>
        <v>1900-1-Abgabe</v>
      </c>
    </row>
    <row r="971" spans="1:43">
      <c r="A971" s="98">
        <f t="shared" si="282"/>
        <v>0</v>
      </c>
      <c r="B971" s="98" t="str">
        <f>IF(C971=1,SUM($C$23:C971),"")</f>
        <v/>
      </c>
      <c r="C971" s="98">
        <f t="shared" si="283"/>
        <v>0</v>
      </c>
      <c r="D971" t="str">
        <f t="shared" si="302"/>
        <v>1900-1-Abgabe-</v>
      </c>
      <c r="E971" s="7" t="str">
        <f t="shared" ca="1" si="284"/>
        <v>-</v>
      </c>
      <c r="F971" s="7">
        <f t="shared" si="303"/>
        <v>1900</v>
      </c>
      <c r="G971" s="7">
        <f t="shared" si="304"/>
        <v>1</v>
      </c>
      <c r="H971" s="162">
        <f t="shared" si="294"/>
        <v>949</v>
      </c>
      <c r="I971" s="77"/>
      <c r="J971" s="78"/>
      <c r="K971" s="79"/>
      <c r="L971" s="80"/>
      <c r="M971" s="177"/>
      <c r="N971" s="309" t="str">
        <f t="shared" ca="1" si="285"/>
        <v/>
      </c>
      <c r="O971" s="310" t="str">
        <f ca="1">IFERROR(IF(VLOOKUP($E971,'SD Abgabe'!$A$32:$N$610,'SD Abgabe'!$D$28,FALSE)=0,"",VLOOKUP($E971,'SD Abgabe'!$A$32:$N$610,'SD Abgabe'!$D$28,FALSE)),"")</f>
        <v/>
      </c>
      <c r="P971" s="313"/>
      <c r="Q971" s="317" t="str">
        <f>IF(OR($M971=0,L971&lt;&gt;0),"",IFERROR(VLOOKUP($E971,'SD Abgabe'!$A$32:$N$610,'SD Abgabe'!$E$28,FALSE),""))</f>
        <v/>
      </c>
      <c r="R971" s="87"/>
      <c r="S971" s="81" t="str">
        <f t="shared" si="286"/>
        <v/>
      </c>
      <c r="T971" s="82">
        <f>IF(M971="Tierische Erzeugnisse",IF(OR($M971=0,L971&lt;&gt;0,U971&gt;0),"",IFERROR(VLOOKUP($E971,'SD Abgabe'!$A$32:$N$4326,'SD Abgabe'!$J$28,FALSE),0)),)</f>
        <v>0</v>
      </c>
      <c r="U971" s="83"/>
      <c r="V971" s="81" t="str">
        <f t="shared" si="305"/>
        <v/>
      </c>
      <c r="W971" s="82">
        <f>IF(M971="organische Düngemittel",IF(OR($M971=0,L971&lt;&gt;0,X971&gt;0),"",IFERROR(VLOOKUP($E971,'SD Abgabe'!$A$32:$N$4326,'SD Abgabe'!$J$28,FALSE),)),)</f>
        <v>0</v>
      </c>
      <c r="X971" s="84"/>
      <c r="Y971" s="85" t="str">
        <f ca="1">IFERROR(VLOOKUP($E971,'SD Abgabe'!$A$32:$N$610,Y$20,FALSE),"")</f>
        <v/>
      </c>
      <c r="Z971" s="86" t="str">
        <f ca="1">IFERROR(IF(AND(J971&lt;&gt;"eigene Stoffe",VLOOKUP($E971,'SD Abgabe'!$A$32:$N$610,'SD Abgabe'!$G$28,FALSE)=0),"",IF($L971&lt;&gt;0,"",IFERROR(IF(AND(P971&gt;0,O971&lt;&gt;"",Q971&lt;&gt;"t TM"),VLOOKUP($E971,'SD Abgabe'!$A$32:$N$610,'SD Abgabe'!$G$28,FALSE)/O971*P971,VLOOKUP($E971,'SD Abgabe'!$A$32:$N$610,'SD Abgabe'!$G$28,FALSE)),""))),"")</f>
        <v/>
      </c>
      <c r="AA971" s="87"/>
      <c r="AB971" s="86" t="str">
        <f ca="1">IFERROR(IF(AND(J971&lt;&gt;"eigene Stoffe",VLOOKUP($E971,'SD Abgabe'!$A$32:$N$610,'SD Abgabe'!$H$28,FALSE)=0),"",IF($L971&lt;&gt;0,"",IFERROR(IF(AND(P971&gt;0,O971&lt;&gt;"",Q971&lt;&gt;"t TM"),VLOOKUP($E971,'SD Abgabe'!$A$32:$N$610,'SD Abgabe'!$H$28,FALSE)/O971*P971,VLOOKUP($E971,'SD Abgabe'!$A$32:$N$610,'SD Abgabe'!$H$28,FALSE)),""))),"")</f>
        <v/>
      </c>
      <c r="AC971" s="87"/>
      <c r="AD971" s="424" t="s">
        <v>667</v>
      </c>
      <c r="AE971" s="26" t="str">
        <f>IF($M971=0,"",IFERROR(VLOOKUP($E971,'SD Abgabe'!$A$32:$N$556,AE$20,FALSE),""))</f>
        <v/>
      </c>
      <c r="AF971" s="15">
        <f t="shared" ca="1" si="306"/>
        <v>0</v>
      </c>
      <c r="AG971">
        <f t="shared" ca="1" si="287"/>
        <v>0</v>
      </c>
      <c r="AH971">
        <f t="shared" ca="1" si="288"/>
        <v>0</v>
      </c>
      <c r="AI971">
        <f t="shared" ca="1" si="289"/>
        <v>0</v>
      </c>
      <c r="AJ971">
        <f t="shared" ca="1" si="290"/>
        <v>0</v>
      </c>
      <c r="AK971">
        <f t="shared" si="307"/>
        <v>0</v>
      </c>
      <c r="AL971" s="28" t="e">
        <f ca="1">COUNTIF(OFFSET('SD Abgabe'!$C$32,VLOOKUP(J971,Art_Abgabe,3,FALSE),0,VLOOKUP(J971,Art_Abgabe,4,FALSE)-VLOOKUP(J971,Art_Abgabe,3,FALSE)+1,1),K971)</f>
        <v>#N/A</v>
      </c>
      <c r="AM971" s="14">
        <f ca="1">COUNTIF(OFFSET('SD Abgabe'!$M$32,VLOOKUP(E971,'SD Abgabe'!$A$33:$X$485,'SD Abgabe'!$X$28,FALSE),0,1,VLOOKUP(E971,'SD Abgabe'!$A$33:$Y$485,'SD Abgabe'!$Y$28,FALSE)),M971)</f>
        <v>0</v>
      </c>
      <c r="AN971" s="91">
        <f t="shared" ca="1" si="291"/>
        <v>0</v>
      </c>
      <c r="AO971" s="98">
        <f t="shared" si="308"/>
        <v>3</v>
      </c>
      <c r="AP971" s="98">
        <f t="shared" si="292"/>
        <v>0</v>
      </c>
      <c r="AQ971" s="17" t="str">
        <f t="shared" si="293"/>
        <v>1900-1-Abgabe</v>
      </c>
    </row>
    <row r="972" spans="1:43">
      <c r="A972" s="98">
        <f t="shared" si="282"/>
        <v>0</v>
      </c>
      <c r="B972" s="98" t="str">
        <f>IF(C972=1,SUM($C$23:C972),"")</f>
        <v/>
      </c>
      <c r="C972" s="98">
        <f t="shared" si="283"/>
        <v>0</v>
      </c>
      <c r="D972" t="str">
        <f t="shared" si="302"/>
        <v>1900-1-Abgabe-</v>
      </c>
      <c r="E972" s="7" t="str">
        <f t="shared" ca="1" si="284"/>
        <v>-</v>
      </c>
      <c r="F972" s="7">
        <f t="shared" si="303"/>
        <v>1900</v>
      </c>
      <c r="G972" s="7">
        <f t="shared" si="304"/>
        <v>1</v>
      </c>
      <c r="H972" s="162">
        <f t="shared" si="294"/>
        <v>950</v>
      </c>
      <c r="I972" s="77"/>
      <c r="J972" s="78"/>
      <c r="K972" s="79"/>
      <c r="L972" s="80"/>
      <c r="M972" s="177"/>
      <c r="N972" s="309" t="str">
        <f t="shared" ca="1" si="285"/>
        <v/>
      </c>
      <c r="O972" s="310" t="str">
        <f ca="1">IFERROR(IF(VLOOKUP($E972,'SD Abgabe'!$A$32:$N$610,'SD Abgabe'!$D$28,FALSE)=0,"",VLOOKUP($E972,'SD Abgabe'!$A$32:$N$610,'SD Abgabe'!$D$28,FALSE)),"")</f>
        <v/>
      </c>
      <c r="P972" s="313"/>
      <c r="Q972" s="317" t="str">
        <f>IF(OR($M972=0,L972&lt;&gt;0),"",IFERROR(VLOOKUP($E972,'SD Abgabe'!$A$32:$N$610,'SD Abgabe'!$E$28,FALSE),""))</f>
        <v/>
      </c>
      <c r="R972" s="87"/>
      <c r="S972" s="81" t="str">
        <f t="shared" si="286"/>
        <v/>
      </c>
      <c r="T972" s="82">
        <f>IF(M972="Tierische Erzeugnisse",IF(OR($M972=0,L972&lt;&gt;0,U972&gt;0),"",IFERROR(VLOOKUP($E972,'SD Abgabe'!$A$32:$N$4326,'SD Abgabe'!$J$28,FALSE),0)),)</f>
        <v>0</v>
      </c>
      <c r="U972" s="83"/>
      <c r="V972" s="81" t="str">
        <f t="shared" si="305"/>
        <v/>
      </c>
      <c r="W972" s="82">
        <f>IF(M972="organische Düngemittel",IF(OR($M972=0,L972&lt;&gt;0,X972&gt;0),"",IFERROR(VLOOKUP($E972,'SD Abgabe'!$A$32:$N$4326,'SD Abgabe'!$J$28,FALSE),)),)</f>
        <v>0</v>
      </c>
      <c r="X972" s="84"/>
      <c r="Y972" s="85" t="str">
        <f ca="1">IFERROR(VLOOKUP($E972,'SD Abgabe'!$A$32:$N$610,Y$20,FALSE),"")</f>
        <v/>
      </c>
      <c r="Z972" s="86" t="str">
        <f ca="1">IFERROR(IF(AND(J972&lt;&gt;"eigene Stoffe",VLOOKUP($E972,'SD Abgabe'!$A$32:$N$610,'SD Abgabe'!$G$28,FALSE)=0),"",IF($L972&lt;&gt;0,"",IFERROR(IF(AND(P972&gt;0,O972&lt;&gt;"",Q972&lt;&gt;"t TM"),VLOOKUP($E972,'SD Abgabe'!$A$32:$N$610,'SD Abgabe'!$G$28,FALSE)/O972*P972,VLOOKUP($E972,'SD Abgabe'!$A$32:$N$610,'SD Abgabe'!$G$28,FALSE)),""))),"")</f>
        <v/>
      </c>
      <c r="AA972" s="87"/>
      <c r="AB972" s="86" t="str">
        <f ca="1">IFERROR(IF(AND(J972&lt;&gt;"eigene Stoffe",VLOOKUP($E972,'SD Abgabe'!$A$32:$N$610,'SD Abgabe'!$H$28,FALSE)=0),"",IF($L972&lt;&gt;0,"",IFERROR(IF(AND(P972&gt;0,O972&lt;&gt;"",Q972&lt;&gt;"t TM"),VLOOKUP($E972,'SD Abgabe'!$A$32:$N$610,'SD Abgabe'!$H$28,FALSE)/O972*P972,VLOOKUP($E972,'SD Abgabe'!$A$32:$N$610,'SD Abgabe'!$H$28,FALSE)),""))),"")</f>
        <v/>
      </c>
      <c r="AC972" s="87"/>
      <c r="AD972" s="424" t="s">
        <v>667</v>
      </c>
      <c r="AE972" s="26" t="str">
        <f>IF($M972=0,"",IFERROR(VLOOKUP($E972,'SD Abgabe'!$A$32:$N$556,AE$20,FALSE),""))</f>
        <v/>
      </c>
      <c r="AF972" s="15">
        <f t="shared" ca="1" si="306"/>
        <v>0</v>
      </c>
      <c r="AG972">
        <f t="shared" ca="1" si="287"/>
        <v>0</v>
      </c>
      <c r="AH972">
        <f t="shared" ca="1" si="288"/>
        <v>0</v>
      </c>
      <c r="AI972">
        <f t="shared" ca="1" si="289"/>
        <v>0</v>
      </c>
      <c r="AJ972">
        <f t="shared" ca="1" si="290"/>
        <v>0</v>
      </c>
      <c r="AK972">
        <f t="shared" si="307"/>
        <v>0</v>
      </c>
      <c r="AL972" s="28" t="e">
        <f ca="1">COUNTIF(OFFSET('SD Abgabe'!$C$32,VLOOKUP(J972,Art_Abgabe,3,FALSE),0,VLOOKUP(J972,Art_Abgabe,4,FALSE)-VLOOKUP(J972,Art_Abgabe,3,FALSE)+1,1),K972)</f>
        <v>#N/A</v>
      </c>
      <c r="AM972" s="14">
        <f ca="1">COUNTIF(OFFSET('SD Abgabe'!$M$32,VLOOKUP(E972,'SD Abgabe'!$A$33:$X$485,'SD Abgabe'!$X$28,FALSE),0,1,VLOOKUP(E972,'SD Abgabe'!$A$33:$Y$485,'SD Abgabe'!$Y$28,FALSE)),M972)</f>
        <v>0</v>
      </c>
      <c r="AN972" s="91">
        <f t="shared" ca="1" si="291"/>
        <v>0</v>
      </c>
      <c r="AO972" s="98">
        <f t="shared" si="308"/>
        <v>3</v>
      </c>
      <c r="AP972" s="98">
        <f t="shared" si="292"/>
        <v>0</v>
      </c>
      <c r="AQ972" s="17" t="str">
        <f t="shared" si="293"/>
        <v>1900-1-Abgabe</v>
      </c>
    </row>
    <row r="973" spans="1:43">
      <c r="A973" s="98">
        <f t="shared" si="282"/>
        <v>0</v>
      </c>
      <c r="B973" s="98" t="str">
        <f>IF(C973=1,SUM($C$23:C973),"")</f>
        <v/>
      </c>
      <c r="C973" s="98">
        <f t="shared" si="283"/>
        <v>0</v>
      </c>
      <c r="D973" t="str">
        <f t="shared" si="302"/>
        <v>1900-1-Abgabe-</v>
      </c>
      <c r="E973" s="7" t="str">
        <f t="shared" ca="1" si="284"/>
        <v>-</v>
      </c>
      <c r="F973" s="7">
        <f t="shared" si="303"/>
        <v>1900</v>
      </c>
      <c r="G973" s="7">
        <f t="shared" si="304"/>
        <v>1</v>
      </c>
      <c r="H973" s="162">
        <f t="shared" si="294"/>
        <v>951</v>
      </c>
      <c r="I973" s="77"/>
      <c r="J973" s="78"/>
      <c r="K973" s="79"/>
      <c r="L973" s="80"/>
      <c r="M973" s="177"/>
      <c r="N973" s="309" t="str">
        <f t="shared" ca="1" si="285"/>
        <v/>
      </c>
      <c r="O973" s="310" t="str">
        <f ca="1">IFERROR(IF(VLOOKUP($E973,'SD Abgabe'!$A$32:$N$610,'SD Abgabe'!$D$28,FALSE)=0,"",VLOOKUP($E973,'SD Abgabe'!$A$32:$N$610,'SD Abgabe'!$D$28,FALSE)),"")</f>
        <v/>
      </c>
      <c r="P973" s="313"/>
      <c r="Q973" s="317" t="str">
        <f>IF(OR($M973=0,L973&lt;&gt;0),"",IFERROR(VLOOKUP($E973,'SD Abgabe'!$A$32:$N$610,'SD Abgabe'!$E$28,FALSE),""))</f>
        <v/>
      </c>
      <c r="R973" s="87"/>
      <c r="S973" s="81" t="str">
        <f t="shared" si="286"/>
        <v/>
      </c>
      <c r="T973" s="82">
        <f>IF(M973="Tierische Erzeugnisse",IF(OR($M973=0,L973&lt;&gt;0,U973&gt;0),"",IFERROR(VLOOKUP($E973,'SD Abgabe'!$A$32:$N$4326,'SD Abgabe'!$J$28,FALSE),0)),)</f>
        <v>0</v>
      </c>
      <c r="U973" s="83"/>
      <c r="V973" s="81" t="str">
        <f t="shared" si="305"/>
        <v/>
      </c>
      <c r="W973" s="82">
        <f>IF(M973="organische Düngemittel",IF(OR($M973=0,L973&lt;&gt;0,X973&gt;0),"",IFERROR(VLOOKUP($E973,'SD Abgabe'!$A$32:$N$4326,'SD Abgabe'!$J$28,FALSE),)),)</f>
        <v>0</v>
      </c>
      <c r="X973" s="84"/>
      <c r="Y973" s="85" t="str">
        <f ca="1">IFERROR(VLOOKUP($E973,'SD Abgabe'!$A$32:$N$610,Y$20,FALSE),"")</f>
        <v/>
      </c>
      <c r="Z973" s="86" t="str">
        <f ca="1">IFERROR(IF(AND(J973&lt;&gt;"eigene Stoffe",VLOOKUP($E973,'SD Abgabe'!$A$32:$N$610,'SD Abgabe'!$G$28,FALSE)=0),"",IF($L973&lt;&gt;0,"",IFERROR(IF(AND(P973&gt;0,O973&lt;&gt;"",Q973&lt;&gt;"t TM"),VLOOKUP($E973,'SD Abgabe'!$A$32:$N$610,'SD Abgabe'!$G$28,FALSE)/O973*P973,VLOOKUP($E973,'SD Abgabe'!$A$32:$N$610,'SD Abgabe'!$G$28,FALSE)),""))),"")</f>
        <v/>
      </c>
      <c r="AA973" s="87"/>
      <c r="AB973" s="86" t="str">
        <f ca="1">IFERROR(IF(AND(J973&lt;&gt;"eigene Stoffe",VLOOKUP($E973,'SD Abgabe'!$A$32:$N$610,'SD Abgabe'!$H$28,FALSE)=0),"",IF($L973&lt;&gt;0,"",IFERROR(IF(AND(P973&gt;0,O973&lt;&gt;"",Q973&lt;&gt;"t TM"),VLOOKUP($E973,'SD Abgabe'!$A$32:$N$610,'SD Abgabe'!$H$28,FALSE)/O973*P973,VLOOKUP($E973,'SD Abgabe'!$A$32:$N$610,'SD Abgabe'!$H$28,FALSE)),""))),"")</f>
        <v/>
      </c>
      <c r="AC973" s="87"/>
      <c r="AD973" s="424" t="s">
        <v>667</v>
      </c>
      <c r="AE973" s="26" t="str">
        <f>IF($M973=0,"",IFERROR(VLOOKUP($E973,'SD Abgabe'!$A$32:$N$556,AE$20,FALSE),""))</f>
        <v/>
      </c>
      <c r="AF973" s="15">
        <f t="shared" ca="1" si="306"/>
        <v>0</v>
      </c>
      <c r="AG973">
        <f t="shared" ca="1" si="287"/>
        <v>0</v>
      </c>
      <c r="AH973">
        <f t="shared" ca="1" si="288"/>
        <v>0</v>
      </c>
      <c r="AI973">
        <f t="shared" ca="1" si="289"/>
        <v>0</v>
      </c>
      <c r="AJ973">
        <f t="shared" ca="1" si="290"/>
        <v>0</v>
      </c>
      <c r="AK973">
        <f t="shared" si="307"/>
        <v>0</v>
      </c>
      <c r="AL973" s="28" t="e">
        <f ca="1">COUNTIF(OFFSET('SD Abgabe'!$C$32,VLOOKUP(J973,Art_Abgabe,3,FALSE),0,VLOOKUP(J973,Art_Abgabe,4,FALSE)-VLOOKUP(J973,Art_Abgabe,3,FALSE)+1,1),K973)</f>
        <v>#N/A</v>
      </c>
      <c r="AM973" s="14">
        <f ca="1">COUNTIF(OFFSET('SD Abgabe'!$M$32,VLOOKUP(E973,'SD Abgabe'!$A$33:$X$485,'SD Abgabe'!$X$28,FALSE),0,1,VLOOKUP(E973,'SD Abgabe'!$A$33:$Y$485,'SD Abgabe'!$Y$28,FALSE)),M973)</f>
        <v>0</v>
      </c>
      <c r="AN973" s="91">
        <f t="shared" ca="1" si="291"/>
        <v>0</v>
      </c>
      <c r="AO973" s="98">
        <f t="shared" si="308"/>
        <v>3</v>
      </c>
      <c r="AP973" s="98">
        <f t="shared" si="292"/>
        <v>0</v>
      </c>
      <c r="AQ973" s="17" t="str">
        <f t="shared" si="293"/>
        <v>1900-1-Abgabe</v>
      </c>
    </row>
    <row r="974" spans="1:43">
      <c r="A974" s="98">
        <f t="shared" si="282"/>
        <v>0</v>
      </c>
      <c r="B974" s="98" t="str">
        <f>IF(C974=1,SUM($C$23:C974),"")</f>
        <v/>
      </c>
      <c r="C974" s="98">
        <f t="shared" si="283"/>
        <v>0</v>
      </c>
      <c r="D974" t="str">
        <f t="shared" si="302"/>
        <v>1900-1-Abgabe-</v>
      </c>
      <c r="E974" s="7" t="str">
        <f t="shared" ca="1" si="284"/>
        <v>-</v>
      </c>
      <c r="F974" s="7">
        <f t="shared" si="303"/>
        <v>1900</v>
      </c>
      <c r="G974" s="7">
        <f t="shared" si="304"/>
        <v>1</v>
      </c>
      <c r="H974" s="162">
        <f t="shared" si="294"/>
        <v>952</v>
      </c>
      <c r="I974" s="77"/>
      <c r="J974" s="78"/>
      <c r="K974" s="79"/>
      <c r="L974" s="80"/>
      <c r="M974" s="177"/>
      <c r="N974" s="309" t="str">
        <f t="shared" ca="1" si="285"/>
        <v/>
      </c>
      <c r="O974" s="310" t="str">
        <f ca="1">IFERROR(IF(VLOOKUP($E974,'SD Abgabe'!$A$32:$N$610,'SD Abgabe'!$D$28,FALSE)=0,"",VLOOKUP($E974,'SD Abgabe'!$A$32:$N$610,'SD Abgabe'!$D$28,FALSE)),"")</f>
        <v/>
      </c>
      <c r="P974" s="313"/>
      <c r="Q974" s="317" t="str">
        <f>IF(OR($M974=0,L974&lt;&gt;0),"",IFERROR(VLOOKUP($E974,'SD Abgabe'!$A$32:$N$610,'SD Abgabe'!$E$28,FALSE),""))</f>
        <v/>
      </c>
      <c r="R974" s="87"/>
      <c r="S974" s="81" t="str">
        <f t="shared" si="286"/>
        <v/>
      </c>
      <c r="T974" s="82">
        <f>IF(M974="Tierische Erzeugnisse",IF(OR($M974=0,L974&lt;&gt;0,U974&gt;0),"",IFERROR(VLOOKUP($E974,'SD Abgabe'!$A$32:$N$4326,'SD Abgabe'!$J$28,FALSE),0)),)</f>
        <v>0</v>
      </c>
      <c r="U974" s="83"/>
      <c r="V974" s="81" t="str">
        <f t="shared" si="305"/>
        <v/>
      </c>
      <c r="W974" s="82">
        <f>IF(M974="organische Düngemittel",IF(OR($M974=0,L974&lt;&gt;0,X974&gt;0),"",IFERROR(VLOOKUP($E974,'SD Abgabe'!$A$32:$N$4326,'SD Abgabe'!$J$28,FALSE),)),)</f>
        <v>0</v>
      </c>
      <c r="X974" s="84"/>
      <c r="Y974" s="85" t="str">
        <f ca="1">IFERROR(VLOOKUP($E974,'SD Abgabe'!$A$32:$N$610,Y$20,FALSE),"")</f>
        <v/>
      </c>
      <c r="Z974" s="86" t="str">
        <f ca="1">IFERROR(IF(AND(J974&lt;&gt;"eigene Stoffe",VLOOKUP($E974,'SD Abgabe'!$A$32:$N$610,'SD Abgabe'!$G$28,FALSE)=0),"",IF($L974&lt;&gt;0,"",IFERROR(IF(AND(P974&gt;0,O974&lt;&gt;"",Q974&lt;&gt;"t TM"),VLOOKUP($E974,'SD Abgabe'!$A$32:$N$610,'SD Abgabe'!$G$28,FALSE)/O974*P974,VLOOKUP($E974,'SD Abgabe'!$A$32:$N$610,'SD Abgabe'!$G$28,FALSE)),""))),"")</f>
        <v/>
      </c>
      <c r="AA974" s="87"/>
      <c r="AB974" s="86" t="str">
        <f ca="1">IFERROR(IF(AND(J974&lt;&gt;"eigene Stoffe",VLOOKUP($E974,'SD Abgabe'!$A$32:$N$610,'SD Abgabe'!$H$28,FALSE)=0),"",IF($L974&lt;&gt;0,"",IFERROR(IF(AND(P974&gt;0,O974&lt;&gt;"",Q974&lt;&gt;"t TM"),VLOOKUP($E974,'SD Abgabe'!$A$32:$N$610,'SD Abgabe'!$H$28,FALSE)/O974*P974,VLOOKUP($E974,'SD Abgabe'!$A$32:$N$610,'SD Abgabe'!$H$28,FALSE)),""))),"")</f>
        <v/>
      </c>
      <c r="AC974" s="87"/>
      <c r="AD974" s="424" t="s">
        <v>667</v>
      </c>
      <c r="AE974" s="26" t="str">
        <f>IF($M974=0,"",IFERROR(VLOOKUP($E974,'SD Abgabe'!$A$32:$N$556,AE$20,FALSE),""))</f>
        <v/>
      </c>
      <c r="AF974" s="15">
        <f t="shared" ca="1" si="306"/>
        <v>0</v>
      </c>
      <c r="AG974">
        <f t="shared" ca="1" si="287"/>
        <v>0</v>
      </c>
      <c r="AH974">
        <f t="shared" ca="1" si="288"/>
        <v>0</v>
      </c>
      <c r="AI974">
        <f t="shared" ca="1" si="289"/>
        <v>0</v>
      </c>
      <c r="AJ974">
        <f t="shared" ca="1" si="290"/>
        <v>0</v>
      </c>
      <c r="AK974">
        <f t="shared" si="307"/>
        <v>0</v>
      </c>
      <c r="AL974" s="28" t="e">
        <f ca="1">COUNTIF(OFFSET('SD Abgabe'!$C$32,VLOOKUP(J974,Art_Abgabe,3,FALSE),0,VLOOKUP(J974,Art_Abgabe,4,FALSE)-VLOOKUP(J974,Art_Abgabe,3,FALSE)+1,1),K974)</f>
        <v>#N/A</v>
      </c>
      <c r="AM974" s="14">
        <f ca="1">COUNTIF(OFFSET('SD Abgabe'!$M$32,VLOOKUP(E974,'SD Abgabe'!$A$33:$X$485,'SD Abgabe'!$X$28,FALSE),0,1,VLOOKUP(E974,'SD Abgabe'!$A$33:$Y$485,'SD Abgabe'!$Y$28,FALSE)),M974)</f>
        <v>0</v>
      </c>
      <c r="AN974" s="91">
        <f t="shared" ca="1" si="291"/>
        <v>0</v>
      </c>
      <c r="AO974" s="98">
        <f t="shared" si="308"/>
        <v>3</v>
      </c>
      <c r="AP974" s="98">
        <f t="shared" si="292"/>
        <v>0</v>
      </c>
      <c r="AQ974" s="17" t="str">
        <f t="shared" si="293"/>
        <v>1900-1-Abgabe</v>
      </c>
    </row>
    <row r="975" spans="1:43">
      <c r="A975" s="98">
        <f t="shared" si="282"/>
        <v>0</v>
      </c>
      <c r="B975" s="98" t="str">
        <f>IF(C975=1,SUM($C$23:C975),"")</f>
        <v/>
      </c>
      <c r="C975" s="98">
        <f t="shared" si="283"/>
        <v>0</v>
      </c>
      <c r="D975" t="str">
        <f t="shared" si="302"/>
        <v>1900-1-Abgabe-</v>
      </c>
      <c r="E975" s="7" t="str">
        <f t="shared" ca="1" si="284"/>
        <v>-</v>
      </c>
      <c r="F975" s="7">
        <f t="shared" si="303"/>
        <v>1900</v>
      </c>
      <c r="G975" s="7">
        <f t="shared" si="304"/>
        <v>1</v>
      </c>
      <c r="H975" s="162">
        <f t="shared" si="294"/>
        <v>953</v>
      </c>
      <c r="I975" s="77"/>
      <c r="J975" s="78"/>
      <c r="K975" s="79"/>
      <c r="L975" s="80"/>
      <c r="M975" s="177"/>
      <c r="N975" s="309" t="str">
        <f t="shared" ca="1" si="285"/>
        <v/>
      </c>
      <c r="O975" s="310" t="str">
        <f ca="1">IFERROR(IF(VLOOKUP($E975,'SD Abgabe'!$A$32:$N$610,'SD Abgabe'!$D$28,FALSE)=0,"",VLOOKUP($E975,'SD Abgabe'!$A$32:$N$610,'SD Abgabe'!$D$28,FALSE)),"")</f>
        <v/>
      </c>
      <c r="P975" s="313"/>
      <c r="Q975" s="317" t="str">
        <f>IF(OR($M975=0,L975&lt;&gt;0),"",IFERROR(VLOOKUP($E975,'SD Abgabe'!$A$32:$N$610,'SD Abgabe'!$E$28,FALSE),""))</f>
        <v/>
      </c>
      <c r="R975" s="87"/>
      <c r="S975" s="81" t="str">
        <f t="shared" si="286"/>
        <v/>
      </c>
      <c r="T975" s="82">
        <f>IF(M975="Tierische Erzeugnisse",IF(OR($M975=0,L975&lt;&gt;0,U975&gt;0),"",IFERROR(VLOOKUP($E975,'SD Abgabe'!$A$32:$N$4326,'SD Abgabe'!$J$28,FALSE),0)),)</f>
        <v>0</v>
      </c>
      <c r="U975" s="83"/>
      <c r="V975" s="81" t="str">
        <f t="shared" si="305"/>
        <v/>
      </c>
      <c r="W975" s="82">
        <f>IF(M975="organische Düngemittel",IF(OR($M975=0,L975&lt;&gt;0,X975&gt;0),"",IFERROR(VLOOKUP($E975,'SD Abgabe'!$A$32:$N$4326,'SD Abgabe'!$J$28,FALSE),)),)</f>
        <v>0</v>
      </c>
      <c r="X975" s="84"/>
      <c r="Y975" s="85" t="str">
        <f ca="1">IFERROR(VLOOKUP($E975,'SD Abgabe'!$A$32:$N$610,Y$20,FALSE),"")</f>
        <v/>
      </c>
      <c r="Z975" s="86" t="str">
        <f ca="1">IFERROR(IF(AND(J975&lt;&gt;"eigene Stoffe",VLOOKUP($E975,'SD Abgabe'!$A$32:$N$610,'SD Abgabe'!$G$28,FALSE)=0),"",IF($L975&lt;&gt;0,"",IFERROR(IF(AND(P975&gt;0,O975&lt;&gt;"",Q975&lt;&gt;"t TM"),VLOOKUP($E975,'SD Abgabe'!$A$32:$N$610,'SD Abgabe'!$G$28,FALSE)/O975*P975,VLOOKUP($E975,'SD Abgabe'!$A$32:$N$610,'SD Abgabe'!$G$28,FALSE)),""))),"")</f>
        <v/>
      </c>
      <c r="AA975" s="87"/>
      <c r="AB975" s="86" t="str">
        <f ca="1">IFERROR(IF(AND(J975&lt;&gt;"eigene Stoffe",VLOOKUP($E975,'SD Abgabe'!$A$32:$N$610,'SD Abgabe'!$H$28,FALSE)=0),"",IF($L975&lt;&gt;0,"",IFERROR(IF(AND(P975&gt;0,O975&lt;&gt;"",Q975&lt;&gt;"t TM"),VLOOKUP($E975,'SD Abgabe'!$A$32:$N$610,'SD Abgabe'!$H$28,FALSE)/O975*P975,VLOOKUP($E975,'SD Abgabe'!$A$32:$N$610,'SD Abgabe'!$H$28,FALSE)),""))),"")</f>
        <v/>
      </c>
      <c r="AC975" s="87"/>
      <c r="AD975" s="424" t="s">
        <v>667</v>
      </c>
      <c r="AE975" s="26" t="str">
        <f>IF($M975=0,"",IFERROR(VLOOKUP($E975,'SD Abgabe'!$A$32:$N$556,AE$20,FALSE),""))</f>
        <v/>
      </c>
      <c r="AF975" s="15">
        <f t="shared" ca="1" si="306"/>
        <v>0</v>
      </c>
      <c r="AG975">
        <f t="shared" ca="1" si="287"/>
        <v>0</v>
      </c>
      <c r="AH975">
        <f t="shared" ca="1" si="288"/>
        <v>0</v>
      </c>
      <c r="AI975">
        <f t="shared" ca="1" si="289"/>
        <v>0</v>
      </c>
      <c r="AJ975">
        <f t="shared" ca="1" si="290"/>
        <v>0</v>
      </c>
      <c r="AK975">
        <f t="shared" si="307"/>
        <v>0</v>
      </c>
      <c r="AL975" s="28" t="e">
        <f ca="1">COUNTIF(OFFSET('SD Abgabe'!$C$32,VLOOKUP(J975,Art_Abgabe,3,FALSE),0,VLOOKUP(J975,Art_Abgabe,4,FALSE)-VLOOKUP(J975,Art_Abgabe,3,FALSE)+1,1),K975)</f>
        <v>#N/A</v>
      </c>
      <c r="AM975" s="14">
        <f ca="1">COUNTIF(OFFSET('SD Abgabe'!$M$32,VLOOKUP(E975,'SD Abgabe'!$A$33:$X$485,'SD Abgabe'!$X$28,FALSE),0,1,VLOOKUP(E975,'SD Abgabe'!$A$33:$Y$485,'SD Abgabe'!$Y$28,FALSE)),M975)</f>
        <v>0</v>
      </c>
      <c r="AN975" s="91">
        <f t="shared" ca="1" si="291"/>
        <v>0</v>
      </c>
      <c r="AO975" s="98">
        <f t="shared" si="308"/>
        <v>3</v>
      </c>
      <c r="AP975" s="98">
        <f t="shared" si="292"/>
        <v>0</v>
      </c>
      <c r="AQ975" s="17" t="str">
        <f t="shared" si="293"/>
        <v>1900-1-Abgabe</v>
      </c>
    </row>
    <row r="976" spans="1:43">
      <c r="A976" s="98">
        <f t="shared" si="282"/>
        <v>0</v>
      </c>
      <c r="B976" s="98" t="str">
        <f>IF(C976=1,SUM($C$23:C976),"")</f>
        <v/>
      </c>
      <c r="C976" s="98">
        <f t="shared" si="283"/>
        <v>0</v>
      </c>
      <c r="D976" t="str">
        <f t="shared" si="302"/>
        <v>1900-1-Abgabe-</v>
      </c>
      <c r="E976" s="7" t="str">
        <f t="shared" ca="1" si="284"/>
        <v>-</v>
      </c>
      <c r="F976" s="7">
        <f t="shared" si="303"/>
        <v>1900</v>
      </c>
      <c r="G976" s="7">
        <f t="shared" si="304"/>
        <v>1</v>
      </c>
      <c r="H976" s="162">
        <f t="shared" si="294"/>
        <v>954</v>
      </c>
      <c r="I976" s="77"/>
      <c r="J976" s="78"/>
      <c r="K976" s="79"/>
      <c r="L976" s="80"/>
      <c r="M976" s="177"/>
      <c r="N976" s="309" t="str">
        <f t="shared" ca="1" si="285"/>
        <v/>
      </c>
      <c r="O976" s="310" t="str">
        <f ca="1">IFERROR(IF(VLOOKUP($E976,'SD Abgabe'!$A$32:$N$610,'SD Abgabe'!$D$28,FALSE)=0,"",VLOOKUP($E976,'SD Abgabe'!$A$32:$N$610,'SD Abgabe'!$D$28,FALSE)),"")</f>
        <v/>
      </c>
      <c r="P976" s="313"/>
      <c r="Q976" s="317" t="str">
        <f>IF(OR($M976=0,L976&lt;&gt;0),"",IFERROR(VLOOKUP($E976,'SD Abgabe'!$A$32:$N$610,'SD Abgabe'!$E$28,FALSE),""))</f>
        <v/>
      </c>
      <c r="R976" s="87"/>
      <c r="S976" s="81" t="str">
        <f t="shared" si="286"/>
        <v/>
      </c>
      <c r="T976" s="82">
        <f>IF(M976="Tierische Erzeugnisse",IF(OR($M976=0,L976&lt;&gt;0,U976&gt;0),"",IFERROR(VLOOKUP($E976,'SD Abgabe'!$A$32:$N$4326,'SD Abgabe'!$J$28,FALSE),0)),)</f>
        <v>0</v>
      </c>
      <c r="U976" s="83"/>
      <c r="V976" s="81" t="str">
        <f t="shared" si="305"/>
        <v/>
      </c>
      <c r="W976" s="82">
        <f>IF(M976="organische Düngemittel",IF(OR($M976=0,L976&lt;&gt;0,X976&gt;0),"",IFERROR(VLOOKUP($E976,'SD Abgabe'!$A$32:$N$4326,'SD Abgabe'!$J$28,FALSE),)),)</f>
        <v>0</v>
      </c>
      <c r="X976" s="84"/>
      <c r="Y976" s="85" t="str">
        <f ca="1">IFERROR(VLOOKUP($E976,'SD Abgabe'!$A$32:$N$610,Y$20,FALSE),"")</f>
        <v/>
      </c>
      <c r="Z976" s="86" t="str">
        <f ca="1">IFERROR(IF(AND(J976&lt;&gt;"eigene Stoffe",VLOOKUP($E976,'SD Abgabe'!$A$32:$N$610,'SD Abgabe'!$G$28,FALSE)=0),"",IF($L976&lt;&gt;0,"",IFERROR(IF(AND(P976&gt;0,O976&lt;&gt;"",Q976&lt;&gt;"t TM"),VLOOKUP($E976,'SD Abgabe'!$A$32:$N$610,'SD Abgabe'!$G$28,FALSE)/O976*P976,VLOOKUP($E976,'SD Abgabe'!$A$32:$N$610,'SD Abgabe'!$G$28,FALSE)),""))),"")</f>
        <v/>
      </c>
      <c r="AA976" s="87"/>
      <c r="AB976" s="86" t="str">
        <f ca="1">IFERROR(IF(AND(J976&lt;&gt;"eigene Stoffe",VLOOKUP($E976,'SD Abgabe'!$A$32:$N$610,'SD Abgabe'!$H$28,FALSE)=0),"",IF($L976&lt;&gt;0,"",IFERROR(IF(AND(P976&gt;0,O976&lt;&gt;"",Q976&lt;&gt;"t TM"),VLOOKUP($E976,'SD Abgabe'!$A$32:$N$610,'SD Abgabe'!$H$28,FALSE)/O976*P976,VLOOKUP($E976,'SD Abgabe'!$A$32:$N$610,'SD Abgabe'!$H$28,FALSE)),""))),"")</f>
        <v/>
      </c>
      <c r="AC976" s="87"/>
      <c r="AD976" s="424" t="s">
        <v>667</v>
      </c>
      <c r="AE976" s="26" t="str">
        <f>IF($M976=0,"",IFERROR(VLOOKUP($E976,'SD Abgabe'!$A$32:$N$556,AE$20,FALSE),""))</f>
        <v/>
      </c>
      <c r="AF976" s="15">
        <f t="shared" ca="1" si="306"/>
        <v>0</v>
      </c>
      <c r="AG976">
        <f t="shared" ca="1" si="287"/>
        <v>0</v>
      </c>
      <c r="AH976">
        <f t="shared" ca="1" si="288"/>
        <v>0</v>
      </c>
      <c r="AI976">
        <f t="shared" ca="1" si="289"/>
        <v>0</v>
      </c>
      <c r="AJ976">
        <f t="shared" ca="1" si="290"/>
        <v>0</v>
      </c>
      <c r="AK976">
        <f t="shared" si="307"/>
        <v>0</v>
      </c>
      <c r="AL976" s="28" t="e">
        <f ca="1">COUNTIF(OFFSET('SD Abgabe'!$C$32,VLOOKUP(J976,Art_Abgabe,3,FALSE),0,VLOOKUP(J976,Art_Abgabe,4,FALSE)-VLOOKUP(J976,Art_Abgabe,3,FALSE)+1,1),K976)</f>
        <v>#N/A</v>
      </c>
      <c r="AM976" s="14">
        <f ca="1">COUNTIF(OFFSET('SD Abgabe'!$M$32,VLOOKUP(E976,'SD Abgabe'!$A$33:$X$485,'SD Abgabe'!$X$28,FALSE),0,1,VLOOKUP(E976,'SD Abgabe'!$A$33:$Y$485,'SD Abgabe'!$Y$28,FALSE)),M976)</f>
        <v>0</v>
      </c>
      <c r="AN976" s="91">
        <f t="shared" ca="1" si="291"/>
        <v>0</v>
      </c>
      <c r="AO976" s="98">
        <f t="shared" si="308"/>
        <v>3</v>
      </c>
      <c r="AP976" s="98">
        <f t="shared" si="292"/>
        <v>0</v>
      </c>
      <c r="AQ976" s="17" t="str">
        <f t="shared" si="293"/>
        <v>1900-1-Abgabe</v>
      </c>
    </row>
    <row r="977" spans="1:43">
      <c r="A977" s="98">
        <f t="shared" si="282"/>
        <v>0</v>
      </c>
      <c r="B977" s="98" t="str">
        <f>IF(C977=1,SUM($C$23:C977),"")</f>
        <v/>
      </c>
      <c r="C977" s="98">
        <f t="shared" si="283"/>
        <v>0</v>
      </c>
      <c r="D977" t="str">
        <f t="shared" si="302"/>
        <v>1900-1-Abgabe-</v>
      </c>
      <c r="E977" s="7" t="str">
        <f t="shared" ca="1" si="284"/>
        <v>-</v>
      </c>
      <c r="F977" s="7">
        <f t="shared" si="303"/>
        <v>1900</v>
      </c>
      <c r="G977" s="7">
        <f t="shared" si="304"/>
        <v>1</v>
      </c>
      <c r="H977" s="162">
        <f t="shared" si="294"/>
        <v>955</v>
      </c>
      <c r="I977" s="77"/>
      <c r="J977" s="78"/>
      <c r="K977" s="79"/>
      <c r="L977" s="80"/>
      <c r="M977" s="177"/>
      <c r="N977" s="309" t="str">
        <f t="shared" ca="1" si="285"/>
        <v/>
      </c>
      <c r="O977" s="310" t="str">
        <f ca="1">IFERROR(IF(VLOOKUP($E977,'SD Abgabe'!$A$32:$N$610,'SD Abgabe'!$D$28,FALSE)=0,"",VLOOKUP($E977,'SD Abgabe'!$A$32:$N$610,'SD Abgabe'!$D$28,FALSE)),"")</f>
        <v/>
      </c>
      <c r="P977" s="313"/>
      <c r="Q977" s="317" t="str">
        <f>IF(OR($M977=0,L977&lt;&gt;0),"",IFERROR(VLOOKUP($E977,'SD Abgabe'!$A$32:$N$610,'SD Abgabe'!$E$28,FALSE),""))</f>
        <v/>
      </c>
      <c r="R977" s="87"/>
      <c r="S977" s="81" t="str">
        <f t="shared" si="286"/>
        <v/>
      </c>
      <c r="T977" s="82">
        <f>IF(M977="Tierische Erzeugnisse",IF(OR($M977=0,L977&lt;&gt;0,U977&gt;0),"",IFERROR(VLOOKUP($E977,'SD Abgabe'!$A$32:$N$4326,'SD Abgabe'!$J$28,FALSE),0)),)</f>
        <v>0</v>
      </c>
      <c r="U977" s="83"/>
      <c r="V977" s="81" t="str">
        <f t="shared" si="305"/>
        <v/>
      </c>
      <c r="W977" s="82">
        <f>IF(M977="organische Düngemittel",IF(OR($M977=0,L977&lt;&gt;0,X977&gt;0),"",IFERROR(VLOOKUP($E977,'SD Abgabe'!$A$32:$N$4326,'SD Abgabe'!$J$28,FALSE),)),)</f>
        <v>0</v>
      </c>
      <c r="X977" s="84"/>
      <c r="Y977" s="85" t="str">
        <f ca="1">IFERROR(VLOOKUP($E977,'SD Abgabe'!$A$32:$N$610,Y$20,FALSE),"")</f>
        <v/>
      </c>
      <c r="Z977" s="86" t="str">
        <f ca="1">IFERROR(IF(AND(J977&lt;&gt;"eigene Stoffe",VLOOKUP($E977,'SD Abgabe'!$A$32:$N$610,'SD Abgabe'!$G$28,FALSE)=0),"",IF($L977&lt;&gt;0,"",IFERROR(IF(AND(P977&gt;0,O977&lt;&gt;"",Q977&lt;&gt;"t TM"),VLOOKUP($E977,'SD Abgabe'!$A$32:$N$610,'SD Abgabe'!$G$28,FALSE)/O977*P977,VLOOKUP($E977,'SD Abgabe'!$A$32:$N$610,'SD Abgabe'!$G$28,FALSE)),""))),"")</f>
        <v/>
      </c>
      <c r="AA977" s="87"/>
      <c r="AB977" s="86" t="str">
        <f ca="1">IFERROR(IF(AND(J977&lt;&gt;"eigene Stoffe",VLOOKUP($E977,'SD Abgabe'!$A$32:$N$610,'SD Abgabe'!$H$28,FALSE)=0),"",IF($L977&lt;&gt;0,"",IFERROR(IF(AND(P977&gt;0,O977&lt;&gt;"",Q977&lt;&gt;"t TM"),VLOOKUP($E977,'SD Abgabe'!$A$32:$N$610,'SD Abgabe'!$H$28,FALSE)/O977*P977,VLOOKUP($E977,'SD Abgabe'!$A$32:$N$610,'SD Abgabe'!$H$28,FALSE)),""))),"")</f>
        <v/>
      </c>
      <c r="AC977" s="87"/>
      <c r="AD977" s="424" t="s">
        <v>667</v>
      </c>
      <c r="AE977" s="26" t="str">
        <f>IF($M977=0,"",IFERROR(VLOOKUP($E977,'SD Abgabe'!$A$32:$N$556,AE$20,FALSE),""))</f>
        <v/>
      </c>
      <c r="AF977" s="15">
        <f t="shared" ca="1" si="306"/>
        <v>0</v>
      </c>
      <c r="AG977">
        <f t="shared" ca="1" si="287"/>
        <v>0</v>
      </c>
      <c r="AH977">
        <f t="shared" ca="1" si="288"/>
        <v>0</v>
      </c>
      <c r="AI977">
        <f t="shared" ca="1" si="289"/>
        <v>0</v>
      </c>
      <c r="AJ977">
        <f t="shared" ca="1" si="290"/>
        <v>0</v>
      </c>
      <c r="AK977">
        <f t="shared" si="307"/>
        <v>0</v>
      </c>
      <c r="AL977" s="28" t="e">
        <f ca="1">COUNTIF(OFFSET('SD Abgabe'!$C$32,VLOOKUP(J977,Art_Abgabe,3,FALSE),0,VLOOKUP(J977,Art_Abgabe,4,FALSE)-VLOOKUP(J977,Art_Abgabe,3,FALSE)+1,1),K977)</f>
        <v>#N/A</v>
      </c>
      <c r="AM977" s="14">
        <f ca="1">COUNTIF(OFFSET('SD Abgabe'!$M$32,VLOOKUP(E977,'SD Abgabe'!$A$33:$X$485,'SD Abgabe'!$X$28,FALSE),0,1,VLOOKUP(E977,'SD Abgabe'!$A$33:$Y$485,'SD Abgabe'!$Y$28,FALSE)),M977)</f>
        <v>0</v>
      </c>
      <c r="AN977" s="91">
        <f t="shared" ca="1" si="291"/>
        <v>0</v>
      </c>
      <c r="AO977" s="98">
        <f t="shared" si="308"/>
        <v>3</v>
      </c>
      <c r="AP977" s="98">
        <f t="shared" si="292"/>
        <v>0</v>
      </c>
      <c r="AQ977" s="17" t="str">
        <f t="shared" si="293"/>
        <v>1900-1-Abgabe</v>
      </c>
    </row>
    <row r="978" spans="1:43">
      <c r="A978" s="98">
        <f t="shared" si="282"/>
        <v>0</v>
      </c>
      <c r="B978" s="98" t="str">
        <f>IF(C978=1,SUM($C$23:C978),"")</f>
        <v/>
      </c>
      <c r="C978" s="98">
        <f t="shared" si="283"/>
        <v>0</v>
      </c>
      <c r="D978" t="str">
        <f t="shared" si="302"/>
        <v>1900-1-Abgabe-</v>
      </c>
      <c r="E978" s="7" t="str">
        <f t="shared" ca="1" si="284"/>
        <v>-</v>
      </c>
      <c r="F978" s="7">
        <f t="shared" si="303"/>
        <v>1900</v>
      </c>
      <c r="G978" s="7">
        <f t="shared" si="304"/>
        <v>1</v>
      </c>
      <c r="H978" s="162">
        <f t="shared" si="294"/>
        <v>956</v>
      </c>
      <c r="I978" s="77"/>
      <c r="J978" s="78"/>
      <c r="K978" s="79"/>
      <c r="L978" s="80"/>
      <c r="M978" s="177"/>
      <c r="N978" s="309" t="str">
        <f t="shared" ca="1" si="285"/>
        <v/>
      </c>
      <c r="O978" s="310" t="str">
        <f ca="1">IFERROR(IF(VLOOKUP($E978,'SD Abgabe'!$A$32:$N$610,'SD Abgabe'!$D$28,FALSE)=0,"",VLOOKUP($E978,'SD Abgabe'!$A$32:$N$610,'SD Abgabe'!$D$28,FALSE)),"")</f>
        <v/>
      </c>
      <c r="P978" s="313"/>
      <c r="Q978" s="317" t="str">
        <f>IF(OR($M978=0,L978&lt;&gt;0),"",IFERROR(VLOOKUP($E978,'SD Abgabe'!$A$32:$N$610,'SD Abgabe'!$E$28,FALSE),""))</f>
        <v/>
      </c>
      <c r="R978" s="87"/>
      <c r="S978" s="81" t="str">
        <f t="shared" si="286"/>
        <v/>
      </c>
      <c r="T978" s="82">
        <f>IF(M978="Tierische Erzeugnisse",IF(OR($M978=0,L978&lt;&gt;0,U978&gt;0),"",IFERROR(VLOOKUP($E978,'SD Abgabe'!$A$32:$N$4326,'SD Abgabe'!$J$28,FALSE),0)),)</f>
        <v>0</v>
      </c>
      <c r="U978" s="83"/>
      <c r="V978" s="81" t="str">
        <f t="shared" si="305"/>
        <v/>
      </c>
      <c r="W978" s="82">
        <f>IF(M978="organische Düngemittel",IF(OR($M978=0,L978&lt;&gt;0,X978&gt;0),"",IFERROR(VLOOKUP($E978,'SD Abgabe'!$A$32:$N$4326,'SD Abgabe'!$J$28,FALSE),)),)</f>
        <v>0</v>
      </c>
      <c r="X978" s="84"/>
      <c r="Y978" s="85" t="str">
        <f ca="1">IFERROR(VLOOKUP($E978,'SD Abgabe'!$A$32:$N$610,Y$20,FALSE),"")</f>
        <v/>
      </c>
      <c r="Z978" s="86" t="str">
        <f ca="1">IFERROR(IF(AND(J978&lt;&gt;"eigene Stoffe",VLOOKUP($E978,'SD Abgabe'!$A$32:$N$610,'SD Abgabe'!$G$28,FALSE)=0),"",IF($L978&lt;&gt;0,"",IFERROR(IF(AND(P978&gt;0,O978&lt;&gt;"",Q978&lt;&gt;"t TM"),VLOOKUP($E978,'SD Abgabe'!$A$32:$N$610,'SD Abgabe'!$G$28,FALSE)/O978*P978,VLOOKUP($E978,'SD Abgabe'!$A$32:$N$610,'SD Abgabe'!$G$28,FALSE)),""))),"")</f>
        <v/>
      </c>
      <c r="AA978" s="87"/>
      <c r="AB978" s="86" t="str">
        <f ca="1">IFERROR(IF(AND(J978&lt;&gt;"eigene Stoffe",VLOOKUP($E978,'SD Abgabe'!$A$32:$N$610,'SD Abgabe'!$H$28,FALSE)=0),"",IF($L978&lt;&gt;0,"",IFERROR(IF(AND(P978&gt;0,O978&lt;&gt;"",Q978&lt;&gt;"t TM"),VLOOKUP($E978,'SD Abgabe'!$A$32:$N$610,'SD Abgabe'!$H$28,FALSE)/O978*P978,VLOOKUP($E978,'SD Abgabe'!$A$32:$N$610,'SD Abgabe'!$H$28,FALSE)),""))),"")</f>
        <v/>
      </c>
      <c r="AC978" s="87"/>
      <c r="AD978" s="424" t="s">
        <v>667</v>
      </c>
      <c r="AE978" s="26" t="str">
        <f>IF($M978=0,"",IFERROR(VLOOKUP($E978,'SD Abgabe'!$A$32:$N$556,AE$20,FALSE),""))</f>
        <v/>
      </c>
      <c r="AF978" s="15">
        <f t="shared" ca="1" si="306"/>
        <v>0</v>
      </c>
      <c r="AG978">
        <f t="shared" ca="1" si="287"/>
        <v>0</v>
      </c>
      <c r="AH978">
        <f t="shared" ca="1" si="288"/>
        <v>0</v>
      </c>
      <c r="AI978">
        <f t="shared" ca="1" si="289"/>
        <v>0</v>
      </c>
      <c r="AJ978">
        <f t="shared" ca="1" si="290"/>
        <v>0</v>
      </c>
      <c r="AK978">
        <f t="shared" si="307"/>
        <v>0</v>
      </c>
      <c r="AL978" s="28" t="e">
        <f ca="1">COUNTIF(OFFSET('SD Abgabe'!$C$32,VLOOKUP(J978,Art_Abgabe,3,FALSE),0,VLOOKUP(J978,Art_Abgabe,4,FALSE)-VLOOKUP(J978,Art_Abgabe,3,FALSE)+1,1),K978)</f>
        <v>#N/A</v>
      </c>
      <c r="AM978" s="14">
        <f ca="1">COUNTIF(OFFSET('SD Abgabe'!$M$32,VLOOKUP(E978,'SD Abgabe'!$A$33:$X$485,'SD Abgabe'!$X$28,FALSE),0,1,VLOOKUP(E978,'SD Abgabe'!$A$33:$Y$485,'SD Abgabe'!$Y$28,FALSE)),M978)</f>
        <v>0</v>
      </c>
      <c r="AN978" s="91">
        <f t="shared" ca="1" si="291"/>
        <v>0</v>
      </c>
      <c r="AO978" s="98">
        <f t="shared" si="308"/>
        <v>3</v>
      </c>
      <c r="AP978" s="98">
        <f t="shared" si="292"/>
        <v>0</v>
      </c>
      <c r="AQ978" s="17" t="str">
        <f t="shared" si="293"/>
        <v>1900-1-Abgabe</v>
      </c>
    </row>
    <row r="979" spans="1:43">
      <c r="A979" s="98">
        <f t="shared" si="282"/>
        <v>0</v>
      </c>
      <c r="B979" s="98" t="str">
        <f>IF(C979=1,SUM($C$23:C979),"")</f>
        <v/>
      </c>
      <c r="C979" s="98">
        <f t="shared" si="283"/>
        <v>0</v>
      </c>
      <c r="D979" t="str">
        <f t="shared" si="302"/>
        <v>1900-1-Abgabe-</v>
      </c>
      <c r="E979" s="7" t="str">
        <f t="shared" ca="1" si="284"/>
        <v>-</v>
      </c>
      <c r="F979" s="7">
        <f t="shared" si="303"/>
        <v>1900</v>
      </c>
      <c r="G979" s="7">
        <f t="shared" si="304"/>
        <v>1</v>
      </c>
      <c r="H979" s="162">
        <f t="shared" si="294"/>
        <v>957</v>
      </c>
      <c r="I979" s="77"/>
      <c r="J979" s="78"/>
      <c r="K979" s="79"/>
      <c r="L979" s="80"/>
      <c r="M979" s="177"/>
      <c r="N979" s="309" t="str">
        <f t="shared" ca="1" si="285"/>
        <v/>
      </c>
      <c r="O979" s="310" t="str">
        <f ca="1">IFERROR(IF(VLOOKUP($E979,'SD Abgabe'!$A$32:$N$610,'SD Abgabe'!$D$28,FALSE)=0,"",VLOOKUP($E979,'SD Abgabe'!$A$32:$N$610,'SD Abgabe'!$D$28,FALSE)),"")</f>
        <v/>
      </c>
      <c r="P979" s="313"/>
      <c r="Q979" s="317" t="str">
        <f>IF(OR($M979=0,L979&lt;&gt;0),"",IFERROR(VLOOKUP($E979,'SD Abgabe'!$A$32:$N$610,'SD Abgabe'!$E$28,FALSE),""))</f>
        <v/>
      </c>
      <c r="R979" s="87"/>
      <c r="S979" s="81" t="str">
        <f t="shared" si="286"/>
        <v/>
      </c>
      <c r="T979" s="82">
        <f>IF(M979="Tierische Erzeugnisse",IF(OR($M979=0,L979&lt;&gt;0,U979&gt;0),"",IFERROR(VLOOKUP($E979,'SD Abgabe'!$A$32:$N$4326,'SD Abgabe'!$J$28,FALSE),0)),)</f>
        <v>0</v>
      </c>
      <c r="U979" s="83"/>
      <c r="V979" s="81" t="str">
        <f t="shared" si="305"/>
        <v/>
      </c>
      <c r="W979" s="82">
        <f>IF(M979="organische Düngemittel",IF(OR($M979=0,L979&lt;&gt;0,X979&gt;0),"",IFERROR(VLOOKUP($E979,'SD Abgabe'!$A$32:$N$4326,'SD Abgabe'!$J$28,FALSE),)),)</f>
        <v>0</v>
      </c>
      <c r="X979" s="84"/>
      <c r="Y979" s="85" t="str">
        <f ca="1">IFERROR(VLOOKUP($E979,'SD Abgabe'!$A$32:$N$610,Y$20,FALSE),"")</f>
        <v/>
      </c>
      <c r="Z979" s="86" t="str">
        <f ca="1">IFERROR(IF(AND(J979&lt;&gt;"eigene Stoffe",VLOOKUP($E979,'SD Abgabe'!$A$32:$N$610,'SD Abgabe'!$G$28,FALSE)=0),"",IF($L979&lt;&gt;0,"",IFERROR(IF(AND(P979&gt;0,O979&lt;&gt;"",Q979&lt;&gt;"t TM"),VLOOKUP($E979,'SD Abgabe'!$A$32:$N$610,'SD Abgabe'!$G$28,FALSE)/O979*P979,VLOOKUP($E979,'SD Abgabe'!$A$32:$N$610,'SD Abgabe'!$G$28,FALSE)),""))),"")</f>
        <v/>
      </c>
      <c r="AA979" s="87"/>
      <c r="AB979" s="86" t="str">
        <f ca="1">IFERROR(IF(AND(J979&lt;&gt;"eigene Stoffe",VLOOKUP($E979,'SD Abgabe'!$A$32:$N$610,'SD Abgabe'!$H$28,FALSE)=0),"",IF($L979&lt;&gt;0,"",IFERROR(IF(AND(P979&gt;0,O979&lt;&gt;"",Q979&lt;&gt;"t TM"),VLOOKUP($E979,'SD Abgabe'!$A$32:$N$610,'SD Abgabe'!$H$28,FALSE)/O979*P979,VLOOKUP($E979,'SD Abgabe'!$A$32:$N$610,'SD Abgabe'!$H$28,FALSE)),""))),"")</f>
        <v/>
      </c>
      <c r="AC979" s="87"/>
      <c r="AD979" s="424" t="s">
        <v>667</v>
      </c>
      <c r="AE979" s="26" t="str">
        <f>IF($M979=0,"",IFERROR(VLOOKUP($E979,'SD Abgabe'!$A$32:$N$556,AE$20,FALSE),""))</f>
        <v/>
      </c>
      <c r="AF979" s="15">
        <f t="shared" ca="1" si="306"/>
        <v>0</v>
      </c>
      <c r="AG979">
        <f t="shared" ca="1" si="287"/>
        <v>0</v>
      </c>
      <c r="AH979">
        <f t="shared" ca="1" si="288"/>
        <v>0</v>
      </c>
      <c r="AI979">
        <f t="shared" ca="1" si="289"/>
        <v>0</v>
      </c>
      <c r="AJ979">
        <f t="shared" ca="1" si="290"/>
        <v>0</v>
      </c>
      <c r="AK979">
        <f t="shared" si="307"/>
        <v>0</v>
      </c>
      <c r="AL979" s="28" t="e">
        <f ca="1">COUNTIF(OFFSET('SD Abgabe'!$C$32,VLOOKUP(J979,Art_Abgabe,3,FALSE),0,VLOOKUP(J979,Art_Abgabe,4,FALSE)-VLOOKUP(J979,Art_Abgabe,3,FALSE)+1,1),K979)</f>
        <v>#N/A</v>
      </c>
      <c r="AM979" s="14">
        <f ca="1">COUNTIF(OFFSET('SD Abgabe'!$M$32,VLOOKUP(E979,'SD Abgabe'!$A$33:$X$485,'SD Abgabe'!$X$28,FALSE),0,1,VLOOKUP(E979,'SD Abgabe'!$A$33:$Y$485,'SD Abgabe'!$Y$28,FALSE)),M979)</f>
        <v>0</v>
      </c>
      <c r="AN979" s="91">
        <f t="shared" ca="1" si="291"/>
        <v>0</v>
      </c>
      <c r="AO979" s="98">
        <f t="shared" si="308"/>
        <v>3</v>
      </c>
      <c r="AP979" s="98">
        <f t="shared" si="292"/>
        <v>0</v>
      </c>
      <c r="AQ979" s="17" t="str">
        <f t="shared" si="293"/>
        <v>1900-1-Abgabe</v>
      </c>
    </row>
    <row r="980" spans="1:43">
      <c r="A980" s="98">
        <f t="shared" si="282"/>
        <v>0</v>
      </c>
      <c r="B980" s="98" t="str">
        <f>IF(C980=1,SUM($C$23:C980),"")</f>
        <v/>
      </c>
      <c r="C980" s="98">
        <f t="shared" si="283"/>
        <v>0</v>
      </c>
      <c r="D980" t="str">
        <f t="shared" si="302"/>
        <v>1900-1-Abgabe-</v>
      </c>
      <c r="E980" s="7" t="str">
        <f t="shared" ca="1" si="284"/>
        <v>-</v>
      </c>
      <c r="F980" s="7">
        <f t="shared" si="303"/>
        <v>1900</v>
      </c>
      <c r="G980" s="7">
        <f t="shared" si="304"/>
        <v>1</v>
      </c>
      <c r="H980" s="162">
        <f t="shared" si="294"/>
        <v>958</v>
      </c>
      <c r="I980" s="77"/>
      <c r="J980" s="78"/>
      <c r="K980" s="79"/>
      <c r="L980" s="80"/>
      <c r="M980" s="177"/>
      <c r="N980" s="309" t="str">
        <f t="shared" ca="1" si="285"/>
        <v/>
      </c>
      <c r="O980" s="310" t="str">
        <f ca="1">IFERROR(IF(VLOOKUP($E980,'SD Abgabe'!$A$32:$N$610,'SD Abgabe'!$D$28,FALSE)=0,"",VLOOKUP($E980,'SD Abgabe'!$A$32:$N$610,'SD Abgabe'!$D$28,FALSE)),"")</f>
        <v/>
      </c>
      <c r="P980" s="313"/>
      <c r="Q980" s="317" t="str">
        <f>IF(OR($M980=0,L980&lt;&gt;0),"",IFERROR(VLOOKUP($E980,'SD Abgabe'!$A$32:$N$610,'SD Abgabe'!$E$28,FALSE),""))</f>
        <v/>
      </c>
      <c r="R980" s="87"/>
      <c r="S980" s="81" t="str">
        <f t="shared" si="286"/>
        <v/>
      </c>
      <c r="T980" s="82">
        <f>IF(M980="Tierische Erzeugnisse",IF(OR($M980=0,L980&lt;&gt;0,U980&gt;0),"",IFERROR(VLOOKUP($E980,'SD Abgabe'!$A$32:$N$4326,'SD Abgabe'!$J$28,FALSE),0)),)</f>
        <v>0</v>
      </c>
      <c r="U980" s="83"/>
      <c r="V980" s="81" t="str">
        <f t="shared" si="305"/>
        <v/>
      </c>
      <c r="W980" s="82">
        <f>IF(M980="organische Düngemittel",IF(OR($M980=0,L980&lt;&gt;0,X980&gt;0),"",IFERROR(VLOOKUP($E980,'SD Abgabe'!$A$32:$N$4326,'SD Abgabe'!$J$28,FALSE),)),)</f>
        <v>0</v>
      </c>
      <c r="X980" s="84"/>
      <c r="Y980" s="85" t="str">
        <f ca="1">IFERROR(VLOOKUP($E980,'SD Abgabe'!$A$32:$N$610,Y$20,FALSE),"")</f>
        <v/>
      </c>
      <c r="Z980" s="86" t="str">
        <f ca="1">IFERROR(IF(AND(J980&lt;&gt;"eigene Stoffe",VLOOKUP($E980,'SD Abgabe'!$A$32:$N$610,'SD Abgabe'!$G$28,FALSE)=0),"",IF($L980&lt;&gt;0,"",IFERROR(IF(AND(P980&gt;0,O980&lt;&gt;"",Q980&lt;&gt;"t TM"),VLOOKUP($E980,'SD Abgabe'!$A$32:$N$610,'SD Abgabe'!$G$28,FALSE)/O980*P980,VLOOKUP($E980,'SD Abgabe'!$A$32:$N$610,'SD Abgabe'!$G$28,FALSE)),""))),"")</f>
        <v/>
      </c>
      <c r="AA980" s="87"/>
      <c r="AB980" s="86" t="str">
        <f ca="1">IFERROR(IF(AND(J980&lt;&gt;"eigene Stoffe",VLOOKUP($E980,'SD Abgabe'!$A$32:$N$610,'SD Abgabe'!$H$28,FALSE)=0),"",IF($L980&lt;&gt;0,"",IFERROR(IF(AND(P980&gt;0,O980&lt;&gt;"",Q980&lt;&gt;"t TM"),VLOOKUP($E980,'SD Abgabe'!$A$32:$N$610,'SD Abgabe'!$H$28,FALSE)/O980*P980,VLOOKUP($E980,'SD Abgabe'!$A$32:$N$610,'SD Abgabe'!$H$28,FALSE)),""))),"")</f>
        <v/>
      </c>
      <c r="AC980" s="87"/>
      <c r="AD980" s="424" t="s">
        <v>667</v>
      </c>
      <c r="AE980" s="26" t="str">
        <f>IF($M980=0,"",IFERROR(VLOOKUP($E980,'SD Abgabe'!$A$32:$N$556,AE$20,FALSE),""))</f>
        <v/>
      </c>
      <c r="AF980" s="15">
        <f t="shared" ca="1" si="306"/>
        <v>0</v>
      </c>
      <c r="AG980">
        <f t="shared" ca="1" si="287"/>
        <v>0</v>
      </c>
      <c r="AH980">
        <f t="shared" ca="1" si="288"/>
        <v>0</v>
      </c>
      <c r="AI980">
        <f t="shared" ca="1" si="289"/>
        <v>0</v>
      </c>
      <c r="AJ980">
        <f t="shared" ca="1" si="290"/>
        <v>0</v>
      </c>
      <c r="AK980">
        <f t="shared" si="307"/>
        <v>0</v>
      </c>
      <c r="AL980" s="28" t="e">
        <f ca="1">COUNTIF(OFFSET('SD Abgabe'!$C$32,VLOOKUP(J980,Art_Abgabe,3,FALSE),0,VLOOKUP(J980,Art_Abgabe,4,FALSE)-VLOOKUP(J980,Art_Abgabe,3,FALSE)+1,1),K980)</f>
        <v>#N/A</v>
      </c>
      <c r="AM980" s="14">
        <f ca="1">COUNTIF(OFFSET('SD Abgabe'!$M$32,VLOOKUP(E980,'SD Abgabe'!$A$33:$X$485,'SD Abgabe'!$X$28,FALSE),0,1,VLOOKUP(E980,'SD Abgabe'!$A$33:$Y$485,'SD Abgabe'!$Y$28,FALSE)),M980)</f>
        <v>0</v>
      </c>
      <c r="AN980" s="91">
        <f t="shared" ca="1" si="291"/>
        <v>0</v>
      </c>
      <c r="AO980" s="98">
        <f t="shared" si="308"/>
        <v>3</v>
      </c>
      <c r="AP980" s="98">
        <f t="shared" si="292"/>
        <v>0</v>
      </c>
      <c r="AQ980" s="17" t="str">
        <f t="shared" si="293"/>
        <v>1900-1-Abgabe</v>
      </c>
    </row>
    <row r="981" spans="1:43">
      <c r="A981" s="98">
        <f t="shared" si="282"/>
        <v>0</v>
      </c>
      <c r="B981" s="98" t="str">
        <f>IF(C981=1,SUM($C$23:C981),"")</f>
        <v/>
      </c>
      <c r="C981" s="98">
        <f t="shared" si="283"/>
        <v>0</v>
      </c>
      <c r="D981" t="str">
        <f t="shared" si="302"/>
        <v>1900-1-Abgabe-</v>
      </c>
      <c r="E981" s="7" t="str">
        <f t="shared" ca="1" si="284"/>
        <v>-</v>
      </c>
      <c r="F981" s="7">
        <f t="shared" si="303"/>
        <v>1900</v>
      </c>
      <c r="G981" s="7">
        <f t="shared" si="304"/>
        <v>1</v>
      </c>
      <c r="H981" s="162">
        <f t="shared" si="294"/>
        <v>959</v>
      </c>
      <c r="I981" s="77"/>
      <c r="J981" s="78"/>
      <c r="K981" s="79"/>
      <c r="L981" s="80"/>
      <c r="M981" s="177"/>
      <c r="N981" s="309" t="str">
        <f t="shared" ca="1" si="285"/>
        <v/>
      </c>
      <c r="O981" s="310" t="str">
        <f ca="1">IFERROR(IF(VLOOKUP($E981,'SD Abgabe'!$A$32:$N$610,'SD Abgabe'!$D$28,FALSE)=0,"",VLOOKUP($E981,'SD Abgabe'!$A$32:$N$610,'SD Abgabe'!$D$28,FALSE)),"")</f>
        <v/>
      </c>
      <c r="P981" s="313"/>
      <c r="Q981" s="317" t="str">
        <f>IF(OR($M981=0,L981&lt;&gt;0),"",IFERROR(VLOOKUP($E981,'SD Abgabe'!$A$32:$N$610,'SD Abgabe'!$E$28,FALSE),""))</f>
        <v/>
      </c>
      <c r="R981" s="87"/>
      <c r="S981" s="81" t="str">
        <f t="shared" si="286"/>
        <v/>
      </c>
      <c r="T981" s="82">
        <f>IF(M981="Tierische Erzeugnisse",IF(OR($M981=0,L981&lt;&gt;0,U981&gt;0),"",IFERROR(VLOOKUP($E981,'SD Abgabe'!$A$32:$N$4326,'SD Abgabe'!$J$28,FALSE),0)),)</f>
        <v>0</v>
      </c>
      <c r="U981" s="83"/>
      <c r="V981" s="81" t="str">
        <f t="shared" si="305"/>
        <v/>
      </c>
      <c r="W981" s="82">
        <f>IF(M981="organische Düngemittel",IF(OR($M981=0,L981&lt;&gt;0,X981&gt;0),"",IFERROR(VLOOKUP($E981,'SD Abgabe'!$A$32:$N$4326,'SD Abgabe'!$J$28,FALSE),)),)</f>
        <v>0</v>
      </c>
      <c r="X981" s="84"/>
      <c r="Y981" s="85" t="str">
        <f ca="1">IFERROR(VLOOKUP($E981,'SD Abgabe'!$A$32:$N$610,Y$20,FALSE),"")</f>
        <v/>
      </c>
      <c r="Z981" s="86" t="str">
        <f ca="1">IFERROR(IF(AND(J981&lt;&gt;"eigene Stoffe",VLOOKUP($E981,'SD Abgabe'!$A$32:$N$610,'SD Abgabe'!$G$28,FALSE)=0),"",IF($L981&lt;&gt;0,"",IFERROR(IF(AND(P981&gt;0,O981&lt;&gt;"",Q981&lt;&gt;"t TM"),VLOOKUP($E981,'SD Abgabe'!$A$32:$N$610,'SD Abgabe'!$G$28,FALSE)/O981*P981,VLOOKUP($E981,'SD Abgabe'!$A$32:$N$610,'SD Abgabe'!$G$28,FALSE)),""))),"")</f>
        <v/>
      </c>
      <c r="AA981" s="87"/>
      <c r="AB981" s="86" t="str">
        <f ca="1">IFERROR(IF(AND(J981&lt;&gt;"eigene Stoffe",VLOOKUP($E981,'SD Abgabe'!$A$32:$N$610,'SD Abgabe'!$H$28,FALSE)=0),"",IF($L981&lt;&gt;0,"",IFERROR(IF(AND(P981&gt;0,O981&lt;&gt;"",Q981&lt;&gt;"t TM"),VLOOKUP($E981,'SD Abgabe'!$A$32:$N$610,'SD Abgabe'!$H$28,FALSE)/O981*P981,VLOOKUP($E981,'SD Abgabe'!$A$32:$N$610,'SD Abgabe'!$H$28,FALSE)),""))),"")</f>
        <v/>
      </c>
      <c r="AC981" s="87"/>
      <c r="AD981" s="424" t="s">
        <v>667</v>
      </c>
      <c r="AE981" s="26" t="str">
        <f>IF($M981=0,"",IFERROR(VLOOKUP($E981,'SD Abgabe'!$A$32:$N$556,AE$20,FALSE),""))</f>
        <v/>
      </c>
      <c r="AF981" s="15">
        <f t="shared" ca="1" si="306"/>
        <v>0</v>
      </c>
      <c r="AG981">
        <f t="shared" ca="1" si="287"/>
        <v>0</v>
      </c>
      <c r="AH981">
        <f t="shared" ca="1" si="288"/>
        <v>0</v>
      </c>
      <c r="AI981">
        <f t="shared" ca="1" si="289"/>
        <v>0</v>
      </c>
      <c r="AJ981">
        <f t="shared" ca="1" si="290"/>
        <v>0</v>
      </c>
      <c r="AK981">
        <f t="shared" si="307"/>
        <v>0</v>
      </c>
      <c r="AL981" s="28" t="e">
        <f ca="1">COUNTIF(OFFSET('SD Abgabe'!$C$32,VLOOKUP(J981,Art_Abgabe,3,FALSE),0,VLOOKUP(J981,Art_Abgabe,4,FALSE)-VLOOKUP(J981,Art_Abgabe,3,FALSE)+1,1),K981)</f>
        <v>#N/A</v>
      </c>
      <c r="AM981" s="14">
        <f ca="1">COUNTIF(OFFSET('SD Abgabe'!$M$32,VLOOKUP(E981,'SD Abgabe'!$A$33:$X$485,'SD Abgabe'!$X$28,FALSE),0,1,VLOOKUP(E981,'SD Abgabe'!$A$33:$Y$485,'SD Abgabe'!$Y$28,FALSE)),M981)</f>
        <v>0</v>
      </c>
      <c r="AN981" s="91">
        <f t="shared" ca="1" si="291"/>
        <v>0</v>
      </c>
      <c r="AO981" s="98">
        <f t="shared" si="308"/>
        <v>3</v>
      </c>
      <c r="AP981" s="98">
        <f t="shared" si="292"/>
        <v>0</v>
      </c>
      <c r="AQ981" s="17" t="str">
        <f t="shared" si="293"/>
        <v>1900-1-Abgabe</v>
      </c>
    </row>
    <row r="982" spans="1:43">
      <c r="A982" s="98">
        <f t="shared" si="282"/>
        <v>0</v>
      </c>
      <c r="B982" s="98" t="str">
        <f>IF(C982=1,SUM($C$23:C982),"")</f>
        <v/>
      </c>
      <c r="C982" s="98">
        <f t="shared" si="283"/>
        <v>0</v>
      </c>
      <c r="D982" t="str">
        <f t="shared" si="302"/>
        <v>1900-1-Abgabe-</v>
      </c>
      <c r="E982" s="7" t="str">
        <f t="shared" ca="1" si="284"/>
        <v>-</v>
      </c>
      <c r="F982" s="7">
        <f t="shared" si="303"/>
        <v>1900</v>
      </c>
      <c r="G982" s="7">
        <f t="shared" si="304"/>
        <v>1</v>
      </c>
      <c r="H982" s="162">
        <f t="shared" si="294"/>
        <v>960</v>
      </c>
      <c r="I982" s="77"/>
      <c r="J982" s="78"/>
      <c r="K982" s="79"/>
      <c r="L982" s="80"/>
      <c r="M982" s="177"/>
      <c r="N982" s="309" t="str">
        <f t="shared" ca="1" si="285"/>
        <v/>
      </c>
      <c r="O982" s="310" t="str">
        <f ca="1">IFERROR(IF(VLOOKUP($E982,'SD Abgabe'!$A$32:$N$610,'SD Abgabe'!$D$28,FALSE)=0,"",VLOOKUP($E982,'SD Abgabe'!$A$32:$N$610,'SD Abgabe'!$D$28,FALSE)),"")</f>
        <v/>
      </c>
      <c r="P982" s="313"/>
      <c r="Q982" s="317" t="str">
        <f>IF(OR($M982=0,L982&lt;&gt;0),"",IFERROR(VLOOKUP($E982,'SD Abgabe'!$A$32:$N$610,'SD Abgabe'!$E$28,FALSE),""))</f>
        <v/>
      </c>
      <c r="R982" s="87"/>
      <c r="S982" s="81" t="str">
        <f t="shared" si="286"/>
        <v/>
      </c>
      <c r="T982" s="82">
        <f>IF(M982="Tierische Erzeugnisse",IF(OR($M982=0,L982&lt;&gt;0,U982&gt;0),"",IFERROR(VLOOKUP($E982,'SD Abgabe'!$A$32:$N$4326,'SD Abgabe'!$J$28,FALSE),0)),)</f>
        <v>0</v>
      </c>
      <c r="U982" s="83"/>
      <c r="V982" s="81" t="str">
        <f t="shared" si="305"/>
        <v/>
      </c>
      <c r="W982" s="82">
        <f>IF(M982="organische Düngemittel",IF(OR($M982=0,L982&lt;&gt;0,X982&gt;0),"",IFERROR(VLOOKUP($E982,'SD Abgabe'!$A$32:$N$4326,'SD Abgabe'!$J$28,FALSE),)),)</f>
        <v>0</v>
      </c>
      <c r="X982" s="84"/>
      <c r="Y982" s="85" t="str">
        <f ca="1">IFERROR(VLOOKUP($E982,'SD Abgabe'!$A$32:$N$610,Y$20,FALSE),"")</f>
        <v/>
      </c>
      <c r="Z982" s="86" t="str">
        <f ca="1">IFERROR(IF(AND(J982&lt;&gt;"eigene Stoffe",VLOOKUP($E982,'SD Abgabe'!$A$32:$N$610,'SD Abgabe'!$G$28,FALSE)=0),"",IF($L982&lt;&gt;0,"",IFERROR(IF(AND(P982&gt;0,O982&lt;&gt;"",Q982&lt;&gt;"t TM"),VLOOKUP($E982,'SD Abgabe'!$A$32:$N$610,'SD Abgabe'!$G$28,FALSE)/O982*P982,VLOOKUP($E982,'SD Abgabe'!$A$32:$N$610,'SD Abgabe'!$G$28,FALSE)),""))),"")</f>
        <v/>
      </c>
      <c r="AA982" s="87"/>
      <c r="AB982" s="86" t="str">
        <f ca="1">IFERROR(IF(AND(J982&lt;&gt;"eigene Stoffe",VLOOKUP($E982,'SD Abgabe'!$A$32:$N$610,'SD Abgabe'!$H$28,FALSE)=0),"",IF($L982&lt;&gt;0,"",IFERROR(IF(AND(P982&gt;0,O982&lt;&gt;"",Q982&lt;&gt;"t TM"),VLOOKUP($E982,'SD Abgabe'!$A$32:$N$610,'SD Abgabe'!$H$28,FALSE)/O982*P982,VLOOKUP($E982,'SD Abgabe'!$A$32:$N$610,'SD Abgabe'!$H$28,FALSE)),""))),"")</f>
        <v/>
      </c>
      <c r="AC982" s="87"/>
      <c r="AD982" s="424" t="s">
        <v>667</v>
      </c>
      <c r="AE982" s="26" t="str">
        <f>IF($M982=0,"",IFERROR(VLOOKUP($E982,'SD Abgabe'!$A$32:$N$556,AE$20,FALSE),""))</f>
        <v/>
      </c>
      <c r="AF982" s="15">
        <f t="shared" ca="1" si="306"/>
        <v>0</v>
      </c>
      <c r="AG982">
        <f t="shared" ca="1" si="287"/>
        <v>0</v>
      </c>
      <c r="AH982">
        <f t="shared" ca="1" si="288"/>
        <v>0</v>
      </c>
      <c r="AI982">
        <f t="shared" ca="1" si="289"/>
        <v>0</v>
      </c>
      <c r="AJ982">
        <f t="shared" ca="1" si="290"/>
        <v>0</v>
      </c>
      <c r="AK982">
        <f t="shared" si="307"/>
        <v>0</v>
      </c>
      <c r="AL982" s="28" t="e">
        <f ca="1">COUNTIF(OFFSET('SD Abgabe'!$C$32,VLOOKUP(J982,Art_Abgabe,3,FALSE),0,VLOOKUP(J982,Art_Abgabe,4,FALSE)-VLOOKUP(J982,Art_Abgabe,3,FALSE)+1,1),K982)</f>
        <v>#N/A</v>
      </c>
      <c r="AM982" s="14">
        <f ca="1">COUNTIF(OFFSET('SD Abgabe'!$M$32,VLOOKUP(E982,'SD Abgabe'!$A$33:$X$485,'SD Abgabe'!$X$28,FALSE),0,1,VLOOKUP(E982,'SD Abgabe'!$A$33:$Y$485,'SD Abgabe'!$Y$28,FALSE)),M982)</f>
        <v>0</v>
      </c>
      <c r="AN982" s="91">
        <f t="shared" ca="1" si="291"/>
        <v>0</v>
      </c>
      <c r="AO982" s="98">
        <f t="shared" si="308"/>
        <v>3</v>
      </c>
      <c r="AP982" s="98">
        <f t="shared" si="292"/>
        <v>0</v>
      </c>
      <c r="AQ982" s="17" t="str">
        <f t="shared" si="293"/>
        <v>1900-1-Abgabe</v>
      </c>
    </row>
    <row r="983" spans="1:43">
      <c r="A983" s="98">
        <f t="shared" ref="A983:A1022" si="309">COUNTIF($K$23:$K$1995,L983)</f>
        <v>0</v>
      </c>
      <c r="B983" s="98" t="str">
        <f>IF(C983=1,SUM($C$23:C983),"")</f>
        <v/>
      </c>
      <c r="C983" s="98">
        <f t="shared" si="283"/>
        <v>0</v>
      </c>
      <c r="D983" t="str">
        <f t="shared" si="302"/>
        <v>1900-1-Abgabe-</v>
      </c>
      <c r="E983" s="7" t="str">
        <f t="shared" ca="1" si="284"/>
        <v>-</v>
      </c>
      <c r="F983" s="7">
        <f t="shared" si="303"/>
        <v>1900</v>
      </c>
      <c r="G983" s="7">
        <f t="shared" si="304"/>
        <v>1</v>
      </c>
      <c r="H983" s="162">
        <f t="shared" si="294"/>
        <v>961</v>
      </c>
      <c r="I983" s="77"/>
      <c r="J983" s="78"/>
      <c r="K983" s="79"/>
      <c r="L983" s="80"/>
      <c r="M983" s="177"/>
      <c r="N983" s="309" t="str">
        <f t="shared" ca="1" si="285"/>
        <v/>
      </c>
      <c r="O983" s="310" t="str">
        <f ca="1">IFERROR(IF(VLOOKUP($E983,'SD Abgabe'!$A$32:$N$610,'SD Abgabe'!$D$28,FALSE)=0,"",VLOOKUP($E983,'SD Abgabe'!$A$32:$N$610,'SD Abgabe'!$D$28,FALSE)),"")</f>
        <v/>
      </c>
      <c r="P983" s="313"/>
      <c r="Q983" s="317" t="str">
        <f>IF(OR($M983=0,L983&lt;&gt;0),"",IFERROR(VLOOKUP($E983,'SD Abgabe'!$A$32:$N$610,'SD Abgabe'!$E$28,FALSE),""))</f>
        <v/>
      </c>
      <c r="R983" s="87"/>
      <c r="S983" s="81" t="str">
        <f t="shared" si="286"/>
        <v/>
      </c>
      <c r="T983" s="82">
        <f>IF(M983="Tierische Erzeugnisse",IF(OR($M983=0,L983&lt;&gt;0,U983&gt;0),"",IFERROR(VLOOKUP($E983,'SD Abgabe'!$A$32:$N$4326,'SD Abgabe'!$J$28,FALSE),0)),)</f>
        <v>0</v>
      </c>
      <c r="U983" s="83"/>
      <c r="V983" s="81" t="str">
        <f t="shared" si="305"/>
        <v/>
      </c>
      <c r="W983" s="82">
        <f>IF(M983="organische Düngemittel",IF(OR($M983=0,L983&lt;&gt;0,X983&gt;0),"",IFERROR(VLOOKUP($E983,'SD Abgabe'!$A$32:$N$4326,'SD Abgabe'!$J$28,FALSE),)),)</f>
        <v>0</v>
      </c>
      <c r="X983" s="84"/>
      <c r="Y983" s="85" t="str">
        <f ca="1">IFERROR(VLOOKUP($E983,'SD Abgabe'!$A$32:$N$610,Y$20,FALSE),"")</f>
        <v/>
      </c>
      <c r="Z983" s="86" t="str">
        <f ca="1">IFERROR(IF(AND(J983&lt;&gt;"eigene Stoffe",VLOOKUP($E983,'SD Abgabe'!$A$32:$N$610,'SD Abgabe'!$G$28,FALSE)=0),"",IF($L983&lt;&gt;0,"",IFERROR(IF(AND(P983&gt;0,O983&lt;&gt;"",Q983&lt;&gt;"t TM"),VLOOKUP($E983,'SD Abgabe'!$A$32:$N$610,'SD Abgabe'!$G$28,FALSE)/O983*P983,VLOOKUP($E983,'SD Abgabe'!$A$32:$N$610,'SD Abgabe'!$G$28,FALSE)),""))),"")</f>
        <v/>
      </c>
      <c r="AA983" s="87"/>
      <c r="AB983" s="86" t="str">
        <f ca="1">IFERROR(IF(AND(J983&lt;&gt;"eigene Stoffe",VLOOKUP($E983,'SD Abgabe'!$A$32:$N$610,'SD Abgabe'!$H$28,FALSE)=0),"",IF($L983&lt;&gt;0,"",IFERROR(IF(AND(P983&gt;0,O983&lt;&gt;"",Q983&lt;&gt;"t TM"),VLOOKUP($E983,'SD Abgabe'!$A$32:$N$610,'SD Abgabe'!$H$28,FALSE)/O983*P983,VLOOKUP($E983,'SD Abgabe'!$A$32:$N$610,'SD Abgabe'!$H$28,FALSE)),""))),"")</f>
        <v/>
      </c>
      <c r="AC983" s="87"/>
      <c r="AD983" s="424" t="s">
        <v>667</v>
      </c>
      <c r="AE983" s="26" t="str">
        <f>IF($M983=0,"",IFERROR(VLOOKUP($E983,'SD Abgabe'!$A$32:$N$556,AE$20,FALSE),""))</f>
        <v/>
      </c>
      <c r="AF983" s="15">
        <f t="shared" ca="1" si="306"/>
        <v>0</v>
      </c>
      <c r="AG983">
        <f t="shared" ca="1" si="287"/>
        <v>0</v>
      </c>
      <c r="AH983">
        <f t="shared" ca="1" si="288"/>
        <v>0</v>
      </c>
      <c r="AI983">
        <f t="shared" ca="1" si="289"/>
        <v>0</v>
      </c>
      <c r="AJ983">
        <f t="shared" ca="1" si="290"/>
        <v>0</v>
      </c>
      <c r="AK983">
        <f t="shared" si="307"/>
        <v>0</v>
      </c>
      <c r="AL983" s="28" t="e">
        <f ca="1">COUNTIF(OFFSET('SD Abgabe'!$C$32,VLOOKUP(J983,Art_Abgabe,3,FALSE),0,VLOOKUP(J983,Art_Abgabe,4,FALSE)-VLOOKUP(J983,Art_Abgabe,3,FALSE)+1,1),K983)</f>
        <v>#N/A</v>
      </c>
      <c r="AM983" s="14">
        <f ca="1">COUNTIF(OFFSET('SD Abgabe'!$M$32,VLOOKUP(E983,'SD Abgabe'!$A$33:$X$485,'SD Abgabe'!$X$28,FALSE),0,1,VLOOKUP(E983,'SD Abgabe'!$A$33:$Y$485,'SD Abgabe'!$Y$28,FALSE)),M983)</f>
        <v>0</v>
      </c>
      <c r="AN983" s="91">
        <f t="shared" ca="1" si="291"/>
        <v>0</v>
      </c>
      <c r="AO983" s="98">
        <f t="shared" si="308"/>
        <v>3</v>
      </c>
      <c r="AP983" s="98">
        <f t="shared" si="292"/>
        <v>0</v>
      </c>
      <c r="AQ983" s="17" t="str">
        <f t="shared" si="293"/>
        <v>1900-1-Abgabe</v>
      </c>
    </row>
    <row r="984" spans="1:43">
      <c r="A984" s="98">
        <f t="shared" si="309"/>
        <v>0</v>
      </c>
      <c r="B984" s="98" t="str">
        <f>IF(C984=1,SUM($C$23:C984),"")</f>
        <v/>
      </c>
      <c r="C984" s="98">
        <f t="shared" ref="C984:C1022" si="310">IF(AND(L984&gt;0,AA984&gt;0,AC984&gt;0),1,0)</f>
        <v>0</v>
      </c>
      <c r="D984" t="str">
        <f t="shared" si="302"/>
        <v>1900-1-Abgabe-</v>
      </c>
      <c r="E984" s="7" t="str">
        <f t="shared" ref="E984:E1022" ca="1" si="311">IFERROR(IF(OR(AL984=0,ISNA(AL984)),"-",CONCATENATE(J984&amp;"-"&amp;K984)),"-")</f>
        <v>-</v>
      </c>
      <c r="F984" s="7">
        <f t="shared" si="303"/>
        <v>1900</v>
      </c>
      <c r="G984" s="7">
        <f t="shared" si="304"/>
        <v>1</v>
      </c>
      <c r="H984" s="162">
        <f t="shared" si="294"/>
        <v>962</v>
      </c>
      <c r="I984" s="77"/>
      <c r="J984" s="78"/>
      <c r="K984" s="79"/>
      <c r="L984" s="80"/>
      <c r="M984" s="177"/>
      <c r="N984" s="309" t="str">
        <f t="shared" ref="N984:N1022" ca="1" si="312">IF(SUM(O984:P984)=0,"","%")</f>
        <v/>
      </c>
      <c r="O984" s="310" t="str">
        <f ca="1">IFERROR(IF(VLOOKUP($E984,'SD Abgabe'!$A$32:$N$610,'SD Abgabe'!$D$28,FALSE)=0,"",VLOOKUP($E984,'SD Abgabe'!$A$32:$N$610,'SD Abgabe'!$D$28,FALSE)),"")</f>
        <v/>
      </c>
      <c r="P984" s="313"/>
      <c r="Q984" s="317" t="str">
        <f>IF(OR($M984=0,L984&lt;&gt;0),"",IFERROR(VLOOKUP($E984,'SD Abgabe'!$A$32:$N$610,'SD Abgabe'!$E$28,FALSE),""))</f>
        <v/>
      </c>
      <c r="R984" s="87"/>
      <c r="S984" s="81" t="str">
        <f t="shared" ref="S984:S1022" si="313">IF(RIGHT(K984,15)="Schlachtgewicht","%","")</f>
        <v/>
      </c>
      <c r="T984" s="82">
        <f>IF(M984="Tierische Erzeugnisse",IF(OR($M984=0,L984&lt;&gt;0,U984&gt;0),"",IFERROR(VLOOKUP($E984,'SD Abgabe'!$A$32:$N$4326,'SD Abgabe'!$J$28,FALSE),0)),)</f>
        <v>0</v>
      </c>
      <c r="U984" s="83"/>
      <c r="V984" s="81" t="str">
        <f t="shared" si="305"/>
        <v/>
      </c>
      <c r="W984" s="82">
        <f>IF(M984="organische Düngemittel",IF(OR($M984=0,L984&lt;&gt;0,X984&gt;0),"",IFERROR(VLOOKUP($E984,'SD Abgabe'!$A$32:$N$4326,'SD Abgabe'!$J$28,FALSE),)),)</f>
        <v>0</v>
      </c>
      <c r="X984" s="84"/>
      <c r="Y984" s="85" t="str">
        <f ca="1">IFERROR(VLOOKUP($E984,'SD Abgabe'!$A$32:$N$610,Y$20,FALSE),"")</f>
        <v/>
      </c>
      <c r="Z984" s="86" t="str">
        <f ca="1">IFERROR(IF(AND(J984&lt;&gt;"eigene Stoffe",VLOOKUP($E984,'SD Abgabe'!$A$32:$N$610,'SD Abgabe'!$G$28,FALSE)=0),"",IF($L984&lt;&gt;0,"",IFERROR(IF(AND(P984&gt;0,O984&lt;&gt;"",Q984&lt;&gt;"t TM"),VLOOKUP($E984,'SD Abgabe'!$A$32:$N$610,'SD Abgabe'!$G$28,FALSE)/O984*P984,VLOOKUP($E984,'SD Abgabe'!$A$32:$N$610,'SD Abgabe'!$G$28,FALSE)),""))),"")</f>
        <v/>
      </c>
      <c r="AA984" s="87"/>
      <c r="AB984" s="86" t="str">
        <f ca="1">IFERROR(IF(AND(J984&lt;&gt;"eigene Stoffe",VLOOKUP($E984,'SD Abgabe'!$A$32:$N$610,'SD Abgabe'!$H$28,FALSE)=0),"",IF($L984&lt;&gt;0,"",IFERROR(IF(AND(P984&gt;0,O984&lt;&gt;"",Q984&lt;&gt;"t TM"),VLOOKUP($E984,'SD Abgabe'!$A$32:$N$610,'SD Abgabe'!$H$28,FALSE)/O984*P984,VLOOKUP($E984,'SD Abgabe'!$A$32:$N$610,'SD Abgabe'!$H$28,FALSE)),""))),"")</f>
        <v/>
      </c>
      <c r="AC984" s="87"/>
      <c r="AD984" s="424" t="s">
        <v>667</v>
      </c>
      <c r="AE984" s="26" t="str">
        <f>IF($M984=0,"",IFERROR(VLOOKUP($E984,'SD Abgabe'!$A$32:$N$556,AE$20,FALSE),""))</f>
        <v/>
      </c>
      <c r="AF984" s="15">
        <f t="shared" ca="1" si="306"/>
        <v>0</v>
      </c>
      <c r="AG984">
        <f t="shared" ref="AG984:AG1022" ca="1" si="314">IF(AN984=1,IF(RIGHT(K984,15)="Schlachtgewicht",IFERROR(IF(L984&gt;0,R984*AA984,IF(AA984&gt;0,AA984*R984*100/IF(U984&gt;0,U984,T984),Z984*R984*100/IF(U984&gt;0,U984,T984))),0),IFERROR(IF(L984&gt;0,R984*AA984,IF(AA984&gt;0,AA984*R984,Z984*R984)),0)),0)</f>
        <v>0</v>
      </c>
      <c r="AH984">
        <f t="shared" ref="AH984:AH1022" ca="1" si="315">IF(AN984=1,AG984/100*IF(X984&gt;0,X984,W984),0)</f>
        <v>0</v>
      </c>
      <c r="AI984">
        <f t="shared" ref="AI984:AI1022" ca="1" si="316">IF(AN984=1,IF(RIGHT(K984,15)="Schlachtgewicht",IFERROR(IF(L984&gt;0,R984*AC984*100/IF(U984&gt;0,U984,T984),IF(AC984&gt;0,AC984*R984*100/IF(U984&gt;0,U984,T984),AB984*R984*100/IF(U984&gt;0,U984,T984))),0),IFERROR(IF(L984&gt;0,R984*AC984,IF(AC984&gt;0,AC984*R984,AB984*R984)),0)),0)</f>
        <v>0</v>
      </c>
      <c r="AJ984">
        <f t="shared" ref="AJ984:AJ1022" ca="1" si="317">IF(AN984=1,AI984/100*IF(X984&gt;0,X984,W984),0)</f>
        <v>0</v>
      </c>
      <c r="AK984">
        <f t="shared" si="307"/>
        <v>0</v>
      </c>
      <c r="AL984" s="28" t="e">
        <f ca="1">COUNTIF(OFFSET('SD Abgabe'!$C$32,VLOOKUP(J984,Art_Abgabe,3,FALSE),0,VLOOKUP(J984,Art_Abgabe,4,FALSE)-VLOOKUP(J984,Art_Abgabe,3,FALSE)+1,1),K984)</f>
        <v>#N/A</v>
      </c>
      <c r="AM984" s="14">
        <f ca="1">COUNTIF(OFFSET('SD Abgabe'!$M$32,VLOOKUP(E984,'SD Abgabe'!$A$33:$X$485,'SD Abgabe'!$X$28,FALSE),0,1,VLOOKUP(E984,'SD Abgabe'!$A$33:$Y$485,'SD Abgabe'!$Y$28,FALSE)),M984)</f>
        <v>0</v>
      </c>
      <c r="AN984" s="91">
        <f t="shared" ref="AN984:AN1022" ca="1" si="318">IF(AND(I984&gt;0,K984&gt;0,M984&gt;0,R984&gt;0,OR(AND(AD984="Richtwerte ",AA984="",AC984=0),AND(OR(AD984="Richtwerte",AND(J984="eigene Stoffe",AD984&gt;0)),OR( Z984&gt;0,AA984&gt;0),OR(AB984&gt;0,AC984&gt;0)),AND(OR(AA984&gt;0,AC984&gt;0),OR(AD984="Richtwerte",AD984="Kennzeichnung",AD984="Analyse")))),1,0)</f>
        <v>0</v>
      </c>
      <c r="AO984" s="98">
        <f t="shared" si="308"/>
        <v>3</v>
      </c>
      <c r="AP984" s="98">
        <f t="shared" ref="AP984:AP1022" si="319">IF(I984&gt;0,ROW(),0)</f>
        <v>0</v>
      </c>
      <c r="AQ984" s="17" t="str">
        <f t="shared" ref="AQ984:AQ1022" si="320">CONCATENATE(F984&amp;"-"&amp;G984&amp;"-"&amp;$D$1)</f>
        <v>1900-1-Abgabe</v>
      </c>
    </row>
    <row r="985" spans="1:43">
      <c r="A985" s="98">
        <f t="shared" si="309"/>
        <v>0</v>
      </c>
      <c r="B985" s="98" t="str">
        <f>IF(C985=1,SUM($C$23:C985),"")</f>
        <v/>
      </c>
      <c r="C985" s="98">
        <f t="shared" si="310"/>
        <v>0</v>
      </c>
      <c r="D985" t="str">
        <f t="shared" si="302"/>
        <v>1900-1-Abgabe-</v>
      </c>
      <c r="E985" s="7" t="str">
        <f t="shared" ca="1" si="311"/>
        <v>-</v>
      </c>
      <c r="F985" s="7">
        <f t="shared" si="303"/>
        <v>1900</v>
      </c>
      <c r="G985" s="7">
        <f t="shared" si="304"/>
        <v>1</v>
      </c>
      <c r="H985" s="162">
        <f t="shared" si="294"/>
        <v>963</v>
      </c>
      <c r="I985" s="77"/>
      <c r="J985" s="78"/>
      <c r="K985" s="79"/>
      <c r="L985" s="80"/>
      <c r="M985" s="177"/>
      <c r="N985" s="309" t="str">
        <f t="shared" ca="1" si="312"/>
        <v/>
      </c>
      <c r="O985" s="310" t="str">
        <f ca="1">IFERROR(IF(VLOOKUP($E985,'SD Abgabe'!$A$32:$N$610,'SD Abgabe'!$D$28,FALSE)=0,"",VLOOKUP($E985,'SD Abgabe'!$A$32:$N$610,'SD Abgabe'!$D$28,FALSE)),"")</f>
        <v/>
      </c>
      <c r="P985" s="313"/>
      <c r="Q985" s="317" t="str">
        <f>IF(OR($M985=0,L985&lt;&gt;0),"",IFERROR(VLOOKUP($E985,'SD Abgabe'!$A$32:$N$610,'SD Abgabe'!$E$28,FALSE),""))</f>
        <v/>
      </c>
      <c r="R985" s="87"/>
      <c r="S985" s="81" t="str">
        <f t="shared" si="313"/>
        <v/>
      </c>
      <c r="T985" s="82">
        <f>IF(M985="Tierische Erzeugnisse",IF(OR($M985=0,L985&lt;&gt;0,U985&gt;0),"",IFERROR(VLOOKUP($E985,'SD Abgabe'!$A$32:$N$4326,'SD Abgabe'!$J$28,FALSE),0)),)</f>
        <v>0</v>
      </c>
      <c r="U985" s="83"/>
      <c r="V985" s="81" t="str">
        <f t="shared" si="305"/>
        <v/>
      </c>
      <c r="W985" s="82">
        <f>IF(M985="organische Düngemittel",IF(OR($M985=0,L985&lt;&gt;0,X985&gt;0),"",IFERROR(VLOOKUP($E985,'SD Abgabe'!$A$32:$N$4326,'SD Abgabe'!$J$28,FALSE),)),)</f>
        <v>0</v>
      </c>
      <c r="X985" s="84"/>
      <c r="Y985" s="85" t="str">
        <f ca="1">IFERROR(VLOOKUP($E985,'SD Abgabe'!$A$32:$N$610,Y$20,FALSE),"")</f>
        <v/>
      </c>
      <c r="Z985" s="86" t="str">
        <f ca="1">IFERROR(IF(AND(J985&lt;&gt;"eigene Stoffe",VLOOKUP($E985,'SD Abgabe'!$A$32:$N$610,'SD Abgabe'!$G$28,FALSE)=0),"",IF($L985&lt;&gt;0,"",IFERROR(IF(AND(P985&gt;0,O985&lt;&gt;"",Q985&lt;&gt;"t TM"),VLOOKUP($E985,'SD Abgabe'!$A$32:$N$610,'SD Abgabe'!$G$28,FALSE)/O985*P985,VLOOKUP($E985,'SD Abgabe'!$A$32:$N$610,'SD Abgabe'!$G$28,FALSE)),""))),"")</f>
        <v/>
      </c>
      <c r="AA985" s="87"/>
      <c r="AB985" s="86" t="str">
        <f ca="1">IFERROR(IF(AND(J985&lt;&gt;"eigene Stoffe",VLOOKUP($E985,'SD Abgabe'!$A$32:$N$610,'SD Abgabe'!$H$28,FALSE)=0),"",IF($L985&lt;&gt;0,"",IFERROR(IF(AND(P985&gt;0,O985&lt;&gt;"",Q985&lt;&gt;"t TM"),VLOOKUP($E985,'SD Abgabe'!$A$32:$N$610,'SD Abgabe'!$H$28,FALSE)/O985*P985,VLOOKUP($E985,'SD Abgabe'!$A$32:$N$610,'SD Abgabe'!$H$28,FALSE)),""))),"")</f>
        <v/>
      </c>
      <c r="AC985" s="87"/>
      <c r="AD985" s="424" t="s">
        <v>667</v>
      </c>
      <c r="AE985" s="26" t="str">
        <f>IF($M985=0,"",IFERROR(VLOOKUP($E985,'SD Abgabe'!$A$32:$N$556,AE$20,FALSE),""))</f>
        <v/>
      </c>
      <c r="AF985" s="15">
        <f t="shared" ca="1" si="306"/>
        <v>0</v>
      </c>
      <c r="AG985">
        <f t="shared" ca="1" si="314"/>
        <v>0</v>
      </c>
      <c r="AH985">
        <f t="shared" ca="1" si="315"/>
        <v>0</v>
      </c>
      <c r="AI985">
        <f t="shared" ca="1" si="316"/>
        <v>0</v>
      </c>
      <c r="AJ985">
        <f t="shared" ca="1" si="317"/>
        <v>0</v>
      </c>
      <c r="AK985">
        <f t="shared" si="307"/>
        <v>0</v>
      </c>
      <c r="AL985" s="28" t="e">
        <f ca="1">COUNTIF(OFFSET('SD Abgabe'!$C$32,VLOOKUP(J985,Art_Abgabe,3,FALSE),0,VLOOKUP(J985,Art_Abgabe,4,FALSE)-VLOOKUP(J985,Art_Abgabe,3,FALSE)+1,1),K985)</f>
        <v>#N/A</v>
      </c>
      <c r="AM985" s="14">
        <f ca="1">COUNTIF(OFFSET('SD Abgabe'!$M$32,VLOOKUP(E985,'SD Abgabe'!$A$33:$X$485,'SD Abgabe'!$X$28,FALSE),0,1,VLOOKUP(E985,'SD Abgabe'!$A$33:$Y$485,'SD Abgabe'!$Y$28,FALSE)),M985)</f>
        <v>0</v>
      </c>
      <c r="AN985" s="91">
        <f t="shared" ca="1" si="318"/>
        <v>0</v>
      </c>
      <c r="AO985" s="98">
        <f t="shared" si="308"/>
        <v>3</v>
      </c>
      <c r="AP985" s="98">
        <f t="shared" si="319"/>
        <v>0</v>
      </c>
      <c r="AQ985" s="17" t="str">
        <f t="shared" si="320"/>
        <v>1900-1-Abgabe</v>
      </c>
    </row>
    <row r="986" spans="1:43">
      <c r="A986" s="98">
        <f t="shared" si="309"/>
        <v>0</v>
      </c>
      <c r="B986" s="98" t="str">
        <f>IF(C986=1,SUM($C$23:C986),"")</f>
        <v/>
      </c>
      <c r="C986" s="98">
        <f t="shared" si="310"/>
        <v>0</v>
      </c>
      <c r="D986" t="str">
        <f t="shared" si="302"/>
        <v>1900-1-Abgabe-</v>
      </c>
      <c r="E986" s="7" t="str">
        <f t="shared" ca="1" si="311"/>
        <v>-</v>
      </c>
      <c r="F986" s="7">
        <f t="shared" si="303"/>
        <v>1900</v>
      </c>
      <c r="G986" s="7">
        <f t="shared" si="304"/>
        <v>1</v>
      </c>
      <c r="H986" s="162">
        <f t="shared" si="294"/>
        <v>964</v>
      </c>
      <c r="I986" s="77"/>
      <c r="J986" s="78"/>
      <c r="K986" s="79"/>
      <c r="L986" s="80"/>
      <c r="M986" s="177"/>
      <c r="N986" s="309" t="str">
        <f t="shared" ca="1" si="312"/>
        <v/>
      </c>
      <c r="O986" s="310" t="str">
        <f ca="1">IFERROR(IF(VLOOKUP($E986,'SD Abgabe'!$A$32:$N$610,'SD Abgabe'!$D$28,FALSE)=0,"",VLOOKUP($E986,'SD Abgabe'!$A$32:$N$610,'SD Abgabe'!$D$28,FALSE)),"")</f>
        <v/>
      </c>
      <c r="P986" s="313"/>
      <c r="Q986" s="317" t="str">
        <f>IF(OR($M986=0,L986&lt;&gt;0),"",IFERROR(VLOOKUP($E986,'SD Abgabe'!$A$32:$N$610,'SD Abgabe'!$E$28,FALSE),""))</f>
        <v/>
      </c>
      <c r="R986" s="87"/>
      <c r="S986" s="81" t="str">
        <f t="shared" si="313"/>
        <v/>
      </c>
      <c r="T986" s="82">
        <f>IF(M986="Tierische Erzeugnisse",IF(OR($M986=0,L986&lt;&gt;0,U986&gt;0),"",IFERROR(VLOOKUP($E986,'SD Abgabe'!$A$32:$N$4326,'SD Abgabe'!$J$28,FALSE),0)),)</f>
        <v>0</v>
      </c>
      <c r="U986" s="83"/>
      <c r="V986" s="81" t="str">
        <f t="shared" si="305"/>
        <v/>
      </c>
      <c r="W986" s="82">
        <f>IF(M986="organische Düngemittel",IF(OR($M986=0,L986&lt;&gt;0,X986&gt;0),"",IFERROR(VLOOKUP($E986,'SD Abgabe'!$A$32:$N$4326,'SD Abgabe'!$J$28,FALSE),)),)</f>
        <v>0</v>
      </c>
      <c r="X986" s="84"/>
      <c r="Y986" s="85" t="str">
        <f ca="1">IFERROR(VLOOKUP($E986,'SD Abgabe'!$A$32:$N$610,Y$20,FALSE),"")</f>
        <v/>
      </c>
      <c r="Z986" s="86" t="str">
        <f ca="1">IFERROR(IF(AND(J986&lt;&gt;"eigene Stoffe",VLOOKUP($E986,'SD Abgabe'!$A$32:$N$610,'SD Abgabe'!$G$28,FALSE)=0),"",IF($L986&lt;&gt;0,"",IFERROR(IF(AND(P986&gt;0,O986&lt;&gt;"",Q986&lt;&gt;"t TM"),VLOOKUP($E986,'SD Abgabe'!$A$32:$N$610,'SD Abgabe'!$G$28,FALSE)/O986*P986,VLOOKUP($E986,'SD Abgabe'!$A$32:$N$610,'SD Abgabe'!$G$28,FALSE)),""))),"")</f>
        <v/>
      </c>
      <c r="AA986" s="87"/>
      <c r="AB986" s="86" t="str">
        <f ca="1">IFERROR(IF(AND(J986&lt;&gt;"eigene Stoffe",VLOOKUP($E986,'SD Abgabe'!$A$32:$N$610,'SD Abgabe'!$H$28,FALSE)=0),"",IF($L986&lt;&gt;0,"",IFERROR(IF(AND(P986&gt;0,O986&lt;&gt;"",Q986&lt;&gt;"t TM"),VLOOKUP($E986,'SD Abgabe'!$A$32:$N$610,'SD Abgabe'!$H$28,FALSE)/O986*P986,VLOOKUP($E986,'SD Abgabe'!$A$32:$N$610,'SD Abgabe'!$H$28,FALSE)),""))),"")</f>
        <v/>
      </c>
      <c r="AC986" s="87"/>
      <c r="AD986" s="424" t="s">
        <v>667</v>
      </c>
      <c r="AE986" s="26" t="str">
        <f>IF($M986=0,"",IFERROR(VLOOKUP($E986,'SD Abgabe'!$A$32:$N$556,AE$20,FALSE),""))</f>
        <v/>
      </c>
      <c r="AF986" s="15">
        <f t="shared" ca="1" si="306"/>
        <v>0</v>
      </c>
      <c r="AG986">
        <f t="shared" ca="1" si="314"/>
        <v>0</v>
      </c>
      <c r="AH986">
        <f t="shared" ca="1" si="315"/>
        <v>0</v>
      </c>
      <c r="AI986">
        <f t="shared" ca="1" si="316"/>
        <v>0</v>
      </c>
      <c r="AJ986">
        <f t="shared" ca="1" si="317"/>
        <v>0</v>
      </c>
      <c r="AK986">
        <f t="shared" si="307"/>
        <v>0</v>
      </c>
      <c r="AL986" s="28" t="e">
        <f ca="1">COUNTIF(OFFSET('SD Abgabe'!$C$32,VLOOKUP(J986,Art_Abgabe,3,FALSE),0,VLOOKUP(J986,Art_Abgabe,4,FALSE)-VLOOKUP(J986,Art_Abgabe,3,FALSE)+1,1),K986)</f>
        <v>#N/A</v>
      </c>
      <c r="AM986" s="14">
        <f ca="1">COUNTIF(OFFSET('SD Abgabe'!$M$32,VLOOKUP(E986,'SD Abgabe'!$A$33:$X$485,'SD Abgabe'!$X$28,FALSE),0,1,VLOOKUP(E986,'SD Abgabe'!$A$33:$Y$485,'SD Abgabe'!$Y$28,FALSE)),M986)</f>
        <v>0</v>
      </c>
      <c r="AN986" s="91">
        <f t="shared" ca="1" si="318"/>
        <v>0</v>
      </c>
      <c r="AO986" s="98">
        <f t="shared" si="308"/>
        <v>3</v>
      </c>
      <c r="AP986" s="98">
        <f t="shared" si="319"/>
        <v>0</v>
      </c>
      <c r="AQ986" s="17" t="str">
        <f t="shared" si="320"/>
        <v>1900-1-Abgabe</v>
      </c>
    </row>
    <row r="987" spans="1:43">
      <c r="A987" s="98">
        <f t="shared" si="309"/>
        <v>0</v>
      </c>
      <c r="B987" s="98" t="str">
        <f>IF(C987=1,SUM($C$23:C987),"")</f>
        <v/>
      </c>
      <c r="C987" s="98">
        <f t="shared" si="310"/>
        <v>0</v>
      </c>
      <c r="D987" t="str">
        <f t="shared" si="302"/>
        <v>1900-1-Abgabe-</v>
      </c>
      <c r="E987" s="7" t="str">
        <f t="shared" ca="1" si="311"/>
        <v>-</v>
      </c>
      <c r="F987" s="7">
        <f t="shared" si="303"/>
        <v>1900</v>
      </c>
      <c r="G987" s="7">
        <f t="shared" si="304"/>
        <v>1</v>
      </c>
      <c r="H987" s="162">
        <f t="shared" si="294"/>
        <v>965</v>
      </c>
      <c r="I987" s="77"/>
      <c r="J987" s="78"/>
      <c r="K987" s="79"/>
      <c r="L987" s="80"/>
      <c r="M987" s="177"/>
      <c r="N987" s="309" t="str">
        <f t="shared" ca="1" si="312"/>
        <v/>
      </c>
      <c r="O987" s="310" t="str">
        <f ca="1">IFERROR(IF(VLOOKUP($E987,'SD Abgabe'!$A$32:$N$610,'SD Abgabe'!$D$28,FALSE)=0,"",VLOOKUP($E987,'SD Abgabe'!$A$32:$N$610,'SD Abgabe'!$D$28,FALSE)),"")</f>
        <v/>
      </c>
      <c r="P987" s="313"/>
      <c r="Q987" s="317" t="str">
        <f>IF(OR($M987=0,L987&lt;&gt;0),"",IFERROR(VLOOKUP($E987,'SD Abgabe'!$A$32:$N$610,'SD Abgabe'!$E$28,FALSE),""))</f>
        <v/>
      </c>
      <c r="R987" s="87"/>
      <c r="S987" s="81" t="str">
        <f t="shared" si="313"/>
        <v/>
      </c>
      <c r="T987" s="82">
        <f>IF(M987="Tierische Erzeugnisse",IF(OR($M987=0,L987&lt;&gt;0,U987&gt;0),"",IFERROR(VLOOKUP($E987,'SD Abgabe'!$A$32:$N$4326,'SD Abgabe'!$J$28,FALSE),0)),)</f>
        <v>0</v>
      </c>
      <c r="U987" s="83"/>
      <c r="V987" s="81" t="str">
        <f t="shared" si="305"/>
        <v/>
      </c>
      <c r="W987" s="82">
        <f>IF(M987="organische Düngemittel",IF(OR($M987=0,L987&lt;&gt;0,X987&gt;0),"",IFERROR(VLOOKUP($E987,'SD Abgabe'!$A$32:$N$4326,'SD Abgabe'!$J$28,FALSE),)),)</f>
        <v>0</v>
      </c>
      <c r="X987" s="84"/>
      <c r="Y987" s="85" t="str">
        <f ca="1">IFERROR(VLOOKUP($E987,'SD Abgabe'!$A$32:$N$610,Y$20,FALSE),"")</f>
        <v/>
      </c>
      <c r="Z987" s="86" t="str">
        <f ca="1">IFERROR(IF(AND(J987&lt;&gt;"eigene Stoffe",VLOOKUP($E987,'SD Abgabe'!$A$32:$N$610,'SD Abgabe'!$G$28,FALSE)=0),"",IF($L987&lt;&gt;0,"",IFERROR(IF(AND(P987&gt;0,O987&lt;&gt;"",Q987&lt;&gt;"t TM"),VLOOKUP($E987,'SD Abgabe'!$A$32:$N$610,'SD Abgabe'!$G$28,FALSE)/O987*P987,VLOOKUP($E987,'SD Abgabe'!$A$32:$N$610,'SD Abgabe'!$G$28,FALSE)),""))),"")</f>
        <v/>
      </c>
      <c r="AA987" s="87"/>
      <c r="AB987" s="86" t="str">
        <f ca="1">IFERROR(IF(AND(J987&lt;&gt;"eigene Stoffe",VLOOKUP($E987,'SD Abgabe'!$A$32:$N$610,'SD Abgabe'!$H$28,FALSE)=0),"",IF($L987&lt;&gt;0,"",IFERROR(IF(AND(P987&gt;0,O987&lt;&gt;"",Q987&lt;&gt;"t TM"),VLOOKUP($E987,'SD Abgabe'!$A$32:$N$610,'SD Abgabe'!$H$28,FALSE)/O987*P987,VLOOKUP($E987,'SD Abgabe'!$A$32:$N$610,'SD Abgabe'!$H$28,FALSE)),""))),"")</f>
        <v/>
      </c>
      <c r="AC987" s="87"/>
      <c r="AD987" s="424" t="s">
        <v>667</v>
      </c>
      <c r="AE987" s="26" t="str">
        <f>IF($M987=0,"",IFERROR(VLOOKUP($E987,'SD Abgabe'!$A$32:$N$556,AE$20,FALSE),""))</f>
        <v/>
      </c>
      <c r="AF987" s="15">
        <f t="shared" ca="1" si="306"/>
        <v>0</v>
      </c>
      <c r="AG987">
        <f t="shared" ca="1" si="314"/>
        <v>0</v>
      </c>
      <c r="AH987">
        <f t="shared" ca="1" si="315"/>
        <v>0</v>
      </c>
      <c r="AI987">
        <f t="shared" ca="1" si="316"/>
        <v>0</v>
      </c>
      <c r="AJ987">
        <f t="shared" ca="1" si="317"/>
        <v>0</v>
      </c>
      <c r="AK987">
        <f t="shared" si="307"/>
        <v>0</v>
      </c>
      <c r="AL987" s="28" t="e">
        <f ca="1">COUNTIF(OFFSET('SD Abgabe'!$C$32,VLOOKUP(J987,Art_Abgabe,3,FALSE),0,VLOOKUP(J987,Art_Abgabe,4,FALSE)-VLOOKUP(J987,Art_Abgabe,3,FALSE)+1,1),K987)</f>
        <v>#N/A</v>
      </c>
      <c r="AM987" s="14">
        <f ca="1">COUNTIF(OFFSET('SD Abgabe'!$M$32,VLOOKUP(E987,'SD Abgabe'!$A$33:$X$485,'SD Abgabe'!$X$28,FALSE),0,1,VLOOKUP(E987,'SD Abgabe'!$A$33:$Y$485,'SD Abgabe'!$Y$28,FALSE)),M987)</f>
        <v>0</v>
      </c>
      <c r="AN987" s="91">
        <f t="shared" ca="1" si="318"/>
        <v>0</v>
      </c>
      <c r="AO987" s="98">
        <f t="shared" si="308"/>
        <v>3</v>
      </c>
      <c r="AP987" s="98">
        <f t="shared" si="319"/>
        <v>0</v>
      </c>
      <c r="AQ987" s="17" t="str">
        <f t="shared" si="320"/>
        <v>1900-1-Abgabe</v>
      </c>
    </row>
    <row r="988" spans="1:43">
      <c r="A988" s="98">
        <f t="shared" si="309"/>
        <v>0</v>
      </c>
      <c r="B988" s="98" t="str">
        <f>IF(C988=1,SUM($C$23:C988),"")</f>
        <v/>
      </c>
      <c r="C988" s="98">
        <f t="shared" si="310"/>
        <v>0</v>
      </c>
      <c r="D988" t="str">
        <f t="shared" si="302"/>
        <v>1900-1-Abgabe-</v>
      </c>
      <c r="E988" s="7" t="str">
        <f t="shared" ca="1" si="311"/>
        <v>-</v>
      </c>
      <c r="F988" s="7">
        <f t="shared" si="303"/>
        <v>1900</v>
      </c>
      <c r="G988" s="7">
        <f t="shared" si="304"/>
        <v>1</v>
      </c>
      <c r="H988" s="162">
        <f t="shared" si="294"/>
        <v>966</v>
      </c>
      <c r="I988" s="77"/>
      <c r="J988" s="78"/>
      <c r="K988" s="79"/>
      <c r="L988" s="80"/>
      <c r="M988" s="177"/>
      <c r="N988" s="309" t="str">
        <f t="shared" ca="1" si="312"/>
        <v/>
      </c>
      <c r="O988" s="310" t="str">
        <f ca="1">IFERROR(IF(VLOOKUP($E988,'SD Abgabe'!$A$32:$N$610,'SD Abgabe'!$D$28,FALSE)=0,"",VLOOKUP($E988,'SD Abgabe'!$A$32:$N$610,'SD Abgabe'!$D$28,FALSE)),"")</f>
        <v/>
      </c>
      <c r="P988" s="313"/>
      <c r="Q988" s="317" t="str">
        <f>IF(OR($M988=0,L988&lt;&gt;0),"",IFERROR(VLOOKUP($E988,'SD Abgabe'!$A$32:$N$610,'SD Abgabe'!$E$28,FALSE),""))</f>
        <v/>
      </c>
      <c r="R988" s="87"/>
      <c r="S988" s="81" t="str">
        <f t="shared" si="313"/>
        <v/>
      </c>
      <c r="T988" s="82">
        <f>IF(M988="Tierische Erzeugnisse",IF(OR($M988=0,L988&lt;&gt;0,U988&gt;0),"",IFERROR(VLOOKUP($E988,'SD Abgabe'!$A$32:$N$4326,'SD Abgabe'!$J$28,FALSE),0)),)</f>
        <v>0</v>
      </c>
      <c r="U988" s="83"/>
      <c r="V988" s="81" t="str">
        <f t="shared" si="305"/>
        <v/>
      </c>
      <c r="W988" s="82">
        <f>IF(M988="organische Düngemittel",IF(OR($M988=0,L988&lt;&gt;0,X988&gt;0),"",IFERROR(VLOOKUP($E988,'SD Abgabe'!$A$32:$N$4326,'SD Abgabe'!$J$28,FALSE),)),)</f>
        <v>0</v>
      </c>
      <c r="X988" s="84"/>
      <c r="Y988" s="85" t="str">
        <f ca="1">IFERROR(VLOOKUP($E988,'SD Abgabe'!$A$32:$N$610,Y$20,FALSE),"")</f>
        <v/>
      </c>
      <c r="Z988" s="86" t="str">
        <f ca="1">IFERROR(IF(AND(J988&lt;&gt;"eigene Stoffe",VLOOKUP($E988,'SD Abgabe'!$A$32:$N$610,'SD Abgabe'!$G$28,FALSE)=0),"",IF($L988&lt;&gt;0,"",IFERROR(IF(AND(P988&gt;0,O988&lt;&gt;"",Q988&lt;&gt;"t TM"),VLOOKUP($E988,'SD Abgabe'!$A$32:$N$610,'SD Abgabe'!$G$28,FALSE)/O988*P988,VLOOKUP($E988,'SD Abgabe'!$A$32:$N$610,'SD Abgabe'!$G$28,FALSE)),""))),"")</f>
        <v/>
      </c>
      <c r="AA988" s="87"/>
      <c r="AB988" s="86" t="str">
        <f ca="1">IFERROR(IF(AND(J988&lt;&gt;"eigene Stoffe",VLOOKUP($E988,'SD Abgabe'!$A$32:$N$610,'SD Abgabe'!$H$28,FALSE)=0),"",IF($L988&lt;&gt;0,"",IFERROR(IF(AND(P988&gt;0,O988&lt;&gt;"",Q988&lt;&gt;"t TM"),VLOOKUP($E988,'SD Abgabe'!$A$32:$N$610,'SD Abgabe'!$H$28,FALSE)/O988*P988,VLOOKUP($E988,'SD Abgabe'!$A$32:$N$610,'SD Abgabe'!$H$28,FALSE)),""))),"")</f>
        <v/>
      </c>
      <c r="AC988" s="87"/>
      <c r="AD988" s="424" t="s">
        <v>667</v>
      </c>
      <c r="AE988" s="26" t="str">
        <f>IF($M988=0,"",IFERROR(VLOOKUP($E988,'SD Abgabe'!$A$32:$N$556,AE$20,FALSE),""))</f>
        <v/>
      </c>
      <c r="AF988" s="15">
        <f t="shared" ca="1" si="306"/>
        <v>0</v>
      </c>
      <c r="AG988">
        <f t="shared" ca="1" si="314"/>
        <v>0</v>
      </c>
      <c r="AH988">
        <f t="shared" ca="1" si="315"/>
        <v>0</v>
      </c>
      <c r="AI988">
        <f t="shared" ca="1" si="316"/>
        <v>0</v>
      </c>
      <c r="AJ988">
        <f t="shared" ca="1" si="317"/>
        <v>0</v>
      </c>
      <c r="AK988">
        <f t="shared" si="307"/>
        <v>0</v>
      </c>
      <c r="AL988" s="28" t="e">
        <f ca="1">COUNTIF(OFFSET('SD Abgabe'!$C$32,VLOOKUP(J988,Art_Abgabe,3,FALSE),0,VLOOKUP(J988,Art_Abgabe,4,FALSE)-VLOOKUP(J988,Art_Abgabe,3,FALSE)+1,1),K988)</f>
        <v>#N/A</v>
      </c>
      <c r="AM988" s="14">
        <f ca="1">COUNTIF(OFFSET('SD Abgabe'!$M$32,VLOOKUP(E988,'SD Abgabe'!$A$33:$X$485,'SD Abgabe'!$X$28,FALSE),0,1,VLOOKUP(E988,'SD Abgabe'!$A$33:$Y$485,'SD Abgabe'!$Y$28,FALSE)),M988)</f>
        <v>0</v>
      </c>
      <c r="AN988" s="91">
        <f t="shared" ca="1" si="318"/>
        <v>0</v>
      </c>
      <c r="AO988" s="98">
        <f t="shared" si="308"/>
        <v>3</v>
      </c>
      <c r="AP988" s="98">
        <f t="shared" si="319"/>
        <v>0</v>
      </c>
      <c r="AQ988" s="17" t="str">
        <f t="shared" si="320"/>
        <v>1900-1-Abgabe</v>
      </c>
    </row>
    <row r="989" spans="1:43">
      <c r="A989" s="98">
        <f t="shared" si="309"/>
        <v>0</v>
      </c>
      <c r="B989" s="98" t="str">
        <f>IF(C989=1,SUM($C$23:C989),"")</f>
        <v/>
      </c>
      <c r="C989" s="98">
        <f t="shared" si="310"/>
        <v>0</v>
      </c>
      <c r="D989" t="str">
        <f t="shared" si="302"/>
        <v>1900-1-Abgabe-</v>
      </c>
      <c r="E989" s="7" t="str">
        <f t="shared" ca="1" si="311"/>
        <v>-</v>
      </c>
      <c r="F989" s="7">
        <f t="shared" si="303"/>
        <v>1900</v>
      </c>
      <c r="G989" s="7">
        <f t="shared" si="304"/>
        <v>1</v>
      </c>
      <c r="H989" s="162">
        <f t="shared" si="294"/>
        <v>967</v>
      </c>
      <c r="I989" s="77"/>
      <c r="J989" s="78"/>
      <c r="K989" s="79"/>
      <c r="L989" s="80"/>
      <c r="M989" s="177"/>
      <c r="N989" s="309" t="str">
        <f t="shared" ca="1" si="312"/>
        <v/>
      </c>
      <c r="O989" s="310" t="str">
        <f ca="1">IFERROR(IF(VLOOKUP($E989,'SD Abgabe'!$A$32:$N$610,'SD Abgabe'!$D$28,FALSE)=0,"",VLOOKUP($E989,'SD Abgabe'!$A$32:$N$610,'SD Abgabe'!$D$28,FALSE)),"")</f>
        <v/>
      </c>
      <c r="P989" s="313"/>
      <c r="Q989" s="317" t="str">
        <f>IF(OR($M989=0,L989&lt;&gt;0),"",IFERROR(VLOOKUP($E989,'SD Abgabe'!$A$32:$N$610,'SD Abgabe'!$E$28,FALSE),""))</f>
        <v/>
      </c>
      <c r="R989" s="87"/>
      <c r="S989" s="81" t="str">
        <f t="shared" si="313"/>
        <v/>
      </c>
      <c r="T989" s="82">
        <f>IF(M989="Tierische Erzeugnisse",IF(OR($M989=0,L989&lt;&gt;0,U989&gt;0),"",IFERROR(VLOOKUP($E989,'SD Abgabe'!$A$32:$N$4326,'SD Abgabe'!$J$28,FALSE),0)),)</f>
        <v>0</v>
      </c>
      <c r="U989" s="83"/>
      <c r="V989" s="81" t="str">
        <f t="shared" si="305"/>
        <v/>
      </c>
      <c r="W989" s="82">
        <f>IF(M989="organische Düngemittel",IF(OR($M989=0,L989&lt;&gt;0,X989&gt;0),"",IFERROR(VLOOKUP($E989,'SD Abgabe'!$A$32:$N$4326,'SD Abgabe'!$J$28,FALSE),)),)</f>
        <v>0</v>
      </c>
      <c r="X989" s="84"/>
      <c r="Y989" s="85" t="str">
        <f ca="1">IFERROR(VLOOKUP($E989,'SD Abgabe'!$A$32:$N$610,Y$20,FALSE),"")</f>
        <v/>
      </c>
      <c r="Z989" s="86" t="str">
        <f ca="1">IFERROR(IF(AND(J989&lt;&gt;"eigene Stoffe",VLOOKUP($E989,'SD Abgabe'!$A$32:$N$610,'SD Abgabe'!$G$28,FALSE)=0),"",IF($L989&lt;&gt;0,"",IFERROR(IF(AND(P989&gt;0,O989&lt;&gt;"",Q989&lt;&gt;"t TM"),VLOOKUP($E989,'SD Abgabe'!$A$32:$N$610,'SD Abgabe'!$G$28,FALSE)/O989*P989,VLOOKUP($E989,'SD Abgabe'!$A$32:$N$610,'SD Abgabe'!$G$28,FALSE)),""))),"")</f>
        <v/>
      </c>
      <c r="AA989" s="87"/>
      <c r="AB989" s="86" t="str">
        <f ca="1">IFERROR(IF(AND(J989&lt;&gt;"eigene Stoffe",VLOOKUP($E989,'SD Abgabe'!$A$32:$N$610,'SD Abgabe'!$H$28,FALSE)=0),"",IF($L989&lt;&gt;0,"",IFERROR(IF(AND(P989&gt;0,O989&lt;&gt;"",Q989&lt;&gt;"t TM"),VLOOKUP($E989,'SD Abgabe'!$A$32:$N$610,'SD Abgabe'!$H$28,FALSE)/O989*P989,VLOOKUP($E989,'SD Abgabe'!$A$32:$N$610,'SD Abgabe'!$H$28,FALSE)),""))),"")</f>
        <v/>
      </c>
      <c r="AC989" s="87"/>
      <c r="AD989" s="424" t="s">
        <v>667</v>
      </c>
      <c r="AE989" s="26" t="str">
        <f>IF($M989=0,"",IFERROR(VLOOKUP($E989,'SD Abgabe'!$A$32:$N$556,AE$20,FALSE),""))</f>
        <v/>
      </c>
      <c r="AF989" s="15">
        <f t="shared" ca="1" si="306"/>
        <v>0</v>
      </c>
      <c r="AG989">
        <f t="shared" ca="1" si="314"/>
        <v>0</v>
      </c>
      <c r="AH989">
        <f t="shared" ca="1" si="315"/>
        <v>0</v>
      </c>
      <c r="AI989">
        <f t="shared" ca="1" si="316"/>
        <v>0</v>
      </c>
      <c r="AJ989">
        <f t="shared" ca="1" si="317"/>
        <v>0</v>
      </c>
      <c r="AK989">
        <f t="shared" si="307"/>
        <v>0</v>
      </c>
      <c r="AL989" s="28" t="e">
        <f ca="1">COUNTIF(OFFSET('SD Abgabe'!$C$32,VLOOKUP(J989,Art_Abgabe,3,FALSE),0,VLOOKUP(J989,Art_Abgabe,4,FALSE)-VLOOKUP(J989,Art_Abgabe,3,FALSE)+1,1),K989)</f>
        <v>#N/A</v>
      </c>
      <c r="AM989" s="14">
        <f ca="1">COUNTIF(OFFSET('SD Abgabe'!$M$32,VLOOKUP(E989,'SD Abgabe'!$A$33:$X$485,'SD Abgabe'!$X$28,FALSE),0,1,VLOOKUP(E989,'SD Abgabe'!$A$33:$Y$485,'SD Abgabe'!$Y$28,FALSE)),M989)</f>
        <v>0</v>
      </c>
      <c r="AN989" s="91">
        <f t="shared" ca="1" si="318"/>
        <v>0</v>
      </c>
      <c r="AO989" s="98">
        <f t="shared" si="308"/>
        <v>3</v>
      </c>
      <c r="AP989" s="98">
        <f t="shared" si="319"/>
        <v>0</v>
      </c>
      <c r="AQ989" s="17" t="str">
        <f t="shared" si="320"/>
        <v>1900-1-Abgabe</v>
      </c>
    </row>
    <row r="990" spans="1:43">
      <c r="A990" s="98">
        <f t="shared" si="309"/>
        <v>0</v>
      </c>
      <c r="B990" s="98" t="str">
        <f>IF(C990=1,SUM($C$23:C990),"")</f>
        <v/>
      </c>
      <c r="C990" s="98">
        <f t="shared" si="310"/>
        <v>0</v>
      </c>
      <c r="D990" t="str">
        <f t="shared" ref="D990:D1022" si="321">CONCATENATE(F990&amp;"-"&amp;G990&amp;"-"&amp;$D$1&amp;"-"&amp;M990)</f>
        <v>1900-1-Abgabe-</v>
      </c>
      <c r="E990" s="7" t="str">
        <f t="shared" ca="1" si="311"/>
        <v>-</v>
      </c>
      <c r="F990" s="7">
        <f t="shared" ref="F990:F1022" si="322">YEAR(I990)</f>
        <v>1900</v>
      </c>
      <c r="G990" s="7">
        <f t="shared" ref="G990:G1022" si="323">IF(MONTH(I990)&lt;7,1,2)</f>
        <v>1</v>
      </c>
      <c r="H990" s="162">
        <f t="shared" si="294"/>
        <v>968</v>
      </c>
      <c r="I990" s="77"/>
      <c r="J990" s="78"/>
      <c r="K990" s="79"/>
      <c r="L990" s="80"/>
      <c r="M990" s="177"/>
      <c r="N990" s="309" t="str">
        <f t="shared" ca="1" si="312"/>
        <v/>
      </c>
      <c r="O990" s="310" t="str">
        <f ca="1">IFERROR(IF(VLOOKUP($E990,'SD Abgabe'!$A$32:$N$610,'SD Abgabe'!$D$28,FALSE)=0,"",VLOOKUP($E990,'SD Abgabe'!$A$32:$N$610,'SD Abgabe'!$D$28,FALSE)),"")</f>
        <v/>
      </c>
      <c r="P990" s="313"/>
      <c r="Q990" s="317" t="str">
        <f>IF(OR($M990=0,L990&lt;&gt;0),"",IFERROR(VLOOKUP($E990,'SD Abgabe'!$A$32:$N$610,'SD Abgabe'!$E$28,FALSE),""))</f>
        <v/>
      </c>
      <c r="R990" s="87"/>
      <c r="S990" s="81" t="str">
        <f t="shared" si="313"/>
        <v/>
      </c>
      <c r="T990" s="82">
        <f>IF(M990="Tierische Erzeugnisse",IF(OR($M990=0,L990&lt;&gt;0,U990&gt;0),"",IFERROR(VLOOKUP($E990,'SD Abgabe'!$A$32:$N$4326,'SD Abgabe'!$J$28,FALSE),0)),)</f>
        <v>0</v>
      </c>
      <c r="U990" s="83"/>
      <c r="V990" s="81" t="str">
        <f t="shared" ref="V990:V1022" si="324">IF(M990="organische Düngemittel","%","")</f>
        <v/>
      </c>
      <c r="W990" s="82">
        <f>IF(M990="organische Düngemittel",IF(OR($M990=0,L990&lt;&gt;0,X990&gt;0),"",IFERROR(VLOOKUP($E990,'SD Abgabe'!$A$32:$N$4326,'SD Abgabe'!$J$28,FALSE),)),)</f>
        <v>0</v>
      </c>
      <c r="X990" s="84"/>
      <c r="Y990" s="85" t="str">
        <f ca="1">IFERROR(VLOOKUP($E990,'SD Abgabe'!$A$32:$N$610,Y$20,FALSE),"")</f>
        <v/>
      </c>
      <c r="Z990" s="86" t="str">
        <f ca="1">IFERROR(IF(AND(J990&lt;&gt;"eigene Stoffe",VLOOKUP($E990,'SD Abgabe'!$A$32:$N$610,'SD Abgabe'!$G$28,FALSE)=0),"",IF($L990&lt;&gt;0,"",IFERROR(IF(AND(P990&gt;0,O990&lt;&gt;"",Q990&lt;&gt;"t TM"),VLOOKUP($E990,'SD Abgabe'!$A$32:$N$610,'SD Abgabe'!$G$28,FALSE)/O990*P990,VLOOKUP($E990,'SD Abgabe'!$A$32:$N$610,'SD Abgabe'!$G$28,FALSE)),""))),"")</f>
        <v/>
      </c>
      <c r="AA990" s="87"/>
      <c r="AB990" s="86" t="str">
        <f ca="1">IFERROR(IF(AND(J990&lt;&gt;"eigene Stoffe",VLOOKUP($E990,'SD Abgabe'!$A$32:$N$610,'SD Abgabe'!$H$28,FALSE)=0),"",IF($L990&lt;&gt;0,"",IFERROR(IF(AND(P990&gt;0,O990&lt;&gt;"",Q990&lt;&gt;"t TM"),VLOOKUP($E990,'SD Abgabe'!$A$32:$N$610,'SD Abgabe'!$H$28,FALSE)/O990*P990,VLOOKUP($E990,'SD Abgabe'!$A$32:$N$610,'SD Abgabe'!$H$28,FALSE)),""))),"")</f>
        <v/>
      </c>
      <c r="AC990" s="87"/>
      <c r="AD990" s="424" t="s">
        <v>667</v>
      </c>
      <c r="AE990" s="26" t="str">
        <f>IF($M990=0,"",IFERROR(VLOOKUP($E990,'SD Abgabe'!$A$32:$N$556,AE$20,FALSE),""))</f>
        <v/>
      </c>
      <c r="AF990" s="15">
        <f t="shared" ref="AF990:AF1022" ca="1" si="325">IFERROR(N990*R990/100,0)</f>
        <v>0</v>
      </c>
      <c r="AG990">
        <f t="shared" ca="1" si="314"/>
        <v>0</v>
      </c>
      <c r="AH990">
        <f t="shared" ca="1" si="315"/>
        <v>0</v>
      </c>
      <c r="AI990">
        <f t="shared" ca="1" si="316"/>
        <v>0</v>
      </c>
      <c r="AJ990">
        <f t="shared" ca="1" si="317"/>
        <v>0</v>
      </c>
      <c r="AK990">
        <f t="shared" ref="AK990:AK1022" si="326">IFERROR(AE990*$R990,0)</f>
        <v>0</v>
      </c>
      <c r="AL990" s="28" t="e">
        <f ca="1">COUNTIF(OFFSET('SD Abgabe'!$C$32,VLOOKUP(J990,Art_Abgabe,3,FALSE),0,VLOOKUP(J990,Art_Abgabe,4,FALSE)-VLOOKUP(J990,Art_Abgabe,3,FALSE)+1,1),K990)</f>
        <v>#N/A</v>
      </c>
      <c r="AM990" s="14">
        <f ca="1">COUNTIF(OFFSET('SD Abgabe'!$M$32,VLOOKUP(E990,'SD Abgabe'!$A$33:$X$485,'SD Abgabe'!$X$28,FALSE),0,1,VLOOKUP(E990,'SD Abgabe'!$A$33:$Y$485,'SD Abgabe'!$Y$28,FALSE)),M990)</f>
        <v>0</v>
      </c>
      <c r="AN990" s="91">
        <f t="shared" ca="1" si="318"/>
        <v>0</v>
      </c>
      <c r="AO990" s="98">
        <f t="shared" ref="AO990:AO1022" si="327">IF(OR(AA990&gt;0,AC990&gt;0),2,3)</f>
        <v>3</v>
      </c>
      <c r="AP990" s="98">
        <f t="shared" si="319"/>
        <v>0</v>
      </c>
      <c r="AQ990" s="17" t="str">
        <f t="shared" si="320"/>
        <v>1900-1-Abgabe</v>
      </c>
    </row>
    <row r="991" spans="1:43">
      <c r="A991" s="98">
        <f t="shared" si="309"/>
        <v>0</v>
      </c>
      <c r="B991" s="98" t="str">
        <f>IF(C991=1,SUM($C$23:C991),"")</f>
        <v/>
      </c>
      <c r="C991" s="98">
        <f t="shared" si="310"/>
        <v>0</v>
      </c>
      <c r="D991" t="str">
        <f t="shared" si="321"/>
        <v>1900-1-Abgabe-</v>
      </c>
      <c r="E991" s="7" t="str">
        <f t="shared" ca="1" si="311"/>
        <v>-</v>
      </c>
      <c r="F991" s="7">
        <f t="shared" si="322"/>
        <v>1900</v>
      </c>
      <c r="G991" s="7">
        <f t="shared" si="323"/>
        <v>1</v>
      </c>
      <c r="H991" s="162">
        <f t="shared" si="294"/>
        <v>969</v>
      </c>
      <c r="I991" s="77"/>
      <c r="J991" s="78"/>
      <c r="K991" s="79"/>
      <c r="L991" s="80"/>
      <c r="M991" s="177"/>
      <c r="N991" s="309" t="str">
        <f t="shared" ca="1" si="312"/>
        <v/>
      </c>
      <c r="O991" s="310" t="str">
        <f ca="1">IFERROR(IF(VLOOKUP($E991,'SD Abgabe'!$A$32:$N$610,'SD Abgabe'!$D$28,FALSE)=0,"",VLOOKUP($E991,'SD Abgabe'!$A$32:$N$610,'SD Abgabe'!$D$28,FALSE)),"")</f>
        <v/>
      </c>
      <c r="P991" s="313"/>
      <c r="Q991" s="317" t="str">
        <f>IF(OR($M991=0,L991&lt;&gt;0),"",IFERROR(VLOOKUP($E991,'SD Abgabe'!$A$32:$N$610,'SD Abgabe'!$E$28,FALSE),""))</f>
        <v/>
      </c>
      <c r="R991" s="87"/>
      <c r="S991" s="81" t="str">
        <f t="shared" si="313"/>
        <v/>
      </c>
      <c r="T991" s="82">
        <f>IF(M991="Tierische Erzeugnisse",IF(OR($M991=0,L991&lt;&gt;0,U991&gt;0),"",IFERROR(VLOOKUP($E991,'SD Abgabe'!$A$32:$N$4326,'SD Abgabe'!$J$28,FALSE),0)),)</f>
        <v>0</v>
      </c>
      <c r="U991" s="83"/>
      <c r="V991" s="81" t="str">
        <f t="shared" si="324"/>
        <v/>
      </c>
      <c r="W991" s="82">
        <f>IF(M991="organische Düngemittel",IF(OR($M991=0,L991&lt;&gt;0,X991&gt;0),"",IFERROR(VLOOKUP($E991,'SD Abgabe'!$A$32:$N$4326,'SD Abgabe'!$J$28,FALSE),)),)</f>
        <v>0</v>
      </c>
      <c r="X991" s="84"/>
      <c r="Y991" s="85" t="str">
        <f ca="1">IFERROR(VLOOKUP($E991,'SD Abgabe'!$A$32:$N$610,Y$20,FALSE),"")</f>
        <v/>
      </c>
      <c r="Z991" s="86" t="str">
        <f ca="1">IFERROR(IF(AND(J991&lt;&gt;"eigene Stoffe",VLOOKUP($E991,'SD Abgabe'!$A$32:$N$610,'SD Abgabe'!$G$28,FALSE)=0),"",IF($L991&lt;&gt;0,"",IFERROR(IF(AND(P991&gt;0,O991&lt;&gt;"",Q991&lt;&gt;"t TM"),VLOOKUP($E991,'SD Abgabe'!$A$32:$N$610,'SD Abgabe'!$G$28,FALSE)/O991*P991,VLOOKUP($E991,'SD Abgabe'!$A$32:$N$610,'SD Abgabe'!$G$28,FALSE)),""))),"")</f>
        <v/>
      </c>
      <c r="AA991" s="87"/>
      <c r="AB991" s="86" t="str">
        <f ca="1">IFERROR(IF(AND(J991&lt;&gt;"eigene Stoffe",VLOOKUP($E991,'SD Abgabe'!$A$32:$N$610,'SD Abgabe'!$H$28,FALSE)=0),"",IF($L991&lt;&gt;0,"",IFERROR(IF(AND(P991&gt;0,O991&lt;&gt;"",Q991&lt;&gt;"t TM"),VLOOKUP($E991,'SD Abgabe'!$A$32:$N$610,'SD Abgabe'!$H$28,FALSE)/O991*P991,VLOOKUP($E991,'SD Abgabe'!$A$32:$N$610,'SD Abgabe'!$H$28,FALSE)),""))),"")</f>
        <v/>
      </c>
      <c r="AC991" s="87"/>
      <c r="AD991" s="424" t="s">
        <v>667</v>
      </c>
      <c r="AE991" s="26" t="str">
        <f>IF($M991=0,"",IFERROR(VLOOKUP($E991,'SD Abgabe'!$A$32:$N$556,AE$20,FALSE),""))</f>
        <v/>
      </c>
      <c r="AF991" s="15">
        <f t="shared" ca="1" si="325"/>
        <v>0</v>
      </c>
      <c r="AG991">
        <f t="shared" ca="1" si="314"/>
        <v>0</v>
      </c>
      <c r="AH991">
        <f t="shared" ca="1" si="315"/>
        <v>0</v>
      </c>
      <c r="AI991">
        <f t="shared" ca="1" si="316"/>
        <v>0</v>
      </c>
      <c r="AJ991">
        <f t="shared" ca="1" si="317"/>
        <v>0</v>
      </c>
      <c r="AK991">
        <f t="shared" si="326"/>
        <v>0</v>
      </c>
      <c r="AL991" s="28" t="e">
        <f ca="1">COUNTIF(OFFSET('SD Abgabe'!$C$32,VLOOKUP(J991,Art_Abgabe,3,FALSE),0,VLOOKUP(J991,Art_Abgabe,4,FALSE)-VLOOKUP(J991,Art_Abgabe,3,FALSE)+1,1),K991)</f>
        <v>#N/A</v>
      </c>
      <c r="AM991" s="14">
        <f ca="1">COUNTIF(OFFSET('SD Abgabe'!$M$32,VLOOKUP(E991,'SD Abgabe'!$A$33:$X$485,'SD Abgabe'!$X$28,FALSE),0,1,VLOOKUP(E991,'SD Abgabe'!$A$33:$Y$485,'SD Abgabe'!$Y$28,FALSE)),M991)</f>
        <v>0</v>
      </c>
      <c r="AN991" s="91">
        <f t="shared" ca="1" si="318"/>
        <v>0</v>
      </c>
      <c r="AO991" s="98">
        <f t="shared" si="327"/>
        <v>3</v>
      </c>
      <c r="AP991" s="98">
        <f t="shared" si="319"/>
        <v>0</v>
      </c>
      <c r="AQ991" s="17" t="str">
        <f t="shared" si="320"/>
        <v>1900-1-Abgabe</v>
      </c>
    </row>
    <row r="992" spans="1:43">
      <c r="A992" s="98">
        <f t="shared" si="309"/>
        <v>0</v>
      </c>
      <c r="B992" s="98" t="str">
        <f>IF(C992=1,SUM($C$23:C992),"")</f>
        <v/>
      </c>
      <c r="C992" s="98">
        <f t="shared" si="310"/>
        <v>0</v>
      </c>
      <c r="D992" t="str">
        <f t="shared" si="321"/>
        <v>1900-1-Abgabe-</v>
      </c>
      <c r="E992" s="7" t="str">
        <f t="shared" ca="1" si="311"/>
        <v>-</v>
      </c>
      <c r="F992" s="7">
        <f t="shared" si="322"/>
        <v>1900</v>
      </c>
      <c r="G992" s="7">
        <f t="shared" si="323"/>
        <v>1</v>
      </c>
      <c r="H992" s="162">
        <f t="shared" si="294"/>
        <v>970</v>
      </c>
      <c r="I992" s="77"/>
      <c r="J992" s="78"/>
      <c r="K992" s="79"/>
      <c r="L992" s="80"/>
      <c r="M992" s="177"/>
      <c r="N992" s="309" t="str">
        <f t="shared" ca="1" si="312"/>
        <v/>
      </c>
      <c r="O992" s="310" t="str">
        <f ca="1">IFERROR(IF(VLOOKUP($E992,'SD Abgabe'!$A$32:$N$610,'SD Abgabe'!$D$28,FALSE)=0,"",VLOOKUP($E992,'SD Abgabe'!$A$32:$N$610,'SD Abgabe'!$D$28,FALSE)),"")</f>
        <v/>
      </c>
      <c r="P992" s="313"/>
      <c r="Q992" s="317" t="str">
        <f>IF(OR($M992=0,L992&lt;&gt;0),"",IFERROR(VLOOKUP($E992,'SD Abgabe'!$A$32:$N$610,'SD Abgabe'!$E$28,FALSE),""))</f>
        <v/>
      </c>
      <c r="R992" s="87"/>
      <c r="S992" s="81" t="str">
        <f t="shared" si="313"/>
        <v/>
      </c>
      <c r="T992" s="82">
        <f>IF(M992="Tierische Erzeugnisse",IF(OR($M992=0,L992&lt;&gt;0,U992&gt;0),"",IFERROR(VLOOKUP($E992,'SD Abgabe'!$A$32:$N$4326,'SD Abgabe'!$J$28,FALSE),0)),)</f>
        <v>0</v>
      </c>
      <c r="U992" s="83"/>
      <c r="V992" s="81" t="str">
        <f t="shared" si="324"/>
        <v/>
      </c>
      <c r="W992" s="82">
        <f>IF(M992="organische Düngemittel",IF(OR($M992=0,L992&lt;&gt;0,X992&gt;0),"",IFERROR(VLOOKUP($E992,'SD Abgabe'!$A$32:$N$4326,'SD Abgabe'!$J$28,FALSE),)),)</f>
        <v>0</v>
      </c>
      <c r="X992" s="84"/>
      <c r="Y992" s="85" t="str">
        <f ca="1">IFERROR(VLOOKUP($E992,'SD Abgabe'!$A$32:$N$610,Y$20,FALSE),"")</f>
        <v/>
      </c>
      <c r="Z992" s="86" t="str">
        <f ca="1">IFERROR(IF(AND(J992&lt;&gt;"eigene Stoffe",VLOOKUP($E992,'SD Abgabe'!$A$32:$N$610,'SD Abgabe'!$G$28,FALSE)=0),"",IF($L992&lt;&gt;0,"",IFERROR(IF(AND(P992&gt;0,O992&lt;&gt;"",Q992&lt;&gt;"t TM"),VLOOKUP($E992,'SD Abgabe'!$A$32:$N$610,'SD Abgabe'!$G$28,FALSE)/O992*P992,VLOOKUP($E992,'SD Abgabe'!$A$32:$N$610,'SD Abgabe'!$G$28,FALSE)),""))),"")</f>
        <v/>
      </c>
      <c r="AA992" s="87"/>
      <c r="AB992" s="86" t="str">
        <f ca="1">IFERROR(IF(AND(J992&lt;&gt;"eigene Stoffe",VLOOKUP($E992,'SD Abgabe'!$A$32:$N$610,'SD Abgabe'!$H$28,FALSE)=0),"",IF($L992&lt;&gt;0,"",IFERROR(IF(AND(P992&gt;0,O992&lt;&gt;"",Q992&lt;&gt;"t TM"),VLOOKUP($E992,'SD Abgabe'!$A$32:$N$610,'SD Abgabe'!$H$28,FALSE)/O992*P992,VLOOKUP($E992,'SD Abgabe'!$A$32:$N$610,'SD Abgabe'!$H$28,FALSE)),""))),"")</f>
        <v/>
      </c>
      <c r="AC992" s="87"/>
      <c r="AD992" s="424" t="s">
        <v>667</v>
      </c>
      <c r="AE992" s="26" t="str">
        <f>IF($M992=0,"",IFERROR(VLOOKUP($E992,'SD Abgabe'!$A$32:$N$556,AE$20,FALSE),""))</f>
        <v/>
      </c>
      <c r="AF992" s="15">
        <f t="shared" ca="1" si="325"/>
        <v>0</v>
      </c>
      <c r="AG992">
        <f t="shared" ca="1" si="314"/>
        <v>0</v>
      </c>
      <c r="AH992">
        <f t="shared" ca="1" si="315"/>
        <v>0</v>
      </c>
      <c r="AI992">
        <f t="shared" ca="1" si="316"/>
        <v>0</v>
      </c>
      <c r="AJ992">
        <f t="shared" ca="1" si="317"/>
        <v>0</v>
      </c>
      <c r="AK992">
        <f t="shared" si="326"/>
        <v>0</v>
      </c>
      <c r="AL992" s="28" t="e">
        <f ca="1">COUNTIF(OFFSET('SD Abgabe'!$C$32,VLOOKUP(J992,Art_Abgabe,3,FALSE),0,VLOOKUP(J992,Art_Abgabe,4,FALSE)-VLOOKUP(J992,Art_Abgabe,3,FALSE)+1,1),K992)</f>
        <v>#N/A</v>
      </c>
      <c r="AM992" s="14">
        <f ca="1">COUNTIF(OFFSET('SD Abgabe'!$M$32,VLOOKUP(E992,'SD Abgabe'!$A$33:$X$485,'SD Abgabe'!$X$28,FALSE),0,1,VLOOKUP(E992,'SD Abgabe'!$A$33:$Y$485,'SD Abgabe'!$Y$28,FALSE)),M992)</f>
        <v>0</v>
      </c>
      <c r="AN992" s="91">
        <f t="shared" ca="1" si="318"/>
        <v>0</v>
      </c>
      <c r="AO992" s="98">
        <f t="shared" si="327"/>
        <v>3</v>
      </c>
      <c r="AP992" s="98">
        <f t="shared" si="319"/>
        <v>0</v>
      </c>
      <c r="AQ992" s="17" t="str">
        <f t="shared" si="320"/>
        <v>1900-1-Abgabe</v>
      </c>
    </row>
    <row r="993" spans="1:43">
      <c r="A993" s="98">
        <f t="shared" si="309"/>
        <v>0</v>
      </c>
      <c r="B993" s="98" t="str">
        <f>IF(C993=1,SUM($C$23:C993),"")</f>
        <v/>
      </c>
      <c r="C993" s="98">
        <f t="shared" si="310"/>
        <v>0</v>
      </c>
      <c r="D993" t="str">
        <f t="shared" si="321"/>
        <v>1900-1-Abgabe-</v>
      </c>
      <c r="E993" s="7" t="str">
        <f t="shared" ca="1" si="311"/>
        <v>-</v>
      </c>
      <c r="F993" s="7">
        <f t="shared" si="322"/>
        <v>1900</v>
      </c>
      <c r="G993" s="7">
        <f t="shared" si="323"/>
        <v>1</v>
      </c>
      <c r="H993" s="162">
        <f t="shared" si="294"/>
        <v>971</v>
      </c>
      <c r="I993" s="77"/>
      <c r="J993" s="78"/>
      <c r="K993" s="79"/>
      <c r="L993" s="80"/>
      <c r="M993" s="177"/>
      <c r="N993" s="309" t="str">
        <f t="shared" ca="1" si="312"/>
        <v/>
      </c>
      <c r="O993" s="310" t="str">
        <f ca="1">IFERROR(IF(VLOOKUP($E993,'SD Abgabe'!$A$32:$N$610,'SD Abgabe'!$D$28,FALSE)=0,"",VLOOKUP($E993,'SD Abgabe'!$A$32:$N$610,'SD Abgabe'!$D$28,FALSE)),"")</f>
        <v/>
      </c>
      <c r="P993" s="313"/>
      <c r="Q993" s="317" t="str">
        <f>IF(OR($M993=0,L993&lt;&gt;0),"",IFERROR(VLOOKUP($E993,'SD Abgabe'!$A$32:$N$610,'SD Abgabe'!$E$28,FALSE),""))</f>
        <v/>
      </c>
      <c r="R993" s="87"/>
      <c r="S993" s="81" t="str">
        <f t="shared" si="313"/>
        <v/>
      </c>
      <c r="T993" s="82">
        <f>IF(M993="Tierische Erzeugnisse",IF(OR($M993=0,L993&lt;&gt;0,U993&gt;0),"",IFERROR(VLOOKUP($E993,'SD Abgabe'!$A$32:$N$4326,'SD Abgabe'!$J$28,FALSE),0)),)</f>
        <v>0</v>
      </c>
      <c r="U993" s="83"/>
      <c r="V993" s="81" t="str">
        <f t="shared" si="324"/>
        <v/>
      </c>
      <c r="W993" s="82">
        <f>IF(M993="organische Düngemittel",IF(OR($M993=0,L993&lt;&gt;0,X993&gt;0),"",IFERROR(VLOOKUP($E993,'SD Abgabe'!$A$32:$N$4326,'SD Abgabe'!$J$28,FALSE),)),)</f>
        <v>0</v>
      </c>
      <c r="X993" s="84"/>
      <c r="Y993" s="85" t="str">
        <f ca="1">IFERROR(VLOOKUP($E993,'SD Abgabe'!$A$32:$N$610,Y$20,FALSE),"")</f>
        <v/>
      </c>
      <c r="Z993" s="86" t="str">
        <f ca="1">IFERROR(IF(AND(J993&lt;&gt;"eigene Stoffe",VLOOKUP($E993,'SD Abgabe'!$A$32:$N$610,'SD Abgabe'!$G$28,FALSE)=0),"",IF($L993&lt;&gt;0,"",IFERROR(IF(AND(P993&gt;0,O993&lt;&gt;"",Q993&lt;&gt;"t TM"),VLOOKUP($E993,'SD Abgabe'!$A$32:$N$610,'SD Abgabe'!$G$28,FALSE)/O993*P993,VLOOKUP($E993,'SD Abgabe'!$A$32:$N$610,'SD Abgabe'!$G$28,FALSE)),""))),"")</f>
        <v/>
      </c>
      <c r="AA993" s="87"/>
      <c r="AB993" s="86" t="str">
        <f ca="1">IFERROR(IF(AND(J993&lt;&gt;"eigene Stoffe",VLOOKUP($E993,'SD Abgabe'!$A$32:$N$610,'SD Abgabe'!$H$28,FALSE)=0),"",IF($L993&lt;&gt;0,"",IFERROR(IF(AND(P993&gt;0,O993&lt;&gt;"",Q993&lt;&gt;"t TM"),VLOOKUP($E993,'SD Abgabe'!$A$32:$N$610,'SD Abgabe'!$H$28,FALSE)/O993*P993,VLOOKUP($E993,'SD Abgabe'!$A$32:$N$610,'SD Abgabe'!$H$28,FALSE)),""))),"")</f>
        <v/>
      </c>
      <c r="AC993" s="87"/>
      <c r="AD993" s="424" t="s">
        <v>667</v>
      </c>
      <c r="AE993" s="26" t="str">
        <f>IF($M993=0,"",IFERROR(VLOOKUP($E993,'SD Abgabe'!$A$32:$N$556,AE$20,FALSE),""))</f>
        <v/>
      </c>
      <c r="AF993" s="15">
        <f t="shared" ca="1" si="325"/>
        <v>0</v>
      </c>
      <c r="AG993">
        <f t="shared" ca="1" si="314"/>
        <v>0</v>
      </c>
      <c r="AH993">
        <f t="shared" ca="1" si="315"/>
        <v>0</v>
      </c>
      <c r="AI993">
        <f t="shared" ca="1" si="316"/>
        <v>0</v>
      </c>
      <c r="AJ993">
        <f t="shared" ca="1" si="317"/>
        <v>0</v>
      </c>
      <c r="AK993">
        <f t="shared" si="326"/>
        <v>0</v>
      </c>
      <c r="AL993" s="28" t="e">
        <f ca="1">COUNTIF(OFFSET('SD Abgabe'!$C$32,VLOOKUP(J993,Art_Abgabe,3,FALSE),0,VLOOKUP(J993,Art_Abgabe,4,FALSE)-VLOOKUP(J993,Art_Abgabe,3,FALSE)+1,1),K993)</f>
        <v>#N/A</v>
      </c>
      <c r="AM993" s="14">
        <f ca="1">COUNTIF(OFFSET('SD Abgabe'!$M$32,VLOOKUP(E993,'SD Abgabe'!$A$33:$X$485,'SD Abgabe'!$X$28,FALSE),0,1,VLOOKUP(E993,'SD Abgabe'!$A$33:$Y$485,'SD Abgabe'!$Y$28,FALSE)),M993)</f>
        <v>0</v>
      </c>
      <c r="AN993" s="91">
        <f t="shared" ca="1" si="318"/>
        <v>0</v>
      </c>
      <c r="AO993" s="98">
        <f t="shared" si="327"/>
        <v>3</v>
      </c>
      <c r="AP993" s="98">
        <f t="shared" si="319"/>
        <v>0</v>
      </c>
      <c r="AQ993" s="17" t="str">
        <f t="shared" si="320"/>
        <v>1900-1-Abgabe</v>
      </c>
    </row>
    <row r="994" spans="1:43">
      <c r="A994" s="98">
        <f t="shared" si="309"/>
        <v>0</v>
      </c>
      <c r="B994" s="98" t="str">
        <f>IF(C994=1,SUM($C$23:C994),"")</f>
        <v/>
      </c>
      <c r="C994" s="98">
        <f t="shared" si="310"/>
        <v>0</v>
      </c>
      <c r="D994" t="str">
        <f t="shared" si="321"/>
        <v>1900-1-Abgabe-</v>
      </c>
      <c r="E994" s="7" t="str">
        <f t="shared" ca="1" si="311"/>
        <v>-</v>
      </c>
      <c r="F994" s="7">
        <f t="shared" si="322"/>
        <v>1900</v>
      </c>
      <c r="G994" s="7">
        <f t="shared" si="323"/>
        <v>1</v>
      </c>
      <c r="H994" s="162">
        <f t="shared" si="294"/>
        <v>972</v>
      </c>
      <c r="I994" s="77"/>
      <c r="J994" s="78"/>
      <c r="K994" s="79"/>
      <c r="L994" s="80"/>
      <c r="M994" s="177"/>
      <c r="N994" s="309" t="str">
        <f t="shared" ca="1" si="312"/>
        <v/>
      </c>
      <c r="O994" s="310" t="str">
        <f ca="1">IFERROR(IF(VLOOKUP($E994,'SD Abgabe'!$A$32:$N$610,'SD Abgabe'!$D$28,FALSE)=0,"",VLOOKUP($E994,'SD Abgabe'!$A$32:$N$610,'SD Abgabe'!$D$28,FALSE)),"")</f>
        <v/>
      </c>
      <c r="P994" s="313"/>
      <c r="Q994" s="317" t="str">
        <f>IF(OR($M994=0,L994&lt;&gt;0),"",IFERROR(VLOOKUP($E994,'SD Abgabe'!$A$32:$N$610,'SD Abgabe'!$E$28,FALSE),""))</f>
        <v/>
      </c>
      <c r="R994" s="87"/>
      <c r="S994" s="81" t="str">
        <f t="shared" si="313"/>
        <v/>
      </c>
      <c r="T994" s="82">
        <f>IF(M994="Tierische Erzeugnisse",IF(OR($M994=0,L994&lt;&gt;0,U994&gt;0),"",IFERROR(VLOOKUP($E994,'SD Abgabe'!$A$32:$N$4326,'SD Abgabe'!$J$28,FALSE),0)),)</f>
        <v>0</v>
      </c>
      <c r="U994" s="83"/>
      <c r="V994" s="81" t="str">
        <f t="shared" si="324"/>
        <v/>
      </c>
      <c r="W994" s="82">
        <f>IF(M994="organische Düngemittel",IF(OR($M994=0,L994&lt;&gt;0,X994&gt;0),"",IFERROR(VLOOKUP($E994,'SD Abgabe'!$A$32:$N$4326,'SD Abgabe'!$J$28,FALSE),)),)</f>
        <v>0</v>
      </c>
      <c r="X994" s="84"/>
      <c r="Y994" s="85" t="str">
        <f ca="1">IFERROR(VLOOKUP($E994,'SD Abgabe'!$A$32:$N$610,Y$20,FALSE),"")</f>
        <v/>
      </c>
      <c r="Z994" s="86" t="str">
        <f ca="1">IFERROR(IF(AND(J994&lt;&gt;"eigene Stoffe",VLOOKUP($E994,'SD Abgabe'!$A$32:$N$610,'SD Abgabe'!$G$28,FALSE)=0),"",IF($L994&lt;&gt;0,"",IFERROR(IF(AND(P994&gt;0,O994&lt;&gt;"",Q994&lt;&gt;"t TM"),VLOOKUP($E994,'SD Abgabe'!$A$32:$N$610,'SD Abgabe'!$G$28,FALSE)/O994*P994,VLOOKUP($E994,'SD Abgabe'!$A$32:$N$610,'SD Abgabe'!$G$28,FALSE)),""))),"")</f>
        <v/>
      </c>
      <c r="AA994" s="87"/>
      <c r="AB994" s="86" t="str">
        <f ca="1">IFERROR(IF(AND(J994&lt;&gt;"eigene Stoffe",VLOOKUP($E994,'SD Abgabe'!$A$32:$N$610,'SD Abgabe'!$H$28,FALSE)=0),"",IF($L994&lt;&gt;0,"",IFERROR(IF(AND(P994&gt;0,O994&lt;&gt;"",Q994&lt;&gt;"t TM"),VLOOKUP($E994,'SD Abgabe'!$A$32:$N$610,'SD Abgabe'!$H$28,FALSE)/O994*P994,VLOOKUP($E994,'SD Abgabe'!$A$32:$N$610,'SD Abgabe'!$H$28,FALSE)),""))),"")</f>
        <v/>
      </c>
      <c r="AC994" s="87"/>
      <c r="AD994" s="424" t="s">
        <v>667</v>
      </c>
      <c r="AE994" s="26" t="str">
        <f>IF($M994=0,"",IFERROR(VLOOKUP($E994,'SD Abgabe'!$A$32:$N$556,AE$20,FALSE),""))</f>
        <v/>
      </c>
      <c r="AF994" s="15">
        <f t="shared" ca="1" si="325"/>
        <v>0</v>
      </c>
      <c r="AG994">
        <f t="shared" ca="1" si="314"/>
        <v>0</v>
      </c>
      <c r="AH994">
        <f t="shared" ca="1" si="315"/>
        <v>0</v>
      </c>
      <c r="AI994">
        <f t="shared" ca="1" si="316"/>
        <v>0</v>
      </c>
      <c r="AJ994">
        <f t="shared" ca="1" si="317"/>
        <v>0</v>
      </c>
      <c r="AK994">
        <f t="shared" si="326"/>
        <v>0</v>
      </c>
      <c r="AL994" s="28" t="e">
        <f ca="1">COUNTIF(OFFSET('SD Abgabe'!$C$32,VLOOKUP(J994,Art_Abgabe,3,FALSE),0,VLOOKUP(J994,Art_Abgabe,4,FALSE)-VLOOKUP(J994,Art_Abgabe,3,FALSE)+1,1),K994)</f>
        <v>#N/A</v>
      </c>
      <c r="AM994" s="14">
        <f ca="1">COUNTIF(OFFSET('SD Abgabe'!$M$32,VLOOKUP(E994,'SD Abgabe'!$A$33:$X$485,'SD Abgabe'!$X$28,FALSE),0,1,VLOOKUP(E994,'SD Abgabe'!$A$33:$Y$485,'SD Abgabe'!$Y$28,FALSE)),M994)</f>
        <v>0</v>
      </c>
      <c r="AN994" s="91">
        <f t="shared" ca="1" si="318"/>
        <v>0</v>
      </c>
      <c r="AO994" s="98">
        <f t="shared" si="327"/>
        <v>3</v>
      </c>
      <c r="AP994" s="98">
        <f t="shared" si="319"/>
        <v>0</v>
      </c>
      <c r="AQ994" s="17" t="str">
        <f t="shared" si="320"/>
        <v>1900-1-Abgabe</v>
      </c>
    </row>
    <row r="995" spans="1:43">
      <c r="A995" s="98">
        <f t="shared" si="309"/>
        <v>0</v>
      </c>
      <c r="B995" s="98" t="str">
        <f>IF(C995=1,SUM($C$23:C995),"")</f>
        <v/>
      </c>
      <c r="C995" s="98">
        <f t="shared" si="310"/>
        <v>0</v>
      </c>
      <c r="D995" t="str">
        <f t="shared" si="321"/>
        <v>1900-1-Abgabe-</v>
      </c>
      <c r="E995" s="7" t="str">
        <f t="shared" ca="1" si="311"/>
        <v>-</v>
      </c>
      <c r="F995" s="7">
        <f t="shared" si="322"/>
        <v>1900</v>
      </c>
      <c r="G995" s="7">
        <f t="shared" si="323"/>
        <v>1</v>
      </c>
      <c r="H995" s="162">
        <f t="shared" si="294"/>
        <v>973</v>
      </c>
      <c r="I995" s="77"/>
      <c r="J995" s="78"/>
      <c r="K995" s="79"/>
      <c r="L995" s="80"/>
      <c r="M995" s="177"/>
      <c r="N995" s="309" t="str">
        <f t="shared" ca="1" si="312"/>
        <v/>
      </c>
      <c r="O995" s="310" t="str">
        <f ca="1">IFERROR(IF(VLOOKUP($E995,'SD Abgabe'!$A$32:$N$610,'SD Abgabe'!$D$28,FALSE)=0,"",VLOOKUP($E995,'SD Abgabe'!$A$32:$N$610,'SD Abgabe'!$D$28,FALSE)),"")</f>
        <v/>
      </c>
      <c r="P995" s="313"/>
      <c r="Q995" s="317" t="str">
        <f>IF(OR($M995=0,L995&lt;&gt;0),"",IFERROR(VLOOKUP($E995,'SD Abgabe'!$A$32:$N$610,'SD Abgabe'!$E$28,FALSE),""))</f>
        <v/>
      </c>
      <c r="R995" s="87"/>
      <c r="S995" s="81" t="str">
        <f t="shared" si="313"/>
        <v/>
      </c>
      <c r="T995" s="82">
        <f>IF(M995="Tierische Erzeugnisse",IF(OR($M995=0,L995&lt;&gt;0,U995&gt;0),"",IFERROR(VLOOKUP($E995,'SD Abgabe'!$A$32:$N$4326,'SD Abgabe'!$J$28,FALSE),0)),)</f>
        <v>0</v>
      </c>
      <c r="U995" s="83"/>
      <c r="V995" s="81" t="str">
        <f t="shared" si="324"/>
        <v/>
      </c>
      <c r="W995" s="82">
        <f>IF(M995="organische Düngemittel",IF(OR($M995=0,L995&lt;&gt;0,X995&gt;0),"",IFERROR(VLOOKUP($E995,'SD Abgabe'!$A$32:$N$4326,'SD Abgabe'!$J$28,FALSE),)),)</f>
        <v>0</v>
      </c>
      <c r="X995" s="84"/>
      <c r="Y995" s="85" t="str">
        <f ca="1">IFERROR(VLOOKUP($E995,'SD Abgabe'!$A$32:$N$610,Y$20,FALSE),"")</f>
        <v/>
      </c>
      <c r="Z995" s="86" t="str">
        <f ca="1">IFERROR(IF(AND(J995&lt;&gt;"eigene Stoffe",VLOOKUP($E995,'SD Abgabe'!$A$32:$N$610,'SD Abgabe'!$G$28,FALSE)=0),"",IF($L995&lt;&gt;0,"",IFERROR(IF(AND(P995&gt;0,O995&lt;&gt;"",Q995&lt;&gt;"t TM"),VLOOKUP($E995,'SD Abgabe'!$A$32:$N$610,'SD Abgabe'!$G$28,FALSE)/O995*P995,VLOOKUP($E995,'SD Abgabe'!$A$32:$N$610,'SD Abgabe'!$G$28,FALSE)),""))),"")</f>
        <v/>
      </c>
      <c r="AA995" s="87"/>
      <c r="AB995" s="86" t="str">
        <f ca="1">IFERROR(IF(AND(J995&lt;&gt;"eigene Stoffe",VLOOKUP($E995,'SD Abgabe'!$A$32:$N$610,'SD Abgabe'!$H$28,FALSE)=0),"",IF($L995&lt;&gt;0,"",IFERROR(IF(AND(P995&gt;0,O995&lt;&gt;"",Q995&lt;&gt;"t TM"),VLOOKUP($E995,'SD Abgabe'!$A$32:$N$610,'SD Abgabe'!$H$28,FALSE)/O995*P995,VLOOKUP($E995,'SD Abgabe'!$A$32:$N$610,'SD Abgabe'!$H$28,FALSE)),""))),"")</f>
        <v/>
      </c>
      <c r="AC995" s="87"/>
      <c r="AD995" s="424" t="s">
        <v>667</v>
      </c>
      <c r="AE995" s="26" t="str">
        <f>IF($M995=0,"",IFERROR(VLOOKUP($E995,'SD Abgabe'!$A$32:$N$556,AE$20,FALSE),""))</f>
        <v/>
      </c>
      <c r="AF995" s="15">
        <f t="shared" ca="1" si="325"/>
        <v>0</v>
      </c>
      <c r="AG995">
        <f t="shared" ca="1" si="314"/>
        <v>0</v>
      </c>
      <c r="AH995">
        <f t="shared" ca="1" si="315"/>
        <v>0</v>
      </c>
      <c r="AI995">
        <f t="shared" ca="1" si="316"/>
        <v>0</v>
      </c>
      <c r="AJ995">
        <f t="shared" ca="1" si="317"/>
        <v>0</v>
      </c>
      <c r="AK995">
        <f t="shared" si="326"/>
        <v>0</v>
      </c>
      <c r="AL995" s="28" t="e">
        <f ca="1">COUNTIF(OFFSET('SD Abgabe'!$C$32,VLOOKUP(J995,Art_Abgabe,3,FALSE),0,VLOOKUP(J995,Art_Abgabe,4,FALSE)-VLOOKUP(J995,Art_Abgabe,3,FALSE)+1,1),K995)</f>
        <v>#N/A</v>
      </c>
      <c r="AM995" s="14">
        <f ca="1">COUNTIF(OFFSET('SD Abgabe'!$M$32,VLOOKUP(E995,'SD Abgabe'!$A$33:$X$485,'SD Abgabe'!$X$28,FALSE),0,1,VLOOKUP(E995,'SD Abgabe'!$A$33:$Y$485,'SD Abgabe'!$Y$28,FALSE)),M995)</f>
        <v>0</v>
      </c>
      <c r="AN995" s="91">
        <f t="shared" ca="1" si="318"/>
        <v>0</v>
      </c>
      <c r="AO995" s="98">
        <f t="shared" si="327"/>
        <v>3</v>
      </c>
      <c r="AP995" s="98">
        <f t="shared" si="319"/>
        <v>0</v>
      </c>
      <c r="AQ995" s="17" t="str">
        <f t="shared" si="320"/>
        <v>1900-1-Abgabe</v>
      </c>
    </row>
    <row r="996" spans="1:43">
      <c r="A996" s="98">
        <f t="shared" si="309"/>
        <v>0</v>
      </c>
      <c r="B996" s="98" t="str">
        <f>IF(C996=1,SUM($C$23:C996),"")</f>
        <v/>
      </c>
      <c r="C996" s="98">
        <f t="shared" si="310"/>
        <v>0</v>
      </c>
      <c r="D996" t="str">
        <f t="shared" si="321"/>
        <v>1900-1-Abgabe-</v>
      </c>
      <c r="E996" s="7" t="str">
        <f t="shared" ca="1" si="311"/>
        <v>-</v>
      </c>
      <c r="F996" s="7">
        <f t="shared" si="322"/>
        <v>1900</v>
      </c>
      <c r="G996" s="7">
        <f t="shared" si="323"/>
        <v>1</v>
      </c>
      <c r="H996" s="162">
        <f t="shared" si="294"/>
        <v>974</v>
      </c>
      <c r="I996" s="77"/>
      <c r="J996" s="78"/>
      <c r="K996" s="79"/>
      <c r="L996" s="80"/>
      <c r="M996" s="177"/>
      <c r="N996" s="309" t="str">
        <f t="shared" ca="1" si="312"/>
        <v/>
      </c>
      <c r="O996" s="310" t="str">
        <f ca="1">IFERROR(IF(VLOOKUP($E996,'SD Abgabe'!$A$32:$N$610,'SD Abgabe'!$D$28,FALSE)=0,"",VLOOKUP($E996,'SD Abgabe'!$A$32:$N$610,'SD Abgabe'!$D$28,FALSE)),"")</f>
        <v/>
      </c>
      <c r="P996" s="313"/>
      <c r="Q996" s="317" t="str">
        <f>IF(OR($M996=0,L996&lt;&gt;0),"",IFERROR(VLOOKUP($E996,'SD Abgabe'!$A$32:$N$610,'SD Abgabe'!$E$28,FALSE),""))</f>
        <v/>
      </c>
      <c r="R996" s="87"/>
      <c r="S996" s="81" t="str">
        <f t="shared" si="313"/>
        <v/>
      </c>
      <c r="T996" s="82">
        <f>IF(M996="Tierische Erzeugnisse",IF(OR($M996=0,L996&lt;&gt;0,U996&gt;0),"",IFERROR(VLOOKUP($E996,'SD Abgabe'!$A$32:$N$4326,'SD Abgabe'!$J$28,FALSE),0)),)</f>
        <v>0</v>
      </c>
      <c r="U996" s="83"/>
      <c r="V996" s="81" t="str">
        <f t="shared" si="324"/>
        <v/>
      </c>
      <c r="W996" s="82">
        <f>IF(M996="organische Düngemittel",IF(OR($M996=0,L996&lt;&gt;0,X996&gt;0),"",IFERROR(VLOOKUP($E996,'SD Abgabe'!$A$32:$N$4326,'SD Abgabe'!$J$28,FALSE),)),)</f>
        <v>0</v>
      </c>
      <c r="X996" s="84"/>
      <c r="Y996" s="85" t="str">
        <f ca="1">IFERROR(VLOOKUP($E996,'SD Abgabe'!$A$32:$N$610,Y$20,FALSE),"")</f>
        <v/>
      </c>
      <c r="Z996" s="86" t="str">
        <f ca="1">IFERROR(IF(AND(J996&lt;&gt;"eigene Stoffe",VLOOKUP($E996,'SD Abgabe'!$A$32:$N$610,'SD Abgabe'!$G$28,FALSE)=0),"",IF($L996&lt;&gt;0,"",IFERROR(IF(AND(P996&gt;0,O996&lt;&gt;"",Q996&lt;&gt;"t TM"),VLOOKUP($E996,'SD Abgabe'!$A$32:$N$610,'SD Abgabe'!$G$28,FALSE)/O996*P996,VLOOKUP($E996,'SD Abgabe'!$A$32:$N$610,'SD Abgabe'!$G$28,FALSE)),""))),"")</f>
        <v/>
      </c>
      <c r="AA996" s="87"/>
      <c r="AB996" s="86" t="str">
        <f ca="1">IFERROR(IF(AND(J996&lt;&gt;"eigene Stoffe",VLOOKUP($E996,'SD Abgabe'!$A$32:$N$610,'SD Abgabe'!$H$28,FALSE)=0),"",IF($L996&lt;&gt;0,"",IFERROR(IF(AND(P996&gt;0,O996&lt;&gt;"",Q996&lt;&gt;"t TM"),VLOOKUP($E996,'SD Abgabe'!$A$32:$N$610,'SD Abgabe'!$H$28,FALSE)/O996*P996,VLOOKUP($E996,'SD Abgabe'!$A$32:$N$610,'SD Abgabe'!$H$28,FALSE)),""))),"")</f>
        <v/>
      </c>
      <c r="AC996" s="87"/>
      <c r="AD996" s="424" t="s">
        <v>667</v>
      </c>
      <c r="AE996" s="26" t="str">
        <f>IF($M996=0,"",IFERROR(VLOOKUP($E996,'SD Abgabe'!$A$32:$N$556,AE$20,FALSE),""))</f>
        <v/>
      </c>
      <c r="AF996" s="15">
        <f t="shared" ca="1" si="325"/>
        <v>0</v>
      </c>
      <c r="AG996">
        <f t="shared" ca="1" si="314"/>
        <v>0</v>
      </c>
      <c r="AH996">
        <f t="shared" ca="1" si="315"/>
        <v>0</v>
      </c>
      <c r="AI996">
        <f t="shared" ca="1" si="316"/>
        <v>0</v>
      </c>
      <c r="AJ996">
        <f t="shared" ca="1" si="317"/>
        <v>0</v>
      </c>
      <c r="AK996">
        <f t="shared" si="326"/>
        <v>0</v>
      </c>
      <c r="AL996" s="28" t="e">
        <f ca="1">COUNTIF(OFFSET('SD Abgabe'!$C$32,VLOOKUP(J996,Art_Abgabe,3,FALSE),0,VLOOKUP(J996,Art_Abgabe,4,FALSE)-VLOOKUP(J996,Art_Abgabe,3,FALSE)+1,1),K996)</f>
        <v>#N/A</v>
      </c>
      <c r="AM996" s="14">
        <f ca="1">COUNTIF(OFFSET('SD Abgabe'!$M$32,VLOOKUP(E996,'SD Abgabe'!$A$33:$X$485,'SD Abgabe'!$X$28,FALSE),0,1,VLOOKUP(E996,'SD Abgabe'!$A$33:$Y$485,'SD Abgabe'!$Y$28,FALSE)),M996)</f>
        <v>0</v>
      </c>
      <c r="AN996" s="91">
        <f t="shared" ca="1" si="318"/>
        <v>0</v>
      </c>
      <c r="AO996" s="98">
        <f t="shared" si="327"/>
        <v>3</v>
      </c>
      <c r="AP996" s="98">
        <f t="shared" si="319"/>
        <v>0</v>
      </c>
      <c r="AQ996" s="17" t="str">
        <f t="shared" si="320"/>
        <v>1900-1-Abgabe</v>
      </c>
    </row>
    <row r="997" spans="1:43">
      <c r="A997" s="98">
        <f t="shared" si="309"/>
        <v>0</v>
      </c>
      <c r="B997" s="98" t="str">
        <f>IF(C997=1,SUM($C$23:C997),"")</f>
        <v/>
      </c>
      <c r="C997" s="98">
        <f t="shared" si="310"/>
        <v>0</v>
      </c>
      <c r="D997" t="str">
        <f t="shared" si="321"/>
        <v>1900-1-Abgabe-</v>
      </c>
      <c r="E997" s="7" t="str">
        <f t="shared" ca="1" si="311"/>
        <v>-</v>
      </c>
      <c r="F997" s="7">
        <f t="shared" si="322"/>
        <v>1900</v>
      </c>
      <c r="G997" s="7">
        <f t="shared" si="323"/>
        <v>1</v>
      </c>
      <c r="H997" s="162">
        <f t="shared" si="294"/>
        <v>975</v>
      </c>
      <c r="I997" s="77"/>
      <c r="J997" s="78"/>
      <c r="K997" s="79"/>
      <c r="L997" s="80"/>
      <c r="M997" s="177"/>
      <c r="N997" s="309" t="str">
        <f t="shared" ca="1" si="312"/>
        <v/>
      </c>
      <c r="O997" s="310" t="str">
        <f ca="1">IFERROR(IF(VLOOKUP($E997,'SD Abgabe'!$A$32:$N$610,'SD Abgabe'!$D$28,FALSE)=0,"",VLOOKUP($E997,'SD Abgabe'!$A$32:$N$610,'SD Abgabe'!$D$28,FALSE)),"")</f>
        <v/>
      </c>
      <c r="P997" s="313"/>
      <c r="Q997" s="317" t="str">
        <f>IF(OR($M997=0,L997&lt;&gt;0),"",IFERROR(VLOOKUP($E997,'SD Abgabe'!$A$32:$N$610,'SD Abgabe'!$E$28,FALSE),""))</f>
        <v/>
      </c>
      <c r="R997" s="87"/>
      <c r="S997" s="81" t="str">
        <f t="shared" si="313"/>
        <v/>
      </c>
      <c r="T997" s="82">
        <f>IF(M997="Tierische Erzeugnisse",IF(OR($M997=0,L997&lt;&gt;0,U997&gt;0),"",IFERROR(VLOOKUP($E997,'SD Abgabe'!$A$32:$N$4326,'SD Abgabe'!$J$28,FALSE),0)),)</f>
        <v>0</v>
      </c>
      <c r="U997" s="83"/>
      <c r="V997" s="81" t="str">
        <f t="shared" si="324"/>
        <v/>
      </c>
      <c r="W997" s="82">
        <f>IF(M997="organische Düngemittel",IF(OR($M997=0,L997&lt;&gt;0,X997&gt;0),"",IFERROR(VLOOKUP($E997,'SD Abgabe'!$A$32:$N$4326,'SD Abgabe'!$J$28,FALSE),)),)</f>
        <v>0</v>
      </c>
      <c r="X997" s="84"/>
      <c r="Y997" s="85" t="str">
        <f ca="1">IFERROR(VLOOKUP($E997,'SD Abgabe'!$A$32:$N$610,Y$20,FALSE),"")</f>
        <v/>
      </c>
      <c r="Z997" s="86" t="str">
        <f ca="1">IFERROR(IF(AND(J997&lt;&gt;"eigene Stoffe",VLOOKUP($E997,'SD Abgabe'!$A$32:$N$610,'SD Abgabe'!$G$28,FALSE)=0),"",IF($L997&lt;&gt;0,"",IFERROR(IF(AND(P997&gt;0,O997&lt;&gt;"",Q997&lt;&gt;"t TM"),VLOOKUP($E997,'SD Abgabe'!$A$32:$N$610,'SD Abgabe'!$G$28,FALSE)/O997*P997,VLOOKUP($E997,'SD Abgabe'!$A$32:$N$610,'SD Abgabe'!$G$28,FALSE)),""))),"")</f>
        <v/>
      </c>
      <c r="AA997" s="87"/>
      <c r="AB997" s="86" t="str">
        <f ca="1">IFERROR(IF(AND(J997&lt;&gt;"eigene Stoffe",VLOOKUP($E997,'SD Abgabe'!$A$32:$N$610,'SD Abgabe'!$H$28,FALSE)=0),"",IF($L997&lt;&gt;0,"",IFERROR(IF(AND(P997&gt;0,O997&lt;&gt;"",Q997&lt;&gt;"t TM"),VLOOKUP($E997,'SD Abgabe'!$A$32:$N$610,'SD Abgabe'!$H$28,FALSE)/O997*P997,VLOOKUP($E997,'SD Abgabe'!$A$32:$N$610,'SD Abgabe'!$H$28,FALSE)),""))),"")</f>
        <v/>
      </c>
      <c r="AC997" s="87"/>
      <c r="AD997" s="424" t="s">
        <v>667</v>
      </c>
      <c r="AE997" s="26" t="str">
        <f>IF($M997=0,"",IFERROR(VLOOKUP($E997,'SD Abgabe'!$A$32:$N$556,AE$20,FALSE),""))</f>
        <v/>
      </c>
      <c r="AF997" s="15">
        <f t="shared" ca="1" si="325"/>
        <v>0</v>
      </c>
      <c r="AG997">
        <f t="shared" ca="1" si="314"/>
        <v>0</v>
      </c>
      <c r="AH997">
        <f t="shared" ca="1" si="315"/>
        <v>0</v>
      </c>
      <c r="AI997">
        <f t="shared" ca="1" si="316"/>
        <v>0</v>
      </c>
      <c r="AJ997">
        <f t="shared" ca="1" si="317"/>
        <v>0</v>
      </c>
      <c r="AK997">
        <f t="shared" si="326"/>
        <v>0</v>
      </c>
      <c r="AL997" s="28" t="e">
        <f ca="1">COUNTIF(OFFSET('SD Abgabe'!$C$32,VLOOKUP(J997,Art_Abgabe,3,FALSE),0,VLOOKUP(J997,Art_Abgabe,4,FALSE)-VLOOKUP(J997,Art_Abgabe,3,FALSE)+1,1),K997)</f>
        <v>#N/A</v>
      </c>
      <c r="AM997" s="14">
        <f ca="1">COUNTIF(OFFSET('SD Abgabe'!$M$32,VLOOKUP(E997,'SD Abgabe'!$A$33:$X$485,'SD Abgabe'!$X$28,FALSE),0,1,VLOOKUP(E997,'SD Abgabe'!$A$33:$Y$485,'SD Abgabe'!$Y$28,FALSE)),M997)</f>
        <v>0</v>
      </c>
      <c r="AN997" s="91">
        <f t="shared" ca="1" si="318"/>
        <v>0</v>
      </c>
      <c r="AO997" s="98">
        <f t="shared" si="327"/>
        <v>3</v>
      </c>
      <c r="AP997" s="98">
        <f t="shared" si="319"/>
        <v>0</v>
      </c>
      <c r="AQ997" s="17" t="str">
        <f t="shared" si="320"/>
        <v>1900-1-Abgabe</v>
      </c>
    </row>
    <row r="998" spans="1:43">
      <c r="A998" s="98">
        <f t="shared" si="309"/>
        <v>0</v>
      </c>
      <c r="B998" s="98" t="str">
        <f>IF(C998=1,SUM($C$23:C998),"")</f>
        <v/>
      </c>
      <c r="C998" s="98">
        <f t="shared" si="310"/>
        <v>0</v>
      </c>
      <c r="D998" t="str">
        <f t="shared" si="321"/>
        <v>1900-1-Abgabe-</v>
      </c>
      <c r="E998" s="7" t="str">
        <f t="shared" ca="1" si="311"/>
        <v>-</v>
      </c>
      <c r="F998" s="7">
        <f t="shared" si="322"/>
        <v>1900</v>
      </c>
      <c r="G998" s="7">
        <f t="shared" si="323"/>
        <v>1</v>
      </c>
      <c r="H998" s="162">
        <f t="shared" si="294"/>
        <v>976</v>
      </c>
      <c r="I998" s="77"/>
      <c r="J998" s="78"/>
      <c r="K998" s="79"/>
      <c r="L998" s="80"/>
      <c r="M998" s="177"/>
      <c r="N998" s="309" t="str">
        <f t="shared" ca="1" si="312"/>
        <v/>
      </c>
      <c r="O998" s="310" t="str">
        <f ca="1">IFERROR(IF(VLOOKUP($E998,'SD Abgabe'!$A$32:$N$610,'SD Abgabe'!$D$28,FALSE)=0,"",VLOOKUP($E998,'SD Abgabe'!$A$32:$N$610,'SD Abgabe'!$D$28,FALSE)),"")</f>
        <v/>
      </c>
      <c r="P998" s="313"/>
      <c r="Q998" s="317" t="str">
        <f>IF(OR($M998=0,L998&lt;&gt;0),"",IFERROR(VLOOKUP($E998,'SD Abgabe'!$A$32:$N$610,'SD Abgabe'!$E$28,FALSE),""))</f>
        <v/>
      </c>
      <c r="R998" s="87"/>
      <c r="S998" s="81" t="str">
        <f t="shared" si="313"/>
        <v/>
      </c>
      <c r="T998" s="82">
        <f>IF(M998="Tierische Erzeugnisse",IF(OR($M998=0,L998&lt;&gt;0,U998&gt;0),"",IFERROR(VLOOKUP($E998,'SD Abgabe'!$A$32:$N$4326,'SD Abgabe'!$J$28,FALSE),0)),)</f>
        <v>0</v>
      </c>
      <c r="U998" s="83"/>
      <c r="V998" s="81" t="str">
        <f t="shared" si="324"/>
        <v/>
      </c>
      <c r="W998" s="82">
        <f>IF(M998="organische Düngemittel",IF(OR($M998=0,L998&lt;&gt;0,X998&gt;0),"",IFERROR(VLOOKUP($E998,'SD Abgabe'!$A$32:$N$4326,'SD Abgabe'!$J$28,FALSE),)),)</f>
        <v>0</v>
      </c>
      <c r="X998" s="84"/>
      <c r="Y998" s="85" t="str">
        <f ca="1">IFERROR(VLOOKUP($E998,'SD Abgabe'!$A$32:$N$610,Y$20,FALSE),"")</f>
        <v/>
      </c>
      <c r="Z998" s="86" t="str">
        <f ca="1">IFERROR(IF(AND(J998&lt;&gt;"eigene Stoffe",VLOOKUP($E998,'SD Abgabe'!$A$32:$N$610,'SD Abgabe'!$G$28,FALSE)=0),"",IF($L998&lt;&gt;0,"",IFERROR(IF(AND(P998&gt;0,O998&lt;&gt;"",Q998&lt;&gt;"t TM"),VLOOKUP($E998,'SD Abgabe'!$A$32:$N$610,'SD Abgabe'!$G$28,FALSE)/O998*P998,VLOOKUP($E998,'SD Abgabe'!$A$32:$N$610,'SD Abgabe'!$G$28,FALSE)),""))),"")</f>
        <v/>
      </c>
      <c r="AA998" s="87"/>
      <c r="AB998" s="86" t="str">
        <f ca="1">IFERROR(IF(AND(J998&lt;&gt;"eigene Stoffe",VLOOKUP($E998,'SD Abgabe'!$A$32:$N$610,'SD Abgabe'!$H$28,FALSE)=0),"",IF($L998&lt;&gt;0,"",IFERROR(IF(AND(P998&gt;0,O998&lt;&gt;"",Q998&lt;&gt;"t TM"),VLOOKUP($E998,'SD Abgabe'!$A$32:$N$610,'SD Abgabe'!$H$28,FALSE)/O998*P998,VLOOKUP($E998,'SD Abgabe'!$A$32:$N$610,'SD Abgabe'!$H$28,FALSE)),""))),"")</f>
        <v/>
      </c>
      <c r="AC998" s="87"/>
      <c r="AD998" s="424" t="s">
        <v>667</v>
      </c>
      <c r="AE998" s="26" t="str">
        <f>IF($M998=0,"",IFERROR(VLOOKUP($E998,'SD Abgabe'!$A$32:$N$556,AE$20,FALSE),""))</f>
        <v/>
      </c>
      <c r="AF998" s="15">
        <f t="shared" ca="1" si="325"/>
        <v>0</v>
      </c>
      <c r="AG998">
        <f t="shared" ca="1" si="314"/>
        <v>0</v>
      </c>
      <c r="AH998">
        <f t="shared" ca="1" si="315"/>
        <v>0</v>
      </c>
      <c r="AI998">
        <f t="shared" ca="1" si="316"/>
        <v>0</v>
      </c>
      <c r="AJ998">
        <f t="shared" ca="1" si="317"/>
        <v>0</v>
      </c>
      <c r="AK998">
        <f t="shared" si="326"/>
        <v>0</v>
      </c>
      <c r="AL998" s="28" t="e">
        <f ca="1">COUNTIF(OFFSET('SD Abgabe'!$C$32,VLOOKUP(J998,Art_Abgabe,3,FALSE),0,VLOOKUP(J998,Art_Abgabe,4,FALSE)-VLOOKUP(J998,Art_Abgabe,3,FALSE)+1,1),K998)</f>
        <v>#N/A</v>
      </c>
      <c r="AM998" s="14">
        <f ca="1">COUNTIF(OFFSET('SD Abgabe'!$M$32,VLOOKUP(E998,'SD Abgabe'!$A$33:$X$485,'SD Abgabe'!$X$28,FALSE),0,1,VLOOKUP(E998,'SD Abgabe'!$A$33:$Y$485,'SD Abgabe'!$Y$28,FALSE)),M998)</f>
        <v>0</v>
      </c>
      <c r="AN998" s="91">
        <f t="shared" ca="1" si="318"/>
        <v>0</v>
      </c>
      <c r="AO998" s="98">
        <f t="shared" si="327"/>
        <v>3</v>
      </c>
      <c r="AP998" s="98">
        <f t="shared" si="319"/>
        <v>0</v>
      </c>
      <c r="AQ998" s="17" t="str">
        <f t="shared" si="320"/>
        <v>1900-1-Abgabe</v>
      </c>
    </row>
    <row r="999" spans="1:43">
      <c r="A999" s="98">
        <f t="shared" si="309"/>
        <v>0</v>
      </c>
      <c r="B999" s="98" t="str">
        <f>IF(C999=1,SUM($C$23:C999),"")</f>
        <v/>
      </c>
      <c r="C999" s="98">
        <f t="shared" si="310"/>
        <v>0</v>
      </c>
      <c r="D999" t="str">
        <f t="shared" si="321"/>
        <v>1900-1-Abgabe-</v>
      </c>
      <c r="E999" s="7" t="str">
        <f t="shared" ca="1" si="311"/>
        <v>-</v>
      </c>
      <c r="F999" s="7">
        <f t="shared" si="322"/>
        <v>1900</v>
      </c>
      <c r="G999" s="7">
        <f t="shared" si="323"/>
        <v>1</v>
      </c>
      <c r="H999" s="162">
        <f t="shared" si="294"/>
        <v>977</v>
      </c>
      <c r="I999" s="77"/>
      <c r="J999" s="78"/>
      <c r="K999" s="79"/>
      <c r="L999" s="80"/>
      <c r="M999" s="177"/>
      <c r="N999" s="309" t="str">
        <f t="shared" ca="1" si="312"/>
        <v/>
      </c>
      <c r="O999" s="310" t="str">
        <f ca="1">IFERROR(IF(VLOOKUP($E999,'SD Abgabe'!$A$32:$N$610,'SD Abgabe'!$D$28,FALSE)=0,"",VLOOKUP($E999,'SD Abgabe'!$A$32:$N$610,'SD Abgabe'!$D$28,FALSE)),"")</f>
        <v/>
      </c>
      <c r="P999" s="313"/>
      <c r="Q999" s="317" t="str">
        <f>IF(OR($M999=0,L999&lt;&gt;0),"",IFERROR(VLOOKUP($E999,'SD Abgabe'!$A$32:$N$610,'SD Abgabe'!$E$28,FALSE),""))</f>
        <v/>
      </c>
      <c r="R999" s="87"/>
      <c r="S999" s="81" t="str">
        <f t="shared" si="313"/>
        <v/>
      </c>
      <c r="T999" s="82">
        <f>IF(M999="Tierische Erzeugnisse",IF(OR($M999=0,L999&lt;&gt;0,U999&gt;0),"",IFERROR(VLOOKUP($E999,'SD Abgabe'!$A$32:$N$4326,'SD Abgabe'!$J$28,FALSE),0)),)</f>
        <v>0</v>
      </c>
      <c r="U999" s="83"/>
      <c r="V999" s="81" t="str">
        <f t="shared" si="324"/>
        <v/>
      </c>
      <c r="W999" s="82">
        <f>IF(M999="organische Düngemittel",IF(OR($M999=0,L999&lt;&gt;0,X999&gt;0),"",IFERROR(VLOOKUP($E999,'SD Abgabe'!$A$32:$N$4326,'SD Abgabe'!$J$28,FALSE),)),)</f>
        <v>0</v>
      </c>
      <c r="X999" s="84"/>
      <c r="Y999" s="85" t="str">
        <f ca="1">IFERROR(VLOOKUP($E999,'SD Abgabe'!$A$32:$N$610,Y$20,FALSE),"")</f>
        <v/>
      </c>
      <c r="Z999" s="86" t="str">
        <f ca="1">IFERROR(IF(AND(J999&lt;&gt;"eigene Stoffe",VLOOKUP($E999,'SD Abgabe'!$A$32:$N$610,'SD Abgabe'!$G$28,FALSE)=0),"",IF($L999&lt;&gt;0,"",IFERROR(IF(AND(P999&gt;0,O999&lt;&gt;"",Q999&lt;&gt;"t TM"),VLOOKUP($E999,'SD Abgabe'!$A$32:$N$610,'SD Abgabe'!$G$28,FALSE)/O999*P999,VLOOKUP($E999,'SD Abgabe'!$A$32:$N$610,'SD Abgabe'!$G$28,FALSE)),""))),"")</f>
        <v/>
      </c>
      <c r="AA999" s="87"/>
      <c r="AB999" s="86" t="str">
        <f ca="1">IFERROR(IF(AND(J999&lt;&gt;"eigene Stoffe",VLOOKUP($E999,'SD Abgabe'!$A$32:$N$610,'SD Abgabe'!$H$28,FALSE)=0),"",IF($L999&lt;&gt;0,"",IFERROR(IF(AND(P999&gt;0,O999&lt;&gt;"",Q999&lt;&gt;"t TM"),VLOOKUP($E999,'SD Abgabe'!$A$32:$N$610,'SD Abgabe'!$H$28,FALSE)/O999*P999,VLOOKUP($E999,'SD Abgabe'!$A$32:$N$610,'SD Abgabe'!$H$28,FALSE)),""))),"")</f>
        <v/>
      </c>
      <c r="AC999" s="87"/>
      <c r="AD999" s="424" t="s">
        <v>667</v>
      </c>
      <c r="AE999" s="26" t="str">
        <f>IF($M999=0,"",IFERROR(VLOOKUP($E999,'SD Abgabe'!$A$32:$N$556,AE$20,FALSE),""))</f>
        <v/>
      </c>
      <c r="AF999" s="15">
        <f t="shared" ca="1" si="325"/>
        <v>0</v>
      </c>
      <c r="AG999">
        <f t="shared" ca="1" si="314"/>
        <v>0</v>
      </c>
      <c r="AH999">
        <f t="shared" ca="1" si="315"/>
        <v>0</v>
      </c>
      <c r="AI999">
        <f t="shared" ca="1" si="316"/>
        <v>0</v>
      </c>
      <c r="AJ999">
        <f t="shared" ca="1" si="317"/>
        <v>0</v>
      </c>
      <c r="AK999">
        <f t="shared" si="326"/>
        <v>0</v>
      </c>
      <c r="AL999" s="28" t="e">
        <f ca="1">COUNTIF(OFFSET('SD Abgabe'!$C$32,VLOOKUP(J999,Art_Abgabe,3,FALSE),0,VLOOKUP(J999,Art_Abgabe,4,FALSE)-VLOOKUP(J999,Art_Abgabe,3,FALSE)+1,1),K999)</f>
        <v>#N/A</v>
      </c>
      <c r="AM999" s="14">
        <f ca="1">COUNTIF(OFFSET('SD Abgabe'!$M$32,VLOOKUP(E999,'SD Abgabe'!$A$33:$X$485,'SD Abgabe'!$X$28,FALSE),0,1,VLOOKUP(E999,'SD Abgabe'!$A$33:$Y$485,'SD Abgabe'!$Y$28,FALSE)),M999)</f>
        <v>0</v>
      </c>
      <c r="AN999" s="91">
        <f t="shared" ca="1" si="318"/>
        <v>0</v>
      </c>
      <c r="AO999" s="98">
        <f t="shared" si="327"/>
        <v>3</v>
      </c>
      <c r="AP999" s="98">
        <f t="shared" si="319"/>
        <v>0</v>
      </c>
      <c r="AQ999" s="17" t="str">
        <f t="shared" si="320"/>
        <v>1900-1-Abgabe</v>
      </c>
    </row>
    <row r="1000" spans="1:43">
      <c r="A1000" s="98">
        <f t="shared" si="309"/>
        <v>0</v>
      </c>
      <c r="B1000" s="98" t="str">
        <f>IF(C1000=1,SUM($C$23:C1000),"")</f>
        <v/>
      </c>
      <c r="C1000" s="98">
        <f t="shared" si="310"/>
        <v>0</v>
      </c>
      <c r="D1000" t="str">
        <f t="shared" si="321"/>
        <v>1900-1-Abgabe-</v>
      </c>
      <c r="E1000" s="7" t="str">
        <f t="shared" ca="1" si="311"/>
        <v>-</v>
      </c>
      <c r="F1000" s="7">
        <f t="shared" si="322"/>
        <v>1900</v>
      </c>
      <c r="G1000" s="7">
        <f t="shared" si="323"/>
        <v>1</v>
      </c>
      <c r="H1000" s="162">
        <f t="shared" si="294"/>
        <v>978</v>
      </c>
      <c r="I1000" s="77"/>
      <c r="J1000" s="78"/>
      <c r="K1000" s="79"/>
      <c r="L1000" s="80"/>
      <c r="M1000" s="177"/>
      <c r="N1000" s="309" t="str">
        <f t="shared" ca="1" si="312"/>
        <v/>
      </c>
      <c r="O1000" s="310" t="str">
        <f ca="1">IFERROR(IF(VLOOKUP($E1000,'SD Abgabe'!$A$32:$N$610,'SD Abgabe'!$D$28,FALSE)=0,"",VLOOKUP($E1000,'SD Abgabe'!$A$32:$N$610,'SD Abgabe'!$D$28,FALSE)),"")</f>
        <v/>
      </c>
      <c r="P1000" s="313"/>
      <c r="Q1000" s="317" t="str">
        <f>IF(OR($M1000=0,L1000&lt;&gt;0),"",IFERROR(VLOOKUP($E1000,'SD Abgabe'!$A$32:$N$610,'SD Abgabe'!$E$28,FALSE),""))</f>
        <v/>
      </c>
      <c r="R1000" s="87"/>
      <c r="S1000" s="81" t="str">
        <f t="shared" si="313"/>
        <v/>
      </c>
      <c r="T1000" s="82">
        <f>IF(M1000="Tierische Erzeugnisse",IF(OR($M1000=0,L1000&lt;&gt;0,U1000&gt;0),"",IFERROR(VLOOKUP($E1000,'SD Abgabe'!$A$32:$N$4326,'SD Abgabe'!$J$28,FALSE),0)),)</f>
        <v>0</v>
      </c>
      <c r="U1000" s="83"/>
      <c r="V1000" s="81" t="str">
        <f t="shared" si="324"/>
        <v/>
      </c>
      <c r="W1000" s="82">
        <f>IF(M1000="organische Düngemittel",IF(OR($M1000=0,L1000&lt;&gt;0,X1000&gt;0),"",IFERROR(VLOOKUP($E1000,'SD Abgabe'!$A$32:$N$4326,'SD Abgabe'!$J$28,FALSE),)),)</f>
        <v>0</v>
      </c>
      <c r="X1000" s="84"/>
      <c r="Y1000" s="85" t="str">
        <f ca="1">IFERROR(VLOOKUP($E1000,'SD Abgabe'!$A$32:$N$610,Y$20,FALSE),"")</f>
        <v/>
      </c>
      <c r="Z1000" s="86" t="str">
        <f ca="1">IFERROR(IF(AND(J1000&lt;&gt;"eigene Stoffe",VLOOKUP($E1000,'SD Abgabe'!$A$32:$N$610,'SD Abgabe'!$G$28,FALSE)=0),"",IF($L1000&lt;&gt;0,"",IFERROR(IF(AND(P1000&gt;0,O1000&lt;&gt;"",Q1000&lt;&gt;"t TM"),VLOOKUP($E1000,'SD Abgabe'!$A$32:$N$610,'SD Abgabe'!$G$28,FALSE)/O1000*P1000,VLOOKUP($E1000,'SD Abgabe'!$A$32:$N$610,'SD Abgabe'!$G$28,FALSE)),""))),"")</f>
        <v/>
      </c>
      <c r="AA1000" s="87"/>
      <c r="AB1000" s="86" t="str">
        <f ca="1">IFERROR(IF(AND(J1000&lt;&gt;"eigene Stoffe",VLOOKUP($E1000,'SD Abgabe'!$A$32:$N$610,'SD Abgabe'!$H$28,FALSE)=0),"",IF($L1000&lt;&gt;0,"",IFERROR(IF(AND(P1000&gt;0,O1000&lt;&gt;"",Q1000&lt;&gt;"t TM"),VLOOKUP($E1000,'SD Abgabe'!$A$32:$N$610,'SD Abgabe'!$H$28,FALSE)/O1000*P1000,VLOOKUP($E1000,'SD Abgabe'!$A$32:$N$610,'SD Abgabe'!$H$28,FALSE)),""))),"")</f>
        <v/>
      </c>
      <c r="AC1000" s="87"/>
      <c r="AD1000" s="424" t="s">
        <v>667</v>
      </c>
      <c r="AE1000" s="26" t="str">
        <f>IF($M1000=0,"",IFERROR(VLOOKUP($E1000,'SD Abgabe'!$A$32:$N$556,AE$20,FALSE),""))</f>
        <v/>
      </c>
      <c r="AF1000" s="15">
        <f t="shared" ca="1" si="325"/>
        <v>0</v>
      </c>
      <c r="AG1000">
        <f t="shared" ca="1" si="314"/>
        <v>0</v>
      </c>
      <c r="AH1000">
        <f t="shared" ca="1" si="315"/>
        <v>0</v>
      </c>
      <c r="AI1000">
        <f t="shared" ca="1" si="316"/>
        <v>0</v>
      </c>
      <c r="AJ1000">
        <f t="shared" ca="1" si="317"/>
        <v>0</v>
      </c>
      <c r="AK1000">
        <f t="shared" si="326"/>
        <v>0</v>
      </c>
      <c r="AL1000" s="28" t="e">
        <f ca="1">COUNTIF(OFFSET('SD Abgabe'!$C$32,VLOOKUP(J1000,Art_Abgabe,3,FALSE),0,VLOOKUP(J1000,Art_Abgabe,4,FALSE)-VLOOKUP(J1000,Art_Abgabe,3,FALSE)+1,1),K1000)</f>
        <v>#N/A</v>
      </c>
      <c r="AM1000" s="14">
        <f ca="1">COUNTIF(OFFSET('SD Abgabe'!$M$32,VLOOKUP(E1000,'SD Abgabe'!$A$33:$X$485,'SD Abgabe'!$X$28,FALSE),0,1,VLOOKUP(E1000,'SD Abgabe'!$A$33:$Y$485,'SD Abgabe'!$Y$28,FALSE)),M1000)</f>
        <v>0</v>
      </c>
      <c r="AN1000" s="91">
        <f t="shared" ca="1" si="318"/>
        <v>0</v>
      </c>
      <c r="AO1000" s="98">
        <f t="shared" si="327"/>
        <v>3</v>
      </c>
      <c r="AP1000" s="98">
        <f t="shared" si="319"/>
        <v>0</v>
      </c>
      <c r="AQ1000" s="17" t="str">
        <f t="shared" si="320"/>
        <v>1900-1-Abgabe</v>
      </c>
    </row>
    <row r="1001" spans="1:43">
      <c r="A1001" s="98">
        <f t="shared" si="309"/>
        <v>0</v>
      </c>
      <c r="B1001" s="98" t="str">
        <f>IF(C1001=1,SUM($C$23:C1001),"")</f>
        <v/>
      </c>
      <c r="C1001" s="98">
        <f t="shared" si="310"/>
        <v>0</v>
      </c>
      <c r="D1001" t="str">
        <f t="shared" si="321"/>
        <v>1900-1-Abgabe-</v>
      </c>
      <c r="E1001" s="7" t="str">
        <f t="shared" ca="1" si="311"/>
        <v>-</v>
      </c>
      <c r="F1001" s="7">
        <f t="shared" si="322"/>
        <v>1900</v>
      </c>
      <c r="G1001" s="7">
        <f t="shared" si="323"/>
        <v>1</v>
      </c>
      <c r="H1001" s="162">
        <f t="shared" si="294"/>
        <v>979</v>
      </c>
      <c r="I1001" s="77"/>
      <c r="J1001" s="78"/>
      <c r="K1001" s="79"/>
      <c r="L1001" s="80"/>
      <c r="M1001" s="177"/>
      <c r="N1001" s="309" t="str">
        <f t="shared" ca="1" si="312"/>
        <v/>
      </c>
      <c r="O1001" s="310" t="str">
        <f ca="1">IFERROR(IF(VLOOKUP($E1001,'SD Abgabe'!$A$32:$N$610,'SD Abgabe'!$D$28,FALSE)=0,"",VLOOKUP($E1001,'SD Abgabe'!$A$32:$N$610,'SD Abgabe'!$D$28,FALSE)),"")</f>
        <v/>
      </c>
      <c r="P1001" s="313"/>
      <c r="Q1001" s="317" t="str">
        <f>IF(OR($M1001=0,L1001&lt;&gt;0),"",IFERROR(VLOOKUP($E1001,'SD Abgabe'!$A$32:$N$610,'SD Abgabe'!$E$28,FALSE),""))</f>
        <v/>
      </c>
      <c r="R1001" s="87"/>
      <c r="S1001" s="81" t="str">
        <f t="shared" si="313"/>
        <v/>
      </c>
      <c r="T1001" s="82">
        <f>IF(M1001="Tierische Erzeugnisse",IF(OR($M1001=0,L1001&lt;&gt;0,U1001&gt;0),"",IFERROR(VLOOKUP($E1001,'SD Abgabe'!$A$32:$N$4326,'SD Abgabe'!$J$28,FALSE),0)),)</f>
        <v>0</v>
      </c>
      <c r="U1001" s="83"/>
      <c r="V1001" s="81" t="str">
        <f t="shared" si="324"/>
        <v/>
      </c>
      <c r="W1001" s="82">
        <f>IF(M1001="organische Düngemittel",IF(OR($M1001=0,L1001&lt;&gt;0,X1001&gt;0),"",IFERROR(VLOOKUP($E1001,'SD Abgabe'!$A$32:$N$4326,'SD Abgabe'!$J$28,FALSE),)),)</f>
        <v>0</v>
      </c>
      <c r="X1001" s="84"/>
      <c r="Y1001" s="85" t="str">
        <f ca="1">IFERROR(VLOOKUP($E1001,'SD Abgabe'!$A$32:$N$610,Y$20,FALSE),"")</f>
        <v/>
      </c>
      <c r="Z1001" s="86" t="str">
        <f ca="1">IFERROR(IF(AND(J1001&lt;&gt;"eigene Stoffe",VLOOKUP($E1001,'SD Abgabe'!$A$32:$N$610,'SD Abgabe'!$G$28,FALSE)=0),"",IF($L1001&lt;&gt;0,"",IFERROR(IF(AND(P1001&gt;0,O1001&lt;&gt;"",Q1001&lt;&gt;"t TM"),VLOOKUP($E1001,'SD Abgabe'!$A$32:$N$610,'SD Abgabe'!$G$28,FALSE)/O1001*P1001,VLOOKUP($E1001,'SD Abgabe'!$A$32:$N$610,'SD Abgabe'!$G$28,FALSE)),""))),"")</f>
        <v/>
      </c>
      <c r="AA1001" s="87"/>
      <c r="AB1001" s="86" t="str">
        <f ca="1">IFERROR(IF(AND(J1001&lt;&gt;"eigene Stoffe",VLOOKUP($E1001,'SD Abgabe'!$A$32:$N$610,'SD Abgabe'!$H$28,FALSE)=0),"",IF($L1001&lt;&gt;0,"",IFERROR(IF(AND(P1001&gt;0,O1001&lt;&gt;"",Q1001&lt;&gt;"t TM"),VLOOKUP($E1001,'SD Abgabe'!$A$32:$N$610,'SD Abgabe'!$H$28,FALSE)/O1001*P1001,VLOOKUP($E1001,'SD Abgabe'!$A$32:$N$610,'SD Abgabe'!$H$28,FALSE)),""))),"")</f>
        <v/>
      </c>
      <c r="AC1001" s="87"/>
      <c r="AD1001" s="424" t="s">
        <v>667</v>
      </c>
      <c r="AE1001" s="26" t="str">
        <f>IF($M1001=0,"",IFERROR(VLOOKUP($E1001,'SD Abgabe'!$A$32:$N$556,AE$20,FALSE),""))</f>
        <v/>
      </c>
      <c r="AF1001" s="15">
        <f t="shared" ca="1" si="325"/>
        <v>0</v>
      </c>
      <c r="AG1001">
        <f t="shared" ca="1" si="314"/>
        <v>0</v>
      </c>
      <c r="AH1001">
        <f t="shared" ca="1" si="315"/>
        <v>0</v>
      </c>
      <c r="AI1001">
        <f t="shared" ca="1" si="316"/>
        <v>0</v>
      </c>
      <c r="AJ1001">
        <f t="shared" ca="1" si="317"/>
        <v>0</v>
      </c>
      <c r="AK1001">
        <f t="shared" si="326"/>
        <v>0</v>
      </c>
      <c r="AL1001" s="28" t="e">
        <f ca="1">COUNTIF(OFFSET('SD Abgabe'!$C$32,VLOOKUP(J1001,Art_Abgabe,3,FALSE),0,VLOOKUP(J1001,Art_Abgabe,4,FALSE)-VLOOKUP(J1001,Art_Abgabe,3,FALSE)+1,1),K1001)</f>
        <v>#N/A</v>
      </c>
      <c r="AM1001" s="14">
        <f ca="1">COUNTIF(OFFSET('SD Abgabe'!$M$32,VLOOKUP(E1001,'SD Abgabe'!$A$33:$X$485,'SD Abgabe'!$X$28,FALSE),0,1,VLOOKUP(E1001,'SD Abgabe'!$A$33:$Y$485,'SD Abgabe'!$Y$28,FALSE)),M1001)</f>
        <v>0</v>
      </c>
      <c r="AN1001" s="91">
        <f t="shared" ca="1" si="318"/>
        <v>0</v>
      </c>
      <c r="AO1001" s="98">
        <f t="shared" si="327"/>
        <v>3</v>
      </c>
      <c r="AP1001" s="98">
        <f t="shared" si="319"/>
        <v>0</v>
      </c>
      <c r="AQ1001" s="17" t="str">
        <f t="shared" si="320"/>
        <v>1900-1-Abgabe</v>
      </c>
    </row>
    <row r="1002" spans="1:43">
      <c r="A1002" s="98">
        <f t="shared" si="309"/>
        <v>0</v>
      </c>
      <c r="B1002" s="98" t="str">
        <f>IF(C1002=1,SUM($C$23:C1002),"")</f>
        <v/>
      </c>
      <c r="C1002" s="98">
        <f t="shared" si="310"/>
        <v>0</v>
      </c>
      <c r="D1002" t="str">
        <f t="shared" si="321"/>
        <v>1900-1-Abgabe-</v>
      </c>
      <c r="E1002" s="7" t="str">
        <f t="shared" ca="1" si="311"/>
        <v>-</v>
      </c>
      <c r="F1002" s="7">
        <f t="shared" si="322"/>
        <v>1900</v>
      </c>
      <c r="G1002" s="7">
        <f t="shared" si="323"/>
        <v>1</v>
      </c>
      <c r="H1002" s="162">
        <f t="shared" si="294"/>
        <v>980</v>
      </c>
      <c r="I1002" s="77"/>
      <c r="J1002" s="78"/>
      <c r="K1002" s="79"/>
      <c r="L1002" s="80"/>
      <c r="M1002" s="177"/>
      <c r="N1002" s="309" t="str">
        <f t="shared" ca="1" si="312"/>
        <v/>
      </c>
      <c r="O1002" s="310" t="str">
        <f ca="1">IFERROR(IF(VLOOKUP($E1002,'SD Abgabe'!$A$32:$N$610,'SD Abgabe'!$D$28,FALSE)=0,"",VLOOKUP($E1002,'SD Abgabe'!$A$32:$N$610,'SD Abgabe'!$D$28,FALSE)),"")</f>
        <v/>
      </c>
      <c r="P1002" s="313"/>
      <c r="Q1002" s="317" t="str">
        <f>IF(OR($M1002=0,L1002&lt;&gt;0),"",IFERROR(VLOOKUP($E1002,'SD Abgabe'!$A$32:$N$610,'SD Abgabe'!$E$28,FALSE),""))</f>
        <v/>
      </c>
      <c r="R1002" s="87"/>
      <c r="S1002" s="81" t="str">
        <f t="shared" si="313"/>
        <v/>
      </c>
      <c r="T1002" s="82">
        <f>IF(M1002="Tierische Erzeugnisse",IF(OR($M1002=0,L1002&lt;&gt;0,U1002&gt;0),"",IFERROR(VLOOKUP($E1002,'SD Abgabe'!$A$32:$N$4326,'SD Abgabe'!$J$28,FALSE),0)),)</f>
        <v>0</v>
      </c>
      <c r="U1002" s="83"/>
      <c r="V1002" s="81" t="str">
        <f t="shared" si="324"/>
        <v/>
      </c>
      <c r="W1002" s="82">
        <f>IF(M1002="organische Düngemittel",IF(OR($M1002=0,L1002&lt;&gt;0,X1002&gt;0),"",IFERROR(VLOOKUP($E1002,'SD Abgabe'!$A$32:$N$4326,'SD Abgabe'!$J$28,FALSE),)),)</f>
        <v>0</v>
      </c>
      <c r="X1002" s="84"/>
      <c r="Y1002" s="85" t="str">
        <f ca="1">IFERROR(VLOOKUP($E1002,'SD Abgabe'!$A$32:$N$610,Y$20,FALSE),"")</f>
        <v/>
      </c>
      <c r="Z1002" s="86" t="str">
        <f ca="1">IFERROR(IF(AND(J1002&lt;&gt;"eigene Stoffe",VLOOKUP($E1002,'SD Abgabe'!$A$32:$N$610,'SD Abgabe'!$G$28,FALSE)=0),"",IF($L1002&lt;&gt;0,"",IFERROR(IF(AND(P1002&gt;0,O1002&lt;&gt;"",Q1002&lt;&gt;"t TM"),VLOOKUP($E1002,'SD Abgabe'!$A$32:$N$610,'SD Abgabe'!$G$28,FALSE)/O1002*P1002,VLOOKUP($E1002,'SD Abgabe'!$A$32:$N$610,'SD Abgabe'!$G$28,FALSE)),""))),"")</f>
        <v/>
      </c>
      <c r="AA1002" s="87"/>
      <c r="AB1002" s="86" t="str">
        <f ca="1">IFERROR(IF(AND(J1002&lt;&gt;"eigene Stoffe",VLOOKUP($E1002,'SD Abgabe'!$A$32:$N$610,'SD Abgabe'!$H$28,FALSE)=0),"",IF($L1002&lt;&gt;0,"",IFERROR(IF(AND(P1002&gt;0,O1002&lt;&gt;"",Q1002&lt;&gt;"t TM"),VLOOKUP($E1002,'SD Abgabe'!$A$32:$N$610,'SD Abgabe'!$H$28,FALSE)/O1002*P1002,VLOOKUP($E1002,'SD Abgabe'!$A$32:$N$610,'SD Abgabe'!$H$28,FALSE)),""))),"")</f>
        <v/>
      </c>
      <c r="AC1002" s="87"/>
      <c r="AD1002" s="424" t="s">
        <v>667</v>
      </c>
      <c r="AE1002" s="26" t="str">
        <f>IF($M1002=0,"",IFERROR(VLOOKUP($E1002,'SD Abgabe'!$A$32:$N$556,AE$20,FALSE),""))</f>
        <v/>
      </c>
      <c r="AF1002" s="15">
        <f t="shared" ca="1" si="325"/>
        <v>0</v>
      </c>
      <c r="AG1002">
        <f t="shared" ca="1" si="314"/>
        <v>0</v>
      </c>
      <c r="AH1002">
        <f t="shared" ca="1" si="315"/>
        <v>0</v>
      </c>
      <c r="AI1002">
        <f t="shared" ca="1" si="316"/>
        <v>0</v>
      </c>
      <c r="AJ1002">
        <f t="shared" ca="1" si="317"/>
        <v>0</v>
      </c>
      <c r="AK1002">
        <f t="shared" si="326"/>
        <v>0</v>
      </c>
      <c r="AL1002" s="28" t="e">
        <f ca="1">COUNTIF(OFFSET('SD Abgabe'!$C$32,VLOOKUP(J1002,Art_Abgabe,3,FALSE),0,VLOOKUP(J1002,Art_Abgabe,4,FALSE)-VLOOKUP(J1002,Art_Abgabe,3,FALSE)+1,1),K1002)</f>
        <v>#N/A</v>
      </c>
      <c r="AM1002" s="14">
        <f ca="1">COUNTIF(OFFSET('SD Abgabe'!$M$32,VLOOKUP(E1002,'SD Abgabe'!$A$33:$X$485,'SD Abgabe'!$X$28,FALSE),0,1,VLOOKUP(E1002,'SD Abgabe'!$A$33:$Y$485,'SD Abgabe'!$Y$28,FALSE)),M1002)</f>
        <v>0</v>
      </c>
      <c r="AN1002" s="91">
        <f t="shared" ca="1" si="318"/>
        <v>0</v>
      </c>
      <c r="AO1002" s="98">
        <f t="shared" si="327"/>
        <v>3</v>
      </c>
      <c r="AP1002" s="98">
        <f t="shared" si="319"/>
        <v>0</v>
      </c>
      <c r="AQ1002" s="17" t="str">
        <f t="shared" si="320"/>
        <v>1900-1-Abgabe</v>
      </c>
    </row>
    <row r="1003" spans="1:43">
      <c r="A1003" s="98">
        <f t="shared" si="309"/>
        <v>0</v>
      </c>
      <c r="B1003" s="98" t="str">
        <f>IF(C1003=1,SUM($C$23:C1003),"")</f>
        <v/>
      </c>
      <c r="C1003" s="98">
        <f t="shared" si="310"/>
        <v>0</v>
      </c>
      <c r="D1003" t="str">
        <f t="shared" si="321"/>
        <v>1900-1-Abgabe-</v>
      </c>
      <c r="E1003" s="7" t="str">
        <f t="shared" ca="1" si="311"/>
        <v>-</v>
      </c>
      <c r="F1003" s="7">
        <f t="shared" si="322"/>
        <v>1900</v>
      </c>
      <c r="G1003" s="7">
        <f t="shared" si="323"/>
        <v>1</v>
      </c>
      <c r="H1003" s="162">
        <f t="shared" si="294"/>
        <v>981</v>
      </c>
      <c r="I1003" s="77"/>
      <c r="J1003" s="78"/>
      <c r="K1003" s="79"/>
      <c r="L1003" s="80"/>
      <c r="M1003" s="177"/>
      <c r="N1003" s="309" t="str">
        <f t="shared" ca="1" si="312"/>
        <v/>
      </c>
      <c r="O1003" s="310" t="str">
        <f ca="1">IFERROR(IF(VLOOKUP($E1003,'SD Abgabe'!$A$32:$N$610,'SD Abgabe'!$D$28,FALSE)=0,"",VLOOKUP($E1003,'SD Abgabe'!$A$32:$N$610,'SD Abgabe'!$D$28,FALSE)),"")</f>
        <v/>
      </c>
      <c r="P1003" s="313"/>
      <c r="Q1003" s="317" t="str">
        <f>IF(OR($M1003=0,L1003&lt;&gt;0),"",IFERROR(VLOOKUP($E1003,'SD Abgabe'!$A$32:$N$610,'SD Abgabe'!$E$28,FALSE),""))</f>
        <v/>
      </c>
      <c r="R1003" s="87"/>
      <c r="S1003" s="81" t="str">
        <f t="shared" si="313"/>
        <v/>
      </c>
      <c r="T1003" s="82">
        <f>IF(M1003="Tierische Erzeugnisse",IF(OR($M1003=0,L1003&lt;&gt;0,U1003&gt;0),"",IFERROR(VLOOKUP($E1003,'SD Abgabe'!$A$32:$N$4326,'SD Abgabe'!$J$28,FALSE),0)),)</f>
        <v>0</v>
      </c>
      <c r="U1003" s="83"/>
      <c r="V1003" s="81" t="str">
        <f t="shared" si="324"/>
        <v/>
      </c>
      <c r="W1003" s="82">
        <f>IF(M1003="organische Düngemittel",IF(OR($M1003=0,L1003&lt;&gt;0,X1003&gt;0),"",IFERROR(VLOOKUP($E1003,'SD Abgabe'!$A$32:$N$4326,'SD Abgabe'!$J$28,FALSE),)),)</f>
        <v>0</v>
      </c>
      <c r="X1003" s="84"/>
      <c r="Y1003" s="85" t="str">
        <f ca="1">IFERROR(VLOOKUP($E1003,'SD Abgabe'!$A$32:$N$610,Y$20,FALSE),"")</f>
        <v/>
      </c>
      <c r="Z1003" s="86" t="str">
        <f ca="1">IFERROR(IF(AND(J1003&lt;&gt;"eigene Stoffe",VLOOKUP($E1003,'SD Abgabe'!$A$32:$N$610,'SD Abgabe'!$G$28,FALSE)=0),"",IF($L1003&lt;&gt;0,"",IFERROR(IF(AND(P1003&gt;0,O1003&lt;&gt;"",Q1003&lt;&gt;"t TM"),VLOOKUP($E1003,'SD Abgabe'!$A$32:$N$610,'SD Abgabe'!$G$28,FALSE)/O1003*P1003,VLOOKUP($E1003,'SD Abgabe'!$A$32:$N$610,'SD Abgabe'!$G$28,FALSE)),""))),"")</f>
        <v/>
      </c>
      <c r="AA1003" s="87"/>
      <c r="AB1003" s="86" t="str">
        <f ca="1">IFERROR(IF(AND(J1003&lt;&gt;"eigene Stoffe",VLOOKUP($E1003,'SD Abgabe'!$A$32:$N$610,'SD Abgabe'!$H$28,FALSE)=0),"",IF($L1003&lt;&gt;0,"",IFERROR(IF(AND(P1003&gt;0,O1003&lt;&gt;"",Q1003&lt;&gt;"t TM"),VLOOKUP($E1003,'SD Abgabe'!$A$32:$N$610,'SD Abgabe'!$H$28,FALSE)/O1003*P1003,VLOOKUP($E1003,'SD Abgabe'!$A$32:$N$610,'SD Abgabe'!$H$28,FALSE)),""))),"")</f>
        <v/>
      </c>
      <c r="AC1003" s="87"/>
      <c r="AD1003" s="424" t="s">
        <v>667</v>
      </c>
      <c r="AE1003" s="26" t="str">
        <f>IF($M1003=0,"",IFERROR(VLOOKUP($E1003,'SD Abgabe'!$A$32:$N$556,AE$20,FALSE),""))</f>
        <v/>
      </c>
      <c r="AF1003" s="15">
        <f t="shared" ca="1" si="325"/>
        <v>0</v>
      </c>
      <c r="AG1003">
        <f t="shared" ca="1" si="314"/>
        <v>0</v>
      </c>
      <c r="AH1003">
        <f t="shared" ca="1" si="315"/>
        <v>0</v>
      </c>
      <c r="AI1003">
        <f t="shared" ca="1" si="316"/>
        <v>0</v>
      </c>
      <c r="AJ1003">
        <f t="shared" ca="1" si="317"/>
        <v>0</v>
      </c>
      <c r="AK1003">
        <f t="shared" si="326"/>
        <v>0</v>
      </c>
      <c r="AL1003" s="28" t="e">
        <f ca="1">COUNTIF(OFFSET('SD Abgabe'!$C$32,VLOOKUP(J1003,Art_Abgabe,3,FALSE),0,VLOOKUP(J1003,Art_Abgabe,4,FALSE)-VLOOKUP(J1003,Art_Abgabe,3,FALSE)+1,1),K1003)</f>
        <v>#N/A</v>
      </c>
      <c r="AM1003" s="14">
        <f ca="1">COUNTIF(OFFSET('SD Abgabe'!$M$32,VLOOKUP(E1003,'SD Abgabe'!$A$33:$X$485,'SD Abgabe'!$X$28,FALSE),0,1,VLOOKUP(E1003,'SD Abgabe'!$A$33:$Y$485,'SD Abgabe'!$Y$28,FALSE)),M1003)</f>
        <v>0</v>
      </c>
      <c r="AN1003" s="91">
        <f t="shared" ca="1" si="318"/>
        <v>0</v>
      </c>
      <c r="AO1003" s="98">
        <f t="shared" si="327"/>
        <v>3</v>
      </c>
      <c r="AP1003" s="98">
        <f t="shared" si="319"/>
        <v>0</v>
      </c>
      <c r="AQ1003" s="17" t="str">
        <f t="shared" si="320"/>
        <v>1900-1-Abgabe</v>
      </c>
    </row>
    <row r="1004" spans="1:43">
      <c r="A1004" s="98">
        <f t="shared" si="309"/>
        <v>0</v>
      </c>
      <c r="B1004" s="98" t="str">
        <f>IF(C1004=1,SUM($C$23:C1004),"")</f>
        <v/>
      </c>
      <c r="C1004" s="98">
        <f t="shared" si="310"/>
        <v>0</v>
      </c>
      <c r="D1004" t="str">
        <f t="shared" si="321"/>
        <v>1900-1-Abgabe-</v>
      </c>
      <c r="E1004" s="7" t="str">
        <f t="shared" ca="1" si="311"/>
        <v>-</v>
      </c>
      <c r="F1004" s="7">
        <f t="shared" si="322"/>
        <v>1900</v>
      </c>
      <c r="G1004" s="7">
        <f t="shared" si="323"/>
        <v>1</v>
      </c>
      <c r="H1004" s="162">
        <f t="shared" si="294"/>
        <v>982</v>
      </c>
      <c r="I1004" s="77"/>
      <c r="J1004" s="78"/>
      <c r="K1004" s="79"/>
      <c r="L1004" s="80"/>
      <c r="M1004" s="177"/>
      <c r="N1004" s="309" t="str">
        <f t="shared" ca="1" si="312"/>
        <v/>
      </c>
      <c r="O1004" s="310" t="str">
        <f ca="1">IFERROR(IF(VLOOKUP($E1004,'SD Abgabe'!$A$32:$N$610,'SD Abgabe'!$D$28,FALSE)=0,"",VLOOKUP($E1004,'SD Abgabe'!$A$32:$N$610,'SD Abgabe'!$D$28,FALSE)),"")</f>
        <v/>
      </c>
      <c r="P1004" s="313"/>
      <c r="Q1004" s="317" t="str">
        <f>IF(OR($M1004=0,L1004&lt;&gt;0),"",IFERROR(VLOOKUP($E1004,'SD Abgabe'!$A$32:$N$610,'SD Abgabe'!$E$28,FALSE),""))</f>
        <v/>
      </c>
      <c r="R1004" s="87"/>
      <c r="S1004" s="81" t="str">
        <f t="shared" si="313"/>
        <v/>
      </c>
      <c r="T1004" s="82">
        <f>IF(M1004="Tierische Erzeugnisse",IF(OR($M1004=0,L1004&lt;&gt;0,U1004&gt;0),"",IFERROR(VLOOKUP($E1004,'SD Abgabe'!$A$32:$N$4326,'SD Abgabe'!$J$28,FALSE),0)),)</f>
        <v>0</v>
      </c>
      <c r="U1004" s="83"/>
      <c r="V1004" s="81" t="str">
        <f t="shared" si="324"/>
        <v/>
      </c>
      <c r="W1004" s="82">
        <f>IF(M1004="organische Düngemittel",IF(OR($M1004=0,L1004&lt;&gt;0,X1004&gt;0),"",IFERROR(VLOOKUP($E1004,'SD Abgabe'!$A$32:$N$4326,'SD Abgabe'!$J$28,FALSE),)),)</f>
        <v>0</v>
      </c>
      <c r="X1004" s="84"/>
      <c r="Y1004" s="85" t="str">
        <f ca="1">IFERROR(VLOOKUP($E1004,'SD Abgabe'!$A$32:$N$610,Y$20,FALSE),"")</f>
        <v/>
      </c>
      <c r="Z1004" s="86" t="str">
        <f ca="1">IFERROR(IF(AND(J1004&lt;&gt;"eigene Stoffe",VLOOKUP($E1004,'SD Abgabe'!$A$32:$N$610,'SD Abgabe'!$G$28,FALSE)=0),"",IF($L1004&lt;&gt;0,"",IFERROR(IF(AND(P1004&gt;0,O1004&lt;&gt;"",Q1004&lt;&gt;"t TM"),VLOOKUP($E1004,'SD Abgabe'!$A$32:$N$610,'SD Abgabe'!$G$28,FALSE)/O1004*P1004,VLOOKUP($E1004,'SD Abgabe'!$A$32:$N$610,'SD Abgabe'!$G$28,FALSE)),""))),"")</f>
        <v/>
      </c>
      <c r="AA1004" s="87"/>
      <c r="AB1004" s="86" t="str">
        <f ca="1">IFERROR(IF(AND(J1004&lt;&gt;"eigene Stoffe",VLOOKUP($E1004,'SD Abgabe'!$A$32:$N$610,'SD Abgabe'!$H$28,FALSE)=0),"",IF($L1004&lt;&gt;0,"",IFERROR(IF(AND(P1004&gt;0,O1004&lt;&gt;"",Q1004&lt;&gt;"t TM"),VLOOKUP($E1004,'SD Abgabe'!$A$32:$N$610,'SD Abgabe'!$H$28,FALSE)/O1004*P1004,VLOOKUP($E1004,'SD Abgabe'!$A$32:$N$610,'SD Abgabe'!$H$28,FALSE)),""))),"")</f>
        <v/>
      </c>
      <c r="AC1004" s="87"/>
      <c r="AD1004" s="424" t="s">
        <v>667</v>
      </c>
      <c r="AE1004" s="26" t="str">
        <f>IF($M1004=0,"",IFERROR(VLOOKUP($E1004,'SD Abgabe'!$A$32:$N$556,AE$20,FALSE),""))</f>
        <v/>
      </c>
      <c r="AF1004" s="15">
        <f t="shared" ca="1" si="325"/>
        <v>0</v>
      </c>
      <c r="AG1004">
        <f t="shared" ca="1" si="314"/>
        <v>0</v>
      </c>
      <c r="AH1004">
        <f t="shared" ca="1" si="315"/>
        <v>0</v>
      </c>
      <c r="AI1004">
        <f t="shared" ca="1" si="316"/>
        <v>0</v>
      </c>
      <c r="AJ1004">
        <f t="shared" ca="1" si="317"/>
        <v>0</v>
      </c>
      <c r="AK1004">
        <f t="shared" si="326"/>
        <v>0</v>
      </c>
      <c r="AL1004" s="28" t="e">
        <f ca="1">COUNTIF(OFFSET('SD Abgabe'!$C$32,VLOOKUP(J1004,Art_Abgabe,3,FALSE),0,VLOOKUP(J1004,Art_Abgabe,4,FALSE)-VLOOKUP(J1004,Art_Abgabe,3,FALSE)+1,1),K1004)</f>
        <v>#N/A</v>
      </c>
      <c r="AM1004" s="14">
        <f ca="1">COUNTIF(OFFSET('SD Abgabe'!$M$32,VLOOKUP(E1004,'SD Abgabe'!$A$33:$X$485,'SD Abgabe'!$X$28,FALSE),0,1,VLOOKUP(E1004,'SD Abgabe'!$A$33:$Y$485,'SD Abgabe'!$Y$28,FALSE)),M1004)</f>
        <v>0</v>
      </c>
      <c r="AN1004" s="91">
        <f t="shared" ca="1" si="318"/>
        <v>0</v>
      </c>
      <c r="AO1004" s="98">
        <f t="shared" si="327"/>
        <v>3</v>
      </c>
      <c r="AP1004" s="98">
        <f t="shared" si="319"/>
        <v>0</v>
      </c>
      <c r="AQ1004" s="17" t="str">
        <f t="shared" si="320"/>
        <v>1900-1-Abgabe</v>
      </c>
    </row>
    <row r="1005" spans="1:43">
      <c r="A1005" s="98">
        <f t="shared" si="309"/>
        <v>0</v>
      </c>
      <c r="B1005" s="98" t="str">
        <f>IF(C1005=1,SUM($C$23:C1005),"")</f>
        <v/>
      </c>
      <c r="C1005" s="98">
        <f t="shared" si="310"/>
        <v>0</v>
      </c>
      <c r="D1005" t="str">
        <f t="shared" si="321"/>
        <v>1900-1-Abgabe-</v>
      </c>
      <c r="E1005" s="7" t="str">
        <f t="shared" ca="1" si="311"/>
        <v>-</v>
      </c>
      <c r="F1005" s="7">
        <f t="shared" si="322"/>
        <v>1900</v>
      </c>
      <c r="G1005" s="7">
        <f t="shared" si="323"/>
        <v>1</v>
      </c>
      <c r="H1005" s="162">
        <f t="shared" si="294"/>
        <v>983</v>
      </c>
      <c r="I1005" s="77"/>
      <c r="J1005" s="78"/>
      <c r="K1005" s="79"/>
      <c r="L1005" s="80"/>
      <c r="M1005" s="177"/>
      <c r="N1005" s="309" t="str">
        <f t="shared" ca="1" si="312"/>
        <v/>
      </c>
      <c r="O1005" s="310" t="str">
        <f ca="1">IFERROR(IF(VLOOKUP($E1005,'SD Abgabe'!$A$32:$N$610,'SD Abgabe'!$D$28,FALSE)=0,"",VLOOKUP($E1005,'SD Abgabe'!$A$32:$N$610,'SD Abgabe'!$D$28,FALSE)),"")</f>
        <v/>
      </c>
      <c r="P1005" s="313"/>
      <c r="Q1005" s="317" t="str">
        <f>IF(OR($M1005=0,L1005&lt;&gt;0),"",IFERROR(VLOOKUP($E1005,'SD Abgabe'!$A$32:$N$610,'SD Abgabe'!$E$28,FALSE),""))</f>
        <v/>
      </c>
      <c r="R1005" s="87"/>
      <c r="S1005" s="81" t="str">
        <f t="shared" si="313"/>
        <v/>
      </c>
      <c r="T1005" s="82">
        <f>IF(M1005="Tierische Erzeugnisse",IF(OR($M1005=0,L1005&lt;&gt;0,U1005&gt;0),"",IFERROR(VLOOKUP($E1005,'SD Abgabe'!$A$32:$N$4326,'SD Abgabe'!$J$28,FALSE),0)),)</f>
        <v>0</v>
      </c>
      <c r="U1005" s="83"/>
      <c r="V1005" s="81" t="str">
        <f t="shared" si="324"/>
        <v/>
      </c>
      <c r="W1005" s="82">
        <f>IF(M1005="organische Düngemittel",IF(OR($M1005=0,L1005&lt;&gt;0,X1005&gt;0),"",IFERROR(VLOOKUP($E1005,'SD Abgabe'!$A$32:$N$4326,'SD Abgabe'!$J$28,FALSE),)),)</f>
        <v>0</v>
      </c>
      <c r="X1005" s="84"/>
      <c r="Y1005" s="85" t="str">
        <f ca="1">IFERROR(VLOOKUP($E1005,'SD Abgabe'!$A$32:$N$610,Y$20,FALSE),"")</f>
        <v/>
      </c>
      <c r="Z1005" s="86" t="str">
        <f ca="1">IFERROR(IF(AND(J1005&lt;&gt;"eigene Stoffe",VLOOKUP($E1005,'SD Abgabe'!$A$32:$N$610,'SD Abgabe'!$G$28,FALSE)=0),"",IF($L1005&lt;&gt;0,"",IFERROR(IF(AND(P1005&gt;0,O1005&lt;&gt;"",Q1005&lt;&gt;"t TM"),VLOOKUP($E1005,'SD Abgabe'!$A$32:$N$610,'SD Abgabe'!$G$28,FALSE)/O1005*P1005,VLOOKUP($E1005,'SD Abgabe'!$A$32:$N$610,'SD Abgabe'!$G$28,FALSE)),""))),"")</f>
        <v/>
      </c>
      <c r="AA1005" s="87"/>
      <c r="AB1005" s="86" t="str">
        <f ca="1">IFERROR(IF(AND(J1005&lt;&gt;"eigene Stoffe",VLOOKUP($E1005,'SD Abgabe'!$A$32:$N$610,'SD Abgabe'!$H$28,FALSE)=0),"",IF($L1005&lt;&gt;0,"",IFERROR(IF(AND(P1005&gt;0,O1005&lt;&gt;"",Q1005&lt;&gt;"t TM"),VLOOKUP($E1005,'SD Abgabe'!$A$32:$N$610,'SD Abgabe'!$H$28,FALSE)/O1005*P1005,VLOOKUP($E1005,'SD Abgabe'!$A$32:$N$610,'SD Abgabe'!$H$28,FALSE)),""))),"")</f>
        <v/>
      </c>
      <c r="AC1005" s="87"/>
      <c r="AD1005" s="424" t="s">
        <v>667</v>
      </c>
      <c r="AE1005" s="26" t="str">
        <f>IF($M1005=0,"",IFERROR(VLOOKUP($E1005,'SD Abgabe'!$A$32:$N$556,AE$20,FALSE),""))</f>
        <v/>
      </c>
      <c r="AF1005" s="15">
        <f t="shared" ca="1" si="325"/>
        <v>0</v>
      </c>
      <c r="AG1005">
        <f t="shared" ca="1" si="314"/>
        <v>0</v>
      </c>
      <c r="AH1005">
        <f t="shared" ca="1" si="315"/>
        <v>0</v>
      </c>
      <c r="AI1005">
        <f t="shared" ca="1" si="316"/>
        <v>0</v>
      </c>
      <c r="AJ1005">
        <f t="shared" ca="1" si="317"/>
        <v>0</v>
      </c>
      <c r="AK1005">
        <f t="shared" si="326"/>
        <v>0</v>
      </c>
      <c r="AL1005" s="28" t="e">
        <f ca="1">COUNTIF(OFFSET('SD Abgabe'!$C$32,VLOOKUP(J1005,Art_Abgabe,3,FALSE),0,VLOOKUP(J1005,Art_Abgabe,4,FALSE)-VLOOKUP(J1005,Art_Abgabe,3,FALSE)+1,1),K1005)</f>
        <v>#N/A</v>
      </c>
      <c r="AM1005" s="14">
        <f ca="1">COUNTIF(OFFSET('SD Abgabe'!$M$32,VLOOKUP(E1005,'SD Abgabe'!$A$33:$X$485,'SD Abgabe'!$X$28,FALSE),0,1,VLOOKUP(E1005,'SD Abgabe'!$A$33:$Y$485,'SD Abgabe'!$Y$28,FALSE)),M1005)</f>
        <v>0</v>
      </c>
      <c r="AN1005" s="91">
        <f t="shared" ca="1" si="318"/>
        <v>0</v>
      </c>
      <c r="AO1005" s="98">
        <f t="shared" si="327"/>
        <v>3</v>
      </c>
      <c r="AP1005" s="98">
        <f t="shared" si="319"/>
        <v>0</v>
      </c>
      <c r="AQ1005" s="17" t="str">
        <f t="shared" si="320"/>
        <v>1900-1-Abgabe</v>
      </c>
    </row>
    <row r="1006" spans="1:43">
      <c r="A1006" s="98">
        <f t="shared" si="309"/>
        <v>0</v>
      </c>
      <c r="B1006" s="98" t="str">
        <f>IF(C1006=1,SUM($C$23:C1006),"")</f>
        <v/>
      </c>
      <c r="C1006" s="98">
        <f t="shared" si="310"/>
        <v>0</v>
      </c>
      <c r="D1006" t="str">
        <f t="shared" si="321"/>
        <v>1900-1-Abgabe-</v>
      </c>
      <c r="E1006" s="7" t="str">
        <f t="shared" ca="1" si="311"/>
        <v>-</v>
      </c>
      <c r="F1006" s="7">
        <f t="shared" si="322"/>
        <v>1900</v>
      </c>
      <c r="G1006" s="7">
        <f t="shared" si="323"/>
        <v>1</v>
      </c>
      <c r="H1006" s="162">
        <f t="shared" si="294"/>
        <v>984</v>
      </c>
      <c r="I1006" s="77"/>
      <c r="J1006" s="78"/>
      <c r="K1006" s="79"/>
      <c r="L1006" s="80"/>
      <c r="M1006" s="177"/>
      <c r="N1006" s="309" t="str">
        <f t="shared" ca="1" si="312"/>
        <v/>
      </c>
      <c r="O1006" s="310" t="str">
        <f ca="1">IFERROR(IF(VLOOKUP($E1006,'SD Abgabe'!$A$32:$N$610,'SD Abgabe'!$D$28,FALSE)=0,"",VLOOKUP($E1006,'SD Abgabe'!$A$32:$N$610,'SD Abgabe'!$D$28,FALSE)),"")</f>
        <v/>
      </c>
      <c r="P1006" s="313"/>
      <c r="Q1006" s="317" t="str">
        <f>IF(OR($M1006=0,L1006&lt;&gt;0),"",IFERROR(VLOOKUP($E1006,'SD Abgabe'!$A$32:$N$610,'SD Abgabe'!$E$28,FALSE),""))</f>
        <v/>
      </c>
      <c r="R1006" s="87"/>
      <c r="S1006" s="81" t="str">
        <f t="shared" si="313"/>
        <v/>
      </c>
      <c r="T1006" s="82">
        <f>IF(M1006="Tierische Erzeugnisse",IF(OR($M1006=0,L1006&lt;&gt;0,U1006&gt;0),"",IFERROR(VLOOKUP($E1006,'SD Abgabe'!$A$32:$N$4326,'SD Abgabe'!$J$28,FALSE),0)),)</f>
        <v>0</v>
      </c>
      <c r="U1006" s="83"/>
      <c r="V1006" s="81" t="str">
        <f t="shared" si="324"/>
        <v/>
      </c>
      <c r="W1006" s="82">
        <f>IF(M1006="organische Düngemittel",IF(OR($M1006=0,L1006&lt;&gt;0,X1006&gt;0),"",IFERROR(VLOOKUP($E1006,'SD Abgabe'!$A$32:$N$4326,'SD Abgabe'!$J$28,FALSE),)),)</f>
        <v>0</v>
      </c>
      <c r="X1006" s="84"/>
      <c r="Y1006" s="85" t="str">
        <f ca="1">IFERROR(VLOOKUP($E1006,'SD Abgabe'!$A$32:$N$610,Y$20,FALSE),"")</f>
        <v/>
      </c>
      <c r="Z1006" s="86" t="str">
        <f ca="1">IFERROR(IF(AND(J1006&lt;&gt;"eigene Stoffe",VLOOKUP($E1006,'SD Abgabe'!$A$32:$N$610,'SD Abgabe'!$G$28,FALSE)=0),"",IF($L1006&lt;&gt;0,"",IFERROR(IF(AND(P1006&gt;0,O1006&lt;&gt;"",Q1006&lt;&gt;"t TM"),VLOOKUP($E1006,'SD Abgabe'!$A$32:$N$610,'SD Abgabe'!$G$28,FALSE)/O1006*P1006,VLOOKUP($E1006,'SD Abgabe'!$A$32:$N$610,'SD Abgabe'!$G$28,FALSE)),""))),"")</f>
        <v/>
      </c>
      <c r="AA1006" s="87"/>
      <c r="AB1006" s="86" t="str">
        <f ca="1">IFERROR(IF(AND(J1006&lt;&gt;"eigene Stoffe",VLOOKUP($E1006,'SD Abgabe'!$A$32:$N$610,'SD Abgabe'!$H$28,FALSE)=0),"",IF($L1006&lt;&gt;0,"",IFERROR(IF(AND(P1006&gt;0,O1006&lt;&gt;"",Q1006&lt;&gt;"t TM"),VLOOKUP($E1006,'SD Abgabe'!$A$32:$N$610,'SD Abgabe'!$H$28,FALSE)/O1006*P1006,VLOOKUP($E1006,'SD Abgabe'!$A$32:$N$610,'SD Abgabe'!$H$28,FALSE)),""))),"")</f>
        <v/>
      </c>
      <c r="AC1006" s="87"/>
      <c r="AD1006" s="424" t="s">
        <v>667</v>
      </c>
      <c r="AE1006" s="26" t="str">
        <f>IF($M1006=0,"",IFERROR(VLOOKUP($E1006,'SD Abgabe'!$A$32:$N$556,AE$20,FALSE),""))</f>
        <v/>
      </c>
      <c r="AF1006" s="15">
        <f t="shared" ca="1" si="325"/>
        <v>0</v>
      </c>
      <c r="AG1006">
        <f t="shared" ca="1" si="314"/>
        <v>0</v>
      </c>
      <c r="AH1006">
        <f t="shared" ca="1" si="315"/>
        <v>0</v>
      </c>
      <c r="AI1006">
        <f t="shared" ca="1" si="316"/>
        <v>0</v>
      </c>
      <c r="AJ1006">
        <f t="shared" ca="1" si="317"/>
        <v>0</v>
      </c>
      <c r="AK1006">
        <f t="shared" si="326"/>
        <v>0</v>
      </c>
      <c r="AL1006" s="28" t="e">
        <f ca="1">COUNTIF(OFFSET('SD Abgabe'!$C$32,VLOOKUP(J1006,Art_Abgabe,3,FALSE),0,VLOOKUP(J1006,Art_Abgabe,4,FALSE)-VLOOKUP(J1006,Art_Abgabe,3,FALSE)+1,1),K1006)</f>
        <v>#N/A</v>
      </c>
      <c r="AM1006" s="14">
        <f ca="1">COUNTIF(OFFSET('SD Abgabe'!$M$32,VLOOKUP(E1006,'SD Abgabe'!$A$33:$X$485,'SD Abgabe'!$X$28,FALSE),0,1,VLOOKUP(E1006,'SD Abgabe'!$A$33:$Y$485,'SD Abgabe'!$Y$28,FALSE)),M1006)</f>
        <v>0</v>
      </c>
      <c r="AN1006" s="91">
        <f t="shared" ca="1" si="318"/>
        <v>0</v>
      </c>
      <c r="AO1006" s="98">
        <f t="shared" si="327"/>
        <v>3</v>
      </c>
      <c r="AP1006" s="98">
        <f t="shared" si="319"/>
        <v>0</v>
      </c>
      <c r="AQ1006" s="17" t="str">
        <f t="shared" si="320"/>
        <v>1900-1-Abgabe</v>
      </c>
    </row>
    <row r="1007" spans="1:43">
      <c r="A1007" s="98">
        <f t="shared" si="309"/>
        <v>0</v>
      </c>
      <c r="B1007" s="98" t="str">
        <f>IF(C1007=1,SUM($C$23:C1007),"")</f>
        <v/>
      </c>
      <c r="C1007" s="98">
        <f t="shared" si="310"/>
        <v>0</v>
      </c>
      <c r="D1007" t="str">
        <f t="shared" si="321"/>
        <v>1900-1-Abgabe-</v>
      </c>
      <c r="E1007" s="7" t="str">
        <f t="shared" ca="1" si="311"/>
        <v>-</v>
      </c>
      <c r="F1007" s="7">
        <f t="shared" si="322"/>
        <v>1900</v>
      </c>
      <c r="G1007" s="7">
        <f t="shared" si="323"/>
        <v>1</v>
      </c>
      <c r="H1007" s="162">
        <f t="shared" si="294"/>
        <v>985</v>
      </c>
      <c r="I1007" s="77"/>
      <c r="J1007" s="78"/>
      <c r="K1007" s="79"/>
      <c r="L1007" s="80"/>
      <c r="M1007" s="177"/>
      <c r="N1007" s="309" t="str">
        <f t="shared" ca="1" si="312"/>
        <v/>
      </c>
      <c r="O1007" s="310" t="str">
        <f ca="1">IFERROR(IF(VLOOKUP($E1007,'SD Abgabe'!$A$32:$N$610,'SD Abgabe'!$D$28,FALSE)=0,"",VLOOKUP($E1007,'SD Abgabe'!$A$32:$N$610,'SD Abgabe'!$D$28,FALSE)),"")</f>
        <v/>
      </c>
      <c r="P1007" s="313"/>
      <c r="Q1007" s="317" t="str">
        <f>IF(OR($M1007=0,L1007&lt;&gt;0),"",IFERROR(VLOOKUP($E1007,'SD Abgabe'!$A$32:$N$610,'SD Abgabe'!$E$28,FALSE),""))</f>
        <v/>
      </c>
      <c r="R1007" s="87"/>
      <c r="S1007" s="81" t="str">
        <f t="shared" si="313"/>
        <v/>
      </c>
      <c r="T1007" s="82">
        <f>IF(M1007="Tierische Erzeugnisse",IF(OR($M1007=0,L1007&lt;&gt;0,U1007&gt;0),"",IFERROR(VLOOKUP($E1007,'SD Abgabe'!$A$32:$N$4326,'SD Abgabe'!$J$28,FALSE),0)),)</f>
        <v>0</v>
      </c>
      <c r="U1007" s="83"/>
      <c r="V1007" s="81" t="str">
        <f t="shared" si="324"/>
        <v/>
      </c>
      <c r="W1007" s="82">
        <f>IF(M1007="organische Düngemittel",IF(OR($M1007=0,L1007&lt;&gt;0,X1007&gt;0),"",IFERROR(VLOOKUP($E1007,'SD Abgabe'!$A$32:$N$4326,'SD Abgabe'!$J$28,FALSE),)),)</f>
        <v>0</v>
      </c>
      <c r="X1007" s="84"/>
      <c r="Y1007" s="85" t="str">
        <f ca="1">IFERROR(VLOOKUP($E1007,'SD Abgabe'!$A$32:$N$610,Y$20,FALSE),"")</f>
        <v/>
      </c>
      <c r="Z1007" s="86" t="str">
        <f ca="1">IFERROR(IF(AND(J1007&lt;&gt;"eigene Stoffe",VLOOKUP($E1007,'SD Abgabe'!$A$32:$N$610,'SD Abgabe'!$G$28,FALSE)=0),"",IF($L1007&lt;&gt;0,"",IFERROR(IF(AND(P1007&gt;0,O1007&lt;&gt;"",Q1007&lt;&gt;"t TM"),VLOOKUP($E1007,'SD Abgabe'!$A$32:$N$610,'SD Abgabe'!$G$28,FALSE)/O1007*P1007,VLOOKUP($E1007,'SD Abgabe'!$A$32:$N$610,'SD Abgabe'!$G$28,FALSE)),""))),"")</f>
        <v/>
      </c>
      <c r="AA1007" s="87"/>
      <c r="AB1007" s="86" t="str">
        <f ca="1">IFERROR(IF(AND(J1007&lt;&gt;"eigene Stoffe",VLOOKUP($E1007,'SD Abgabe'!$A$32:$N$610,'SD Abgabe'!$H$28,FALSE)=0),"",IF($L1007&lt;&gt;0,"",IFERROR(IF(AND(P1007&gt;0,O1007&lt;&gt;"",Q1007&lt;&gt;"t TM"),VLOOKUP($E1007,'SD Abgabe'!$A$32:$N$610,'SD Abgabe'!$H$28,FALSE)/O1007*P1007,VLOOKUP($E1007,'SD Abgabe'!$A$32:$N$610,'SD Abgabe'!$H$28,FALSE)),""))),"")</f>
        <v/>
      </c>
      <c r="AC1007" s="87"/>
      <c r="AD1007" s="424" t="s">
        <v>667</v>
      </c>
      <c r="AE1007" s="26" t="str">
        <f>IF($M1007=0,"",IFERROR(VLOOKUP($E1007,'SD Abgabe'!$A$32:$N$556,AE$20,FALSE),""))</f>
        <v/>
      </c>
      <c r="AF1007" s="15">
        <f t="shared" ca="1" si="325"/>
        <v>0</v>
      </c>
      <c r="AG1007">
        <f t="shared" ca="1" si="314"/>
        <v>0</v>
      </c>
      <c r="AH1007">
        <f t="shared" ca="1" si="315"/>
        <v>0</v>
      </c>
      <c r="AI1007">
        <f t="shared" ca="1" si="316"/>
        <v>0</v>
      </c>
      <c r="AJ1007">
        <f t="shared" ca="1" si="317"/>
        <v>0</v>
      </c>
      <c r="AK1007">
        <f t="shared" si="326"/>
        <v>0</v>
      </c>
      <c r="AL1007" s="28" t="e">
        <f ca="1">COUNTIF(OFFSET('SD Abgabe'!$C$32,VLOOKUP(J1007,Art_Abgabe,3,FALSE),0,VLOOKUP(J1007,Art_Abgabe,4,FALSE)-VLOOKUP(J1007,Art_Abgabe,3,FALSE)+1,1),K1007)</f>
        <v>#N/A</v>
      </c>
      <c r="AM1007" s="14">
        <f ca="1">COUNTIF(OFFSET('SD Abgabe'!$M$32,VLOOKUP(E1007,'SD Abgabe'!$A$33:$X$485,'SD Abgabe'!$X$28,FALSE),0,1,VLOOKUP(E1007,'SD Abgabe'!$A$33:$Y$485,'SD Abgabe'!$Y$28,FALSE)),M1007)</f>
        <v>0</v>
      </c>
      <c r="AN1007" s="91">
        <f t="shared" ca="1" si="318"/>
        <v>0</v>
      </c>
      <c r="AO1007" s="98">
        <f t="shared" si="327"/>
        <v>3</v>
      </c>
      <c r="AP1007" s="98">
        <f t="shared" si="319"/>
        <v>0</v>
      </c>
      <c r="AQ1007" s="17" t="str">
        <f t="shared" si="320"/>
        <v>1900-1-Abgabe</v>
      </c>
    </row>
    <row r="1008" spans="1:43">
      <c r="A1008" s="98">
        <f t="shared" si="309"/>
        <v>0</v>
      </c>
      <c r="B1008" s="98" t="str">
        <f>IF(C1008=1,SUM($C$23:C1008),"")</f>
        <v/>
      </c>
      <c r="C1008" s="98">
        <f t="shared" si="310"/>
        <v>0</v>
      </c>
      <c r="D1008" t="str">
        <f t="shared" si="321"/>
        <v>1900-1-Abgabe-</v>
      </c>
      <c r="E1008" s="7" t="str">
        <f t="shared" ca="1" si="311"/>
        <v>-</v>
      </c>
      <c r="F1008" s="7">
        <f t="shared" si="322"/>
        <v>1900</v>
      </c>
      <c r="G1008" s="7">
        <f t="shared" si="323"/>
        <v>1</v>
      </c>
      <c r="H1008" s="162">
        <f t="shared" si="294"/>
        <v>986</v>
      </c>
      <c r="I1008" s="77"/>
      <c r="J1008" s="78"/>
      <c r="K1008" s="79"/>
      <c r="L1008" s="80"/>
      <c r="M1008" s="177"/>
      <c r="N1008" s="309" t="str">
        <f t="shared" ca="1" si="312"/>
        <v/>
      </c>
      <c r="O1008" s="310" t="str">
        <f ca="1">IFERROR(IF(VLOOKUP($E1008,'SD Abgabe'!$A$32:$N$610,'SD Abgabe'!$D$28,FALSE)=0,"",VLOOKUP($E1008,'SD Abgabe'!$A$32:$N$610,'SD Abgabe'!$D$28,FALSE)),"")</f>
        <v/>
      </c>
      <c r="P1008" s="313"/>
      <c r="Q1008" s="317" t="str">
        <f>IF(OR($M1008=0,L1008&lt;&gt;0),"",IFERROR(VLOOKUP($E1008,'SD Abgabe'!$A$32:$N$610,'SD Abgabe'!$E$28,FALSE),""))</f>
        <v/>
      </c>
      <c r="R1008" s="87"/>
      <c r="S1008" s="81" t="str">
        <f t="shared" si="313"/>
        <v/>
      </c>
      <c r="T1008" s="82">
        <f>IF(M1008="Tierische Erzeugnisse",IF(OR($M1008=0,L1008&lt;&gt;0,U1008&gt;0),"",IFERROR(VLOOKUP($E1008,'SD Abgabe'!$A$32:$N$4326,'SD Abgabe'!$J$28,FALSE),0)),)</f>
        <v>0</v>
      </c>
      <c r="U1008" s="83"/>
      <c r="V1008" s="81" t="str">
        <f t="shared" si="324"/>
        <v/>
      </c>
      <c r="W1008" s="82">
        <f>IF(M1008="organische Düngemittel",IF(OR($M1008=0,L1008&lt;&gt;0,X1008&gt;0),"",IFERROR(VLOOKUP($E1008,'SD Abgabe'!$A$32:$N$4326,'SD Abgabe'!$J$28,FALSE),)),)</f>
        <v>0</v>
      </c>
      <c r="X1008" s="84"/>
      <c r="Y1008" s="85" t="str">
        <f ca="1">IFERROR(VLOOKUP($E1008,'SD Abgabe'!$A$32:$N$610,Y$20,FALSE),"")</f>
        <v/>
      </c>
      <c r="Z1008" s="86" t="str">
        <f ca="1">IFERROR(IF(AND(J1008&lt;&gt;"eigene Stoffe",VLOOKUP($E1008,'SD Abgabe'!$A$32:$N$610,'SD Abgabe'!$G$28,FALSE)=0),"",IF($L1008&lt;&gt;0,"",IFERROR(IF(AND(P1008&gt;0,O1008&lt;&gt;"",Q1008&lt;&gt;"t TM"),VLOOKUP($E1008,'SD Abgabe'!$A$32:$N$610,'SD Abgabe'!$G$28,FALSE)/O1008*P1008,VLOOKUP($E1008,'SD Abgabe'!$A$32:$N$610,'SD Abgabe'!$G$28,FALSE)),""))),"")</f>
        <v/>
      </c>
      <c r="AA1008" s="87"/>
      <c r="AB1008" s="86" t="str">
        <f ca="1">IFERROR(IF(AND(J1008&lt;&gt;"eigene Stoffe",VLOOKUP($E1008,'SD Abgabe'!$A$32:$N$610,'SD Abgabe'!$H$28,FALSE)=0),"",IF($L1008&lt;&gt;0,"",IFERROR(IF(AND(P1008&gt;0,O1008&lt;&gt;"",Q1008&lt;&gt;"t TM"),VLOOKUP($E1008,'SD Abgabe'!$A$32:$N$610,'SD Abgabe'!$H$28,FALSE)/O1008*P1008,VLOOKUP($E1008,'SD Abgabe'!$A$32:$N$610,'SD Abgabe'!$H$28,FALSE)),""))),"")</f>
        <v/>
      </c>
      <c r="AC1008" s="87"/>
      <c r="AD1008" s="424" t="s">
        <v>667</v>
      </c>
      <c r="AE1008" s="26" t="str">
        <f>IF($M1008=0,"",IFERROR(VLOOKUP($E1008,'SD Abgabe'!$A$32:$N$556,AE$20,FALSE),""))</f>
        <v/>
      </c>
      <c r="AF1008" s="15">
        <f t="shared" ca="1" si="325"/>
        <v>0</v>
      </c>
      <c r="AG1008">
        <f t="shared" ca="1" si="314"/>
        <v>0</v>
      </c>
      <c r="AH1008">
        <f t="shared" ca="1" si="315"/>
        <v>0</v>
      </c>
      <c r="AI1008">
        <f t="shared" ca="1" si="316"/>
        <v>0</v>
      </c>
      <c r="AJ1008">
        <f t="shared" ca="1" si="317"/>
        <v>0</v>
      </c>
      <c r="AK1008">
        <f t="shared" si="326"/>
        <v>0</v>
      </c>
      <c r="AL1008" s="28" t="e">
        <f ca="1">COUNTIF(OFFSET('SD Abgabe'!$C$32,VLOOKUP(J1008,Art_Abgabe,3,FALSE),0,VLOOKUP(J1008,Art_Abgabe,4,FALSE)-VLOOKUP(J1008,Art_Abgabe,3,FALSE)+1,1),K1008)</f>
        <v>#N/A</v>
      </c>
      <c r="AM1008" s="14">
        <f ca="1">COUNTIF(OFFSET('SD Abgabe'!$M$32,VLOOKUP(E1008,'SD Abgabe'!$A$33:$X$485,'SD Abgabe'!$X$28,FALSE),0,1,VLOOKUP(E1008,'SD Abgabe'!$A$33:$Y$485,'SD Abgabe'!$Y$28,FALSE)),M1008)</f>
        <v>0</v>
      </c>
      <c r="AN1008" s="91">
        <f t="shared" ca="1" si="318"/>
        <v>0</v>
      </c>
      <c r="AO1008" s="98">
        <f t="shared" si="327"/>
        <v>3</v>
      </c>
      <c r="AP1008" s="98">
        <f t="shared" si="319"/>
        <v>0</v>
      </c>
      <c r="AQ1008" s="17" t="str">
        <f t="shared" si="320"/>
        <v>1900-1-Abgabe</v>
      </c>
    </row>
    <row r="1009" spans="1:43">
      <c r="A1009" s="98">
        <f t="shared" si="309"/>
        <v>0</v>
      </c>
      <c r="B1009" s="98" t="str">
        <f>IF(C1009=1,SUM($C$23:C1009),"")</f>
        <v/>
      </c>
      <c r="C1009" s="98">
        <f t="shared" si="310"/>
        <v>0</v>
      </c>
      <c r="D1009" t="str">
        <f t="shared" si="321"/>
        <v>1900-1-Abgabe-</v>
      </c>
      <c r="E1009" s="7" t="str">
        <f t="shared" ca="1" si="311"/>
        <v>-</v>
      </c>
      <c r="F1009" s="7">
        <f t="shared" si="322"/>
        <v>1900</v>
      </c>
      <c r="G1009" s="7">
        <f t="shared" si="323"/>
        <v>1</v>
      </c>
      <c r="H1009" s="162">
        <f t="shared" si="294"/>
        <v>987</v>
      </c>
      <c r="I1009" s="77"/>
      <c r="J1009" s="78"/>
      <c r="K1009" s="79"/>
      <c r="L1009" s="80"/>
      <c r="M1009" s="177"/>
      <c r="N1009" s="309" t="str">
        <f t="shared" ca="1" si="312"/>
        <v/>
      </c>
      <c r="O1009" s="310" t="str">
        <f ca="1">IFERROR(IF(VLOOKUP($E1009,'SD Abgabe'!$A$32:$N$610,'SD Abgabe'!$D$28,FALSE)=0,"",VLOOKUP($E1009,'SD Abgabe'!$A$32:$N$610,'SD Abgabe'!$D$28,FALSE)),"")</f>
        <v/>
      </c>
      <c r="P1009" s="313"/>
      <c r="Q1009" s="317" t="str">
        <f>IF(OR($M1009=0,L1009&lt;&gt;0),"",IFERROR(VLOOKUP($E1009,'SD Abgabe'!$A$32:$N$610,'SD Abgabe'!$E$28,FALSE),""))</f>
        <v/>
      </c>
      <c r="R1009" s="87"/>
      <c r="S1009" s="81" t="str">
        <f t="shared" si="313"/>
        <v/>
      </c>
      <c r="T1009" s="82">
        <f>IF(M1009="Tierische Erzeugnisse",IF(OR($M1009=0,L1009&lt;&gt;0,U1009&gt;0),"",IFERROR(VLOOKUP($E1009,'SD Abgabe'!$A$32:$N$4326,'SD Abgabe'!$J$28,FALSE),0)),)</f>
        <v>0</v>
      </c>
      <c r="U1009" s="83"/>
      <c r="V1009" s="81" t="str">
        <f t="shared" si="324"/>
        <v/>
      </c>
      <c r="W1009" s="82">
        <f>IF(M1009="organische Düngemittel",IF(OR($M1009=0,L1009&lt;&gt;0,X1009&gt;0),"",IFERROR(VLOOKUP($E1009,'SD Abgabe'!$A$32:$N$4326,'SD Abgabe'!$J$28,FALSE),)),)</f>
        <v>0</v>
      </c>
      <c r="X1009" s="84"/>
      <c r="Y1009" s="85" t="str">
        <f ca="1">IFERROR(VLOOKUP($E1009,'SD Abgabe'!$A$32:$N$610,Y$20,FALSE),"")</f>
        <v/>
      </c>
      <c r="Z1009" s="86" t="str">
        <f ca="1">IFERROR(IF(AND(J1009&lt;&gt;"eigene Stoffe",VLOOKUP($E1009,'SD Abgabe'!$A$32:$N$610,'SD Abgabe'!$G$28,FALSE)=0),"",IF($L1009&lt;&gt;0,"",IFERROR(IF(AND(P1009&gt;0,O1009&lt;&gt;"",Q1009&lt;&gt;"t TM"),VLOOKUP($E1009,'SD Abgabe'!$A$32:$N$610,'SD Abgabe'!$G$28,FALSE)/O1009*P1009,VLOOKUP($E1009,'SD Abgabe'!$A$32:$N$610,'SD Abgabe'!$G$28,FALSE)),""))),"")</f>
        <v/>
      </c>
      <c r="AA1009" s="87"/>
      <c r="AB1009" s="86" t="str">
        <f ca="1">IFERROR(IF(AND(J1009&lt;&gt;"eigene Stoffe",VLOOKUP($E1009,'SD Abgabe'!$A$32:$N$610,'SD Abgabe'!$H$28,FALSE)=0),"",IF($L1009&lt;&gt;0,"",IFERROR(IF(AND(P1009&gt;0,O1009&lt;&gt;"",Q1009&lt;&gt;"t TM"),VLOOKUP($E1009,'SD Abgabe'!$A$32:$N$610,'SD Abgabe'!$H$28,FALSE)/O1009*P1009,VLOOKUP($E1009,'SD Abgabe'!$A$32:$N$610,'SD Abgabe'!$H$28,FALSE)),""))),"")</f>
        <v/>
      </c>
      <c r="AC1009" s="87"/>
      <c r="AD1009" s="424" t="s">
        <v>667</v>
      </c>
      <c r="AE1009" s="26" t="str">
        <f>IF($M1009=0,"",IFERROR(VLOOKUP($E1009,'SD Abgabe'!$A$32:$N$556,AE$20,FALSE),""))</f>
        <v/>
      </c>
      <c r="AF1009" s="15">
        <f t="shared" ca="1" si="325"/>
        <v>0</v>
      </c>
      <c r="AG1009">
        <f t="shared" ca="1" si="314"/>
        <v>0</v>
      </c>
      <c r="AH1009">
        <f t="shared" ca="1" si="315"/>
        <v>0</v>
      </c>
      <c r="AI1009">
        <f t="shared" ca="1" si="316"/>
        <v>0</v>
      </c>
      <c r="AJ1009">
        <f t="shared" ca="1" si="317"/>
        <v>0</v>
      </c>
      <c r="AK1009">
        <f t="shared" si="326"/>
        <v>0</v>
      </c>
      <c r="AL1009" s="28" t="e">
        <f ca="1">COUNTIF(OFFSET('SD Abgabe'!$C$32,VLOOKUP(J1009,Art_Abgabe,3,FALSE),0,VLOOKUP(J1009,Art_Abgabe,4,FALSE)-VLOOKUP(J1009,Art_Abgabe,3,FALSE)+1,1),K1009)</f>
        <v>#N/A</v>
      </c>
      <c r="AM1009" s="14">
        <f ca="1">COUNTIF(OFFSET('SD Abgabe'!$M$32,VLOOKUP(E1009,'SD Abgabe'!$A$33:$X$485,'SD Abgabe'!$X$28,FALSE),0,1,VLOOKUP(E1009,'SD Abgabe'!$A$33:$Y$485,'SD Abgabe'!$Y$28,FALSE)),M1009)</f>
        <v>0</v>
      </c>
      <c r="AN1009" s="91">
        <f t="shared" ca="1" si="318"/>
        <v>0</v>
      </c>
      <c r="AO1009" s="98">
        <f t="shared" si="327"/>
        <v>3</v>
      </c>
      <c r="AP1009" s="98">
        <f t="shared" si="319"/>
        <v>0</v>
      </c>
      <c r="AQ1009" s="17" t="str">
        <f t="shared" si="320"/>
        <v>1900-1-Abgabe</v>
      </c>
    </row>
    <row r="1010" spans="1:43">
      <c r="A1010" s="98">
        <f t="shared" si="309"/>
        <v>0</v>
      </c>
      <c r="B1010" s="98" t="str">
        <f>IF(C1010=1,SUM($C$23:C1010),"")</f>
        <v/>
      </c>
      <c r="C1010" s="98">
        <f t="shared" si="310"/>
        <v>0</v>
      </c>
      <c r="D1010" t="str">
        <f t="shared" si="321"/>
        <v>1900-1-Abgabe-</v>
      </c>
      <c r="E1010" s="7" t="str">
        <f t="shared" ca="1" si="311"/>
        <v>-</v>
      </c>
      <c r="F1010" s="7">
        <f t="shared" si="322"/>
        <v>1900</v>
      </c>
      <c r="G1010" s="7">
        <f t="shared" si="323"/>
        <v>1</v>
      </c>
      <c r="H1010" s="162">
        <f t="shared" si="294"/>
        <v>988</v>
      </c>
      <c r="I1010" s="77"/>
      <c r="J1010" s="78"/>
      <c r="K1010" s="79"/>
      <c r="L1010" s="80"/>
      <c r="M1010" s="177"/>
      <c r="N1010" s="309" t="str">
        <f t="shared" ca="1" si="312"/>
        <v/>
      </c>
      <c r="O1010" s="310" t="str">
        <f ca="1">IFERROR(IF(VLOOKUP($E1010,'SD Abgabe'!$A$32:$N$610,'SD Abgabe'!$D$28,FALSE)=0,"",VLOOKUP($E1010,'SD Abgabe'!$A$32:$N$610,'SD Abgabe'!$D$28,FALSE)),"")</f>
        <v/>
      </c>
      <c r="P1010" s="313"/>
      <c r="Q1010" s="317" t="str">
        <f>IF(OR($M1010=0,L1010&lt;&gt;0),"",IFERROR(VLOOKUP($E1010,'SD Abgabe'!$A$32:$N$610,'SD Abgabe'!$E$28,FALSE),""))</f>
        <v/>
      </c>
      <c r="R1010" s="87"/>
      <c r="S1010" s="81" t="str">
        <f t="shared" si="313"/>
        <v/>
      </c>
      <c r="T1010" s="82">
        <f>IF(M1010="Tierische Erzeugnisse",IF(OR($M1010=0,L1010&lt;&gt;0,U1010&gt;0),"",IFERROR(VLOOKUP($E1010,'SD Abgabe'!$A$32:$N$4326,'SD Abgabe'!$J$28,FALSE),0)),)</f>
        <v>0</v>
      </c>
      <c r="U1010" s="83"/>
      <c r="V1010" s="81" t="str">
        <f t="shared" si="324"/>
        <v/>
      </c>
      <c r="W1010" s="82">
        <f>IF(M1010="organische Düngemittel",IF(OR($M1010=0,L1010&lt;&gt;0,X1010&gt;0),"",IFERROR(VLOOKUP($E1010,'SD Abgabe'!$A$32:$N$4326,'SD Abgabe'!$J$28,FALSE),)),)</f>
        <v>0</v>
      </c>
      <c r="X1010" s="84"/>
      <c r="Y1010" s="85" t="str">
        <f ca="1">IFERROR(VLOOKUP($E1010,'SD Abgabe'!$A$32:$N$610,Y$20,FALSE),"")</f>
        <v/>
      </c>
      <c r="Z1010" s="86" t="str">
        <f ca="1">IFERROR(IF(AND(J1010&lt;&gt;"eigene Stoffe",VLOOKUP($E1010,'SD Abgabe'!$A$32:$N$610,'SD Abgabe'!$G$28,FALSE)=0),"",IF($L1010&lt;&gt;0,"",IFERROR(IF(AND(P1010&gt;0,O1010&lt;&gt;"",Q1010&lt;&gt;"t TM"),VLOOKUP($E1010,'SD Abgabe'!$A$32:$N$610,'SD Abgabe'!$G$28,FALSE)/O1010*P1010,VLOOKUP($E1010,'SD Abgabe'!$A$32:$N$610,'SD Abgabe'!$G$28,FALSE)),""))),"")</f>
        <v/>
      </c>
      <c r="AA1010" s="87"/>
      <c r="AB1010" s="86" t="str">
        <f ca="1">IFERROR(IF(AND(J1010&lt;&gt;"eigene Stoffe",VLOOKUP($E1010,'SD Abgabe'!$A$32:$N$610,'SD Abgabe'!$H$28,FALSE)=0),"",IF($L1010&lt;&gt;0,"",IFERROR(IF(AND(P1010&gt;0,O1010&lt;&gt;"",Q1010&lt;&gt;"t TM"),VLOOKUP($E1010,'SD Abgabe'!$A$32:$N$610,'SD Abgabe'!$H$28,FALSE)/O1010*P1010,VLOOKUP($E1010,'SD Abgabe'!$A$32:$N$610,'SD Abgabe'!$H$28,FALSE)),""))),"")</f>
        <v/>
      </c>
      <c r="AC1010" s="87"/>
      <c r="AD1010" s="424" t="s">
        <v>667</v>
      </c>
      <c r="AE1010" s="26" t="str">
        <f>IF($M1010=0,"",IFERROR(VLOOKUP($E1010,'SD Abgabe'!$A$32:$N$556,AE$20,FALSE),""))</f>
        <v/>
      </c>
      <c r="AF1010" s="15">
        <f t="shared" ca="1" si="325"/>
        <v>0</v>
      </c>
      <c r="AG1010">
        <f t="shared" ca="1" si="314"/>
        <v>0</v>
      </c>
      <c r="AH1010">
        <f t="shared" ca="1" si="315"/>
        <v>0</v>
      </c>
      <c r="AI1010">
        <f t="shared" ca="1" si="316"/>
        <v>0</v>
      </c>
      <c r="AJ1010">
        <f t="shared" ca="1" si="317"/>
        <v>0</v>
      </c>
      <c r="AK1010">
        <f t="shared" si="326"/>
        <v>0</v>
      </c>
      <c r="AL1010" s="28" t="e">
        <f ca="1">COUNTIF(OFFSET('SD Abgabe'!$C$32,VLOOKUP(J1010,Art_Abgabe,3,FALSE),0,VLOOKUP(J1010,Art_Abgabe,4,FALSE)-VLOOKUP(J1010,Art_Abgabe,3,FALSE)+1,1),K1010)</f>
        <v>#N/A</v>
      </c>
      <c r="AM1010" s="14">
        <f ca="1">COUNTIF(OFFSET('SD Abgabe'!$M$32,VLOOKUP(E1010,'SD Abgabe'!$A$33:$X$485,'SD Abgabe'!$X$28,FALSE),0,1,VLOOKUP(E1010,'SD Abgabe'!$A$33:$Y$485,'SD Abgabe'!$Y$28,FALSE)),M1010)</f>
        <v>0</v>
      </c>
      <c r="AN1010" s="91">
        <f t="shared" ca="1" si="318"/>
        <v>0</v>
      </c>
      <c r="AO1010" s="98">
        <f t="shared" si="327"/>
        <v>3</v>
      </c>
      <c r="AP1010" s="98">
        <f t="shared" si="319"/>
        <v>0</v>
      </c>
      <c r="AQ1010" s="17" t="str">
        <f t="shared" si="320"/>
        <v>1900-1-Abgabe</v>
      </c>
    </row>
    <row r="1011" spans="1:43">
      <c r="A1011" s="98">
        <f t="shared" si="309"/>
        <v>0</v>
      </c>
      <c r="B1011" s="98" t="str">
        <f>IF(C1011=1,SUM($C$23:C1011),"")</f>
        <v/>
      </c>
      <c r="C1011" s="98">
        <f t="shared" si="310"/>
        <v>0</v>
      </c>
      <c r="D1011" t="str">
        <f t="shared" si="321"/>
        <v>1900-1-Abgabe-</v>
      </c>
      <c r="E1011" s="7" t="str">
        <f t="shared" ca="1" si="311"/>
        <v>-</v>
      </c>
      <c r="F1011" s="7">
        <f t="shared" si="322"/>
        <v>1900</v>
      </c>
      <c r="G1011" s="7">
        <f t="shared" si="323"/>
        <v>1</v>
      </c>
      <c r="H1011" s="162">
        <f t="shared" si="294"/>
        <v>989</v>
      </c>
      <c r="I1011" s="77"/>
      <c r="J1011" s="78"/>
      <c r="K1011" s="79"/>
      <c r="L1011" s="80"/>
      <c r="M1011" s="177"/>
      <c r="N1011" s="309" t="str">
        <f t="shared" ca="1" si="312"/>
        <v/>
      </c>
      <c r="O1011" s="310" t="str">
        <f ca="1">IFERROR(IF(VLOOKUP($E1011,'SD Abgabe'!$A$32:$N$610,'SD Abgabe'!$D$28,FALSE)=0,"",VLOOKUP($E1011,'SD Abgabe'!$A$32:$N$610,'SD Abgabe'!$D$28,FALSE)),"")</f>
        <v/>
      </c>
      <c r="P1011" s="313"/>
      <c r="Q1011" s="317" t="str">
        <f>IF(OR($M1011=0,L1011&lt;&gt;0),"",IFERROR(VLOOKUP($E1011,'SD Abgabe'!$A$32:$N$610,'SD Abgabe'!$E$28,FALSE),""))</f>
        <v/>
      </c>
      <c r="R1011" s="87"/>
      <c r="S1011" s="81" t="str">
        <f t="shared" si="313"/>
        <v/>
      </c>
      <c r="T1011" s="82">
        <f>IF(M1011="Tierische Erzeugnisse",IF(OR($M1011=0,L1011&lt;&gt;0,U1011&gt;0),"",IFERROR(VLOOKUP($E1011,'SD Abgabe'!$A$32:$N$4326,'SD Abgabe'!$J$28,FALSE),0)),)</f>
        <v>0</v>
      </c>
      <c r="U1011" s="83"/>
      <c r="V1011" s="81" t="str">
        <f t="shared" si="324"/>
        <v/>
      </c>
      <c r="W1011" s="82">
        <f>IF(M1011="organische Düngemittel",IF(OR($M1011=0,L1011&lt;&gt;0,X1011&gt;0),"",IFERROR(VLOOKUP($E1011,'SD Abgabe'!$A$32:$N$4326,'SD Abgabe'!$J$28,FALSE),)),)</f>
        <v>0</v>
      </c>
      <c r="X1011" s="84"/>
      <c r="Y1011" s="85" t="str">
        <f ca="1">IFERROR(VLOOKUP($E1011,'SD Abgabe'!$A$32:$N$610,Y$20,FALSE),"")</f>
        <v/>
      </c>
      <c r="Z1011" s="86" t="str">
        <f ca="1">IFERROR(IF(AND(J1011&lt;&gt;"eigene Stoffe",VLOOKUP($E1011,'SD Abgabe'!$A$32:$N$610,'SD Abgabe'!$G$28,FALSE)=0),"",IF($L1011&lt;&gt;0,"",IFERROR(IF(AND(P1011&gt;0,O1011&lt;&gt;"",Q1011&lt;&gt;"t TM"),VLOOKUP($E1011,'SD Abgabe'!$A$32:$N$610,'SD Abgabe'!$G$28,FALSE)/O1011*P1011,VLOOKUP($E1011,'SD Abgabe'!$A$32:$N$610,'SD Abgabe'!$G$28,FALSE)),""))),"")</f>
        <v/>
      </c>
      <c r="AA1011" s="87"/>
      <c r="AB1011" s="86" t="str">
        <f ca="1">IFERROR(IF(AND(J1011&lt;&gt;"eigene Stoffe",VLOOKUP($E1011,'SD Abgabe'!$A$32:$N$610,'SD Abgabe'!$H$28,FALSE)=0),"",IF($L1011&lt;&gt;0,"",IFERROR(IF(AND(P1011&gt;0,O1011&lt;&gt;"",Q1011&lt;&gt;"t TM"),VLOOKUP($E1011,'SD Abgabe'!$A$32:$N$610,'SD Abgabe'!$H$28,FALSE)/O1011*P1011,VLOOKUP($E1011,'SD Abgabe'!$A$32:$N$610,'SD Abgabe'!$H$28,FALSE)),""))),"")</f>
        <v/>
      </c>
      <c r="AC1011" s="87"/>
      <c r="AD1011" s="424" t="s">
        <v>667</v>
      </c>
      <c r="AE1011" s="26" t="str">
        <f>IF($M1011=0,"",IFERROR(VLOOKUP($E1011,'SD Abgabe'!$A$32:$N$556,AE$20,FALSE),""))</f>
        <v/>
      </c>
      <c r="AF1011" s="15">
        <f t="shared" ca="1" si="325"/>
        <v>0</v>
      </c>
      <c r="AG1011">
        <f t="shared" ca="1" si="314"/>
        <v>0</v>
      </c>
      <c r="AH1011">
        <f t="shared" ca="1" si="315"/>
        <v>0</v>
      </c>
      <c r="AI1011">
        <f t="shared" ca="1" si="316"/>
        <v>0</v>
      </c>
      <c r="AJ1011">
        <f t="shared" ca="1" si="317"/>
        <v>0</v>
      </c>
      <c r="AK1011">
        <f t="shared" si="326"/>
        <v>0</v>
      </c>
      <c r="AL1011" s="28" t="e">
        <f ca="1">COUNTIF(OFFSET('SD Abgabe'!$C$32,VLOOKUP(J1011,Art_Abgabe,3,FALSE),0,VLOOKUP(J1011,Art_Abgabe,4,FALSE)-VLOOKUP(J1011,Art_Abgabe,3,FALSE)+1,1),K1011)</f>
        <v>#N/A</v>
      </c>
      <c r="AM1011" s="14">
        <f ca="1">COUNTIF(OFFSET('SD Abgabe'!$M$32,VLOOKUP(E1011,'SD Abgabe'!$A$33:$X$485,'SD Abgabe'!$X$28,FALSE),0,1,VLOOKUP(E1011,'SD Abgabe'!$A$33:$Y$485,'SD Abgabe'!$Y$28,FALSE)),M1011)</f>
        <v>0</v>
      </c>
      <c r="AN1011" s="91">
        <f t="shared" ca="1" si="318"/>
        <v>0</v>
      </c>
      <c r="AO1011" s="98">
        <f t="shared" si="327"/>
        <v>3</v>
      </c>
      <c r="AP1011" s="98">
        <f t="shared" si="319"/>
        <v>0</v>
      </c>
      <c r="AQ1011" s="17" t="str">
        <f t="shared" si="320"/>
        <v>1900-1-Abgabe</v>
      </c>
    </row>
    <row r="1012" spans="1:43">
      <c r="A1012" s="98">
        <f t="shared" si="309"/>
        <v>0</v>
      </c>
      <c r="B1012" s="98" t="str">
        <f>IF(C1012=1,SUM($C$23:C1012),"")</f>
        <v/>
      </c>
      <c r="C1012" s="98">
        <f t="shared" si="310"/>
        <v>0</v>
      </c>
      <c r="D1012" t="str">
        <f t="shared" si="321"/>
        <v>1900-1-Abgabe-</v>
      </c>
      <c r="E1012" s="7" t="str">
        <f t="shared" ca="1" si="311"/>
        <v>-</v>
      </c>
      <c r="F1012" s="7">
        <f t="shared" si="322"/>
        <v>1900</v>
      </c>
      <c r="G1012" s="7">
        <f t="shared" si="323"/>
        <v>1</v>
      </c>
      <c r="H1012" s="162">
        <f t="shared" si="294"/>
        <v>990</v>
      </c>
      <c r="I1012" s="77"/>
      <c r="J1012" s="78"/>
      <c r="K1012" s="79"/>
      <c r="L1012" s="80"/>
      <c r="M1012" s="177"/>
      <c r="N1012" s="309" t="str">
        <f t="shared" ca="1" si="312"/>
        <v/>
      </c>
      <c r="O1012" s="310" t="str">
        <f ca="1">IFERROR(IF(VLOOKUP($E1012,'SD Abgabe'!$A$32:$N$610,'SD Abgabe'!$D$28,FALSE)=0,"",VLOOKUP($E1012,'SD Abgabe'!$A$32:$N$610,'SD Abgabe'!$D$28,FALSE)),"")</f>
        <v/>
      </c>
      <c r="P1012" s="313"/>
      <c r="Q1012" s="317" t="str">
        <f>IF(OR($M1012=0,L1012&lt;&gt;0),"",IFERROR(VLOOKUP($E1012,'SD Abgabe'!$A$32:$N$610,'SD Abgabe'!$E$28,FALSE),""))</f>
        <v/>
      </c>
      <c r="R1012" s="87"/>
      <c r="S1012" s="81" t="str">
        <f t="shared" si="313"/>
        <v/>
      </c>
      <c r="T1012" s="82">
        <f>IF(M1012="Tierische Erzeugnisse",IF(OR($M1012=0,L1012&lt;&gt;0,U1012&gt;0),"",IFERROR(VLOOKUP($E1012,'SD Abgabe'!$A$32:$N$4326,'SD Abgabe'!$J$28,FALSE),0)),)</f>
        <v>0</v>
      </c>
      <c r="U1012" s="83"/>
      <c r="V1012" s="81" t="str">
        <f t="shared" si="324"/>
        <v/>
      </c>
      <c r="W1012" s="82">
        <f>IF(M1012="organische Düngemittel",IF(OR($M1012=0,L1012&lt;&gt;0,X1012&gt;0),"",IFERROR(VLOOKUP($E1012,'SD Abgabe'!$A$32:$N$4326,'SD Abgabe'!$J$28,FALSE),)),)</f>
        <v>0</v>
      </c>
      <c r="X1012" s="84"/>
      <c r="Y1012" s="85" t="str">
        <f ca="1">IFERROR(VLOOKUP($E1012,'SD Abgabe'!$A$32:$N$610,Y$20,FALSE),"")</f>
        <v/>
      </c>
      <c r="Z1012" s="86" t="str">
        <f ca="1">IFERROR(IF(AND(J1012&lt;&gt;"eigene Stoffe",VLOOKUP($E1012,'SD Abgabe'!$A$32:$N$610,'SD Abgabe'!$G$28,FALSE)=0),"",IF($L1012&lt;&gt;0,"",IFERROR(IF(AND(P1012&gt;0,O1012&lt;&gt;"",Q1012&lt;&gt;"t TM"),VLOOKUP($E1012,'SD Abgabe'!$A$32:$N$610,'SD Abgabe'!$G$28,FALSE)/O1012*P1012,VLOOKUP($E1012,'SD Abgabe'!$A$32:$N$610,'SD Abgabe'!$G$28,FALSE)),""))),"")</f>
        <v/>
      </c>
      <c r="AA1012" s="87"/>
      <c r="AB1012" s="86" t="str">
        <f ca="1">IFERROR(IF(AND(J1012&lt;&gt;"eigene Stoffe",VLOOKUP($E1012,'SD Abgabe'!$A$32:$N$610,'SD Abgabe'!$H$28,FALSE)=0),"",IF($L1012&lt;&gt;0,"",IFERROR(IF(AND(P1012&gt;0,O1012&lt;&gt;"",Q1012&lt;&gt;"t TM"),VLOOKUP($E1012,'SD Abgabe'!$A$32:$N$610,'SD Abgabe'!$H$28,FALSE)/O1012*P1012,VLOOKUP($E1012,'SD Abgabe'!$A$32:$N$610,'SD Abgabe'!$H$28,FALSE)),""))),"")</f>
        <v/>
      </c>
      <c r="AC1012" s="87"/>
      <c r="AD1012" s="424" t="s">
        <v>667</v>
      </c>
      <c r="AE1012" s="26" t="str">
        <f>IF($M1012=0,"",IFERROR(VLOOKUP($E1012,'SD Abgabe'!$A$32:$N$556,AE$20,FALSE),""))</f>
        <v/>
      </c>
      <c r="AF1012" s="15">
        <f t="shared" ca="1" si="325"/>
        <v>0</v>
      </c>
      <c r="AG1012">
        <f t="shared" ca="1" si="314"/>
        <v>0</v>
      </c>
      <c r="AH1012">
        <f t="shared" ca="1" si="315"/>
        <v>0</v>
      </c>
      <c r="AI1012">
        <f t="shared" ca="1" si="316"/>
        <v>0</v>
      </c>
      <c r="AJ1012">
        <f t="shared" ca="1" si="317"/>
        <v>0</v>
      </c>
      <c r="AK1012">
        <f t="shared" si="326"/>
        <v>0</v>
      </c>
      <c r="AL1012" s="28" t="e">
        <f ca="1">COUNTIF(OFFSET('SD Abgabe'!$C$32,VLOOKUP(J1012,Art_Abgabe,3,FALSE),0,VLOOKUP(J1012,Art_Abgabe,4,FALSE)-VLOOKUP(J1012,Art_Abgabe,3,FALSE)+1,1),K1012)</f>
        <v>#N/A</v>
      </c>
      <c r="AM1012" s="14">
        <f ca="1">COUNTIF(OFFSET('SD Abgabe'!$M$32,VLOOKUP(E1012,'SD Abgabe'!$A$33:$X$485,'SD Abgabe'!$X$28,FALSE),0,1,VLOOKUP(E1012,'SD Abgabe'!$A$33:$Y$485,'SD Abgabe'!$Y$28,FALSE)),M1012)</f>
        <v>0</v>
      </c>
      <c r="AN1012" s="91">
        <f t="shared" ca="1" si="318"/>
        <v>0</v>
      </c>
      <c r="AO1012" s="98">
        <f t="shared" si="327"/>
        <v>3</v>
      </c>
      <c r="AP1012" s="98">
        <f t="shared" si="319"/>
        <v>0</v>
      </c>
      <c r="AQ1012" s="17" t="str">
        <f t="shared" si="320"/>
        <v>1900-1-Abgabe</v>
      </c>
    </row>
    <row r="1013" spans="1:43">
      <c r="A1013" s="98">
        <f t="shared" si="309"/>
        <v>0</v>
      </c>
      <c r="B1013" s="98" t="str">
        <f>IF(C1013=1,SUM($C$23:C1013),"")</f>
        <v/>
      </c>
      <c r="C1013" s="98">
        <f t="shared" si="310"/>
        <v>0</v>
      </c>
      <c r="D1013" t="str">
        <f t="shared" si="321"/>
        <v>1900-1-Abgabe-</v>
      </c>
      <c r="E1013" s="7" t="str">
        <f t="shared" ca="1" si="311"/>
        <v>-</v>
      </c>
      <c r="F1013" s="7">
        <f t="shared" si="322"/>
        <v>1900</v>
      </c>
      <c r="G1013" s="7">
        <f t="shared" si="323"/>
        <v>1</v>
      </c>
      <c r="H1013" s="162">
        <f t="shared" si="294"/>
        <v>991</v>
      </c>
      <c r="I1013" s="77"/>
      <c r="J1013" s="78"/>
      <c r="K1013" s="79"/>
      <c r="L1013" s="80"/>
      <c r="M1013" s="177"/>
      <c r="N1013" s="309" t="str">
        <f t="shared" ca="1" si="312"/>
        <v/>
      </c>
      <c r="O1013" s="310" t="str">
        <f ca="1">IFERROR(IF(VLOOKUP($E1013,'SD Abgabe'!$A$32:$N$610,'SD Abgabe'!$D$28,FALSE)=0,"",VLOOKUP($E1013,'SD Abgabe'!$A$32:$N$610,'SD Abgabe'!$D$28,FALSE)),"")</f>
        <v/>
      </c>
      <c r="P1013" s="313"/>
      <c r="Q1013" s="317" t="str">
        <f>IF(OR($M1013=0,L1013&lt;&gt;0),"",IFERROR(VLOOKUP($E1013,'SD Abgabe'!$A$32:$N$610,'SD Abgabe'!$E$28,FALSE),""))</f>
        <v/>
      </c>
      <c r="R1013" s="87"/>
      <c r="S1013" s="81" t="str">
        <f t="shared" si="313"/>
        <v/>
      </c>
      <c r="T1013" s="82">
        <f>IF(M1013="Tierische Erzeugnisse",IF(OR($M1013=0,L1013&lt;&gt;0,U1013&gt;0),"",IFERROR(VLOOKUP($E1013,'SD Abgabe'!$A$32:$N$4326,'SD Abgabe'!$J$28,FALSE),0)),)</f>
        <v>0</v>
      </c>
      <c r="U1013" s="83"/>
      <c r="V1013" s="81" t="str">
        <f t="shared" si="324"/>
        <v/>
      </c>
      <c r="W1013" s="82">
        <f>IF(M1013="organische Düngemittel",IF(OR($M1013=0,L1013&lt;&gt;0,X1013&gt;0),"",IFERROR(VLOOKUP($E1013,'SD Abgabe'!$A$32:$N$4326,'SD Abgabe'!$J$28,FALSE),)),)</f>
        <v>0</v>
      </c>
      <c r="X1013" s="84"/>
      <c r="Y1013" s="85" t="str">
        <f ca="1">IFERROR(VLOOKUP($E1013,'SD Abgabe'!$A$32:$N$610,Y$20,FALSE),"")</f>
        <v/>
      </c>
      <c r="Z1013" s="86" t="str">
        <f ca="1">IFERROR(IF(AND(J1013&lt;&gt;"eigene Stoffe",VLOOKUP($E1013,'SD Abgabe'!$A$32:$N$610,'SD Abgabe'!$G$28,FALSE)=0),"",IF($L1013&lt;&gt;0,"",IFERROR(IF(AND(P1013&gt;0,O1013&lt;&gt;"",Q1013&lt;&gt;"t TM"),VLOOKUP($E1013,'SD Abgabe'!$A$32:$N$610,'SD Abgabe'!$G$28,FALSE)/O1013*P1013,VLOOKUP($E1013,'SD Abgabe'!$A$32:$N$610,'SD Abgabe'!$G$28,FALSE)),""))),"")</f>
        <v/>
      </c>
      <c r="AA1013" s="87"/>
      <c r="AB1013" s="86" t="str">
        <f ca="1">IFERROR(IF(AND(J1013&lt;&gt;"eigene Stoffe",VLOOKUP($E1013,'SD Abgabe'!$A$32:$N$610,'SD Abgabe'!$H$28,FALSE)=0),"",IF($L1013&lt;&gt;0,"",IFERROR(IF(AND(P1013&gt;0,O1013&lt;&gt;"",Q1013&lt;&gt;"t TM"),VLOOKUP($E1013,'SD Abgabe'!$A$32:$N$610,'SD Abgabe'!$H$28,FALSE)/O1013*P1013,VLOOKUP($E1013,'SD Abgabe'!$A$32:$N$610,'SD Abgabe'!$H$28,FALSE)),""))),"")</f>
        <v/>
      </c>
      <c r="AC1013" s="87"/>
      <c r="AD1013" s="424" t="s">
        <v>667</v>
      </c>
      <c r="AE1013" s="26" t="str">
        <f>IF($M1013=0,"",IFERROR(VLOOKUP($E1013,'SD Abgabe'!$A$32:$N$556,AE$20,FALSE),""))</f>
        <v/>
      </c>
      <c r="AF1013" s="15">
        <f t="shared" ca="1" si="325"/>
        <v>0</v>
      </c>
      <c r="AG1013">
        <f t="shared" ca="1" si="314"/>
        <v>0</v>
      </c>
      <c r="AH1013">
        <f t="shared" ca="1" si="315"/>
        <v>0</v>
      </c>
      <c r="AI1013">
        <f t="shared" ca="1" si="316"/>
        <v>0</v>
      </c>
      <c r="AJ1013">
        <f t="shared" ca="1" si="317"/>
        <v>0</v>
      </c>
      <c r="AK1013">
        <f t="shared" si="326"/>
        <v>0</v>
      </c>
      <c r="AL1013" s="28" t="e">
        <f ca="1">COUNTIF(OFFSET('SD Abgabe'!$C$32,VLOOKUP(J1013,Art_Abgabe,3,FALSE),0,VLOOKUP(J1013,Art_Abgabe,4,FALSE)-VLOOKUP(J1013,Art_Abgabe,3,FALSE)+1,1),K1013)</f>
        <v>#N/A</v>
      </c>
      <c r="AM1013" s="14">
        <f ca="1">COUNTIF(OFFSET('SD Abgabe'!$M$32,VLOOKUP(E1013,'SD Abgabe'!$A$33:$X$485,'SD Abgabe'!$X$28,FALSE),0,1,VLOOKUP(E1013,'SD Abgabe'!$A$33:$Y$485,'SD Abgabe'!$Y$28,FALSE)),M1013)</f>
        <v>0</v>
      </c>
      <c r="AN1013" s="91">
        <f t="shared" ca="1" si="318"/>
        <v>0</v>
      </c>
      <c r="AO1013" s="98">
        <f t="shared" si="327"/>
        <v>3</v>
      </c>
      <c r="AP1013" s="98">
        <f t="shared" si="319"/>
        <v>0</v>
      </c>
      <c r="AQ1013" s="17" t="str">
        <f t="shared" si="320"/>
        <v>1900-1-Abgabe</v>
      </c>
    </row>
    <row r="1014" spans="1:43">
      <c r="A1014" s="98">
        <f t="shared" si="309"/>
        <v>0</v>
      </c>
      <c r="B1014" s="98" t="str">
        <f>IF(C1014=1,SUM($C$23:C1014),"")</f>
        <v/>
      </c>
      <c r="C1014" s="98">
        <f t="shared" si="310"/>
        <v>0</v>
      </c>
      <c r="D1014" t="str">
        <f t="shared" si="321"/>
        <v>1900-1-Abgabe-</v>
      </c>
      <c r="E1014" s="7" t="str">
        <f t="shared" ca="1" si="311"/>
        <v>-</v>
      </c>
      <c r="F1014" s="7">
        <f t="shared" si="322"/>
        <v>1900</v>
      </c>
      <c r="G1014" s="7">
        <f t="shared" si="323"/>
        <v>1</v>
      </c>
      <c r="H1014" s="162">
        <f t="shared" si="294"/>
        <v>992</v>
      </c>
      <c r="I1014" s="77"/>
      <c r="J1014" s="78"/>
      <c r="K1014" s="79"/>
      <c r="L1014" s="80"/>
      <c r="M1014" s="177"/>
      <c r="N1014" s="309" t="str">
        <f t="shared" ca="1" si="312"/>
        <v/>
      </c>
      <c r="O1014" s="310" t="str">
        <f ca="1">IFERROR(IF(VLOOKUP($E1014,'SD Abgabe'!$A$32:$N$610,'SD Abgabe'!$D$28,FALSE)=0,"",VLOOKUP($E1014,'SD Abgabe'!$A$32:$N$610,'SD Abgabe'!$D$28,FALSE)),"")</f>
        <v/>
      </c>
      <c r="P1014" s="313"/>
      <c r="Q1014" s="317" t="str">
        <f>IF(OR($M1014=0,L1014&lt;&gt;0),"",IFERROR(VLOOKUP($E1014,'SD Abgabe'!$A$32:$N$610,'SD Abgabe'!$E$28,FALSE),""))</f>
        <v/>
      </c>
      <c r="R1014" s="87"/>
      <c r="S1014" s="81" t="str">
        <f t="shared" si="313"/>
        <v/>
      </c>
      <c r="T1014" s="82">
        <f>IF(M1014="Tierische Erzeugnisse",IF(OR($M1014=0,L1014&lt;&gt;0,U1014&gt;0),"",IFERROR(VLOOKUP($E1014,'SD Abgabe'!$A$32:$N$4326,'SD Abgabe'!$J$28,FALSE),0)),)</f>
        <v>0</v>
      </c>
      <c r="U1014" s="83"/>
      <c r="V1014" s="81" t="str">
        <f t="shared" si="324"/>
        <v/>
      </c>
      <c r="W1014" s="82">
        <f>IF(M1014="organische Düngemittel",IF(OR($M1014=0,L1014&lt;&gt;0,X1014&gt;0),"",IFERROR(VLOOKUP($E1014,'SD Abgabe'!$A$32:$N$4326,'SD Abgabe'!$J$28,FALSE),)),)</f>
        <v>0</v>
      </c>
      <c r="X1014" s="84"/>
      <c r="Y1014" s="85" t="str">
        <f ca="1">IFERROR(VLOOKUP($E1014,'SD Abgabe'!$A$32:$N$610,Y$20,FALSE),"")</f>
        <v/>
      </c>
      <c r="Z1014" s="86" t="str">
        <f ca="1">IFERROR(IF(AND(J1014&lt;&gt;"eigene Stoffe",VLOOKUP($E1014,'SD Abgabe'!$A$32:$N$610,'SD Abgabe'!$G$28,FALSE)=0),"",IF($L1014&lt;&gt;0,"",IFERROR(IF(AND(P1014&gt;0,O1014&lt;&gt;"",Q1014&lt;&gt;"t TM"),VLOOKUP($E1014,'SD Abgabe'!$A$32:$N$610,'SD Abgabe'!$G$28,FALSE)/O1014*P1014,VLOOKUP($E1014,'SD Abgabe'!$A$32:$N$610,'SD Abgabe'!$G$28,FALSE)),""))),"")</f>
        <v/>
      </c>
      <c r="AA1014" s="87"/>
      <c r="AB1014" s="86" t="str">
        <f ca="1">IFERROR(IF(AND(J1014&lt;&gt;"eigene Stoffe",VLOOKUP($E1014,'SD Abgabe'!$A$32:$N$610,'SD Abgabe'!$H$28,FALSE)=0),"",IF($L1014&lt;&gt;0,"",IFERROR(IF(AND(P1014&gt;0,O1014&lt;&gt;"",Q1014&lt;&gt;"t TM"),VLOOKUP($E1014,'SD Abgabe'!$A$32:$N$610,'SD Abgabe'!$H$28,FALSE)/O1014*P1014,VLOOKUP($E1014,'SD Abgabe'!$A$32:$N$610,'SD Abgabe'!$H$28,FALSE)),""))),"")</f>
        <v/>
      </c>
      <c r="AC1014" s="87"/>
      <c r="AD1014" s="424" t="s">
        <v>667</v>
      </c>
      <c r="AE1014" s="26" t="str">
        <f>IF($M1014=0,"",IFERROR(VLOOKUP($E1014,'SD Abgabe'!$A$32:$N$556,AE$20,FALSE),""))</f>
        <v/>
      </c>
      <c r="AF1014" s="15">
        <f t="shared" ca="1" si="325"/>
        <v>0</v>
      </c>
      <c r="AG1014">
        <f t="shared" ca="1" si="314"/>
        <v>0</v>
      </c>
      <c r="AH1014">
        <f t="shared" ca="1" si="315"/>
        <v>0</v>
      </c>
      <c r="AI1014">
        <f t="shared" ca="1" si="316"/>
        <v>0</v>
      </c>
      <c r="AJ1014">
        <f t="shared" ca="1" si="317"/>
        <v>0</v>
      </c>
      <c r="AK1014">
        <f t="shared" si="326"/>
        <v>0</v>
      </c>
      <c r="AL1014" s="28" t="e">
        <f ca="1">COUNTIF(OFFSET('SD Abgabe'!$C$32,VLOOKUP(J1014,Art_Abgabe,3,FALSE),0,VLOOKUP(J1014,Art_Abgabe,4,FALSE)-VLOOKUP(J1014,Art_Abgabe,3,FALSE)+1,1),K1014)</f>
        <v>#N/A</v>
      </c>
      <c r="AM1014" s="14">
        <f ca="1">COUNTIF(OFFSET('SD Abgabe'!$M$32,VLOOKUP(E1014,'SD Abgabe'!$A$33:$X$485,'SD Abgabe'!$X$28,FALSE),0,1,VLOOKUP(E1014,'SD Abgabe'!$A$33:$Y$485,'SD Abgabe'!$Y$28,FALSE)),M1014)</f>
        <v>0</v>
      </c>
      <c r="AN1014" s="91">
        <f t="shared" ca="1" si="318"/>
        <v>0</v>
      </c>
      <c r="AO1014" s="98">
        <f t="shared" si="327"/>
        <v>3</v>
      </c>
      <c r="AP1014" s="98">
        <f t="shared" si="319"/>
        <v>0</v>
      </c>
      <c r="AQ1014" s="17" t="str">
        <f t="shared" si="320"/>
        <v>1900-1-Abgabe</v>
      </c>
    </row>
    <row r="1015" spans="1:43">
      <c r="A1015" s="98">
        <f t="shared" si="309"/>
        <v>0</v>
      </c>
      <c r="B1015" s="98" t="str">
        <f>IF(C1015=1,SUM($C$23:C1015),"")</f>
        <v/>
      </c>
      <c r="C1015" s="98">
        <f t="shared" si="310"/>
        <v>0</v>
      </c>
      <c r="D1015" t="str">
        <f t="shared" si="321"/>
        <v>1900-1-Abgabe-</v>
      </c>
      <c r="E1015" s="7" t="str">
        <f t="shared" ca="1" si="311"/>
        <v>-</v>
      </c>
      <c r="F1015" s="7">
        <f t="shared" si="322"/>
        <v>1900</v>
      </c>
      <c r="G1015" s="7">
        <f t="shared" si="323"/>
        <v>1</v>
      </c>
      <c r="H1015" s="162">
        <f t="shared" si="294"/>
        <v>993</v>
      </c>
      <c r="I1015" s="77"/>
      <c r="J1015" s="78"/>
      <c r="K1015" s="79"/>
      <c r="L1015" s="80"/>
      <c r="M1015" s="177"/>
      <c r="N1015" s="309" t="str">
        <f t="shared" ca="1" si="312"/>
        <v/>
      </c>
      <c r="O1015" s="310" t="str">
        <f ca="1">IFERROR(IF(VLOOKUP($E1015,'SD Abgabe'!$A$32:$N$610,'SD Abgabe'!$D$28,FALSE)=0,"",VLOOKUP($E1015,'SD Abgabe'!$A$32:$N$610,'SD Abgabe'!$D$28,FALSE)),"")</f>
        <v/>
      </c>
      <c r="P1015" s="313"/>
      <c r="Q1015" s="317" t="str">
        <f>IF(OR($M1015=0,L1015&lt;&gt;0),"",IFERROR(VLOOKUP($E1015,'SD Abgabe'!$A$32:$N$610,'SD Abgabe'!$E$28,FALSE),""))</f>
        <v/>
      </c>
      <c r="R1015" s="87"/>
      <c r="S1015" s="81" t="str">
        <f t="shared" si="313"/>
        <v/>
      </c>
      <c r="T1015" s="82">
        <f>IF(M1015="Tierische Erzeugnisse",IF(OR($M1015=0,L1015&lt;&gt;0,U1015&gt;0),"",IFERROR(VLOOKUP($E1015,'SD Abgabe'!$A$32:$N$4326,'SD Abgabe'!$J$28,FALSE),0)),)</f>
        <v>0</v>
      </c>
      <c r="U1015" s="83"/>
      <c r="V1015" s="81" t="str">
        <f t="shared" si="324"/>
        <v/>
      </c>
      <c r="W1015" s="82">
        <f>IF(M1015="organische Düngemittel",IF(OR($M1015=0,L1015&lt;&gt;0,X1015&gt;0),"",IFERROR(VLOOKUP($E1015,'SD Abgabe'!$A$32:$N$4326,'SD Abgabe'!$J$28,FALSE),)),)</f>
        <v>0</v>
      </c>
      <c r="X1015" s="84"/>
      <c r="Y1015" s="85" t="str">
        <f ca="1">IFERROR(VLOOKUP($E1015,'SD Abgabe'!$A$32:$N$610,Y$20,FALSE),"")</f>
        <v/>
      </c>
      <c r="Z1015" s="86" t="str">
        <f ca="1">IFERROR(IF(AND(J1015&lt;&gt;"eigene Stoffe",VLOOKUP($E1015,'SD Abgabe'!$A$32:$N$610,'SD Abgabe'!$G$28,FALSE)=0),"",IF($L1015&lt;&gt;0,"",IFERROR(IF(AND(P1015&gt;0,O1015&lt;&gt;"",Q1015&lt;&gt;"t TM"),VLOOKUP($E1015,'SD Abgabe'!$A$32:$N$610,'SD Abgabe'!$G$28,FALSE)/O1015*P1015,VLOOKUP($E1015,'SD Abgabe'!$A$32:$N$610,'SD Abgabe'!$G$28,FALSE)),""))),"")</f>
        <v/>
      </c>
      <c r="AA1015" s="87"/>
      <c r="AB1015" s="86" t="str">
        <f ca="1">IFERROR(IF(AND(J1015&lt;&gt;"eigene Stoffe",VLOOKUP($E1015,'SD Abgabe'!$A$32:$N$610,'SD Abgabe'!$H$28,FALSE)=0),"",IF($L1015&lt;&gt;0,"",IFERROR(IF(AND(P1015&gt;0,O1015&lt;&gt;"",Q1015&lt;&gt;"t TM"),VLOOKUP($E1015,'SD Abgabe'!$A$32:$N$610,'SD Abgabe'!$H$28,FALSE)/O1015*P1015,VLOOKUP($E1015,'SD Abgabe'!$A$32:$N$610,'SD Abgabe'!$H$28,FALSE)),""))),"")</f>
        <v/>
      </c>
      <c r="AC1015" s="87"/>
      <c r="AD1015" s="424" t="s">
        <v>667</v>
      </c>
      <c r="AE1015" s="26" t="str">
        <f>IF($M1015=0,"",IFERROR(VLOOKUP($E1015,'SD Abgabe'!$A$32:$N$556,AE$20,FALSE),""))</f>
        <v/>
      </c>
      <c r="AF1015" s="15">
        <f t="shared" ca="1" si="325"/>
        <v>0</v>
      </c>
      <c r="AG1015">
        <f t="shared" ca="1" si="314"/>
        <v>0</v>
      </c>
      <c r="AH1015">
        <f t="shared" ca="1" si="315"/>
        <v>0</v>
      </c>
      <c r="AI1015">
        <f t="shared" ca="1" si="316"/>
        <v>0</v>
      </c>
      <c r="AJ1015">
        <f t="shared" ca="1" si="317"/>
        <v>0</v>
      </c>
      <c r="AK1015">
        <f t="shared" si="326"/>
        <v>0</v>
      </c>
      <c r="AL1015" s="28" t="e">
        <f ca="1">COUNTIF(OFFSET('SD Abgabe'!$C$32,VLOOKUP(J1015,Art_Abgabe,3,FALSE),0,VLOOKUP(J1015,Art_Abgabe,4,FALSE)-VLOOKUP(J1015,Art_Abgabe,3,FALSE)+1,1),K1015)</f>
        <v>#N/A</v>
      </c>
      <c r="AM1015" s="14">
        <f ca="1">COUNTIF(OFFSET('SD Abgabe'!$M$32,VLOOKUP(E1015,'SD Abgabe'!$A$33:$X$485,'SD Abgabe'!$X$28,FALSE),0,1,VLOOKUP(E1015,'SD Abgabe'!$A$33:$Y$485,'SD Abgabe'!$Y$28,FALSE)),M1015)</f>
        <v>0</v>
      </c>
      <c r="AN1015" s="91">
        <f t="shared" ca="1" si="318"/>
        <v>0</v>
      </c>
      <c r="AO1015" s="98">
        <f t="shared" si="327"/>
        <v>3</v>
      </c>
      <c r="AP1015" s="98">
        <f t="shared" si="319"/>
        <v>0</v>
      </c>
      <c r="AQ1015" s="17" t="str">
        <f t="shared" si="320"/>
        <v>1900-1-Abgabe</v>
      </c>
    </row>
    <row r="1016" spans="1:43">
      <c r="A1016" s="98">
        <f t="shared" si="309"/>
        <v>0</v>
      </c>
      <c r="B1016" s="98" t="str">
        <f>IF(C1016=1,SUM($C$23:C1016),"")</f>
        <v/>
      </c>
      <c r="C1016" s="98">
        <f t="shared" si="310"/>
        <v>0</v>
      </c>
      <c r="D1016" t="str">
        <f t="shared" si="321"/>
        <v>1900-1-Abgabe-</v>
      </c>
      <c r="E1016" s="7" t="str">
        <f t="shared" ca="1" si="311"/>
        <v>-</v>
      </c>
      <c r="F1016" s="7">
        <f t="shared" si="322"/>
        <v>1900</v>
      </c>
      <c r="G1016" s="7">
        <f t="shared" si="323"/>
        <v>1</v>
      </c>
      <c r="H1016" s="162">
        <f t="shared" si="294"/>
        <v>994</v>
      </c>
      <c r="I1016" s="77"/>
      <c r="J1016" s="78"/>
      <c r="K1016" s="79"/>
      <c r="L1016" s="80"/>
      <c r="M1016" s="177"/>
      <c r="N1016" s="309" t="str">
        <f t="shared" ca="1" si="312"/>
        <v/>
      </c>
      <c r="O1016" s="310" t="str">
        <f ca="1">IFERROR(IF(VLOOKUP($E1016,'SD Abgabe'!$A$32:$N$610,'SD Abgabe'!$D$28,FALSE)=0,"",VLOOKUP($E1016,'SD Abgabe'!$A$32:$N$610,'SD Abgabe'!$D$28,FALSE)),"")</f>
        <v/>
      </c>
      <c r="P1016" s="313"/>
      <c r="Q1016" s="317" t="str">
        <f>IF(OR($M1016=0,L1016&lt;&gt;0),"",IFERROR(VLOOKUP($E1016,'SD Abgabe'!$A$32:$N$610,'SD Abgabe'!$E$28,FALSE),""))</f>
        <v/>
      </c>
      <c r="R1016" s="87"/>
      <c r="S1016" s="81" t="str">
        <f t="shared" si="313"/>
        <v/>
      </c>
      <c r="T1016" s="82">
        <f>IF(M1016="Tierische Erzeugnisse",IF(OR($M1016=0,L1016&lt;&gt;0,U1016&gt;0),"",IFERROR(VLOOKUP($E1016,'SD Abgabe'!$A$32:$N$4326,'SD Abgabe'!$J$28,FALSE),0)),)</f>
        <v>0</v>
      </c>
      <c r="U1016" s="83"/>
      <c r="V1016" s="81" t="str">
        <f t="shared" si="324"/>
        <v/>
      </c>
      <c r="W1016" s="82">
        <f>IF(M1016="organische Düngemittel",IF(OR($M1016=0,L1016&lt;&gt;0,X1016&gt;0),"",IFERROR(VLOOKUP($E1016,'SD Abgabe'!$A$32:$N$4326,'SD Abgabe'!$J$28,FALSE),)),)</f>
        <v>0</v>
      </c>
      <c r="X1016" s="84"/>
      <c r="Y1016" s="85" t="str">
        <f ca="1">IFERROR(VLOOKUP($E1016,'SD Abgabe'!$A$32:$N$610,Y$20,FALSE),"")</f>
        <v/>
      </c>
      <c r="Z1016" s="86" t="str">
        <f ca="1">IFERROR(IF(AND(J1016&lt;&gt;"eigene Stoffe",VLOOKUP($E1016,'SD Abgabe'!$A$32:$N$610,'SD Abgabe'!$G$28,FALSE)=0),"",IF($L1016&lt;&gt;0,"",IFERROR(IF(AND(P1016&gt;0,O1016&lt;&gt;"",Q1016&lt;&gt;"t TM"),VLOOKUP($E1016,'SD Abgabe'!$A$32:$N$610,'SD Abgabe'!$G$28,FALSE)/O1016*P1016,VLOOKUP($E1016,'SD Abgabe'!$A$32:$N$610,'SD Abgabe'!$G$28,FALSE)),""))),"")</f>
        <v/>
      </c>
      <c r="AA1016" s="87"/>
      <c r="AB1016" s="86" t="str">
        <f ca="1">IFERROR(IF(AND(J1016&lt;&gt;"eigene Stoffe",VLOOKUP($E1016,'SD Abgabe'!$A$32:$N$610,'SD Abgabe'!$H$28,FALSE)=0),"",IF($L1016&lt;&gt;0,"",IFERROR(IF(AND(P1016&gt;0,O1016&lt;&gt;"",Q1016&lt;&gt;"t TM"),VLOOKUP($E1016,'SD Abgabe'!$A$32:$N$610,'SD Abgabe'!$H$28,FALSE)/O1016*P1016,VLOOKUP($E1016,'SD Abgabe'!$A$32:$N$610,'SD Abgabe'!$H$28,FALSE)),""))),"")</f>
        <v/>
      </c>
      <c r="AC1016" s="87"/>
      <c r="AD1016" s="424" t="s">
        <v>667</v>
      </c>
      <c r="AE1016" s="26" t="str">
        <f>IF($M1016=0,"",IFERROR(VLOOKUP($E1016,'SD Abgabe'!$A$32:$N$556,AE$20,FALSE),""))</f>
        <v/>
      </c>
      <c r="AF1016" s="15">
        <f t="shared" ca="1" si="325"/>
        <v>0</v>
      </c>
      <c r="AG1016">
        <f t="shared" ca="1" si="314"/>
        <v>0</v>
      </c>
      <c r="AH1016">
        <f t="shared" ca="1" si="315"/>
        <v>0</v>
      </c>
      <c r="AI1016">
        <f t="shared" ca="1" si="316"/>
        <v>0</v>
      </c>
      <c r="AJ1016">
        <f t="shared" ca="1" si="317"/>
        <v>0</v>
      </c>
      <c r="AK1016">
        <f t="shared" si="326"/>
        <v>0</v>
      </c>
      <c r="AL1016" s="28" t="e">
        <f ca="1">COUNTIF(OFFSET('SD Abgabe'!$C$32,VLOOKUP(J1016,Art_Abgabe,3,FALSE),0,VLOOKUP(J1016,Art_Abgabe,4,FALSE)-VLOOKUP(J1016,Art_Abgabe,3,FALSE)+1,1),K1016)</f>
        <v>#N/A</v>
      </c>
      <c r="AM1016" s="14">
        <f ca="1">COUNTIF(OFFSET('SD Abgabe'!$M$32,VLOOKUP(E1016,'SD Abgabe'!$A$33:$X$485,'SD Abgabe'!$X$28,FALSE),0,1,VLOOKUP(E1016,'SD Abgabe'!$A$33:$Y$485,'SD Abgabe'!$Y$28,FALSE)),M1016)</f>
        <v>0</v>
      </c>
      <c r="AN1016" s="91">
        <f t="shared" ca="1" si="318"/>
        <v>0</v>
      </c>
      <c r="AO1016" s="98">
        <f t="shared" si="327"/>
        <v>3</v>
      </c>
      <c r="AP1016" s="98">
        <f t="shared" si="319"/>
        <v>0</v>
      </c>
      <c r="AQ1016" s="17" t="str">
        <f t="shared" si="320"/>
        <v>1900-1-Abgabe</v>
      </c>
    </row>
    <row r="1017" spans="1:43">
      <c r="A1017" s="98">
        <f t="shared" si="309"/>
        <v>0</v>
      </c>
      <c r="B1017" s="98" t="str">
        <f>IF(C1017=1,SUM($C$23:C1017),"")</f>
        <v/>
      </c>
      <c r="C1017" s="98">
        <f t="shared" si="310"/>
        <v>0</v>
      </c>
      <c r="D1017" t="str">
        <f t="shared" si="321"/>
        <v>1900-1-Abgabe-</v>
      </c>
      <c r="E1017" s="7" t="str">
        <f t="shared" ca="1" si="311"/>
        <v>-</v>
      </c>
      <c r="F1017" s="7">
        <f t="shared" si="322"/>
        <v>1900</v>
      </c>
      <c r="G1017" s="7">
        <f t="shared" si="323"/>
        <v>1</v>
      </c>
      <c r="H1017" s="162">
        <f t="shared" si="294"/>
        <v>995</v>
      </c>
      <c r="I1017" s="77"/>
      <c r="J1017" s="78"/>
      <c r="K1017" s="79"/>
      <c r="L1017" s="80"/>
      <c r="M1017" s="177"/>
      <c r="N1017" s="309" t="str">
        <f t="shared" ca="1" si="312"/>
        <v/>
      </c>
      <c r="O1017" s="310" t="str">
        <f ca="1">IFERROR(IF(VLOOKUP($E1017,'SD Abgabe'!$A$32:$N$610,'SD Abgabe'!$D$28,FALSE)=0,"",VLOOKUP($E1017,'SD Abgabe'!$A$32:$N$610,'SD Abgabe'!$D$28,FALSE)),"")</f>
        <v/>
      </c>
      <c r="P1017" s="313"/>
      <c r="Q1017" s="317" t="str">
        <f>IF(OR($M1017=0,L1017&lt;&gt;0),"",IFERROR(VLOOKUP($E1017,'SD Abgabe'!$A$32:$N$610,'SD Abgabe'!$E$28,FALSE),""))</f>
        <v/>
      </c>
      <c r="R1017" s="87"/>
      <c r="S1017" s="81" t="str">
        <f t="shared" si="313"/>
        <v/>
      </c>
      <c r="T1017" s="82">
        <f>IF(M1017="Tierische Erzeugnisse",IF(OR($M1017=0,L1017&lt;&gt;0,U1017&gt;0),"",IFERROR(VLOOKUP($E1017,'SD Abgabe'!$A$32:$N$4326,'SD Abgabe'!$J$28,FALSE),0)),)</f>
        <v>0</v>
      </c>
      <c r="U1017" s="83"/>
      <c r="V1017" s="81" t="str">
        <f t="shared" si="324"/>
        <v/>
      </c>
      <c r="W1017" s="82">
        <f>IF(M1017="organische Düngemittel",IF(OR($M1017=0,L1017&lt;&gt;0,X1017&gt;0),"",IFERROR(VLOOKUP($E1017,'SD Abgabe'!$A$32:$N$4326,'SD Abgabe'!$J$28,FALSE),)),)</f>
        <v>0</v>
      </c>
      <c r="X1017" s="84"/>
      <c r="Y1017" s="85" t="str">
        <f ca="1">IFERROR(VLOOKUP($E1017,'SD Abgabe'!$A$32:$N$610,Y$20,FALSE),"")</f>
        <v/>
      </c>
      <c r="Z1017" s="86" t="str">
        <f ca="1">IFERROR(IF(AND(J1017&lt;&gt;"eigene Stoffe",VLOOKUP($E1017,'SD Abgabe'!$A$32:$N$610,'SD Abgabe'!$G$28,FALSE)=0),"",IF($L1017&lt;&gt;0,"",IFERROR(IF(AND(P1017&gt;0,O1017&lt;&gt;"",Q1017&lt;&gt;"t TM"),VLOOKUP($E1017,'SD Abgabe'!$A$32:$N$610,'SD Abgabe'!$G$28,FALSE)/O1017*P1017,VLOOKUP($E1017,'SD Abgabe'!$A$32:$N$610,'SD Abgabe'!$G$28,FALSE)),""))),"")</f>
        <v/>
      </c>
      <c r="AA1017" s="87"/>
      <c r="AB1017" s="86" t="str">
        <f ca="1">IFERROR(IF(AND(J1017&lt;&gt;"eigene Stoffe",VLOOKUP($E1017,'SD Abgabe'!$A$32:$N$610,'SD Abgabe'!$H$28,FALSE)=0),"",IF($L1017&lt;&gt;0,"",IFERROR(IF(AND(P1017&gt;0,O1017&lt;&gt;"",Q1017&lt;&gt;"t TM"),VLOOKUP($E1017,'SD Abgabe'!$A$32:$N$610,'SD Abgabe'!$H$28,FALSE)/O1017*P1017,VLOOKUP($E1017,'SD Abgabe'!$A$32:$N$610,'SD Abgabe'!$H$28,FALSE)),""))),"")</f>
        <v/>
      </c>
      <c r="AC1017" s="87"/>
      <c r="AD1017" s="424" t="s">
        <v>667</v>
      </c>
      <c r="AE1017" s="26" t="str">
        <f>IF($M1017=0,"",IFERROR(VLOOKUP($E1017,'SD Abgabe'!$A$32:$N$556,AE$20,FALSE),""))</f>
        <v/>
      </c>
      <c r="AF1017" s="15">
        <f t="shared" ca="1" si="325"/>
        <v>0</v>
      </c>
      <c r="AG1017">
        <f t="shared" ca="1" si="314"/>
        <v>0</v>
      </c>
      <c r="AH1017">
        <f t="shared" ca="1" si="315"/>
        <v>0</v>
      </c>
      <c r="AI1017">
        <f t="shared" ca="1" si="316"/>
        <v>0</v>
      </c>
      <c r="AJ1017">
        <f t="shared" ca="1" si="317"/>
        <v>0</v>
      </c>
      <c r="AK1017">
        <f t="shared" si="326"/>
        <v>0</v>
      </c>
      <c r="AL1017" s="28" t="e">
        <f ca="1">COUNTIF(OFFSET('SD Abgabe'!$C$32,VLOOKUP(J1017,Art_Abgabe,3,FALSE),0,VLOOKUP(J1017,Art_Abgabe,4,FALSE)-VLOOKUP(J1017,Art_Abgabe,3,FALSE)+1,1),K1017)</f>
        <v>#N/A</v>
      </c>
      <c r="AM1017" s="14">
        <f ca="1">COUNTIF(OFFSET('SD Abgabe'!$M$32,VLOOKUP(E1017,'SD Abgabe'!$A$33:$X$485,'SD Abgabe'!$X$28,FALSE),0,1,VLOOKUP(E1017,'SD Abgabe'!$A$33:$Y$485,'SD Abgabe'!$Y$28,FALSE)),M1017)</f>
        <v>0</v>
      </c>
      <c r="AN1017" s="91">
        <f t="shared" ca="1" si="318"/>
        <v>0</v>
      </c>
      <c r="AO1017" s="98">
        <f t="shared" si="327"/>
        <v>3</v>
      </c>
      <c r="AP1017" s="98">
        <f t="shared" si="319"/>
        <v>0</v>
      </c>
      <c r="AQ1017" s="17" t="str">
        <f t="shared" si="320"/>
        <v>1900-1-Abgabe</v>
      </c>
    </row>
    <row r="1018" spans="1:43">
      <c r="A1018" s="98">
        <f t="shared" si="309"/>
        <v>0</v>
      </c>
      <c r="B1018" s="98" t="str">
        <f>IF(C1018=1,SUM($C$23:C1018),"")</f>
        <v/>
      </c>
      <c r="C1018" s="98">
        <f t="shared" si="310"/>
        <v>0</v>
      </c>
      <c r="D1018" t="str">
        <f t="shared" si="321"/>
        <v>1900-1-Abgabe-</v>
      </c>
      <c r="E1018" s="7" t="str">
        <f t="shared" ca="1" si="311"/>
        <v>-</v>
      </c>
      <c r="F1018" s="7">
        <f t="shared" si="322"/>
        <v>1900</v>
      </c>
      <c r="G1018" s="7">
        <f t="shared" si="323"/>
        <v>1</v>
      </c>
      <c r="H1018" s="162">
        <f t="shared" si="294"/>
        <v>996</v>
      </c>
      <c r="I1018" s="77"/>
      <c r="J1018" s="78"/>
      <c r="K1018" s="79"/>
      <c r="L1018" s="80"/>
      <c r="M1018" s="177"/>
      <c r="N1018" s="309" t="str">
        <f t="shared" ca="1" si="312"/>
        <v/>
      </c>
      <c r="O1018" s="310" t="str">
        <f ca="1">IFERROR(IF(VLOOKUP($E1018,'SD Abgabe'!$A$32:$N$610,'SD Abgabe'!$D$28,FALSE)=0,"",VLOOKUP($E1018,'SD Abgabe'!$A$32:$N$610,'SD Abgabe'!$D$28,FALSE)),"")</f>
        <v/>
      </c>
      <c r="P1018" s="313"/>
      <c r="Q1018" s="317" t="str">
        <f>IF(OR($M1018=0,L1018&lt;&gt;0),"",IFERROR(VLOOKUP($E1018,'SD Abgabe'!$A$32:$N$610,'SD Abgabe'!$E$28,FALSE),""))</f>
        <v/>
      </c>
      <c r="R1018" s="87"/>
      <c r="S1018" s="81" t="str">
        <f t="shared" si="313"/>
        <v/>
      </c>
      <c r="T1018" s="82">
        <f>IF(M1018="Tierische Erzeugnisse",IF(OR($M1018=0,L1018&lt;&gt;0,U1018&gt;0),"",IFERROR(VLOOKUP($E1018,'SD Abgabe'!$A$32:$N$4326,'SD Abgabe'!$J$28,FALSE),0)),)</f>
        <v>0</v>
      </c>
      <c r="U1018" s="83"/>
      <c r="V1018" s="81" t="str">
        <f t="shared" si="324"/>
        <v/>
      </c>
      <c r="W1018" s="82">
        <f>IF(M1018="organische Düngemittel",IF(OR($M1018=0,L1018&lt;&gt;0,X1018&gt;0),"",IFERROR(VLOOKUP($E1018,'SD Abgabe'!$A$32:$N$4326,'SD Abgabe'!$J$28,FALSE),)),)</f>
        <v>0</v>
      </c>
      <c r="X1018" s="84"/>
      <c r="Y1018" s="85" t="str">
        <f ca="1">IFERROR(VLOOKUP($E1018,'SD Abgabe'!$A$32:$N$610,Y$20,FALSE),"")</f>
        <v/>
      </c>
      <c r="Z1018" s="86" t="str">
        <f ca="1">IFERROR(IF(AND(J1018&lt;&gt;"eigene Stoffe",VLOOKUP($E1018,'SD Abgabe'!$A$32:$N$610,'SD Abgabe'!$G$28,FALSE)=0),"",IF($L1018&lt;&gt;0,"",IFERROR(IF(AND(P1018&gt;0,O1018&lt;&gt;"",Q1018&lt;&gt;"t TM"),VLOOKUP($E1018,'SD Abgabe'!$A$32:$N$610,'SD Abgabe'!$G$28,FALSE)/O1018*P1018,VLOOKUP($E1018,'SD Abgabe'!$A$32:$N$610,'SD Abgabe'!$G$28,FALSE)),""))),"")</f>
        <v/>
      </c>
      <c r="AA1018" s="87"/>
      <c r="AB1018" s="86" t="str">
        <f ca="1">IFERROR(IF(AND(J1018&lt;&gt;"eigene Stoffe",VLOOKUP($E1018,'SD Abgabe'!$A$32:$N$610,'SD Abgabe'!$H$28,FALSE)=0),"",IF($L1018&lt;&gt;0,"",IFERROR(IF(AND(P1018&gt;0,O1018&lt;&gt;"",Q1018&lt;&gt;"t TM"),VLOOKUP($E1018,'SD Abgabe'!$A$32:$N$610,'SD Abgabe'!$H$28,FALSE)/O1018*P1018,VLOOKUP($E1018,'SD Abgabe'!$A$32:$N$610,'SD Abgabe'!$H$28,FALSE)),""))),"")</f>
        <v/>
      </c>
      <c r="AC1018" s="87"/>
      <c r="AD1018" s="424" t="s">
        <v>667</v>
      </c>
      <c r="AE1018" s="26" t="str">
        <f>IF($M1018=0,"",IFERROR(VLOOKUP($E1018,'SD Abgabe'!$A$32:$N$556,AE$20,FALSE),""))</f>
        <v/>
      </c>
      <c r="AF1018" s="15">
        <f t="shared" ca="1" si="325"/>
        <v>0</v>
      </c>
      <c r="AG1018">
        <f t="shared" ca="1" si="314"/>
        <v>0</v>
      </c>
      <c r="AH1018">
        <f t="shared" ca="1" si="315"/>
        <v>0</v>
      </c>
      <c r="AI1018">
        <f t="shared" ca="1" si="316"/>
        <v>0</v>
      </c>
      <c r="AJ1018">
        <f t="shared" ca="1" si="317"/>
        <v>0</v>
      </c>
      <c r="AK1018">
        <f t="shared" si="326"/>
        <v>0</v>
      </c>
      <c r="AL1018" s="28" t="e">
        <f ca="1">COUNTIF(OFFSET('SD Abgabe'!$C$32,VLOOKUP(J1018,Art_Abgabe,3,FALSE),0,VLOOKUP(J1018,Art_Abgabe,4,FALSE)-VLOOKUP(J1018,Art_Abgabe,3,FALSE)+1,1),K1018)</f>
        <v>#N/A</v>
      </c>
      <c r="AM1018" s="14">
        <f ca="1">COUNTIF(OFFSET('SD Abgabe'!$M$32,VLOOKUP(E1018,'SD Abgabe'!$A$33:$X$485,'SD Abgabe'!$X$28,FALSE),0,1,VLOOKUP(E1018,'SD Abgabe'!$A$33:$Y$485,'SD Abgabe'!$Y$28,FALSE)),M1018)</f>
        <v>0</v>
      </c>
      <c r="AN1018" s="91">
        <f t="shared" ca="1" si="318"/>
        <v>0</v>
      </c>
      <c r="AO1018" s="98">
        <f t="shared" si="327"/>
        <v>3</v>
      </c>
      <c r="AP1018" s="98">
        <f t="shared" si="319"/>
        <v>0</v>
      </c>
      <c r="AQ1018" s="17" t="str">
        <f t="shared" si="320"/>
        <v>1900-1-Abgabe</v>
      </c>
    </row>
    <row r="1019" spans="1:43">
      <c r="A1019" s="98">
        <f t="shared" si="309"/>
        <v>0</v>
      </c>
      <c r="B1019" s="98" t="str">
        <f>IF(C1019=1,SUM($C$23:C1019),"")</f>
        <v/>
      </c>
      <c r="C1019" s="98">
        <f t="shared" si="310"/>
        <v>0</v>
      </c>
      <c r="D1019" t="str">
        <f t="shared" si="321"/>
        <v>1900-1-Abgabe-</v>
      </c>
      <c r="E1019" s="7" t="str">
        <f t="shared" ca="1" si="311"/>
        <v>-</v>
      </c>
      <c r="F1019" s="7">
        <f t="shared" si="322"/>
        <v>1900</v>
      </c>
      <c r="G1019" s="7">
        <f t="shared" si="323"/>
        <v>1</v>
      </c>
      <c r="H1019" s="162">
        <f t="shared" si="294"/>
        <v>997</v>
      </c>
      <c r="I1019" s="77"/>
      <c r="J1019" s="78"/>
      <c r="K1019" s="79"/>
      <c r="L1019" s="80"/>
      <c r="M1019" s="177"/>
      <c r="N1019" s="309" t="str">
        <f t="shared" ca="1" si="312"/>
        <v/>
      </c>
      <c r="O1019" s="310" t="str">
        <f ca="1">IFERROR(IF(VLOOKUP($E1019,'SD Abgabe'!$A$32:$N$610,'SD Abgabe'!$D$28,FALSE)=0,"",VLOOKUP($E1019,'SD Abgabe'!$A$32:$N$610,'SD Abgabe'!$D$28,FALSE)),"")</f>
        <v/>
      </c>
      <c r="P1019" s="313"/>
      <c r="Q1019" s="317" t="str">
        <f>IF(OR($M1019=0,L1019&lt;&gt;0),"",IFERROR(VLOOKUP($E1019,'SD Abgabe'!$A$32:$N$610,'SD Abgabe'!$E$28,FALSE),""))</f>
        <v/>
      </c>
      <c r="R1019" s="87"/>
      <c r="S1019" s="81" t="str">
        <f t="shared" si="313"/>
        <v/>
      </c>
      <c r="T1019" s="82">
        <f>IF(M1019="Tierische Erzeugnisse",IF(OR($M1019=0,L1019&lt;&gt;0,U1019&gt;0),"",IFERROR(VLOOKUP($E1019,'SD Abgabe'!$A$32:$N$4326,'SD Abgabe'!$J$28,FALSE),0)),)</f>
        <v>0</v>
      </c>
      <c r="U1019" s="83"/>
      <c r="V1019" s="81" t="str">
        <f t="shared" si="324"/>
        <v/>
      </c>
      <c r="W1019" s="82">
        <f>IF(M1019="organische Düngemittel",IF(OR($M1019=0,L1019&lt;&gt;0,X1019&gt;0),"",IFERROR(VLOOKUP($E1019,'SD Abgabe'!$A$32:$N$4326,'SD Abgabe'!$J$28,FALSE),)),)</f>
        <v>0</v>
      </c>
      <c r="X1019" s="84"/>
      <c r="Y1019" s="85" t="str">
        <f ca="1">IFERROR(VLOOKUP($E1019,'SD Abgabe'!$A$32:$N$610,Y$20,FALSE),"")</f>
        <v/>
      </c>
      <c r="Z1019" s="86" t="str">
        <f ca="1">IFERROR(IF(AND(J1019&lt;&gt;"eigene Stoffe",VLOOKUP($E1019,'SD Abgabe'!$A$32:$N$610,'SD Abgabe'!$G$28,FALSE)=0),"",IF($L1019&lt;&gt;0,"",IFERROR(IF(AND(P1019&gt;0,O1019&lt;&gt;"",Q1019&lt;&gt;"t TM"),VLOOKUP($E1019,'SD Abgabe'!$A$32:$N$610,'SD Abgabe'!$G$28,FALSE)/O1019*P1019,VLOOKUP($E1019,'SD Abgabe'!$A$32:$N$610,'SD Abgabe'!$G$28,FALSE)),""))),"")</f>
        <v/>
      </c>
      <c r="AA1019" s="87"/>
      <c r="AB1019" s="86" t="str">
        <f ca="1">IFERROR(IF(AND(J1019&lt;&gt;"eigene Stoffe",VLOOKUP($E1019,'SD Abgabe'!$A$32:$N$610,'SD Abgabe'!$H$28,FALSE)=0),"",IF($L1019&lt;&gt;0,"",IFERROR(IF(AND(P1019&gt;0,O1019&lt;&gt;"",Q1019&lt;&gt;"t TM"),VLOOKUP($E1019,'SD Abgabe'!$A$32:$N$610,'SD Abgabe'!$H$28,FALSE)/O1019*P1019,VLOOKUP($E1019,'SD Abgabe'!$A$32:$N$610,'SD Abgabe'!$H$28,FALSE)),""))),"")</f>
        <v/>
      </c>
      <c r="AC1019" s="87"/>
      <c r="AD1019" s="424" t="s">
        <v>667</v>
      </c>
      <c r="AE1019" s="26" t="str">
        <f>IF($M1019=0,"",IFERROR(VLOOKUP($E1019,'SD Abgabe'!$A$32:$N$556,AE$20,FALSE),""))</f>
        <v/>
      </c>
      <c r="AF1019" s="15">
        <f t="shared" ca="1" si="325"/>
        <v>0</v>
      </c>
      <c r="AG1019">
        <f t="shared" ca="1" si="314"/>
        <v>0</v>
      </c>
      <c r="AH1019">
        <f t="shared" ca="1" si="315"/>
        <v>0</v>
      </c>
      <c r="AI1019">
        <f t="shared" ca="1" si="316"/>
        <v>0</v>
      </c>
      <c r="AJ1019">
        <f t="shared" ca="1" si="317"/>
        <v>0</v>
      </c>
      <c r="AK1019">
        <f t="shared" si="326"/>
        <v>0</v>
      </c>
      <c r="AL1019" s="28" t="e">
        <f ca="1">COUNTIF(OFFSET('SD Abgabe'!$C$32,VLOOKUP(J1019,Art_Abgabe,3,FALSE),0,VLOOKUP(J1019,Art_Abgabe,4,FALSE)-VLOOKUP(J1019,Art_Abgabe,3,FALSE)+1,1),K1019)</f>
        <v>#N/A</v>
      </c>
      <c r="AM1019" s="14">
        <f ca="1">COUNTIF(OFFSET('SD Abgabe'!$M$32,VLOOKUP(E1019,'SD Abgabe'!$A$33:$X$485,'SD Abgabe'!$X$28,FALSE),0,1,VLOOKUP(E1019,'SD Abgabe'!$A$33:$Y$485,'SD Abgabe'!$Y$28,FALSE)),M1019)</f>
        <v>0</v>
      </c>
      <c r="AN1019" s="91">
        <f t="shared" ca="1" si="318"/>
        <v>0</v>
      </c>
      <c r="AO1019" s="98">
        <f t="shared" si="327"/>
        <v>3</v>
      </c>
      <c r="AP1019" s="98">
        <f t="shared" si="319"/>
        <v>0</v>
      </c>
      <c r="AQ1019" s="17" t="str">
        <f t="shared" si="320"/>
        <v>1900-1-Abgabe</v>
      </c>
    </row>
    <row r="1020" spans="1:43">
      <c r="A1020" s="98">
        <f t="shared" si="309"/>
        <v>0</v>
      </c>
      <c r="B1020" s="98" t="str">
        <f>IF(C1020=1,SUM($C$23:C1020),"")</f>
        <v/>
      </c>
      <c r="C1020" s="98">
        <f t="shared" si="310"/>
        <v>0</v>
      </c>
      <c r="D1020" t="str">
        <f t="shared" si="321"/>
        <v>1900-1-Abgabe-</v>
      </c>
      <c r="E1020" s="7" t="str">
        <f t="shared" ca="1" si="311"/>
        <v>-</v>
      </c>
      <c r="F1020" s="7">
        <f t="shared" si="322"/>
        <v>1900</v>
      </c>
      <c r="G1020" s="7">
        <f t="shared" si="323"/>
        <v>1</v>
      </c>
      <c r="H1020" s="162">
        <f t="shared" si="294"/>
        <v>998</v>
      </c>
      <c r="I1020" s="77"/>
      <c r="J1020" s="78"/>
      <c r="K1020" s="79"/>
      <c r="L1020" s="80"/>
      <c r="M1020" s="177"/>
      <c r="N1020" s="309" t="str">
        <f t="shared" ca="1" si="312"/>
        <v/>
      </c>
      <c r="O1020" s="310" t="str">
        <f ca="1">IFERROR(IF(VLOOKUP($E1020,'SD Abgabe'!$A$32:$N$610,'SD Abgabe'!$D$28,FALSE)=0,"",VLOOKUP($E1020,'SD Abgabe'!$A$32:$N$610,'SD Abgabe'!$D$28,FALSE)),"")</f>
        <v/>
      </c>
      <c r="P1020" s="313"/>
      <c r="Q1020" s="317" t="str">
        <f>IF(OR($M1020=0,L1020&lt;&gt;0),"",IFERROR(VLOOKUP($E1020,'SD Abgabe'!$A$32:$N$610,'SD Abgabe'!$E$28,FALSE),""))</f>
        <v/>
      </c>
      <c r="R1020" s="87"/>
      <c r="S1020" s="81" t="str">
        <f t="shared" si="313"/>
        <v/>
      </c>
      <c r="T1020" s="82">
        <f>IF(M1020="Tierische Erzeugnisse",IF(OR($M1020=0,L1020&lt;&gt;0,U1020&gt;0),"",IFERROR(VLOOKUP($E1020,'SD Abgabe'!$A$32:$N$4326,'SD Abgabe'!$J$28,FALSE),0)),)</f>
        <v>0</v>
      </c>
      <c r="U1020" s="83"/>
      <c r="V1020" s="81" t="str">
        <f t="shared" si="324"/>
        <v/>
      </c>
      <c r="W1020" s="82">
        <f>IF(M1020="organische Düngemittel",IF(OR($M1020=0,L1020&lt;&gt;0,X1020&gt;0),"",IFERROR(VLOOKUP($E1020,'SD Abgabe'!$A$32:$N$4326,'SD Abgabe'!$J$28,FALSE),)),)</f>
        <v>0</v>
      </c>
      <c r="X1020" s="84"/>
      <c r="Y1020" s="85" t="str">
        <f ca="1">IFERROR(VLOOKUP($E1020,'SD Abgabe'!$A$32:$N$610,Y$20,FALSE),"")</f>
        <v/>
      </c>
      <c r="Z1020" s="86" t="str">
        <f ca="1">IFERROR(IF(AND(J1020&lt;&gt;"eigene Stoffe",VLOOKUP($E1020,'SD Abgabe'!$A$32:$N$610,'SD Abgabe'!$G$28,FALSE)=0),"",IF($L1020&lt;&gt;0,"",IFERROR(IF(AND(P1020&gt;0,O1020&lt;&gt;"",Q1020&lt;&gt;"t TM"),VLOOKUP($E1020,'SD Abgabe'!$A$32:$N$610,'SD Abgabe'!$G$28,FALSE)/O1020*P1020,VLOOKUP($E1020,'SD Abgabe'!$A$32:$N$610,'SD Abgabe'!$G$28,FALSE)),""))),"")</f>
        <v/>
      </c>
      <c r="AA1020" s="87"/>
      <c r="AB1020" s="86" t="str">
        <f ca="1">IFERROR(IF(AND(J1020&lt;&gt;"eigene Stoffe",VLOOKUP($E1020,'SD Abgabe'!$A$32:$N$610,'SD Abgabe'!$H$28,FALSE)=0),"",IF($L1020&lt;&gt;0,"",IFERROR(IF(AND(P1020&gt;0,O1020&lt;&gt;"",Q1020&lt;&gt;"t TM"),VLOOKUP($E1020,'SD Abgabe'!$A$32:$N$610,'SD Abgabe'!$H$28,FALSE)/O1020*P1020,VLOOKUP($E1020,'SD Abgabe'!$A$32:$N$610,'SD Abgabe'!$H$28,FALSE)),""))),"")</f>
        <v/>
      </c>
      <c r="AC1020" s="87"/>
      <c r="AD1020" s="424" t="s">
        <v>667</v>
      </c>
      <c r="AE1020" s="26" t="str">
        <f>IF($M1020=0,"",IFERROR(VLOOKUP($E1020,'SD Abgabe'!$A$32:$N$556,AE$20,FALSE),""))</f>
        <v/>
      </c>
      <c r="AF1020" s="15">
        <f t="shared" ca="1" si="325"/>
        <v>0</v>
      </c>
      <c r="AG1020">
        <f t="shared" ca="1" si="314"/>
        <v>0</v>
      </c>
      <c r="AH1020">
        <f t="shared" ca="1" si="315"/>
        <v>0</v>
      </c>
      <c r="AI1020">
        <f t="shared" ca="1" si="316"/>
        <v>0</v>
      </c>
      <c r="AJ1020">
        <f t="shared" ca="1" si="317"/>
        <v>0</v>
      </c>
      <c r="AK1020">
        <f t="shared" si="326"/>
        <v>0</v>
      </c>
      <c r="AL1020" s="28" t="e">
        <f ca="1">COUNTIF(OFFSET('SD Abgabe'!$C$32,VLOOKUP(J1020,Art_Abgabe,3,FALSE),0,VLOOKUP(J1020,Art_Abgabe,4,FALSE)-VLOOKUP(J1020,Art_Abgabe,3,FALSE)+1,1),K1020)</f>
        <v>#N/A</v>
      </c>
      <c r="AM1020" s="14">
        <f ca="1">COUNTIF(OFFSET('SD Abgabe'!$M$32,VLOOKUP(E1020,'SD Abgabe'!$A$33:$X$485,'SD Abgabe'!$X$28,FALSE),0,1,VLOOKUP(E1020,'SD Abgabe'!$A$33:$Y$485,'SD Abgabe'!$Y$28,FALSE)),M1020)</f>
        <v>0</v>
      </c>
      <c r="AN1020" s="91">
        <f t="shared" ca="1" si="318"/>
        <v>0</v>
      </c>
      <c r="AO1020" s="98">
        <f t="shared" si="327"/>
        <v>3</v>
      </c>
      <c r="AP1020" s="98">
        <f t="shared" si="319"/>
        <v>0</v>
      </c>
      <c r="AQ1020" s="17" t="str">
        <f t="shared" si="320"/>
        <v>1900-1-Abgabe</v>
      </c>
    </row>
    <row r="1021" spans="1:43">
      <c r="A1021" s="98">
        <f t="shared" si="309"/>
        <v>0</v>
      </c>
      <c r="B1021" s="98" t="str">
        <f>IF(C1021=1,SUM($C$23:C1021),"")</f>
        <v/>
      </c>
      <c r="C1021" s="98">
        <f t="shared" si="310"/>
        <v>0</v>
      </c>
      <c r="D1021" t="str">
        <f t="shared" si="321"/>
        <v>1900-1-Abgabe-</v>
      </c>
      <c r="E1021" s="7" t="str">
        <f t="shared" ca="1" si="311"/>
        <v>-</v>
      </c>
      <c r="F1021" s="7">
        <f t="shared" si="322"/>
        <v>1900</v>
      </c>
      <c r="G1021" s="7">
        <f t="shared" si="323"/>
        <v>1</v>
      </c>
      <c r="H1021" s="162">
        <f t="shared" si="294"/>
        <v>999</v>
      </c>
      <c r="I1021" s="77"/>
      <c r="J1021" s="78"/>
      <c r="K1021" s="79"/>
      <c r="L1021" s="80"/>
      <c r="M1021" s="177"/>
      <c r="N1021" s="309" t="str">
        <f t="shared" ca="1" si="312"/>
        <v/>
      </c>
      <c r="O1021" s="310" t="str">
        <f ca="1">IFERROR(IF(VLOOKUP($E1021,'SD Abgabe'!$A$32:$N$610,'SD Abgabe'!$D$28,FALSE)=0,"",VLOOKUP($E1021,'SD Abgabe'!$A$32:$N$610,'SD Abgabe'!$D$28,FALSE)),"")</f>
        <v/>
      </c>
      <c r="P1021" s="313"/>
      <c r="Q1021" s="317" t="str">
        <f>IF(OR($M1021=0,L1021&lt;&gt;0),"",IFERROR(VLOOKUP($E1021,'SD Abgabe'!$A$32:$N$610,'SD Abgabe'!$E$28,FALSE),""))</f>
        <v/>
      </c>
      <c r="R1021" s="87"/>
      <c r="S1021" s="81" t="str">
        <f t="shared" si="313"/>
        <v/>
      </c>
      <c r="T1021" s="82">
        <f>IF(M1021="Tierische Erzeugnisse",IF(OR($M1021=0,L1021&lt;&gt;0,U1021&gt;0),"",IFERROR(VLOOKUP($E1021,'SD Abgabe'!$A$32:$N$4326,'SD Abgabe'!$J$28,FALSE),0)),)</f>
        <v>0</v>
      </c>
      <c r="U1021" s="83"/>
      <c r="V1021" s="81" t="str">
        <f t="shared" si="324"/>
        <v/>
      </c>
      <c r="W1021" s="82">
        <f>IF(M1021="organische Düngemittel",IF(OR($M1021=0,L1021&lt;&gt;0,X1021&gt;0),"",IFERROR(VLOOKUP($E1021,'SD Abgabe'!$A$32:$N$4326,'SD Abgabe'!$J$28,FALSE),)),)</f>
        <v>0</v>
      </c>
      <c r="X1021" s="84"/>
      <c r="Y1021" s="85" t="str">
        <f ca="1">IFERROR(VLOOKUP($E1021,'SD Abgabe'!$A$32:$N$610,Y$20,FALSE),"")</f>
        <v/>
      </c>
      <c r="Z1021" s="86" t="str">
        <f ca="1">IFERROR(IF(AND(J1021&lt;&gt;"eigene Stoffe",VLOOKUP($E1021,'SD Abgabe'!$A$32:$N$610,'SD Abgabe'!$G$28,FALSE)=0),"",IF($L1021&lt;&gt;0,"",IFERROR(IF(AND(P1021&gt;0,O1021&lt;&gt;"",Q1021&lt;&gt;"t TM"),VLOOKUP($E1021,'SD Abgabe'!$A$32:$N$610,'SD Abgabe'!$G$28,FALSE)/O1021*P1021,VLOOKUP($E1021,'SD Abgabe'!$A$32:$N$610,'SD Abgabe'!$G$28,FALSE)),""))),"")</f>
        <v/>
      </c>
      <c r="AA1021" s="87"/>
      <c r="AB1021" s="86" t="str">
        <f ca="1">IFERROR(IF(AND(J1021&lt;&gt;"eigene Stoffe",VLOOKUP($E1021,'SD Abgabe'!$A$32:$N$610,'SD Abgabe'!$H$28,FALSE)=0),"",IF($L1021&lt;&gt;0,"",IFERROR(IF(AND(P1021&gt;0,O1021&lt;&gt;"",Q1021&lt;&gt;"t TM"),VLOOKUP($E1021,'SD Abgabe'!$A$32:$N$610,'SD Abgabe'!$H$28,FALSE)/O1021*P1021,VLOOKUP($E1021,'SD Abgabe'!$A$32:$N$610,'SD Abgabe'!$H$28,FALSE)),""))),"")</f>
        <v/>
      </c>
      <c r="AC1021" s="87"/>
      <c r="AD1021" s="424" t="s">
        <v>667</v>
      </c>
      <c r="AE1021" s="26" t="str">
        <f>IF($M1021=0,"",IFERROR(VLOOKUP($E1021,'SD Abgabe'!$A$32:$N$556,AE$20,FALSE),""))</f>
        <v/>
      </c>
      <c r="AF1021" s="15">
        <f t="shared" ca="1" si="325"/>
        <v>0</v>
      </c>
      <c r="AG1021">
        <f t="shared" ca="1" si="314"/>
        <v>0</v>
      </c>
      <c r="AH1021">
        <f t="shared" ca="1" si="315"/>
        <v>0</v>
      </c>
      <c r="AI1021">
        <f t="shared" ca="1" si="316"/>
        <v>0</v>
      </c>
      <c r="AJ1021">
        <f t="shared" ca="1" si="317"/>
        <v>0</v>
      </c>
      <c r="AK1021">
        <f t="shared" si="326"/>
        <v>0</v>
      </c>
      <c r="AL1021" s="28" t="e">
        <f ca="1">COUNTIF(OFFSET('SD Abgabe'!$C$32,VLOOKUP(J1021,Art_Abgabe,3,FALSE),0,VLOOKUP(J1021,Art_Abgabe,4,FALSE)-VLOOKUP(J1021,Art_Abgabe,3,FALSE)+1,1),K1021)</f>
        <v>#N/A</v>
      </c>
      <c r="AM1021" s="14">
        <f ca="1">COUNTIF(OFFSET('SD Abgabe'!$M$32,VLOOKUP(E1021,'SD Abgabe'!$A$33:$X$485,'SD Abgabe'!$X$28,FALSE),0,1,VLOOKUP(E1021,'SD Abgabe'!$A$33:$Y$485,'SD Abgabe'!$Y$28,FALSE)),M1021)</f>
        <v>0</v>
      </c>
      <c r="AN1021" s="91">
        <f t="shared" ca="1" si="318"/>
        <v>0</v>
      </c>
      <c r="AO1021" s="98">
        <f t="shared" si="327"/>
        <v>3</v>
      </c>
      <c r="AP1021" s="98">
        <f t="shared" si="319"/>
        <v>0</v>
      </c>
      <c r="AQ1021" s="17" t="str">
        <f t="shared" si="320"/>
        <v>1900-1-Abgabe</v>
      </c>
    </row>
    <row r="1022" spans="1:43">
      <c r="A1022" s="98">
        <f t="shared" si="309"/>
        <v>0</v>
      </c>
      <c r="B1022" s="98" t="str">
        <f>IF(C1022=1,SUM($C$23:C1022),"")</f>
        <v/>
      </c>
      <c r="C1022" s="98">
        <f t="shared" si="310"/>
        <v>0</v>
      </c>
      <c r="D1022" t="str">
        <f t="shared" si="321"/>
        <v>1900-1-Abgabe-</v>
      </c>
      <c r="E1022" s="7" t="str">
        <f t="shared" ca="1" si="311"/>
        <v>-</v>
      </c>
      <c r="F1022" s="7">
        <f t="shared" si="322"/>
        <v>1900</v>
      </c>
      <c r="G1022" s="7">
        <f t="shared" si="323"/>
        <v>1</v>
      </c>
      <c r="H1022" s="318">
        <f t="shared" si="294"/>
        <v>1000</v>
      </c>
      <c r="I1022" s="319"/>
      <c r="J1022" s="320"/>
      <c r="K1022" s="321"/>
      <c r="L1022" s="322"/>
      <c r="M1022" s="323"/>
      <c r="N1022" s="324" t="str">
        <f t="shared" ca="1" si="312"/>
        <v/>
      </c>
      <c r="O1022" s="325" t="str">
        <f ca="1">IFERROR(IF(VLOOKUP($E1022,'SD Abgabe'!$A$32:$N$610,'SD Abgabe'!$D$28,FALSE)=0,"",VLOOKUP($E1022,'SD Abgabe'!$A$32:$N$610,'SD Abgabe'!$D$28,FALSE)),"")</f>
        <v/>
      </c>
      <c r="P1022" s="326"/>
      <c r="Q1022" s="327" t="str">
        <f>IF(OR($M1022=0,L1022&lt;&gt;0),"",IFERROR(VLOOKUP($E1022,'SD Abgabe'!$A$32:$N$610,'SD Abgabe'!$E$28,FALSE),""))</f>
        <v/>
      </c>
      <c r="R1022" s="328"/>
      <c r="S1022" s="329" t="str">
        <f t="shared" si="313"/>
        <v/>
      </c>
      <c r="T1022" s="82">
        <f>IF(M1022="Tierische Erzeugnisse",IF(OR($M1022=0,L1022&lt;&gt;0,U1022&gt;0),"",IFERROR(VLOOKUP($E1022,'SD Abgabe'!$A$32:$N$4326,'SD Abgabe'!$J$28,FALSE),0)),)</f>
        <v>0</v>
      </c>
      <c r="U1022" s="331"/>
      <c r="V1022" s="329" t="str">
        <f t="shared" si="324"/>
        <v/>
      </c>
      <c r="W1022" s="330">
        <f>IF(M1022="organische Düngemittel",IF(OR($M1022=0,L1022&lt;&gt;0,X1022&gt;0),"",IFERROR(VLOOKUP($E1022,'SD Abgabe'!$A$32:$N$4326,'SD Abgabe'!$J$28,FALSE),)),)</f>
        <v>0</v>
      </c>
      <c r="X1022" s="332"/>
      <c r="Y1022" s="333" t="str">
        <f ca="1">IFERROR(VLOOKUP($E1022,'SD Abgabe'!$A$32:$N$610,Y$20,FALSE),"")</f>
        <v/>
      </c>
      <c r="Z1022" s="334" t="str">
        <f ca="1">IFERROR(IF(AND(J1022&lt;&gt;"eigene Stoffe",VLOOKUP($E1022,'SD Abgabe'!$A$32:$N$610,'SD Abgabe'!$G$28,FALSE)=0),"",IF($L1022&lt;&gt;0,"",IFERROR(IF(AND(P1022&gt;0,O1022&lt;&gt;"",Q1022&lt;&gt;"t TM"),VLOOKUP($E1022,'SD Abgabe'!$A$32:$N$610,'SD Abgabe'!$G$28,FALSE)/O1022*P1022,VLOOKUP($E1022,'SD Abgabe'!$A$32:$N$610,'SD Abgabe'!$G$28,FALSE)),""))),"")</f>
        <v/>
      </c>
      <c r="AA1022" s="328"/>
      <c r="AB1022" s="334" t="str">
        <f ca="1">IFERROR(IF(AND(J1022&lt;&gt;"eigene Stoffe",VLOOKUP($E1022,'SD Abgabe'!$A$32:$N$610,'SD Abgabe'!$H$28,FALSE)=0),"",IF($L1022&lt;&gt;0,"",IFERROR(IF(AND(P1022&gt;0,O1022&lt;&gt;"",Q1022&lt;&gt;"t TM"),VLOOKUP($E1022,'SD Abgabe'!$A$32:$N$610,'SD Abgabe'!$H$28,FALSE)/O1022*P1022,VLOOKUP($E1022,'SD Abgabe'!$A$32:$N$610,'SD Abgabe'!$H$28,FALSE)),""))),"")</f>
        <v/>
      </c>
      <c r="AC1022" s="328"/>
      <c r="AD1022" s="424" t="s">
        <v>667</v>
      </c>
      <c r="AE1022" s="26" t="str">
        <f>IF($M1022=0,"",IFERROR(VLOOKUP($E1022,'SD Abgabe'!$A$32:$N$556,AE$20,FALSE),""))</f>
        <v/>
      </c>
      <c r="AF1022" s="15">
        <f t="shared" ca="1" si="325"/>
        <v>0</v>
      </c>
      <c r="AG1022">
        <f t="shared" ca="1" si="314"/>
        <v>0</v>
      </c>
      <c r="AH1022">
        <f t="shared" ca="1" si="315"/>
        <v>0</v>
      </c>
      <c r="AI1022">
        <f t="shared" ca="1" si="316"/>
        <v>0</v>
      </c>
      <c r="AJ1022">
        <f t="shared" ca="1" si="317"/>
        <v>0</v>
      </c>
      <c r="AK1022">
        <f t="shared" si="326"/>
        <v>0</v>
      </c>
      <c r="AL1022" s="336" t="e">
        <f ca="1">COUNTIF(OFFSET('SD Abgabe'!$C$32,VLOOKUP(J1022,Art_Abgabe,3,FALSE),0,VLOOKUP(J1022,Art_Abgabe,4,FALSE)-VLOOKUP(J1022,Art_Abgabe,3,FALSE)+1,1),K1022)</f>
        <v>#N/A</v>
      </c>
      <c r="AM1022" s="14">
        <f ca="1">COUNTIF(OFFSET('SD Abgabe'!$M$32,VLOOKUP(E1022,'SD Abgabe'!$A$33:$X$485,'SD Abgabe'!$X$28,FALSE),0,1,VLOOKUP(E1022,'SD Abgabe'!$A$33:$Y$485,'SD Abgabe'!$Y$28,FALSE)),M1022)</f>
        <v>0</v>
      </c>
      <c r="AN1022" s="91">
        <f t="shared" ca="1" si="318"/>
        <v>0</v>
      </c>
      <c r="AO1022" s="98">
        <f t="shared" si="327"/>
        <v>3</v>
      </c>
      <c r="AP1022" s="98">
        <f t="shared" si="319"/>
        <v>0</v>
      </c>
      <c r="AQ1022" s="17" t="str">
        <f t="shared" si="320"/>
        <v>1900-1-Abgabe</v>
      </c>
    </row>
    <row r="1023" spans="1:43" s="18" customFormat="1">
      <c r="A1023" s="98"/>
      <c r="B1023" s="98"/>
      <c r="C1023" s="98"/>
      <c r="D1023" s="4"/>
      <c r="E1023" s="13"/>
      <c r="F1023" s="13"/>
      <c r="G1023" s="13"/>
      <c r="H1023" s="13"/>
      <c r="I1023" s="4"/>
      <c r="J1023" s="4"/>
      <c r="K1023" s="4"/>
      <c r="L1023" s="4"/>
      <c r="M1023" s="4"/>
      <c r="N1023" s="4"/>
      <c r="O1023" s="4"/>
      <c r="P1023" s="4"/>
      <c r="Q1023" s="34"/>
      <c r="R1023" s="4"/>
      <c r="S1023" s="24"/>
      <c r="T1023" s="4"/>
      <c r="U1023" s="4"/>
      <c r="V1023" s="24"/>
      <c r="W1023" s="4"/>
      <c r="X1023" s="4"/>
      <c r="Y1023" s="4"/>
      <c r="Z1023" s="4"/>
      <c r="AA1023" s="4"/>
      <c r="AB1023" s="4"/>
      <c r="AC1023" s="4"/>
      <c r="AD1023" s="4"/>
      <c r="AE1023" s="20"/>
      <c r="AF1023" s="4"/>
      <c r="AG1023" s="4"/>
      <c r="AH1023" s="4"/>
      <c r="AI1023" s="4"/>
      <c r="AJ1023" s="4"/>
      <c r="AK1023" s="4"/>
      <c r="AL1023" s="14"/>
      <c r="AM1023" s="14"/>
      <c r="AN1023" s="138"/>
      <c r="AO1023" s="132"/>
    </row>
    <row r="1024" spans="1:43">
      <c r="I1024" s="4"/>
      <c r="M1024" s="4"/>
      <c r="R1024" s="4"/>
      <c r="S1024" s="4"/>
      <c r="T1024" s="4"/>
      <c r="U1024" s="4"/>
      <c r="V1024" s="4"/>
      <c r="W1024" s="4"/>
      <c r="X1024" s="4"/>
      <c r="Y1024" s="4"/>
      <c r="Z1024" s="4"/>
    </row>
    <row r="1996" spans="1:41">
      <c r="A1996" s="132"/>
      <c r="B1996" s="132"/>
      <c r="C1996" s="132"/>
      <c r="AN1996" s="138"/>
      <c r="AO1996" s="132"/>
    </row>
  </sheetData>
  <sheetProtection password="8677" sheet="1" objects="1" scenarios="1"/>
  <mergeCells count="33">
    <mergeCell ref="F21:F22"/>
    <mergeCell ref="G21:G22"/>
    <mergeCell ref="A21:A22"/>
    <mergeCell ref="B21:B22"/>
    <mergeCell ref="C21:C22"/>
    <mergeCell ref="D21:D22"/>
    <mergeCell ref="E21:E22"/>
    <mergeCell ref="H12:J12"/>
    <mergeCell ref="H13:J13"/>
    <mergeCell ref="H14:J14"/>
    <mergeCell ref="H15:J15"/>
    <mergeCell ref="H7:J7"/>
    <mergeCell ref="H8:J8"/>
    <mergeCell ref="H9:J9"/>
    <mergeCell ref="H10:J10"/>
    <mergeCell ref="H11:J11"/>
    <mergeCell ref="H2:J2"/>
    <mergeCell ref="H3:J3"/>
    <mergeCell ref="H4:J4"/>
    <mergeCell ref="H5:J5"/>
    <mergeCell ref="H6:J6"/>
    <mergeCell ref="AJ21:AJ22"/>
    <mergeCell ref="AD21:AD22"/>
    <mergeCell ref="V21:X22"/>
    <mergeCell ref="Y21:Y22"/>
    <mergeCell ref="S21:U22"/>
    <mergeCell ref="Q21:R22"/>
    <mergeCell ref="N21:P21"/>
    <mergeCell ref="H21:H22"/>
    <mergeCell ref="I21:I22"/>
    <mergeCell ref="M21:M22"/>
    <mergeCell ref="J21:J22"/>
    <mergeCell ref="K21:K22"/>
  </mergeCells>
  <conditionalFormatting sqref="U23:U1022">
    <cfRule type="expression" dxfId="55" priority="39">
      <formula>OR(RIGHT(K23,15)="Schlachtgewicht",AND(L23&gt;0,M23="Tierische Erzeugnisse"))</formula>
    </cfRule>
  </conditionalFormatting>
  <conditionalFormatting sqref="X23:X1022">
    <cfRule type="expression" dxfId="54" priority="31">
      <formula>AND(M23="organische Düngemittel",OR(W23=0,W23=""),X23="")</formula>
    </cfRule>
    <cfRule type="expression" dxfId="53" priority="91">
      <formula>M23="organische Düngemittel"</formula>
    </cfRule>
  </conditionalFormatting>
  <conditionalFormatting sqref="K23:K1022">
    <cfRule type="expression" dxfId="52" priority="18">
      <formula>L23&lt;&gt;0</formula>
    </cfRule>
    <cfRule type="expression" dxfId="51" priority="96">
      <formula>AND(K23="",OR(I23&gt;0,J23&gt;0,M23&gt;0,R23&gt;0,AA23&gt;0,AC23&gt;0))</formula>
    </cfRule>
    <cfRule type="expression" dxfId="50" priority="97">
      <formula>OR(AL23=0,#REF!=0)</formula>
    </cfRule>
  </conditionalFormatting>
  <conditionalFormatting sqref="J23:J1022">
    <cfRule type="expression" dxfId="49" priority="99">
      <formula>L23&lt;&gt;0</formula>
    </cfRule>
  </conditionalFormatting>
  <conditionalFormatting sqref="I23:I1022">
    <cfRule type="expression" dxfId="48" priority="37">
      <formula>AND(OR(J23&gt;0,K23&gt;0,L23&gt;0,M23&gt;0,R23&gt;0,AA23&gt;0,AC23&gt;0),I23=0)</formula>
    </cfRule>
  </conditionalFormatting>
  <conditionalFormatting sqref="M23:M1022">
    <cfRule type="expression" dxfId="47" priority="16">
      <formula>AM23=1</formula>
    </cfRule>
    <cfRule type="expression" dxfId="46" priority="17">
      <formula>AND(I23=0,J23=0,K23=0,L23=0,M23=0,R23=0,AA23=0,AC23=0)</formula>
    </cfRule>
    <cfRule type="expression" dxfId="45" priority="34">
      <formula>AND(OR(J23&gt;0,I23&gt;0,K23&gt;0,L23&gt;0,R23&gt;0,AA23&gt;0,AC23&gt;0),M23=0)</formula>
    </cfRule>
  </conditionalFormatting>
  <conditionalFormatting sqref="R23:R1022">
    <cfRule type="expression" dxfId="44" priority="32">
      <formula>AND(OR(J23&gt;0,I23&gt;0,K23&gt;0,L23&gt;0,M23&gt;0,AA23&gt;0,AC23&gt;0),R23=0)</formula>
    </cfRule>
  </conditionalFormatting>
  <conditionalFormatting sqref="AA23:AA1022">
    <cfRule type="expression" dxfId="43" priority="30">
      <formula>OR(AND(K23&gt;0,OR(Z23="",Z23=0),AA23=""),AND(AA23="", AD23="Analyse",J23&lt;&gt;"eigene Stoffe"),AND(AC23="",AD23="Kennzeichnung",J23&lt;&gt;"eigene Stoffe"))</formula>
    </cfRule>
  </conditionalFormatting>
  <conditionalFormatting sqref="AC23:AC1022">
    <cfRule type="expression" dxfId="42" priority="29">
      <formula>OR(AND(K23&gt;0,OR(AB23="",AB23=0),AC23=""),AND(AC23="",AD23="Analyse",J23&lt;&gt;"eigene Stoffe"),AND(AC23="",AD23="Kennzeichnung",J23&lt;&gt;"eigene Stoffe"))</formula>
    </cfRule>
  </conditionalFormatting>
  <conditionalFormatting sqref="Z23:Z1022">
    <cfRule type="expression" dxfId="41" priority="20">
      <formula>AND(J23&lt;&gt;"eigene Stoffe",OR(AD23="Analyse",AD23="Kennzeichnung"))</formula>
    </cfRule>
    <cfRule type="expression" dxfId="40" priority="25">
      <formula>AA23&gt;0</formula>
    </cfRule>
  </conditionalFormatting>
  <conditionalFormatting sqref="AB23:AB1022">
    <cfRule type="expression" dxfId="39" priority="19">
      <formula>AND(J23&lt;&gt;"eigene Stoffe",OR(AD23="Analyse",AD23="Kennzeichnung"))</formula>
    </cfRule>
    <cfRule type="expression" dxfId="38" priority="24">
      <formula>AC23&gt;0</formula>
    </cfRule>
  </conditionalFormatting>
  <conditionalFormatting sqref="L23:L1022">
    <cfRule type="expression" dxfId="37" priority="21">
      <formula>AND(L23="",J23="",OR(I23&gt;0,M23&gt;0,R23&gt;0,U23&gt;0,X23&gt;0,AA23&gt;0,AC23&gt;0,AD23&gt;0))</formula>
    </cfRule>
  </conditionalFormatting>
  <conditionalFormatting sqref="O23:O1022">
    <cfRule type="expression" dxfId="36" priority="15">
      <formula>P23&gt;0</formula>
    </cfRule>
  </conditionalFormatting>
  <conditionalFormatting sqref="P23:P1022">
    <cfRule type="expression" dxfId="35" priority="14">
      <formula>O23=""</formula>
    </cfRule>
  </conditionalFormatting>
  <conditionalFormatting sqref="AN1:AN22 AN1023:AN1048576">
    <cfRule type="colorScale" priority="10">
      <colorScale>
        <cfvo type="min"/>
        <cfvo type="percentile" val="50"/>
        <cfvo type="max"/>
        <color rgb="FFF8696B"/>
        <color rgb="FFFFEB84"/>
        <color rgb="FF63BE7B"/>
      </colorScale>
    </cfRule>
  </conditionalFormatting>
  <conditionalFormatting sqref="AD23">
    <cfRule type="expression" dxfId="34" priority="6">
      <formula>AND(OR(AA23&gt;0,AC23&gt;0,J23="eigene Stoffe"),AD23="Richtwerte ")</formula>
    </cfRule>
    <cfRule type="expression" dxfId="33" priority="7">
      <formula>OR(AND(AD23="Richtwerte ",OR(Z23&lt;&gt;"",AB23&lt;&gt;"")),AD23="Analyse",AD23="Richtwerte",AD23="Kennzeichnung")</formula>
    </cfRule>
  </conditionalFormatting>
  <conditionalFormatting sqref="AD24:AD1022">
    <cfRule type="expression" dxfId="32" priority="3">
      <formula>AND(OR(AA24&gt;0,AC24&gt;0),AD24="Richtwerte ")</formula>
    </cfRule>
    <cfRule type="expression" dxfId="31" priority="4">
      <formula>OR(AND(AD24="Richtwerte ",OR(Z24&lt;&gt;"",AB24&lt;&gt;"")),AD24="Analyse",AD24="Richtwerte",AD24="Kennzeichnung")</formula>
    </cfRule>
  </conditionalFormatting>
  <conditionalFormatting sqref="AN23:AN1022">
    <cfRule type="colorScale" priority="1">
      <colorScale>
        <cfvo type="min"/>
        <cfvo type="percentile" val="50"/>
        <cfvo type="max"/>
        <color rgb="FFF8696B"/>
        <color rgb="FFFFEB84"/>
        <color rgb="FF63BE7B"/>
      </colorScale>
    </cfRule>
  </conditionalFormatting>
  <dataValidations count="6">
    <dataValidation type="whole" allowBlank="1" showInputMessage="1" showErrorMessage="1" sqref="U23:U1022 X23:X1022">
      <formula1>0</formula1>
      <formula2>100</formula2>
    </dataValidation>
    <dataValidation allowBlank="1" showInputMessage="1" showErrorMessage="1" promptTitle="Zeitraum ändern" prompt="Änderungen im Blatt Stoffstrombilanz (N) vornehmen" sqref="H2"/>
    <dataValidation allowBlank="1" showInputMessage="1" showErrorMessage="1" promptTitle="Übernahme Stammdaten" prompt="Wenn die Inhaltsstoffe zum eingegebenen Stoff vollständig eingegeben werden kann der Stoff bei erneuter Eingabe unter eigene Art ausgewählt werden._x000a_" sqref="L23:L1022"/>
    <dataValidation type="decimal" allowBlank="1" showInputMessage="1" showErrorMessage="1" sqref="R23:R1022">
      <formula1>0</formula1>
      <formula2>1000000</formula2>
    </dataValidation>
    <dataValidation allowBlank="1" showInputMessage="1" showErrorMessage="1" promptTitle="Anteil Trockenmasse" prompt=" " sqref="N21:N22 O22"/>
    <dataValidation type="decimal" allowBlank="1" showInputMessage="1" showErrorMessage="1" sqref="P23:P1022">
      <formula1>0</formula1>
      <formula2>100</formula2>
    </dataValidation>
  </dataValidations>
  <pageMargins left="0.70866141732283472" right="0.70866141732283472" top="0.78740157480314965" bottom="0.78740157480314965" header="0.31496062992125984" footer="0.31496062992125984"/>
  <pageSetup paperSize="9" scale="51" fitToHeight="0"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3" id="{2F16A0F6-06EE-479E-AF6D-743B4E4D19A9}">
            <xm:f>' '!$E$2&lt;TODAY()</xm:f>
            <x14:dxf>
              <font>
                <color theme="1"/>
              </font>
              <fill>
                <patternFill>
                  <bgColor theme="1"/>
                </patternFill>
              </fill>
            </x14:dxf>
          </x14:cfRule>
          <xm:sqref>L21:XFD22 A4:XFD18 A3:L3 N3:XFD3 A1:XFD2 A21:I22 A1023:XFD1048576 AO23:XFD1022 AE23:AM1022 A20:XFD20 A19:Z19 AB19:XFD19 A23:AC1022</xm:sqref>
        </x14:conditionalFormatting>
        <x14:conditionalFormatting xmlns:xm="http://schemas.microsoft.com/office/excel/2006/main">
          <x14:cfRule type="expression" priority="12" id="{C13EDDDC-C633-47F7-B1D0-EC37C40CD4D3}">
            <xm:f>' '!$E$2&lt;TODAY()</xm:f>
            <x14:dxf>
              <font>
                <color theme="1"/>
              </font>
              <fill>
                <patternFill>
                  <bgColor theme="1"/>
                </patternFill>
              </fill>
            </x14:dxf>
          </x14:cfRule>
          <xm:sqref>J21:K22</xm:sqref>
        </x14:conditionalFormatting>
        <x14:conditionalFormatting xmlns:xm="http://schemas.microsoft.com/office/excel/2006/main">
          <x14:cfRule type="expression" priority="11" id="{895327BC-415C-4D27-BB1E-53341C2CA191}">
            <xm:f>' '!$E$2&lt;TODAY()</xm:f>
            <x14:dxf>
              <font>
                <color theme="1"/>
              </font>
              <fill>
                <patternFill>
                  <bgColor theme="1"/>
                </patternFill>
              </fill>
            </x14:dxf>
          </x14:cfRule>
          <xm:sqref>M3</xm:sqref>
        </x14:conditionalFormatting>
        <x14:conditionalFormatting xmlns:xm="http://schemas.microsoft.com/office/excel/2006/main">
          <x14:cfRule type="expression" priority="8" id="{61004759-10B0-4AC1-84FC-484FC288F3FF}">
            <xm:f>' '!$E$2&lt;TODAY()</xm:f>
            <x14:dxf>
              <font>
                <color theme="1"/>
              </font>
              <fill>
                <patternFill>
                  <bgColor theme="1"/>
                </patternFill>
              </fill>
            </x14:dxf>
          </x14:cfRule>
          <xm:sqref>AD23</xm:sqref>
        </x14:conditionalFormatting>
        <x14:conditionalFormatting xmlns:xm="http://schemas.microsoft.com/office/excel/2006/main">
          <x14:cfRule type="expression" priority="5" id="{53C8965F-D2B5-4BBA-B265-6F639D77EECD}">
            <xm:f>' '!$E$2&lt;TODAY()</xm:f>
            <x14:dxf>
              <font>
                <color theme="1"/>
              </font>
              <fill>
                <patternFill>
                  <bgColor theme="1"/>
                </patternFill>
              </fill>
            </x14:dxf>
          </x14:cfRule>
          <xm:sqref>AD24:AD1022</xm:sqref>
        </x14:conditionalFormatting>
        <x14:conditionalFormatting xmlns:xm="http://schemas.microsoft.com/office/excel/2006/main">
          <x14:cfRule type="expression" priority="2" id="{20FDECE5-B3B5-4A85-84BA-CD3FA2196712}">
            <xm:f>' '!$E$2&lt;TODAY()</xm:f>
            <x14:dxf>
              <font>
                <color theme="1"/>
              </font>
              <fill>
                <patternFill>
                  <bgColor theme="1"/>
                </patternFill>
              </fill>
            </x14:dxf>
          </x14:cfRule>
          <xm:sqref>AN23:AN1022</xm:sqref>
        </x14:conditionalFormatting>
      </x14:conditionalFormattings>
    </ext>
    <ext xmlns:x14="http://schemas.microsoft.com/office/spreadsheetml/2009/9/main" uri="{CCE6A557-97BC-4b89-ADB6-D9C93CAAB3DF}">
      <x14:dataValidations xmlns:xm="http://schemas.microsoft.com/office/excel/2006/main" count="5">
        <x14:dataValidation type="list" showInputMessage="1" showErrorMessage="1">
          <x14:formula1>
            <xm:f>'SD Abgabe'!$C$2:$C$22</xm:f>
          </x14:formula1>
          <xm:sqref>J23:J1022</xm:sqref>
        </x14:dataValidation>
        <x14:dataValidation type="list" showInputMessage="1" showErrorMessage="1">
          <x14:formula1>
            <xm:f>OFFSET('SD Abgabe'!$M$32,VLOOKUP(E23,'SD Abgabe'!$A$33:$X$485,'SD Abgabe'!$X$28,FALSE),0,1,VLOOKUP(E23,'SD Abgabe'!$A$33:$Y$485,'SD Abgabe'!$Y$28,FALSE))</xm:f>
          </x14:formula1>
          <xm:sqref>M23:M1022</xm:sqref>
        </x14:dataValidation>
        <x14:dataValidation type="list" errorStyle="information" showInputMessage="1" showErrorMessage="1" errorTitle="Keine Daten hinterlegt" error="Für diese Eingabe sind keine Werte hinterlegt und müssen unter &quot;Eigene Werte&quot; eingetragen werden.">
          <x14:formula1>
            <xm:f>OFFSET('SD Abgabe'!$C$32,VLOOKUP(J23,Art_Abgabe,3,FALSE),0,VLOOKUP(J23,Art_Abgabe,4,FALSE)-VLOOKUP(J23,Art_Abgabe,3,FALSE)+1,1)</xm:f>
          </x14:formula1>
          <xm:sqref>K23:K1022</xm:sqref>
        </x14:dataValidation>
        <x14:dataValidation type="date" allowBlank="1" showInputMessage="1" showErrorMessage="1" error="unerlaubtes Datum">
          <x14:formula1>
            <xm:f>36708</xm:f>
          </x14:formula1>
          <x14:formula2>
            <xm:f>Startseite!$E$11</xm:f>
          </x14:formula2>
          <xm:sqref>I23:I1022</xm:sqref>
        </x14:dataValidation>
        <x14:dataValidation type="list" allowBlank="1" showInputMessage="1" showErrorMessage="1">
          <x14:formula1>
            <xm:f>Datum!$E$4:$E$6</xm:f>
          </x14:formula1>
          <xm:sqref>AD23:AD1022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FFFCC"/>
    <pageSetUpPr fitToPage="1"/>
  </sheetPr>
  <dimension ref="A1:W65"/>
  <sheetViews>
    <sheetView showGridLines="0" showRowColHeaders="0" workbookViewId="0">
      <pane ySplit="5" topLeftCell="A6" activePane="bottomLeft" state="frozen"/>
      <selection pane="bottomLeft" activeCell="B6" sqref="B6"/>
    </sheetView>
  </sheetViews>
  <sheetFormatPr baseColWidth="10" defaultRowHeight="14.25"/>
  <cols>
    <col min="1" max="1" width="2.75" bestFit="1" customWidth="1"/>
    <col min="2" max="2" width="16.75" style="181" customWidth="1"/>
    <col min="8" max="9" width="13.875" customWidth="1"/>
    <col min="10" max="10" width="14" customWidth="1"/>
    <col min="11" max="11" width="21.625" customWidth="1"/>
  </cols>
  <sheetData>
    <row r="1" spans="1:23" s="52" customFormat="1" ht="23.25">
      <c r="A1" s="186" t="s">
        <v>618</v>
      </c>
      <c r="B1" s="186"/>
      <c r="C1" s="186"/>
      <c r="D1" s="227"/>
      <c r="E1" s="186"/>
      <c r="F1" s="186"/>
      <c r="G1" s="186"/>
      <c r="H1" s="186"/>
      <c r="I1" s="186"/>
      <c r="J1" s="186"/>
      <c r="K1" s="342" t="str">
        <f>Aufnahme!AA1</f>
        <v>Version 1.0</v>
      </c>
      <c r="W1" s="430"/>
    </row>
    <row r="2" spans="1:23">
      <c r="B2" s="4"/>
    </row>
    <row r="3" spans="1:23" ht="56.25" customHeight="1" thickBot="1">
      <c r="B3" s="4"/>
    </row>
    <row r="4" spans="1:23" hidden="1">
      <c r="E4">
        <v>6.25</v>
      </c>
      <c r="H4">
        <v>2.2913999999999999</v>
      </c>
    </row>
    <row r="5" spans="1:23" s="357" customFormat="1" ht="35.450000000000003" customHeight="1">
      <c r="A5" s="440" t="s">
        <v>616</v>
      </c>
      <c r="B5" s="441" t="s">
        <v>613</v>
      </c>
      <c r="C5" s="442" t="s">
        <v>612</v>
      </c>
      <c r="D5" s="443" t="s">
        <v>669</v>
      </c>
      <c r="E5" s="443" t="s">
        <v>668</v>
      </c>
      <c r="F5" s="443" t="s">
        <v>672</v>
      </c>
      <c r="G5" s="444" t="s">
        <v>671</v>
      </c>
      <c r="H5" s="443" t="s">
        <v>670</v>
      </c>
      <c r="I5" s="445" t="s">
        <v>673</v>
      </c>
      <c r="J5" s="442" t="s">
        <v>615</v>
      </c>
      <c r="K5" s="445" t="s">
        <v>614</v>
      </c>
    </row>
    <row r="6" spans="1:23">
      <c r="A6" s="438">
        <v>1</v>
      </c>
      <c r="B6" s="379"/>
      <c r="C6" s="389"/>
      <c r="D6" s="380"/>
      <c r="E6" s="352"/>
      <c r="F6" s="377" t="str">
        <f>IF(AND(D6="",E6=""),"",IF(E6&gt;0,E6,D6/$E$4*10))</f>
        <v/>
      </c>
      <c r="G6" s="385"/>
      <c r="H6" s="382"/>
      <c r="I6" s="387" t="str">
        <f>IF(AND(G6="",H6=""),"",IF(H6&gt;0,H6,G6*$H$4*10))</f>
        <v/>
      </c>
      <c r="J6" s="389"/>
      <c r="K6" s="383"/>
    </row>
    <row r="7" spans="1:23">
      <c r="A7" s="439">
        <v>2</v>
      </c>
      <c r="B7" s="381"/>
      <c r="C7" s="390"/>
      <c r="D7" s="352"/>
      <c r="E7" s="352"/>
      <c r="F7" s="378" t="str">
        <f t="shared" ref="F7:F65" si="0">IF(AND(D7="",E7=""),"",IF(E7&gt;0,E7,D7/$E$4*10))</f>
        <v/>
      </c>
      <c r="G7" s="386"/>
      <c r="H7" s="352"/>
      <c r="I7" s="388" t="str">
        <f t="shared" ref="I7:I46" si="1">IF(AND(G7="",H7=""),"",IF(H7&gt;0,H7,G7*$H$4*10))</f>
        <v/>
      </c>
      <c r="J7" s="390"/>
      <c r="K7" s="384"/>
    </row>
    <row r="8" spans="1:23">
      <c r="A8" s="439">
        <v>3</v>
      </c>
      <c r="B8" s="381"/>
      <c r="C8" s="390"/>
      <c r="D8" s="352"/>
      <c r="E8" s="352"/>
      <c r="F8" s="378" t="str">
        <f t="shared" si="0"/>
        <v/>
      </c>
      <c r="G8" s="386"/>
      <c r="H8" s="352"/>
      <c r="I8" s="388" t="str">
        <f t="shared" si="1"/>
        <v/>
      </c>
      <c r="J8" s="390"/>
      <c r="K8" s="384"/>
    </row>
    <row r="9" spans="1:23">
      <c r="A9" s="439">
        <v>4</v>
      </c>
      <c r="B9" s="381"/>
      <c r="C9" s="390"/>
      <c r="D9" s="352"/>
      <c r="E9" s="352"/>
      <c r="F9" s="378" t="str">
        <f t="shared" si="0"/>
        <v/>
      </c>
      <c r="G9" s="386"/>
      <c r="H9" s="352"/>
      <c r="I9" s="388" t="str">
        <f t="shared" si="1"/>
        <v/>
      </c>
      <c r="J9" s="390"/>
      <c r="K9" s="384"/>
    </row>
    <row r="10" spans="1:23">
      <c r="A10" s="439">
        <v>5</v>
      </c>
      <c r="B10" s="381"/>
      <c r="C10" s="390"/>
      <c r="D10" s="352"/>
      <c r="E10" s="352"/>
      <c r="F10" s="378" t="str">
        <f t="shared" si="0"/>
        <v/>
      </c>
      <c r="G10" s="386"/>
      <c r="H10" s="352"/>
      <c r="I10" s="388" t="str">
        <f t="shared" si="1"/>
        <v/>
      </c>
      <c r="J10" s="390"/>
      <c r="K10" s="384"/>
    </row>
    <row r="11" spans="1:23">
      <c r="A11" s="439">
        <v>6</v>
      </c>
      <c r="B11" s="381"/>
      <c r="C11" s="390"/>
      <c r="D11" s="352"/>
      <c r="E11" s="352"/>
      <c r="F11" s="378" t="str">
        <f t="shared" si="0"/>
        <v/>
      </c>
      <c r="G11" s="386"/>
      <c r="H11" s="352"/>
      <c r="I11" s="388" t="str">
        <f t="shared" si="1"/>
        <v/>
      </c>
      <c r="J11" s="390"/>
      <c r="K11" s="384"/>
    </row>
    <row r="12" spans="1:23">
      <c r="A12" s="439">
        <v>7</v>
      </c>
      <c r="B12" s="381"/>
      <c r="C12" s="390"/>
      <c r="D12" s="352"/>
      <c r="E12" s="352"/>
      <c r="F12" s="378" t="str">
        <f t="shared" si="0"/>
        <v/>
      </c>
      <c r="G12" s="386"/>
      <c r="H12" s="352"/>
      <c r="I12" s="388" t="str">
        <f t="shared" si="1"/>
        <v/>
      </c>
      <c r="J12" s="390"/>
      <c r="K12" s="384"/>
    </row>
    <row r="13" spans="1:23">
      <c r="A13" s="439">
        <v>8</v>
      </c>
      <c r="B13" s="381"/>
      <c r="C13" s="390"/>
      <c r="D13" s="352"/>
      <c r="E13" s="352"/>
      <c r="F13" s="378" t="str">
        <f t="shared" si="0"/>
        <v/>
      </c>
      <c r="G13" s="386"/>
      <c r="H13" s="352"/>
      <c r="I13" s="388" t="str">
        <f t="shared" si="1"/>
        <v/>
      </c>
      <c r="J13" s="390"/>
      <c r="K13" s="384"/>
    </row>
    <row r="14" spans="1:23">
      <c r="A14" s="439">
        <v>9</v>
      </c>
      <c r="B14" s="381"/>
      <c r="C14" s="390"/>
      <c r="D14" s="352"/>
      <c r="E14" s="352"/>
      <c r="F14" s="378" t="str">
        <f t="shared" si="0"/>
        <v/>
      </c>
      <c r="G14" s="386"/>
      <c r="H14" s="352"/>
      <c r="I14" s="388" t="str">
        <f t="shared" si="1"/>
        <v/>
      </c>
      <c r="J14" s="390"/>
      <c r="K14" s="384"/>
    </row>
    <row r="15" spans="1:23">
      <c r="A15" s="439">
        <v>10</v>
      </c>
      <c r="B15" s="381"/>
      <c r="C15" s="390"/>
      <c r="D15" s="352"/>
      <c r="E15" s="352"/>
      <c r="F15" s="378" t="str">
        <f t="shared" si="0"/>
        <v/>
      </c>
      <c r="G15" s="386"/>
      <c r="H15" s="352"/>
      <c r="I15" s="388" t="str">
        <f t="shared" si="1"/>
        <v/>
      </c>
      <c r="J15" s="390"/>
      <c r="K15" s="384"/>
    </row>
    <row r="16" spans="1:23">
      <c r="A16" s="439">
        <v>11</v>
      </c>
      <c r="B16" s="381"/>
      <c r="C16" s="390"/>
      <c r="D16" s="352"/>
      <c r="E16" s="352"/>
      <c r="F16" s="378" t="str">
        <f t="shared" si="0"/>
        <v/>
      </c>
      <c r="G16" s="386"/>
      <c r="H16" s="352"/>
      <c r="I16" s="388" t="str">
        <f t="shared" si="1"/>
        <v/>
      </c>
      <c r="J16" s="390"/>
      <c r="K16" s="384"/>
    </row>
    <row r="17" spans="1:11">
      <c r="A17" s="439">
        <v>12</v>
      </c>
      <c r="B17" s="381"/>
      <c r="C17" s="390"/>
      <c r="D17" s="352"/>
      <c r="E17" s="352"/>
      <c r="F17" s="378" t="str">
        <f t="shared" si="0"/>
        <v/>
      </c>
      <c r="G17" s="386"/>
      <c r="H17" s="352"/>
      <c r="I17" s="388" t="str">
        <f t="shared" si="1"/>
        <v/>
      </c>
      <c r="J17" s="390"/>
      <c r="K17" s="384"/>
    </row>
    <row r="18" spans="1:11">
      <c r="A18" s="439">
        <v>13</v>
      </c>
      <c r="B18" s="381"/>
      <c r="C18" s="390"/>
      <c r="D18" s="352"/>
      <c r="E18" s="352"/>
      <c r="F18" s="378" t="str">
        <f t="shared" si="0"/>
        <v/>
      </c>
      <c r="G18" s="386"/>
      <c r="H18" s="352"/>
      <c r="I18" s="388" t="str">
        <f t="shared" si="1"/>
        <v/>
      </c>
      <c r="J18" s="390"/>
      <c r="K18" s="384"/>
    </row>
    <row r="19" spans="1:11">
      <c r="A19" s="439">
        <v>14</v>
      </c>
      <c r="B19" s="381"/>
      <c r="C19" s="390"/>
      <c r="D19" s="352"/>
      <c r="E19" s="352"/>
      <c r="F19" s="378" t="str">
        <f t="shared" si="0"/>
        <v/>
      </c>
      <c r="G19" s="386"/>
      <c r="H19" s="352"/>
      <c r="I19" s="388" t="str">
        <f t="shared" si="1"/>
        <v/>
      </c>
      <c r="J19" s="390"/>
      <c r="K19" s="384"/>
    </row>
    <row r="20" spans="1:11">
      <c r="A20" s="439">
        <v>15</v>
      </c>
      <c r="B20" s="381"/>
      <c r="C20" s="390"/>
      <c r="D20" s="352"/>
      <c r="E20" s="352"/>
      <c r="F20" s="378" t="str">
        <f t="shared" si="0"/>
        <v/>
      </c>
      <c r="G20" s="386"/>
      <c r="H20" s="352"/>
      <c r="I20" s="388" t="str">
        <f t="shared" si="1"/>
        <v/>
      </c>
      <c r="J20" s="390"/>
      <c r="K20" s="384"/>
    </row>
    <row r="21" spans="1:11">
      <c r="A21" s="439">
        <v>16</v>
      </c>
      <c r="B21" s="381"/>
      <c r="C21" s="390"/>
      <c r="D21" s="352"/>
      <c r="E21" s="352"/>
      <c r="F21" s="378" t="str">
        <f t="shared" si="0"/>
        <v/>
      </c>
      <c r="G21" s="386"/>
      <c r="H21" s="352"/>
      <c r="I21" s="388" t="str">
        <f t="shared" si="1"/>
        <v/>
      </c>
      <c r="J21" s="390"/>
      <c r="K21" s="384"/>
    </row>
    <row r="22" spans="1:11">
      <c r="A22" s="439">
        <v>17</v>
      </c>
      <c r="B22" s="381"/>
      <c r="C22" s="390"/>
      <c r="D22" s="352"/>
      <c r="E22" s="352"/>
      <c r="F22" s="378" t="str">
        <f t="shared" si="0"/>
        <v/>
      </c>
      <c r="G22" s="386"/>
      <c r="H22" s="352"/>
      <c r="I22" s="388" t="str">
        <f t="shared" si="1"/>
        <v/>
      </c>
      <c r="J22" s="390"/>
      <c r="K22" s="384"/>
    </row>
    <row r="23" spans="1:11">
      <c r="A23" s="439">
        <v>18</v>
      </c>
      <c r="B23" s="381"/>
      <c r="C23" s="390"/>
      <c r="D23" s="352"/>
      <c r="E23" s="352"/>
      <c r="F23" s="378" t="str">
        <f t="shared" si="0"/>
        <v/>
      </c>
      <c r="G23" s="386"/>
      <c r="H23" s="352"/>
      <c r="I23" s="388" t="str">
        <f t="shared" si="1"/>
        <v/>
      </c>
      <c r="J23" s="390"/>
      <c r="K23" s="384"/>
    </row>
    <row r="24" spans="1:11">
      <c r="A24" s="439">
        <v>19</v>
      </c>
      <c r="B24" s="381"/>
      <c r="C24" s="390"/>
      <c r="D24" s="352"/>
      <c r="E24" s="352"/>
      <c r="F24" s="378" t="str">
        <f t="shared" si="0"/>
        <v/>
      </c>
      <c r="G24" s="386"/>
      <c r="H24" s="352"/>
      <c r="I24" s="388" t="str">
        <f t="shared" si="1"/>
        <v/>
      </c>
      <c r="J24" s="390"/>
      <c r="K24" s="384"/>
    </row>
    <row r="25" spans="1:11">
      <c r="A25" s="439">
        <v>20</v>
      </c>
      <c r="B25" s="381"/>
      <c r="C25" s="390"/>
      <c r="D25" s="352"/>
      <c r="E25" s="352"/>
      <c r="F25" s="378" t="str">
        <f t="shared" si="0"/>
        <v/>
      </c>
      <c r="G25" s="386"/>
      <c r="H25" s="352"/>
      <c r="I25" s="388" t="str">
        <f t="shared" si="1"/>
        <v/>
      </c>
      <c r="J25" s="390"/>
      <c r="K25" s="384"/>
    </row>
    <row r="26" spans="1:11">
      <c r="A26" s="439">
        <v>21</v>
      </c>
      <c r="B26" s="381"/>
      <c r="C26" s="390"/>
      <c r="D26" s="352"/>
      <c r="E26" s="352"/>
      <c r="F26" s="378" t="str">
        <f t="shared" si="0"/>
        <v/>
      </c>
      <c r="G26" s="386"/>
      <c r="H26" s="352"/>
      <c r="I26" s="388" t="str">
        <f t="shared" si="1"/>
        <v/>
      </c>
      <c r="J26" s="390"/>
      <c r="K26" s="384"/>
    </row>
    <row r="27" spans="1:11">
      <c r="A27" s="439">
        <v>22</v>
      </c>
      <c r="B27" s="381"/>
      <c r="C27" s="390"/>
      <c r="D27" s="352"/>
      <c r="E27" s="352"/>
      <c r="F27" s="378" t="str">
        <f t="shared" si="0"/>
        <v/>
      </c>
      <c r="G27" s="386"/>
      <c r="H27" s="352"/>
      <c r="I27" s="388" t="str">
        <f t="shared" si="1"/>
        <v/>
      </c>
      <c r="J27" s="390"/>
      <c r="K27" s="384"/>
    </row>
    <row r="28" spans="1:11">
      <c r="A28" s="439">
        <v>23</v>
      </c>
      <c r="B28" s="381"/>
      <c r="C28" s="390"/>
      <c r="D28" s="352"/>
      <c r="E28" s="352"/>
      <c r="F28" s="378" t="str">
        <f t="shared" si="0"/>
        <v/>
      </c>
      <c r="G28" s="386"/>
      <c r="H28" s="352"/>
      <c r="I28" s="388" t="str">
        <f t="shared" si="1"/>
        <v/>
      </c>
      <c r="J28" s="390"/>
      <c r="K28" s="384"/>
    </row>
    <row r="29" spans="1:11">
      <c r="A29" s="439">
        <v>24</v>
      </c>
      <c r="B29" s="381"/>
      <c r="C29" s="390"/>
      <c r="D29" s="352"/>
      <c r="E29" s="352"/>
      <c r="F29" s="378" t="str">
        <f t="shared" si="0"/>
        <v/>
      </c>
      <c r="G29" s="386"/>
      <c r="H29" s="352"/>
      <c r="I29" s="388" t="str">
        <f t="shared" si="1"/>
        <v/>
      </c>
      <c r="J29" s="390"/>
      <c r="K29" s="384"/>
    </row>
    <row r="30" spans="1:11">
      <c r="A30" s="439">
        <v>25</v>
      </c>
      <c r="B30" s="381"/>
      <c r="C30" s="390"/>
      <c r="D30" s="352"/>
      <c r="E30" s="352"/>
      <c r="F30" s="378" t="str">
        <f t="shared" si="0"/>
        <v/>
      </c>
      <c r="G30" s="386"/>
      <c r="H30" s="352"/>
      <c r="I30" s="388" t="str">
        <f t="shared" si="1"/>
        <v/>
      </c>
      <c r="J30" s="390"/>
      <c r="K30" s="384"/>
    </row>
    <row r="31" spans="1:11">
      <c r="A31" s="439">
        <v>26</v>
      </c>
      <c r="B31" s="381"/>
      <c r="C31" s="390"/>
      <c r="D31" s="352"/>
      <c r="E31" s="352"/>
      <c r="F31" s="378" t="str">
        <f t="shared" si="0"/>
        <v/>
      </c>
      <c r="G31" s="386"/>
      <c r="H31" s="352"/>
      <c r="I31" s="388" t="str">
        <f t="shared" si="1"/>
        <v/>
      </c>
      <c r="J31" s="390"/>
      <c r="K31" s="384"/>
    </row>
    <row r="32" spans="1:11">
      <c r="A32" s="439">
        <v>27</v>
      </c>
      <c r="B32" s="381"/>
      <c r="C32" s="390"/>
      <c r="D32" s="352"/>
      <c r="E32" s="352"/>
      <c r="F32" s="378" t="str">
        <f t="shared" si="0"/>
        <v/>
      </c>
      <c r="G32" s="386"/>
      <c r="H32" s="352"/>
      <c r="I32" s="388" t="str">
        <f t="shared" si="1"/>
        <v/>
      </c>
      <c r="J32" s="390"/>
      <c r="K32" s="384"/>
    </row>
    <row r="33" spans="1:11">
      <c r="A33" s="439">
        <v>28</v>
      </c>
      <c r="B33" s="381"/>
      <c r="C33" s="390"/>
      <c r="D33" s="352"/>
      <c r="E33" s="352"/>
      <c r="F33" s="378" t="str">
        <f t="shared" si="0"/>
        <v/>
      </c>
      <c r="G33" s="386"/>
      <c r="H33" s="352"/>
      <c r="I33" s="388" t="str">
        <f t="shared" si="1"/>
        <v/>
      </c>
      <c r="J33" s="390"/>
      <c r="K33" s="384"/>
    </row>
    <row r="34" spans="1:11">
      <c r="A34" s="439">
        <v>29</v>
      </c>
      <c r="B34" s="381"/>
      <c r="C34" s="390"/>
      <c r="D34" s="352"/>
      <c r="E34" s="352"/>
      <c r="F34" s="378" t="str">
        <f t="shared" si="0"/>
        <v/>
      </c>
      <c r="G34" s="386"/>
      <c r="H34" s="352"/>
      <c r="I34" s="388" t="str">
        <f t="shared" si="1"/>
        <v/>
      </c>
      <c r="J34" s="390"/>
      <c r="K34" s="384"/>
    </row>
    <row r="35" spans="1:11">
      <c r="A35" s="439">
        <v>30</v>
      </c>
      <c r="B35" s="381"/>
      <c r="C35" s="390"/>
      <c r="D35" s="352"/>
      <c r="E35" s="352"/>
      <c r="F35" s="378" t="str">
        <f t="shared" si="0"/>
        <v/>
      </c>
      <c r="G35" s="386"/>
      <c r="H35" s="352"/>
      <c r="I35" s="388" t="str">
        <f t="shared" si="1"/>
        <v/>
      </c>
      <c r="J35" s="390"/>
      <c r="K35" s="384"/>
    </row>
    <row r="36" spans="1:11">
      <c r="A36" s="439">
        <v>31</v>
      </c>
      <c r="B36" s="381"/>
      <c r="C36" s="390"/>
      <c r="D36" s="352"/>
      <c r="E36" s="352"/>
      <c r="F36" s="378" t="str">
        <f t="shared" si="0"/>
        <v/>
      </c>
      <c r="G36" s="386"/>
      <c r="H36" s="352"/>
      <c r="I36" s="388" t="str">
        <f t="shared" si="1"/>
        <v/>
      </c>
      <c r="J36" s="390"/>
      <c r="K36" s="384"/>
    </row>
    <row r="37" spans="1:11">
      <c r="A37" s="439">
        <v>32</v>
      </c>
      <c r="B37" s="381"/>
      <c r="C37" s="390"/>
      <c r="D37" s="352"/>
      <c r="E37" s="352"/>
      <c r="F37" s="378" t="str">
        <f t="shared" si="0"/>
        <v/>
      </c>
      <c r="G37" s="386"/>
      <c r="H37" s="352"/>
      <c r="I37" s="388" t="str">
        <f t="shared" si="1"/>
        <v/>
      </c>
      <c r="J37" s="390"/>
      <c r="K37" s="384"/>
    </row>
    <row r="38" spans="1:11">
      <c r="A38" s="439">
        <v>33</v>
      </c>
      <c r="B38" s="381"/>
      <c r="C38" s="390"/>
      <c r="D38" s="352"/>
      <c r="E38" s="352"/>
      <c r="F38" s="378" t="str">
        <f t="shared" si="0"/>
        <v/>
      </c>
      <c r="G38" s="386"/>
      <c r="H38" s="352"/>
      <c r="I38" s="388" t="str">
        <f t="shared" si="1"/>
        <v/>
      </c>
      <c r="J38" s="390"/>
      <c r="K38" s="384"/>
    </row>
    <row r="39" spans="1:11">
      <c r="A39" s="439">
        <v>34</v>
      </c>
      <c r="B39" s="381"/>
      <c r="C39" s="390"/>
      <c r="D39" s="352"/>
      <c r="E39" s="352"/>
      <c r="F39" s="378" t="str">
        <f t="shared" si="0"/>
        <v/>
      </c>
      <c r="G39" s="386"/>
      <c r="H39" s="352"/>
      <c r="I39" s="388" t="str">
        <f t="shared" si="1"/>
        <v/>
      </c>
      <c r="J39" s="390"/>
      <c r="K39" s="384"/>
    </row>
    <row r="40" spans="1:11">
      <c r="A40" s="439">
        <v>35</v>
      </c>
      <c r="B40" s="381"/>
      <c r="C40" s="390"/>
      <c r="D40" s="352"/>
      <c r="E40" s="352"/>
      <c r="F40" s="378" t="str">
        <f t="shared" si="0"/>
        <v/>
      </c>
      <c r="G40" s="386"/>
      <c r="H40" s="352"/>
      <c r="I40" s="388" t="str">
        <f t="shared" si="1"/>
        <v/>
      </c>
      <c r="J40" s="390"/>
      <c r="K40" s="384"/>
    </row>
    <row r="41" spans="1:11">
      <c r="A41" s="439">
        <v>36</v>
      </c>
      <c r="B41" s="381"/>
      <c r="C41" s="390"/>
      <c r="D41" s="352"/>
      <c r="E41" s="352"/>
      <c r="F41" s="378" t="str">
        <f t="shared" si="0"/>
        <v/>
      </c>
      <c r="G41" s="386"/>
      <c r="H41" s="352"/>
      <c r="I41" s="388" t="str">
        <f t="shared" si="1"/>
        <v/>
      </c>
      <c r="J41" s="390"/>
      <c r="K41" s="384"/>
    </row>
    <row r="42" spans="1:11">
      <c r="A42" s="439">
        <v>37</v>
      </c>
      <c r="B42" s="381"/>
      <c r="C42" s="390"/>
      <c r="D42" s="352"/>
      <c r="E42" s="352"/>
      <c r="F42" s="378" t="str">
        <f t="shared" si="0"/>
        <v/>
      </c>
      <c r="G42" s="386"/>
      <c r="H42" s="352"/>
      <c r="I42" s="388" t="str">
        <f t="shared" si="1"/>
        <v/>
      </c>
      <c r="J42" s="390"/>
      <c r="K42" s="384"/>
    </row>
    <row r="43" spans="1:11">
      <c r="A43" s="439">
        <v>38</v>
      </c>
      <c r="B43" s="381"/>
      <c r="C43" s="390"/>
      <c r="D43" s="352"/>
      <c r="E43" s="352"/>
      <c r="F43" s="378" t="str">
        <f t="shared" si="0"/>
        <v/>
      </c>
      <c r="G43" s="386"/>
      <c r="H43" s="352"/>
      <c r="I43" s="388" t="str">
        <f t="shared" si="1"/>
        <v/>
      </c>
      <c r="J43" s="390"/>
      <c r="K43" s="384"/>
    </row>
    <row r="44" spans="1:11">
      <c r="A44" s="439">
        <v>39</v>
      </c>
      <c r="B44" s="381"/>
      <c r="C44" s="390"/>
      <c r="D44" s="352"/>
      <c r="E44" s="352"/>
      <c r="F44" s="378" t="str">
        <f t="shared" si="0"/>
        <v/>
      </c>
      <c r="G44" s="386"/>
      <c r="H44" s="352"/>
      <c r="I44" s="388" t="str">
        <f t="shared" si="1"/>
        <v/>
      </c>
      <c r="J44" s="390"/>
      <c r="K44" s="384"/>
    </row>
    <row r="45" spans="1:11">
      <c r="A45" s="439">
        <v>40</v>
      </c>
      <c r="B45" s="381"/>
      <c r="C45" s="390"/>
      <c r="D45" s="352"/>
      <c r="E45" s="352"/>
      <c r="F45" s="378" t="str">
        <f t="shared" si="0"/>
        <v/>
      </c>
      <c r="G45" s="386"/>
      <c r="H45" s="352"/>
      <c r="I45" s="388" t="str">
        <f t="shared" si="1"/>
        <v/>
      </c>
      <c r="J45" s="390"/>
      <c r="K45" s="384"/>
    </row>
    <row r="46" spans="1:11">
      <c r="A46" s="439">
        <v>41</v>
      </c>
      <c r="B46" s="381"/>
      <c r="C46" s="390"/>
      <c r="D46" s="352"/>
      <c r="E46" s="352"/>
      <c r="F46" s="378" t="str">
        <f t="shared" si="0"/>
        <v/>
      </c>
      <c r="G46" s="386"/>
      <c r="H46" s="352"/>
      <c r="I46" s="388" t="str">
        <f t="shared" si="1"/>
        <v/>
      </c>
      <c r="J46" s="390"/>
      <c r="K46" s="384"/>
    </row>
    <row r="47" spans="1:11" s="416" customFormat="1">
      <c r="A47" s="439">
        <v>42</v>
      </c>
      <c r="B47" s="381"/>
      <c r="C47" s="390"/>
      <c r="D47" s="352"/>
      <c r="E47" s="352"/>
      <c r="F47" s="378" t="str">
        <f t="shared" si="0"/>
        <v/>
      </c>
      <c r="G47" s="386"/>
      <c r="H47" s="352"/>
      <c r="I47" s="388" t="str">
        <f t="shared" ref="I47:I65" si="2">IF(AND(G47="",H47=""),"",IF(H47&gt;0,H47,G47*$H$4*10))</f>
        <v/>
      </c>
      <c r="J47" s="390"/>
      <c r="K47" s="384"/>
    </row>
    <row r="48" spans="1:11" s="416" customFormat="1">
      <c r="A48" s="439">
        <v>43</v>
      </c>
      <c r="B48" s="381"/>
      <c r="C48" s="390"/>
      <c r="D48" s="352"/>
      <c r="E48" s="352"/>
      <c r="F48" s="378" t="str">
        <f t="shared" si="0"/>
        <v/>
      </c>
      <c r="G48" s="386"/>
      <c r="H48" s="352"/>
      <c r="I48" s="388" t="str">
        <f t="shared" si="2"/>
        <v/>
      </c>
      <c r="J48" s="390"/>
      <c r="K48" s="384"/>
    </row>
    <row r="49" spans="1:11" s="416" customFormat="1">
      <c r="A49" s="439">
        <v>44</v>
      </c>
      <c r="B49" s="381"/>
      <c r="C49" s="390"/>
      <c r="D49" s="352"/>
      <c r="E49" s="352"/>
      <c r="F49" s="378" t="str">
        <f t="shared" si="0"/>
        <v/>
      </c>
      <c r="G49" s="386"/>
      <c r="H49" s="352"/>
      <c r="I49" s="388" t="str">
        <f t="shared" si="2"/>
        <v/>
      </c>
      <c r="J49" s="390"/>
      <c r="K49" s="384"/>
    </row>
    <row r="50" spans="1:11" s="416" customFormat="1">
      <c r="A50" s="439">
        <v>45</v>
      </c>
      <c r="B50" s="381"/>
      <c r="C50" s="390"/>
      <c r="D50" s="352"/>
      <c r="E50" s="352"/>
      <c r="F50" s="378" t="str">
        <f t="shared" si="0"/>
        <v/>
      </c>
      <c r="G50" s="386"/>
      <c r="H50" s="352"/>
      <c r="I50" s="388" t="str">
        <f t="shared" si="2"/>
        <v/>
      </c>
      <c r="J50" s="390"/>
      <c r="K50" s="384"/>
    </row>
    <row r="51" spans="1:11" s="416" customFormat="1">
      <c r="A51" s="439">
        <v>46</v>
      </c>
      <c r="B51" s="381"/>
      <c r="C51" s="390"/>
      <c r="D51" s="352"/>
      <c r="E51" s="352"/>
      <c r="F51" s="378" t="str">
        <f t="shared" si="0"/>
        <v/>
      </c>
      <c r="G51" s="386"/>
      <c r="H51" s="352"/>
      <c r="I51" s="388" t="str">
        <f t="shared" si="2"/>
        <v/>
      </c>
      <c r="J51" s="390"/>
      <c r="K51" s="384"/>
    </row>
    <row r="52" spans="1:11" s="416" customFormat="1">
      <c r="A52" s="439">
        <v>47</v>
      </c>
      <c r="B52" s="381"/>
      <c r="C52" s="390"/>
      <c r="D52" s="352"/>
      <c r="E52" s="352"/>
      <c r="F52" s="378" t="str">
        <f t="shared" si="0"/>
        <v/>
      </c>
      <c r="G52" s="386"/>
      <c r="H52" s="352"/>
      <c r="I52" s="388" t="str">
        <f t="shared" si="2"/>
        <v/>
      </c>
      <c r="J52" s="390"/>
      <c r="K52" s="384"/>
    </row>
    <row r="53" spans="1:11" s="416" customFormat="1">
      <c r="A53" s="439">
        <v>48</v>
      </c>
      <c r="B53" s="381"/>
      <c r="C53" s="390"/>
      <c r="D53" s="352"/>
      <c r="E53" s="352"/>
      <c r="F53" s="378" t="str">
        <f t="shared" si="0"/>
        <v/>
      </c>
      <c r="G53" s="386"/>
      <c r="H53" s="352"/>
      <c r="I53" s="388" t="str">
        <f t="shared" si="2"/>
        <v/>
      </c>
      <c r="J53" s="390"/>
      <c r="K53" s="384"/>
    </row>
    <row r="54" spans="1:11" s="416" customFormat="1">
      <c r="A54" s="439">
        <v>49</v>
      </c>
      <c r="B54" s="381"/>
      <c r="C54" s="390"/>
      <c r="D54" s="352"/>
      <c r="E54" s="352"/>
      <c r="F54" s="378" t="str">
        <f t="shared" si="0"/>
        <v/>
      </c>
      <c r="G54" s="386"/>
      <c r="H54" s="352"/>
      <c r="I54" s="388" t="str">
        <f t="shared" si="2"/>
        <v/>
      </c>
      <c r="J54" s="390"/>
      <c r="K54" s="384"/>
    </row>
    <row r="55" spans="1:11" s="416" customFormat="1">
      <c r="A55" s="439">
        <v>50</v>
      </c>
      <c r="B55" s="381"/>
      <c r="C55" s="390"/>
      <c r="D55" s="352"/>
      <c r="E55" s="352"/>
      <c r="F55" s="378" t="str">
        <f t="shared" si="0"/>
        <v/>
      </c>
      <c r="G55" s="386"/>
      <c r="H55" s="352"/>
      <c r="I55" s="388" t="str">
        <f t="shared" si="2"/>
        <v/>
      </c>
      <c r="J55" s="390"/>
      <c r="K55" s="384"/>
    </row>
    <row r="56" spans="1:11" s="416" customFormat="1">
      <c r="A56" s="439">
        <v>51</v>
      </c>
      <c r="B56" s="381"/>
      <c r="C56" s="390"/>
      <c r="D56" s="352"/>
      <c r="E56" s="352"/>
      <c r="F56" s="378" t="str">
        <f t="shared" si="0"/>
        <v/>
      </c>
      <c r="G56" s="386"/>
      <c r="H56" s="352"/>
      <c r="I56" s="388" t="str">
        <f t="shared" si="2"/>
        <v/>
      </c>
      <c r="J56" s="390"/>
      <c r="K56" s="384"/>
    </row>
    <row r="57" spans="1:11" s="416" customFormat="1">
      <c r="A57" s="439">
        <v>52</v>
      </c>
      <c r="B57" s="381"/>
      <c r="C57" s="390"/>
      <c r="D57" s="352"/>
      <c r="E57" s="352"/>
      <c r="F57" s="378" t="str">
        <f t="shared" si="0"/>
        <v/>
      </c>
      <c r="G57" s="386"/>
      <c r="H57" s="352"/>
      <c r="I57" s="388" t="str">
        <f t="shared" si="2"/>
        <v/>
      </c>
      <c r="J57" s="390"/>
      <c r="K57" s="384"/>
    </row>
    <row r="58" spans="1:11" s="416" customFormat="1">
      <c r="A58" s="439">
        <v>53</v>
      </c>
      <c r="B58" s="381"/>
      <c r="C58" s="390"/>
      <c r="D58" s="352"/>
      <c r="E58" s="352"/>
      <c r="F58" s="378" t="str">
        <f t="shared" si="0"/>
        <v/>
      </c>
      <c r="G58" s="386"/>
      <c r="H58" s="352"/>
      <c r="I58" s="388" t="str">
        <f t="shared" si="2"/>
        <v/>
      </c>
      <c r="J58" s="390"/>
      <c r="K58" s="384"/>
    </row>
    <row r="59" spans="1:11" s="416" customFormat="1">
      <c r="A59" s="439">
        <v>54</v>
      </c>
      <c r="B59" s="381"/>
      <c r="C59" s="390"/>
      <c r="D59" s="352"/>
      <c r="E59" s="352"/>
      <c r="F59" s="378" t="str">
        <f t="shared" si="0"/>
        <v/>
      </c>
      <c r="G59" s="386"/>
      <c r="H59" s="352"/>
      <c r="I59" s="388" t="str">
        <f t="shared" si="2"/>
        <v/>
      </c>
      <c r="J59" s="390"/>
      <c r="K59" s="384"/>
    </row>
    <row r="60" spans="1:11" s="416" customFormat="1">
      <c r="A60" s="439">
        <v>55</v>
      </c>
      <c r="B60" s="381"/>
      <c r="C60" s="390"/>
      <c r="D60" s="352"/>
      <c r="E60" s="352"/>
      <c r="F60" s="378" t="str">
        <f t="shared" si="0"/>
        <v/>
      </c>
      <c r="G60" s="386"/>
      <c r="H60" s="352"/>
      <c r="I60" s="388" t="str">
        <f t="shared" si="2"/>
        <v/>
      </c>
      <c r="J60" s="390"/>
      <c r="K60" s="384"/>
    </row>
    <row r="61" spans="1:11" s="416" customFormat="1">
      <c r="A61" s="439">
        <v>56</v>
      </c>
      <c r="B61" s="381"/>
      <c r="C61" s="390"/>
      <c r="D61" s="352"/>
      <c r="E61" s="352"/>
      <c r="F61" s="378" t="str">
        <f t="shared" si="0"/>
        <v/>
      </c>
      <c r="G61" s="386"/>
      <c r="H61" s="352"/>
      <c r="I61" s="388" t="str">
        <f t="shared" si="2"/>
        <v/>
      </c>
      <c r="J61" s="390"/>
      <c r="K61" s="384"/>
    </row>
    <row r="62" spans="1:11" s="416" customFormat="1">
      <c r="A62" s="439">
        <v>57</v>
      </c>
      <c r="B62" s="381"/>
      <c r="C62" s="390"/>
      <c r="D62" s="352"/>
      <c r="E62" s="352"/>
      <c r="F62" s="378" t="str">
        <f t="shared" si="0"/>
        <v/>
      </c>
      <c r="G62" s="386"/>
      <c r="H62" s="352"/>
      <c r="I62" s="388" t="str">
        <f t="shared" si="2"/>
        <v/>
      </c>
      <c r="J62" s="390"/>
      <c r="K62" s="384"/>
    </row>
    <row r="63" spans="1:11" s="416" customFormat="1">
      <c r="A63" s="439">
        <v>58</v>
      </c>
      <c r="B63" s="381"/>
      <c r="C63" s="390"/>
      <c r="D63" s="352"/>
      <c r="E63" s="352"/>
      <c r="F63" s="378" t="str">
        <f t="shared" si="0"/>
        <v/>
      </c>
      <c r="G63" s="386"/>
      <c r="H63" s="352"/>
      <c r="I63" s="388" t="str">
        <f t="shared" si="2"/>
        <v/>
      </c>
      <c r="J63" s="390"/>
      <c r="K63" s="384"/>
    </row>
    <row r="64" spans="1:11" s="416" customFormat="1">
      <c r="A64" s="439">
        <v>59</v>
      </c>
      <c r="B64" s="381"/>
      <c r="C64" s="390"/>
      <c r="D64" s="352"/>
      <c r="E64" s="352"/>
      <c r="F64" s="378" t="str">
        <f t="shared" si="0"/>
        <v/>
      </c>
      <c r="G64" s="386"/>
      <c r="H64" s="352"/>
      <c r="I64" s="388" t="str">
        <f t="shared" si="2"/>
        <v/>
      </c>
      <c r="J64" s="390"/>
      <c r="K64" s="384"/>
    </row>
    <row r="65" spans="1:11" s="416" customFormat="1">
      <c r="A65" s="439">
        <v>60</v>
      </c>
      <c r="B65" s="381"/>
      <c r="C65" s="390"/>
      <c r="D65" s="352"/>
      <c r="E65" s="352"/>
      <c r="F65" s="378" t="str">
        <f t="shared" si="0"/>
        <v/>
      </c>
      <c r="G65" s="386"/>
      <c r="H65" s="352"/>
      <c r="I65" s="388" t="str">
        <f t="shared" si="2"/>
        <v/>
      </c>
      <c r="J65" s="390"/>
      <c r="K65" s="384"/>
    </row>
  </sheetData>
  <sheetProtection password="8677" sheet="1" objects="1" scenarios="1"/>
  <dataValidations count="1">
    <dataValidation type="decimal" allowBlank="1" showInputMessage="1" showErrorMessage="1" sqref="C6:C65 J6:K65">
      <formula1>0</formula1>
      <formula2>100</formula2>
    </dataValidation>
  </dataValidations>
  <pageMargins left="0.70866141732283472" right="0.70866141732283472" top="0.78740157480314965" bottom="0.78740157480314965" header="0.31496062992125984" footer="0.31496062992125984"/>
  <pageSetup paperSize="9" scale="87"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6C4B31C1-B218-4119-BE34-AE6D13667E4D}">
            <xm:f>' '!$E$2&lt;TODAY()</xm:f>
            <x14:dxf>
              <font>
                <color theme="1"/>
              </font>
              <fill>
                <patternFill>
                  <bgColor theme="1"/>
                </patternFill>
              </fill>
            </x14:dxf>
          </x14:cfRule>
          <xm:sqref>A1:XFD1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F0000"/>
  </sheetPr>
  <dimension ref="A1:Z626"/>
  <sheetViews>
    <sheetView zoomScale="60" zoomScaleNormal="60" workbookViewId="0">
      <pane ySplit="32" topLeftCell="A129" activePane="bottomLeft" state="frozen"/>
      <selection activeCell="C251" sqref="C251"/>
      <selection pane="bottomLeft" activeCell="J28" sqref="J28"/>
    </sheetView>
  </sheetViews>
  <sheetFormatPr baseColWidth="10" defaultColWidth="55.875" defaultRowHeight="15.75" outlineLevelRow="1"/>
  <cols>
    <col min="1" max="1" width="84" style="285" customWidth="1"/>
    <col min="2" max="2" width="31.125" style="285" bestFit="1" customWidth="1"/>
    <col min="3" max="3" width="45.125" style="285" bestFit="1" customWidth="1"/>
    <col min="4" max="5" width="7.125" style="285" customWidth="1"/>
    <col min="6" max="6" width="5.5" style="285" bestFit="1" customWidth="1"/>
    <col min="7" max="7" width="11.625" style="285" bestFit="1" customWidth="1"/>
    <col min="8" max="8" width="8.875" style="285" bestFit="1" customWidth="1"/>
    <col min="9" max="9" width="9.125" style="285" bestFit="1" customWidth="1"/>
    <col min="10" max="10" width="29.25" style="285" bestFit="1" customWidth="1"/>
    <col min="11" max="11" width="10" style="302" bestFit="1" customWidth="1"/>
    <col min="12" max="12" width="19.875" style="302" bestFit="1" customWidth="1"/>
    <col min="13" max="13" width="5.125" style="295" bestFit="1" customWidth="1"/>
    <col min="14" max="15" width="5.125" style="285" bestFit="1" customWidth="1"/>
    <col min="16" max="23" width="5.125" style="285" customWidth="1"/>
    <col min="24" max="25" width="5.125" style="285" bestFit="1" customWidth="1"/>
    <col min="26" max="16384" width="55.875" style="285"/>
  </cols>
  <sheetData>
    <row r="1" spans="2:11">
      <c r="D1" s="301" t="s">
        <v>76</v>
      </c>
      <c r="E1" s="301" t="s">
        <v>77</v>
      </c>
      <c r="F1" s="301" t="s">
        <v>78</v>
      </c>
    </row>
    <row r="2" spans="2:11">
      <c r="B2" s="285">
        <v>1</v>
      </c>
      <c r="C2" s="65"/>
      <c r="D2" s="301">
        <v>1</v>
      </c>
      <c r="E2" s="301">
        <v>1</v>
      </c>
      <c r="F2" s="301">
        <f t="shared" ref="F2:F22" si="0">E2+D2-1</f>
        <v>1</v>
      </c>
    </row>
    <row r="3" spans="2:11" hidden="1" outlineLevel="1">
      <c r="B3" s="285">
        <v>15</v>
      </c>
      <c r="C3" s="40" t="s">
        <v>320</v>
      </c>
      <c r="D3" s="301">
        <f>COUNTIF($B$33:$B$573,C3)</f>
        <v>29</v>
      </c>
      <c r="E3" s="301">
        <f t="shared" ref="E3:E21" si="1">VLOOKUP(B3-1,$B$2:$F$22,5,FALSE)+1</f>
        <v>248</v>
      </c>
      <c r="F3" s="301">
        <f t="shared" si="0"/>
        <v>276</v>
      </c>
      <c r="G3" s="294"/>
      <c r="H3" s="294"/>
      <c r="K3" s="280"/>
    </row>
    <row r="4" spans="2:11" hidden="1" outlineLevel="1">
      <c r="B4" s="285">
        <v>2</v>
      </c>
      <c r="C4" s="65" t="s">
        <v>552</v>
      </c>
      <c r="D4" s="301">
        <f t="shared" ref="D4:D21" si="2">COUNTIF($B$33:$B$496,C4)</f>
        <v>17</v>
      </c>
      <c r="E4" s="301">
        <f t="shared" si="1"/>
        <v>2</v>
      </c>
      <c r="F4" s="301">
        <f t="shared" si="0"/>
        <v>18</v>
      </c>
      <c r="G4" s="294"/>
      <c r="H4" s="294"/>
    </row>
    <row r="5" spans="2:11" hidden="1" outlineLevel="1">
      <c r="B5" s="285">
        <v>3</v>
      </c>
      <c r="C5" s="65" t="s">
        <v>536</v>
      </c>
      <c r="D5" s="301">
        <f t="shared" si="2"/>
        <v>4</v>
      </c>
      <c r="E5" s="301">
        <f t="shared" si="1"/>
        <v>19</v>
      </c>
      <c r="F5" s="301">
        <f t="shared" si="0"/>
        <v>22</v>
      </c>
      <c r="G5" s="294"/>
      <c r="H5" s="294"/>
    </row>
    <row r="6" spans="2:11" hidden="1" outlineLevel="1">
      <c r="B6" s="285">
        <v>5</v>
      </c>
      <c r="C6" s="65" t="s">
        <v>537</v>
      </c>
      <c r="D6" s="301">
        <f t="shared" si="2"/>
        <v>18</v>
      </c>
      <c r="E6" s="301">
        <f t="shared" si="1"/>
        <v>27</v>
      </c>
      <c r="F6" s="301">
        <f t="shared" ref="F6" si="3">E6+D6-1</f>
        <v>44</v>
      </c>
      <c r="G6" s="294"/>
      <c r="H6" s="294"/>
    </row>
    <row r="7" spans="2:11" hidden="1" outlineLevel="1">
      <c r="B7" s="285">
        <v>4</v>
      </c>
      <c r="C7" s="65" t="s">
        <v>10</v>
      </c>
      <c r="D7" s="301">
        <f t="shared" si="2"/>
        <v>4</v>
      </c>
      <c r="E7" s="301">
        <f t="shared" si="1"/>
        <v>23</v>
      </c>
      <c r="F7" s="301">
        <f t="shared" si="0"/>
        <v>26</v>
      </c>
      <c r="G7" s="294"/>
      <c r="H7" s="294"/>
      <c r="J7" s="40"/>
    </row>
    <row r="8" spans="2:11" hidden="1" outlineLevel="1">
      <c r="B8" s="285">
        <v>6</v>
      </c>
      <c r="C8" s="65" t="s">
        <v>531</v>
      </c>
      <c r="D8" s="301">
        <f t="shared" si="2"/>
        <v>3</v>
      </c>
      <c r="E8" s="301">
        <f t="shared" si="1"/>
        <v>45</v>
      </c>
      <c r="F8" s="301">
        <f t="shared" si="0"/>
        <v>47</v>
      </c>
      <c r="G8" s="294"/>
      <c r="H8" s="294"/>
      <c r="J8" s="40"/>
    </row>
    <row r="9" spans="2:11" hidden="1" outlineLevel="1">
      <c r="B9" s="285">
        <v>7</v>
      </c>
      <c r="C9" s="65" t="s">
        <v>11</v>
      </c>
      <c r="D9" s="301">
        <f t="shared" si="2"/>
        <v>8</v>
      </c>
      <c r="E9" s="301">
        <f t="shared" si="1"/>
        <v>48</v>
      </c>
      <c r="F9" s="301">
        <f t="shared" si="0"/>
        <v>55</v>
      </c>
      <c r="G9" s="294"/>
      <c r="H9" s="294"/>
      <c r="J9" s="40"/>
    </row>
    <row r="10" spans="2:11" hidden="1" outlineLevel="1">
      <c r="B10" s="285">
        <v>8</v>
      </c>
      <c r="C10" s="65" t="s">
        <v>490</v>
      </c>
      <c r="D10" s="301">
        <f t="shared" si="2"/>
        <v>8</v>
      </c>
      <c r="E10" s="301">
        <f t="shared" si="1"/>
        <v>56</v>
      </c>
      <c r="F10" s="301">
        <f t="shared" si="0"/>
        <v>63</v>
      </c>
      <c r="G10" s="294"/>
      <c r="H10" s="294"/>
    </row>
    <row r="11" spans="2:11" hidden="1" outlineLevel="1">
      <c r="B11" s="285">
        <v>9</v>
      </c>
      <c r="C11" s="65" t="s">
        <v>12</v>
      </c>
      <c r="D11" s="301">
        <f t="shared" si="2"/>
        <v>2</v>
      </c>
      <c r="E11" s="301">
        <f t="shared" si="1"/>
        <v>64</v>
      </c>
      <c r="F11" s="301">
        <f t="shared" si="0"/>
        <v>65</v>
      </c>
      <c r="G11" s="294"/>
      <c r="H11" s="294"/>
    </row>
    <row r="12" spans="2:11" hidden="1" outlineLevel="1">
      <c r="B12" s="285">
        <v>10</v>
      </c>
      <c r="C12" s="40" t="s">
        <v>590</v>
      </c>
      <c r="D12" s="301">
        <f t="shared" si="2"/>
        <v>67</v>
      </c>
      <c r="E12" s="301">
        <f t="shared" si="1"/>
        <v>66</v>
      </c>
      <c r="F12" s="301">
        <f t="shared" si="0"/>
        <v>132</v>
      </c>
      <c r="G12" s="294"/>
      <c r="H12" s="294"/>
    </row>
    <row r="13" spans="2:11" hidden="1" outlineLevel="1">
      <c r="B13" s="285">
        <v>11</v>
      </c>
      <c r="C13" s="40" t="s">
        <v>589</v>
      </c>
      <c r="D13" s="301">
        <f t="shared" si="2"/>
        <v>67</v>
      </c>
      <c r="E13" s="301">
        <f t="shared" si="1"/>
        <v>133</v>
      </c>
      <c r="F13" s="301">
        <f t="shared" ref="F13" si="4">E13+D13-1</f>
        <v>199</v>
      </c>
      <c r="G13" s="294"/>
      <c r="H13" s="294"/>
    </row>
    <row r="14" spans="2:11" hidden="1" outlineLevel="1">
      <c r="B14" s="285">
        <v>12</v>
      </c>
      <c r="C14" s="285" t="s">
        <v>13</v>
      </c>
      <c r="D14" s="301">
        <f t="shared" si="2"/>
        <v>2</v>
      </c>
      <c r="E14" s="301">
        <f t="shared" si="1"/>
        <v>200</v>
      </c>
      <c r="F14" s="301">
        <f t="shared" si="0"/>
        <v>201</v>
      </c>
      <c r="G14" s="294"/>
      <c r="H14" s="294"/>
    </row>
    <row r="15" spans="2:11" hidden="1" outlineLevel="1">
      <c r="B15" s="285">
        <v>13</v>
      </c>
      <c r="C15" s="40" t="s">
        <v>491</v>
      </c>
      <c r="D15" s="301">
        <f t="shared" si="2"/>
        <v>5</v>
      </c>
      <c r="E15" s="301">
        <f t="shared" si="1"/>
        <v>202</v>
      </c>
      <c r="F15" s="301">
        <f t="shared" si="0"/>
        <v>206</v>
      </c>
      <c r="G15" s="294"/>
      <c r="H15" s="294"/>
    </row>
    <row r="16" spans="2:11" hidden="1" outlineLevel="1">
      <c r="B16" s="285">
        <v>14</v>
      </c>
      <c r="C16" s="40" t="s">
        <v>15</v>
      </c>
      <c r="D16" s="301">
        <f t="shared" si="2"/>
        <v>41</v>
      </c>
      <c r="E16" s="301">
        <f t="shared" si="1"/>
        <v>207</v>
      </c>
      <c r="F16" s="301">
        <f t="shared" si="0"/>
        <v>247</v>
      </c>
      <c r="G16" s="294"/>
      <c r="H16" s="294"/>
    </row>
    <row r="17" spans="1:25" hidden="1" outlineLevel="1">
      <c r="B17" s="285">
        <v>16</v>
      </c>
      <c r="C17" s="40" t="s">
        <v>349</v>
      </c>
      <c r="D17" s="301">
        <f t="shared" si="2"/>
        <v>14</v>
      </c>
      <c r="E17" s="301">
        <f t="shared" si="1"/>
        <v>277</v>
      </c>
      <c r="F17" s="301">
        <f t="shared" si="0"/>
        <v>290</v>
      </c>
      <c r="G17" s="294"/>
      <c r="H17" s="294"/>
    </row>
    <row r="18" spans="1:25" hidden="1" outlineLevel="1">
      <c r="B18" s="288">
        <v>17</v>
      </c>
      <c r="C18" s="40" t="s">
        <v>529</v>
      </c>
      <c r="D18" s="301">
        <f t="shared" si="2"/>
        <v>9</v>
      </c>
      <c r="E18" s="301">
        <f t="shared" si="1"/>
        <v>291</v>
      </c>
      <c r="F18" s="301">
        <f t="shared" si="0"/>
        <v>299</v>
      </c>
      <c r="G18" s="294"/>
      <c r="H18" s="294"/>
    </row>
    <row r="19" spans="1:25" hidden="1" outlineLevel="1">
      <c r="B19" s="288">
        <v>18</v>
      </c>
      <c r="C19" s="40" t="s">
        <v>530</v>
      </c>
      <c r="D19" s="301">
        <f t="shared" si="2"/>
        <v>2</v>
      </c>
      <c r="E19" s="301">
        <f t="shared" si="1"/>
        <v>300</v>
      </c>
      <c r="F19" s="301">
        <f t="shared" ref="F19" si="5">E19+D19-1</f>
        <v>301</v>
      </c>
      <c r="G19" s="294"/>
      <c r="H19" s="294"/>
    </row>
    <row r="20" spans="1:25" hidden="1" outlineLevel="1">
      <c r="B20" s="285">
        <v>19</v>
      </c>
      <c r="C20" s="40" t="s">
        <v>276</v>
      </c>
      <c r="D20" s="301">
        <f t="shared" si="2"/>
        <v>14</v>
      </c>
      <c r="E20" s="301">
        <f t="shared" si="1"/>
        <v>302</v>
      </c>
      <c r="F20" s="301">
        <f t="shared" si="0"/>
        <v>315</v>
      </c>
      <c r="G20" s="294"/>
      <c r="H20" s="294"/>
    </row>
    <row r="21" spans="1:25" hidden="1" outlineLevel="1">
      <c r="B21" s="285">
        <v>20</v>
      </c>
      <c r="C21" s="294" t="s">
        <v>278</v>
      </c>
      <c r="D21" s="301">
        <f t="shared" si="2"/>
        <v>12</v>
      </c>
      <c r="E21" s="301">
        <f t="shared" si="1"/>
        <v>316</v>
      </c>
      <c r="F21" s="301">
        <f t="shared" si="0"/>
        <v>327</v>
      </c>
    </row>
    <row r="22" spans="1:25" hidden="1" outlineLevel="1">
      <c r="B22" s="285">
        <v>21</v>
      </c>
      <c r="C22" s="40" t="s">
        <v>617</v>
      </c>
      <c r="D22" s="301">
        <f>COUNTIF($B$33:$B$520,C22)</f>
        <v>1</v>
      </c>
      <c r="E22" s="301">
        <f>VLOOKUP(B22-1,$B$2:$F$22,5,FALSE)+1</f>
        <v>328</v>
      </c>
      <c r="F22" s="301">
        <f t="shared" si="0"/>
        <v>328</v>
      </c>
    </row>
    <row r="23" spans="1:25" hidden="1" outlineLevel="1"/>
    <row r="24" spans="1:25" hidden="1" outlineLevel="1"/>
    <row r="25" spans="1:25" hidden="1" outlineLevel="1"/>
    <row r="26" spans="1:25" hidden="1" outlineLevel="1"/>
    <row r="27" spans="1:25" collapsed="1">
      <c r="B27" s="285" t="s">
        <v>75</v>
      </c>
    </row>
    <row r="28" spans="1:25">
      <c r="A28" s="285">
        <f>COLUMNS(A28:$A$28)</f>
        <v>1</v>
      </c>
      <c r="B28" s="285">
        <f>COLUMNS($A28:B$28)</f>
        <v>2</v>
      </c>
      <c r="C28" s="285">
        <f>COLUMNS($A28:C$28)</f>
        <v>3</v>
      </c>
      <c r="D28" s="285">
        <f>COLUMNS($A28:D$28)</f>
        <v>4</v>
      </c>
      <c r="E28" s="285">
        <f>COLUMNS($A28:E$28)</f>
        <v>5</v>
      </c>
      <c r="F28" s="285">
        <f>COLUMNS($A28:F$28)</f>
        <v>6</v>
      </c>
      <c r="G28" s="285">
        <f>COLUMNS($A28:G$28)</f>
        <v>7</v>
      </c>
      <c r="H28" s="285">
        <f>COLUMNS($A28:H$28)</f>
        <v>8</v>
      </c>
      <c r="I28" s="285">
        <f>COLUMNS($A28:I$28)</f>
        <v>9</v>
      </c>
      <c r="J28" s="285">
        <f>COLUMNS($A28:J$28)</f>
        <v>10</v>
      </c>
      <c r="K28" s="302">
        <f>COLUMNS($A28:K$28)</f>
        <v>11</v>
      </c>
      <c r="L28" s="302">
        <f>COLUMNS($A28:L$28)</f>
        <v>12</v>
      </c>
      <c r="M28" s="285">
        <f>COLUMNS($A28:M$28)</f>
        <v>13</v>
      </c>
      <c r="N28" s="285">
        <f>COLUMNS($A28:N$28)</f>
        <v>14</v>
      </c>
      <c r="O28" s="285">
        <f>COLUMNS($A28:O$28)</f>
        <v>15</v>
      </c>
      <c r="P28" s="285">
        <f>COLUMNS($A28:P$28)</f>
        <v>16</v>
      </c>
      <c r="Q28" s="285">
        <f>COLUMNS($A28:Q$28)</f>
        <v>17</v>
      </c>
      <c r="R28" s="285">
        <f>COLUMNS($A28:R$28)</f>
        <v>18</v>
      </c>
      <c r="S28" s="285">
        <f>COLUMNS($A28:S$28)</f>
        <v>19</v>
      </c>
      <c r="T28" s="285">
        <f>COLUMNS($A28:T$28)</f>
        <v>20</v>
      </c>
      <c r="U28" s="285">
        <f>COLUMNS($A28:U$28)</f>
        <v>21</v>
      </c>
      <c r="V28" s="285">
        <f>COLUMNS($A28:V$28)</f>
        <v>22</v>
      </c>
      <c r="W28" s="285">
        <f>COLUMNS($A28:W$28)</f>
        <v>23</v>
      </c>
      <c r="X28" s="285">
        <f>COLUMNS($A28:X$28)</f>
        <v>24</v>
      </c>
      <c r="Y28" s="285">
        <f>COLUMNS($A28:Y$28)</f>
        <v>25</v>
      </c>
    </row>
    <row r="29" spans="1:25" ht="16.5" thickBot="1">
      <c r="K29" s="281" t="s">
        <v>17</v>
      </c>
      <c r="L29" s="281" t="s">
        <v>18</v>
      </c>
    </row>
    <row r="30" spans="1:25">
      <c r="B30" s="289" t="s">
        <v>591</v>
      </c>
      <c r="C30" s="289" t="s">
        <v>592</v>
      </c>
      <c r="D30" s="275" t="s">
        <v>1</v>
      </c>
      <c r="E30" s="275"/>
      <c r="F30" s="285" t="s">
        <v>4</v>
      </c>
      <c r="G30" s="276" t="s">
        <v>6</v>
      </c>
      <c r="H30" s="276" t="s">
        <v>6</v>
      </c>
      <c r="I30" s="275" t="s">
        <v>6</v>
      </c>
      <c r="K30" s="281"/>
      <c r="L30" s="281" t="s">
        <v>19</v>
      </c>
    </row>
    <row r="31" spans="1:25" ht="18.75">
      <c r="D31" s="275" t="s">
        <v>2</v>
      </c>
      <c r="E31" s="275"/>
      <c r="F31" s="275" t="s">
        <v>5</v>
      </c>
      <c r="G31" s="276" t="s">
        <v>487</v>
      </c>
      <c r="H31" s="276" t="s">
        <v>488</v>
      </c>
      <c r="I31" s="275" t="s">
        <v>8</v>
      </c>
      <c r="J31" s="65" t="s">
        <v>277</v>
      </c>
      <c r="K31" s="281"/>
      <c r="L31" s="281" t="s">
        <v>16</v>
      </c>
    </row>
    <row r="32" spans="1:25" s="293" customFormat="1" ht="37.5">
      <c r="A32" s="293" t="s">
        <v>74</v>
      </c>
      <c r="C32" s="277"/>
      <c r="D32" s="277" t="s">
        <v>3</v>
      </c>
      <c r="E32" s="277" t="s">
        <v>281</v>
      </c>
      <c r="F32" s="203"/>
      <c r="G32" s="221" t="s">
        <v>7</v>
      </c>
      <c r="H32" s="221" t="s">
        <v>7</v>
      </c>
      <c r="I32" s="277" t="s">
        <v>7</v>
      </c>
      <c r="J32" s="293" t="s">
        <v>280</v>
      </c>
      <c r="K32" s="303" t="s">
        <v>20</v>
      </c>
      <c r="L32" s="281" t="s">
        <v>21</v>
      </c>
      <c r="M32" s="304"/>
      <c r="N32" s="292"/>
      <c r="O32" s="292"/>
      <c r="P32" s="292"/>
      <c r="Q32" s="292"/>
      <c r="R32" s="292"/>
      <c r="S32" s="292"/>
      <c r="T32" s="292"/>
      <c r="U32" s="292"/>
      <c r="V32" s="292"/>
      <c r="W32" s="292"/>
      <c r="X32" s="292" t="s">
        <v>321</v>
      </c>
      <c r="Y32" s="292" t="s">
        <v>76</v>
      </c>
    </row>
    <row r="33" spans="1:25" ht="16.5" customHeight="1">
      <c r="A33" s="285" t="str">
        <f t="shared" ref="A33" si="6">CONCATENATE(B33&amp;"-"&amp;C33)</f>
        <v>-</v>
      </c>
      <c r="B33" s="65"/>
      <c r="C33" s="40"/>
      <c r="D33" s="284"/>
      <c r="E33" s="275" t="s">
        <v>486</v>
      </c>
      <c r="F33" s="275"/>
      <c r="G33" s="278"/>
      <c r="H33" s="278"/>
      <c r="I33" s="278"/>
      <c r="K33" s="303"/>
      <c r="L33" s="281"/>
      <c r="M33" s="295" t="s">
        <v>40</v>
      </c>
      <c r="N33" s="285" t="s">
        <v>42</v>
      </c>
      <c r="O33" s="285" t="s">
        <v>252</v>
      </c>
      <c r="P33" s="285" t="s">
        <v>489</v>
      </c>
      <c r="Q33" s="285" t="s">
        <v>44</v>
      </c>
      <c r="R33" s="285" t="s">
        <v>45</v>
      </c>
      <c r="S33" s="285" t="s">
        <v>46</v>
      </c>
      <c r="T33" s="285" t="s">
        <v>47</v>
      </c>
      <c r="U33" s="285" t="s">
        <v>49</v>
      </c>
      <c r="V33" s="285" t="s">
        <v>51</v>
      </c>
      <c r="W33" s="285" t="s">
        <v>54</v>
      </c>
      <c r="X33" s="285">
        <v>1</v>
      </c>
      <c r="Y33" s="285">
        <f t="shared" ref="Y33:Y96" si="7">COUNTA(M33:W33)</f>
        <v>11</v>
      </c>
    </row>
    <row r="34" spans="1:25" ht="16.5" customHeight="1">
      <c r="A34" s="285" t="str">
        <f t="shared" ref="A34:A95" si="8">CONCATENATE(B34&amp;"-"&amp;C34)</f>
        <v>Getreide, Körnermais (Korn)-Weizen (12 % RP )</v>
      </c>
      <c r="B34" s="65" t="s">
        <v>552</v>
      </c>
      <c r="C34" s="40" t="s">
        <v>553</v>
      </c>
      <c r="D34" s="284">
        <v>86</v>
      </c>
      <c r="E34" s="275" t="s">
        <v>435</v>
      </c>
      <c r="F34" s="275" t="s">
        <v>9</v>
      </c>
      <c r="G34" s="278">
        <v>18.100000000000001</v>
      </c>
      <c r="H34" s="278">
        <v>8</v>
      </c>
      <c r="I34" s="278">
        <v>3.5</v>
      </c>
      <c r="J34" s="285">
        <v>10</v>
      </c>
      <c r="K34" s="281"/>
      <c r="L34" s="281"/>
      <c r="M34" s="295" t="s">
        <v>40</v>
      </c>
      <c r="N34" s="285" t="s">
        <v>47</v>
      </c>
      <c r="O34" s="285" t="s">
        <v>49</v>
      </c>
      <c r="X34" s="285">
        <f>+X33+1</f>
        <v>2</v>
      </c>
      <c r="Y34" s="285">
        <f t="shared" si="7"/>
        <v>3</v>
      </c>
    </row>
    <row r="35" spans="1:25" ht="16.5" customHeight="1">
      <c r="A35" s="285" t="str">
        <f t="shared" si="8"/>
        <v>Getreide, Körnermais (Korn)-Weizen (14 % RP)</v>
      </c>
      <c r="B35" s="65" t="s">
        <v>552</v>
      </c>
      <c r="C35" s="40" t="s">
        <v>554</v>
      </c>
      <c r="D35" s="284">
        <v>86</v>
      </c>
      <c r="E35" s="275" t="s">
        <v>435</v>
      </c>
      <c r="F35" s="275" t="s">
        <v>9</v>
      </c>
      <c r="G35" s="278">
        <v>21.099999999999998</v>
      </c>
      <c r="H35" s="278">
        <v>8</v>
      </c>
      <c r="I35" s="278">
        <v>3.5</v>
      </c>
      <c r="M35" s="295" t="s">
        <v>40</v>
      </c>
      <c r="N35" s="285" t="s">
        <v>47</v>
      </c>
      <c r="O35" s="285" t="s">
        <v>49</v>
      </c>
      <c r="X35" s="285">
        <f t="shared" ref="X35:X98" si="9">+X34+1</f>
        <v>3</v>
      </c>
      <c r="Y35" s="285">
        <f t="shared" si="7"/>
        <v>3</v>
      </c>
    </row>
    <row r="36" spans="1:25" ht="16.5" customHeight="1">
      <c r="A36" s="285" t="str">
        <f t="shared" si="8"/>
        <v>Getreide, Körnermais (Korn)-Weizen (16 % RP)</v>
      </c>
      <c r="B36" s="65" t="s">
        <v>552</v>
      </c>
      <c r="C36" s="40" t="s">
        <v>555</v>
      </c>
      <c r="D36" s="284">
        <v>86</v>
      </c>
      <c r="E36" s="275" t="s">
        <v>435</v>
      </c>
      <c r="F36" s="275" t="s">
        <v>9</v>
      </c>
      <c r="G36" s="278">
        <v>24.1</v>
      </c>
      <c r="H36" s="278">
        <v>8</v>
      </c>
      <c r="I36" s="278">
        <v>3.5</v>
      </c>
      <c r="M36" s="295" t="s">
        <v>40</v>
      </c>
      <c r="N36" s="285" t="s">
        <v>47</v>
      </c>
      <c r="O36" s="285" t="s">
        <v>49</v>
      </c>
      <c r="X36" s="285">
        <f t="shared" si="9"/>
        <v>4</v>
      </c>
      <c r="Y36" s="285">
        <f t="shared" si="7"/>
        <v>3</v>
      </c>
    </row>
    <row r="37" spans="1:25" ht="16.5" customHeight="1">
      <c r="A37" s="285" t="str">
        <f t="shared" si="8"/>
        <v>Getreide, Körnermais (Korn)-Wintergerste (12 % RP)</v>
      </c>
      <c r="B37" s="65" t="s">
        <v>552</v>
      </c>
      <c r="C37" s="40" t="s">
        <v>556</v>
      </c>
      <c r="D37" s="284">
        <v>86</v>
      </c>
      <c r="E37" s="275" t="s">
        <v>435</v>
      </c>
      <c r="F37" s="275" t="s">
        <v>9</v>
      </c>
      <c r="G37" s="278">
        <v>16.5</v>
      </c>
      <c r="H37" s="278">
        <v>8</v>
      </c>
      <c r="I37" s="278">
        <v>3.5</v>
      </c>
      <c r="M37" s="295" t="s">
        <v>40</v>
      </c>
      <c r="N37" s="285" t="s">
        <v>47</v>
      </c>
      <c r="O37" s="285" t="s">
        <v>49</v>
      </c>
      <c r="X37" s="285">
        <f t="shared" si="9"/>
        <v>5</v>
      </c>
      <c r="Y37" s="285">
        <f t="shared" si="7"/>
        <v>3</v>
      </c>
    </row>
    <row r="38" spans="1:25" ht="16.5" customHeight="1">
      <c r="A38" s="285" t="str">
        <f t="shared" si="8"/>
        <v>Getreide, Körnermais (Korn)-Wintergerste (13 % RP)</v>
      </c>
      <c r="B38" s="65" t="s">
        <v>552</v>
      </c>
      <c r="C38" s="40" t="s">
        <v>557</v>
      </c>
      <c r="D38" s="284">
        <v>86</v>
      </c>
      <c r="E38" s="275" t="s">
        <v>435</v>
      </c>
      <c r="F38" s="275" t="s">
        <v>9</v>
      </c>
      <c r="G38" s="278">
        <v>17.899999999999999</v>
      </c>
      <c r="H38" s="278">
        <v>8</v>
      </c>
      <c r="I38" s="278">
        <v>3.5</v>
      </c>
      <c r="M38" s="295" t="s">
        <v>40</v>
      </c>
      <c r="N38" s="285" t="s">
        <v>47</v>
      </c>
      <c r="O38" s="285" t="s">
        <v>49</v>
      </c>
      <c r="X38" s="285">
        <f t="shared" si="9"/>
        <v>6</v>
      </c>
      <c r="Y38" s="285">
        <f t="shared" si="7"/>
        <v>3</v>
      </c>
    </row>
    <row r="39" spans="1:25" ht="16.5" customHeight="1">
      <c r="A39" s="285" t="str">
        <f t="shared" si="8"/>
        <v>Getreide, Körnermais (Korn)-Roggen (11 % RP)</v>
      </c>
      <c r="B39" s="65" t="s">
        <v>552</v>
      </c>
      <c r="C39" s="40" t="s">
        <v>558</v>
      </c>
      <c r="D39" s="284">
        <v>86</v>
      </c>
      <c r="E39" s="275" t="s">
        <v>435</v>
      </c>
      <c r="F39" s="275" t="s">
        <v>9</v>
      </c>
      <c r="G39" s="278">
        <v>15.1</v>
      </c>
      <c r="H39" s="278">
        <v>8</v>
      </c>
      <c r="I39" s="278">
        <v>3.5</v>
      </c>
      <c r="M39" s="295" t="s">
        <v>40</v>
      </c>
      <c r="N39" s="285" t="s">
        <v>47</v>
      </c>
      <c r="O39" s="285" t="s">
        <v>49</v>
      </c>
      <c r="X39" s="285">
        <f t="shared" si="9"/>
        <v>7</v>
      </c>
      <c r="Y39" s="285">
        <f t="shared" si="7"/>
        <v>3</v>
      </c>
    </row>
    <row r="40" spans="1:25" ht="16.5" customHeight="1">
      <c r="A40" s="285" t="str">
        <f t="shared" si="8"/>
        <v>Getreide, Körnermais (Korn)-Roggen (12 % RP)</v>
      </c>
      <c r="B40" s="65" t="s">
        <v>552</v>
      </c>
      <c r="C40" s="40" t="s">
        <v>559</v>
      </c>
      <c r="D40" s="284">
        <v>86</v>
      </c>
      <c r="E40" s="275" t="s">
        <v>435</v>
      </c>
      <c r="F40" s="275" t="s">
        <v>9</v>
      </c>
      <c r="G40" s="278">
        <v>16.5</v>
      </c>
      <c r="H40" s="278">
        <v>8</v>
      </c>
      <c r="I40" s="278">
        <v>3.5</v>
      </c>
      <c r="M40" s="295" t="s">
        <v>40</v>
      </c>
      <c r="N40" s="285" t="s">
        <v>47</v>
      </c>
      <c r="O40" s="285" t="s">
        <v>49</v>
      </c>
      <c r="X40" s="285">
        <f t="shared" si="9"/>
        <v>8</v>
      </c>
      <c r="Y40" s="285">
        <f t="shared" si="7"/>
        <v>3</v>
      </c>
    </row>
    <row r="41" spans="1:25" ht="16.5" customHeight="1">
      <c r="A41" s="285" t="str">
        <f t="shared" si="8"/>
        <v>Getreide, Körnermais (Korn)-Wintertriticale (12 % RP)</v>
      </c>
      <c r="B41" s="65" t="s">
        <v>552</v>
      </c>
      <c r="C41" s="40" t="s">
        <v>560</v>
      </c>
      <c r="D41" s="284">
        <v>86</v>
      </c>
      <c r="E41" s="275" t="s">
        <v>435</v>
      </c>
      <c r="F41" s="275" t="s">
        <v>9</v>
      </c>
      <c r="G41" s="278">
        <v>16.5</v>
      </c>
      <c r="H41" s="278">
        <v>8</v>
      </c>
      <c r="I41" s="278">
        <v>3.5</v>
      </c>
      <c r="M41" s="295" t="s">
        <v>40</v>
      </c>
      <c r="N41" s="285" t="s">
        <v>47</v>
      </c>
      <c r="O41" s="285" t="s">
        <v>49</v>
      </c>
      <c r="X41" s="285">
        <f t="shared" si="9"/>
        <v>9</v>
      </c>
      <c r="Y41" s="285">
        <f t="shared" si="7"/>
        <v>3</v>
      </c>
    </row>
    <row r="42" spans="1:25" ht="16.5" customHeight="1">
      <c r="A42" s="285" t="str">
        <f t="shared" si="8"/>
        <v>Getreide, Körnermais (Korn)-Wintertriticale (13 % RP)</v>
      </c>
      <c r="B42" s="65" t="s">
        <v>552</v>
      </c>
      <c r="C42" s="40" t="s">
        <v>561</v>
      </c>
      <c r="D42" s="284">
        <v>86</v>
      </c>
      <c r="E42" s="275" t="s">
        <v>435</v>
      </c>
      <c r="F42" s="275" t="s">
        <v>9</v>
      </c>
      <c r="G42" s="278">
        <v>17.899999999999999</v>
      </c>
      <c r="H42" s="278">
        <v>8</v>
      </c>
      <c r="I42" s="278">
        <v>3.5</v>
      </c>
      <c r="M42" s="295" t="s">
        <v>40</v>
      </c>
      <c r="N42" s="285" t="s">
        <v>47</v>
      </c>
      <c r="O42" s="285" t="s">
        <v>49</v>
      </c>
      <c r="X42" s="285">
        <f t="shared" si="9"/>
        <v>10</v>
      </c>
      <c r="Y42" s="285">
        <f t="shared" si="7"/>
        <v>3</v>
      </c>
    </row>
    <row r="43" spans="1:25" ht="16.5" customHeight="1">
      <c r="A43" s="285" t="str">
        <f t="shared" si="8"/>
        <v>Getreide, Körnermais (Korn)-Sommerfuttergerste (12 % RP)</v>
      </c>
      <c r="B43" s="65" t="s">
        <v>552</v>
      </c>
      <c r="C43" s="40" t="s">
        <v>562</v>
      </c>
      <c r="D43" s="284">
        <v>86</v>
      </c>
      <c r="E43" s="275" t="s">
        <v>435</v>
      </c>
      <c r="F43" s="275" t="s">
        <v>9</v>
      </c>
      <c r="G43" s="278">
        <v>16.5</v>
      </c>
      <c r="H43" s="278">
        <v>8</v>
      </c>
      <c r="I43" s="278">
        <v>3.5</v>
      </c>
      <c r="M43" s="295" t="s">
        <v>40</v>
      </c>
      <c r="N43" s="285" t="s">
        <v>47</v>
      </c>
      <c r="O43" s="285" t="s">
        <v>49</v>
      </c>
      <c r="X43" s="285">
        <f t="shared" si="9"/>
        <v>11</v>
      </c>
      <c r="Y43" s="285">
        <f t="shared" si="7"/>
        <v>3</v>
      </c>
    </row>
    <row r="44" spans="1:25" ht="16.5" customHeight="1">
      <c r="A44" s="285" t="str">
        <f t="shared" si="8"/>
        <v>Getreide, Körnermais (Korn)-Sommerfuttergerste (13 % RP)</v>
      </c>
      <c r="B44" s="65" t="s">
        <v>552</v>
      </c>
      <c r="C44" s="40" t="s">
        <v>563</v>
      </c>
      <c r="D44" s="284">
        <v>86</v>
      </c>
      <c r="E44" s="275" t="s">
        <v>435</v>
      </c>
      <c r="F44" s="275" t="s">
        <v>9</v>
      </c>
      <c r="G44" s="278">
        <v>17.899999999999999</v>
      </c>
      <c r="H44" s="278">
        <v>8</v>
      </c>
      <c r="I44" s="278">
        <v>3.5</v>
      </c>
      <c r="M44" s="295" t="s">
        <v>40</v>
      </c>
      <c r="N44" s="285" t="s">
        <v>47</v>
      </c>
      <c r="O44" s="285" t="s">
        <v>49</v>
      </c>
      <c r="X44" s="285">
        <f t="shared" si="9"/>
        <v>12</v>
      </c>
      <c r="Y44" s="285">
        <f t="shared" si="7"/>
        <v>3</v>
      </c>
    </row>
    <row r="45" spans="1:25" ht="16.5" customHeight="1">
      <c r="A45" s="285" t="str">
        <f t="shared" si="8"/>
        <v>Getreide, Körnermais (Korn)-Braugerste (10 % RP)</v>
      </c>
      <c r="B45" s="65" t="s">
        <v>552</v>
      </c>
      <c r="C45" s="40" t="s">
        <v>564</v>
      </c>
      <c r="D45" s="284">
        <v>86</v>
      </c>
      <c r="E45" s="275" t="s">
        <v>435</v>
      </c>
      <c r="F45" s="275" t="s">
        <v>9</v>
      </c>
      <c r="G45" s="278">
        <v>13.799999999999999</v>
      </c>
      <c r="H45" s="278">
        <v>8</v>
      </c>
      <c r="I45" s="278">
        <v>3.5</v>
      </c>
      <c r="M45" s="295" t="s">
        <v>40</v>
      </c>
      <c r="N45" s="285" t="s">
        <v>47</v>
      </c>
      <c r="O45" s="285" t="s">
        <v>49</v>
      </c>
      <c r="X45" s="285">
        <f t="shared" si="9"/>
        <v>13</v>
      </c>
      <c r="Y45" s="285">
        <f t="shared" si="7"/>
        <v>3</v>
      </c>
    </row>
    <row r="46" spans="1:25" ht="16.5" customHeight="1">
      <c r="A46" s="285" t="str">
        <f t="shared" si="8"/>
        <v>Getreide, Körnermais (Korn)-Braugerste (11 % RP)</v>
      </c>
      <c r="B46" s="65" t="s">
        <v>552</v>
      </c>
      <c r="C46" s="40" t="s">
        <v>565</v>
      </c>
      <c r="D46" s="284">
        <v>86</v>
      </c>
      <c r="E46" s="275" t="s">
        <v>435</v>
      </c>
      <c r="F46" s="275" t="s">
        <v>9</v>
      </c>
      <c r="G46" s="278">
        <v>15.1</v>
      </c>
      <c r="H46" s="278">
        <v>8</v>
      </c>
      <c r="I46" s="278">
        <v>3.5</v>
      </c>
      <c r="M46" s="295" t="s">
        <v>40</v>
      </c>
      <c r="N46" s="285" t="s">
        <v>47</v>
      </c>
      <c r="O46" s="285" t="s">
        <v>49</v>
      </c>
      <c r="X46" s="285">
        <f t="shared" si="9"/>
        <v>14</v>
      </c>
      <c r="Y46" s="285">
        <f t="shared" si="7"/>
        <v>3</v>
      </c>
    </row>
    <row r="47" spans="1:25" ht="16.5" customHeight="1">
      <c r="A47" s="285" t="str">
        <f t="shared" si="8"/>
        <v>Getreide, Körnermais (Korn)-Hafer (11 % RP)</v>
      </c>
      <c r="B47" s="65" t="s">
        <v>552</v>
      </c>
      <c r="C47" s="40" t="s">
        <v>566</v>
      </c>
      <c r="D47" s="284">
        <v>86</v>
      </c>
      <c r="E47" s="275" t="s">
        <v>435</v>
      </c>
      <c r="F47" s="275" t="s">
        <v>9</v>
      </c>
      <c r="G47" s="278">
        <v>15.1</v>
      </c>
      <c r="H47" s="278">
        <v>8</v>
      </c>
      <c r="I47" s="278">
        <v>3.5</v>
      </c>
      <c r="M47" s="295" t="s">
        <v>40</v>
      </c>
      <c r="N47" s="285" t="s">
        <v>47</v>
      </c>
      <c r="O47" s="285" t="s">
        <v>49</v>
      </c>
      <c r="X47" s="285">
        <f t="shared" si="9"/>
        <v>15</v>
      </c>
      <c r="Y47" s="285">
        <f t="shared" si="7"/>
        <v>3</v>
      </c>
    </row>
    <row r="48" spans="1:25" ht="16.5" customHeight="1">
      <c r="A48" s="285" t="str">
        <f t="shared" si="8"/>
        <v>Getreide, Körnermais (Korn)-Hafer (12 % RP)</v>
      </c>
      <c r="B48" s="65" t="s">
        <v>552</v>
      </c>
      <c r="C48" s="40" t="s">
        <v>567</v>
      </c>
      <c r="D48" s="284">
        <v>86</v>
      </c>
      <c r="E48" s="275" t="s">
        <v>435</v>
      </c>
      <c r="F48" s="275" t="s">
        <v>9</v>
      </c>
      <c r="G48" s="278">
        <v>16.5</v>
      </c>
      <c r="H48" s="278">
        <v>8</v>
      </c>
      <c r="I48" s="278">
        <v>3.5</v>
      </c>
      <c r="M48" s="295" t="s">
        <v>40</v>
      </c>
      <c r="N48" s="285" t="s">
        <v>47</v>
      </c>
      <c r="O48" s="285" t="s">
        <v>49</v>
      </c>
      <c r="X48" s="285">
        <f t="shared" si="9"/>
        <v>16</v>
      </c>
      <c r="Y48" s="285">
        <f t="shared" si="7"/>
        <v>3</v>
      </c>
    </row>
    <row r="49" spans="1:25" ht="16.5" customHeight="1">
      <c r="A49" s="285" t="str">
        <f t="shared" si="8"/>
        <v>Getreide, Körnermais (Korn)-Körnermais (10 % RP)</v>
      </c>
      <c r="B49" s="65" t="s">
        <v>552</v>
      </c>
      <c r="C49" s="40" t="s">
        <v>568</v>
      </c>
      <c r="D49" s="284">
        <v>86</v>
      </c>
      <c r="E49" s="275" t="s">
        <v>435</v>
      </c>
      <c r="F49" s="275" t="s">
        <v>9</v>
      </c>
      <c r="G49" s="278">
        <v>13.799999999999999</v>
      </c>
      <c r="H49" s="278">
        <v>8</v>
      </c>
      <c r="I49" s="278">
        <v>3.5</v>
      </c>
      <c r="M49" s="295" t="s">
        <v>40</v>
      </c>
      <c r="N49" s="285" t="s">
        <v>47</v>
      </c>
      <c r="O49" s="285" t="s">
        <v>49</v>
      </c>
      <c r="X49" s="285">
        <f t="shared" si="9"/>
        <v>17</v>
      </c>
      <c r="Y49" s="285">
        <f t="shared" si="7"/>
        <v>3</v>
      </c>
    </row>
    <row r="50" spans="1:25" ht="16.5" customHeight="1">
      <c r="A50" s="285" t="str">
        <f t="shared" si="8"/>
        <v>Getreide, Körnermais (Korn)-Körnermais (11 % RP)</v>
      </c>
      <c r="B50" s="65" t="s">
        <v>552</v>
      </c>
      <c r="C50" s="40" t="s">
        <v>569</v>
      </c>
      <c r="D50" s="284">
        <v>86</v>
      </c>
      <c r="E50" s="275" t="s">
        <v>435</v>
      </c>
      <c r="F50" s="275" t="s">
        <v>9</v>
      </c>
      <c r="G50" s="278">
        <v>15.1</v>
      </c>
      <c r="H50" s="278">
        <v>8</v>
      </c>
      <c r="I50" s="278">
        <v>3.5</v>
      </c>
      <c r="M50" s="295" t="s">
        <v>40</v>
      </c>
      <c r="N50" s="285" t="s">
        <v>47</v>
      </c>
      <c r="O50" s="285" t="s">
        <v>49</v>
      </c>
      <c r="X50" s="285">
        <f t="shared" si="9"/>
        <v>18</v>
      </c>
      <c r="Y50" s="285">
        <f t="shared" si="7"/>
        <v>3</v>
      </c>
    </row>
    <row r="51" spans="1:25" ht="16.5" customHeight="1">
      <c r="A51" s="285" t="str">
        <f t="shared" si="8"/>
        <v>Körnerleguminosen-Ackerbohne, Korn (30 % RP)</v>
      </c>
      <c r="B51" s="65" t="s">
        <v>536</v>
      </c>
      <c r="C51" s="40" t="s">
        <v>342</v>
      </c>
      <c r="D51" s="284">
        <v>86</v>
      </c>
      <c r="E51" s="275" t="s">
        <v>435</v>
      </c>
      <c r="F51" s="275" t="s">
        <v>9</v>
      </c>
      <c r="G51" s="278">
        <v>41</v>
      </c>
      <c r="H51" s="278">
        <v>12</v>
      </c>
      <c r="I51" s="278">
        <v>5.2</v>
      </c>
      <c r="M51" s="295" t="s">
        <v>40</v>
      </c>
      <c r="N51" s="285" t="s">
        <v>47</v>
      </c>
      <c r="O51" s="285" t="s">
        <v>49</v>
      </c>
      <c r="X51" s="285">
        <f t="shared" si="9"/>
        <v>19</v>
      </c>
      <c r="Y51" s="285">
        <f t="shared" si="7"/>
        <v>3</v>
      </c>
    </row>
    <row r="52" spans="1:25" ht="16.5" customHeight="1">
      <c r="A52" s="285" t="str">
        <f t="shared" si="8"/>
        <v>Körnerleguminosen-Erbse, Korn (26 % RP)</v>
      </c>
      <c r="B52" s="65" t="s">
        <v>536</v>
      </c>
      <c r="C52" s="40" t="s">
        <v>343</v>
      </c>
      <c r="D52" s="284">
        <v>86</v>
      </c>
      <c r="E52" s="275" t="s">
        <v>435</v>
      </c>
      <c r="F52" s="275" t="s">
        <v>9</v>
      </c>
      <c r="G52" s="278">
        <v>36</v>
      </c>
      <c r="H52" s="278">
        <v>11</v>
      </c>
      <c r="I52" s="278">
        <v>4.8</v>
      </c>
      <c r="M52" s="295" t="s">
        <v>40</v>
      </c>
      <c r="N52" s="285" t="s">
        <v>47</v>
      </c>
      <c r="O52" s="285" t="s">
        <v>49</v>
      </c>
      <c r="X52" s="285">
        <f t="shared" si="9"/>
        <v>20</v>
      </c>
      <c r="Y52" s="285">
        <f t="shared" si="7"/>
        <v>3</v>
      </c>
    </row>
    <row r="53" spans="1:25" ht="16.5" customHeight="1">
      <c r="A53" s="285" t="str">
        <f t="shared" si="8"/>
        <v>Körnerleguminosen-Lupine blau, Korn (33 % RP)</v>
      </c>
      <c r="B53" s="65" t="s">
        <v>536</v>
      </c>
      <c r="C53" s="40" t="s">
        <v>344</v>
      </c>
      <c r="D53" s="284">
        <v>86</v>
      </c>
      <c r="E53" s="275" t="s">
        <v>435</v>
      </c>
      <c r="F53" s="275" t="s">
        <v>9</v>
      </c>
      <c r="G53" s="278">
        <v>44.800000000000004</v>
      </c>
      <c r="H53" s="278">
        <v>10.199999999999999</v>
      </c>
      <c r="I53" s="278">
        <v>4.5</v>
      </c>
      <c r="M53" s="295" t="s">
        <v>40</v>
      </c>
      <c r="N53" s="285" t="s">
        <v>47</v>
      </c>
      <c r="O53" s="285" t="s">
        <v>49</v>
      </c>
      <c r="X53" s="285">
        <f t="shared" si="9"/>
        <v>21</v>
      </c>
      <c r="Y53" s="285">
        <f t="shared" si="7"/>
        <v>3</v>
      </c>
    </row>
    <row r="54" spans="1:25">
      <c r="A54" s="285" t="str">
        <f t="shared" si="8"/>
        <v>Körnerleguminosen-Sojabohne, Korn (32 % RP)</v>
      </c>
      <c r="B54" s="65" t="s">
        <v>536</v>
      </c>
      <c r="C54" s="40" t="s">
        <v>345</v>
      </c>
      <c r="D54" s="284">
        <v>86</v>
      </c>
      <c r="E54" s="275" t="s">
        <v>435</v>
      </c>
      <c r="F54" s="275" t="s">
        <v>9</v>
      </c>
      <c r="G54" s="278">
        <v>44</v>
      </c>
      <c r="H54" s="278">
        <v>15</v>
      </c>
      <c r="I54" s="278">
        <v>6.6000000000000005</v>
      </c>
      <c r="M54" s="295" t="s">
        <v>40</v>
      </c>
      <c r="N54" s="285" t="s">
        <v>47</v>
      </c>
      <c r="O54" s="285" t="s">
        <v>49</v>
      </c>
      <c r="X54" s="285">
        <f t="shared" si="9"/>
        <v>22</v>
      </c>
      <c r="Y54" s="285">
        <f t="shared" si="7"/>
        <v>3</v>
      </c>
    </row>
    <row r="55" spans="1:25">
      <c r="A55" s="285" t="str">
        <f t="shared" si="8"/>
        <v>Ölfrüchte-Raps, Korn (23 % RP)</v>
      </c>
      <c r="B55" s="65" t="s">
        <v>10</v>
      </c>
      <c r="C55" s="40" t="s">
        <v>346</v>
      </c>
      <c r="D55" s="284">
        <v>91</v>
      </c>
      <c r="E55" s="275" t="s">
        <v>435</v>
      </c>
      <c r="F55" s="275" t="s">
        <v>9</v>
      </c>
      <c r="G55" s="278">
        <v>33.5</v>
      </c>
      <c r="H55" s="278">
        <v>18</v>
      </c>
      <c r="I55" s="278">
        <v>7.8000000000000007</v>
      </c>
      <c r="M55" s="295" t="s">
        <v>40</v>
      </c>
      <c r="N55" s="285" t="s">
        <v>47</v>
      </c>
      <c r="O55" s="285" t="s">
        <v>49</v>
      </c>
      <c r="X55" s="285">
        <f t="shared" si="9"/>
        <v>23</v>
      </c>
      <c r="Y55" s="285">
        <f t="shared" si="7"/>
        <v>3</v>
      </c>
    </row>
    <row r="56" spans="1:25">
      <c r="A56" s="285" t="str">
        <f t="shared" si="8"/>
        <v>Ölfrüchte-Sonnenblume, Korn (20 % RP)</v>
      </c>
      <c r="B56" s="65" t="s">
        <v>10</v>
      </c>
      <c r="C56" s="40" t="s">
        <v>347</v>
      </c>
      <c r="D56" s="284">
        <v>91</v>
      </c>
      <c r="E56" s="275" t="s">
        <v>435</v>
      </c>
      <c r="F56" s="275" t="s">
        <v>9</v>
      </c>
      <c r="G56" s="278">
        <v>29.1</v>
      </c>
      <c r="H56" s="278">
        <v>16</v>
      </c>
      <c r="I56" s="278">
        <v>7</v>
      </c>
      <c r="M56" s="295" t="s">
        <v>40</v>
      </c>
      <c r="N56" s="285" t="s">
        <v>47</v>
      </c>
      <c r="O56" s="285" t="s">
        <v>49</v>
      </c>
      <c r="X56" s="285">
        <f t="shared" si="9"/>
        <v>24</v>
      </c>
      <c r="Y56" s="285">
        <f t="shared" si="7"/>
        <v>3</v>
      </c>
    </row>
    <row r="57" spans="1:25" ht="21.2" customHeight="1">
      <c r="A57" s="285" t="str">
        <f t="shared" si="8"/>
        <v>Ölfrüchte-Senf, Korn</v>
      </c>
      <c r="B57" s="65" t="s">
        <v>10</v>
      </c>
      <c r="C57" s="40" t="s">
        <v>96</v>
      </c>
      <c r="D57" s="284">
        <v>91</v>
      </c>
      <c r="E57" s="275" t="s">
        <v>435</v>
      </c>
      <c r="F57" s="275" t="s">
        <v>9</v>
      </c>
      <c r="G57" s="278">
        <v>50.8</v>
      </c>
      <c r="H57" s="278">
        <v>17.7</v>
      </c>
      <c r="I57" s="278">
        <v>7.7</v>
      </c>
      <c r="M57" s="295" t="s">
        <v>40</v>
      </c>
      <c r="N57" s="285" t="s">
        <v>47</v>
      </c>
      <c r="O57" s="285" t="s">
        <v>49</v>
      </c>
      <c r="X57" s="285">
        <f t="shared" si="9"/>
        <v>25</v>
      </c>
      <c r="Y57" s="285">
        <f t="shared" si="7"/>
        <v>3</v>
      </c>
    </row>
    <row r="58" spans="1:25">
      <c r="A58" s="285" t="str">
        <f t="shared" si="8"/>
        <v>Ölfrüchte-Öllein, Korn</v>
      </c>
      <c r="B58" s="65" t="s">
        <v>10</v>
      </c>
      <c r="C58" s="40" t="s">
        <v>98</v>
      </c>
      <c r="D58" s="284">
        <v>91</v>
      </c>
      <c r="E58" s="275" t="s">
        <v>435</v>
      </c>
      <c r="F58" s="275" t="s">
        <v>9</v>
      </c>
      <c r="G58" s="278">
        <v>35</v>
      </c>
      <c r="H58" s="278">
        <v>12</v>
      </c>
      <c r="I58" s="278">
        <v>5.2</v>
      </c>
      <c r="M58" s="295" t="s">
        <v>40</v>
      </c>
      <c r="N58" s="285" t="s">
        <v>47</v>
      </c>
      <c r="O58" s="285" t="s">
        <v>49</v>
      </c>
      <c r="X58" s="285">
        <f t="shared" si="9"/>
        <v>26</v>
      </c>
      <c r="Y58" s="285">
        <f t="shared" si="7"/>
        <v>3</v>
      </c>
    </row>
    <row r="59" spans="1:25" ht="16.5" customHeight="1">
      <c r="A59" s="285" t="str">
        <f t="shared" si="8"/>
        <v>Stroh-Weizen, Stroh</v>
      </c>
      <c r="B59" s="65" t="s">
        <v>537</v>
      </c>
      <c r="C59" s="40" t="s">
        <v>81</v>
      </c>
      <c r="D59" s="284">
        <v>86</v>
      </c>
      <c r="E59" s="275" t="s">
        <v>435</v>
      </c>
      <c r="F59" s="275" t="s">
        <v>9</v>
      </c>
      <c r="G59" s="278">
        <v>5</v>
      </c>
      <c r="H59" s="278">
        <v>3</v>
      </c>
      <c r="I59" s="278">
        <v>1.3</v>
      </c>
      <c r="K59" s="303"/>
      <c r="L59" s="281"/>
      <c r="M59" s="295" t="s">
        <v>40</v>
      </c>
      <c r="N59" s="285" t="s">
        <v>47</v>
      </c>
      <c r="O59" s="285" t="s">
        <v>54</v>
      </c>
      <c r="X59" s="285">
        <f t="shared" si="9"/>
        <v>27</v>
      </c>
      <c r="Y59" s="285">
        <f t="shared" si="7"/>
        <v>3</v>
      </c>
    </row>
    <row r="60" spans="1:25" ht="16.5" customHeight="1">
      <c r="A60" s="285" t="str">
        <f t="shared" si="8"/>
        <v>Stroh-Wintergerste, Stroh</v>
      </c>
      <c r="B60" s="65" t="s">
        <v>537</v>
      </c>
      <c r="C60" s="40" t="s">
        <v>82</v>
      </c>
      <c r="D60" s="284">
        <v>86</v>
      </c>
      <c r="E60" s="275" t="s">
        <v>435</v>
      </c>
      <c r="F60" s="275" t="s">
        <v>9</v>
      </c>
      <c r="G60" s="278">
        <v>5</v>
      </c>
      <c r="H60" s="278">
        <v>3</v>
      </c>
      <c r="I60" s="278">
        <v>1.3</v>
      </c>
      <c r="M60" s="295" t="s">
        <v>40</v>
      </c>
      <c r="N60" s="285" t="s">
        <v>47</v>
      </c>
      <c r="O60" s="285" t="s">
        <v>54</v>
      </c>
      <c r="X60" s="285">
        <f t="shared" si="9"/>
        <v>28</v>
      </c>
      <c r="Y60" s="285">
        <f t="shared" si="7"/>
        <v>3</v>
      </c>
    </row>
    <row r="61" spans="1:25" ht="16.5" customHeight="1">
      <c r="A61" s="285" t="str">
        <f t="shared" si="8"/>
        <v>Stroh-Roggen, Stroh</v>
      </c>
      <c r="B61" s="65" t="s">
        <v>537</v>
      </c>
      <c r="C61" s="40" t="s">
        <v>83</v>
      </c>
      <c r="D61" s="284">
        <v>86</v>
      </c>
      <c r="E61" s="275" t="s">
        <v>435</v>
      </c>
      <c r="F61" s="275" t="s">
        <v>9</v>
      </c>
      <c r="G61" s="278">
        <v>5</v>
      </c>
      <c r="H61" s="278">
        <v>3</v>
      </c>
      <c r="I61" s="278">
        <v>1.3</v>
      </c>
      <c r="M61" s="295" t="s">
        <v>40</v>
      </c>
      <c r="N61" s="285" t="s">
        <v>47</v>
      </c>
      <c r="O61" s="285" t="s">
        <v>54</v>
      </c>
      <c r="X61" s="285">
        <f t="shared" si="9"/>
        <v>29</v>
      </c>
      <c r="Y61" s="285">
        <f t="shared" si="7"/>
        <v>3</v>
      </c>
    </row>
    <row r="62" spans="1:25" ht="16.5" customHeight="1">
      <c r="A62" s="285" t="str">
        <f t="shared" si="8"/>
        <v>Stroh-Wintertriticale, Stroh</v>
      </c>
      <c r="B62" s="65" t="s">
        <v>537</v>
      </c>
      <c r="C62" s="40" t="s">
        <v>84</v>
      </c>
      <c r="D62" s="284">
        <v>86</v>
      </c>
      <c r="E62" s="275" t="s">
        <v>435</v>
      </c>
      <c r="F62" s="275" t="s">
        <v>9</v>
      </c>
      <c r="G62" s="278">
        <v>5</v>
      </c>
      <c r="H62" s="278">
        <v>3</v>
      </c>
      <c r="I62" s="278">
        <v>1.3</v>
      </c>
      <c r="M62" s="295" t="s">
        <v>40</v>
      </c>
      <c r="N62" s="285" t="s">
        <v>47</v>
      </c>
      <c r="O62" s="285" t="s">
        <v>54</v>
      </c>
      <c r="X62" s="285">
        <f t="shared" si="9"/>
        <v>30</v>
      </c>
      <c r="Y62" s="285">
        <f t="shared" si="7"/>
        <v>3</v>
      </c>
    </row>
    <row r="63" spans="1:25" ht="16.5" customHeight="1">
      <c r="A63" s="285" t="str">
        <f t="shared" si="8"/>
        <v>Stroh-Sommerfuttergerste, Stroh</v>
      </c>
      <c r="B63" s="65" t="s">
        <v>537</v>
      </c>
      <c r="C63" s="40" t="s">
        <v>85</v>
      </c>
      <c r="D63" s="284">
        <v>86</v>
      </c>
      <c r="E63" s="275" t="s">
        <v>435</v>
      </c>
      <c r="F63" s="275" t="s">
        <v>9</v>
      </c>
      <c r="G63" s="278">
        <v>5</v>
      </c>
      <c r="H63" s="278">
        <v>3</v>
      </c>
      <c r="I63" s="278">
        <v>1.3</v>
      </c>
      <c r="M63" s="295" t="s">
        <v>40</v>
      </c>
      <c r="N63" s="285" t="s">
        <v>47</v>
      </c>
      <c r="O63" s="285" t="s">
        <v>54</v>
      </c>
      <c r="X63" s="285">
        <f t="shared" si="9"/>
        <v>31</v>
      </c>
      <c r="Y63" s="285">
        <f t="shared" si="7"/>
        <v>3</v>
      </c>
    </row>
    <row r="64" spans="1:25" ht="19.5" customHeight="1">
      <c r="A64" s="285" t="str">
        <f t="shared" si="8"/>
        <v>Stroh-Braugerste, Stroh</v>
      </c>
      <c r="B64" s="65" t="s">
        <v>537</v>
      </c>
      <c r="C64" s="40" t="s">
        <v>86</v>
      </c>
      <c r="D64" s="284">
        <v>86</v>
      </c>
      <c r="E64" s="275" t="s">
        <v>435</v>
      </c>
      <c r="F64" s="275" t="s">
        <v>9</v>
      </c>
      <c r="G64" s="278">
        <v>5</v>
      </c>
      <c r="H64" s="278">
        <v>3</v>
      </c>
      <c r="I64" s="278">
        <v>1.3</v>
      </c>
      <c r="M64" s="295" t="s">
        <v>40</v>
      </c>
      <c r="N64" s="285" t="s">
        <v>47</v>
      </c>
      <c r="O64" s="285" t="s">
        <v>54</v>
      </c>
      <c r="X64" s="285">
        <f t="shared" si="9"/>
        <v>32</v>
      </c>
      <c r="Y64" s="285">
        <f t="shared" si="7"/>
        <v>3</v>
      </c>
    </row>
    <row r="65" spans="1:25" ht="16.5" customHeight="1">
      <c r="A65" s="285" t="str">
        <f t="shared" si="8"/>
        <v>Stroh-Hafer, Stroh</v>
      </c>
      <c r="B65" s="65" t="s">
        <v>537</v>
      </c>
      <c r="C65" s="40" t="s">
        <v>87</v>
      </c>
      <c r="D65" s="284">
        <v>86</v>
      </c>
      <c r="E65" s="275" t="s">
        <v>435</v>
      </c>
      <c r="F65" s="275" t="s">
        <v>9</v>
      </c>
      <c r="G65" s="278">
        <v>5</v>
      </c>
      <c r="H65" s="278">
        <v>3</v>
      </c>
      <c r="I65" s="278">
        <v>1.3</v>
      </c>
      <c r="M65" s="295" t="s">
        <v>40</v>
      </c>
      <c r="N65" s="285" t="s">
        <v>47</v>
      </c>
      <c r="O65" s="285" t="s">
        <v>54</v>
      </c>
      <c r="X65" s="285">
        <f t="shared" si="9"/>
        <v>33</v>
      </c>
      <c r="Y65" s="285">
        <f t="shared" si="7"/>
        <v>3</v>
      </c>
    </row>
    <row r="66" spans="1:25" ht="16.5" customHeight="1">
      <c r="A66" s="285" t="str">
        <f t="shared" si="8"/>
        <v>Stroh-Körnermais, Stroh</v>
      </c>
      <c r="B66" s="65" t="s">
        <v>537</v>
      </c>
      <c r="C66" s="40" t="s">
        <v>89</v>
      </c>
      <c r="D66" s="284">
        <v>86</v>
      </c>
      <c r="E66" s="275" t="s">
        <v>435</v>
      </c>
      <c r="F66" s="275" t="s">
        <v>9</v>
      </c>
      <c r="G66" s="278">
        <v>9</v>
      </c>
      <c r="H66" s="278">
        <v>2</v>
      </c>
      <c r="I66" s="278">
        <v>0.89999999999999991</v>
      </c>
      <c r="M66" s="295" t="s">
        <v>40</v>
      </c>
      <c r="N66" s="285" t="s">
        <v>47</v>
      </c>
      <c r="O66" s="285" t="s">
        <v>54</v>
      </c>
      <c r="X66" s="285">
        <f t="shared" si="9"/>
        <v>34</v>
      </c>
      <c r="Y66" s="285">
        <f t="shared" si="7"/>
        <v>3</v>
      </c>
    </row>
    <row r="67" spans="1:25" ht="16.5" customHeight="1">
      <c r="A67" s="285" t="str">
        <f t="shared" si="8"/>
        <v>Stroh-Ackerbohne, Stroh</v>
      </c>
      <c r="B67" s="65" t="s">
        <v>537</v>
      </c>
      <c r="C67" s="40" t="s">
        <v>90</v>
      </c>
      <c r="D67" s="284">
        <v>86</v>
      </c>
      <c r="E67" s="275" t="s">
        <v>435</v>
      </c>
      <c r="F67" s="275" t="s">
        <v>9</v>
      </c>
      <c r="G67" s="278">
        <v>15</v>
      </c>
      <c r="H67" s="278">
        <v>3</v>
      </c>
      <c r="I67" s="278">
        <v>1.3</v>
      </c>
      <c r="M67" s="295" t="s">
        <v>40</v>
      </c>
      <c r="N67" s="285" t="s">
        <v>47</v>
      </c>
      <c r="O67" s="285" t="s">
        <v>54</v>
      </c>
      <c r="X67" s="285">
        <f t="shared" si="9"/>
        <v>35</v>
      </c>
      <c r="Y67" s="285">
        <f t="shared" si="7"/>
        <v>3</v>
      </c>
    </row>
    <row r="68" spans="1:25" ht="16.5" customHeight="1">
      <c r="A68" s="285" t="str">
        <f t="shared" si="8"/>
        <v>Stroh-Erbse, Stroh</v>
      </c>
      <c r="B68" s="65" t="s">
        <v>537</v>
      </c>
      <c r="C68" s="40" t="s">
        <v>91</v>
      </c>
      <c r="D68" s="284">
        <v>86</v>
      </c>
      <c r="E68" s="275" t="s">
        <v>435</v>
      </c>
      <c r="F68" s="275" t="s">
        <v>9</v>
      </c>
      <c r="G68" s="278">
        <v>15</v>
      </c>
      <c r="H68" s="278">
        <v>3</v>
      </c>
      <c r="I68" s="278">
        <v>1.3</v>
      </c>
      <c r="M68" s="295" t="s">
        <v>40</v>
      </c>
      <c r="N68" s="285" t="s">
        <v>47</v>
      </c>
      <c r="O68" s="285" t="s">
        <v>54</v>
      </c>
      <c r="X68" s="285">
        <f t="shared" si="9"/>
        <v>36</v>
      </c>
      <c r="Y68" s="285">
        <f t="shared" si="7"/>
        <v>3</v>
      </c>
    </row>
    <row r="69" spans="1:25" ht="16.5" customHeight="1">
      <c r="A69" s="285" t="str">
        <f t="shared" si="8"/>
        <v>Stroh-Lupine blau, Stroh</v>
      </c>
      <c r="B69" s="65" t="s">
        <v>537</v>
      </c>
      <c r="C69" s="40" t="s">
        <v>92</v>
      </c>
      <c r="D69" s="284">
        <v>86</v>
      </c>
      <c r="E69" s="275" t="s">
        <v>435</v>
      </c>
      <c r="F69" s="275" t="s">
        <v>9</v>
      </c>
      <c r="G69" s="278">
        <v>15</v>
      </c>
      <c r="H69" s="278">
        <v>3</v>
      </c>
      <c r="I69" s="278">
        <v>1.3</v>
      </c>
      <c r="M69" s="295" t="s">
        <v>40</v>
      </c>
      <c r="N69" s="285" t="s">
        <v>47</v>
      </c>
      <c r="O69" s="285" t="s">
        <v>54</v>
      </c>
      <c r="X69" s="285">
        <f t="shared" si="9"/>
        <v>37</v>
      </c>
      <c r="Y69" s="285">
        <f t="shared" si="7"/>
        <v>3</v>
      </c>
    </row>
    <row r="70" spans="1:25">
      <c r="A70" s="285" t="str">
        <f t="shared" si="8"/>
        <v>Stroh-Sojabohne, Stroh</v>
      </c>
      <c r="B70" s="65" t="s">
        <v>537</v>
      </c>
      <c r="C70" s="40" t="s">
        <v>93</v>
      </c>
      <c r="D70" s="284">
        <v>86</v>
      </c>
      <c r="E70" s="275" t="s">
        <v>435</v>
      </c>
      <c r="F70" s="275" t="s">
        <v>9</v>
      </c>
      <c r="G70" s="278">
        <v>15</v>
      </c>
      <c r="H70" s="278">
        <v>3</v>
      </c>
      <c r="I70" s="278">
        <v>1.3</v>
      </c>
      <c r="M70" s="295" t="s">
        <v>40</v>
      </c>
      <c r="N70" s="285" t="s">
        <v>47</v>
      </c>
      <c r="O70" s="285" t="s">
        <v>54</v>
      </c>
      <c r="X70" s="285">
        <f t="shared" si="9"/>
        <v>38</v>
      </c>
      <c r="Y70" s="285">
        <f t="shared" si="7"/>
        <v>3</v>
      </c>
    </row>
    <row r="71" spans="1:25">
      <c r="A71" s="285" t="str">
        <f t="shared" si="8"/>
        <v>Stroh-Raps, Stroh</v>
      </c>
      <c r="B71" s="65" t="s">
        <v>537</v>
      </c>
      <c r="C71" s="40" t="s">
        <v>94</v>
      </c>
      <c r="D71" s="284">
        <v>86</v>
      </c>
      <c r="E71" s="275" t="s">
        <v>435</v>
      </c>
      <c r="F71" s="275" t="s">
        <v>9</v>
      </c>
      <c r="G71" s="278">
        <v>7</v>
      </c>
      <c r="H71" s="278">
        <v>4</v>
      </c>
      <c r="I71" s="278">
        <v>1.7000000000000002</v>
      </c>
      <c r="M71" s="295" t="s">
        <v>40</v>
      </c>
      <c r="N71" s="285" t="s">
        <v>47</v>
      </c>
      <c r="O71" s="285" t="s">
        <v>54</v>
      </c>
      <c r="X71" s="285">
        <f t="shared" si="9"/>
        <v>39</v>
      </c>
      <c r="Y71" s="285">
        <f t="shared" si="7"/>
        <v>3</v>
      </c>
    </row>
    <row r="72" spans="1:25">
      <c r="A72" s="285" t="str">
        <f t="shared" si="8"/>
        <v>Stroh-Sonnenblume, Stroh</v>
      </c>
      <c r="B72" s="65" t="s">
        <v>537</v>
      </c>
      <c r="C72" s="40" t="s">
        <v>95</v>
      </c>
      <c r="D72" s="284">
        <v>86</v>
      </c>
      <c r="E72" s="275" t="s">
        <v>435</v>
      </c>
      <c r="F72" s="275" t="s">
        <v>9</v>
      </c>
      <c r="G72" s="278">
        <v>10</v>
      </c>
      <c r="H72" s="278">
        <v>9</v>
      </c>
      <c r="I72" s="278">
        <v>4</v>
      </c>
      <c r="M72" s="295" t="s">
        <v>40</v>
      </c>
      <c r="N72" s="285" t="s">
        <v>47</v>
      </c>
      <c r="O72" s="285" t="s">
        <v>54</v>
      </c>
      <c r="X72" s="285">
        <f t="shared" si="9"/>
        <v>40</v>
      </c>
      <c r="Y72" s="285">
        <f t="shared" si="7"/>
        <v>3</v>
      </c>
    </row>
    <row r="73" spans="1:25">
      <c r="A73" s="285" t="str">
        <f t="shared" si="8"/>
        <v>Stroh-Senf, Stroh</v>
      </c>
      <c r="B73" s="65" t="s">
        <v>537</v>
      </c>
      <c r="C73" s="40" t="s">
        <v>97</v>
      </c>
      <c r="D73" s="284">
        <v>86</v>
      </c>
      <c r="E73" s="275" t="s">
        <v>435</v>
      </c>
      <c r="F73" s="275" t="s">
        <v>9</v>
      </c>
      <c r="G73" s="278">
        <v>7</v>
      </c>
      <c r="H73" s="278">
        <v>4</v>
      </c>
      <c r="I73" s="278">
        <v>1.7000000000000002</v>
      </c>
      <c r="M73" s="295" t="s">
        <v>40</v>
      </c>
      <c r="N73" s="285" t="s">
        <v>47</v>
      </c>
      <c r="O73" s="285" t="s">
        <v>54</v>
      </c>
      <c r="X73" s="285">
        <f t="shared" si="9"/>
        <v>41</v>
      </c>
      <c r="Y73" s="285">
        <f t="shared" si="7"/>
        <v>3</v>
      </c>
    </row>
    <row r="74" spans="1:25">
      <c r="A74" s="285" t="str">
        <f t="shared" si="8"/>
        <v>Stroh-Öllein, Stroh</v>
      </c>
      <c r="B74" s="65" t="s">
        <v>537</v>
      </c>
      <c r="C74" s="40" t="s">
        <v>99</v>
      </c>
      <c r="D74" s="284">
        <v>86</v>
      </c>
      <c r="E74" s="275" t="s">
        <v>435</v>
      </c>
      <c r="F74" s="275" t="s">
        <v>9</v>
      </c>
      <c r="G74" s="278">
        <v>5.3000000000000007</v>
      </c>
      <c r="H74" s="278">
        <v>2</v>
      </c>
      <c r="I74" s="278">
        <v>0.89999999999999991</v>
      </c>
      <c r="M74" s="295" t="s">
        <v>40</v>
      </c>
      <c r="N74" s="285" t="s">
        <v>47</v>
      </c>
      <c r="O74" s="285" t="s">
        <v>54</v>
      </c>
      <c r="X74" s="285">
        <f t="shared" si="9"/>
        <v>42</v>
      </c>
      <c r="Y74" s="285">
        <f t="shared" si="7"/>
        <v>3</v>
      </c>
    </row>
    <row r="75" spans="1:25">
      <c r="A75" s="285" t="str">
        <f t="shared" si="8"/>
        <v>Stroh-Grassamenvermehrung, Stroh</v>
      </c>
      <c r="B75" s="65" t="s">
        <v>537</v>
      </c>
      <c r="C75" s="40" t="s">
        <v>109</v>
      </c>
      <c r="D75" s="284">
        <v>86</v>
      </c>
      <c r="E75" s="275" t="s">
        <v>435</v>
      </c>
      <c r="F75" s="275" t="s">
        <v>9</v>
      </c>
      <c r="G75" s="278">
        <v>15</v>
      </c>
      <c r="H75" s="278">
        <v>3.5</v>
      </c>
      <c r="I75" s="278">
        <v>1.5</v>
      </c>
      <c r="M75" s="295" t="s">
        <v>40</v>
      </c>
      <c r="N75" s="285" t="s">
        <v>54</v>
      </c>
      <c r="O75" s="288"/>
      <c r="P75" s="288"/>
      <c r="Q75" s="288"/>
      <c r="R75" s="288"/>
      <c r="S75" s="288"/>
      <c r="T75" s="288"/>
      <c r="U75" s="288"/>
      <c r="V75" s="288"/>
      <c r="W75" s="288"/>
      <c r="X75" s="285">
        <f t="shared" si="9"/>
        <v>43</v>
      </c>
      <c r="Y75" s="285">
        <f t="shared" si="7"/>
        <v>2</v>
      </c>
    </row>
    <row r="76" spans="1:25">
      <c r="A76" s="285" t="str">
        <f t="shared" si="8"/>
        <v>Stroh-Klee-, Luzernevermehrung, Stroh</v>
      </c>
      <c r="B76" s="65" t="s">
        <v>537</v>
      </c>
      <c r="C76" s="40" t="s">
        <v>111</v>
      </c>
      <c r="D76" s="284">
        <v>86</v>
      </c>
      <c r="E76" s="275" t="s">
        <v>435</v>
      </c>
      <c r="F76" s="275" t="s">
        <v>9</v>
      </c>
      <c r="G76" s="278">
        <v>15</v>
      </c>
      <c r="H76" s="278">
        <v>3</v>
      </c>
      <c r="I76" s="278">
        <v>1.3</v>
      </c>
      <c r="M76" s="295" t="s">
        <v>40</v>
      </c>
      <c r="N76" s="285" t="s">
        <v>54</v>
      </c>
      <c r="X76" s="285">
        <f t="shared" si="9"/>
        <v>44</v>
      </c>
      <c r="Y76" s="285">
        <f t="shared" si="7"/>
        <v>2</v>
      </c>
    </row>
    <row r="77" spans="1:25">
      <c r="A77" s="285" t="str">
        <f t="shared" si="8"/>
        <v>Faserpflanzen (Ganzpflanze)-Flachs (Faserlein)</v>
      </c>
      <c r="B77" s="65" t="s">
        <v>531</v>
      </c>
      <c r="C77" s="40" t="s">
        <v>532</v>
      </c>
      <c r="D77" s="284">
        <v>86</v>
      </c>
      <c r="E77" s="275" t="s">
        <v>435</v>
      </c>
      <c r="F77" s="275" t="s">
        <v>9</v>
      </c>
      <c r="G77" s="278">
        <v>10</v>
      </c>
      <c r="H77" s="278">
        <v>6.4</v>
      </c>
      <c r="I77" s="278">
        <v>2.8000000000000003</v>
      </c>
      <c r="M77" s="295" t="s">
        <v>40</v>
      </c>
      <c r="N77" s="285" t="s">
        <v>47</v>
      </c>
      <c r="O77" s="285" t="s">
        <v>49</v>
      </c>
      <c r="X77" s="285">
        <f t="shared" si="9"/>
        <v>45</v>
      </c>
      <c r="Y77" s="285">
        <f t="shared" si="7"/>
        <v>3</v>
      </c>
    </row>
    <row r="78" spans="1:25">
      <c r="A78" s="285" t="str">
        <f t="shared" si="8"/>
        <v>Faserpflanzen (Ganzpflanze)-Hanf (100-150 dt/ha TM)</v>
      </c>
      <c r="B78" s="65" t="s">
        <v>531</v>
      </c>
      <c r="C78" s="40" t="s">
        <v>533</v>
      </c>
      <c r="D78" s="284">
        <v>40</v>
      </c>
      <c r="E78" s="275" t="s">
        <v>435</v>
      </c>
      <c r="F78" s="275" t="s">
        <v>9</v>
      </c>
      <c r="G78" s="278">
        <v>4</v>
      </c>
      <c r="H78" s="278">
        <v>3</v>
      </c>
      <c r="I78" s="278">
        <v>1.3</v>
      </c>
      <c r="M78" s="295" t="s">
        <v>40</v>
      </c>
      <c r="N78" s="285" t="s">
        <v>47</v>
      </c>
      <c r="X78" s="285">
        <f t="shared" si="9"/>
        <v>46</v>
      </c>
      <c r="Y78" s="285">
        <f t="shared" si="7"/>
        <v>2</v>
      </c>
    </row>
    <row r="79" spans="1:25">
      <c r="A79" s="285" t="str">
        <f t="shared" si="8"/>
        <v>Faserpflanzen (Ganzpflanze)-Miscanthus (150-200 dt/ha TM)</v>
      </c>
      <c r="B79" s="65" t="s">
        <v>531</v>
      </c>
      <c r="C79" s="40" t="s">
        <v>534</v>
      </c>
      <c r="D79" s="284">
        <v>80</v>
      </c>
      <c r="E79" s="275" t="s">
        <v>435</v>
      </c>
      <c r="F79" s="275" t="s">
        <v>9</v>
      </c>
      <c r="G79" s="278">
        <v>1.5</v>
      </c>
      <c r="H79" s="278">
        <v>1.2</v>
      </c>
      <c r="I79" s="278">
        <v>0.5</v>
      </c>
      <c r="M79" s="295" t="s">
        <v>40</v>
      </c>
      <c r="N79" s="285" t="s">
        <v>47</v>
      </c>
      <c r="X79" s="285">
        <f t="shared" si="9"/>
        <v>47</v>
      </c>
      <c r="Y79" s="285">
        <f t="shared" si="7"/>
        <v>2</v>
      </c>
    </row>
    <row r="80" spans="1:25">
      <c r="A80" s="285" t="str">
        <f t="shared" si="8"/>
        <v>Hackfrüchte-Kartoffel, Knolle</v>
      </c>
      <c r="B80" s="65" t="s">
        <v>11</v>
      </c>
      <c r="C80" s="40" t="s">
        <v>100</v>
      </c>
      <c r="D80" s="284">
        <v>22</v>
      </c>
      <c r="E80" s="275" t="s">
        <v>435</v>
      </c>
      <c r="F80" s="275" t="s">
        <v>9</v>
      </c>
      <c r="G80" s="278">
        <v>3.5</v>
      </c>
      <c r="H80" s="278">
        <v>1.4000000000000001</v>
      </c>
      <c r="I80" s="278">
        <v>0.6</v>
      </c>
      <c r="M80" s="295" t="s">
        <v>40</v>
      </c>
      <c r="N80" s="285" t="s">
        <v>47</v>
      </c>
      <c r="O80" s="285" t="s">
        <v>49</v>
      </c>
      <c r="X80" s="285">
        <f t="shared" si="9"/>
        <v>48</v>
      </c>
      <c r="Y80" s="285">
        <f t="shared" si="7"/>
        <v>3</v>
      </c>
    </row>
    <row r="81" spans="1:25">
      <c r="A81" s="285" t="str">
        <f t="shared" si="8"/>
        <v>Hackfrüchte-Kartoffel, Kraut</v>
      </c>
      <c r="B81" s="65" t="s">
        <v>11</v>
      </c>
      <c r="C81" s="40" t="s">
        <v>101</v>
      </c>
      <c r="D81" s="284">
        <v>15</v>
      </c>
      <c r="E81" s="275" t="s">
        <v>435</v>
      </c>
      <c r="F81" s="275" t="s">
        <v>9</v>
      </c>
      <c r="G81" s="278">
        <v>2</v>
      </c>
      <c r="H81" s="278">
        <v>0.4</v>
      </c>
      <c r="I81" s="278">
        <v>0.2</v>
      </c>
      <c r="M81" s="295" t="s">
        <v>40</v>
      </c>
      <c r="N81" s="285" t="s">
        <v>47</v>
      </c>
      <c r="X81" s="285">
        <f t="shared" si="9"/>
        <v>49</v>
      </c>
      <c r="Y81" s="285">
        <f t="shared" si="7"/>
        <v>2</v>
      </c>
    </row>
    <row r="82" spans="1:25">
      <c r="A82" s="285" t="str">
        <f t="shared" si="8"/>
        <v>Hackfrüchte-Zuckerrübe, Rübe</v>
      </c>
      <c r="B82" s="65" t="s">
        <v>11</v>
      </c>
      <c r="C82" s="40" t="s">
        <v>102</v>
      </c>
      <c r="D82" s="284">
        <v>23</v>
      </c>
      <c r="E82" s="275" t="s">
        <v>435</v>
      </c>
      <c r="F82" s="275" t="s">
        <v>9</v>
      </c>
      <c r="G82" s="278">
        <v>1.7999999999999998</v>
      </c>
      <c r="H82" s="278">
        <v>1</v>
      </c>
      <c r="I82" s="278">
        <v>0.4</v>
      </c>
      <c r="M82" s="295" t="s">
        <v>40</v>
      </c>
      <c r="N82" s="285" t="s">
        <v>47</v>
      </c>
      <c r="X82" s="285">
        <f t="shared" si="9"/>
        <v>50</v>
      </c>
      <c r="Y82" s="285">
        <f t="shared" si="7"/>
        <v>2</v>
      </c>
    </row>
    <row r="83" spans="1:25">
      <c r="A83" s="285" t="str">
        <f t="shared" si="8"/>
        <v>Hackfrüchte-Zuckerrübe, Blatt</v>
      </c>
      <c r="B83" s="65" t="s">
        <v>11</v>
      </c>
      <c r="C83" s="40" t="s">
        <v>103</v>
      </c>
      <c r="D83" s="284">
        <v>18</v>
      </c>
      <c r="E83" s="275" t="s">
        <v>435</v>
      </c>
      <c r="F83" s="275" t="s">
        <v>9</v>
      </c>
      <c r="G83" s="278">
        <v>4</v>
      </c>
      <c r="H83" s="278">
        <v>1.1000000000000001</v>
      </c>
      <c r="I83" s="278">
        <v>0.5</v>
      </c>
      <c r="M83" s="295" t="s">
        <v>40</v>
      </c>
      <c r="N83" s="285" t="s">
        <v>47</v>
      </c>
      <c r="X83" s="285">
        <f t="shared" si="9"/>
        <v>51</v>
      </c>
      <c r="Y83" s="285">
        <f t="shared" si="7"/>
        <v>2</v>
      </c>
    </row>
    <row r="84" spans="1:25">
      <c r="A84" s="285" t="str">
        <f t="shared" si="8"/>
        <v>Hackfrüchte-Gehaltsrübe, Rübe</v>
      </c>
      <c r="B84" s="65" t="s">
        <v>11</v>
      </c>
      <c r="C84" s="40" t="s">
        <v>104</v>
      </c>
      <c r="D84" s="284">
        <v>15</v>
      </c>
      <c r="E84" s="275" t="s">
        <v>435</v>
      </c>
      <c r="F84" s="275" t="s">
        <v>9</v>
      </c>
      <c r="G84" s="278">
        <v>1.7999999999999998</v>
      </c>
      <c r="H84" s="278">
        <v>0.89999999999999991</v>
      </c>
      <c r="I84" s="278">
        <v>0.4</v>
      </c>
      <c r="M84" s="295" t="s">
        <v>40</v>
      </c>
      <c r="N84" s="285" t="s">
        <v>47</v>
      </c>
      <c r="X84" s="285">
        <f t="shared" si="9"/>
        <v>52</v>
      </c>
      <c r="Y84" s="285">
        <f t="shared" si="7"/>
        <v>2</v>
      </c>
    </row>
    <row r="85" spans="1:25">
      <c r="A85" s="285" t="str">
        <f t="shared" si="8"/>
        <v>Hackfrüchte-Gehaltsrübe, Blatt</v>
      </c>
      <c r="B85" s="65" t="s">
        <v>11</v>
      </c>
      <c r="C85" s="40" t="s">
        <v>105</v>
      </c>
      <c r="D85" s="284">
        <v>16</v>
      </c>
      <c r="E85" s="275" t="s">
        <v>435</v>
      </c>
      <c r="F85" s="275" t="s">
        <v>9</v>
      </c>
      <c r="G85" s="278">
        <v>3</v>
      </c>
      <c r="H85" s="278">
        <v>0.8</v>
      </c>
      <c r="I85" s="278">
        <v>0.3</v>
      </c>
      <c r="M85" s="295" t="s">
        <v>40</v>
      </c>
      <c r="N85" s="285" t="s">
        <v>47</v>
      </c>
      <c r="X85" s="285">
        <f t="shared" si="9"/>
        <v>53</v>
      </c>
      <c r="Y85" s="285">
        <f t="shared" si="7"/>
        <v>2</v>
      </c>
    </row>
    <row r="86" spans="1:25">
      <c r="A86" s="285" t="str">
        <f t="shared" si="8"/>
        <v>Hackfrüchte-Massenrübe, Rübe</v>
      </c>
      <c r="B86" s="65" t="s">
        <v>11</v>
      </c>
      <c r="C86" s="40" t="s">
        <v>106</v>
      </c>
      <c r="D86" s="284">
        <v>12</v>
      </c>
      <c r="E86" s="275" t="s">
        <v>435</v>
      </c>
      <c r="F86" s="275" t="s">
        <v>9</v>
      </c>
      <c r="G86" s="278">
        <v>1.4000000000000001</v>
      </c>
      <c r="H86" s="278">
        <v>0.70000000000000007</v>
      </c>
      <c r="I86" s="278">
        <v>0.3</v>
      </c>
      <c r="M86" s="295" t="s">
        <v>40</v>
      </c>
      <c r="N86" s="285" t="s">
        <v>47</v>
      </c>
      <c r="X86" s="285">
        <f t="shared" si="9"/>
        <v>54</v>
      </c>
      <c r="Y86" s="285">
        <f t="shared" si="7"/>
        <v>2</v>
      </c>
    </row>
    <row r="87" spans="1:25">
      <c r="A87" s="285" t="str">
        <f t="shared" si="8"/>
        <v>Hackfrüchte-Massenrübe, Blatt</v>
      </c>
      <c r="B87" s="65" t="s">
        <v>11</v>
      </c>
      <c r="C87" s="40" t="s">
        <v>107</v>
      </c>
      <c r="D87" s="284">
        <v>16</v>
      </c>
      <c r="E87" s="275" t="s">
        <v>435</v>
      </c>
      <c r="F87" s="275" t="s">
        <v>9</v>
      </c>
      <c r="G87" s="278">
        <v>2.5</v>
      </c>
      <c r="H87" s="278">
        <v>0.6</v>
      </c>
      <c r="I87" s="278">
        <v>0.2</v>
      </c>
      <c r="M87" s="295" t="s">
        <v>40</v>
      </c>
      <c r="N87" s="285" t="s">
        <v>47</v>
      </c>
      <c r="X87" s="285">
        <f t="shared" si="9"/>
        <v>55</v>
      </c>
      <c r="Y87" s="285">
        <f t="shared" si="7"/>
        <v>2</v>
      </c>
    </row>
    <row r="88" spans="1:25" ht="16.5" customHeight="1">
      <c r="A88" s="285" t="str">
        <f t="shared" si="8"/>
        <v>Futterpflanzen (Ganzpflanze)-Getreide, Ganzpflanze</v>
      </c>
      <c r="B88" s="65" t="s">
        <v>490</v>
      </c>
      <c r="C88" s="40" t="s">
        <v>88</v>
      </c>
      <c r="D88" s="284">
        <v>35</v>
      </c>
      <c r="E88" s="275" t="s">
        <v>435</v>
      </c>
      <c r="F88" s="275" t="s">
        <v>9</v>
      </c>
      <c r="G88" s="278">
        <v>5.6000000000000005</v>
      </c>
      <c r="H88" s="278">
        <v>2.3000000000000003</v>
      </c>
      <c r="I88" s="278">
        <v>1</v>
      </c>
      <c r="M88" s="295" t="s">
        <v>40</v>
      </c>
      <c r="N88" s="285" t="s">
        <v>47</v>
      </c>
      <c r="X88" s="285">
        <f t="shared" si="9"/>
        <v>56</v>
      </c>
      <c r="Y88" s="285">
        <f t="shared" si="7"/>
        <v>2</v>
      </c>
    </row>
    <row r="89" spans="1:25">
      <c r="A89" s="285" t="str">
        <f t="shared" si="8"/>
        <v>Futterpflanzen (Ganzpflanze)-Silomais</v>
      </c>
      <c r="B89" s="65" t="s">
        <v>490</v>
      </c>
      <c r="C89" s="40" t="s">
        <v>551</v>
      </c>
      <c r="D89" s="284">
        <v>35</v>
      </c>
      <c r="E89" s="275" t="s">
        <v>435</v>
      </c>
      <c r="F89" s="275" t="s">
        <v>9</v>
      </c>
      <c r="G89" s="278">
        <v>4.6999999999999993</v>
      </c>
      <c r="H89" s="278">
        <v>1.7999999999999998</v>
      </c>
      <c r="I89" s="278">
        <v>0.8</v>
      </c>
      <c r="M89" s="295" t="s">
        <v>40</v>
      </c>
      <c r="N89" s="285" t="s">
        <v>47</v>
      </c>
      <c r="X89" s="285">
        <f t="shared" si="9"/>
        <v>57</v>
      </c>
      <c r="Y89" s="285">
        <f t="shared" si="7"/>
        <v>2</v>
      </c>
    </row>
    <row r="90" spans="1:25">
      <c r="A90" s="285" t="str">
        <f t="shared" si="8"/>
        <v>Futterpflanzen (Ganzpflanze)-Rotklee</v>
      </c>
      <c r="B90" s="65" t="s">
        <v>490</v>
      </c>
      <c r="C90" s="40" t="s">
        <v>497</v>
      </c>
      <c r="D90" s="284">
        <v>20</v>
      </c>
      <c r="E90" s="275" t="s">
        <v>435</v>
      </c>
      <c r="F90" s="275" t="s">
        <v>9</v>
      </c>
      <c r="G90" s="278">
        <v>6.5</v>
      </c>
      <c r="H90" s="278">
        <v>1.3</v>
      </c>
      <c r="I90" s="278">
        <v>0.6</v>
      </c>
      <c r="M90" s="295" t="s">
        <v>40</v>
      </c>
      <c r="N90" s="285" t="s">
        <v>47</v>
      </c>
      <c r="X90" s="285">
        <f t="shared" si="9"/>
        <v>58</v>
      </c>
      <c r="Y90" s="285">
        <f t="shared" si="7"/>
        <v>2</v>
      </c>
    </row>
    <row r="91" spans="1:25">
      <c r="A91" s="285" t="str">
        <f t="shared" si="8"/>
        <v>Futterpflanzen (Ganzpflanze)-Luzerne</v>
      </c>
      <c r="B91" s="65" t="s">
        <v>490</v>
      </c>
      <c r="C91" s="40" t="s">
        <v>496</v>
      </c>
      <c r="D91" s="284">
        <v>20</v>
      </c>
      <c r="E91" s="275" t="s">
        <v>435</v>
      </c>
      <c r="F91" s="275" t="s">
        <v>9</v>
      </c>
      <c r="G91" s="278">
        <v>6.5</v>
      </c>
      <c r="H91" s="278">
        <v>1.4000000000000001</v>
      </c>
      <c r="I91" s="278">
        <v>0.6</v>
      </c>
      <c r="M91" s="295" t="s">
        <v>40</v>
      </c>
      <c r="N91" s="285" t="s">
        <v>47</v>
      </c>
      <c r="X91" s="285">
        <f t="shared" si="9"/>
        <v>59</v>
      </c>
      <c r="Y91" s="285">
        <f t="shared" si="7"/>
        <v>2</v>
      </c>
    </row>
    <row r="92" spans="1:25">
      <c r="A92" s="285" t="str">
        <f t="shared" si="8"/>
        <v>Futterpflanzen (Ganzpflanze)-Kleegras</v>
      </c>
      <c r="B92" s="65" t="s">
        <v>490</v>
      </c>
      <c r="C92" s="40" t="s">
        <v>495</v>
      </c>
      <c r="D92" s="284">
        <v>20</v>
      </c>
      <c r="E92" s="275" t="s">
        <v>435</v>
      </c>
      <c r="F92" s="275" t="s">
        <v>9</v>
      </c>
      <c r="G92" s="278">
        <v>5.8</v>
      </c>
      <c r="H92" s="278">
        <v>1.4000000000000001</v>
      </c>
      <c r="I92" s="278">
        <v>0.6</v>
      </c>
      <c r="M92" s="295" t="s">
        <v>40</v>
      </c>
      <c r="N92" s="285" t="s">
        <v>47</v>
      </c>
      <c r="X92" s="285">
        <f t="shared" si="9"/>
        <v>60</v>
      </c>
      <c r="Y92" s="285">
        <f t="shared" si="7"/>
        <v>2</v>
      </c>
    </row>
    <row r="93" spans="1:25">
      <c r="A93" s="285" t="str">
        <f t="shared" si="8"/>
        <v>Futterpflanzen (Ganzpflanze)-Luzernegras</v>
      </c>
      <c r="B93" s="65" t="s">
        <v>490</v>
      </c>
      <c r="C93" s="40" t="s">
        <v>494</v>
      </c>
      <c r="D93" s="284">
        <v>20</v>
      </c>
      <c r="E93" s="275" t="s">
        <v>435</v>
      </c>
      <c r="F93" s="275" t="s">
        <v>9</v>
      </c>
      <c r="G93" s="278">
        <v>5.8</v>
      </c>
      <c r="H93" s="278">
        <v>1.5</v>
      </c>
      <c r="I93" s="278">
        <v>0.70000000000000007</v>
      </c>
      <c r="M93" s="295" t="s">
        <v>40</v>
      </c>
      <c r="N93" s="285" t="s">
        <v>47</v>
      </c>
      <c r="X93" s="285">
        <f t="shared" si="9"/>
        <v>61</v>
      </c>
      <c r="Y93" s="285">
        <f t="shared" si="7"/>
        <v>2</v>
      </c>
    </row>
    <row r="94" spans="1:25">
      <c r="A94" s="285" t="str">
        <f t="shared" si="8"/>
        <v>Futterpflanzen (Ganzpflanze)-Weidelgras (Ackergras)</v>
      </c>
      <c r="B94" s="65" t="s">
        <v>490</v>
      </c>
      <c r="C94" s="40" t="s">
        <v>493</v>
      </c>
      <c r="D94" s="284">
        <v>20</v>
      </c>
      <c r="E94" s="275" t="s">
        <v>435</v>
      </c>
      <c r="F94" s="275" t="s">
        <v>9</v>
      </c>
      <c r="G94" s="278">
        <v>5.3000000000000007</v>
      </c>
      <c r="H94" s="278">
        <v>1.6</v>
      </c>
      <c r="I94" s="278">
        <v>0.70000000000000007</v>
      </c>
      <c r="M94" s="295" t="s">
        <v>40</v>
      </c>
      <c r="N94" s="285" t="s">
        <v>47</v>
      </c>
      <c r="X94" s="285">
        <f t="shared" si="9"/>
        <v>62</v>
      </c>
      <c r="Y94" s="285">
        <f t="shared" si="7"/>
        <v>2</v>
      </c>
    </row>
    <row r="95" spans="1:25">
      <c r="A95" s="285" t="str">
        <f t="shared" si="8"/>
        <v>Futterpflanzen (Ganzpflanze)-Futterzwischenfrüchte</v>
      </c>
      <c r="B95" s="65" t="s">
        <v>490</v>
      </c>
      <c r="C95" s="40" t="s">
        <v>492</v>
      </c>
      <c r="D95" s="284">
        <v>15</v>
      </c>
      <c r="E95" s="275" t="s">
        <v>435</v>
      </c>
      <c r="F95" s="275" t="s">
        <v>9</v>
      </c>
      <c r="G95" s="278">
        <v>4.3</v>
      </c>
      <c r="H95" s="278">
        <v>1.3</v>
      </c>
      <c r="I95" s="278">
        <v>0.6</v>
      </c>
      <c r="M95" s="295" t="s">
        <v>40</v>
      </c>
      <c r="N95" s="285" t="s">
        <v>47</v>
      </c>
      <c r="X95" s="285">
        <f t="shared" si="9"/>
        <v>63</v>
      </c>
      <c r="Y95" s="285">
        <f t="shared" si="7"/>
        <v>2</v>
      </c>
    </row>
    <row r="96" spans="1:25">
      <c r="A96" s="285" t="str">
        <f t="shared" ref="A96:A159" si="10">CONCATENATE(B96&amp;"-"&amp;C96)</f>
        <v>Vermehrungspflanzen-Grassamenvermehrung, Samen</v>
      </c>
      <c r="B96" s="65" t="s">
        <v>12</v>
      </c>
      <c r="C96" s="40" t="s">
        <v>108</v>
      </c>
      <c r="D96" s="284">
        <v>86</v>
      </c>
      <c r="E96" s="275" t="s">
        <v>435</v>
      </c>
      <c r="F96" s="275" t="s">
        <v>9</v>
      </c>
      <c r="G96" s="278">
        <v>22</v>
      </c>
      <c r="H96" s="278">
        <v>7</v>
      </c>
      <c r="I96" s="278">
        <v>3.1</v>
      </c>
      <c r="M96" s="295" t="s">
        <v>40</v>
      </c>
      <c r="O96" s="285" t="s">
        <v>49</v>
      </c>
      <c r="X96" s="285">
        <f t="shared" si="9"/>
        <v>64</v>
      </c>
      <c r="Y96" s="285">
        <f t="shared" si="7"/>
        <v>2</v>
      </c>
    </row>
    <row r="97" spans="1:25">
      <c r="A97" s="285" t="str">
        <f t="shared" si="10"/>
        <v>Vermehrungspflanzen-Klee-, Luzernevermehrung, Samen</v>
      </c>
      <c r="B97" s="65" t="s">
        <v>12</v>
      </c>
      <c r="C97" s="40" t="s">
        <v>110</v>
      </c>
      <c r="D97" s="284">
        <v>91</v>
      </c>
      <c r="E97" s="275" t="s">
        <v>435</v>
      </c>
      <c r="F97" s="275" t="s">
        <v>9</v>
      </c>
      <c r="G97" s="278">
        <v>55</v>
      </c>
      <c r="H97" s="278">
        <v>14.6</v>
      </c>
      <c r="I97" s="278">
        <v>6.4</v>
      </c>
      <c r="M97" s="295" t="s">
        <v>40</v>
      </c>
      <c r="O97" s="285" t="s">
        <v>49</v>
      </c>
      <c r="X97" s="285">
        <f t="shared" si="9"/>
        <v>65</v>
      </c>
      <c r="Y97" s="285">
        <f t="shared" ref="Y97:Y160" si="11">COUNTA(M97:W97)</f>
        <v>2</v>
      </c>
    </row>
    <row r="98" spans="1:25">
      <c r="A98" s="285" t="str">
        <f t="shared" si="10"/>
        <v>Gemüsekulturen (Haupterneteprodukt)-Blumenkohl, Haupterneteprodukt</v>
      </c>
      <c r="B98" s="40" t="s">
        <v>590</v>
      </c>
      <c r="C98" s="40" t="s">
        <v>112</v>
      </c>
      <c r="D98" s="288"/>
      <c r="E98" s="275" t="s">
        <v>435</v>
      </c>
      <c r="G98" s="298">
        <v>2.8000000000000003</v>
      </c>
      <c r="H98" s="298">
        <v>1.03</v>
      </c>
      <c r="I98" s="278">
        <v>0.45300000000000001</v>
      </c>
      <c r="J98" s="288"/>
      <c r="M98" s="295" t="s">
        <v>40</v>
      </c>
      <c r="X98" s="285">
        <f t="shared" si="9"/>
        <v>66</v>
      </c>
      <c r="Y98" s="285">
        <f t="shared" si="11"/>
        <v>1</v>
      </c>
    </row>
    <row r="99" spans="1:25">
      <c r="A99" s="285" t="str">
        <f t="shared" si="10"/>
        <v>Gemüsekulturen (Haupterneteprodukt)-Brokkoli, Haupterneteprodukt</v>
      </c>
      <c r="B99" s="40" t="s">
        <v>590</v>
      </c>
      <c r="C99" s="40" t="s">
        <v>113</v>
      </c>
      <c r="D99" s="288"/>
      <c r="E99" s="275" t="s">
        <v>435</v>
      </c>
      <c r="G99" s="298">
        <v>4.5</v>
      </c>
      <c r="H99" s="298">
        <v>1.49</v>
      </c>
      <c r="I99" s="278">
        <v>0.65599999999999992</v>
      </c>
      <c r="M99" s="295" t="s">
        <v>40</v>
      </c>
      <c r="X99" s="285">
        <f t="shared" ref="X99:X162" si="12">+X98+1</f>
        <v>67</v>
      </c>
      <c r="Y99" s="285">
        <f t="shared" si="11"/>
        <v>1</v>
      </c>
    </row>
    <row r="100" spans="1:25">
      <c r="A100" s="285" t="str">
        <f t="shared" si="10"/>
        <v>Gemüsekulturen (Haupterneteprodukt)-Buschbohne, Haupterneteprodukt</v>
      </c>
      <c r="B100" s="40" t="s">
        <v>590</v>
      </c>
      <c r="C100" s="40" t="s">
        <v>114</v>
      </c>
      <c r="D100" s="288"/>
      <c r="E100" s="275" t="s">
        <v>435</v>
      </c>
      <c r="G100" s="298">
        <v>2.5</v>
      </c>
      <c r="H100" s="298">
        <v>0.91999999999999993</v>
      </c>
      <c r="I100" s="278">
        <v>0.40500000000000003</v>
      </c>
      <c r="M100" s="295" t="s">
        <v>40</v>
      </c>
      <c r="X100" s="285">
        <f t="shared" si="12"/>
        <v>68</v>
      </c>
      <c r="Y100" s="285">
        <f t="shared" si="11"/>
        <v>1</v>
      </c>
    </row>
    <row r="101" spans="1:25">
      <c r="A101" s="285" t="str">
        <f t="shared" si="10"/>
        <v>Gemüsekulturen (Haupterneteprodukt)-Chicorée, Haupterneteprodukt</v>
      </c>
      <c r="B101" s="40" t="s">
        <v>590</v>
      </c>
      <c r="C101" s="40" t="s">
        <v>115</v>
      </c>
      <c r="D101" s="288"/>
      <c r="E101" s="275" t="s">
        <v>435</v>
      </c>
      <c r="G101" s="298">
        <v>2.5</v>
      </c>
      <c r="H101" s="298">
        <v>1.21</v>
      </c>
      <c r="I101" s="278">
        <v>0.53200000000000003</v>
      </c>
      <c r="M101" s="295" t="s">
        <v>40</v>
      </c>
      <c r="X101" s="285">
        <f t="shared" si="12"/>
        <v>69</v>
      </c>
      <c r="Y101" s="285">
        <f t="shared" si="11"/>
        <v>1</v>
      </c>
    </row>
    <row r="102" spans="1:25">
      <c r="A102" s="285" t="str">
        <f t="shared" si="10"/>
        <v>Gemüsekulturen (Haupterneteprodukt)-Chinakohl, Haupterneteprodukt</v>
      </c>
      <c r="B102" s="40" t="s">
        <v>590</v>
      </c>
      <c r="C102" s="40" t="s">
        <v>116</v>
      </c>
      <c r="D102" s="288"/>
      <c r="E102" s="275" t="s">
        <v>435</v>
      </c>
      <c r="G102" s="298">
        <v>1.5</v>
      </c>
      <c r="H102" s="298">
        <v>0.91999999999999993</v>
      </c>
      <c r="I102" s="278">
        <v>0.40500000000000003</v>
      </c>
      <c r="M102" s="295" t="s">
        <v>40</v>
      </c>
      <c r="X102" s="285">
        <f t="shared" si="12"/>
        <v>70</v>
      </c>
      <c r="Y102" s="285">
        <f t="shared" si="11"/>
        <v>1</v>
      </c>
    </row>
    <row r="103" spans="1:25">
      <c r="A103" s="285" t="str">
        <f t="shared" si="10"/>
        <v>Gemüsekulturen (Haupterneteprodukt)-Dill, Frischmarkt, Haupterneteprodukt</v>
      </c>
      <c r="B103" s="40" t="s">
        <v>590</v>
      </c>
      <c r="C103" s="40" t="s">
        <v>117</v>
      </c>
      <c r="D103" s="288"/>
      <c r="E103" s="275" t="s">
        <v>435</v>
      </c>
      <c r="G103" s="298">
        <v>3</v>
      </c>
      <c r="H103" s="298">
        <v>0.91999999999999993</v>
      </c>
      <c r="I103" s="278">
        <v>0.40500000000000003</v>
      </c>
      <c r="M103" s="295" t="s">
        <v>40</v>
      </c>
      <c r="X103" s="285">
        <f t="shared" si="12"/>
        <v>71</v>
      </c>
      <c r="Y103" s="285">
        <f t="shared" si="11"/>
        <v>1</v>
      </c>
    </row>
    <row r="104" spans="1:25">
      <c r="A104" s="285" t="str">
        <f t="shared" si="10"/>
        <v>Gemüsekulturen (Haupterneteprodukt)-Dill, Industrieware, Haupterneteprodukt</v>
      </c>
      <c r="B104" s="40" t="s">
        <v>590</v>
      </c>
      <c r="C104" s="40" t="s">
        <v>118</v>
      </c>
      <c r="D104" s="288"/>
      <c r="E104" s="275" t="s">
        <v>435</v>
      </c>
      <c r="G104" s="298">
        <v>3</v>
      </c>
      <c r="H104" s="298">
        <v>0.91999999999999993</v>
      </c>
      <c r="I104" s="278">
        <v>0.40500000000000003</v>
      </c>
      <c r="M104" s="295" t="s">
        <v>40</v>
      </c>
      <c r="X104" s="285">
        <f t="shared" si="12"/>
        <v>72</v>
      </c>
      <c r="Y104" s="285">
        <f t="shared" si="11"/>
        <v>1</v>
      </c>
    </row>
    <row r="105" spans="1:25">
      <c r="A105" s="285" t="str">
        <f t="shared" si="10"/>
        <v>Gemüsekulturen (Haupterneteprodukt)-Feldsalat, Haupterneteprodukt</v>
      </c>
      <c r="B105" s="40" t="s">
        <v>590</v>
      </c>
      <c r="C105" s="40" t="s">
        <v>120</v>
      </c>
      <c r="D105" s="288"/>
      <c r="E105" s="275" t="s">
        <v>435</v>
      </c>
      <c r="G105" s="298">
        <v>4.5</v>
      </c>
      <c r="H105" s="298">
        <v>0.99</v>
      </c>
      <c r="I105" s="278">
        <v>0.436</v>
      </c>
      <c r="M105" s="295" t="s">
        <v>40</v>
      </c>
      <c r="X105" s="285">
        <f t="shared" si="12"/>
        <v>73</v>
      </c>
      <c r="Y105" s="285">
        <f t="shared" si="11"/>
        <v>1</v>
      </c>
    </row>
    <row r="106" spans="1:25">
      <c r="A106" s="285" t="str">
        <f t="shared" si="10"/>
        <v>Gemüsekulturen (Haupterneteprodukt)-Feldsalat, großblättrig, Haupterneteprodukt</v>
      </c>
      <c r="B106" s="40" t="s">
        <v>590</v>
      </c>
      <c r="C106" s="40" t="s">
        <v>121</v>
      </c>
      <c r="D106" s="288"/>
      <c r="E106" s="275" t="s">
        <v>435</v>
      </c>
      <c r="G106" s="298">
        <v>4.5</v>
      </c>
      <c r="H106" s="298">
        <v>0.99</v>
      </c>
      <c r="I106" s="278">
        <v>0.436</v>
      </c>
      <c r="M106" s="295" t="s">
        <v>40</v>
      </c>
      <c r="X106" s="285">
        <f t="shared" si="12"/>
        <v>74</v>
      </c>
      <c r="Y106" s="285">
        <f t="shared" si="11"/>
        <v>1</v>
      </c>
    </row>
    <row r="107" spans="1:25">
      <c r="A107" s="285" t="str">
        <f t="shared" si="10"/>
        <v>Gemüsekulturen (Haupterneteprodukt)-Gemüseerbse, Haupterneteprodukt</v>
      </c>
      <c r="B107" s="40" t="s">
        <v>590</v>
      </c>
      <c r="C107" s="40" t="s">
        <v>122</v>
      </c>
      <c r="D107" s="288"/>
      <c r="E107" s="275" t="s">
        <v>435</v>
      </c>
      <c r="G107" s="298">
        <v>10</v>
      </c>
      <c r="H107" s="298">
        <v>2.29</v>
      </c>
      <c r="I107" s="278">
        <v>1.008</v>
      </c>
      <c r="M107" s="295" t="s">
        <v>40</v>
      </c>
      <c r="X107" s="285">
        <f t="shared" si="12"/>
        <v>75</v>
      </c>
      <c r="Y107" s="285">
        <f t="shared" si="11"/>
        <v>1</v>
      </c>
    </row>
    <row r="108" spans="1:25">
      <c r="A108" s="285" t="str">
        <f t="shared" si="10"/>
        <v>Gemüsekulturen (Haupterneteprodukt)-Grünkohl, Haupterneteprodukt</v>
      </c>
      <c r="B108" s="40" t="s">
        <v>590</v>
      </c>
      <c r="C108" s="40" t="s">
        <v>123</v>
      </c>
      <c r="D108" s="288"/>
      <c r="E108" s="275" t="s">
        <v>435</v>
      </c>
      <c r="G108" s="298">
        <v>4.9000000000000004</v>
      </c>
      <c r="H108" s="298">
        <v>1.6300000000000001</v>
      </c>
      <c r="I108" s="278">
        <v>0.71699999999999997</v>
      </c>
      <c r="M108" s="295" t="s">
        <v>40</v>
      </c>
      <c r="X108" s="285">
        <f t="shared" si="12"/>
        <v>76</v>
      </c>
      <c r="Y108" s="285">
        <f t="shared" si="11"/>
        <v>1</v>
      </c>
    </row>
    <row r="109" spans="1:25">
      <c r="A109" s="285" t="str">
        <f t="shared" si="10"/>
        <v>Gemüsekulturen (Haupterneteprodukt)-Gurke, Einleger, Haupterneteprodukt</v>
      </c>
      <c r="B109" s="40" t="s">
        <v>590</v>
      </c>
      <c r="C109" s="40" t="s">
        <v>124</v>
      </c>
      <c r="D109" s="288"/>
      <c r="E109" s="275" t="s">
        <v>435</v>
      </c>
      <c r="G109" s="298">
        <v>1.5</v>
      </c>
      <c r="H109" s="298">
        <v>0.69000000000000006</v>
      </c>
      <c r="I109" s="278">
        <v>0.30399999999999999</v>
      </c>
      <c r="M109" s="295" t="s">
        <v>40</v>
      </c>
      <c r="X109" s="285">
        <f t="shared" si="12"/>
        <v>77</v>
      </c>
      <c r="Y109" s="285">
        <f t="shared" si="11"/>
        <v>1</v>
      </c>
    </row>
    <row r="110" spans="1:25">
      <c r="A110" s="285" t="str">
        <f t="shared" si="10"/>
        <v>Gemüsekulturen (Haupterneteprodukt)-Knollenfenchel, Haupterneteprodukt</v>
      </c>
      <c r="B110" s="40" t="s">
        <v>590</v>
      </c>
      <c r="C110" s="40" t="s">
        <v>125</v>
      </c>
      <c r="D110" s="288"/>
      <c r="E110" s="275" t="s">
        <v>435</v>
      </c>
      <c r="G110" s="298">
        <v>2</v>
      </c>
      <c r="H110" s="298">
        <v>0.69000000000000006</v>
      </c>
      <c r="I110" s="278">
        <v>0.30399999999999999</v>
      </c>
      <c r="M110" s="295" t="s">
        <v>40</v>
      </c>
      <c r="X110" s="285">
        <f t="shared" si="12"/>
        <v>78</v>
      </c>
      <c r="Y110" s="285">
        <f t="shared" si="11"/>
        <v>1</v>
      </c>
    </row>
    <row r="111" spans="1:25">
      <c r="A111" s="285" t="str">
        <f t="shared" si="10"/>
        <v>Gemüsekulturen (Haupterneteprodukt)-Kohlrabi, Haupterneteprodukt</v>
      </c>
      <c r="B111" s="40" t="s">
        <v>590</v>
      </c>
      <c r="C111" s="40" t="s">
        <v>126</v>
      </c>
      <c r="D111" s="288"/>
      <c r="E111" s="275" t="s">
        <v>435</v>
      </c>
      <c r="G111" s="298">
        <v>2.8000000000000003</v>
      </c>
      <c r="H111" s="298">
        <v>1.03</v>
      </c>
      <c r="I111" s="278">
        <v>0.45300000000000001</v>
      </c>
      <c r="M111" s="295" t="s">
        <v>40</v>
      </c>
      <c r="X111" s="285">
        <f t="shared" si="12"/>
        <v>79</v>
      </c>
      <c r="Y111" s="285">
        <f t="shared" si="11"/>
        <v>1</v>
      </c>
    </row>
    <row r="112" spans="1:25">
      <c r="A112" s="285" t="str">
        <f t="shared" si="10"/>
        <v>Gemüsekulturen (Haupterneteprodukt)-Kohlrübe, Haupterneteprodukt</v>
      </c>
      <c r="B112" s="40" t="s">
        <v>590</v>
      </c>
      <c r="C112" s="40" t="s">
        <v>127</v>
      </c>
      <c r="D112" s="288"/>
      <c r="E112" s="275" t="s">
        <v>435</v>
      </c>
      <c r="G112" s="298">
        <v>2.6</v>
      </c>
      <c r="H112" s="298">
        <v>1.1500000000000001</v>
      </c>
      <c r="I112" s="278">
        <v>0.50600000000000001</v>
      </c>
      <c r="M112" s="295" t="s">
        <v>40</v>
      </c>
      <c r="X112" s="285">
        <f t="shared" si="12"/>
        <v>80</v>
      </c>
      <c r="Y112" s="285">
        <f t="shared" si="11"/>
        <v>1</v>
      </c>
    </row>
    <row r="113" spans="1:25">
      <c r="A113" s="285" t="str">
        <f t="shared" si="10"/>
        <v>Gemüsekulturen (Haupterneteprodukt)-Kürbis, Haupterneteprodukt</v>
      </c>
      <c r="B113" s="40" t="s">
        <v>590</v>
      </c>
      <c r="C113" s="40" t="s">
        <v>128</v>
      </c>
      <c r="D113" s="288"/>
      <c r="E113" s="275" t="s">
        <v>435</v>
      </c>
      <c r="G113" s="298">
        <v>2.5</v>
      </c>
      <c r="H113" s="298">
        <v>2.06</v>
      </c>
      <c r="I113" s="278">
        <v>0.90600000000000003</v>
      </c>
      <c r="M113" s="295" t="s">
        <v>40</v>
      </c>
      <c r="X113" s="285">
        <f t="shared" si="12"/>
        <v>81</v>
      </c>
      <c r="Y113" s="285">
        <f t="shared" si="11"/>
        <v>1</v>
      </c>
    </row>
    <row r="114" spans="1:25">
      <c r="A114" s="285" t="str">
        <f t="shared" si="10"/>
        <v>Gemüsekulturen (Haupterneteprodukt)-Mairüben (mit Laub), Haupterneteprodukt</v>
      </c>
      <c r="B114" s="40" t="s">
        <v>590</v>
      </c>
      <c r="C114" s="40" t="s">
        <v>129</v>
      </c>
      <c r="D114" s="288"/>
      <c r="E114" s="275" t="s">
        <v>435</v>
      </c>
      <c r="G114" s="298">
        <v>1.7000000000000002</v>
      </c>
      <c r="H114" s="298">
        <v>1.03</v>
      </c>
      <c r="I114" s="278">
        <v>0.45300000000000001</v>
      </c>
      <c r="M114" s="295" t="s">
        <v>40</v>
      </c>
      <c r="X114" s="285">
        <f t="shared" si="12"/>
        <v>82</v>
      </c>
      <c r="Y114" s="285">
        <f t="shared" si="11"/>
        <v>1</v>
      </c>
    </row>
    <row r="115" spans="1:25">
      <c r="A115" s="285" t="str">
        <f t="shared" si="10"/>
        <v>Gemüsekulturen (Haupterneteprodukt)-Möhre, Bund-, Haupterneteprodukt</v>
      </c>
      <c r="B115" s="40" t="s">
        <v>590</v>
      </c>
      <c r="C115" s="40" t="s">
        <v>130</v>
      </c>
      <c r="D115" s="288"/>
      <c r="E115" s="275" t="s">
        <v>435</v>
      </c>
      <c r="G115" s="298">
        <v>1.7000000000000002</v>
      </c>
      <c r="H115" s="298">
        <v>0.81999999999999984</v>
      </c>
      <c r="I115" s="278">
        <v>0.36099999999999999</v>
      </c>
      <c r="M115" s="295" t="s">
        <v>40</v>
      </c>
      <c r="X115" s="285">
        <f t="shared" si="12"/>
        <v>83</v>
      </c>
      <c r="Y115" s="285">
        <f t="shared" si="11"/>
        <v>1</v>
      </c>
    </row>
    <row r="116" spans="1:25">
      <c r="A116" s="285" t="str">
        <f t="shared" si="10"/>
        <v>Gemüsekulturen (Haupterneteprodukt)-Möhre, Industrie, Haupterneteprodukt</v>
      </c>
      <c r="B116" s="40" t="s">
        <v>590</v>
      </c>
      <c r="C116" s="40" t="s">
        <v>131</v>
      </c>
      <c r="D116" s="288"/>
      <c r="E116" s="275" t="s">
        <v>435</v>
      </c>
      <c r="G116" s="298">
        <v>1.3</v>
      </c>
      <c r="H116" s="298">
        <v>0.8</v>
      </c>
      <c r="I116" s="278">
        <v>0.35200000000000004</v>
      </c>
      <c r="M116" s="295" t="s">
        <v>40</v>
      </c>
      <c r="X116" s="285">
        <f t="shared" si="12"/>
        <v>84</v>
      </c>
      <c r="Y116" s="285">
        <f t="shared" si="11"/>
        <v>1</v>
      </c>
    </row>
    <row r="117" spans="1:25">
      <c r="A117" s="285" t="str">
        <f t="shared" si="10"/>
        <v>Gemüsekulturen (Haupterneteprodukt)-Möhre, Wasch-, Haupterneteprodukt</v>
      </c>
      <c r="B117" s="40" t="s">
        <v>590</v>
      </c>
      <c r="C117" s="40" t="s">
        <v>132</v>
      </c>
      <c r="D117" s="288"/>
      <c r="E117" s="275" t="s">
        <v>435</v>
      </c>
      <c r="G117" s="298">
        <v>1.3</v>
      </c>
      <c r="H117" s="298">
        <v>0.8</v>
      </c>
      <c r="I117" s="278">
        <v>0.35200000000000004</v>
      </c>
      <c r="M117" s="295" t="s">
        <v>40</v>
      </c>
      <c r="X117" s="285">
        <f t="shared" si="12"/>
        <v>85</v>
      </c>
      <c r="Y117" s="285">
        <f t="shared" si="11"/>
        <v>1</v>
      </c>
    </row>
    <row r="118" spans="1:25">
      <c r="A118" s="285" t="str">
        <f t="shared" si="10"/>
        <v>Gemüsekulturen (Haupterneteprodukt)-Pastinake, Haupterneteprodukt</v>
      </c>
      <c r="B118" s="40" t="s">
        <v>590</v>
      </c>
      <c r="C118" s="40" t="s">
        <v>133</v>
      </c>
      <c r="D118" s="288"/>
      <c r="E118" s="275" t="s">
        <v>435</v>
      </c>
      <c r="G118" s="298">
        <v>2.5</v>
      </c>
      <c r="H118" s="298">
        <v>2.3600000000000003</v>
      </c>
      <c r="I118" s="278">
        <v>1.038</v>
      </c>
      <c r="M118" s="295" t="s">
        <v>40</v>
      </c>
      <c r="X118" s="285">
        <f t="shared" si="12"/>
        <v>86</v>
      </c>
      <c r="Y118" s="285">
        <f t="shared" si="11"/>
        <v>1</v>
      </c>
    </row>
    <row r="119" spans="1:25">
      <c r="A119" s="285" t="str">
        <f t="shared" si="10"/>
        <v>Gemüsekulturen (Haupterneteprodukt)-Petersilie, Blatt-, bis 1. Schnitt, Haupterneteprodukt</v>
      </c>
      <c r="B119" s="40" t="s">
        <v>590</v>
      </c>
      <c r="C119" s="40" t="s">
        <v>134</v>
      </c>
      <c r="D119" s="288"/>
      <c r="E119" s="275" t="s">
        <v>435</v>
      </c>
      <c r="G119" s="298">
        <v>4.5</v>
      </c>
      <c r="H119" s="298">
        <v>1.1500000000000001</v>
      </c>
      <c r="I119" s="278">
        <v>0.50600000000000001</v>
      </c>
      <c r="M119" s="295" t="s">
        <v>40</v>
      </c>
      <c r="X119" s="285">
        <f t="shared" si="12"/>
        <v>87</v>
      </c>
      <c r="Y119" s="285">
        <f t="shared" si="11"/>
        <v>1</v>
      </c>
    </row>
    <row r="120" spans="1:25">
      <c r="A120" s="285" t="str">
        <f t="shared" si="10"/>
        <v>Gemüsekulturen (Haupterneteprodukt)-Petersilie, Blatt-, nach einem Schnitt, Haupterneteprodukt</v>
      </c>
      <c r="B120" s="40" t="s">
        <v>590</v>
      </c>
      <c r="C120" s="40" t="s">
        <v>135</v>
      </c>
      <c r="D120" s="288"/>
      <c r="E120" s="275" t="s">
        <v>435</v>
      </c>
      <c r="G120" s="298">
        <v>4.5</v>
      </c>
      <c r="H120" s="298">
        <v>1.1500000000000001</v>
      </c>
      <c r="I120" s="278">
        <v>0.50600000000000001</v>
      </c>
      <c r="M120" s="295" t="s">
        <v>40</v>
      </c>
      <c r="X120" s="285">
        <f t="shared" si="12"/>
        <v>88</v>
      </c>
      <c r="Y120" s="285">
        <f t="shared" si="11"/>
        <v>1</v>
      </c>
    </row>
    <row r="121" spans="1:25">
      <c r="A121" s="285" t="str">
        <f t="shared" si="10"/>
        <v>Gemüsekulturen (Haupterneteprodukt)-Petersilie, Wurzel-, Haupterneteprodukt</v>
      </c>
      <c r="B121" s="40" t="s">
        <v>590</v>
      </c>
      <c r="C121" s="40" t="s">
        <v>136</v>
      </c>
      <c r="D121" s="288"/>
      <c r="E121" s="275" t="s">
        <v>435</v>
      </c>
      <c r="G121" s="298">
        <v>4.2</v>
      </c>
      <c r="H121" s="298">
        <v>1.3699999999999999</v>
      </c>
      <c r="I121" s="278">
        <v>0.60299999999999998</v>
      </c>
      <c r="M121" s="295" t="s">
        <v>40</v>
      </c>
      <c r="X121" s="285">
        <f t="shared" si="12"/>
        <v>89</v>
      </c>
      <c r="Y121" s="285">
        <f t="shared" si="11"/>
        <v>1</v>
      </c>
    </row>
    <row r="122" spans="1:25">
      <c r="A122" s="285" t="str">
        <f t="shared" si="10"/>
        <v>Gemüsekulturen (Haupterneteprodukt)-Porree, Haupterneteprodukt</v>
      </c>
      <c r="B122" s="40" t="s">
        <v>590</v>
      </c>
      <c r="C122" s="40" t="s">
        <v>137</v>
      </c>
      <c r="D122" s="288"/>
      <c r="E122" s="275" t="s">
        <v>435</v>
      </c>
      <c r="G122" s="298">
        <v>2.5</v>
      </c>
      <c r="H122" s="298">
        <v>0.8</v>
      </c>
      <c r="I122" s="278">
        <v>0.35200000000000004</v>
      </c>
      <c r="M122" s="295" t="s">
        <v>40</v>
      </c>
      <c r="X122" s="285">
        <f t="shared" si="12"/>
        <v>90</v>
      </c>
      <c r="Y122" s="285">
        <f t="shared" si="11"/>
        <v>1</v>
      </c>
    </row>
    <row r="123" spans="1:25">
      <c r="A123" s="285" t="str">
        <f t="shared" si="10"/>
        <v>Gemüsekulturen (Haupterneteprodukt)-Radies, Haupterneteprodukt</v>
      </c>
      <c r="B123" s="40" t="s">
        <v>590</v>
      </c>
      <c r="C123" s="40" t="s">
        <v>138</v>
      </c>
      <c r="D123" s="288"/>
      <c r="E123" s="275" t="s">
        <v>435</v>
      </c>
      <c r="G123" s="298">
        <v>2</v>
      </c>
      <c r="H123" s="298">
        <v>0.69000000000000006</v>
      </c>
      <c r="I123" s="278">
        <v>0.30399999999999999</v>
      </c>
      <c r="M123" s="295" t="s">
        <v>40</v>
      </c>
      <c r="X123" s="285">
        <f t="shared" si="12"/>
        <v>91</v>
      </c>
      <c r="Y123" s="285">
        <f t="shared" si="11"/>
        <v>1</v>
      </c>
    </row>
    <row r="124" spans="1:25">
      <c r="A124" s="285" t="str">
        <f t="shared" si="10"/>
        <v>Gemüsekulturen (Haupterneteprodukt)-Rettich, Bund-, Haupterneteprodukt</v>
      </c>
      <c r="B124" s="40" t="s">
        <v>590</v>
      </c>
      <c r="C124" s="40" t="s">
        <v>139</v>
      </c>
      <c r="D124" s="288"/>
      <c r="E124" s="275" t="s">
        <v>435</v>
      </c>
      <c r="G124" s="298">
        <v>1.7000000000000002</v>
      </c>
      <c r="H124" s="298">
        <v>0.76</v>
      </c>
      <c r="I124" s="278">
        <v>0.33399999999999996</v>
      </c>
      <c r="M124" s="295" t="s">
        <v>40</v>
      </c>
      <c r="X124" s="285">
        <f t="shared" si="12"/>
        <v>92</v>
      </c>
      <c r="Y124" s="285">
        <f t="shared" si="11"/>
        <v>1</v>
      </c>
    </row>
    <row r="125" spans="1:25">
      <c r="A125" s="285" t="str">
        <f t="shared" si="10"/>
        <v>Gemüsekulturen (Haupterneteprodukt)-Rettich, deutsch, Haupterneteprodukt</v>
      </c>
      <c r="B125" s="40" t="s">
        <v>590</v>
      </c>
      <c r="C125" s="40" t="s">
        <v>140</v>
      </c>
      <c r="D125" s="288"/>
      <c r="E125" s="275" t="s">
        <v>435</v>
      </c>
      <c r="G125" s="298">
        <v>1.4000000000000001</v>
      </c>
      <c r="H125" s="298">
        <v>0.8</v>
      </c>
      <c r="I125" s="278">
        <v>0.35200000000000004</v>
      </c>
      <c r="M125" s="295" t="s">
        <v>40</v>
      </c>
      <c r="X125" s="285">
        <f t="shared" si="12"/>
        <v>93</v>
      </c>
      <c r="Y125" s="285">
        <f t="shared" si="11"/>
        <v>1</v>
      </c>
    </row>
    <row r="126" spans="1:25">
      <c r="A126" s="285" t="str">
        <f t="shared" si="10"/>
        <v>Gemüsekulturen (Haupterneteprodukt)-Rettich, japanisch, Haupterneteprodukt</v>
      </c>
      <c r="B126" s="40" t="s">
        <v>590</v>
      </c>
      <c r="C126" s="40" t="s">
        <v>141</v>
      </c>
      <c r="D126" s="288"/>
      <c r="E126" s="275" t="s">
        <v>435</v>
      </c>
      <c r="G126" s="298">
        <v>1</v>
      </c>
      <c r="H126" s="298">
        <v>0.6</v>
      </c>
      <c r="I126" s="278">
        <v>0.26400000000000001</v>
      </c>
      <c r="M126" s="295" t="s">
        <v>40</v>
      </c>
      <c r="X126" s="285">
        <f t="shared" si="12"/>
        <v>94</v>
      </c>
      <c r="Y126" s="285">
        <f t="shared" si="11"/>
        <v>1</v>
      </c>
    </row>
    <row r="127" spans="1:25">
      <c r="A127" s="285" t="str">
        <f t="shared" si="10"/>
        <v>Gemüsekulturen (Haupterneteprodukt)-Rhabarber ab Ertragsbeginn, Haupterneteprodukt</v>
      </c>
      <c r="B127" s="40" t="s">
        <v>590</v>
      </c>
      <c r="C127" s="40" t="s">
        <v>142</v>
      </c>
      <c r="D127" s="288"/>
      <c r="E127" s="275" t="s">
        <v>435</v>
      </c>
      <c r="G127" s="298">
        <v>1.7999999999999998</v>
      </c>
      <c r="H127" s="298">
        <v>0.48</v>
      </c>
      <c r="I127" s="278">
        <v>0.21099999999999997</v>
      </c>
      <c r="M127" s="295" t="s">
        <v>40</v>
      </c>
      <c r="X127" s="285">
        <f t="shared" si="12"/>
        <v>95</v>
      </c>
      <c r="Y127" s="285">
        <f t="shared" si="11"/>
        <v>1</v>
      </c>
    </row>
    <row r="128" spans="1:25">
      <c r="A128" s="285" t="str">
        <f t="shared" si="10"/>
        <v>Gemüsekulturen (Haupterneteprodukt)-Rosenkohl, Haupterneteprodukt</v>
      </c>
      <c r="B128" s="40" t="s">
        <v>590</v>
      </c>
      <c r="C128" s="40" t="s">
        <v>143</v>
      </c>
      <c r="D128" s="288"/>
      <c r="E128" s="275" t="s">
        <v>435</v>
      </c>
      <c r="G128" s="298">
        <v>6.5</v>
      </c>
      <c r="H128" s="298">
        <v>1.9500000000000002</v>
      </c>
      <c r="I128" s="278">
        <v>0.85799999999999998</v>
      </c>
      <c r="M128" s="295" t="s">
        <v>40</v>
      </c>
      <c r="X128" s="285">
        <f t="shared" si="12"/>
        <v>96</v>
      </c>
      <c r="Y128" s="285">
        <f t="shared" si="11"/>
        <v>1</v>
      </c>
    </row>
    <row r="129" spans="1:25">
      <c r="A129" s="285" t="str">
        <f t="shared" si="10"/>
        <v>Gemüsekulturen (Haupterneteprodukt)-Rote Rüben, Haupterneteprodukt</v>
      </c>
      <c r="B129" s="40" t="s">
        <v>590</v>
      </c>
      <c r="C129" s="40" t="s">
        <v>144</v>
      </c>
      <c r="D129" s="288"/>
      <c r="E129" s="275" t="s">
        <v>435</v>
      </c>
      <c r="G129" s="298">
        <v>2.8000000000000003</v>
      </c>
      <c r="H129" s="298">
        <v>1.1500000000000001</v>
      </c>
      <c r="I129" s="278">
        <v>0.50600000000000001</v>
      </c>
      <c r="M129" s="295" t="s">
        <v>40</v>
      </c>
      <c r="X129" s="285">
        <f t="shared" si="12"/>
        <v>97</v>
      </c>
      <c r="Y129" s="285">
        <f t="shared" si="11"/>
        <v>1</v>
      </c>
    </row>
    <row r="130" spans="1:25">
      <c r="A130" s="285" t="str">
        <f t="shared" si="10"/>
        <v>Gemüsekulturen (Haupterneteprodukt)-Rotkohl, Haupterneteprodukt</v>
      </c>
      <c r="B130" s="40" t="s">
        <v>590</v>
      </c>
      <c r="C130" s="40" t="s">
        <v>145</v>
      </c>
      <c r="D130" s="288"/>
      <c r="E130" s="275" t="s">
        <v>435</v>
      </c>
      <c r="G130" s="298">
        <v>2.2000000000000002</v>
      </c>
      <c r="H130" s="298">
        <v>0.8</v>
      </c>
      <c r="I130" s="278">
        <v>0.35200000000000004</v>
      </c>
      <c r="M130" s="295" t="s">
        <v>40</v>
      </c>
      <c r="X130" s="285">
        <f t="shared" si="12"/>
        <v>98</v>
      </c>
      <c r="Y130" s="285">
        <f t="shared" si="11"/>
        <v>1</v>
      </c>
    </row>
    <row r="131" spans="1:25">
      <c r="A131" s="285" t="str">
        <f t="shared" si="10"/>
        <v>Gemüsekulturen (Haupterneteprodukt)-Rucola, Feinware, Haupterneteprodukt</v>
      </c>
      <c r="B131" s="40" t="s">
        <v>590</v>
      </c>
      <c r="C131" s="40" t="s">
        <v>146</v>
      </c>
      <c r="D131" s="288"/>
      <c r="E131" s="275" t="s">
        <v>435</v>
      </c>
      <c r="G131" s="298">
        <v>4</v>
      </c>
      <c r="H131" s="298">
        <v>1.03</v>
      </c>
      <c r="I131" s="278">
        <v>0.45300000000000001</v>
      </c>
      <c r="M131" s="295" t="s">
        <v>40</v>
      </c>
      <c r="X131" s="285">
        <f t="shared" si="12"/>
        <v>99</v>
      </c>
      <c r="Y131" s="285">
        <f t="shared" si="11"/>
        <v>1</v>
      </c>
    </row>
    <row r="132" spans="1:25">
      <c r="A132" s="285" t="str">
        <f t="shared" si="10"/>
        <v>Gemüsekulturen (Haupterneteprodukt)-Rucola, Grobware, Haupterneteprodukt</v>
      </c>
      <c r="B132" s="40" t="s">
        <v>590</v>
      </c>
      <c r="C132" s="40" t="s">
        <v>147</v>
      </c>
      <c r="D132" s="288"/>
      <c r="E132" s="275" t="s">
        <v>435</v>
      </c>
      <c r="G132" s="298">
        <v>4</v>
      </c>
      <c r="H132" s="298">
        <v>1.03</v>
      </c>
      <c r="I132" s="278">
        <v>0.45300000000000001</v>
      </c>
      <c r="M132" s="295" t="s">
        <v>40</v>
      </c>
      <c r="X132" s="285">
        <f t="shared" si="12"/>
        <v>100</v>
      </c>
      <c r="Y132" s="285">
        <f t="shared" si="11"/>
        <v>1</v>
      </c>
    </row>
    <row r="133" spans="1:25">
      <c r="A133" s="285" t="str">
        <f t="shared" si="10"/>
        <v>Gemüsekulturen (Haupterneteprodukt)-Salate, Baby Leaf Lettuce, Haupterneteprodukt</v>
      </c>
      <c r="B133" s="40" t="s">
        <v>590</v>
      </c>
      <c r="C133" s="40" t="s">
        <v>148</v>
      </c>
      <c r="D133" s="288"/>
      <c r="E133" s="275" t="s">
        <v>435</v>
      </c>
      <c r="G133" s="298">
        <v>3.5</v>
      </c>
      <c r="H133" s="298">
        <v>0.8</v>
      </c>
      <c r="I133" s="278">
        <v>0.35200000000000004</v>
      </c>
      <c r="M133" s="295" t="s">
        <v>40</v>
      </c>
      <c r="X133" s="285">
        <f t="shared" si="12"/>
        <v>101</v>
      </c>
      <c r="Y133" s="285">
        <f t="shared" si="11"/>
        <v>1</v>
      </c>
    </row>
    <row r="134" spans="1:25">
      <c r="A134" s="285" t="str">
        <f t="shared" si="10"/>
        <v>Gemüsekulturen (Haupterneteprodukt)-Salate, Blatt-, grün (Lollo, Eichblatt, Krul), Haupterneteprodukt</v>
      </c>
      <c r="B134" s="40" t="s">
        <v>590</v>
      </c>
      <c r="C134" s="40" t="s">
        <v>149</v>
      </c>
      <c r="D134" s="288"/>
      <c r="E134" s="275" t="s">
        <v>435</v>
      </c>
      <c r="G134" s="298">
        <v>1.9</v>
      </c>
      <c r="H134" s="298">
        <v>0.69000000000000006</v>
      </c>
      <c r="I134" s="278">
        <v>0.30399999999999999</v>
      </c>
      <c r="M134" s="295" t="s">
        <v>40</v>
      </c>
      <c r="X134" s="285">
        <f t="shared" si="12"/>
        <v>102</v>
      </c>
      <c r="Y134" s="285">
        <f t="shared" si="11"/>
        <v>1</v>
      </c>
    </row>
    <row r="135" spans="1:25">
      <c r="A135" s="285" t="str">
        <f t="shared" si="10"/>
        <v>Gemüsekulturen (Haupterneteprodukt)-Salate, Blatt-, rot (Lollo, Eichblatt, Krul), Haupterneteprodukt</v>
      </c>
      <c r="B135" s="40" t="s">
        <v>590</v>
      </c>
      <c r="C135" s="40" t="s">
        <v>150</v>
      </c>
      <c r="D135" s="288"/>
      <c r="E135" s="275" t="s">
        <v>435</v>
      </c>
      <c r="G135" s="298">
        <v>1.9</v>
      </c>
      <c r="H135" s="298">
        <v>0.69000000000000006</v>
      </c>
      <c r="I135" s="278">
        <v>0.30399999999999999</v>
      </c>
      <c r="M135" s="295" t="s">
        <v>40</v>
      </c>
      <c r="X135" s="285">
        <f t="shared" si="12"/>
        <v>103</v>
      </c>
      <c r="Y135" s="285">
        <f t="shared" si="11"/>
        <v>1</v>
      </c>
    </row>
    <row r="136" spans="1:25">
      <c r="A136" s="285" t="str">
        <f t="shared" si="10"/>
        <v>Gemüsekulturen (Haupterneteprodukt)-Salate, Eissalat, Haupterneteprodukt</v>
      </c>
      <c r="B136" s="40" t="s">
        <v>590</v>
      </c>
      <c r="C136" s="40" t="s">
        <v>151</v>
      </c>
      <c r="D136" s="288"/>
      <c r="E136" s="275" t="s">
        <v>435</v>
      </c>
      <c r="G136" s="298">
        <v>1.4000000000000001</v>
      </c>
      <c r="H136" s="298">
        <v>0.57000000000000006</v>
      </c>
      <c r="I136" s="278">
        <v>0.251</v>
      </c>
      <c r="M136" s="295" t="s">
        <v>40</v>
      </c>
      <c r="X136" s="285">
        <f t="shared" si="12"/>
        <v>104</v>
      </c>
      <c r="Y136" s="285">
        <f t="shared" si="11"/>
        <v>1</v>
      </c>
    </row>
    <row r="137" spans="1:25">
      <c r="A137" s="285" t="str">
        <f t="shared" si="10"/>
        <v>Gemüsekulturen (Haupterneteprodukt)-Salate, Endivien, Frisée, Haupterneteprodukt</v>
      </c>
      <c r="B137" s="40" t="s">
        <v>590</v>
      </c>
      <c r="C137" s="40" t="s">
        <v>152</v>
      </c>
      <c r="D137" s="288"/>
      <c r="E137" s="275" t="s">
        <v>435</v>
      </c>
      <c r="G137" s="298">
        <v>2.5</v>
      </c>
      <c r="H137" s="298">
        <v>0.6</v>
      </c>
      <c r="I137" s="278">
        <v>0.26400000000000001</v>
      </c>
      <c r="M137" s="295" t="s">
        <v>40</v>
      </c>
      <c r="X137" s="285">
        <f t="shared" si="12"/>
        <v>105</v>
      </c>
      <c r="Y137" s="285">
        <f t="shared" si="11"/>
        <v>1</v>
      </c>
    </row>
    <row r="138" spans="1:25">
      <c r="A138" s="285" t="str">
        <f t="shared" si="10"/>
        <v>Gemüsekulturen (Haupterneteprodukt)-Salate, Endivien, glattblättrig, Haupterneteprodukt</v>
      </c>
      <c r="B138" s="40" t="s">
        <v>590</v>
      </c>
      <c r="C138" s="40" t="s">
        <v>153</v>
      </c>
      <c r="D138" s="288"/>
      <c r="E138" s="275" t="s">
        <v>435</v>
      </c>
      <c r="G138" s="298">
        <v>2</v>
      </c>
      <c r="H138" s="298">
        <v>0.6</v>
      </c>
      <c r="I138" s="278">
        <v>0.26400000000000001</v>
      </c>
      <c r="M138" s="295" t="s">
        <v>40</v>
      </c>
      <c r="X138" s="285">
        <f t="shared" si="12"/>
        <v>106</v>
      </c>
      <c r="Y138" s="285">
        <f t="shared" si="11"/>
        <v>1</v>
      </c>
    </row>
    <row r="139" spans="1:25">
      <c r="A139" s="285" t="str">
        <f t="shared" si="10"/>
        <v>Gemüsekulturen (Haupterneteprodukt)-Salate, Kopfsalat, Haupterneteprodukt</v>
      </c>
      <c r="B139" s="40" t="s">
        <v>590</v>
      </c>
      <c r="C139" s="40" t="s">
        <v>154</v>
      </c>
      <c r="D139" s="288"/>
      <c r="E139" s="275" t="s">
        <v>435</v>
      </c>
      <c r="G139" s="298">
        <v>1.7999999999999998</v>
      </c>
      <c r="H139" s="298">
        <v>0.69000000000000006</v>
      </c>
      <c r="I139" s="278">
        <v>0.30399999999999999</v>
      </c>
      <c r="M139" s="295" t="s">
        <v>40</v>
      </c>
      <c r="X139" s="285">
        <f t="shared" si="12"/>
        <v>107</v>
      </c>
      <c r="Y139" s="285">
        <f t="shared" si="11"/>
        <v>1</v>
      </c>
    </row>
    <row r="140" spans="1:25">
      <c r="A140" s="285" t="str">
        <f t="shared" si="10"/>
        <v>Gemüsekulturen (Haupterneteprodukt)-Salate, Radicchio, Haupterneteprodukt</v>
      </c>
      <c r="B140" s="40" t="s">
        <v>590</v>
      </c>
      <c r="C140" s="40" t="s">
        <v>155</v>
      </c>
      <c r="D140" s="288"/>
      <c r="E140" s="275" t="s">
        <v>435</v>
      </c>
      <c r="G140" s="298">
        <v>2.5</v>
      </c>
      <c r="H140" s="298">
        <v>0.91999999999999993</v>
      </c>
      <c r="I140" s="278">
        <v>0.40500000000000003</v>
      </c>
      <c r="M140" s="295" t="s">
        <v>40</v>
      </c>
      <c r="X140" s="285">
        <f t="shared" si="12"/>
        <v>108</v>
      </c>
      <c r="Y140" s="285">
        <f t="shared" si="11"/>
        <v>1</v>
      </c>
    </row>
    <row r="141" spans="1:25">
      <c r="A141" s="285" t="str">
        <f t="shared" si="10"/>
        <v>Gemüsekulturen (Haupterneteprodukt)-Salate, verschiedene Arten, Haupterneteprodukt</v>
      </c>
      <c r="B141" s="40" t="s">
        <v>590</v>
      </c>
      <c r="C141" s="40" t="s">
        <v>156</v>
      </c>
      <c r="D141" s="288"/>
      <c r="E141" s="275" t="s">
        <v>435</v>
      </c>
      <c r="G141" s="298">
        <v>1.9</v>
      </c>
      <c r="H141" s="298">
        <v>0.69000000000000006</v>
      </c>
      <c r="I141" s="278">
        <v>0.30399999999999999</v>
      </c>
      <c r="M141" s="295" t="s">
        <v>40</v>
      </c>
      <c r="X141" s="285">
        <f t="shared" si="12"/>
        <v>109</v>
      </c>
      <c r="Y141" s="285">
        <f t="shared" si="11"/>
        <v>1</v>
      </c>
    </row>
    <row r="142" spans="1:25">
      <c r="A142" s="285" t="str">
        <f t="shared" si="10"/>
        <v>Gemüsekulturen (Haupterneteprodukt)-Salate, Romana, Haupterneteprodukt</v>
      </c>
      <c r="B142" s="40" t="s">
        <v>590</v>
      </c>
      <c r="C142" s="40" t="s">
        <v>157</v>
      </c>
      <c r="D142" s="288"/>
      <c r="E142" s="275" t="s">
        <v>435</v>
      </c>
      <c r="G142" s="298">
        <v>2</v>
      </c>
      <c r="H142" s="298">
        <v>0.91999999999999993</v>
      </c>
      <c r="I142" s="278">
        <v>0.40500000000000003</v>
      </c>
      <c r="M142" s="295" t="s">
        <v>40</v>
      </c>
      <c r="X142" s="285">
        <f t="shared" si="12"/>
        <v>110</v>
      </c>
      <c r="Y142" s="285">
        <f t="shared" si="11"/>
        <v>1</v>
      </c>
    </row>
    <row r="143" spans="1:25">
      <c r="A143" s="285" t="str">
        <f t="shared" si="10"/>
        <v>Gemüsekulturen (Haupterneteprodukt)-Salate, Romana Herzen, Haupterneteprodukt</v>
      </c>
      <c r="B143" s="40" t="s">
        <v>590</v>
      </c>
      <c r="C143" s="40" t="s">
        <v>158</v>
      </c>
      <c r="D143" s="288"/>
      <c r="E143" s="275" t="s">
        <v>435</v>
      </c>
      <c r="G143" s="298">
        <v>2.4</v>
      </c>
      <c r="H143" s="298">
        <v>0.91999999999999993</v>
      </c>
      <c r="I143" s="278">
        <v>0.40500000000000003</v>
      </c>
      <c r="M143" s="295" t="s">
        <v>40</v>
      </c>
      <c r="X143" s="285">
        <f t="shared" si="12"/>
        <v>111</v>
      </c>
      <c r="Y143" s="285">
        <f t="shared" si="11"/>
        <v>1</v>
      </c>
    </row>
    <row r="144" spans="1:25">
      <c r="A144" s="285" t="str">
        <f t="shared" si="10"/>
        <v>Gemüsekulturen (Haupterneteprodukt)-Salate, Zuckerhut, Haupterneteprodukt</v>
      </c>
      <c r="B144" s="40" t="s">
        <v>590</v>
      </c>
      <c r="C144" s="40" t="s">
        <v>159</v>
      </c>
      <c r="D144" s="288"/>
      <c r="E144" s="275" t="s">
        <v>435</v>
      </c>
      <c r="G144" s="298">
        <v>2</v>
      </c>
      <c r="H144" s="298">
        <v>1.1500000000000001</v>
      </c>
      <c r="I144" s="278">
        <v>0.50600000000000001</v>
      </c>
      <c r="M144" s="295" t="s">
        <v>40</v>
      </c>
      <c r="X144" s="285">
        <f t="shared" si="12"/>
        <v>112</v>
      </c>
      <c r="Y144" s="285">
        <f t="shared" si="11"/>
        <v>1</v>
      </c>
    </row>
    <row r="145" spans="1:25">
      <c r="A145" s="285" t="str">
        <f t="shared" si="10"/>
        <v>Gemüsekulturen (Haupterneteprodukt)-Schnittlauch, gesät, bis 1. Schnitt, Haupterneteprodukt</v>
      </c>
      <c r="B145" s="40" t="s">
        <v>590</v>
      </c>
      <c r="C145" s="40" t="s">
        <v>160</v>
      </c>
      <c r="D145" s="288"/>
      <c r="E145" s="275" t="s">
        <v>435</v>
      </c>
      <c r="G145" s="298">
        <v>5</v>
      </c>
      <c r="H145" s="298">
        <v>1.3699999999999999</v>
      </c>
      <c r="I145" s="278">
        <v>0.60299999999999998</v>
      </c>
      <c r="M145" s="295" t="s">
        <v>40</v>
      </c>
      <c r="X145" s="285">
        <f t="shared" si="12"/>
        <v>113</v>
      </c>
      <c r="Y145" s="285">
        <f t="shared" si="11"/>
        <v>1</v>
      </c>
    </row>
    <row r="146" spans="1:25">
      <c r="A146" s="285" t="str">
        <f t="shared" si="10"/>
        <v>Gemüsekulturen (Haupterneteprodukt)-Schnittlauch, gesät, nach einem Schnitt, Haupterneteprodukt</v>
      </c>
      <c r="B146" s="40" t="s">
        <v>590</v>
      </c>
      <c r="C146" s="40" t="s">
        <v>161</v>
      </c>
      <c r="D146" s="288"/>
      <c r="E146" s="275" t="s">
        <v>435</v>
      </c>
      <c r="G146" s="298">
        <v>5</v>
      </c>
      <c r="H146" s="298">
        <v>1.3699999999999999</v>
      </c>
      <c r="I146" s="278">
        <v>0.60299999999999998</v>
      </c>
      <c r="M146" s="295" t="s">
        <v>40</v>
      </c>
      <c r="X146" s="285">
        <f t="shared" si="12"/>
        <v>114</v>
      </c>
      <c r="Y146" s="285">
        <f t="shared" si="11"/>
        <v>1</v>
      </c>
    </row>
    <row r="147" spans="1:25">
      <c r="A147" s="285" t="str">
        <f t="shared" si="10"/>
        <v>Gemüsekulturen (Haupterneteprodukt)-Schnittlauch, Anbau für Treiberei, Haupterneteprodukt</v>
      </c>
      <c r="B147" s="40" t="s">
        <v>590</v>
      </c>
      <c r="C147" s="40" t="s">
        <v>162</v>
      </c>
      <c r="D147" s="288"/>
      <c r="E147" s="275" t="s">
        <v>435</v>
      </c>
      <c r="G147" s="298">
        <v>5</v>
      </c>
      <c r="H147" s="298">
        <v>1.3699999999999999</v>
      </c>
      <c r="I147" s="278">
        <v>0.60299999999999998</v>
      </c>
      <c r="M147" s="295" t="s">
        <v>40</v>
      </c>
      <c r="X147" s="285">
        <f t="shared" si="12"/>
        <v>115</v>
      </c>
      <c r="Y147" s="285">
        <f t="shared" si="11"/>
        <v>1</v>
      </c>
    </row>
    <row r="148" spans="1:25">
      <c r="A148" s="285" t="str">
        <f t="shared" si="10"/>
        <v>Gemüsekulturen (Haupterneteprodukt)-Schwarzwurzel, Haupterneteprodukt</v>
      </c>
      <c r="B148" s="40" t="s">
        <v>590</v>
      </c>
      <c r="C148" s="40" t="s">
        <v>163</v>
      </c>
      <c r="D148" s="288"/>
      <c r="E148" s="275" t="s">
        <v>435</v>
      </c>
      <c r="G148" s="298">
        <v>2.3000000000000003</v>
      </c>
      <c r="H148" s="298">
        <v>1.6</v>
      </c>
      <c r="I148" s="278">
        <v>0.70400000000000007</v>
      </c>
      <c r="M148" s="295" t="s">
        <v>40</v>
      </c>
      <c r="X148" s="285">
        <f t="shared" si="12"/>
        <v>116</v>
      </c>
      <c r="Y148" s="285">
        <f t="shared" si="11"/>
        <v>1</v>
      </c>
    </row>
    <row r="149" spans="1:25">
      <c r="A149" s="285" t="str">
        <f t="shared" si="10"/>
        <v>Gemüsekulturen (Haupterneteprodukt)-Sellerie, Bund-, Haupterneteprodukt</v>
      </c>
      <c r="B149" s="40" t="s">
        <v>590</v>
      </c>
      <c r="C149" s="40" t="s">
        <v>164</v>
      </c>
      <c r="D149" s="288"/>
      <c r="E149" s="275" t="s">
        <v>435</v>
      </c>
      <c r="G149" s="298">
        <v>2.7</v>
      </c>
      <c r="H149" s="298">
        <v>1.26</v>
      </c>
      <c r="I149" s="278">
        <v>0.55399999999999994</v>
      </c>
      <c r="M149" s="295" t="s">
        <v>40</v>
      </c>
      <c r="X149" s="285">
        <f t="shared" si="12"/>
        <v>117</v>
      </c>
      <c r="Y149" s="285">
        <f t="shared" si="11"/>
        <v>1</v>
      </c>
    </row>
    <row r="150" spans="1:25">
      <c r="A150" s="285" t="str">
        <f t="shared" si="10"/>
        <v>Gemüsekulturen (Haupterneteprodukt)-Sellerie, Knollen-, Haupterneteprodukt</v>
      </c>
      <c r="B150" s="40" t="s">
        <v>590</v>
      </c>
      <c r="C150" s="40" t="s">
        <v>165</v>
      </c>
      <c r="D150" s="288"/>
      <c r="E150" s="275" t="s">
        <v>435</v>
      </c>
      <c r="G150" s="298">
        <v>2.5</v>
      </c>
      <c r="H150" s="298">
        <v>1.49</v>
      </c>
      <c r="I150" s="278">
        <v>0.65599999999999992</v>
      </c>
      <c r="M150" s="295" t="s">
        <v>40</v>
      </c>
      <c r="X150" s="285">
        <f t="shared" si="12"/>
        <v>118</v>
      </c>
      <c r="Y150" s="285">
        <f t="shared" si="11"/>
        <v>1</v>
      </c>
    </row>
    <row r="151" spans="1:25">
      <c r="A151" s="285" t="str">
        <f t="shared" si="10"/>
        <v>Gemüsekulturen (Haupterneteprodukt)-Sellerie, Stangen-, Haupterneteprodukt</v>
      </c>
      <c r="B151" s="40" t="s">
        <v>590</v>
      </c>
      <c r="C151" s="40" t="s">
        <v>166</v>
      </c>
      <c r="D151" s="288"/>
      <c r="E151" s="275" t="s">
        <v>435</v>
      </c>
      <c r="G151" s="298">
        <v>2.5</v>
      </c>
      <c r="H151" s="298">
        <v>1.1500000000000001</v>
      </c>
      <c r="I151" s="278">
        <v>0.50600000000000001</v>
      </c>
      <c r="M151" s="295" t="s">
        <v>40</v>
      </c>
      <c r="X151" s="285">
        <f t="shared" si="12"/>
        <v>119</v>
      </c>
      <c r="Y151" s="285">
        <f t="shared" si="11"/>
        <v>1</v>
      </c>
    </row>
    <row r="152" spans="1:25">
      <c r="A152" s="285" t="str">
        <f t="shared" si="10"/>
        <v>Gemüsekulturen (Haupterneteprodukt)-Spargel ab Ertragsbeginn, Haupterneteprodukt</v>
      </c>
      <c r="B152" s="40" t="s">
        <v>590</v>
      </c>
      <c r="C152" s="40" t="s">
        <v>167</v>
      </c>
      <c r="D152" s="288"/>
      <c r="E152" s="275" t="s">
        <v>435</v>
      </c>
      <c r="G152" s="298">
        <v>2.6</v>
      </c>
      <c r="H152" s="298">
        <v>0.81999999999999984</v>
      </c>
      <c r="I152" s="278">
        <v>0.36099999999999999</v>
      </c>
      <c r="M152" s="295" t="s">
        <v>40</v>
      </c>
      <c r="X152" s="285">
        <f t="shared" si="12"/>
        <v>120</v>
      </c>
      <c r="Y152" s="285">
        <f t="shared" si="11"/>
        <v>1</v>
      </c>
    </row>
    <row r="153" spans="1:25">
      <c r="A153" s="285" t="str">
        <f t="shared" si="10"/>
        <v>Gemüsekulturen (Haupterneteprodukt)-Spinat, Blatt-, FM, Baby, Haupterneteprodukt</v>
      </c>
      <c r="B153" s="40" t="s">
        <v>590</v>
      </c>
      <c r="C153" s="40" t="s">
        <v>168</v>
      </c>
      <c r="D153" s="288"/>
      <c r="E153" s="275" t="s">
        <v>435</v>
      </c>
      <c r="G153" s="298">
        <v>4.5</v>
      </c>
      <c r="H153" s="298">
        <v>1.1500000000000001</v>
      </c>
      <c r="I153" s="278">
        <v>0.50600000000000001</v>
      </c>
      <c r="M153" s="295" t="s">
        <v>40</v>
      </c>
      <c r="X153" s="285">
        <f t="shared" si="12"/>
        <v>121</v>
      </c>
      <c r="Y153" s="285">
        <f t="shared" si="11"/>
        <v>1</v>
      </c>
    </row>
    <row r="154" spans="1:25">
      <c r="A154" s="285" t="str">
        <f t="shared" si="10"/>
        <v>Gemüsekulturen (Haupterneteprodukt)-Spinat, Blatt-, Standard, Haupterneteprodukt</v>
      </c>
      <c r="B154" s="40" t="s">
        <v>590</v>
      </c>
      <c r="C154" s="40" t="s">
        <v>169</v>
      </c>
      <c r="D154" s="288"/>
      <c r="E154" s="275" t="s">
        <v>435</v>
      </c>
      <c r="G154" s="298">
        <v>4</v>
      </c>
      <c r="H154" s="298">
        <v>1.1500000000000001</v>
      </c>
      <c r="I154" s="278">
        <v>0.50600000000000001</v>
      </c>
      <c r="M154" s="295" t="s">
        <v>40</v>
      </c>
      <c r="X154" s="285">
        <f t="shared" si="12"/>
        <v>122</v>
      </c>
      <c r="Y154" s="285">
        <f t="shared" si="11"/>
        <v>1</v>
      </c>
    </row>
    <row r="155" spans="1:25">
      <c r="A155" s="285" t="str">
        <f t="shared" si="10"/>
        <v>Gemüsekulturen (Haupterneteprodukt)-Spinat, Hack, Standard, Haupterneteprodukt</v>
      </c>
      <c r="B155" s="40" t="s">
        <v>590</v>
      </c>
      <c r="C155" s="40" t="s">
        <v>170</v>
      </c>
      <c r="D155" s="288"/>
      <c r="E155" s="275" t="s">
        <v>435</v>
      </c>
      <c r="G155" s="298">
        <v>3.5999999999999996</v>
      </c>
      <c r="H155" s="298">
        <v>1.1500000000000001</v>
      </c>
      <c r="I155" s="278">
        <v>0.50600000000000001</v>
      </c>
      <c r="M155" s="295" t="s">
        <v>40</v>
      </c>
      <c r="X155" s="285">
        <f t="shared" si="12"/>
        <v>123</v>
      </c>
      <c r="Y155" s="285">
        <f t="shared" si="11"/>
        <v>1</v>
      </c>
    </row>
    <row r="156" spans="1:25">
      <c r="A156" s="285" t="str">
        <f t="shared" si="10"/>
        <v>Gemüsekulturen (Haupterneteprodukt)-Stangenbohne, Standard, Haupterneteprodukt</v>
      </c>
      <c r="B156" s="40" t="s">
        <v>590</v>
      </c>
      <c r="C156" s="40" t="s">
        <v>171</v>
      </c>
      <c r="D156" s="288"/>
      <c r="E156" s="275" t="s">
        <v>435</v>
      </c>
      <c r="G156" s="298">
        <v>2.5</v>
      </c>
      <c r="H156" s="298">
        <v>0.91999999999999993</v>
      </c>
      <c r="I156" s="278">
        <v>0.40500000000000003</v>
      </c>
      <c r="M156" s="295" t="s">
        <v>40</v>
      </c>
      <c r="X156" s="285">
        <f t="shared" si="12"/>
        <v>124</v>
      </c>
      <c r="Y156" s="285">
        <f t="shared" si="11"/>
        <v>1</v>
      </c>
    </row>
    <row r="157" spans="1:25">
      <c r="A157" s="285" t="str">
        <f t="shared" si="10"/>
        <v>Gemüsekulturen (Haupterneteprodukt)-Teltower Rübchen (Herbstanbau), Haupterneteprodukt</v>
      </c>
      <c r="B157" s="40" t="s">
        <v>590</v>
      </c>
      <c r="C157" s="40" t="s">
        <v>172</v>
      </c>
      <c r="D157" s="288"/>
      <c r="E157" s="275" t="s">
        <v>435</v>
      </c>
      <c r="G157" s="298">
        <v>4.5</v>
      </c>
      <c r="H157" s="298">
        <v>2.41</v>
      </c>
      <c r="I157" s="278">
        <v>1.06</v>
      </c>
      <c r="M157" s="295" t="s">
        <v>40</v>
      </c>
      <c r="X157" s="285">
        <f t="shared" si="12"/>
        <v>125</v>
      </c>
      <c r="Y157" s="285">
        <f t="shared" si="11"/>
        <v>1</v>
      </c>
    </row>
    <row r="158" spans="1:25">
      <c r="A158" s="285" t="str">
        <f t="shared" si="10"/>
        <v>Gemüsekulturen (Haupterneteprodukt)-Weißkohl, Frischmarkt, Haupterneteprodukt</v>
      </c>
      <c r="B158" s="40" t="s">
        <v>590</v>
      </c>
      <c r="C158" s="40" t="s">
        <v>173</v>
      </c>
      <c r="D158" s="288"/>
      <c r="E158" s="275" t="s">
        <v>435</v>
      </c>
      <c r="G158" s="298">
        <v>2</v>
      </c>
      <c r="H158" s="298">
        <v>0.73</v>
      </c>
      <c r="I158" s="278">
        <v>0.32099999999999995</v>
      </c>
      <c r="M158" s="295" t="s">
        <v>40</v>
      </c>
      <c r="X158" s="285">
        <f t="shared" si="12"/>
        <v>126</v>
      </c>
      <c r="Y158" s="285">
        <f t="shared" si="11"/>
        <v>1</v>
      </c>
    </row>
    <row r="159" spans="1:25">
      <c r="A159" s="285" t="str">
        <f t="shared" si="10"/>
        <v>Gemüsekulturen (Haupterneteprodukt)-Weißkohl, Industrie, Haupterneteprodukt</v>
      </c>
      <c r="B159" s="40" t="s">
        <v>590</v>
      </c>
      <c r="C159" s="40" t="s">
        <v>174</v>
      </c>
      <c r="D159" s="288"/>
      <c r="E159" s="275" t="s">
        <v>435</v>
      </c>
      <c r="G159" s="298">
        <v>2</v>
      </c>
      <c r="H159" s="298">
        <v>0.73</v>
      </c>
      <c r="I159" s="278">
        <v>0.32099999999999995</v>
      </c>
      <c r="M159" s="295" t="s">
        <v>40</v>
      </c>
      <c r="X159" s="285">
        <f t="shared" si="12"/>
        <v>127</v>
      </c>
      <c r="Y159" s="285">
        <f t="shared" si="11"/>
        <v>1</v>
      </c>
    </row>
    <row r="160" spans="1:25">
      <c r="A160" s="285" t="str">
        <f t="shared" ref="A160:A223" si="13">CONCATENATE(B160&amp;"-"&amp;C160)</f>
        <v>Gemüsekulturen (Haupterneteprodukt)-Wirsing, Haupterneteprodukt</v>
      </c>
      <c r="B160" s="40" t="s">
        <v>590</v>
      </c>
      <c r="C160" s="40" t="s">
        <v>175</v>
      </c>
      <c r="D160" s="288"/>
      <c r="E160" s="275" t="s">
        <v>435</v>
      </c>
      <c r="G160" s="298">
        <v>3.5</v>
      </c>
      <c r="H160" s="298">
        <v>1.1500000000000001</v>
      </c>
      <c r="I160" s="278">
        <v>0.50600000000000001</v>
      </c>
      <c r="M160" s="295" t="s">
        <v>40</v>
      </c>
      <c r="X160" s="285">
        <f t="shared" si="12"/>
        <v>128</v>
      </c>
      <c r="Y160" s="285">
        <f t="shared" si="11"/>
        <v>1</v>
      </c>
    </row>
    <row r="161" spans="1:25">
      <c r="A161" s="285" t="str">
        <f t="shared" si="13"/>
        <v>Gemüsekulturen (Haupterneteprodukt)-Zucchini, Haupterneteprodukt</v>
      </c>
      <c r="B161" s="40" t="s">
        <v>590</v>
      </c>
      <c r="C161" s="40" t="s">
        <v>176</v>
      </c>
      <c r="D161" s="288"/>
      <c r="E161" s="275" t="s">
        <v>435</v>
      </c>
      <c r="G161" s="298">
        <v>1.6</v>
      </c>
      <c r="H161" s="298">
        <v>0.6</v>
      </c>
      <c r="I161" s="278">
        <v>0.26400000000000001</v>
      </c>
      <c r="M161" s="295" t="s">
        <v>40</v>
      </c>
      <c r="X161" s="285">
        <f t="shared" si="12"/>
        <v>129</v>
      </c>
      <c r="Y161" s="285">
        <f t="shared" ref="Y161:Y224" si="14">COUNTA(M161:W161)</f>
        <v>1</v>
      </c>
    </row>
    <row r="162" spans="1:25">
      <c r="A162" s="285" t="str">
        <f t="shared" si="13"/>
        <v>Gemüsekulturen (Haupterneteprodukt)-Zuckermais, Haupterneteprodukt</v>
      </c>
      <c r="B162" s="40" t="s">
        <v>590</v>
      </c>
      <c r="C162" s="40" t="s">
        <v>177</v>
      </c>
      <c r="D162" s="288"/>
      <c r="E162" s="275" t="s">
        <v>435</v>
      </c>
      <c r="G162" s="298">
        <v>3.5</v>
      </c>
      <c r="H162" s="298">
        <v>1.6</v>
      </c>
      <c r="I162" s="278">
        <v>0.70400000000000007</v>
      </c>
      <c r="M162" s="295" t="s">
        <v>40</v>
      </c>
      <c r="X162" s="285">
        <f t="shared" si="12"/>
        <v>130</v>
      </c>
      <c r="Y162" s="285">
        <f t="shared" si="14"/>
        <v>1</v>
      </c>
    </row>
    <row r="163" spans="1:25">
      <c r="A163" s="285" t="str">
        <f t="shared" si="13"/>
        <v>Gemüsekulturen (Haupterneteprodukt)-Zwiebel, Bund-, Haupterneteprodukt</v>
      </c>
      <c r="B163" s="40" t="s">
        <v>590</v>
      </c>
      <c r="C163" s="40" t="s">
        <v>178</v>
      </c>
      <c r="D163" s="288"/>
      <c r="E163" s="275" t="s">
        <v>435</v>
      </c>
      <c r="G163" s="298">
        <v>2</v>
      </c>
      <c r="H163" s="298">
        <v>0.6</v>
      </c>
      <c r="I163" s="278">
        <v>0.26400000000000001</v>
      </c>
      <c r="M163" s="295" t="s">
        <v>40</v>
      </c>
      <c r="X163" s="285">
        <f t="shared" ref="X163:X226" si="15">+X162+1</f>
        <v>131</v>
      </c>
      <c r="Y163" s="285">
        <f t="shared" si="14"/>
        <v>1</v>
      </c>
    </row>
    <row r="164" spans="1:25">
      <c r="A164" s="285" t="str">
        <f t="shared" si="13"/>
        <v>Gemüsekulturen (Haupterneteprodukt)-Zwiebel, Trocken-, Haupterneteprodukt</v>
      </c>
      <c r="B164" s="40" t="s">
        <v>590</v>
      </c>
      <c r="C164" s="40" t="s">
        <v>179</v>
      </c>
      <c r="D164" s="288"/>
      <c r="E164" s="275" t="s">
        <v>435</v>
      </c>
      <c r="G164" s="298">
        <v>1.7999999999999998</v>
      </c>
      <c r="H164" s="298">
        <v>0.8</v>
      </c>
      <c r="I164" s="278">
        <v>0.35200000000000004</v>
      </c>
      <c r="M164" s="295" t="s">
        <v>40</v>
      </c>
      <c r="X164" s="285">
        <f t="shared" si="15"/>
        <v>132</v>
      </c>
      <c r="Y164" s="285">
        <f t="shared" si="14"/>
        <v>1</v>
      </c>
    </row>
    <row r="165" spans="1:25">
      <c r="A165" s="285" t="str">
        <f t="shared" si="13"/>
        <v>Gemüsekulturen (Ganzpflanze)-Blumenkohl, Ganzpflanze</v>
      </c>
      <c r="B165" s="40" t="s">
        <v>589</v>
      </c>
      <c r="C165" s="40" t="s">
        <v>180</v>
      </c>
      <c r="D165" s="288"/>
      <c r="E165" s="275" t="s">
        <v>435</v>
      </c>
      <c r="G165" s="278">
        <v>3.14</v>
      </c>
      <c r="H165" s="298">
        <v>1.03</v>
      </c>
      <c r="I165" s="278">
        <v>0.45300000000000001</v>
      </c>
      <c r="M165" s="295" t="s">
        <v>40</v>
      </c>
      <c r="X165" s="285">
        <f t="shared" si="15"/>
        <v>133</v>
      </c>
      <c r="Y165" s="285">
        <f t="shared" si="14"/>
        <v>1</v>
      </c>
    </row>
    <row r="166" spans="1:25">
      <c r="A166" s="285" t="str">
        <f t="shared" si="13"/>
        <v>Gemüsekulturen (Ganzpflanze)-Brokkoli, Ganzpflanze</v>
      </c>
      <c r="B166" s="40" t="s">
        <v>589</v>
      </c>
      <c r="C166" s="40" t="s">
        <v>181</v>
      </c>
      <c r="D166" s="288"/>
      <c r="E166" s="275" t="s">
        <v>435</v>
      </c>
      <c r="G166" s="278">
        <v>3.71</v>
      </c>
      <c r="H166" s="298">
        <v>1.49</v>
      </c>
      <c r="I166" s="278">
        <v>0.65599999999999992</v>
      </c>
      <c r="M166" s="295" t="s">
        <v>40</v>
      </c>
      <c r="X166" s="285">
        <f t="shared" si="15"/>
        <v>134</v>
      </c>
      <c r="Y166" s="285">
        <f t="shared" si="14"/>
        <v>1</v>
      </c>
    </row>
    <row r="167" spans="1:25">
      <c r="A167" s="285" t="str">
        <f t="shared" si="13"/>
        <v>Gemüsekulturen (Ganzpflanze)-Buschbohne, Ganzpflanze</v>
      </c>
      <c r="B167" s="40" t="s">
        <v>589</v>
      </c>
      <c r="C167" s="40" t="s">
        <v>182</v>
      </c>
      <c r="D167" s="288"/>
      <c r="E167" s="275" t="s">
        <v>435</v>
      </c>
      <c r="G167" s="278">
        <v>3.47</v>
      </c>
      <c r="H167" s="298">
        <v>0.91999999999999993</v>
      </c>
      <c r="I167" s="278">
        <v>0.40500000000000003</v>
      </c>
      <c r="M167" s="295" t="s">
        <v>40</v>
      </c>
      <c r="X167" s="285">
        <f t="shared" si="15"/>
        <v>135</v>
      </c>
      <c r="Y167" s="285">
        <f t="shared" si="14"/>
        <v>1</v>
      </c>
    </row>
    <row r="168" spans="1:25">
      <c r="A168" s="285" t="str">
        <f t="shared" si="13"/>
        <v>Gemüsekulturen (Ganzpflanze)-Chicorée, Ganzpflanze</v>
      </c>
      <c r="B168" s="40" t="s">
        <v>589</v>
      </c>
      <c r="C168" s="40" t="s">
        <v>183</v>
      </c>
      <c r="D168" s="288"/>
      <c r="E168" s="275" t="s">
        <v>435</v>
      </c>
      <c r="G168" s="278">
        <v>2.5</v>
      </c>
      <c r="H168" s="298">
        <v>1.21</v>
      </c>
      <c r="I168" s="278">
        <v>0.53200000000000003</v>
      </c>
      <c r="M168" s="295" t="s">
        <v>40</v>
      </c>
      <c r="X168" s="285">
        <f t="shared" si="15"/>
        <v>136</v>
      </c>
      <c r="Y168" s="285">
        <f t="shared" si="14"/>
        <v>1</v>
      </c>
    </row>
    <row r="169" spans="1:25">
      <c r="A169" s="285" t="str">
        <f t="shared" si="13"/>
        <v>Gemüsekulturen (Ganzpflanze)-Chinakohl, Ganzpflanze</v>
      </c>
      <c r="B169" s="40" t="s">
        <v>589</v>
      </c>
      <c r="C169" s="40" t="s">
        <v>184</v>
      </c>
      <c r="D169" s="288"/>
      <c r="E169" s="275" t="s">
        <v>435</v>
      </c>
      <c r="G169" s="278">
        <v>1.6300000000000001</v>
      </c>
      <c r="H169" s="298">
        <v>0.91999999999999993</v>
      </c>
      <c r="I169" s="278">
        <v>0.40500000000000003</v>
      </c>
      <c r="M169" s="295" t="s">
        <v>40</v>
      </c>
      <c r="X169" s="285">
        <f t="shared" si="15"/>
        <v>137</v>
      </c>
      <c r="Y169" s="285">
        <f t="shared" si="14"/>
        <v>1</v>
      </c>
    </row>
    <row r="170" spans="1:25">
      <c r="A170" s="285" t="str">
        <f t="shared" si="13"/>
        <v>Gemüsekulturen (Ganzpflanze)-Dill, Frischmarkt, Ganzpflanze</v>
      </c>
      <c r="B170" s="40" t="s">
        <v>589</v>
      </c>
      <c r="C170" s="40" t="s">
        <v>185</v>
      </c>
      <c r="D170" s="288"/>
      <c r="E170" s="275" t="s">
        <v>435</v>
      </c>
      <c r="G170" s="278">
        <v>3</v>
      </c>
      <c r="H170" s="298">
        <v>0.91999999999999993</v>
      </c>
      <c r="I170" s="278">
        <v>0.40500000000000003</v>
      </c>
      <c r="M170" s="295" t="s">
        <v>40</v>
      </c>
      <c r="X170" s="285">
        <f t="shared" si="15"/>
        <v>138</v>
      </c>
      <c r="Y170" s="285">
        <f t="shared" si="14"/>
        <v>1</v>
      </c>
    </row>
    <row r="171" spans="1:25">
      <c r="A171" s="285" t="str">
        <f t="shared" si="13"/>
        <v>Gemüsekulturen (Ganzpflanze)-Dill, Industrieware, Ganzpflanze</v>
      </c>
      <c r="B171" s="40" t="s">
        <v>589</v>
      </c>
      <c r="C171" s="40" t="s">
        <v>186</v>
      </c>
      <c r="D171" s="288"/>
      <c r="E171" s="275" t="s">
        <v>435</v>
      </c>
      <c r="G171" s="278">
        <v>3</v>
      </c>
      <c r="H171" s="298">
        <v>0.91999999999999993</v>
      </c>
      <c r="I171" s="278">
        <v>0.40500000000000003</v>
      </c>
      <c r="M171" s="295" t="s">
        <v>40</v>
      </c>
      <c r="X171" s="285">
        <f t="shared" si="15"/>
        <v>139</v>
      </c>
      <c r="Y171" s="285">
        <f t="shared" si="14"/>
        <v>1</v>
      </c>
    </row>
    <row r="172" spans="1:25">
      <c r="A172" s="285" t="str">
        <f t="shared" si="13"/>
        <v>Gemüsekulturen (Ganzpflanze)-Feldsalat, Ganzpflanze</v>
      </c>
      <c r="B172" s="40" t="s">
        <v>589</v>
      </c>
      <c r="C172" s="40" t="s">
        <v>188</v>
      </c>
      <c r="D172" s="288"/>
      <c r="E172" s="275" t="s">
        <v>435</v>
      </c>
      <c r="G172" s="278">
        <v>4.5</v>
      </c>
      <c r="H172" s="298">
        <v>0.99</v>
      </c>
      <c r="I172" s="278">
        <v>0.436</v>
      </c>
      <c r="M172" s="295" t="s">
        <v>40</v>
      </c>
      <c r="X172" s="285">
        <f t="shared" si="15"/>
        <v>140</v>
      </c>
      <c r="Y172" s="285">
        <f t="shared" si="14"/>
        <v>1</v>
      </c>
    </row>
    <row r="173" spans="1:25">
      <c r="A173" s="285" t="str">
        <f t="shared" si="13"/>
        <v>Gemüsekulturen (Ganzpflanze)-Feldsalat, großblättrig, Ganzpflanze</v>
      </c>
      <c r="B173" s="40" t="s">
        <v>589</v>
      </c>
      <c r="C173" s="40" t="s">
        <v>189</v>
      </c>
      <c r="D173" s="288"/>
      <c r="E173" s="275" t="s">
        <v>435</v>
      </c>
      <c r="G173" s="278">
        <v>4.5</v>
      </c>
      <c r="H173" s="298">
        <v>0.99</v>
      </c>
      <c r="I173" s="278">
        <v>0.436</v>
      </c>
      <c r="M173" s="295" t="s">
        <v>40</v>
      </c>
      <c r="X173" s="285">
        <f t="shared" si="15"/>
        <v>141</v>
      </c>
      <c r="Y173" s="285">
        <f t="shared" si="14"/>
        <v>1</v>
      </c>
    </row>
    <row r="174" spans="1:25">
      <c r="A174" s="285" t="str">
        <f t="shared" si="13"/>
        <v>Gemüsekulturen (Ganzpflanze)-Gemüseerbse, Ganzpflanze</v>
      </c>
      <c r="B174" s="40" t="s">
        <v>589</v>
      </c>
      <c r="C174" s="40" t="s">
        <v>190</v>
      </c>
      <c r="D174" s="288"/>
      <c r="E174" s="275" t="s">
        <v>435</v>
      </c>
      <c r="G174" s="278">
        <v>5.2</v>
      </c>
      <c r="H174" s="298">
        <v>2.29</v>
      </c>
      <c r="I174" s="278">
        <v>1.008</v>
      </c>
      <c r="M174" s="295" t="s">
        <v>40</v>
      </c>
      <c r="X174" s="285">
        <f t="shared" si="15"/>
        <v>142</v>
      </c>
      <c r="Y174" s="285">
        <f t="shared" si="14"/>
        <v>1</v>
      </c>
    </row>
    <row r="175" spans="1:25">
      <c r="A175" s="285" t="str">
        <f t="shared" si="13"/>
        <v>Gemüsekulturen (Ganzpflanze)-Grünkohl, Ganzpflanze</v>
      </c>
      <c r="B175" s="40" t="s">
        <v>589</v>
      </c>
      <c r="C175" s="40" t="s">
        <v>191</v>
      </c>
      <c r="D175" s="288"/>
      <c r="E175" s="275" t="s">
        <v>435</v>
      </c>
      <c r="G175" s="278">
        <v>4.62</v>
      </c>
      <c r="H175" s="298">
        <v>1.6300000000000001</v>
      </c>
      <c r="I175" s="278">
        <v>0.71699999999999997</v>
      </c>
      <c r="M175" s="295" t="s">
        <v>40</v>
      </c>
      <c r="X175" s="285">
        <f t="shared" si="15"/>
        <v>143</v>
      </c>
      <c r="Y175" s="285">
        <f t="shared" si="14"/>
        <v>1</v>
      </c>
    </row>
    <row r="176" spans="1:25">
      <c r="A176" s="285" t="str">
        <f t="shared" si="13"/>
        <v>Gemüsekulturen (Ganzpflanze)-Gurke, Einleger, Ganzpflanze</v>
      </c>
      <c r="B176" s="40" t="s">
        <v>589</v>
      </c>
      <c r="C176" s="40" t="s">
        <v>192</v>
      </c>
      <c r="D176" s="288"/>
      <c r="E176" s="275" t="s">
        <v>435</v>
      </c>
      <c r="G176" s="278">
        <v>1.7100000000000002</v>
      </c>
      <c r="H176" s="298">
        <v>0.69000000000000006</v>
      </c>
      <c r="I176" s="278">
        <v>0.30399999999999999</v>
      </c>
      <c r="M176" s="295" t="s">
        <v>40</v>
      </c>
      <c r="X176" s="285">
        <f t="shared" si="15"/>
        <v>144</v>
      </c>
      <c r="Y176" s="285">
        <f t="shared" si="14"/>
        <v>1</v>
      </c>
    </row>
    <row r="177" spans="1:25">
      <c r="A177" s="285" t="str">
        <f t="shared" si="13"/>
        <v>Gemüsekulturen (Ganzpflanze)-Knollenfenchel, Ganzpflanze</v>
      </c>
      <c r="B177" s="40" t="s">
        <v>589</v>
      </c>
      <c r="C177" s="40" t="s">
        <v>193</v>
      </c>
      <c r="D177" s="288"/>
      <c r="E177" s="275" t="s">
        <v>435</v>
      </c>
      <c r="G177" s="278">
        <v>2.4299999999999997</v>
      </c>
      <c r="H177" s="298">
        <v>0.69000000000000006</v>
      </c>
      <c r="I177" s="278">
        <v>0.30399999999999999</v>
      </c>
      <c r="M177" s="295" t="s">
        <v>40</v>
      </c>
      <c r="X177" s="285">
        <f t="shared" si="15"/>
        <v>145</v>
      </c>
      <c r="Y177" s="285">
        <f t="shared" si="14"/>
        <v>1</v>
      </c>
    </row>
    <row r="178" spans="1:25">
      <c r="A178" s="285" t="str">
        <f t="shared" si="13"/>
        <v>Gemüsekulturen (Ganzpflanze)-Kohlrabi, Ganzpflanze</v>
      </c>
      <c r="B178" s="40" t="s">
        <v>589</v>
      </c>
      <c r="C178" s="40" t="s">
        <v>194</v>
      </c>
      <c r="D178" s="288"/>
      <c r="E178" s="275" t="s">
        <v>435</v>
      </c>
      <c r="G178" s="278">
        <v>2.98</v>
      </c>
      <c r="H178" s="298">
        <v>1.03</v>
      </c>
      <c r="I178" s="278">
        <v>0.45300000000000001</v>
      </c>
      <c r="M178" s="295" t="s">
        <v>40</v>
      </c>
      <c r="X178" s="285">
        <f t="shared" si="15"/>
        <v>146</v>
      </c>
      <c r="Y178" s="285">
        <f t="shared" si="14"/>
        <v>1</v>
      </c>
    </row>
    <row r="179" spans="1:25">
      <c r="A179" s="285" t="str">
        <f t="shared" si="13"/>
        <v>Gemüsekulturen (Ganzpflanze)-Kohlrübe, Ganzpflanze</v>
      </c>
      <c r="B179" s="40" t="s">
        <v>589</v>
      </c>
      <c r="C179" s="40" t="s">
        <v>195</v>
      </c>
      <c r="D179" s="288"/>
      <c r="E179" s="275" t="s">
        <v>435</v>
      </c>
      <c r="G179" s="298" t="s">
        <v>9</v>
      </c>
      <c r="H179" s="298">
        <v>1.1500000000000001</v>
      </c>
      <c r="I179" s="278">
        <v>0.50600000000000001</v>
      </c>
      <c r="M179" s="295" t="s">
        <v>40</v>
      </c>
      <c r="X179" s="285">
        <f t="shared" si="15"/>
        <v>147</v>
      </c>
      <c r="Y179" s="285">
        <f t="shared" si="14"/>
        <v>1</v>
      </c>
    </row>
    <row r="180" spans="1:25">
      <c r="A180" s="285" t="str">
        <f t="shared" si="13"/>
        <v>Gemüsekulturen (Ganzpflanze)-Kürbis, Ganzpflanze</v>
      </c>
      <c r="B180" s="40" t="s">
        <v>589</v>
      </c>
      <c r="C180" s="40" t="s">
        <v>196</v>
      </c>
      <c r="D180" s="288"/>
      <c r="E180" s="275" t="s">
        <v>435</v>
      </c>
      <c r="G180" s="278">
        <v>2.5</v>
      </c>
      <c r="H180" s="298">
        <v>2.06</v>
      </c>
      <c r="I180" s="278">
        <v>0.90600000000000003</v>
      </c>
      <c r="M180" s="295" t="s">
        <v>40</v>
      </c>
      <c r="X180" s="285">
        <f t="shared" si="15"/>
        <v>148</v>
      </c>
      <c r="Y180" s="285">
        <f t="shared" si="14"/>
        <v>1</v>
      </c>
    </row>
    <row r="181" spans="1:25">
      <c r="A181" s="285" t="str">
        <f t="shared" si="13"/>
        <v>Gemüsekulturen (Ganzpflanze)-Mairüben (mit Laub), Ganzpflanze</v>
      </c>
      <c r="B181" s="40" t="s">
        <v>589</v>
      </c>
      <c r="C181" s="40" t="s">
        <v>197</v>
      </c>
      <c r="D181" s="288"/>
      <c r="E181" s="275" t="s">
        <v>435</v>
      </c>
      <c r="G181" s="278">
        <v>1.7000000000000002</v>
      </c>
      <c r="H181" s="298">
        <v>1.03</v>
      </c>
      <c r="I181" s="278">
        <v>0.45300000000000001</v>
      </c>
      <c r="M181" s="295" t="s">
        <v>40</v>
      </c>
      <c r="X181" s="285">
        <f t="shared" si="15"/>
        <v>149</v>
      </c>
      <c r="Y181" s="285">
        <f t="shared" si="14"/>
        <v>1</v>
      </c>
    </row>
    <row r="182" spans="1:25">
      <c r="A182" s="285" t="str">
        <f t="shared" si="13"/>
        <v>Gemüsekulturen (Ganzpflanze)-Möhre, Bund-, Ganzpflanze</v>
      </c>
      <c r="B182" s="40" t="s">
        <v>589</v>
      </c>
      <c r="C182" s="40" t="s">
        <v>198</v>
      </c>
      <c r="D182" s="288"/>
      <c r="E182" s="275" t="s">
        <v>435</v>
      </c>
      <c r="G182" s="278">
        <v>1.7000000000000002</v>
      </c>
      <c r="H182" s="298">
        <v>0.81999999999999984</v>
      </c>
      <c r="I182" s="278">
        <v>0.36099999999999999</v>
      </c>
      <c r="M182" s="295" t="s">
        <v>40</v>
      </c>
      <c r="X182" s="285">
        <f t="shared" si="15"/>
        <v>150</v>
      </c>
      <c r="Y182" s="285">
        <f t="shared" si="14"/>
        <v>1</v>
      </c>
    </row>
    <row r="183" spans="1:25">
      <c r="A183" s="285" t="str">
        <f t="shared" si="13"/>
        <v>Gemüsekulturen (Ganzpflanze)-Möhre, Industrie, Ganzpflanze</v>
      </c>
      <c r="B183" s="40" t="s">
        <v>589</v>
      </c>
      <c r="C183" s="40" t="s">
        <v>199</v>
      </c>
      <c r="D183" s="288"/>
      <c r="E183" s="275" t="s">
        <v>435</v>
      </c>
      <c r="G183" s="278">
        <v>1.7300000000000002</v>
      </c>
      <c r="H183" s="298">
        <v>0.8</v>
      </c>
      <c r="I183" s="278">
        <v>0.35200000000000004</v>
      </c>
      <c r="M183" s="295" t="s">
        <v>40</v>
      </c>
      <c r="X183" s="285">
        <f t="shared" si="15"/>
        <v>151</v>
      </c>
      <c r="Y183" s="285">
        <f t="shared" si="14"/>
        <v>1</v>
      </c>
    </row>
    <row r="184" spans="1:25">
      <c r="A184" s="285" t="str">
        <f t="shared" si="13"/>
        <v>Gemüsekulturen (Ganzpflanze)-Möhre, Wasch-, Ganzpflanze</v>
      </c>
      <c r="B184" s="40" t="s">
        <v>589</v>
      </c>
      <c r="C184" s="40" t="s">
        <v>200</v>
      </c>
      <c r="D184" s="288"/>
      <c r="E184" s="275" t="s">
        <v>435</v>
      </c>
      <c r="G184" s="278">
        <v>1.6800000000000002</v>
      </c>
      <c r="H184" s="298">
        <v>0.8</v>
      </c>
      <c r="I184" s="278">
        <v>0.35200000000000004</v>
      </c>
      <c r="M184" s="295" t="s">
        <v>40</v>
      </c>
      <c r="X184" s="285">
        <f t="shared" si="15"/>
        <v>152</v>
      </c>
      <c r="Y184" s="285">
        <f t="shared" si="14"/>
        <v>1</v>
      </c>
    </row>
    <row r="185" spans="1:25">
      <c r="A185" s="285" t="str">
        <f t="shared" si="13"/>
        <v>Gemüsekulturen (Ganzpflanze)-Pastinake, Ganzpflanze</v>
      </c>
      <c r="B185" s="40" t="s">
        <v>589</v>
      </c>
      <c r="C185" s="40" t="s">
        <v>201</v>
      </c>
      <c r="D185" s="288"/>
      <c r="E185" s="275" t="s">
        <v>435</v>
      </c>
      <c r="G185" s="278">
        <v>3.3299999999999996</v>
      </c>
      <c r="H185" s="298">
        <v>2.3600000000000003</v>
      </c>
      <c r="I185" s="278">
        <v>1.038</v>
      </c>
      <c r="M185" s="295" t="s">
        <v>40</v>
      </c>
      <c r="X185" s="285">
        <f t="shared" si="15"/>
        <v>153</v>
      </c>
      <c r="Y185" s="285">
        <f t="shared" si="14"/>
        <v>1</v>
      </c>
    </row>
    <row r="186" spans="1:25">
      <c r="A186" s="285" t="str">
        <f t="shared" si="13"/>
        <v>Gemüsekulturen (Ganzpflanze)-Petersilie, Blatt-, bis 1. Schnitt, Ganzpflanze</v>
      </c>
      <c r="B186" s="40" t="s">
        <v>589</v>
      </c>
      <c r="C186" s="40" t="s">
        <v>202</v>
      </c>
      <c r="D186" s="288"/>
      <c r="E186" s="275" t="s">
        <v>435</v>
      </c>
      <c r="G186" s="278">
        <v>4.5</v>
      </c>
      <c r="H186" s="298">
        <v>1.1500000000000001</v>
      </c>
      <c r="I186" s="278">
        <v>0.50600000000000001</v>
      </c>
      <c r="M186" s="295" t="s">
        <v>40</v>
      </c>
      <c r="X186" s="285">
        <f t="shared" si="15"/>
        <v>154</v>
      </c>
      <c r="Y186" s="285">
        <f t="shared" si="14"/>
        <v>1</v>
      </c>
    </row>
    <row r="187" spans="1:25">
      <c r="A187" s="285" t="str">
        <f t="shared" si="13"/>
        <v>Gemüsekulturen (Ganzpflanze)-Petersilie, Blatt-, nach einem Schnitt, Ganzpflanze</v>
      </c>
      <c r="B187" s="40" t="s">
        <v>589</v>
      </c>
      <c r="C187" s="40" t="s">
        <v>203</v>
      </c>
      <c r="D187" s="288"/>
      <c r="E187" s="275" t="s">
        <v>435</v>
      </c>
      <c r="G187" s="278">
        <v>4.3600000000000003</v>
      </c>
      <c r="H187" s="298">
        <v>1.1500000000000001</v>
      </c>
      <c r="I187" s="278">
        <v>0.50600000000000001</v>
      </c>
      <c r="M187" s="295" t="s">
        <v>40</v>
      </c>
      <c r="X187" s="285">
        <f t="shared" si="15"/>
        <v>155</v>
      </c>
      <c r="Y187" s="285">
        <f t="shared" si="14"/>
        <v>1</v>
      </c>
    </row>
    <row r="188" spans="1:25">
      <c r="A188" s="285" t="str">
        <f t="shared" si="13"/>
        <v>Gemüsekulturen (Ganzpflanze)-Petersilie, Wurzel-, Ganzpflanze</v>
      </c>
      <c r="B188" s="40" t="s">
        <v>589</v>
      </c>
      <c r="C188" s="40" t="s">
        <v>204</v>
      </c>
      <c r="D188" s="288"/>
      <c r="E188" s="275" t="s">
        <v>435</v>
      </c>
      <c r="G188" s="278">
        <v>4.2</v>
      </c>
      <c r="H188" s="298">
        <v>1.3699999999999999</v>
      </c>
      <c r="I188" s="278">
        <v>0.60299999999999998</v>
      </c>
      <c r="M188" s="295" t="s">
        <v>40</v>
      </c>
      <c r="X188" s="285">
        <f t="shared" si="15"/>
        <v>156</v>
      </c>
      <c r="Y188" s="285">
        <f t="shared" si="14"/>
        <v>1</v>
      </c>
    </row>
    <row r="189" spans="1:25">
      <c r="A189" s="285" t="str">
        <f t="shared" si="13"/>
        <v>Gemüsekulturen (Ganzpflanze)-Porree, Ganzpflanze</v>
      </c>
      <c r="B189" s="40" t="s">
        <v>589</v>
      </c>
      <c r="C189" s="40" t="s">
        <v>205</v>
      </c>
      <c r="D189" s="288"/>
      <c r="E189" s="275" t="s">
        <v>435</v>
      </c>
      <c r="G189" s="278">
        <v>2.7</v>
      </c>
      <c r="H189" s="298">
        <v>0.8</v>
      </c>
      <c r="I189" s="278">
        <v>0.35200000000000004</v>
      </c>
      <c r="M189" s="295" t="s">
        <v>40</v>
      </c>
      <c r="X189" s="285">
        <f t="shared" si="15"/>
        <v>157</v>
      </c>
      <c r="Y189" s="285">
        <f t="shared" si="14"/>
        <v>1</v>
      </c>
    </row>
    <row r="190" spans="1:25">
      <c r="A190" s="285" t="str">
        <f t="shared" si="13"/>
        <v>Gemüsekulturen (Ganzpflanze)-Radies, Ganzpflanze</v>
      </c>
      <c r="B190" s="40" t="s">
        <v>589</v>
      </c>
      <c r="C190" s="40" t="s">
        <v>206</v>
      </c>
      <c r="D190" s="288"/>
      <c r="E190" s="275" t="s">
        <v>435</v>
      </c>
      <c r="G190" s="278">
        <v>2</v>
      </c>
      <c r="H190" s="298">
        <v>0.69000000000000006</v>
      </c>
      <c r="I190" s="278">
        <v>0.30399999999999999</v>
      </c>
      <c r="M190" s="295" t="s">
        <v>40</v>
      </c>
      <c r="X190" s="285">
        <f t="shared" si="15"/>
        <v>158</v>
      </c>
      <c r="Y190" s="285">
        <f t="shared" si="14"/>
        <v>1</v>
      </c>
    </row>
    <row r="191" spans="1:25">
      <c r="A191" s="285" t="str">
        <f t="shared" si="13"/>
        <v>Gemüsekulturen (Ganzpflanze)-Rettich, Bund-, Ganzpflanze</v>
      </c>
      <c r="B191" s="40" t="s">
        <v>589</v>
      </c>
      <c r="C191" s="40" t="s">
        <v>207</v>
      </c>
      <c r="D191" s="288"/>
      <c r="E191" s="275" t="s">
        <v>435</v>
      </c>
      <c r="G191" s="278">
        <v>1.7000000000000002</v>
      </c>
      <c r="H191" s="298">
        <v>0.76</v>
      </c>
      <c r="I191" s="278">
        <v>0.33399999999999996</v>
      </c>
      <c r="M191" s="295" t="s">
        <v>40</v>
      </c>
      <c r="X191" s="285">
        <f t="shared" si="15"/>
        <v>159</v>
      </c>
      <c r="Y191" s="285">
        <f t="shared" si="14"/>
        <v>1</v>
      </c>
    </row>
    <row r="192" spans="1:25">
      <c r="A192" s="285" t="str">
        <f t="shared" si="13"/>
        <v>Gemüsekulturen (Ganzpflanze)-Rettich, deutsch, Ganzpflanze</v>
      </c>
      <c r="B192" s="40" t="s">
        <v>589</v>
      </c>
      <c r="C192" s="40" t="s">
        <v>208</v>
      </c>
      <c r="D192" s="288"/>
      <c r="E192" s="275" t="s">
        <v>435</v>
      </c>
      <c r="G192" s="278">
        <v>1.7100000000000002</v>
      </c>
      <c r="H192" s="298">
        <v>0.8</v>
      </c>
      <c r="I192" s="278">
        <v>0.35200000000000004</v>
      </c>
      <c r="M192" s="295" t="s">
        <v>40</v>
      </c>
      <c r="X192" s="285">
        <f t="shared" si="15"/>
        <v>160</v>
      </c>
      <c r="Y192" s="285">
        <f t="shared" si="14"/>
        <v>1</v>
      </c>
    </row>
    <row r="193" spans="1:25">
      <c r="A193" s="285" t="str">
        <f t="shared" si="13"/>
        <v>Gemüsekulturen (Ganzpflanze)-Rettich, japanisch, Ganzpflanze</v>
      </c>
      <c r="B193" s="40" t="s">
        <v>589</v>
      </c>
      <c r="C193" s="40" t="s">
        <v>209</v>
      </c>
      <c r="D193" s="288"/>
      <c r="E193" s="275" t="s">
        <v>435</v>
      </c>
      <c r="G193" s="278">
        <v>1.31</v>
      </c>
      <c r="H193" s="298">
        <v>0.6</v>
      </c>
      <c r="I193" s="278">
        <v>0.26400000000000001</v>
      </c>
      <c r="M193" s="295" t="s">
        <v>40</v>
      </c>
      <c r="X193" s="285">
        <f t="shared" si="15"/>
        <v>161</v>
      </c>
      <c r="Y193" s="285">
        <f t="shared" si="14"/>
        <v>1</v>
      </c>
    </row>
    <row r="194" spans="1:25">
      <c r="A194" s="285" t="str">
        <f t="shared" si="13"/>
        <v>Gemüsekulturen (Ganzpflanze)-Rhabarber ab Ertragsbeginn, Ganzpflanze</v>
      </c>
      <c r="B194" s="40" t="s">
        <v>589</v>
      </c>
      <c r="C194" s="40" t="s">
        <v>210</v>
      </c>
      <c r="D194" s="288"/>
      <c r="E194" s="275" t="s">
        <v>435</v>
      </c>
      <c r="G194" s="298" t="s">
        <v>9</v>
      </c>
      <c r="H194" s="298">
        <v>0.48</v>
      </c>
      <c r="I194" s="278">
        <v>0.21099999999999997</v>
      </c>
      <c r="M194" s="295" t="s">
        <v>40</v>
      </c>
      <c r="X194" s="285">
        <f t="shared" si="15"/>
        <v>162</v>
      </c>
      <c r="Y194" s="285">
        <f t="shared" si="14"/>
        <v>1</v>
      </c>
    </row>
    <row r="195" spans="1:25">
      <c r="A195" s="285" t="str">
        <f t="shared" si="13"/>
        <v>Gemüsekulturen (Ganzpflanze)-Rosenkohl, Ganzpflanze</v>
      </c>
      <c r="B195" s="40" t="s">
        <v>589</v>
      </c>
      <c r="C195" s="40" t="s">
        <v>211</v>
      </c>
      <c r="D195" s="288"/>
      <c r="E195" s="275" t="s">
        <v>435</v>
      </c>
      <c r="G195" s="278">
        <v>4.6899999999999995</v>
      </c>
      <c r="H195" s="298">
        <v>1.9500000000000002</v>
      </c>
      <c r="I195" s="278">
        <v>0.85799999999999998</v>
      </c>
      <c r="M195" s="295" t="s">
        <v>40</v>
      </c>
      <c r="X195" s="285">
        <f t="shared" si="15"/>
        <v>163</v>
      </c>
      <c r="Y195" s="285">
        <f t="shared" si="14"/>
        <v>1</v>
      </c>
    </row>
    <row r="196" spans="1:25">
      <c r="A196" s="285" t="str">
        <f t="shared" si="13"/>
        <v>Gemüsekulturen (Ganzpflanze)-Rote Rüben, Ganzpflanze</v>
      </c>
      <c r="B196" s="40" t="s">
        <v>589</v>
      </c>
      <c r="C196" s="40" t="s">
        <v>212</v>
      </c>
      <c r="D196" s="288"/>
      <c r="E196" s="275" t="s">
        <v>435</v>
      </c>
      <c r="G196" s="278">
        <v>2.7</v>
      </c>
      <c r="H196" s="298">
        <v>1.1500000000000001</v>
      </c>
      <c r="I196" s="278">
        <v>0.50600000000000001</v>
      </c>
      <c r="M196" s="295" t="s">
        <v>40</v>
      </c>
      <c r="X196" s="285">
        <f t="shared" si="15"/>
        <v>164</v>
      </c>
      <c r="Y196" s="285">
        <f t="shared" si="14"/>
        <v>1</v>
      </c>
    </row>
    <row r="197" spans="1:25">
      <c r="A197" s="285" t="str">
        <f t="shared" si="13"/>
        <v>Gemüsekulturen (Ganzpflanze)-Rotkohl, Ganzpflanze</v>
      </c>
      <c r="B197" s="40" t="s">
        <v>589</v>
      </c>
      <c r="C197" s="40" t="s">
        <v>213</v>
      </c>
      <c r="D197" s="288"/>
      <c r="E197" s="275" t="s">
        <v>435</v>
      </c>
      <c r="G197" s="278">
        <v>2.56</v>
      </c>
      <c r="H197" s="298">
        <v>0.8</v>
      </c>
      <c r="I197" s="278">
        <v>0.35200000000000004</v>
      </c>
      <c r="M197" s="295" t="s">
        <v>40</v>
      </c>
      <c r="X197" s="285">
        <f t="shared" si="15"/>
        <v>165</v>
      </c>
      <c r="Y197" s="285">
        <f t="shared" si="14"/>
        <v>1</v>
      </c>
    </row>
    <row r="198" spans="1:25">
      <c r="A198" s="285" t="str">
        <f t="shared" si="13"/>
        <v>Gemüsekulturen (Ganzpflanze)-Rucola, Feinware, Ganzpflanze</v>
      </c>
      <c r="B198" s="40" t="s">
        <v>589</v>
      </c>
      <c r="C198" s="40" t="s">
        <v>214</v>
      </c>
      <c r="D198" s="288"/>
      <c r="E198" s="275" t="s">
        <v>435</v>
      </c>
      <c r="G198" s="278">
        <v>3.6700000000000004</v>
      </c>
      <c r="H198" s="298">
        <v>1.03</v>
      </c>
      <c r="I198" s="278">
        <v>0.45300000000000001</v>
      </c>
      <c r="M198" s="295" t="s">
        <v>40</v>
      </c>
      <c r="X198" s="285">
        <f t="shared" si="15"/>
        <v>166</v>
      </c>
      <c r="Y198" s="285">
        <f t="shared" si="14"/>
        <v>1</v>
      </c>
    </row>
    <row r="199" spans="1:25">
      <c r="A199" s="285" t="str">
        <f t="shared" si="13"/>
        <v>Gemüsekulturen (Ganzpflanze)-Rucola, Grobware, Ganzpflanze</v>
      </c>
      <c r="B199" s="40" t="s">
        <v>589</v>
      </c>
      <c r="C199" s="40" t="s">
        <v>215</v>
      </c>
      <c r="D199" s="288"/>
      <c r="E199" s="275" t="s">
        <v>435</v>
      </c>
      <c r="G199" s="278">
        <v>3.6700000000000004</v>
      </c>
      <c r="H199" s="298">
        <v>1.03</v>
      </c>
      <c r="I199" s="278">
        <v>0.45300000000000001</v>
      </c>
      <c r="M199" s="295" t="s">
        <v>40</v>
      </c>
      <c r="X199" s="285">
        <f t="shared" si="15"/>
        <v>167</v>
      </c>
      <c r="Y199" s="285">
        <f t="shared" si="14"/>
        <v>1</v>
      </c>
    </row>
    <row r="200" spans="1:25">
      <c r="A200" s="285" t="str">
        <f t="shared" si="13"/>
        <v>Gemüsekulturen (Ganzpflanze)-Salate, Baby Leaf Lettuce, Ganzpflanze</v>
      </c>
      <c r="B200" s="40" t="s">
        <v>589</v>
      </c>
      <c r="C200" s="40" t="s">
        <v>216</v>
      </c>
      <c r="D200" s="288"/>
      <c r="E200" s="275" t="s">
        <v>435</v>
      </c>
      <c r="G200" s="278">
        <v>3.5</v>
      </c>
      <c r="H200" s="298">
        <v>0.8</v>
      </c>
      <c r="I200" s="278">
        <v>0.35200000000000004</v>
      </c>
      <c r="M200" s="295" t="s">
        <v>40</v>
      </c>
      <c r="X200" s="285">
        <f t="shared" si="15"/>
        <v>168</v>
      </c>
      <c r="Y200" s="285">
        <f t="shared" si="14"/>
        <v>1</v>
      </c>
    </row>
    <row r="201" spans="1:25">
      <c r="A201" s="285" t="str">
        <f t="shared" si="13"/>
        <v>Gemüsekulturen (Ganzpflanze)-Salate, Blatt-, grün (Lollo, Eichblatt, Krul), Ganzpflanze</v>
      </c>
      <c r="B201" s="40" t="s">
        <v>589</v>
      </c>
      <c r="C201" s="40" t="s">
        <v>217</v>
      </c>
      <c r="D201" s="288"/>
      <c r="E201" s="275" t="s">
        <v>435</v>
      </c>
      <c r="G201" s="278">
        <v>1.9</v>
      </c>
      <c r="H201" s="298">
        <v>0.69000000000000006</v>
      </c>
      <c r="I201" s="278">
        <v>0.30399999999999999</v>
      </c>
      <c r="M201" s="295" t="s">
        <v>40</v>
      </c>
      <c r="X201" s="285">
        <f t="shared" si="15"/>
        <v>169</v>
      </c>
      <c r="Y201" s="285">
        <f t="shared" si="14"/>
        <v>1</v>
      </c>
    </row>
    <row r="202" spans="1:25">
      <c r="A202" s="285" t="str">
        <f t="shared" si="13"/>
        <v>Gemüsekulturen (Ganzpflanze)-Salate, Blatt-, rot (Lollo, Eichblatt, Krul), Ganzpflanze</v>
      </c>
      <c r="B202" s="40" t="s">
        <v>589</v>
      </c>
      <c r="C202" s="40" t="s">
        <v>218</v>
      </c>
      <c r="D202" s="288"/>
      <c r="E202" s="275" t="s">
        <v>435</v>
      </c>
      <c r="G202" s="278">
        <v>1.9</v>
      </c>
      <c r="H202" s="298">
        <v>0.69000000000000006</v>
      </c>
      <c r="I202" s="278">
        <v>0.30399999999999999</v>
      </c>
      <c r="M202" s="295" t="s">
        <v>40</v>
      </c>
      <c r="X202" s="285">
        <f t="shared" si="15"/>
        <v>170</v>
      </c>
      <c r="Y202" s="285">
        <f t="shared" si="14"/>
        <v>1</v>
      </c>
    </row>
    <row r="203" spans="1:25">
      <c r="A203" s="285" t="str">
        <f t="shared" si="13"/>
        <v>Gemüsekulturen (Ganzpflanze)-Salate, Eissalat, Ganzpflanze</v>
      </c>
      <c r="B203" s="40" t="s">
        <v>589</v>
      </c>
      <c r="C203" s="40" t="s">
        <v>219</v>
      </c>
      <c r="D203" s="288"/>
      <c r="E203" s="275" t="s">
        <v>435</v>
      </c>
      <c r="G203" s="278">
        <v>1.55</v>
      </c>
      <c r="H203" s="298">
        <v>0.57000000000000006</v>
      </c>
      <c r="I203" s="278">
        <v>0.251</v>
      </c>
      <c r="M203" s="295" t="s">
        <v>40</v>
      </c>
      <c r="X203" s="285">
        <f t="shared" si="15"/>
        <v>171</v>
      </c>
      <c r="Y203" s="285">
        <f t="shared" si="14"/>
        <v>1</v>
      </c>
    </row>
    <row r="204" spans="1:25">
      <c r="A204" s="285" t="str">
        <f t="shared" si="13"/>
        <v>Gemüsekulturen (Ganzpflanze)-Salate, Endivien, Frisée, Ganzpflanze</v>
      </c>
      <c r="B204" s="40" t="s">
        <v>589</v>
      </c>
      <c r="C204" s="40" t="s">
        <v>220</v>
      </c>
      <c r="D204" s="288"/>
      <c r="E204" s="275" t="s">
        <v>435</v>
      </c>
      <c r="G204" s="278">
        <v>2.5</v>
      </c>
      <c r="H204" s="298">
        <v>0.6</v>
      </c>
      <c r="I204" s="278">
        <v>0.26400000000000001</v>
      </c>
      <c r="M204" s="295" t="s">
        <v>40</v>
      </c>
      <c r="X204" s="285">
        <f t="shared" si="15"/>
        <v>172</v>
      </c>
      <c r="Y204" s="285">
        <f t="shared" si="14"/>
        <v>1</v>
      </c>
    </row>
    <row r="205" spans="1:25">
      <c r="A205" s="285" t="str">
        <f t="shared" si="13"/>
        <v>Gemüsekulturen (Ganzpflanze)-Salate, Endivien, glattblättrig, Ganzpflanze</v>
      </c>
      <c r="B205" s="40" t="s">
        <v>589</v>
      </c>
      <c r="C205" s="40" t="s">
        <v>221</v>
      </c>
      <c r="D205" s="288"/>
      <c r="E205" s="275" t="s">
        <v>435</v>
      </c>
      <c r="G205" s="278">
        <v>2</v>
      </c>
      <c r="H205" s="298">
        <v>0.6</v>
      </c>
      <c r="I205" s="278">
        <v>0.26400000000000001</v>
      </c>
      <c r="M205" s="295" t="s">
        <v>40</v>
      </c>
      <c r="X205" s="285">
        <f t="shared" si="15"/>
        <v>173</v>
      </c>
      <c r="Y205" s="285">
        <f t="shared" si="14"/>
        <v>1</v>
      </c>
    </row>
    <row r="206" spans="1:25">
      <c r="A206" s="285" t="str">
        <f t="shared" si="13"/>
        <v>Gemüsekulturen (Ganzpflanze)-Salate, Kopfsalat, Ganzpflanze</v>
      </c>
      <c r="B206" s="40" t="s">
        <v>589</v>
      </c>
      <c r="C206" s="40" t="s">
        <v>222</v>
      </c>
      <c r="D206" s="288"/>
      <c r="E206" s="275" t="s">
        <v>435</v>
      </c>
      <c r="G206" s="278">
        <v>1.7999999999999998</v>
      </c>
      <c r="H206" s="298">
        <v>0.69000000000000006</v>
      </c>
      <c r="I206" s="278">
        <v>0.30399999999999999</v>
      </c>
      <c r="M206" s="295" t="s">
        <v>40</v>
      </c>
      <c r="X206" s="285">
        <f t="shared" si="15"/>
        <v>174</v>
      </c>
      <c r="Y206" s="285">
        <f t="shared" si="14"/>
        <v>1</v>
      </c>
    </row>
    <row r="207" spans="1:25">
      <c r="A207" s="285" t="str">
        <f t="shared" si="13"/>
        <v>Gemüsekulturen (Ganzpflanze)-Salate, Radicchio, Ganzpflanze</v>
      </c>
      <c r="B207" s="40" t="s">
        <v>589</v>
      </c>
      <c r="C207" s="40" t="s">
        <v>223</v>
      </c>
      <c r="D207" s="288"/>
      <c r="E207" s="275" t="s">
        <v>435</v>
      </c>
      <c r="G207" s="278">
        <v>2.5</v>
      </c>
      <c r="H207" s="298">
        <v>0.91999999999999993</v>
      </c>
      <c r="I207" s="278">
        <v>0.40500000000000003</v>
      </c>
      <c r="M207" s="295" t="s">
        <v>40</v>
      </c>
      <c r="X207" s="285">
        <f t="shared" si="15"/>
        <v>175</v>
      </c>
      <c r="Y207" s="285">
        <f t="shared" si="14"/>
        <v>1</v>
      </c>
    </row>
    <row r="208" spans="1:25">
      <c r="A208" s="285" t="str">
        <f t="shared" si="13"/>
        <v>Gemüsekulturen (Ganzpflanze)-Salate, verschiedene Arten, Ganzpflanze</v>
      </c>
      <c r="B208" s="40" t="s">
        <v>589</v>
      </c>
      <c r="C208" s="40" t="s">
        <v>224</v>
      </c>
      <c r="D208" s="288"/>
      <c r="E208" s="275" t="s">
        <v>435</v>
      </c>
      <c r="G208" s="278">
        <v>1.9</v>
      </c>
      <c r="H208" s="298">
        <v>0.69000000000000006</v>
      </c>
      <c r="I208" s="278">
        <v>0.30399999999999999</v>
      </c>
      <c r="M208" s="295" t="s">
        <v>40</v>
      </c>
      <c r="X208" s="285">
        <f t="shared" si="15"/>
        <v>176</v>
      </c>
      <c r="Y208" s="285">
        <f t="shared" si="14"/>
        <v>1</v>
      </c>
    </row>
    <row r="209" spans="1:25">
      <c r="A209" s="285" t="str">
        <f t="shared" si="13"/>
        <v>Gemüsekulturen (Ganzpflanze)-Salate, Romana, Ganzpflanze</v>
      </c>
      <c r="B209" s="40" t="s">
        <v>589</v>
      </c>
      <c r="C209" s="40" t="s">
        <v>225</v>
      </c>
      <c r="D209" s="288"/>
      <c r="E209" s="275" t="s">
        <v>435</v>
      </c>
      <c r="G209" s="278">
        <v>2</v>
      </c>
      <c r="H209" s="298">
        <v>0.91999999999999993</v>
      </c>
      <c r="I209" s="278">
        <v>0.40500000000000003</v>
      </c>
      <c r="M209" s="295" t="s">
        <v>40</v>
      </c>
      <c r="X209" s="285">
        <f t="shared" si="15"/>
        <v>177</v>
      </c>
      <c r="Y209" s="285">
        <f t="shared" si="14"/>
        <v>1</v>
      </c>
    </row>
    <row r="210" spans="1:25">
      <c r="A210" s="285" t="str">
        <f t="shared" si="13"/>
        <v>Gemüsekulturen (Ganzpflanze)-Salate, Romana Herzen, Ganzpflanze</v>
      </c>
      <c r="B210" s="40" t="s">
        <v>589</v>
      </c>
      <c r="C210" s="40" t="s">
        <v>226</v>
      </c>
      <c r="D210" s="288"/>
      <c r="E210" s="275" t="s">
        <v>435</v>
      </c>
      <c r="G210" s="278">
        <v>2.68</v>
      </c>
      <c r="H210" s="298">
        <v>0.91999999999999993</v>
      </c>
      <c r="I210" s="278">
        <v>0.40500000000000003</v>
      </c>
      <c r="M210" s="295" t="s">
        <v>40</v>
      </c>
      <c r="X210" s="285">
        <f t="shared" si="15"/>
        <v>178</v>
      </c>
      <c r="Y210" s="285">
        <f t="shared" si="14"/>
        <v>1</v>
      </c>
    </row>
    <row r="211" spans="1:25">
      <c r="A211" s="285" t="str">
        <f t="shared" si="13"/>
        <v>Gemüsekulturen (Ganzpflanze)-Salate, Zuckerhut, Ganzpflanze</v>
      </c>
      <c r="B211" s="40" t="s">
        <v>589</v>
      </c>
      <c r="C211" s="40" t="s">
        <v>227</v>
      </c>
      <c r="D211" s="288"/>
      <c r="E211" s="275" t="s">
        <v>435</v>
      </c>
      <c r="G211" s="278">
        <v>2</v>
      </c>
      <c r="H211" s="298">
        <v>1.1500000000000001</v>
      </c>
      <c r="I211" s="278">
        <v>0.50600000000000001</v>
      </c>
      <c r="M211" s="295" t="s">
        <v>40</v>
      </c>
      <c r="X211" s="285">
        <f t="shared" si="15"/>
        <v>179</v>
      </c>
      <c r="Y211" s="285">
        <f t="shared" si="14"/>
        <v>1</v>
      </c>
    </row>
    <row r="212" spans="1:25">
      <c r="A212" s="285" t="str">
        <f t="shared" si="13"/>
        <v>Gemüsekulturen (Ganzpflanze)-Schnittlauch, gesät, bis 1. Schnitt, Ganzpflanze</v>
      </c>
      <c r="B212" s="40" t="s">
        <v>589</v>
      </c>
      <c r="C212" s="40" t="s">
        <v>228</v>
      </c>
      <c r="D212" s="288"/>
      <c r="E212" s="275" t="s">
        <v>435</v>
      </c>
      <c r="G212" s="278">
        <v>5</v>
      </c>
      <c r="H212" s="298">
        <v>1.3699999999999999</v>
      </c>
      <c r="I212" s="278">
        <v>0.60299999999999998</v>
      </c>
      <c r="M212" s="295" t="s">
        <v>40</v>
      </c>
      <c r="X212" s="285">
        <f t="shared" si="15"/>
        <v>180</v>
      </c>
      <c r="Y212" s="285">
        <f t="shared" si="14"/>
        <v>1</v>
      </c>
    </row>
    <row r="213" spans="1:25">
      <c r="A213" s="285" t="str">
        <f t="shared" si="13"/>
        <v>Gemüsekulturen (Ganzpflanze)-Schnittlauch, gesät, nach einem Schnitt, Ganzpflanze</v>
      </c>
      <c r="B213" s="40" t="s">
        <v>589</v>
      </c>
      <c r="C213" s="40" t="s">
        <v>229</v>
      </c>
      <c r="D213" s="288"/>
      <c r="E213" s="275" t="s">
        <v>435</v>
      </c>
      <c r="G213" s="278">
        <v>5</v>
      </c>
      <c r="H213" s="298">
        <v>1.3699999999999999</v>
      </c>
      <c r="I213" s="278">
        <v>0.60299999999999998</v>
      </c>
      <c r="M213" s="295" t="s">
        <v>40</v>
      </c>
      <c r="X213" s="285">
        <f t="shared" si="15"/>
        <v>181</v>
      </c>
      <c r="Y213" s="285">
        <f t="shared" si="14"/>
        <v>1</v>
      </c>
    </row>
    <row r="214" spans="1:25">
      <c r="A214" s="285" t="str">
        <f t="shared" si="13"/>
        <v>Gemüsekulturen (Ganzpflanze)-Schnittlauch, Anbau für Treiberei, Ganzpflanze</v>
      </c>
      <c r="B214" s="40" t="s">
        <v>589</v>
      </c>
      <c r="C214" s="40" t="s">
        <v>230</v>
      </c>
      <c r="D214" s="288"/>
      <c r="E214" s="275" t="s">
        <v>435</v>
      </c>
      <c r="G214" s="278">
        <v>5</v>
      </c>
      <c r="H214" s="298">
        <v>1.3699999999999999</v>
      </c>
      <c r="I214" s="278">
        <v>0.60299999999999998</v>
      </c>
      <c r="M214" s="295" t="s">
        <v>40</v>
      </c>
      <c r="X214" s="285">
        <f t="shared" si="15"/>
        <v>182</v>
      </c>
      <c r="Y214" s="285">
        <f t="shared" si="14"/>
        <v>1</v>
      </c>
    </row>
    <row r="215" spans="1:25">
      <c r="A215" s="285" t="str">
        <f t="shared" si="13"/>
        <v>Gemüsekulturen (Ganzpflanze)-Schwarzwurzel, Ganzpflanze</v>
      </c>
      <c r="B215" s="40" t="s">
        <v>589</v>
      </c>
      <c r="C215" s="40" t="s">
        <v>231</v>
      </c>
      <c r="D215" s="288"/>
      <c r="E215" s="275" t="s">
        <v>435</v>
      </c>
      <c r="G215" s="278">
        <v>2.3800000000000003</v>
      </c>
      <c r="H215" s="298">
        <v>1.6</v>
      </c>
      <c r="I215" s="278">
        <v>0.70400000000000007</v>
      </c>
      <c r="M215" s="295" t="s">
        <v>40</v>
      </c>
      <c r="X215" s="285">
        <f t="shared" si="15"/>
        <v>183</v>
      </c>
      <c r="Y215" s="285">
        <f t="shared" si="14"/>
        <v>1</v>
      </c>
    </row>
    <row r="216" spans="1:25">
      <c r="A216" s="285" t="str">
        <f t="shared" si="13"/>
        <v>Gemüsekulturen (Ganzpflanze)-Sellerie, Bund-, Ganzpflanze</v>
      </c>
      <c r="B216" s="40" t="s">
        <v>589</v>
      </c>
      <c r="C216" s="40" t="s">
        <v>232</v>
      </c>
      <c r="D216" s="288"/>
      <c r="E216" s="275" t="s">
        <v>435</v>
      </c>
      <c r="G216" s="278">
        <v>2.7</v>
      </c>
      <c r="H216" s="298">
        <v>1.26</v>
      </c>
      <c r="I216" s="278">
        <v>0.55399999999999994</v>
      </c>
      <c r="M216" s="295" t="s">
        <v>40</v>
      </c>
      <c r="X216" s="285">
        <f t="shared" si="15"/>
        <v>184</v>
      </c>
      <c r="Y216" s="285">
        <f t="shared" si="14"/>
        <v>1</v>
      </c>
    </row>
    <row r="217" spans="1:25">
      <c r="A217" s="285" t="str">
        <f t="shared" si="13"/>
        <v>Gemüsekulturen (Ganzpflanze)-Sellerie, Knollen-, Ganzpflanze</v>
      </c>
      <c r="B217" s="40" t="s">
        <v>589</v>
      </c>
      <c r="C217" s="40" t="s">
        <v>233</v>
      </c>
      <c r="D217" s="288"/>
      <c r="E217" s="275" t="s">
        <v>435</v>
      </c>
      <c r="G217" s="278">
        <v>2.67</v>
      </c>
      <c r="H217" s="298">
        <v>1.49</v>
      </c>
      <c r="I217" s="278">
        <v>0.65599999999999992</v>
      </c>
      <c r="M217" s="295" t="s">
        <v>40</v>
      </c>
      <c r="X217" s="285">
        <f t="shared" si="15"/>
        <v>185</v>
      </c>
      <c r="Y217" s="285">
        <f t="shared" si="14"/>
        <v>1</v>
      </c>
    </row>
    <row r="218" spans="1:25">
      <c r="A218" s="285" t="str">
        <f t="shared" si="13"/>
        <v>Gemüsekulturen (Ganzpflanze)-Sellerie, Stangen-, Ganzpflanze</v>
      </c>
      <c r="B218" s="40" t="s">
        <v>589</v>
      </c>
      <c r="C218" s="40" t="s">
        <v>234</v>
      </c>
      <c r="D218" s="288"/>
      <c r="E218" s="275" t="s">
        <v>435</v>
      </c>
      <c r="G218" s="278">
        <v>2.5</v>
      </c>
      <c r="H218" s="298">
        <v>1.1500000000000001</v>
      </c>
      <c r="I218" s="278">
        <v>0.50600000000000001</v>
      </c>
      <c r="M218" s="295" t="s">
        <v>40</v>
      </c>
      <c r="X218" s="285">
        <f t="shared" si="15"/>
        <v>186</v>
      </c>
      <c r="Y218" s="285">
        <f t="shared" si="14"/>
        <v>1</v>
      </c>
    </row>
    <row r="219" spans="1:25">
      <c r="A219" s="285" t="str">
        <f t="shared" si="13"/>
        <v>Gemüsekulturen (Ganzpflanze)-Spargel ab Ertragsbeginn, Ganzpflanze</v>
      </c>
      <c r="B219" s="40" t="s">
        <v>589</v>
      </c>
      <c r="C219" s="40" t="s">
        <v>235</v>
      </c>
      <c r="D219" s="288"/>
      <c r="E219" s="275" t="s">
        <v>435</v>
      </c>
      <c r="G219" s="298" t="s">
        <v>9</v>
      </c>
      <c r="H219" s="298">
        <v>0.81999999999999984</v>
      </c>
      <c r="I219" s="278">
        <v>0.36099999999999999</v>
      </c>
      <c r="M219" s="295" t="s">
        <v>40</v>
      </c>
      <c r="X219" s="285">
        <f t="shared" si="15"/>
        <v>187</v>
      </c>
      <c r="Y219" s="285">
        <f t="shared" si="14"/>
        <v>1</v>
      </c>
    </row>
    <row r="220" spans="1:25">
      <c r="A220" s="285" t="str">
        <f t="shared" si="13"/>
        <v>Gemüsekulturen (Ganzpflanze)-Spinat, Blatt-, FM, Baby, Ganzpflanze</v>
      </c>
      <c r="B220" s="40" t="s">
        <v>589</v>
      </c>
      <c r="C220" s="40" t="s">
        <v>236</v>
      </c>
      <c r="D220" s="288"/>
      <c r="E220" s="275" t="s">
        <v>435</v>
      </c>
      <c r="G220" s="278">
        <v>4.5</v>
      </c>
      <c r="H220" s="298">
        <v>1.1500000000000001</v>
      </c>
      <c r="I220" s="278">
        <v>0.50600000000000001</v>
      </c>
      <c r="M220" s="295" t="s">
        <v>40</v>
      </c>
      <c r="X220" s="285">
        <f t="shared" si="15"/>
        <v>188</v>
      </c>
      <c r="Y220" s="285">
        <f t="shared" si="14"/>
        <v>1</v>
      </c>
    </row>
    <row r="221" spans="1:25">
      <c r="A221" s="285" t="str">
        <f t="shared" si="13"/>
        <v>Gemüsekulturen (Ganzpflanze)-Spinat, Blatt-, Standard, Ganzpflanze</v>
      </c>
      <c r="B221" s="40" t="s">
        <v>589</v>
      </c>
      <c r="C221" s="40" t="s">
        <v>237</v>
      </c>
      <c r="D221" s="288"/>
      <c r="E221" s="275" t="s">
        <v>435</v>
      </c>
      <c r="G221" s="278">
        <v>4</v>
      </c>
      <c r="H221" s="298">
        <v>1.1500000000000001</v>
      </c>
      <c r="I221" s="278">
        <v>0.50600000000000001</v>
      </c>
      <c r="M221" s="295" t="s">
        <v>40</v>
      </c>
      <c r="X221" s="285">
        <f t="shared" si="15"/>
        <v>189</v>
      </c>
      <c r="Y221" s="285">
        <f t="shared" si="14"/>
        <v>1</v>
      </c>
    </row>
    <row r="222" spans="1:25">
      <c r="A222" s="285" t="str">
        <f t="shared" si="13"/>
        <v>Gemüsekulturen (Ganzpflanze)-Spinat, Hack, Standard, Ganzpflanze</v>
      </c>
      <c r="B222" s="40" t="s">
        <v>589</v>
      </c>
      <c r="C222" s="40" t="s">
        <v>238</v>
      </c>
      <c r="D222" s="288"/>
      <c r="E222" s="275" t="s">
        <v>435</v>
      </c>
      <c r="G222" s="278">
        <v>3.5999999999999996</v>
      </c>
      <c r="H222" s="298">
        <v>1.1500000000000001</v>
      </c>
      <c r="I222" s="278">
        <v>0.50600000000000001</v>
      </c>
      <c r="M222" s="295" t="s">
        <v>40</v>
      </c>
      <c r="X222" s="285">
        <f t="shared" si="15"/>
        <v>190</v>
      </c>
      <c r="Y222" s="285">
        <f t="shared" si="14"/>
        <v>1</v>
      </c>
    </row>
    <row r="223" spans="1:25">
      <c r="A223" s="285" t="str">
        <f t="shared" si="13"/>
        <v>Gemüsekulturen (Ganzpflanze)-Stangenbohne, Standard, Ganzpflanze</v>
      </c>
      <c r="B223" s="40" t="s">
        <v>589</v>
      </c>
      <c r="C223" s="40" t="s">
        <v>239</v>
      </c>
      <c r="D223" s="288"/>
      <c r="E223" s="275" t="s">
        <v>435</v>
      </c>
      <c r="G223" s="278">
        <v>2.9499999999999997</v>
      </c>
      <c r="H223" s="298">
        <v>0.91999999999999993</v>
      </c>
      <c r="I223" s="278">
        <v>0.40500000000000003</v>
      </c>
      <c r="M223" s="295" t="s">
        <v>40</v>
      </c>
      <c r="X223" s="285">
        <f t="shared" si="15"/>
        <v>191</v>
      </c>
      <c r="Y223" s="285">
        <f t="shared" si="14"/>
        <v>1</v>
      </c>
    </row>
    <row r="224" spans="1:25">
      <c r="A224" s="285" t="str">
        <f t="shared" ref="A224:A286" si="16">CONCATENATE(B224&amp;"-"&amp;C224)</f>
        <v>Gemüsekulturen (Ganzpflanze)-Teltower Rübchen (Herbstanbau), Ganzpflanze</v>
      </c>
      <c r="B224" s="40" t="s">
        <v>589</v>
      </c>
      <c r="C224" s="40" t="s">
        <v>240</v>
      </c>
      <c r="D224" s="288"/>
      <c r="E224" s="275" t="s">
        <v>435</v>
      </c>
      <c r="G224" s="278">
        <v>3.25</v>
      </c>
      <c r="H224" s="298">
        <v>2.41</v>
      </c>
      <c r="I224" s="278">
        <v>1.06</v>
      </c>
      <c r="M224" s="295" t="s">
        <v>40</v>
      </c>
      <c r="X224" s="285">
        <f t="shared" si="15"/>
        <v>192</v>
      </c>
      <c r="Y224" s="285">
        <f t="shared" si="14"/>
        <v>1</v>
      </c>
    </row>
    <row r="225" spans="1:25">
      <c r="A225" s="285" t="str">
        <f t="shared" si="16"/>
        <v>Gemüsekulturen (Ganzpflanze)-Weißkohl, Frischmarkt, Ganzpflanze</v>
      </c>
      <c r="B225" s="40" t="s">
        <v>589</v>
      </c>
      <c r="C225" s="40" t="s">
        <v>241</v>
      </c>
      <c r="D225" s="288"/>
      <c r="E225" s="275" t="s">
        <v>435</v>
      </c>
      <c r="G225" s="278">
        <v>2.42</v>
      </c>
      <c r="H225" s="298">
        <v>0.73</v>
      </c>
      <c r="I225" s="278">
        <v>0.32099999999999995</v>
      </c>
      <c r="M225" s="295" t="s">
        <v>40</v>
      </c>
      <c r="X225" s="285">
        <f t="shared" si="15"/>
        <v>193</v>
      </c>
      <c r="Y225" s="285">
        <f t="shared" ref="Y225:Y288" si="17">COUNTA(M225:W225)</f>
        <v>1</v>
      </c>
    </row>
    <row r="226" spans="1:25">
      <c r="A226" s="285" t="str">
        <f t="shared" si="16"/>
        <v>Gemüsekulturen (Ganzpflanze)-Weißkohl, Industrie, Ganzpflanze</v>
      </c>
      <c r="B226" s="40" t="s">
        <v>589</v>
      </c>
      <c r="C226" s="40" t="s">
        <v>242</v>
      </c>
      <c r="D226" s="288"/>
      <c r="E226" s="275" t="s">
        <v>435</v>
      </c>
      <c r="G226" s="278">
        <v>2.33</v>
      </c>
      <c r="H226" s="298">
        <v>0.73</v>
      </c>
      <c r="I226" s="278">
        <v>0.32099999999999995</v>
      </c>
      <c r="M226" s="295" t="s">
        <v>40</v>
      </c>
      <c r="X226" s="285">
        <f t="shared" si="15"/>
        <v>194</v>
      </c>
      <c r="Y226" s="285">
        <f t="shared" si="17"/>
        <v>1</v>
      </c>
    </row>
    <row r="227" spans="1:25">
      <c r="A227" s="285" t="str">
        <f t="shared" si="16"/>
        <v>Gemüsekulturen (Ganzpflanze)-Wirsing, Ganzpflanze</v>
      </c>
      <c r="B227" s="40" t="s">
        <v>589</v>
      </c>
      <c r="C227" s="40" t="s">
        <v>243</v>
      </c>
      <c r="D227" s="288"/>
      <c r="E227" s="275" t="s">
        <v>435</v>
      </c>
      <c r="G227" s="278">
        <v>3.75</v>
      </c>
      <c r="H227" s="298">
        <v>1.1500000000000001</v>
      </c>
      <c r="I227" s="278">
        <v>0.50600000000000001</v>
      </c>
      <c r="M227" s="295" t="s">
        <v>40</v>
      </c>
      <c r="X227" s="285">
        <f t="shared" ref="X227:X291" si="18">+X226+1</f>
        <v>195</v>
      </c>
      <c r="Y227" s="285">
        <f t="shared" si="17"/>
        <v>1</v>
      </c>
    </row>
    <row r="228" spans="1:25">
      <c r="A228" s="285" t="str">
        <f t="shared" si="16"/>
        <v>Gemüsekulturen (Ganzpflanze)-Zucchini, Ganzpflanze</v>
      </c>
      <c r="B228" s="40" t="s">
        <v>589</v>
      </c>
      <c r="C228" s="40" t="s">
        <v>244</v>
      </c>
      <c r="D228" s="288"/>
      <c r="E228" s="275" t="s">
        <v>435</v>
      </c>
      <c r="G228" s="278">
        <v>2.3000000000000003</v>
      </c>
      <c r="H228" s="298">
        <v>0.6</v>
      </c>
      <c r="I228" s="278">
        <v>0.26400000000000001</v>
      </c>
      <c r="M228" s="295" t="s">
        <v>40</v>
      </c>
      <c r="X228" s="285">
        <f t="shared" si="18"/>
        <v>196</v>
      </c>
      <c r="Y228" s="285">
        <f t="shared" si="17"/>
        <v>1</v>
      </c>
    </row>
    <row r="229" spans="1:25">
      <c r="A229" s="285" t="str">
        <f t="shared" si="16"/>
        <v>Gemüsekulturen (Ganzpflanze)-Zuckermais, Ganzpflanze</v>
      </c>
      <c r="B229" s="40" t="s">
        <v>589</v>
      </c>
      <c r="C229" s="40" t="s">
        <v>245</v>
      </c>
      <c r="D229" s="288"/>
      <c r="E229" s="275" t="s">
        <v>435</v>
      </c>
      <c r="G229" s="278">
        <v>3.17</v>
      </c>
      <c r="H229" s="298">
        <v>1.6</v>
      </c>
      <c r="I229" s="278">
        <v>0.70400000000000007</v>
      </c>
      <c r="M229" s="295" t="s">
        <v>40</v>
      </c>
      <c r="X229" s="285">
        <f t="shared" si="18"/>
        <v>197</v>
      </c>
      <c r="Y229" s="285">
        <f t="shared" si="17"/>
        <v>1</v>
      </c>
    </row>
    <row r="230" spans="1:25">
      <c r="A230" s="285" t="str">
        <f t="shared" si="16"/>
        <v>Gemüsekulturen (Ganzpflanze)-Zwiebel, Bund-, Ganzpflanze</v>
      </c>
      <c r="B230" s="40" t="s">
        <v>589</v>
      </c>
      <c r="C230" s="40" t="s">
        <v>246</v>
      </c>
      <c r="D230" s="288"/>
      <c r="E230" s="275" t="s">
        <v>435</v>
      </c>
      <c r="G230" s="278">
        <v>2</v>
      </c>
      <c r="H230" s="298">
        <v>0.6</v>
      </c>
      <c r="I230" s="278">
        <v>0.26400000000000001</v>
      </c>
      <c r="M230" s="295" t="s">
        <v>40</v>
      </c>
      <c r="X230" s="285">
        <f t="shared" si="18"/>
        <v>198</v>
      </c>
      <c r="Y230" s="285">
        <f t="shared" si="17"/>
        <v>1</v>
      </c>
    </row>
    <row r="231" spans="1:25">
      <c r="A231" s="285" t="str">
        <f t="shared" si="16"/>
        <v>Gemüsekulturen (Ganzpflanze)-Zwiebel, Trocken-, Ganzpflanze</v>
      </c>
      <c r="B231" s="40" t="s">
        <v>589</v>
      </c>
      <c r="C231" s="40" t="s">
        <v>247</v>
      </c>
      <c r="D231" s="288"/>
      <c r="E231" s="275" t="s">
        <v>435</v>
      </c>
      <c r="G231" s="278">
        <v>2.2399999999999998</v>
      </c>
      <c r="H231" s="298">
        <v>0.8</v>
      </c>
      <c r="I231" s="278">
        <v>0.35200000000000004</v>
      </c>
      <c r="M231" s="295" t="s">
        <v>40</v>
      </c>
      <c r="X231" s="285">
        <f t="shared" si="18"/>
        <v>199</v>
      </c>
      <c r="Y231" s="285">
        <f t="shared" si="17"/>
        <v>1</v>
      </c>
    </row>
    <row r="232" spans="1:25">
      <c r="A232" s="285" t="str">
        <f t="shared" si="16"/>
        <v>Erdbeeren-Erdbeeren, Haupterneteprodukt</v>
      </c>
      <c r="B232" s="285" t="s">
        <v>13</v>
      </c>
      <c r="C232" s="40" t="s">
        <v>119</v>
      </c>
      <c r="D232" s="288"/>
      <c r="E232" s="275" t="s">
        <v>435</v>
      </c>
      <c r="G232" s="298">
        <v>1.7000000000000002</v>
      </c>
      <c r="H232" s="298">
        <v>0.5</v>
      </c>
      <c r="I232" s="278">
        <v>0.22000000000000003</v>
      </c>
      <c r="M232" s="295" t="s">
        <v>40</v>
      </c>
      <c r="X232" s="285">
        <f t="shared" si="18"/>
        <v>200</v>
      </c>
      <c r="Y232" s="285">
        <f t="shared" si="17"/>
        <v>1</v>
      </c>
    </row>
    <row r="233" spans="1:25">
      <c r="A233" s="285" t="str">
        <f t="shared" si="16"/>
        <v>Erdbeeren-Erdbeeren, Ganzpflanze</v>
      </c>
      <c r="B233" s="40" t="s">
        <v>13</v>
      </c>
      <c r="C233" s="40" t="s">
        <v>187</v>
      </c>
      <c r="D233" s="288"/>
      <c r="E233" s="275" t="s">
        <v>435</v>
      </c>
      <c r="G233" s="298" t="s">
        <v>9</v>
      </c>
      <c r="H233" s="298">
        <v>0.5</v>
      </c>
      <c r="I233" s="278">
        <v>0.22000000000000003</v>
      </c>
      <c r="M233" s="295" t="s">
        <v>40</v>
      </c>
      <c r="X233" s="285">
        <f t="shared" si="18"/>
        <v>201</v>
      </c>
      <c r="Y233" s="285">
        <f t="shared" si="17"/>
        <v>1</v>
      </c>
    </row>
    <row r="234" spans="1:25">
      <c r="A234" s="285" t="str">
        <f t="shared" si="16"/>
        <v>Grünland (Ganzpflanze)-1 Nutzung (40 dt/ha TM)</v>
      </c>
      <c r="B234" s="40" t="s">
        <v>491</v>
      </c>
      <c r="C234" s="40" t="s">
        <v>498</v>
      </c>
      <c r="D234" s="288">
        <v>35</v>
      </c>
      <c r="E234" s="275" t="s">
        <v>435</v>
      </c>
      <c r="G234" s="298">
        <v>4.8299999999999992</v>
      </c>
      <c r="H234" s="298">
        <v>1.75</v>
      </c>
      <c r="I234" s="285">
        <v>0.77000000000000013</v>
      </c>
      <c r="K234" s="285"/>
      <c r="L234" s="285"/>
      <c r="M234" s="295" t="s">
        <v>40</v>
      </c>
      <c r="N234" s="285" t="s">
        <v>47</v>
      </c>
      <c r="X234" s="285">
        <f t="shared" si="18"/>
        <v>202</v>
      </c>
      <c r="Y234" s="285">
        <f t="shared" si="17"/>
        <v>2</v>
      </c>
    </row>
    <row r="235" spans="1:25">
      <c r="A235" s="285" t="str">
        <f t="shared" si="16"/>
        <v>Grünland (Ganzpflanze)-2 Nutzungen (55 dt/ha TM)</v>
      </c>
      <c r="B235" s="40" t="s">
        <v>491</v>
      </c>
      <c r="C235" s="40" t="s">
        <v>499</v>
      </c>
      <c r="D235" s="288">
        <v>35</v>
      </c>
      <c r="E235" s="275" t="s">
        <v>435</v>
      </c>
      <c r="G235" s="298">
        <v>6.37</v>
      </c>
      <c r="H235" s="298">
        <v>2.2749999999999999</v>
      </c>
      <c r="I235" s="285">
        <v>1.0149999999999999</v>
      </c>
      <c r="K235" s="285"/>
      <c r="L235" s="285"/>
      <c r="M235" s="295" t="s">
        <v>40</v>
      </c>
      <c r="N235" s="285" t="s">
        <v>47</v>
      </c>
      <c r="X235" s="285">
        <f t="shared" si="18"/>
        <v>203</v>
      </c>
      <c r="Y235" s="285">
        <f t="shared" si="17"/>
        <v>2</v>
      </c>
    </row>
    <row r="236" spans="1:25">
      <c r="A236" s="285" t="str">
        <f t="shared" si="16"/>
        <v>Grünland (Ganzpflanze)-3 Nutzungen (80 dt/ha TM)</v>
      </c>
      <c r="B236" s="40" t="s">
        <v>491</v>
      </c>
      <c r="C236" s="40" t="s">
        <v>500</v>
      </c>
      <c r="D236" s="288">
        <v>35</v>
      </c>
      <c r="E236" s="275" t="s">
        <v>435</v>
      </c>
      <c r="G236" s="298">
        <v>8.4</v>
      </c>
      <c r="H236" s="298">
        <v>2.4849999999999999</v>
      </c>
      <c r="I236" s="285">
        <v>1.085</v>
      </c>
      <c r="K236" s="285"/>
      <c r="L236" s="285"/>
      <c r="M236" s="295" t="s">
        <v>40</v>
      </c>
      <c r="N236" s="285" t="s">
        <v>47</v>
      </c>
      <c r="X236" s="285">
        <f t="shared" si="18"/>
        <v>204</v>
      </c>
      <c r="Y236" s="285">
        <f t="shared" si="17"/>
        <v>2</v>
      </c>
    </row>
    <row r="237" spans="1:25">
      <c r="A237" s="285" t="str">
        <f t="shared" si="16"/>
        <v>Grünland (Ganzpflanze)-4 Nutzungen (90 dt/ha TM)</v>
      </c>
      <c r="B237" s="40" t="s">
        <v>491</v>
      </c>
      <c r="C237" s="40" t="s">
        <v>501</v>
      </c>
      <c r="D237" s="288">
        <v>35</v>
      </c>
      <c r="E237" s="275" t="s">
        <v>435</v>
      </c>
      <c r="G237" s="298">
        <v>9.4500000000000011</v>
      </c>
      <c r="H237" s="298">
        <v>2.8350000000000004</v>
      </c>
      <c r="I237" s="285">
        <v>1.26</v>
      </c>
      <c r="K237" s="285"/>
      <c r="L237" s="285"/>
      <c r="M237" s="295" t="s">
        <v>40</v>
      </c>
      <c r="N237" s="288" t="s">
        <v>47</v>
      </c>
      <c r="X237" s="285">
        <f t="shared" si="18"/>
        <v>205</v>
      </c>
      <c r="Y237" s="285">
        <f t="shared" si="17"/>
        <v>2</v>
      </c>
    </row>
    <row r="238" spans="1:25">
      <c r="A238" s="285" t="str">
        <f t="shared" si="16"/>
        <v>Grünland (Ganzpflanze)-5 Nutzungen (110 dt/ha TM)</v>
      </c>
      <c r="B238" s="40" t="s">
        <v>491</v>
      </c>
      <c r="C238" s="40" t="s">
        <v>502</v>
      </c>
      <c r="D238" s="288">
        <v>35</v>
      </c>
      <c r="E238" s="275" t="s">
        <v>435</v>
      </c>
      <c r="G238" s="298">
        <v>9.8000000000000007</v>
      </c>
      <c r="H238" s="298">
        <v>3.0449999999999999</v>
      </c>
      <c r="I238" s="285">
        <v>1.33</v>
      </c>
      <c r="K238" s="285"/>
      <c r="L238" s="285"/>
      <c r="M238" s="295" t="s">
        <v>40</v>
      </c>
      <c r="N238" s="288" t="s">
        <v>47</v>
      </c>
      <c r="X238" s="285">
        <f t="shared" si="18"/>
        <v>206</v>
      </c>
      <c r="Y238" s="285">
        <f t="shared" si="17"/>
        <v>2</v>
      </c>
    </row>
    <row r="239" spans="1:25">
      <c r="A239" s="285" t="str">
        <f t="shared" si="16"/>
        <v>Einzelfuttermittel-Altbrot</v>
      </c>
      <c r="B239" s="40" t="s">
        <v>15</v>
      </c>
      <c r="C239" s="40" t="s">
        <v>484</v>
      </c>
      <c r="D239" s="288">
        <v>65</v>
      </c>
      <c r="E239" s="275" t="s">
        <v>435</v>
      </c>
      <c r="G239" s="298">
        <v>15.6</v>
      </c>
      <c r="H239" s="298">
        <v>1.95</v>
      </c>
      <c r="I239" s="285">
        <v>0.84500000000000008</v>
      </c>
      <c r="J239" s="299"/>
      <c r="K239" s="299"/>
      <c r="L239" s="299"/>
      <c r="M239" s="285" t="s">
        <v>47</v>
      </c>
      <c r="X239" s="285">
        <f t="shared" si="18"/>
        <v>207</v>
      </c>
      <c r="Y239" s="285">
        <f t="shared" si="17"/>
        <v>1</v>
      </c>
    </row>
    <row r="240" spans="1:25">
      <c r="A240" s="285" t="str">
        <f t="shared" si="16"/>
        <v>Einzelfuttermittel-Apfeltrester</v>
      </c>
      <c r="B240" s="40" t="s">
        <v>15</v>
      </c>
      <c r="C240" s="308" t="s">
        <v>438</v>
      </c>
      <c r="D240" s="288">
        <v>22</v>
      </c>
      <c r="E240" s="275" t="s">
        <v>435</v>
      </c>
      <c r="G240" s="298">
        <v>2.9260000000000002</v>
      </c>
      <c r="H240" s="298">
        <v>0.88</v>
      </c>
      <c r="I240" s="285">
        <v>0.39599999999999996</v>
      </c>
      <c r="J240" s="299"/>
      <c r="K240" s="299"/>
      <c r="L240" s="299"/>
      <c r="M240" s="285" t="s">
        <v>47</v>
      </c>
      <c r="X240" s="285">
        <f t="shared" si="18"/>
        <v>208</v>
      </c>
      <c r="Y240" s="285">
        <f t="shared" si="17"/>
        <v>1</v>
      </c>
    </row>
    <row r="241" spans="1:25">
      <c r="A241" s="285" t="str">
        <f t="shared" si="16"/>
        <v>Einzelfuttermittel-Bierhefe, flüssig</v>
      </c>
      <c r="B241" s="40" t="s">
        <v>15</v>
      </c>
      <c r="C241" s="40" t="s">
        <v>439</v>
      </c>
      <c r="D241" s="288">
        <v>10</v>
      </c>
      <c r="E241" s="275" t="s">
        <v>435</v>
      </c>
      <c r="G241" s="298">
        <v>8.4</v>
      </c>
      <c r="H241" s="298">
        <v>2.6</v>
      </c>
      <c r="I241" s="285">
        <v>1.1400000000000001</v>
      </c>
      <c r="J241" s="299"/>
      <c r="K241" s="299"/>
      <c r="L241" s="299"/>
      <c r="M241" s="285" t="s">
        <v>47</v>
      </c>
      <c r="X241" s="285">
        <f t="shared" si="18"/>
        <v>209</v>
      </c>
      <c r="Y241" s="285">
        <f t="shared" si="17"/>
        <v>1</v>
      </c>
    </row>
    <row r="242" spans="1:25">
      <c r="A242" s="285" t="str">
        <f t="shared" si="16"/>
        <v>Einzelfuttermittel-Biertreber, siliert</v>
      </c>
      <c r="B242" s="40" t="s">
        <v>15</v>
      </c>
      <c r="C242" s="40" t="s">
        <v>440</v>
      </c>
      <c r="D242" s="288">
        <v>25</v>
      </c>
      <c r="E242" s="275" t="s">
        <v>435</v>
      </c>
      <c r="G242" s="298">
        <v>10</v>
      </c>
      <c r="H242" s="298">
        <v>3.4249999999999994</v>
      </c>
      <c r="I242" s="285">
        <v>1.5</v>
      </c>
      <c r="J242" s="299"/>
      <c r="K242" s="299"/>
      <c r="L242" s="299"/>
      <c r="M242" s="285" t="s">
        <v>47</v>
      </c>
      <c r="X242" s="285">
        <f t="shared" si="18"/>
        <v>210</v>
      </c>
      <c r="Y242" s="285">
        <f t="shared" si="17"/>
        <v>1</v>
      </c>
    </row>
    <row r="243" spans="1:25">
      <c r="A243" s="285" t="str">
        <f t="shared" si="16"/>
        <v>Einzelfuttermittel-CCM</v>
      </c>
      <c r="B243" s="40" t="s">
        <v>15</v>
      </c>
      <c r="C243" s="40" t="s">
        <v>441</v>
      </c>
      <c r="D243" s="288">
        <v>60</v>
      </c>
      <c r="E243" s="275" t="s">
        <v>435</v>
      </c>
      <c r="G243" s="298">
        <v>10.08</v>
      </c>
      <c r="H243" s="298">
        <v>4.0799999999999992</v>
      </c>
      <c r="I243" s="285">
        <v>1.7999999999999998</v>
      </c>
      <c r="J243" s="299"/>
      <c r="K243" s="299"/>
      <c r="L243" s="299"/>
      <c r="M243" s="285" t="s">
        <v>47</v>
      </c>
      <c r="X243" s="285">
        <f t="shared" si="18"/>
        <v>211</v>
      </c>
      <c r="Y243" s="285">
        <f t="shared" si="17"/>
        <v>1</v>
      </c>
    </row>
    <row r="244" spans="1:25">
      <c r="A244" s="285" t="str">
        <f t="shared" si="16"/>
        <v>Einzelfuttermittel-Fischmehl</v>
      </c>
      <c r="B244" s="40" t="s">
        <v>15</v>
      </c>
      <c r="C244" s="40" t="s">
        <v>442</v>
      </c>
      <c r="D244" s="288">
        <v>91</v>
      </c>
      <c r="E244" s="275" t="s">
        <v>435</v>
      </c>
      <c r="G244" s="298">
        <v>91.727999999999994</v>
      </c>
      <c r="H244" s="298">
        <v>68.795999999999992</v>
      </c>
      <c r="I244" s="285">
        <v>30.302999999999997</v>
      </c>
      <c r="J244" s="299"/>
      <c r="K244" s="299"/>
      <c r="L244" s="299"/>
      <c r="M244" s="285" t="s">
        <v>47</v>
      </c>
      <c r="X244" s="285">
        <f t="shared" si="18"/>
        <v>212</v>
      </c>
      <c r="Y244" s="285">
        <f t="shared" si="17"/>
        <v>1</v>
      </c>
    </row>
    <row r="245" spans="1:25">
      <c r="A245" s="285" t="str">
        <f t="shared" si="16"/>
        <v>Einzelfuttermittel-Getreideschlempe, frisch (Weizen)</v>
      </c>
      <c r="B245" s="40" t="s">
        <v>15</v>
      </c>
      <c r="C245" s="40" t="s">
        <v>443</v>
      </c>
      <c r="D245" s="288">
        <v>60</v>
      </c>
      <c r="E245" s="275" t="s">
        <v>435</v>
      </c>
      <c r="G245" s="298">
        <v>34.559999999999995</v>
      </c>
      <c r="H245" s="298">
        <v>6.9</v>
      </c>
      <c r="I245" s="285">
        <v>3</v>
      </c>
      <c r="J245" s="299"/>
      <c r="K245" s="299"/>
      <c r="L245" s="299"/>
      <c r="M245" s="285" t="s">
        <v>47</v>
      </c>
      <c r="X245" s="285">
        <f t="shared" si="18"/>
        <v>213</v>
      </c>
      <c r="Y245" s="285">
        <f t="shared" si="17"/>
        <v>1</v>
      </c>
    </row>
    <row r="246" spans="1:25">
      <c r="A246" s="285" t="str">
        <f t="shared" si="16"/>
        <v>Einzelfuttermittel-Getreideschlempe, getrocknet (Weizen)</v>
      </c>
      <c r="B246" s="40" t="s">
        <v>15</v>
      </c>
      <c r="C246" s="40" t="s">
        <v>444</v>
      </c>
      <c r="D246" s="288">
        <v>92</v>
      </c>
      <c r="E246" s="275" t="s">
        <v>435</v>
      </c>
      <c r="G246" s="298">
        <v>56.211999999999996</v>
      </c>
      <c r="H246" s="298">
        <v>18.952000000000002</v>
      </c>
      <c r="I246" s="285">
        <v>8.3719999999999999</v>
      </c>
      <c r="J246" s="299"/>
      <c r="K246" s="299"/>
      <c r="L246" s="299"/>
      <c r="M246" s="285" t="s">
        <v>47</v>
      </c>
      <c r="X246" s="285">
        <f t="shared" si="18"/>
        <v>214</v>
      </c>
      <c r="Y246" s="285">
        <f t="shared" si="17"/>
        <v>1</v>
      </c>
    </row>
    <row r="247" spans="1:25">
      <c r="A247" s="285" t="str">
        <f t="shared" si="16"/>
        <v>Einzelfuttermittel-Haferschälkleie</v>
      </c>
      <c r="B247" s="40" t="s">
        <v>15</v>
      </c>
      <c r="C247" s="40" t="s">
        <v>445</v>
      </c>
      <c r="D247" s="288">
        <v>90</v>
      </c>
      <c r="E247" s="275" t="s">
        <v>435</v>
      </c>
      <c r="G247" s="298">
        <v>10.079999999999998</v>
      </c>
      <c r="H247" s="298">
        <v>3.5100000000000007</v>
      </c>
      <c r="I247" s="285">
        <v>1.5299999999999998</v>
      </c>
      <c r="J247" s="299"/>
      <c r="K247" s="299"/>
      <c r="L247" s="299"/>
      <c r="M247" s="285" t="s">
        <v>47</v>
      </c>
      <c r="X247" s="285">
        <f t="shared" si="18"/>
        <v>215</v>
      </c>
      <c r="Y247" s="285">
        <f t="shared" si="17"/>
        <v>1</v>
      </c>
    </row>
    <row r="248" spans="1:25">
      <c r="A248" s="285" t="str">
        <f t="shared" si="16"/>
        <v>Einzelfuttermittel-Kartoffeleiweiß</v>
      </c>
      <c r="B248" s="40" t="s">
        <v>15</v>
      </c>
      <c r="C248" s="40" t="s">
        <v>446</v>
      </c>
      <c r="D248" s="288">
        <v>90</v>
      </c>
      <c r="E248" s="275" t="s">
        <v>435</v>
      </c>
      <c r="G248" s="298">
        <v>120.96000000000001</v>
      </c>
      <c r="H248" s="298">
        <v>10.35</v>
      </c>
      <c r="I248" s="285">
        <v>4.5</v>
      </c>
      <c r="J248" s="299"/>
      <c r="K248" s="299"/>
      <c r="L248" s="299"/>
      <c r="M248" s="285" t="s">
        <v>47</v>
      </c>
      <c r="X248" s="285">
        <f t="shared" si="18"/>
        <v>216</v>
      </c>
      <c r="Y248" s="285">
        <f t="shared" si="17"/>
        <v>1</v>
      </c>
    </row>
    <row r="249" spans="1:25">
      <c r="A249" s="285" t="str">
        <f t="shared" si="16"/>
        <v>Einzelfuttermittel-Kartoffelpülpe, siliert</v>
      </c>
      <c r="B249" s="40" t="s">
        <v>15</v>
      </c>
      <c r="C249" s="40" t="s">
        <v>447</v>
      </c>
      <c r="D249" s="288">
        <v>18</v>
      </c>
      <c r="E249" s="275" t="s">
        <v>435</v>
      </c>
      <c r="G249" s="298">
        <v>1.4040000000000004</v>
      </c>
      <c r="H249" s="298">
        <v>1.1520000000000001</v>
      </c>
      <c r="I249" s="285">
        <v>0.504</v>
      </c>
      <c r="J249" s="299"/>
      <c r="K249" s="299"/>
      <c r="L249" s="299"/>
      <c r="M249" s="285" t="s">
        <v>47</v>
      </c>
      <c r="X249" s="285">
        <f t="shared" si="18"/>
        <v>217</v>
      </c>
      <c r="Y249" s="285">
        <f t="shared" si="17"/>
        <v>1</v>
      </c>
    </row>
    <row r="250" spans="1:25">
      <c r="A250" s="285" t="str">
        <f t="shared" si="16"/>
        <v>Einzelfuttermittel-Kartoffelschlempe, frisch</v>
      </c>
      <c r="B250" s="40" t="s">
        <v>15</v>
      </c>
      <c r="C250" s="40" t="s">
        <v>448</v>
      </c>
      <c r="D250" s="288">
        <v>5.5</v>
      </c>
      <c r="E250" s="275" t="s">
        <v>435</v>
      </c>
      <c r="G250" s="298">
        <v>2.9039999999999999</v>
      </c>
      <c r="H250" s="298">
        <v>0.84150000000000003</v>
      </c>
      <c r="I250" s="285">
        <v>0.37399999999999994</v>
      </c>
      <c r="J250" s="299"/>
      <c r="K250" s="299"/>
      <c r="L250" s="299"/>
      <c r="M250" s="285" t="s">
        <v>47</v>
      </c>
      <c r="X250" s="285">
        <f t="shared" si="18"/>
        <v>218</v>
      </c>
      <c r="Y250" s="285">
        <f t="shared" si="17"/>
        <v>1</v>
      </c>
    </row>
    <row r="251" spans="1:25">
      <c r="A251" s="285" t="str">
        <f t="shared" si="16"/>
        <v>Einzelfuttermittel-Leinextraktionsschrot</v>
      </c>
      <c r="B251" s="40" t="s">
        <v>15</v>
      </c>
      <c r="C251" s="40" t="s">
        <v>449</v>
      </c>
      <c r="D251" s="288">
        <v>89</v>
      </c>
      <c r="E251" s="275" t="s">
        <v>435</v>
      </c>
      <c r="G251" s="298">
        <v>53.488999999999997</v>
      </c>
      <c r="H251" s="298">
        <v>19.580000000000002</v>
      </c>
      <c r="I251" s="285">
        <v>8.6329999999999991</v>
      </c>
      <c r="J251" s="299"/>
      <c r="K251" s="299"/>
      <c r="L251" s="299"/>
      <c r="M251" s="285" t="s">
        <v>47</v>
      </c>
      <c r="X251" s="285">
        <f t="shared" si="18"/>
        <v>219</v>
      </c>
      <c r="Y251" s="285">
        <f t="shared" si="17"/>
        <v>1</v>
      </c>
    </row>
    <row r="252" spans="1:25">
      <c r="A252" s="285" t="str">
        <f t="shared" si="16"/>
        <v>Einzelfuttermittel-Leinkuchen</v>
      </c>
      <c r="B252" s="40" t="s">
        <v>15</v>
      </c>
      <c r="C252" s="40" t="s">
        <v>450</v>
      </c>
      <c r="D252" s="288">
        <v>90</v>
      </c>
      <c r="E252" s="275" t="s">
        <v>435</v>
      </c>
      <c r="G252" s="298">
        <v>53.280000000000008</v>
      </c>
      <c r="H252" s="298">
        <v>18.540000000000003</v>
      </c>
      <c r="I252" s="285">
        <v>8.19</v>
      </c>
      <c r="J252" s="299"/>
      <c r="K252" s="299"/>
      <c r="L252" s="299"/>
      <c r="M252" s="285" t="s">
        <v>47</v>
      </c>
      <c r="X252" s="285">
        <f t="shared" si="18"/>
        <v>220</v>
      </c>
      <c r="Y252" s="285">
        <f t="shared" si="17"/>
        <v>1</v>
      </c>
    </row>
    <row r="253" spans="1:25">
      <c r="A253" s="285" t="str">
        <f t="shared" si="16"/>
        <v>Einzelfuttermittel-Luzernegrünmehl</v>
      </c>
      <c r="B253" s="40" t="s">
        <v>15</v>
      </c>
      <c r="C253" s="40" t="s">
        <v>451</v>
      </c>
      <c r="D253" s="288">
        <v>90</v>
      </c>
      <c r="E253" s="275" t="s">
        <v>435</v>
      </c>
      <c r="G253" s="298">
        <v>26.640000000000004</v>
      </c>
      <c r="H253" s="298">
        <v>7.2</v>
      </c>
      <c r="I253" s="285">
        <v>3.1500000000000004</v>
      </c>
      <c r="J253" s="299"/>
      <c r="K253" s="299"/>
      <c r="L253" s="299"/>
      <c r="M253" s="285" t="s">
        <v>47</v>
      </c>
      <c r="X253" s="285">
        <f t="shared" si="18"/>
        <v>221</v>
      </c>
      <c r="Y253" s="285">
        <f t="shared" si="17"/>
        <v>1</v>
      </c>
    </row>
    <row r="254" spans="1:25">
      <c r="A254" s="285" t="str">
        <f t="shared" si="16"/>
        <v>Einzelfuttermittel-Magermilch, frisch</v>
      </c>
      <c r="B254" s="40" t="s">
        <v>15</v>
      </c>
      <c r="C254" s="40" t="s">
        <v>452</v>
      </c>
      <c r="D254" s="288">
        <v>8.5</v>
      </c>
      <c r="E254" s="275" t="s">
        <v>435</v>
      </c>
      <c r="G254" s="298">
        <v>4.8959999999999999</v>
      </c>
      <c r="H254" s="298">
        <v>1.9464999999999999</v>
      </c>
      <c r="I254" s="285">
        <v>0.85849999999999993</v>
      </c>
      <c r="J254" s="299"/>
      <c r="K254" s="299"/>
      <c r="L254" s="299"/>
      <c r="M254" s="285" t="s">
        <v>47</v>
      </c>
      <c r="X254" s="285">
        <f t="shared" si="18"/>
        <v>222</v>
      </c>
      <c r="Y254" s="285">
        <f t="shared" si="17"/>
        <v>1</v>
      </c>
    </row>
    <row r="255" spans="1:25">
      <c r="A255" s="285" t="str">
        <f t="shared" si="16"/>
        <v>Einzelfuttermittel-Maiskeimextraktionsschrot (aus der Stärkeindustrie)</v>
      </c>
      <c r="B255" s="40" t="s">
        <v>15</v>
      </c>
      <c r="C255" s="40" t="s">
        <v>453</v>
      </c>
      <c r="D255" s="288">
        <v>89</v>
      </c>
      <c r="E255" s="275" t="s">
        <v>435</v>
      </c>
      <c r="G255" s="298">
        <v>35.6</v>
      </c>
      <c r="H255" s="298">
        <v>14.24</v>
      </c>
      <c r="I255" s="285">
        <v>6.3189999999999991</v>
      </c>
      <c r="J255" s="299"/>
      <c r="K255" s="299"/>
      <c r="L255" s="299"/>
      <c r="M255" s="285" t="s">
        <v>47</v>
      </c>
      <c r="X255" s="285">
        <f t="shared" si="18"/>
        <v>223</v>
      </c>
      <c r="Y255" s="285">
        <f t="shared" si="17"/>
        <v>1</v>
      </c>
    </row>
    <row r="256" spans="1:25">
      <c r="A256" s="285" t="str">
        <f t="shared" si="16"/>
        <v>Einzelfuttermittel-Maiskleberfutter (23-35 % RP)</v>
      </c>
      <c r="B256" s="40" t="s">
        <v>15</v>
      </c>
      <c r="C256" s="40" t="s">
        <v>454</v>
      </c>
      <c r="D256" s="288">
        <v>90</v>
      </c>
      <c r="E256" s="275" t="s">
        <v>435</v>
      </c>
      <c r="G256" s="298">
        <v>36</v>
      </c>
      <c r="H256" s="298">
        <v>17.55</v>
      </c>
      <c r="I256" s="285">
        <v>7.7399999999999993</v>
      </c>
      <c r="J256" s="299"/>
      <c r="K256" s="299"/>
      <c r="L256" s="299"/>
      <c r="M256" s="285" t="s">
        <v>47</v>
      </c>
      <c r="X256" s="285">
        <f t="shared" si="18"/>
        <v>224</v>
      </c>
      <c r="Y256" s="285">
        <f t="shared" si="17"/>
        <v>1</v>
      </c>
    </row>
    <row r="257" spans="1:25">
      <c r="A257" s="285" t="str">
        <f t="shared" si="16"/>
        <v>Einzelfuttermittel-Malzkeime</v>
      </c>
      <c r="B257" s="40" t="s">
        <v>15</v>
      </c>
      <c r="C257" s="40" t="s">
        <v>455</v>
      </c>
      <c r="D257" s="288">
        <v>92</v>
      </c>
      <c r="E257" s="275" t="s">
        <v>435</v>
      </c>
      <c r="G257" s="298">
        <v>43.423999999999999</v>
      </c>
      <c r="H257" s="298">
        <v>16.835999999999999</v>
      </c>
      <c r="I257" s="285">
        <v>7.452</v>
      </c>
      <c r="J257" s="299"/>
      <c r="K257" s="299"/>
      <c r="L257" s="299"/>
      <c r="M257" s="285" t="s">
        <v>47</v>
      </c>
      <c r="X257" s="285">
        <f t="shared" si="18"/>
        <v>225</v>
      </c>
      <c r="Y257" s="285">
        <f t="shared" si="17"/>
        <v>1</v>
      </c>
    </row>
    <row r="258" spans="1:25">
      <c r="A258" s="285" t="str">
        <f t="shared" si="16"/>
        <v>Einzelfuttermittel-Maniok</v>
      </c>
      <c r="B258" s="40" t="s">
        <v>15</v>
      </c>
      <c r="C258" s="40" t="s">
        <v>456</v>
      </c>
      <c r="D258" s="288">
        <v>88</v>
      </c>
      <c r="E258" s="275" t="s">
        <v>435</v>
      </c>
      <c r="G258" s="298">
        <v>3.7839999999999998</v>
      </c>
      <c r="H258" s="298">
        <v>2.024</v>
      </c>
      <c r="I258" s="285">
        <v>0.88</v>
      </c>
      <c r="J258" s="299"/>
      <c r="K258" s="299"/>
      <c r="L258" s="299"/>
      <c r="M258" s="285" t="s">
        <v>47</v>
      </c>
      <c r="X258" s="285">
        <f t="shared" si="18"/>
        <v>226</v>
      </c>
      <c r="Y258" s="285">
        <f t="shared" si="17"/>
        <v>1</v>
      </c>
    </row>
    <row r="259" spans="1:25">
      <c r="A259" s="285" t="str">
        <f t="shared" si="16"/>
        <v>Einzelfuttermittel-Melasseschnitzel</v>
      </c>
      <c r="B259" s="40" t="s">
        <v>15</v>
      </c>
      <c r="C259" s="40" t="s">
        <v>457</v>
      </c>
      <c r="D259" s="288">
        <v>91</v>
      </c>
      <c r="E259" s="275" t="s">
        <v>435</v>
      </c>
      <c r="G259" s="298">
        <v>14.56</v>
      </c>
      <c r="H259" s="298">
        <v>1.6379999999999999</v>
      </c>
      <c r="I259" s="285">
        <v>0.72799999999999998</v>
      </c>
      <c r="J259" s="299"/>
      <c r="K259" s="299"/>
      <c r="L259" s="299"/>
      <c r="M259" s="285" t="s">
        <v>47</v>
      </c>
      <c r="X259" s="285">
        <f t="shared" si="18"/>
        <v>227</v>
      </c>
      <c r="Y259" s="285">
        <f t="shared" si="17"/>
        <v>1</v>
      </c>
    </row>
    <row r="260" spans="1:25">
      <c r="A260" s="285" t="str">
        <f t="shared" si="16"/>
        <v>Einzelfuttermittel-Molke, Permeat</v>
      </c>
      <c r="B260" s="40" t="s">
        <v>15</v>
      </c>
      <c r="C260" s="40" t="s">
        <v>458</v>
      </c>
      <c r="D260" s="288">
        <v>5</v>
      </c>
      <c r="E260" s="275" t="s">
        <v>435</v>
      </c>
      <c r="G260" s="298">
        <v>0.33500000000000002</v>
      </c>
      <c r="H260" s="298">
        <v>1.5349999999999999</v>
      </c>
      <c r="I260" s="285">
        <v>0.67500000000000004</v>
      </c>
      <c r="J260" s="299"/>
      <c r="K260" s="299"/>
      <c r="L260" s="299"/>
      <c r="M260" s="285" t="s">
        <v>47</v>
      </c>
      <c r="X260" s="285">
        <f t="shared" si="18"/>
        <v>228</v>
      </c>
      <c r="Y260" s="285">
        <f t="shared" si="17"/>
        <v>1</v>
      </c>
    </row>
    <row r="261" spans="1:25">
      <c r="A261" s="285" t="str">
        <f t="shared" si="16"/>
        <v>Einzelfuttermittel-Pressschnitzel, siliert</v>
      </c>
      <c r="B261" s="40" t="s">
        <v>15</v>
      </c>
      <c r="C261" s="40" t="s">
        <v>459</v>
      </c>
      <c r="D261" s="288">
        <v>27</v>
      </c>
      <c r="E261" s="275" t="s">
        <v>435</v>
      </c>
      <c r="G261" s="298">
        <v>3.6719999999999997</v>
      </c>
      <c r="H261" s="298">
        <v>0.621</v>
      </c>
      <c r="I261" s="285">
        <v>0.27</v>
      </c>
      <c r="J261" s="299"/>
      <c r="K261" s="299"/>
      <c r="L261" s="299"/>
      <c r="M261" s="285" t="s">
        <v>47</v>
      </c>
      <c r="X261" s="285">
        <f t="shared" si="18"/>
        <v>229</v>
      </c>
      <c r="Y261" s="285">
        <f t="shared" si="17"/>
        <v>1</v>
      </c>
    </row>
    <row r="262" spans="1:25">
      <c r="A262" s="285" t="str">
        <f t="shared" si="16"/>
        <v>Einzelfuttermittel-Rapsextraktionsschrot</v>
      </c>
      <c r="B262" s="40" t="s">
        <v>15</v>
      </c>
      <c r="C262" s="40" t="s">
        <v>460</v>
      </c>
      <c r="D262" s="288">
        <v>89</v>
      </c>
      <c r="E262" s="275" t="s">
        <v>435</v>
      </c>
      <c r="G262" s="298">
        <v>54.29</v>
      </c>
      <c r="H262" s="298">
        <v>24.475000000000001</v>
      </c>
      <c r="I262" s="285">
        <v>10.769</v>
      </c>
      <c r="J262" s="299"/>
      <c r="K262" s="299"/>
      <c r="L262" s="299"/>
      <c r="M262" s="285" t="s">
        <v>47</v>
      </c>
      <c r="X262" s="285">
        <f t="shared" si="18"/>
        <v>230</v>
      </c>
      <c r="Y262" s="285">
        <f t="shared" si="17"/>
        <v>1</v>
      </c>
    </row>
    <row r="263" spans="1:25">
      <c r="A263" s="285" t="str">
        <f t="shared" si="16"/>
        <v>Einzelfuttermittel-Rapskuchen, fettarm</v>
      </c>
      <c r="B263" s="40" t="s">
        <v>15</v>
      </c>
      <c r="C263" s="40" t="s">
        <v>461</v>
      </c>
      <c r="D263" s="288">
        <v>90</v>
      </c>
      <c r="E263" s="275" t="s">
        <v>435</v>
      </c>
      <c r="G263" s="298">
        <v>52.739999999999995</v>
      </c>
      <c r="H263" s="298">
        <v>24.750000000000004</v>
      </c>
      <c r="I263" s="285">
        <v>10.89</v>
      </c>
      <c r="J263" s="299"/>
      <c r="K263" s="299"/>
      <c r="L263" s="299"/>
      <c r="M263" s="285" t="s">
        <v>47</v>
      </c>
      <c r="X263" s="285">
        <f t="shared" si="18"/>
        <v>231</v>
      </c>
      <c r="Y263" s="285">
        <f t="shared" si="17"/>
        <v>1</v>
      </c>
    </row>
    <row r="264" spans="1:25">
      <c r="A264" s="285" t="str">
        <f t="shared" si="16"/>
        <v>Einzelfuttermittel-Roggengrießkleie</v>
      </c>
      <c r="B264" s="40" t="s">
        <v>15</v>
      </c>
      <c r="C264" s="40" t="s">
        <v>462</v>
      </c>
      <c r="D264" s="288">
        <v>88</v>
      </c>
      <c r="E264" s="275" t="s">
        <v>435</v>
      </c>
      <c r="G264" s="298">
        <v>22.527999999999999</v>
      </c>
      <c r="H264" s="298">
        <v>20.151999999999997</v>
      </c>
      <c r="I264" s="285">
        <v>8.8879999999999999</v>
      </c>
      <c r="J264" s="299"/>
      <c r="K264" s="299"/>
      <c r="L264" s="299"/>
      <c r="M264" s="285" t="s">
        <v>47</v>
      </c>
      <c r="X264" s="285">
        <f t="shared" si="18"/>
        <v>232</v>
      </c>
      <c r="Y264" s="285">
        <f t="shared" si="17"/>
        <v>1</v>
      </c>
    </row>
    <row r="265" spans="1:25">
      <c r="A265" s="285" t="str">
        <f t="shared" si="16"/>
        <v>Einzelfuttermittel-Roggenkleie</v>
      </c>
      <c r="B265" s="40" t="s">
        <v>15</v>
      </c>
      <c r="C265" s="40" t="s">
        <v>463</v>
      </c>
      <c r="D265" s="288">
        <v>88</v>
      </c>
      <c r="E265" s="275" t="s">
        <v>435</v>
      </c>
      <c r="G265" s="298">
        <v>22.792000000000002</v>
      </c>
      <c r="H265" s="298">
        <v>22.352</v>
      </c>
      <c r="I265" s="285">
        <v>9.8559999999999981</v>
      </c>
      <c r="J265" s="299"/>
      <c r="K265" s="299"/>
      <c r="L265" s="299"/>
      <c r="M265" s="285" t="s">
        <v>47</v>
      </c>
      <c r="X265" s="285">
        <f t="shared" si="18"/>
        <v>233</v>
      </c>
      <c r="Y265" s="285">
        <f t="shared" si="17"/>
        <v>1</v>
      </c>
    </row>
    <row r="266" spans="1:25">
      <c r="A266" s="285" t="str">
        <f t="shared" si="16"/>
        <v>Einzelfuttermittel-Rübenkleinteile</v>
      </c>
      <c r="B266" s="40" t="s">
        <v>15</v>
      </c>
      <c r="C266" s="40" t="s">
        <v>464</v>
      </c>
      <c r="D266" s="288">
        <v>17</v>
      </c>
      <c r="E266" s="275" t="s">
        <v>435</v>
      </c>
      <c r="G266" s="298">
        <v>2.04</v>
      </c>
      <c r="H266" s="298">
        <v>0.81600000000000006</v>
      </c>
      <c r="I266" s="285">
        <v>0.35700000000000004</v>
      </c>
      <c r="J266" s="299"/>
      <c r="K266" s="299"/>
      <c r="L266" s="299"/>
      <c r="M266" s="285" t="s">
        <v>47</v>
      </c>
      <c r="X266" s="285">
        <f t="shared" si="18"/>
        <v>234</v>
      </c>
      <c r="Y266" s="285">
        <f t="shared" si="17"/>
        <v>1</v>
      </c>
    </row>
    <row r="267" spans="1:25">
      <c r="A267" s="285" t="str">
        <f t="shared" si="16"/>
        <v>Einzelfuttermittel-Sojaextraktionsschrot 48 % RP (HP, aus geschälter Saat)</v>
      </c>
      <c r="B267" s="40" t="s">
        <v>15</v>
      </c>
      <c r="C267" s="40" t="s">
        <v>465</v>
      </c>
      <c r="D267" s="288">
        <v>88</v>
      </c>
      <c r="E267" s="275" t="s">
        <v>435</v>
      </c>
      <c r="G267" s="298">
        <v>76.736000000000004</v>
      </c>
      <c r="H267" s="298">
        <v>15.135999999999999</v>
      </c>
      <c r="I267" s="285">
        <v>6.6879999999999997</v>
      </c>
      <c r="J267" s="299"/>
      <c r="K267" s="299"/>
      <c r="L267" s="299"/>
      <c r="M267" s="285" t="s">
        <v>47</v>
      </c>
      <c r="X267" s="285">
        <f t="shared" si="18"/>
        <v>235</v>
      </c>
      <c r="Y267" s="285">
        <f t="shared" si="17"/>
        <v>1</v>
      </c>
    </row>
    <row r="268" spans="1:25">
      <c r="A268" s="285" t="str">
        <f t="shared" si="16"/>
        <v>Einzelfuttermittel-Sojaextraktionsschrot 44 % RP (aus ungeschälter Saat)</v>
      </c>
      <c r="B268" s="40" t="s">
        <v>15</v>
      </c>
      <c r="C268" s="40" t="s">
        <v>466</v>
      </c>
      <c r="D268" s="288">
        <v>88</v>
      </c>
      <c r="E268" s="275" t="s">
        <v>435</v>
      </c>
      <c r="G268" s="298">
        <v>70.400000000000006</v>
      </c>
      <c r="H268" s="298">
        <v>14.695999999999998</v>
      </c>
      <c r="I268" s="285">
        <v>6.5120000000000005</v>
      </c>
      <c r="J268" s="299"/>
      <c r="K268" s="299"/>
      <c r="L268" s="299"/>
      <c r="M268" s="285" t="s">
        <v>47</v>
      </c>
      <c r="X268" s="285">
        <f t="shared" si="18"/>
        <v>236</v>
      </c>
      <c r="Y268" s="285">
        <f t="shared" si="17"/>
        <v>1</v>
      </c>
    </row>
    <row r="269" spans="1:25">
      <c r="A269" s="285" t="str">
        <f t="shared" si="16"/>
        <v>Einzelfuttermittel-Sojaschalen</v>
      </c>
      <c r="B269" s="40" t="s">
        <v>15</v>
      </c>
      <c r="C269" s="40" t="s">
        <v>467</v>
      </c>
      <c r="D269" s="288">
        <v>88</v>
      </c>
      <c r="E269" s="275" t="s">
        <v>435</v>
      </c>
      <c r="G269" s="298">
        <v>19.008000000000003</v>
      </c>
      <c r="H269" s="298">
        <v>3.2560000000000002</v>
      </c>
      <c r="I269" s="285">
        <v>1.4079999999999999</v>
      </c>
      <c r="J269" s="299"/>
      <c r="K269" s="299"/>
      <c r="L269" s="299"/>
      <c r="M269" s="285" t="s">
        <v>47</v>
      </c>
      <c r="X269" s="285">
        <f t="shared" si="18"/>
        <v>237</v>
      </c>
      <c r="Y269" s="285">
        <f t="shared" si="17"/>
        <v>1</v>
      </c>
    </row>
    <row r="270" spans="1:25">
      <c r="A270" s="285" t="str">
        <f t="shared" si="16"/>
        <v>Einzelfuttermittel-Sonnenblumenextraktionsschrot, aus teilgeschälter Saat</v>
      </c>
      <c r="B270" s="40" t="s">
        <v>15</v>
      </c>
      <c r="C270" s="40" t="s">
        <v>468</v>
      </c>
      <c r="D270" s="288">
        <v>89</v>
      </c>
      <c r="E270" s="275" t="s">
        <v>435</v>
      </c>
      <c r="G270" s="298">
        <v>54.112000000000002</v>
      </c>
      <c r="H270" s="298">
        <v>22.428000000000001</v>
      </c>
      <c r="I270" s="285">
        <v>9.8789999999999978</v>
      </c>
      <c r="J270" s="299"/>
      <c r="K270" s="299"/>
      <c r="L270" s="299"/>
      <c r="M270" s="285" t="s">
        <v>47</v>
      </c>
      <c r="X270" s="285">
        <f t="shared" si="18"/>
        <v>238</v>
      </c>
      <c r="Y270" s="285">
        <f t="shared" si="17"/>
        <v>1</v>
      </c>
    </row>
    <row r="271" spans="1:25">
      <c r="A271" s="285" t="str">
        <f t="shared" si="16"/>
        <v>Einzelfuttermittel-Sonnenblumen, GPS</v>
      </c>
      <c r="B271" s="40" t="s">
        <v>15</v>
      </c>
      <c r="C271" s="40" t="s">
        <v>469</v>
      </c>
      <c r="D271" s="288">
        <v>35</v>
      </c>
      <c r="E271" s="275" t="s">
        <v>435</v>
      </c>
      <c r="G271" s="298">
        <v>4.6900000000000004</v>
      </c>
      <c r="H271" s="298">
        <v>1.9599999999999997</v>
      </c>
      <c r="I271" s="285">
        <v>0.875</v>
      </c>
      <c r="J271" s="299"/>
      <c r="K271" s="299"/>
      <c r="L271" s="299"/>
      <c r="M271" s="285" t="s">
        <v>47</v>
      </c>
      <c r="X271" s="285">
        <f t="shared" si="18"/>
        <v>239</v>
      </c>
      <c r="Y271" s="285">
        <f t="shared" si="17"/>
        <v>1</v>
      </c>
    </row>
    <row r="272" spans="1:25">
      <c r="A272" s="285" t="str">
        <f t="shared" si="16"/>
        <v>Einzelfuttermittel-Sauermolke, frisch</v>
      </c>
      <c r="B272" s="40" t="s">
        <v>15</v>
      </c>
      <c r="C272" s="40" t="s">
        <v>470</v>
      </c>
      <c r="D272" s="288">
        <v>6.4</v>
      </c>
      <c r="E272" s="275" t="s">
        <v>435</v>
      </c>
      <c r="G272" s="298">
        <v>1.0112000000000001</v>
      </c>
      <c r="H272" s="298">
        <v>1.7600000000000002</v>
      </c>
      <c r="I272" s="285">
        <v>0.77439999999999998</v>
      </c>
      <c r="J272" s="299"/>
      <c r="K272" s="299"/>
      <c r="L272" s="299"/>
      <c r="M272" s="285" t="s">
        <v>47</v>
      </c>
      <c r="X272" s="285">
        <f t="shared" si="18"/>
        <v>240</v>
      </c>
      <c r="Y272" s="285">
        <f t="shared" si="17"/>
        <v>1</v>
      </c>
    </row>
    <row r="273" spans="1:25">
      <c r="A273" s="285" t="str">
        <f t="shared" si="16"/>
        <v>Einzelfuttermittel-Süßmolke, frisch</v>
      </c>
      <c r="B273" s="40" t="s">
        <v>15</v>
      </c>
      <c r="C273" s="40" t="s">
        <v>471</v>
      </c>
      <c r="D273" s="288">
        <v>6</v>
      </c>
      <c r="E273" s="275" t="s">
        <v>435</v>
      </c>
      <c r="G273" s="298">
        <v>1.2960000000000003</v>
      </c>
      <c r="H273" s="298">
        <v>0.91799999999999993</v>
      </c>
      <c r="I273" s="285">
        <v>0.40799999999999992</v>
      </c>
      <c r="J273" s="299"/>
      <c r="K273" s="299"/>
      <c r="L273" s="299"/>
      <c r="M273" s="285" t="s">
        <v>47</v>
      </c>
      <c r="X273" s="285">
        <f t="shared" si="18"/>
        <v>241</v>
      </c>
      <c r="Y273" s="285">
        <f t="shared" si="17"/>
        <v>1</v>
      </c>
    </row>
    <row r="274" spans="1:25">
      <c r="A274" s="285" t="str">
        <f t="shared" si="16"/>
        <v>Einzelfuttermittel-Trockenschnitzel</v>
      </c>
      <c r="B274" s="40" t="s">
        <v>15</v>
      </c>
      <c r="C274" s="40" t="s">
        <v>472</v>
      </c>
      <c r="D274" s="288">
        <v>90</v>
      </c>
      <c r="E274" s="275" t="s">
        <v>435</v>
      </c>
      <c r="G274" s="298">
        <v>11.97</v>
      </c>
      <c r="H274" s="298">
        <v>2.0699999999999998</v>
      </c>
      <c r="I274" s="285">
        <v>0.9</v>
      </c>
      <c r="J274" s="299"/>
      <c r="K274" s="299"/>
      <c r="L274" s="299"/>
      <c r="M274" s="285" t="s">
        <v>47</v>
      </c>
      <c r="X274" s="285">
        <f t="shared" si="18"/>
        <v>242</v>
      </c>
      <c r="Y274" s="285">
        <f t="shared" si="17"/>
        <v>1</v>
      </c>
    </row>
    <row r="275" spans="1:25">
      <c r="A275" s="285" t="str">
        <f t="shared" si="16"/>
        <v>Einzelfuttermittel-Vollmilch, frisch</v>
      </c>
      <c r="B275" s="40" t="s">
        <v>15</v>
      </c>
      <c r="C275" s="40" t="s">
        <v>473</v>
      </c>
      <c r="D275" s="288">
        <v>13.5</v>
      </c>
      <c r="E275" s="275" t="s">
        <v>435</v>
      </c>
      <c r="G275" s="298">
        <v>5.6160000000000005</v>
      </c>
      <c r="H275" s="298">
        <v>2.2544999999999997</v>
      </c>
      <c r="I275" s="285">
        <v>0.99900000000000011</v>
      </c>
      <c r="J275" s="299"/>
      <c r="K275" s="299"/>
      <c r="L275" s="299"/>
      <c r="M275" s="285" t="s">
        <v>47</v>
      </c>
      <c r="X275" s="285">
        <f t="shared" si="18"/>
        <v>243</v>
      </c>
      <c r="Y275" s="285">
        <f t="shared" si="17"/>
        <v>1</v>
      </c>
    </row>
    <row r="276" spans="1:25">
      <c r="A276" s="285" t="str">
        <f t="shared" si="16"/>
        <v>Einzelfuttermittel-Weizengrießkleie</v>
      </c>
      <c r="B276" s="40" t="s">
        <v>15</v>
      </c>
      <c r="C276" s="40" t="s">
        <v>474</v>
      </c>
      <c r="D276" s="288">
        <v>87.5</v>
      </c>
      <c r="E276" s="275" t="s">
        <v>435</v>
      </c>
      <c r="G276" s="298">
        <v>24.674999999999997</v>
      </c>
      <c r="H276" s="298">
        <v>21.087500000000002</v>
      </c>
      <c r="I276" s="285">
        <v>9.2750000000000004</v>
      </c>
      <c r="J276" s="299"/>
      <c r="K276" s="299"/>
      <c r="L276" s="299"/>
      <c r="M276" s="285" t="s">
        <v>47</v>
      </c>
      <c r="X276" s="285">
        <f t="shared" si="18"/>
        <v>244</v>
      </c>
      <c r="Y276" s="285">
        <f t="shared" si="17"/>
        <v>1</v>
      </c>
    </row>
    <row r="277" spans="1:25">
      <c r="A277" s="285" t="str">
        <f t="shared" si="16"/>
        <v>Einzelfuttermittel-Weizenkleie</v>
      </c>
      <c r="B277" s="40" t="s">
        <v>15</v>
      </c>
      <c r="C277" s="40" t="s">
        <v>475</v>
      </c>
      <c r="D277" s="288">
        <v>88</v>
      </c>
      <c r="E277" s="275" t="s">
        <v>435</v>
      </c>
      <c r="G277" s="298">
        <v>22.527999999999999</v>
      </c>
      <c r="H277" s="298">
        <v>26.224</v>
      </c>
      <c r="I277" s="285">
        <v>11.528</v>
      </c>
      <c r="J277" s="299"/>
      <c r="K277" s="299"/>
      <c r="L277" s="299"/>
      <c r="M277" s="285" t="s">
        <v>47</v>
      </c>
      <c r="X277" s="285">
        <f t="shared" si="18"/>
        <v>245</v>
      </c>
      <c r="Y277" s="285">
        <f t="shared" si="17"/>
        <v>1</v>
      </c>
    </row>
    <row r="278" spans="1:25">
      <c r="A278" s="285" t="str">
        <f t="shared" si="16"/>
        <v>Einzelfuttermittel-Weizennachmehl</v>
      </c>
      <c r="B278" s="40" t="s">
        <v>15</v>
      </c>
      <c r="C278" s="65" t="s">
        <v>476</v>
      </c>
      <c r="D278" s="285">
        <v>87</v>
      </c>
      <c r="E278" s="275" t="s">
        <v>435</v>
      </c>
      <c r="G278" s="298">
        <v>26.448</v>
      </c>
      <c r="H278" s="298">
        <v>13.92</v>
      </c>
      <c r="I278" s="285">
        <v>6.1769999999999996</v>
      </c>
      <c r="J278" s="299"/>
      <c r="K278" s="299"/>
      <c r="L278" s="299"/>
      <c r="M278" s="285" t="s">
        <v>47</v>
      </c>
      <c r="X278" s="285">
        <f t="shared" si="18"/>
        <v>246</v>
      </c>
      <c r="Y278" s="285">
        <f t="shared" si="17"/>
        <v>1</v>
      </c>
    </row>
    <row r="279" spans="1:25">
      <c r="A279" s="285" t="str">
        <f t="shared" si="16"/>
        <v>Einzelfuttermittel-Zuckerrübenmelasse</v>
      </c>
      <c r="B279" s="40" t="s">
        <v>15</v>
      </c>
      <c r="C279" s="65" t="s">
        <v>477</v>
      </c>
      <c r="D279" s="285">
        <v>78</v>
      </c>
      <c r="E279" s="275" t="s">
        <v>435</v>
      </c>
      <c r="G279" s="298">
        <v>16.848000000000003</v>
      </c>
      <c r="H279" s="298">
        <v>0.8580000000000001</v>
      </c>
      <c r="I279" s="285">
        <v>0.39</v>
      </c>
      <c r="J279" s="299"/>
      <c r="K279" s="299"/>
      <c r="L279" s="299"/>
      <c r="M279" s="285" t="s">
        <v>47</v>
      </c>
      <c r="X279" s="285">
        <f t="shared" si="18"/>
        <v>247</v>
      </c>
      <c r="Y279" s="285">
        <f t="shared" si="17"/>
        <v>1</v>
      </c>
    </row>
    <row r="280" spans="1:25">
      <c r="A280" s="285" t="str">
        <f t="shared" si="16"/>
        <v>Tierische Produkte-Kuhmilch 3,2 % RP</v>
      </c>
      <c r="B280" s="279" t="s">
        <v>320</v>
      </c>
      <c r="C280" s="279" t="s">
        <v>478</v>
      </c>
      <c r="D280" s="296"/>
      <c r="E280" s="275" t="s">
        <v>435</v>
      </c>
      <c r="F280" s="296"/>
      <c r="G280" s="297">
        <v>5</v>
      </c>
      <c r="H280" s="297">
        <v>2.2999999999999998</v>
      </c>
      <c r="I280" s="279">
        <v>1</v>
      </c>
      <c r="J280" s="296"/>
      <c r="K280" s="305"/>
      <c r="L280" s="305"/>
      <c r="M280" s="285" t="s">
        <v>42</v>
      </c>
      <c r="N280" s="285" t="s">
        <v>47</v>
      </c>
      <c r="X280" s="285">
        <f t="shared" si="18"/>
        <v>248</v>
      </c>
      <c r="Y280" s="285">
        <f t="shared" si="17"/>
        <v>2</v>
      </c>
    </row>
    <row r="281" spans="1:25">
      <c r="A281" s="285" t="str">
        <f t="shared" si="16"/>
        <v>Tierische Produkte-Kuhmilch 3,4 % RP</v>
      </c>
      <c r="B281" s="279" t="s">
        <v>320</v>
      </c>
      <c r="C281" s="279" t="s">
        <v>479</v>
      </c>
      <c r="D281" s="296"/>
      <c r="E281" s="275" t="s">
        <v>435</v>
      </c>
      <c r="F281" s="296"/>
      <c r="G281" s="297">
        <v>5.3000000000000007</v>
      </c>
      <c r="H281" s="297">
        <v>2.2999999999999998</v>
      </c>
      <c r="I281" s="279">
        <v>1</v>
      </c>
      <c r="J281" s="296"/>
      <c r="K281" s="305"/>
      <c r="L281" s="305"/>
      <c r="M281" s="285" t="s">
        <v>42</v>
      </c>
      <c r="N281" s="285" t="s">
        <v>47</v>
      </c>
      <c r="X281" s="285">
        <f t="shared" si="18"/>
        <v>249</v>
      </c>
      <c r="Y281" s="285">
        <f t="shared" si="17"/>
        <v>2</v>
      </c>
    </row>
    <row r="282" spans="1:25">
      <c r="A282" s="285" t="str">
        <f t="shared" si="16"/>
        <v>Tierische Produkte-Kuhmilch 3,6 % RP</v>
      </c>
      <c r="B282" s="279" t="s">
        <v>320</v>
      </c>
      <c r="C282" s="279" t="s">
        <v>480</v>
      </c>
      <c r="D282" s="296"/>
      <c r="E282" s="275" t="s">
        <v>435</v>
      </c>
      <c r="F282" s="296"/>
      <c r="G282" s="297">
        <v>5.6</v>
      </c>
      <c r="H282" s="297">
        <v>2.2999999999999998</v>
      </c>
      <c r="I282" s="279">
        <v>1</v>
      </c>
      <c r="J282" s="296"/>
      <c r="K282" s="305"/>
      <c r="L282" s="305"/>
      <c r="M282" s="285" t="s">
        <v>42</v>
      </c>
      <c r="N282" s="285" t="s">
        <v>47</v>
      </c>
      <c r="X282" s="285">
        <f t="shared" si="18"/>
        <v>250</v>
      </c>
      <c r="Y282" s="285">
        <f t="shared" si="17"/>
        <v>2</v>
      </c>
    </row>
    <row r="283" spans="1:25">
      <c r="A283" s="285" t="str">
        <f t="shared" si="16"/>
        <v>Tierische Produkte-Stutenmilch</v>
      </c>
      <c r="B283" s="279" t="s">
        <v>320</v>
      </c>
      <c r="C283" s="279" t="s">
        <v>481</v>
      </c>
      <c r="D283" s="296"/>
      <c r="E283" s="275" t="s">
        <v>435</v>
      </c>
      <c r="F283" s="296"/>
      <c r="G283" s="297">
        <v>3.5</v>
      </c>
      <c r="H283" s="297">
        <v>1.4</v>
      </c>
      <c r="I283" s="279">
        <v>0.6</v>
      </c>
      <c r="J283" s="296"/>
      <c r="K283" s="305"/>
      <c r="L283" s="305"/>
      <c r="M283" s="285" t="s">
        <v>42</v>
      </c>
      <c r="N283" s="285" t="s">
        <v>47</v>
      </c>
      <c r="X283" s="285">
        <f t="shared" si="18"/>
        <v>251</v>
      </c>
      <c r="Y283" s="285">
        <f t="shared" si="17"/>
        <v>2</v>
      </c>
    </row>
    <row r="284" spans="1:25">
      <c r="A284" s="285" t="str">
        <f t="shared" si="16"/>
        <v>Tierische Produkte-Rind, fleischbetont, Lebendgewicht</v>
      </c>
      <c r="B284" s="40" t="s">
        <v>320</v>
      </c>
      <c r="C284" s="417" t="s">
        <v>295</v>
      </c>
      <c r="E284" s="275" t="s">
        <v>538</v>
      </c>
      <c r="G284" s="278">
        <v>27</v>
      </c>
      <c r="H284" s="278">
        <v>14.9</v>
      </c>
      <c r="I284" s="65">
        <v>6.5</v>
      </c>
      <c r="J284" s="65"/>
      <c r="M284" s="285" t="s">
        <v>42</v>
      </c>
      <c r="N284" s="285" t="s">
        <v>51</v>
      </c>
      <c r="X284" s="285">
        <f t="shared" si="18"/>
        <v>252</v>
      </c>
      <c r="Y284" s="285">
        <f t="shared" si="17"/>
        <v>2</v>
      </c>
    </row>
    <row r="285" spans="1:25">
      <c r="A285" s="285" t="str">
        <f t="shared" si="16"/>
        <v>Tierische Produkte-Rind, männlich, fleischbetont, Schlachtgewicht</v>
      </c>
      <c r="B285" s="279" t="s">
        <v>320</v>
      </c>
      <c r="C285" s="418" t="s">
        <v>660</v>
      </c>
      <c r="D285" s="296"/>
      <c r="E285" s="275" t="s">
        <v>539</v>
      </c>
      <c r="F285" s="296"/>
      <c r="G285" s="297">
        <v>27</v>
      </c>
      <c r="H285" s="297">
        <v>14.9</v>
      </c>
      <c r="I285" s="279">
        <v>6.5</v>
      </c>
      <c r="J285" s="279">
        <v>58</v>
      </c>
      <c r="K285" s="305"/>
      <c r="L285" s="305"/>
      <c r="M285" s="285" t="s">
        <v>42</v>
      </c>
      <c r="X285" s="285">
        <f t="shared" si="18"/>
        <v>253</v>
      </c>
      <c r="Y285" s="285">
        <f t="shared" si="17"/>
        <v>1</v>
      </c>
    </row>
    <row r="286" spans="1:25">
      <c r="A286" s="285" t="str">
        <f t="shared" si="16"/>
        <v>Tierische Produkte-Rind, weibl. Tiere, fleischbetont, Schlachtgewicht</v>
      </c>
      <c r="B286" s="279" t="s">
        <v>320</v>
      </c>
      <c r="C286" s="418" t="s">
        <v>662</v>
      </c>
      <c r="D286" s="296"/>
      <c r="E286" s="275" t="s">
        <v>539</v>
      </c>
      <c r="F286" s="296"/>
      <c r="G286" s="297">
        <v>27</v>
      </c>
      <c r="H286" s="297">
        <v>14.9</v>
      </c>
      <c r="I286" s="279">
        <v>6.5</v>
      </c>
      <c r="J286" s="279">
        <v>56</v>
      </c>
      <c r="K286" s="305"/>
      <c r="L286" s="305"/>
      <c r="M286" s="285" t="s">
        <v>42</v>
      </c>
      <c r="X286" s="285">
        <f t="shared" si="18"/>
        <v>254</v>
      </c>
      <c r="Y286" s="285">
        <f t="shared" si="17"/>
        <v>1</v>
      </c>
    </row>
    <row r="287" spans="1:25">
      <c r="A287" s="285" t="str">
        <f t="shared" ref="A287" si="19">CONCATENATE(B287&amp;"-"&amp;C287)</f>
        <v>Tierische Produkte-Rind, Kuh, fleischbetont, Schlachtgewicht</v>
      </c>
      <c r="B287" s="418" t="s">
        <v>320</v>
      </c>
      <c r="C287" s="418" t="s">
        <v>661</v>
      </c>
      <c r="D287" s="296"/>
      <c r="E287" s="275" t="s">
        <v>539</v>
      </c>
      <c r="F287" s="296"/>
      <c r="G287" s="419">
        <v>27</v>
      </c>
      <c r="H287" s="419">
        <v>14.9</v>
      </c>
      <c r="I287" s="418">
        <v>6.5</v>
      </c>
      <c r="J287" s="418">
        <v>50</v>
      </c>
      <c r="K287" s="305"/>
      <c r="L287" s="305"/>
      <c r="M287" s="285" t="s">
        <v>42</v>
      </c>
      <c r="X287" s="285">
        <f t="shared" si="18"/>
        <v>255</v>
      </c>
      <c r="Y287" s="285">
        <f t="shared" ref="Y287" si="20">COUNTA(M287:W287)</f>
        <v>1</v>
      </c>
    </row>
    <row r="288" spans="1:25">
      <c r="A288" s="285" t="str">
        <f t="shared" ref="A288:A339" si="21">CONCATENATE(B288&amp;"-"&amp;C288)</f>
        <v>Tierische Produkte-Rind, milchbetont, Lebendgewicht</v>
      </c>
      <c r="B288" s="40" t="s">
        <v>320</v>
      </c>
      <c r="C288" s="417" t="s">
        <v>296</v>
      </c>
      <c r="E288" s="275" t="s">
        <v>538</v>
      </c>
      <c r="G288" s="278">
        <v>25</v>
      </c>
      <c r="H288" s="278">
        <v>13.7</v>
      </c>
      <c r="I288" s="65">
        <v>6</v>
      </c>
      <c r="J288" s="65"/>
      <c r="M288" s="285" t="s">
        <v>42</v>
      </c>
      <c r="N288" s="285" t="s">
        <v>51</v>
      </c>
      <c r="X288" s="285">
        <f t="shared" si="18"/>
        <v>256</v>
      </c>
      <c r="Y288" s="285">
        <f t="shared" si="17"/>
        <v>2</v>
      </c>
    </row>
    <row r="289" spans="1:25">
      <c r="A289" s="285" t="str">
        <f t="shared" si="21"/>
        <v>Tierische Produkte-Rind, männl. Tiere, milchbetont, Schlachtgewicht</v>
      </c>
      <c r="B289" s="279" t="s">
        <v>320</v>
      </c>
      <c r="C289" s="418" t="s">
        <v>663</v>
      </c>
      <c r="D289" s="296"/>
      <c r="E289" s="275" t="s">
        <v>539</v>
      </c>
      <c r="F289" s="296"/>
      <c r="G289" s="297">
        <v>25</v>
      </c>
      <c r="H289" s="297">
        <v>13.7</v>
      </c>
      <c r="I289" s="279">
        <v>6</v>
      </c>
      <c r="J289" s="279">
        <v>56</v>
      </c>
      <c r="K289" s="305"/>
      <c r="L289" s="305"/>
      <c r="M289" s="285" t="s">
        <v>42</v>
      </c>
      <c r="X289" s="285">
        <f t="shared" si="18"/>
        <v>257</v>
      </c>
      <c r="Y289" s="285">
        <f t="shared" ref="Y289:Y347" si="22">COUNTA(M289:W289)</f>
        <v>1</v>
      </c>
    </row>
    <row r="290" spans="1:25">
      <c r="A290" s="285" t="str">
        <f t="shared" si="21"/>
        <v>Tierische Produkte-Rind, weibl. Tiere, milchbetont, Schlachtgewicht</v>
      </c>
      <c r="B290" s="279" t="s">
        <v>320</v>
      </c>
      <c r="C290" s="418" t="s">
        <v>665</v>
      </c>
      <c r="D290" s="296"/>
      <c r="E290" s="275" t="s">
        <v>539</v>
      </c>
      <c r="F290" s="296"/>
      <c r="G290" s="297">
        <v>25</v>
      </c>
      <c r="H290" s="297">
        <v>13.7</v>
      </c>
      <c r="I290" s="279">
        <v>6</v>
      </c>
      <c r="J290" s="279">
        <v>54</v>
      </c>
      <c r="K290" s="305"/>
      <c r="L290" s="305"/>
      <c r="M290" s="285" t="s">
        <v>42</v>
      </c>
      <c r="X290" s="285">
        <f t="shared" si="18"/>
        <v>258</v>
      </c>
      <c r="Y290" s="285">
        <f t="shared" si="22"/>
        <v>1</v>
      </c>
    </row>
    <row r="291" spans="1:25">
      <c r="A291" s="285" t="str">
        <f t="shared" ref="A291" si="23">CONCATENATE(B291&amp;"-"&amp;C291)</f>
        <v>Tierische Produkte-Rind, Kuh, milchbetont, Schlachtgewicht</v>
      </c>
      <c r="B291" s="418" t="s">
        <v>320</v>
      </c>
      <c r="C291" s="418" t="s">
        <v>664</v>
      </c>
      <c r="D291" s="296"/>
      <c r="E291" s="275" t="s">
        <v>539</v>
      </c>
      <c r="F291" s="296"/>
      <c r="G291" s="419">
        <v>25</v>
      </c>
      <c r="H291" s="419">
        <v>13.7</v>
      </c>
      <c r="I291" s="418">
        <v>6</v>
      </c>
      <c r="J291" s="418">
        <v>46</v>
      </c>
      <c r="K291" s="305"/>
      <c r="L291" s="305"/>
      <c r="M291" s="285" t="s">
        <v>42</v>
      </c>
      <c r="X291" s="285">
        <f t="shared" si="18"/>
        <v>259</v>
      </c>
      <c r="Y291" s="285">
        <f t="shared" ref="Y291" si="24">COUNTA(M291:W291)</f>
        <v>1</v>
      </c>
    </row>
    <row r="292" spans="1:25">
      <c r="A292" s="285" t="str">
        <f t="shared" si="21"/>
        <v>Tierische Produkte-Schafe, Schlachtgewicht</v>
      </c>
      <c r="B292" s="279" t="s">
        <v>320</v>
      </c>
      <c r="C292" s="418" t="s">
        <v>309</v>
      </c>
      <c r="D292" s="296"/>
      <c r="E292" s="275" t="s">
        <v>539</v>
      </c>
      <c r="F292" s="296"/>
      <c r="G292" s="297">
        <v>26</v>
      </c>
      <c r="H292" s="297">
        <v>13.7</v>
      </c>
      <c r="I292" s="279">
        <v>6</v>
      </c>
      <c r="J292" s="279">
        <v>48</v>
      </c>
      <c r="K292" s="305"/>
      <c r="L292" s="305"/>
      <c r="M292" s="285" t="s">
        <v>42</v>
      </c>
      <c r="X292" s="285">
        <f t="shared" ref="X292:X355" si="25">+X291+1</f>
        <v>260</v>
      </c>
      <c r="Y292" s="285">
        <f t="shared" si="22"/>
        <v>1</v>
      </c>
    </row>
    <row r="293" spans="1:25">
      <c r="A293" s="285" t="str">
        <f t="shared" si="21"/>
        <v>Tierische Produkte-Schafe, Lebendgewicht</v>
      </c>
      <c r="B293" s="40" t="s">
        <v>320</v>
      </c>
      <c r="C293" s="417" t="s">
        <v>297</v>
      </c>
      <c r="E293" s="275" t="s">
        <v>538</v>
      </c>
      <c r="G293" s="278">
        <v>26</v>
      </c>
      <c r="H293" s="278">
        <v>13.7</v>
      </c>
      <c r="I293" s="65">
        <v>6</v>
      </c>
      <c r="J293" s="65"/>
      <c r="M293" s="285" t="s">
        <v>42</v>
      </c>
      <c r="N293" s="285" t="s">
        <v>51</v>
      </c>
      <c r="X293" s="285">
        <f t="shared" si="25"/>
        <v>261</v>
      </c>
      <c r="Y293" s="285">
        <f t="shared" si="22"/>
        <v>2</v>
      </c>
    </row>
    <row r="294" spans="1:25">
      <c r="A294" s="285" t="str">
        <f t="shared" si="21"/>
        <v>Tierische Produkte-Schweine, Schlachtgewicht</v>
      </c>
      <c r="B294" s="279" t="s">
        <v>320</v>
      </c>
      <c r="C294" s="418" t="s">
        <v>310</v>
      </c>
      <c r="D294" s="296"/>
      <c r="E294" s="275" t="s">
        <v>539</v>
      </c>
      <c r="F294" s="296"/>
      <c r="G294" s="297">
        <v>25.6</v>
      </c>
      <c r="H294" s="297">
        <v>11.7</v>
      </c>
      <c r="I294" s="279">
        <v>5.0999999999999996</v>
      </c>
      <c r="J294" s="279">
        <v>79</v>
      </c>
      <c r="K294" s="305"/>
      <c r="L294" s="305"/>
      <c r="M294" s="285" t="s">
        <v>42</v>
      </c>
      <c r="X294" s="285">
        <f t="shared" si="25"/>
        <v>262</v>
      </c>
      <c r="Y294" s="285">
        <f t="shared" si="22"/>
        <v>1</v>
      </c>
    </row>
    <row r="295" spans="1:25">
      <c r="A295" s="285" t="str">
        <f t="shared" si="21"/>
        <v>Tierische Produkte-Schweine, Lebendgewicht</v>
      </c>
      <c r="B295" s="40" t="s">
        <v>320</v>
      </c>
      <c r="C295" s="417" t="s">
        <v>298</v>
      </c>
      <c r="E295" s="275" t="s">
        <v>538</v>
      </c>
      <c r="G295" s="278">
        <v>25.6</v>
      </c>
      <c r="H295" s="278">
        <v>11.7</v>
      </c>
      <c r="I295" s="65">
        <v>5.0999999999999996</v>
      </c>
      <c r="J295" s="65"/>
      <c r="M295" s="285" t="s">
        <v>42</v>
      </c>
      <c r="N295" s="285" t="s">
        <v>51</v>
      </c>
      <c r="X295" s="285">
        <f t="shared" si="25"/>
        <v>263</v>
      </c>
      <c r="Y295" s="285">
        <f t="shared" si="22"/>
        <v>2</v>
      </c>
    </row>
    <row r="296" spans="1:25">
      <c r="A296" s="285" t="str">
        <f t="shared" si="21"/>
        <v>Tierische Produkte-Ziegen, Schlachtgewicht</v>
      </c>
      <c r="B296" s="279" t="s">
        <v>320</v>
      </c>
      <c r="C296" s="418" t="s">
        <v>311</v>
      </c>
      <c r="D296" s="296"/>
      <c r="E296" s="275" t="s">
        <v>539</v>
      </c>
      <c r="F296" s="296"/>
      <c r="G296" s="297">
        <v>26</v>
      </c>
      <c r="H296" s="297">
        <v>13.7</v>
      </c>
      <c r="I296" s="279">
        <v>6</v>
      </c>
      <c r="J296" s="279">
        <v>48</v>
      </c>
      <c r="K296" s="305"/>
      <c r="L296" s="305"/>
      <c r="M296" s="285" t="s">
        <v>42</v>
      </c>
      <c r="X296" s="285">
        <f t="shared" si="25"/>
        <v>264</v>
      </c>
      <c r="Y296" s="285">
        <f t="shared" si="22"/>
        <v>1</v>
      </c>
    </row>
    <row r="297" spans="1:25">
      <c r="A297" s="285" t="str">
        <f t="shared" si="21"/>
        <v>Tierische Produkte-Ziegen, Lebendgewicht</v>
      </c>
      <c r="B297" s="40" t="s">
        <v>320</v>
      </c>
      <c r="C297" s="65" t="s">
        <v>299</v>
      </c>
      <c r="E297" s="275" t="s">
        <v>538</v>
      </c>
      <c r="G297" s="278">
        <v>26</v>
      </c>
      <c r="H297" s="278">
        <v>13.7</v>
      </c>
      <c r="I297" s="65">
        <v>6</v>
      </c>
      <c r="J297" s="65"/>
      <c r="M297" s="285" t="s">
        <v>42</v>
      </c>
      <c r="N297" s="285" t="s">
        <v>51</v>
      </c>
      <c r="X297" s="285">
        <f t="shared" si="25"/>
        <v>265</v>
      </c>
      <c r="Y297" s="285">
        <f t="shared" si="22"/>
        <v>2</v>
      </c>
    </row>
    <row r="298" spans="1:25">
      <c r="A298" s="285" t="str">
        <f t="shared" si="21"/>
        <v>Tierische Produkte-Pferde bis 5 Monate, Lebendgewicht</v>
      </c>
      <c r="B298" s="40" t="s">
        <v>320</v>
      </c>
      <c r="C298" s="65" t="s">
        <v>300</v>
      </c>
      <c r="E298" s="275" t="s">
        <v>538</v>
      </c>
      <c r="G298" s="278">
        <v>27</v>
      </c>
      <c r="H298" s="278">
        <v>20.6</v>
      </c>
      <c r="I298" s="65">
        <v>9</v>
      </c>
      <c r="M298" s="285" t="s">
        <v>42</v>
      </c>
      <c r="N298" s="288" t="s">
        <v>51</v>
      </c>
      <c r="X298" s="285">
        <f t="shared" si="25"/>
        <v>266</v>
      </c>
      <c r="Y298" s="285">
        <f t="shared" si="22"/>
        <v>2</v>
      </c>
    </row>
    <row r="299" spans="1:25">
      <c r="A299" s="285" t="str">
        <f t="shared" si="21"/>
        <v>Tierische Produkte-Pferde 5–36 Monate, Lebendgewicht</v>
      </c>
      <c r="B299" s="40" t="s">
        <v>320</v>
      </c>
      <c r="C299" s="65" t="s">
        <v>301</v>
      </c>
      <c r="E299" s="275" t="s">
        <v>538</v>
      </c>
      <c r="G299" s="278">
        <v>30</v>
      </c>
      <c r="H299" s="278">
        <v>17.399999999999999</v>
      </c>
      <c r="I299" s="65">
        <v>7.6</v>
      </c>
      <c r="M299" s="285" t="s">
        <v>42</v>
      </c>
      <c r="N299" s="288" t="s">
        <v>51</v>
      </c>
      <c r="X299" s="285">
        <f t="shared" si="25"/>
        <v>267</v>
      </c>
      <c r="Y299" s="285">
        <f t="shared" si="22"/>
        <v>2</v>
      </c>
    </row>
    <row r="300" spans="1:25">
      <c r="A300" s="285" t="str">
        <f t="shared" si="21"/>
        <v>Tierische Produkte-Legehennen, Lebendgewicht</v>
      </c>
      <c r="B300" s="40" t="s">
        <v>320</v>
      </c>
      <c r="C300" s="65" t="s">
        <v>302</v>
      </c>
      <c r="E300" s="275" t="s">
        <v>538</v>
      </c>
      <c r="G300" s="278">
        <v>35</v>
      </c>
      <c r="H300" s="278">
        <v>12.8</v>
      </c>
      <c r="I300" s="65">
        <v>5.6</v>
      </c>
      <c r="M300" s="285" t="s">
        <v>42</v>
      </c>
      <c r="N300" s="288" t="s">
        <v>51</v>
      </c>
      <c r="X300" s="285">
        <f t="shared" si="25"/>
        <v>268</v>
      </c>
      <c r="Y300" s="285">
        <f t="shared" si="22"/>
        <v>2</v>
      </c>
    </row>
    <row r="301" spans="1:25">
      <c r="A301" s="285" t="str">
        <f t="shared" si="21"/>
        <v>Tierische Produkte-Masthähnchen, Lebendgewicht</v>
      </c>
      <c r="B301" s="40" t="s">
        <v>320</v>
      </c>
      <c r="C301" s="65" t="s">
        <v>303</v>
      </c>
      <c r="E301" s="275" t="s">
        <v>538</v>
      </c>
      <c r="G301" s="278">
        <v>30</v>
      </c>
      <c r="H301" s="278">
        <v>9.1999999999999993</v>
      </c>
      <c r="I301" s="65">
        <v>4</v>
      </c>
      <c r="M301" s="285" t="s">
        <v>42</v>
      </c>
      <c r="N301" s="288" t="s">
        <v>51</v>
      </c>
      <c r="X301" s="285">
        <f t="shared" si="25"/>
        <v>269</v>
      </c>
      <c r="Y301" s="285">
        <f t="shared" si="22"/>
        <v>2</v>
      </c>
    </row>
    <row r="302" spans="1:25">
      <c r="A302" s="285" t="str">
        <f t="shared" si="21"/>
        <v>Tierische Produkte-Puten, Lebendgewicht</v>
      </c>
      <c r="B302" s="40" t="s">
        <v>320</v>
      </c>
      <c r="C302" s="65" t="s">
        <v>304</v>
      </c>
      <c r="E302" s="275" t="s">
        <v>538</v>
      </c>
      <c r="G302" s="278">
        <v>33</v>
      </c>
      <c r="H302" s="278">
        <v>11.7</v>
      </c>
      <c r="I302" s="65">
        <v>5.0999999999999996</v>
      </c>
      <c r="M302" s="285" t="s">
        <v>42</v>
      </c>
      <c r="N302" s="288" t="s">
        <v>51</v>
      </c>
      <c r="X302" s="285">
        <f t="shared" si="25"/>
        <v>270</v>
      </c>
      <c r="Y302" s="285">
        <f t="shared" si="22"/>
        <v>2</v>
      </c>
    </row>
    <row r="303" spans="1:25">
      <c r="A303" s="285" t="str">
        <f t="shared" si="21"/>
        <v>Tierische Produkte-Enten, Lebendgewicht</v>
      </c>
      <c r="B303" s="40" t="s">
        <v>320</v>
      </c>
      <c r="C303" s="65" t="s">
        <v>305</v>
      </c>
      <c r="E303" s="275" t="s">
        <v>538</v>
      </c>
      <c r="G303" s="278">
        <v>30</v>
      </c>
      <c r="H303" s="278">
        <v>11.5</v>
      </c>
      <c r="I303" s="65">
        <v>5</v>
      </c>
      <c r="M303" s="285" t="s">
        <v>42</v>
      </c>
      <c r="N303" s="288" t="s">
        <v>51</v>
      </c>
      <c r="X303" s="285">
        <f t="shared" si="25"/>
        <v>271</v>
      </c>
      <c r="Y303" s="285">
        <f t="shared" si="22"/>
        <v>2</v>
      </c>
    </row>
    <row r="304" spans="1:25">
      <c r="A304" s="285" t="str">
        <f t="shared" si="21"/>
        <v>Tierische Produkte-Gänse, Lebendgewicht</v>
      </c>
      <c r="B304" s="40" t="s">
        <v>320</v>
      </c>
      <c r="C304" s="65" t="s">
        <v>306</v>
      </c>
      <c r="E304" s="275" t="s">
        <v>538</v>
      </c>
      <c r="G304" s="278">
        <v>30</v>
      </c>
      <c r="H304" s="278">
        <v>12.1</v>
      </c>
      <c r="I304" s="65">
        <v>5.3000000000000007</v>
      </c>
      <c r="M304" s="285" t="s">
        <v>42</v>
      </c>
      <c r="N304" s="288" t="s">
        <v>51</v>
      </c>
      <c r="X304" s="285">
        <f t="shared" si="25"/>
        <v>272</v>
      </c>
      <c r="Y304" s="285">
        <f t="shared" si="22"/>
        <v>2</v>
      </c>
    </row>
    <row r="305" spans="1:26">
      <c r="A305" s="285" t="str">
        <f t="shared" si="21"/>
        <v xml:space="preserve">Tierische Produkte-Kaninchen, Lebendgewicht </v>
      </c>
      <c r="B305" s="40" t="s">
        <v>320</v>
      </c>
      <c r="C305" s="65" t="s">
        <v>307</v>
      </c>
      <c r="E305" s="275" t="s">
        <v>538</v>
      </c>
      <c r="G305" s="278">
        <v>30</v>
      </c>
      <c r="H305" s="278">
        <v>14.9</v>
      </c>
      <c r="I305" s="65">
        <v>6.5</v>
      </c>
      <c r="M305" s="285" t="s">
        <v>42</v>
      </c>
      <c r="N305" s="288" t="s">
        <v>51</v>
      </c>
      <c r="X305" s="285">
        <f t="shared" si="25"/>
        <v>273</v>
      </c>
      <c r="Y305" s="285">
        <f t="shared" si="22"/>
        <v>2</v>
      </c>
    </row>
    <row r="306" spans="1:26">
      <c r="A306" s="285" t="str">
        <f t="shared" si="21"/>
        <v>Tierische Produkte-Gehegewild, Lebendgewicht</v>
      </c>
      <c r="B306" s="40" t="s">
        <v>320</v>
      </c>
      <c r="C306" s="65" t="s">
        <v>308</v>
      </c>
      <c r="E306" s="275" t="s">
        <v>538</v>
      </c>
      <c r="G306" s="278">
        <v>26</v>
      </c>
      <c r="H306" s="278">
        <v>13.7</v>
      </c>
      <c r="I306" s="65">
        <v>6</v>
      </c>
      <c r="M306" s="285" t="s">
        <v>42</v>
      </c>
      <c r="N306" s="288" t="s">
        <v>51</v>
      </c>
      <c r="X306" s="285">
        <f t="shared" si="25"/>
        <v>274</v>
      </c>
      <c r="Y306" s="285">
        <f t="shared" si="22"/>
        <v>2</v>
      </c>
    </row>
    <row r="307" spans="1:26">
      <c r="A307" s="285" t="str">
        <f t="shared" si="21"/>
        <v>Tierische Produkte-Hühnerei 1 000 Stück (à 62,5 g)</v>
      </c>
      <c r="B307" s="279" t="s">
        <v>320</v>
      </c>
      <c r="C307" s="279" t="s">
        <v>482</v>
      </c>
      <c r="D307" s="296"/>
      <c r="E307" s="275" t="s">
        <v>437</v>
      </c>
      <c r="F307" s="296"/>
      <c r="G307" s="297">
        <v>1.19</v>
      </c>
      <c r="H307" s="297">
        <f>0.26</f>
        <v>0.26</v>
      </c>
      <c r="I307" s="279">
        <f>0.11</f>
        <v>0.11</v>
      </c>
      <c r="J307" s="296"/>
      <c r="K307" s="305"/>
      <c r="L307" s="305"/>
      <c r="M307" s="285" t="s">
        <v>42</v>
      </c>
      <c r="X307" s="285">
        <f t="shared" si="25"/>
        <v>275</v>
      </c>
      <c r="Y307" s="285">
        <f t="shared" si="22"/>
        <v>1</v>
      </c>
      <c r="Z307" s="285" t="s">
        <v>485</v>
      </c>
    </row>
    <row r="308" spans="1:26">
      <c r="A308" s="285" t="str">
        <f t="shared" si="21"/>
        <v>Tierische Produkte-Schafwolle</v>
      </c>
      <c r="B308" s="279" t="s">
        <v>320</v>
      </c>
      <c r="C308" s="279" t="s">
        <v>483</v>
      </c>
      <c r="D308" s="296"/>
      <c r="E308" s="275" t="s">
        <v>486</v>
      </c>
      <c r="F308" s="296"/>
      <c r="G308" s="297">
        <v>128</v>
      </c>
      <c r="H308" s="297">
        <v>0.9</v>
      </c>
      <c r="I308" s="279">
        <v>0.4</v>
      </c>
      <c r="J308" s="296"/>
      <c r="K308" s="305"/>
      <c r="L308" s="305"/>
      <c r="M308" s="285" t="s">
        <v>42</v>
      </c>
      <c r="X308" s="285">
        <f t="shared" si="25"/>
        <v>276</v>
      </c>
      <c r="Y308" s="285">
        <f t="shared" si="22"/>
        <v>1</v>
      </c>
    </row>
    <row r="309" spans="1:26">
      <c r="A309" s="285" t="str">
        <f t="shared" si="21"/>
        <v>Festmist-Rinder, Grünland</v>
      </c>
      <c r="B309" s="40" t="s">
        <v>349</v>
      </c>
      <c r="C309" s="285" t="s">
        <v>518</v>
      </c>
      <c r="D309" s="285">
        <v>25</v>
      </c>
      <c r="E309" s="275" t="s">
        <v>435</v>
      </c>
      <c r="G309" s="306">
        <v>7.3</v>
      </c>
      <c r="H309" s="306">
        <v>4.5</v>
      </c>
      <c r="J309" s="285">
        <v>100</v>
      </c>
      <c r="M309" s="285" t="s">
        <v>252</v>
      </c>
      <c r="X309" s="285">
        <f t="shared" si="25"/>
        <v>277</v>
      </c>
      <c r="Y309" s="285">
        <f t="shared" si="22"/>
        <v>1</v>
      </c>
    </row>
    <row r="310" spans="1:26">
      <c r="A310" s="285" t="str">
        <f t="shared" si="21"/>
        <v>Festmist-Rinder, Acker</v>
      </c>
      <c r="B310" s="40" t="s">
        <v>349</v>
      </c>
      <c r="C310" s="285" t="s">
        <v>519</v>
      </c>
      <c r="D310" s="285">
        <v>25</v>
      </c>
      <c r="E310" s="275" t="s">
        <v>435</v>
      </c>
      <c r="G310" s="306">
        <v>6.5</v>
      </c>
      <c r="H310" s="306">
        <v>4</v>
      </c>
      <c r="J310" s="285">
        <v>100</v>
      </c>
      <c r="M310" s="285" t="s">
        <v>252</v>
      </c>
      <c r="X310" s="285">
        <f t="shared" si="25"/>
        <v>278</v>
      </c>
      <c r="Y310" s="285">
        <f t="shared" si="22"/>
        <v>1</v>
      </c>
    </row>
    <row r="311" spans="1:26">
      <c r="A311" s="285" t="str">
        <f t="shared" si="21"/>
        <v>Festmist-Schweine Standard</v>
      </c>
      <c r="B311" s="40" t="s">
        <v>349</v>
      </c>
      <c r="C311" s="285" t="s">
        <v>520</v>
      </c>
      <c r="D311" s="285">
        <v>25</v>
      </c>
      <c r="E311" s="275" t="s">
        <v>435</v>
      </c>
      <c r="G311" s="306">
        <v>9.8000000000000007</v>
      </c>
      <c r="H311" s="306">
        <v>8.1999999999999993</v>
      </c>
      <c r="J311" s="285">
        <v>100</v>
      </c>
      <c r="M311" s="285" t="s">
        <v>252</v>
      </c>
      <c r="X311" s="285">
        <f t="shared" si="25"/>
        <v>279</v>
      </c>
      <c r="Y311" s="285">
        <f t="shared" si="22"/>
        <v>1</v>
      </c>
    </row>
    <row r="312" spans="1:26">
      <c r="A312" s="285" t="str">
        <f t="shared" si="21"/>
        <v>Festmist-Schweine N/P-reduziert</v>
      </c>
      <c r="B312" s="40" t="s">
        <v>349</v>
      </c>
      <c r="C312" s="285" t="s">
        <v>521</v>
      </c>
      <c r="D312" s="285">
        <v>25</v>
      </c>
      <c r="E312" s="275" t="s">
        <v>435</v>
      </c>
      <c r="G312" s="306">
        <v>8.6</v>
      </c>
      <c r="H312" s="306">
        <v>6.8000000000000007</v>
      </c>
      <c r="J312" s="285">
        <v>100</v>
      </c>
      <c r="M312" s="285" t="s">
        <v>252</v>
      </c>
      <c r="X312" s="285">
        <f t="shared" si="25"/>
        <v>280</v>
      </c>
      <c r="Y312" s="285">
        <f t="shared" si="22"/>
        <v>1</v>
      </c>
    </row>
    <row r="313" spans="1:26">
      <c r="A313" s="285" t="str">
        <f t="shared" si="21"/>
        <v>Festmist-Schafe</v>
      </c>
      <c r="B313" s="40" t="s">
        <v>349</v>
      </c>
      <c r="C313" s="285" t="s">
        <v>506</v>
      </c>
      <c r="D313" s="285">
        <v>25</v>
      </c>
      <c r="E313" s="275" t="s">
        <v>435</v>
      </c>
      <c r="G313" s="306">
        <v>5.5</v>
      </c>
      <c r="H313" s="306">
        <v>3.2</v>
      </c>
      <c r="J313" s="285">
        <v>100</v>
      </c>
      <c r="M313" s="285" t="s">
        <v>252</v>
      </c>
      <c r="X313" s="285">
        <f t="shared" si="25"/>
        <v>281</v>
      </c>
      <c r="Y313" s="285">
        <f t="shared" si="22"/>
        <v>1</v>
      </c>
    </row>
    <row r="314" spans="1:26">
      <c r="A314" s="285" t="str">
        <f t="shared" si="21"/>
        <v>Festmist-Pferde</v>
      </c>
      <c r="B314" s="40" t="s">
        <v>349</v>
      </c>
      <c r="C314" s="285" t="s">
        <v>522</v>
      </c>
      <c r="D314" s="285">
        <v>25</v>
      </c>
      <c r="E314" s="275" t="s">
        <v>435</v>
      </c>
      <c r="G314" s="306">
        <v>5</v>
      </c>
      <c r="H314" s="306">
        <v>3.8</v>
      </c>
      <c r="J314" s="285">
        <v>100</v>
      </c>
      <c r="M314" s="285" t="s">
        <v>252</v>
      </c>
      <c r="X314" s="285">
        <f t="shared" si="25"/>
        <v>282</v>
      </c>
      <c r="Y314" s="285">
        <f t="shared" si="22"/>
        <v>1</v>
      </c>
    </row>
    <row r="315" spans="1:26">
      <c r="A315" s="285" t="str">
        <f t="shared" si="21"/>
        <v>Festmist-Ziegen</v>
      </c>
      <c r="B315" s="40" t="s">
        <v>349</v>
      </c>
      <c r="C315" s="285" t="s">
        <v>508</v>
      </c>
      <c r="D315" s="285">
        <v>25</v>
      </c>
      <c r="E315" s="275" t="s">
        <v>435</v>
      </c>
      <c r="G315" s="306">
        <v>5.2</v>
      </c>
      <c r="H315" s="306">
        <v>3.6</v>
      </c>
      <c r="J315" s="285">
        <v>100</v>
      </c>
      <c r="M315" s="285" t="s">
        <v>252</v>
      </c>
      <c r="X315" s="285">
        <f t="shared" si="25"/>
        <v>283</v>
      </c>
      <c r="Y315" s="285">
        <f t="shared" si="22"/>
        <v>1</v>
      </c>
    </row>
    <row r="316" spans="1:26">
      <c r="A316" s="285" t="str">
        <f t="shared" si="21"/>
        <v>Festmist-Kaninchen</v>
      </c>
      <c r="B316" s="40" t="s">
        <v>349</v>
      </c>
      <c r="C316" s="285" t="s">
        <v>523</v>
      </c>
      <c r="D316" s="285">
        <v>30</v>
      </c>
      <c r="E316" s="275" t="s">
        <v>435</v>
      </c>
      <c r="G316" s="306">
        <v>18</v>
      </c>
      <c r="H316" s="306">
        <v>19</v>
      </c>
      <c r="J316" s="285">
        <v>100</v>
      </c>
      <c r="M316" s="285" t="s">
        <v>252</v>
      </c>
      <c r="X316" s="285">
        <f t="shared" si="25"/>
        <v>284</v>
      </c>
      <c r="Y316" s="285">
        <f t="shared" si="22"/>
        <v>1</v>
      </c>
    </row>
    <row r="317" spans="1:26">
      <c r="A317" s="285" t="str">
        <f t="shared" si="21"/>
        <v>Festmist-Hühner (Einstreu)</v>
      </c>
      <c r="B317" s="40" t="s">
        <v>349</v>
      </c>
      <c r="C317" s="285" t="s">
        <v>525</v>
      </c>
      <c r="D317" s="285">
        <v>50</v>
      </c>
      <c r="E317" s="275" t="s">
        <v>435</v>
      </c>
      <c r="G317" s="306">
        <v>22</v>
      </c>
      <c r="H317" s="306">
        <v>18</v>
      </c>
      <c r="J317" s="285">
        <v>100</v>
      </c>
      <c r="M317" s="285" t="s">
        <v>252</v>
      </c>
      <c r="X317" s="285">
        <f t="shared" si="25"/>
        <v>285</v>
      </c>
      <c r="Y317" s="285">
        <f t="shared" si="22"/>
        <v>1</v>
      </c>
    </row>
    <row r="318" spans="1:26">
      <c r="A318" s="285" t="str">
        <f t="shared" si="21"/>
        <v>Festmist-Hühnertrockenkot</v>
      </c>
      <c r="B318" s="40" t="s">
        <v>349</v>
      </c>
      <c r="C318" s="285" t="s">
        <v>260</v>
      </c>
      <c r="D318" s="285">
        <v>50</v>
      </c>
      <c r="E318" s="275" t="s">
        <v>435</v>
      </c>
      <c r="G318" s="300">
        <v>21.3</v>
      </c>
      <c r="H318" s="300">
        <v>18</v>
      </c>
      <c r="J318" s="285">
        <v>100</v>
      </c>
      <c r="M318" s="285" t="s">
        <v>252</v>
      </c>
      <c r="X318" s="285">
        <f t="shared" si="25"/>
        <v>286</v>
      </c>
      <c r="Y318" s="285">
        <f t="shared" si="22"/>
        <v>1</v>
      </c>
    </row>
    <row r="319" spans="1:26">
      <c r="A319" s="285" t="str">
        <f t="shared" si="21"/>
        <v>Festmist-Putenhähne (Einstreu)</v>
      </c>
      <c r="B319" s="40" t="s">
        <v>349</v>
      </c>
      <c r="C319" s="285" t="s">
        <v>524</v>
      </c>
      <c r="D319" s="285">
        <v>55</v>
      </c>
      <c r="E319" s="275" t="s">
        <v>435</v>
      </c>
      <c r="G319" s="300">
        <v>22.6</v>
      </c>
      <c r="H319" s="300">
        <v>22</v>
      </c>
      <c r="J319" s="285">
        <v>100</v>
      </c>
      <c r="M319" s="285" t="s">
        <v>252</v>
      </c>
      <c r="X319" s="285">
        <f t="shared" si="25"/>
        <v>287</v>
      </c>
      <c r="Y319" s="285">
        <f t="shared" si="22"/>
        <v>1</v>
      </c>
    </row>
    <row r="320" spans="1:26">
      <c r="A320" s="285" t="str">
        <f t="shared" si="21"/>
        <v>Festmist-Putenhähne N/P-reduziert (Einstreu)</v>
      </c>
      <c r="B320" s="40" t="s">
        <v>349</v>
      </c>
      <c r="C320" s="285" t="s">
        <v>526</v>
      </c>
      <c r="D320" s="285">
        <v>55</v>
      </c>
      <c r="E320" s="275" t="s">
        <v>435</v>
      </c>
      <c r="G320" s="300">
        <v>21.9</v>
      </c>
      <c r="H320" s="300">
        <v>14</v>
      </c>
      <c r="J320" s="285">
        <v>100</v>
      </c>
      <c r="M320" s="285" t="s">
        <v>252</v>
      </c>
      <c r="X320" s="285">
        <f t="shared" si="25"/>
        <v>288</v>
      </c>
      <c r="Y320" s="285">
        <f t="shared" si="22"/>
        <v>1</v>
      </c>
    </row>
    <row r="321" spans="1:25">
      <c r="A321" s="285" t="str">
        <f t="shared" si="21"/>
        <v>Festmist-Putenhennen (Einstreu)</v>
      </c>
      <c r="B321" s="40" t="s">
        <v>349</v>
      </c>
      <c r="C321" s="285" t="s">
        <v>527</v>
      </c>
      <c r="D321" s="285">
        <v>55</v>
      </c>
      <c r="E321" s="275" t="s">
        <v>435</v>
      </c>
      <c r="G321" s="300">
        <v>17.600000000000001</v>
      </c>
      <c r="H321" s="300">
        <v>17</v>
      </c>
      <c r="J321" s="285">
        <v>100</v>
      </c>
      <c r="M321" s="285" t="s">
        <v>252</v>
      </c>
      <c r="X321" s="285">
        <f t="shared" si="25"/>
        <v>289</v>
      </c>
      <c r="Y321" s="285">
        <f t="shared" si="22"/>
        <v>1</v>
      </c>
    </row>
    <row r="322" spans="1:25">
      <c r="A322" s="285" t="str">
        <f t="shared" si="21"/>
        <v>Festmist-Putenhennen N/P-reduziert (Einstreu)</v>
      </c>
      <c r="B322" s="40" t="s">
        <v>349</v>
      </c>
      <c r="C322" s="285" t="s">
        <v>528</v>
      </c>
      <c r="D322" s="285">
        <v>55</v>
      </c>
      <c r="E322" s="275" t="s">
        <v>435</v>
      </c>
      <c r="G322" s="300">
        <v>16.7</v>
      </c>
      <c r="H322" s="300">
        <v>10</v>
      </c>
      <c r="J322" s="285">
        <v>100</v>
      </c>
      <c r="M322" s="285" t="s">
        <v>252</v>
      </c>
      <c r="X322" s="285">
        <f t="shared" si="25"/>
        <v>290</v>
      </c>
      <c r="Y322" s="285">
        <f t="shared" si="22"/>
        <v>1</v>
      </c>
    </row>
    <row r="323" spans="1:25">
      <c r="A323" s="285" t="str">
        <f t="shared" si="21"/>
        <v>Gülle-Jungvieh Grünland</v>
      </c>
      <c r="B323" s="40" t="s">
        <v>529</v>
      </c>
      <c r="C323" s="285" t="s">
        <v>540</v>
      </c>
      <c r="D323" s="285">
        <v>10</v>
      </c>
      <c r="E323" s="275" t="s">
        <v>436</v>
      </c>
      <c r="G323" s="300">
        <v>4</v>
      </c>
      <c r="H323" s="300">
        <v>1.6</v>
      </c>
      <c r="J323" s="285">
        <v>100</v>
      </c>
      <c r="M323" s="285" t="s">
        <v>252</v>
      </c>
      <c r="X323" s="285">
        <f t="shared" si="25"/>
        <v>291</v>
      </c>
      <c r="Y323" s="285">
        <f t="shared" si="22"/>
        <v>1</v>
      </c>
    </row>
    <row r="324" spans="1:25">
      <c r="A324" s="285" t="str">
        <f t="shared" si="21"/>
        <v>Gülle-Jungvieh Ackerland</v>
      </c>
      <c r="B324" s="40" t="s">
        <v>529</v>
      </c>
      <c r="C324" s="285" t="s">
        <v>541</v>
      </c>
      <c r="D324" s="285">
        <v>10</v>
      </c>
      <c r="E324" s="275" t="s">
        <v>436</v>
      </c>
      <c r="G324" s="300">
        <v>3.2</v>
      </c>
      <c r="H324" s="300">
        <v>1.3</v>
      </c>
      <c r="J324" s="285">
        <v>100</v>
      </c>
      <c r="M324" s="285" t="s">
        <v>252</v>
      </c>
      <c r="X324" s="285">
        <f t="shared" si="25"/>
        <v>292</v>
      </c>
      <c r="Y324" s="285">
        <f t="shared" si="22"/>
        <v>1</v>
      </c>
    </row>
    <row r="325" spans="1:25">
      <c r="A325" s="285" t="str">
        <f t="shared" si="21"/>
        <v>Gülle-Milchvieh Grünland</v>
      </c>
      <c r="B325" s="40" t="s">
        <v>529</v>
      </c>
      <c r="C325" s="285" t="s">
        <v>542</v>
      </c>
      <c r="D325" s="285">
        <v>10</v>
      </c>
      <c r="E325" s="275" t="s">
        <v>436</v>
      </c>
      <c r="G325" s="300">
        <v>4.5</v>
      </c>
      <c r="H325" s="300">
        <v>1.8</v>
      </c>
      <c r="J325" s="285">
        <v>100</v>
      </c>
      <c r="M325" s="285" t="s">
        <v>252</v>
      </c>
      <c r="X325" s="285">
        <f t="shared" si="25"/>
        <v>293</v>
      </c>
      <c r="Y325" s="285">
        <f t="shared" si="22"/>
        <v>1</v>
      </c>
    </row>
    <row r="326" spans="1:25">
      <c r="A326" s="285" t="str">
        <f t="shared" si="21"/>
        <v>Gülle-Milchvieh Ackerland</v>
      </c>
      <c r="B326" s="40" t="s">
        <v>529</v>
      </c>
      <c r="C326" s="285" t="s">
        <v>543</v>
      </c>
      <c r="D326" s="285">
        <v>10</v>
      </c>
      <c r="E326" s="275" t="s">
        <v>436</v>
      </c>
      <c r="G326" s="300">
        <v>4.0999999999999996</v>
      </c>
      <c r="H326" s="300">
        <v>1.7</v>
      </c>
      <c r="J326" s="285">
        <v>100</v>
      </c>
      <c r="M326" s="285" t="s">
        <v>252</v>
      </c>
      <c r="X326" s="285">
        <f t="shared" si="25"/>
        <v>294</v>
      </c>
      <c r="Y326" s="285">
        <f t="shared" si="22"/>
        <v>1</v>
      </c>
    </row>
    <row r="327" spans="1:25">
      <c r="A327" s="285" t="str">
        <f t="shared" si="21"/>
        <v>Gülle-Bullenmast</v>
      </c>
      <c r="B327" s="40" t="s">
        <v>529</v>
      </c>
      <c r="C327" s="285" t="s">
        <v>544</v>
      </c>
      <c r="D327" s="285">
        <v>10</v>
      </c>
      <c r="E327" s="275" t="s">
        <v>436</v>
      </c>
      <c r="G327" s="300">
        <v>4.7</v>
      </c>
      <c r="H327" s="300">
        <v>2.1</v>
      </c>
      <c r="J327" s="285">
        <v>100</v>
      </c>
      <c r="M327" s="285" t="s">
        <v>252</v>
      </c>
      <c r="X327" s="285">
        <f t="shared" si="25"/>
        <v>295</v>
      </c>
      <c r="Y327" s="285">
        <f t="shared" si="22"/>
        <v>1</v>
      </c>
    </row>
    <row r="328" spans="1:25">
      <c r="A328" s="285" t="str">
        <f t="shared" si="21"/>
        <v>Gülle-Schweinemast Standard</v>
      </c>
      <c r="B328" s="40" t="s">
        <v>529</v>
      </c>
      <c r="C328" s="285" t="s">
        <v>545</v>
      </c>
      <c r="D328" s="285">
        <v>7.5</v>
      </c>
      <c r="E328" s="275" t="s">
        <v>436</v>
      </c>
      <c r="G328" s="300">
        <v>5.6</v>
      </c>
      <c r="H328" s="300">
        <v>3.7</v>
      </c>
      <c r="J328" s="285">
        <v>100</v>
      </c>
      <c r="M328" s="285" t="s">
        <v>252</v>
      </c>
      <c r="X328" s="285">
        <f t="shared" si="25"/>
        <v>296</v>
      </c>
      <c r="Y328" s="285">
        <f t="shared" si="22"/>
        <v>1</v>
      </c>
    </row>
    <row r="329" spans="1:25">
      <c r="A329" s="285" t="str">
        <f t="shared" si="21"/>
        <v>Gülle-Schweinemast N/P-reduziert</v>
      </c>
      <c r="B329" s="40" t="s">
        <v>529</v>
      </c>
      <c r="C329" s="285" t="s">
        <v>546</v>
      </c>
      <c r="D329" s="285">
        <v>7.5</v>
      </c>
      <c r="E329" s="275" t="s">
        <v>436</v>
      </c>
      <c r="G329" s="300">
        <v>4.9000000000000004</v>
      </c>
      <c r="H329" s="300">
        <v>3</v>
      </c>
      <c r="J329" s="285">
        <v>100</v>
      </c>
      <c r="M329" s="285" t="s">
        <v>252</v>
      </c>
      <c r="X329" s="285">
        <f t="shared" si="25"/>
        <v>297</v>
      </c>
      <c r="Y329" s="285">
        <f t="shared" si="22"/>
        <v>1</v>
      </c>
    </row>
    <row r="330" spans="1:25">
      <c r="A330" s="285" t="str">
        <f t="shared" si="21"/>
        <v>Gülle-Schweinezucht Standard</v>
      </c>
      <c r="B330" s="40" t="s">
        <v>529</v>
      </c>
      <c r="C330" s="285" t="s">
        <v>547</v>
      </c>
      <c r="D330" s="285">
        <v>7.5</v>
      </c>
      <c r="E330" s="275" t="s">
        <v>436</v>
      </c>
      <c r="G330" s="300">
        <v>7.9</v>
      </c>
      <c r="H330" s="300">
        <v>5.7</v>
      </c>
      <c r="J330" s="285">
        <v>100</v>
      </c>
      <c r="M330" s="285" t="s">
        <v>252</v>
      </c>
      <c r="X330" s="285">
        <f t="shared" si="25"/>
        <v>298</v>
      </c>
      <c r="Y330" s="285">
        <f t="shared" si="22"/>
        <v>1</v>
      </c>
    </row>
    <row r="331" spans="1:25">
      <c r="A331" s="285" t="str">
        <f t="shared" si="21"/>
        <v>Gülle-Schweinezucht N/P-reduziert</v>
      </c>
      <c r="B331" s="40" t="s">
        <v>529</v>
      </c>
      <c r="C331" s="285" t="s">
        <v>548</v>
      </c>
      <c r="D331" s="285">
        <v>7.5</v>
      </c>
      <c r="E331" s="275" t="s">
        <v>436</v>
      </c>
      <c r="G331" s="300">
        <v>6.7</v>
      </c>
      <c r="H331" s="300">
        <v>4.2</v>
      </c>
      <c r="J331" s="285">
        <v>100</v>
      </c>
      <c r="M331" s="285" t="s">
        <v>252</v>
      </c>
      <c r="X331" s="285">
        <f t="shared" si="25"/>
        <v>299</v>
      </c>
      <c r="Y331" s="285">
        <f t="shared" si="22"/>
        <v>1</v>
      </c>
    </row>
    <row r="332" spans="1:25">
      <c r="A332" s="285" t="str">
        <f t="shared" si="21"/>
        <v>Jauche-Rinder</v>
      </c>
      <c r="B332" s="40" t="s">
        <v>530</v>
      </c>
      <c r="C332" s="285" t="s">
        <v>535</v>
      </c>
      <c r="D332" s="285">
        <v>1.5</v>
      </c>
      <c r="E332" s="275" t="s">
        <v>436</v>
      </c>
      <c r="G332" s="300">
        <v>3.1</v>
      </c>
      <c r="H332" s="300">
        <v>0.3</v>
      </c>
      <c r="J332" s="285">
        <v>100</v>
      </c>
      <c r="M332" s="285" t="s">
        <v>252</v>
      </c>
      <c r="X332" s="285">
        <f t="shared" si="25"/>
        <v>300</v>
      </c>
      <c r="Y332" s="285">
        <f t="shared" si="22"/>
        <v>1</v>
      </c>
    </row>
    <row r="333" spans="1:25">
      <c r="A333" s="285" t="str">
        <f t="shared" si="21"/>
        <v>Jauche-Schweine Standard</v>
      </c>
      <c r="B333" s="40" t="s">
        <v>530</v>
      </c>
      <c r="C333" s="285" t="s">
        <v>520</v>
      </c>
      <c r="D333" s="285">
        <v>1.5</v>
      </c>
      <c r="E333" s="275" t="s">
        <v>436</v>
      </c>
      <c r="G333" s="300">
        <v>2.6</v>
      </c>
      <c r="H333" s="300">
        <v>0.5</v>
      </c>
      <c r="J333" s="285">
        <v>100</v>
      </c>
      <c r="M333" s="285" t="s">
        <v>252</v>
      </c>
      <c r="X333" s="285">
        <f t="shared" si="25"/>
        <v>301</v>
      </c>
      <c r="Y333" s="285">
        <f t="shared" si="22"/>
        <v>1</v>
      </c>
    </row>
    <row r="334" spans="1:25">
      <c r="A334" s="285" t="str">
        <f t="shared" si="21"/>
        <v>organischer Handelsdünger-Hornmehl</v>
      </c>
      <c r="B334" s="40" t="s">
        <v>276</v>
      </c>
      <c r="C334" s="285" t="s">
        <v>263</v>
      </c>
      <c r="E334" s="275" t="s">
        <v>435</v>
      </c>
      <c r="G334" s="300">
        <v>120</v>
      </c>
      <c r="H334" s="300">
        <v>0</v>
      </c>
      <c r="J334" s="285">
        <v>100</v>
      </c>
      <c r="M334" s="285" t="s">
        <v>252</v>
      </c>
      <c r="X334" s="285">
        <f t="shared" si="25"/>
        <v>302</v>
      </c>
      <c r="Y334" s="285">
        <f t="shared" si="22"/>
        <v>1</v>
      </c>
    </row>
    <row r="335" spans="1:25">
      <c r="A335" s="285" t="str">
        <f t="shared" si="21"/>
        <v>organischer Handelsdünger-Horngrieß</v>
      </c>
      <c r="B335" s="40" t="s">
        <v>276</v>
      </c>
      <c r="C335" s="285" t="s">
        <v>264</v>
      </c>
      <c r="E335" s="275" t="s">
        <v>435</v>
      </c>
      <c r="G335" s="300">
        <v>120</v>
      </c>
      <c r="H335" s="300">
        <v>0</v>
      </c>
      <c r="J335" s="285">
        <v>100</v>
      </c>
      <c r="M335" s="285" t="s">
        <v>252</v>
      </c>
      <c r="X335" s="285">
        <f t="shared" si="25"/>
        <v>303</v>
      </c>
      <c r="Y335" s="285">
        <f t="shared" si="22"/>
        <v>1</v>
      </c>
    </row>
    <row r="336" spans="1:25">
      <c r="A336" s="285" t="str">
        <f t="shared" si="21"/>
        <v>organischer Handelsdünger-Horndünger</v>
      </c>
      <c r="B336" s="40" t="s">
        <v>276</v>
      </c>
      <c r="C336" s="285" t="s">
        <v>265</v>
      </c>
      <c r="D336" s="285">
        <v>89.6</v>
      </c>
      <c r="E336" s="275" t="s">
        <v>435</v>
      </c>
      <c r="G336" s="300">
        <v>149</v>
      </c>
      <c r="H336" s="300">
        <v>7.1</v>
      </c>
      <c r="J336" s="285">
        <v>100</v>
      </c>
      <c r="M336" s="285" t="s">
        <v>252</v>
      </c>
      <c r="X336" s="285">
        <f t="shared" si="25"/>
        <v>304</v>
      </c>
      <c r="Y336" s="285">
        <f t="shared" si="22"/>
        <v>1</v>
      </c>
    </row>
    <row r="337" spans="1:25">
      <c r="A337" s="285" t="str">
        <f t="shared" si="21"/>
        <v>organischer Handelsdünger-Haarmehl</v>
      </c>
      <c r="B337" s="40" t="s">
        <v>276</v>
      </c>
      <c r="C337" s="285" t="s">
        <v>266</v>
      </c>
      <c r="D337" s="285">
        <v>94.2</v>
      </c>
      <c r="E337" s="275" t="s">
        <v>435</v>
      </c>
      <c r="G337" s="300">
        <v>141</v>
      </c>
      <c r="H337" s="300">
        <v>8.9</v>
      </c>
      <c r="J337" s="288">
        <v>100</v>
      </c>
      <c r="M337" s="285" t="s">
        <v>252</v>
      </c>
      <c r="X337" s="285">
        <f t="shared" si="25"/>
        <v>305</v>
      </c>
      <c r="Y337" s="285">
        <f t="shared" si="22"/>
        <v>1</v>
      </c>
    </row>
    <row r="338" spans="1:25" s="288" customFormat="1">
      <c r="A338" s="285" t="str">
        <f t="shared" si="21"/>
        <v>organischer Handelsdünger-Ackerbohnen (Korn)</v>
      </c>
      <c r="B338" s="40" t="s">
        <v>276</v>
      </c>
      <c r="C338" s="288" t="s">
        <v>267</v>
      </c>
      <c r="D338" s="288">
        <v>86</v>
      </c>
      <c r="E338" s="275" t="s">
        <v>435</v>
      </c>
      <c r="F338" s="288" t="s">
        <v>9</v>
      </c>
      <c r="G338" s="300">
        <v>41</v>
      </c>
      <c r="H338" s="300">
        <v>12</v>
      </c>
      <c r="I338" s="288">
        <v>5.2</v>
      </c>
      <c r="J338" s="288">
        <v>0</v>
      </c>
      <c r="K338" s="307"/>
      <c r="L338" s="307"/>
      <c r="M338" s="288" t="s">
        <v>252</v>
      </c>
      <c r="X338" s="285">
        <f t="shared" si="25"/>
        <v>306</v>
      </c>
      <c r="Y338" s="285">
        <f t="shared" si="22"/>
        <v>1</v>
      </c>
    </row>
    <row r="339" spans="1:25" s="288" customFormat="1">
      <c r="A339" s="285" t="str">
        <f t="shared" si="21"/>
        <v>organischer Handelsdünger-Erbsen (Korn)</v>
      </c>
      <c r="B339" s="40" t="s">
        <v>276</v>
      </c>
      <c r="C339" s="288" t="s">
        <v>268</v>
      </c>
      <c r="D339" s="288">
        <v>86</v>
      </c>
      <c r="E339" s="275" t="s">
        <v>435</v>
      </c>
      <c r="F339" s="288" t="s">
        <v>9</v>
      </c>
      <c r="G339" s="300">
        <v>36</v>
      </c>
      <c r="H339" s="300">
        <v>11</v>
      </c>
      <c r="I339" s="288">
        <v>4.8</v>
      </c>
      <c r="J339" s="288">
        <v>0</v>
      </c>
      <c r="K339" s="307"/>
      <c r="L339" s="307"/>
      <c r="M339" s="288" t="s">
        <v>252</v>
      </c>
      <c r="X339" s="285">
        <f t="shared" si="25"/>
        <v>307</v>
      </c>
      <c r="Y339" s="285">
        <f t="shared" si="22"/>
        <v>1</v>
      </c>
    </row>
    <row r="340" spans="1:25" s="288" customFormat="1">
      <c r="A340" s="285" t="str">
        <f t="shared" ref="A340:A360" si="26">CONCATENATE(B340&amp;"-"&amp;C340)</f>
        <v>organischer Handelsdünger-Lupinen (Korn)</v>
      </c>
      <c r="B340" s="40" t="s">
        <v>276</v>
      </c>
      <c r="C340" s="288" t="s">
        <v>269</v>
      </c>
      <c r="D340" s="288">
        <v>86</v>
      </c>
      <c r="E340" s="275" t="s">
        <v>435</v>
      </c>
      <c r="F340" s="288" t="s">
        <v>9</v>
      </c>
      <c r="G340" s="300">
        <v>44.800000000000004</v>
      </c>
      <c r="H340" s="300">
        <v>10.199999999999999</v>
      </c>
      <c r="I340" s="288">
        <v>4.5</v>
      </c>
      <c r="J340" s="288">
        <v>0</v>
      </c>
      <c r="K340" s="307"/>
      <c r="L340" s="307"/>
      <c r="M340" s="288" t="s">
        <v>252</v>
      </c>
      <c r="X340" s="285">
        <f t="shared" si="25"/>
        <v>308</v>
      </c>
      <c r="Y340" s="285">
        <f t="shared" si="22"/>
        <v>1</v>
      </c>
    </row>
    <row r="341" spans="1:25" s="288" customFormat="1">
      <c r="A341" s="285" t="str">
        <f t="shared" si="26"/>
        <v>organischer Handelsdünger-Rapsextraktionsschrot</v>
      </c>
      <c r="B341" s="40" t="s">
        <v>276</v>
      </c>
      <c r="C341" s="40" t="s">
        <v>460</v>
      </c>
      <c r="D341" s="288">
        <v>89</v>
      </c>
      <c r="E341" s="275" t="s">
        <v>435</v>
      </c>
      <c r="F341" s="285"/>
      <c r="G341" s="298">
        <v>54.29</v>
      </c>
      <c r="H341" s="298">
        <v>24.475000000000001</v>
      </c>
      <c r="I341" s="285">
        <v>10.769</v>
      </c>
      <c r="J341" s="288">
        <v>0</v>
      </c>
      <c r="K341" s="307"/>
      <c r="L341" s="307"/>
      <c r="M341" s="288" t="s">
        <v>252</v>
      </c>
      <c r="X341" s="285">
        <f t="shared" si="25"/>
        <v>309</v>
      </c>
      <c r="Y341" s="285">
        <f t="shared" si="22"/>
        <v>1</v>
      </c>
    </row>
    <row r="342" spans="1:25">
      <c r="A342" s="285" t="str">
        <f t="shared" si="26"/>
        <v>organischer Handelsdünger-Rizinusschrot</v>
      </c>
      <c r="B342" s="40" t="s">
        <v>276</v>
      </c>
      <c r="C342" s="285" t="s">
        <v>270</v>
      </c>
      <c r="D342" s="285">
        <v>90.7</v>
      </c>
      <c r="E342" s="275" t="s">
        <v>435</v>
      </c>
      <c r="G342" s="300">
        <v>57.1</v>
      </c>
      <c r="H342" s="300">
        <v>22.5</v>
      </c>
      <c r="J342" s="288">
        <v>0</v>
      </c>
      <c r="M342" s="285" t="s">
        <v>252</v>
      </c>
      <c r="X342" s="285">
        <f t="shared" si="25"/>
        <v>310</v>
      </c>
      <c r="Y342" s="285">
        <f t="shared" si="22"/>
        <v>1</v>
      </c>
    </row>
    <row r="343" spans="1:25">
      <c r="A343" s="285" t="str">
        <f t="shared" si="26"/>
        <v>organischer Handelsdünger-Maltaflor</v>
      </c>
      <c r="B343" s="40" t="s">
        <v>276</v>
      </c>
      <c r="C343" s="285" t="s">
        <v>271</v>
      </c>
      <c r="D343" s="285">
        <v>91.9</v>
      </c>
      <c r="E343" s="275" t="s">
        <v>435</v>
      </c>
      <c r="G343" s="300">
        <v>44.699999999999996</v>
      </c>
      <c r="H343" s="300">
        <v>12.8</v>
      </c>
      <c r="J343" s="288">
        <v>0</v>
      </c>
      <c r="M343" s="285" t="s">
        <v>252</v>
      </c>
      <c r="X343" s="285">
        <f t="shared" si="25"/>
        <v>311</v>
      </c>
      <c r="Y343" s="285">
        <f t="shared" si="22"/>
        <v>1</v>
      </c>
    </row>
    <row r="344" spans="1:25">
      <c r="A344" s="285" t="str">
        <f t="shared" si="26"/>
        <v xml:space="preserve">organischer Handelsdünger-Phyto – Perls </v>
      </c>
      <c r="B344" s="40" t="s">
        <v>276</v>
      </c>
      <c r="C344" s="285" t="s">
        <v>272</v>
      </c>
      <c r="E344" s="275" t="s">
        <v>435</v>
      </c>
      <c r="G344" s="300">
        <v>70</v>
      </c>
      <c r="H344" s="300">
        <v>55</v>
      </c>
      <c r="J344" s="288">
        <v>0</v>
      </c>
      <c r="M344" s="285" t="s">
        <v>252</v>
      </c>
      <c r="X344" s="285">
        <f t="shared" si="25"/>
        <v>312</v>
      </c>
      <c r="Y344" s="285">
        <f t="shared" si="22"/>
        <v>1</v>
      </c>
    </row>
    <row r="345" spans="1:25">
      <c r="A345" s="285" t="str">
        <f t="shared" si="26"/>
        <v>organischer Handelsdünger-Vinasse Zuckerrüben</v>
      </c>
      <c r="B345" s="40" t="s">
        <v>276</v>
      </c>
      <c r="C345" s="285" t="s">
        <v>273</v>
      </c>
      <c r="D345" s="285">
        <v>65.099999999999994</v>
      </c>
      <c r="E345" s="275" t="s">
        <v>435</v>
      </c>
      <c r="G345" s="300">
        <v>52.300000000000004</v>
      </c>
      <c r="H345" s="300">
        <v>4.8</v>
      </c>
      <c r="J345" s="288">
        <v>0</v>
      </c>
      <c r="M345" s="285" t="s">
        <v>252</v>
      </c>
      <c r="X345" s="285">
        <f t="shared" si="25"/>
        <v>313</v>
      </c>
      <c r="Y345" s="285">
        <f t="shared" si="22"/>
        <v>1</v>
      </c>
    </row>
    <row r="346" spans="1:25">
      <c r="A346" s="285" t="str">
        <f t="shared" si="26"/>
        <v>organischer Handelsdünger-Traubentrester</v>
      </c>
      <c r="B346" s="40" t="s">
        <v>276</v>
      </c>
      <c r="C346" s="285" t="s">
        <v>274</v>
      </c>
      <c r="D346" s="285">
        <v>41</v>
      </c>
      <c r="E346" s="275" t="s">
        <v>435</v>
      </c>
      <c r="G346" s="300">
        <v>7.4</v>
      </c>
      <c r="H346" s="300">
        <v>2.2999999999999998</v>
      </c>
      <c r="J346" s="288">
        <v>0</v>
      </c>
      <c r="M346" s="285" t="s">
        <v>252</v>
      </c>
      <c r="X346" s="285">
        <f t="shared" si="25"/>
        <v>314</v>
      </c>
      <c r="Y346" s="285">
        <f t="shared" si="22"/>
        <v>1</v>
      </c>
    </row>
    <row r="347" spans="1:25">
      <c r="A347" s="285" t="str">
        <f t="shared" si="26"/>
        <v>organischer Handelsdünger-Blutmehl</v>
      </c>
      <c r="B347" s="40" t="s">
        <v>276</v>
      </c>
      <c r="C347" s="285" t="s">
        <v>275</v>
      </c>
      <c r="D347" s="285">
        <v>94.2</v>
      </c>
      <c r="E347" s="275" t="s">
        <v>435</v>
      </c>
      <c r="G347" s="300">
        <v>142</v>
      </c>
      <c r="H347" s="300">
        <v>9.6</v>
      </c>
      <c r="J347" s="285">
        <v>100</v>
      </c>
      <c r="M347" s="285" t="s">
        <v>252</v>
      </c>
      <c r="X347" s="285">
        <f t="shared" si="25"/>
        <v>315</v>
      </c>
      <c r="Y347" s="285">
        <f t="shared" si="22"/>
        <v>1</v>
      </c>
    </row>
    <row r="348" spans="1:25">
      <c r="A348" s="285" t="str">
        <f t="shared" si="26"/>
        <v>mineralischer Handelsdünger-AHL (28% N, Bezugsgröße t)</v>
      </c>
      <c r="B348" s="40" t="s">
        <v>278</v>
      </c>
      <c r="C348" s="40" t="s">
        <v>596</v>
      </c>
      <c r="D348" s="275"/>
      <c r="E348" s="275" t="s">
        <v>486</v>
      </c>
      <c r="F348" s="275"/>
      <c r="G348" s="278">
        <v>280</v>
      </c>
      <c r="H348" s="278"/>
      <c r="I348" s="278"/>
      <c r="M348" s="285" t="s">
        <v>489</v>
      </c>
      <c r="X348" s="285">
        <f t="shared" si="25"/>
        <v>316</v>
      </c>
      <c r="Y348" s="285">
        <f t="shared" ref="Y348:Y361" si="27">COUNTA(M348:W348)</f>
        <v>1</v>
      </c>
    </row>
    <row r="349" spans="1:25">
      <c r="A349" s="285" t="str">
        <f t="shared" si="26"/>
        <v>mineralischer Handelsdünger-Ammonsulfatsalpeter (ASS) (26% N)</v>
      </c>
      <c r="B349" s="40" t="s">
        <v>278</v>
      </c>
      <c r="C349" s="40" t="s">
        <v>597</v>
      </c>
      <c r="D349" s="275"/>
      <c r="E349" s="275" t="s">
        <v>486</v>
      </c>
      <c r="F349" s="275"/>
      <c r="G349" s="278">
        <v>260</v>
      </c>
      <c r="H349" s="278"/>
      <c r="I349" s="278"/>
      <c r="M349" s="285" t="s">
        <v>489</v>
      </c>
      <c r="X349" s="285">
        <f t="shared" si="25"/>
        <v>317</v>
      </c>
      <c r="Y349" s="285">
        <f t="shared" si="27"/>
        <v>1</v>
      </c>
    </row>
    <row r="350" spans="1:25">
      <c r="A350" s="285" t="str">
        <f t="shared" si="26"/>
        <v>mineralischer Handelsdünger-Ammonsulfatsalpeter-Bor (0,3% B, 26% N)</v>
      </c>
      <c r="B350" s="40" t="s">
        <v>278</v>
      </c>
      <c r="C350" s="40" t="s">
        <v>598</v>
      </c>
      <c r="D350" s="275"/>
      <c r="E350" s="275" t="s">
        <v>486</v>
      </c>
      <c r="F350" s="275"/>
      <c r="G350" s="278">
        <v>260</v>
      </c>
      <c r="H350" s="278"/>
      <c r="I350" s="278"/>
      <c r="M350" s="285" t="s">
        <v>489</v>
      </c>
      <c r="X350" s="285">
        <f t="shared" si="25"/>
        <v>318</v>
      </c>
      <c r="Y350" s="285">
        <f t="shared" si="27"/>
        <v>1</v>
      </c>
    </row>
    <row r="351" spans="1:25">
      <c r="A351" s="285" t="str">
        <f t="shared" si="26"/>
        <v>mineralischer Handelsdünger-DAP (Diammonphosphat) (18% N, 46% P)</v>
      </c>
      <c r="B351" s="40" t="s">
        <v>278</v>
      </c>
      <c r="C351" s="40" t="s">
        <v>599</v>
      </c>
      <c r="D351" s="275"/>
      <c r="E351" s="275" t="s">
        <v>486</v>
      </c>
      <c r="F351" s="275"/>
      <c r="G351" s="278">
        <v>180</v>
      </c>
      <c r="H351" s="278">
        <v>460</v>
      </c>
      <c r="I351" s="278"/>
      <c r="M351" s="285" t="s">
        <v>489</v>
      </c>
      <c r="X351" s="285">
        <f t="shared" si="25"/>
        <v>319</v>
      </c>
      <c r="Y351" s="285">
        <f t="shared" si="27"/>
        <v>1</v>
      </c>
    </row>
    <row r="352" spans="1:25">
      <c r="A352" s="285" t="str">
        <f t="shared" si="26"/>
        <v>mineralischer Handelsdünger-ENTEC 25+15</v>
      </c>
      <c r="B352" s="40" t="s">
        <v>278</v>
      </c>
      <c r="C352" s="40" t="s">
        <v>600</v>
      </c>
      <c r="D352" s="275"/>
      <c r="E352" s="275" t="s">
        <v>486</v>
      </c>
      <c r="F352" s="275"/>
      <c r="G352" s="278">
        <v>250</v>
      </c>
      <c r="H352" s="278">
        <v>150</v>
      </c>
      <c r="I352" s="278"/>
      <c r="M352" s="285" t="s">
        <v>489</v>
      </c>
      <c r="X352" s="285">
        <f t="shared" si="25"/>
        <v>320</v>
      </c>
      <c r="Y352" s="285">
        <f t="shared" si="27"/>
        <v>1</v>
      </c>
    </row>
    <row r="353" spans="1:25">
      <c r="A353" s="285" t="str">
        <f t="shared" si="26"/>
        <v>mineralischer Handelsdünger-ENTEC 26</v>
      </c>
      <c r="B353" s="40" t="s">
        <v>278</v>
      </c>
      <c r="C353" s="40" t="s">
        <v>601</v>
      </c>
      <c r="D353" s="275"/>
      <c r="E353" s="275" t="s">
        <v>486</v>
      </c>
      <c r="F353" s="275"/>
      <c r="G353" s="278">
        <v>260</v>
      </c>
      <c r="H353" s="278"/>
      <c r="I353" s="278"/>
      <c r="M353" s="285" t="s">
        <v>489</v>
      </c>
      <c r="X353" s="285">
        <f t="shared" si="25"/>
        <v>321</v>
      </c>
      <c r="Y353" s="285">
        <f t="shared" si="27"/>
        <v>1</v>
      </c>
    </row>
    <row r="354" spans="1:25">
      <c r="A354" s="285" t="str">
        <f t="shared" si="26"/>
        <v>mineralischer Handelsdünger-ENTEC perfect (15+5+20(+2+8))</v>
      </c>
      <c r="B354" s="40" t="s">
        <v>278</v>
      </c>
      <c r="C354" s="40" t="s">
        <v>602</v>
      </c>
      <c r="D354" s="275"/>
      <c r="E354" s="275" t="s">
        <v>486</v>
      </c>
      <c r="F354" s="275"/>
      <c r="G354" s="278">
        <v>150</v>
      </c>
      <c r="H354" s="278">
        <v>50</v>
      </c>
      <c r="I354" s="278"/>
      <c r="M354" s="285" t="s">
        <v>489</v>
      </c>
      <c r="X354" s="285">
        <f t="shared" si="25"/>
        <v>322</v>
      </c>
      <c r="Y354" s="285">
        <f t="shared" si="27"/>
        <v>1</v>
      </c>
    </row>
    <row r="355" spans="1:25">
      <c r="A355" s="285" t="str">
        <f t="shared" si="26"/>
        <v>mineralischer Handelsdünger-Harnstoff (46% N)</v>
      </c>
      <c r="B355" s="40" t="s">
        <v>278</v>
      </c>
      <c r="C355" s="40" t="s">
        <v>603</v>
      </c>
      <c r="D355" s="275"/>
      <c r="E355" s="275" t="s">
        <v>486</v>
      </c>
      <c r="F355" s="275"/>
      <c r="G355" s="278">
        <v>460</v>
      </c>
      <c r="H355" s="278"/>
      <c r="I355" s="278"/>
      <c r="M355" s="285" t="s">
        <v>489</v>
      </c>
      <c r="X355" s="285">
        <f t="shared" si="25"/>
        <v>323</v>
      </c>
      <c r="Y355" s="285">
        <f t="shared" si="27"/>
        <v>1</v>
      </c>
    </row>
    <row r="356" spans="1:25">
      <c r="A356" s="285" t="str">
        <f t="shared" si="26"/>
        <v xml:space="preserve">mineralischer Handelsdünger-Kalkammonsalpeter (27% N) </v>
      </c>
      <c r="B356" s="40" t="s">
        <v>278</v>
      </c>
      <c r="C356" s="40" t="s">
        <v>604</v>
      </c>
      <c r="D356" s="275"/>
      <c r="E356" s="275" t="s">
        <v>486</v>
      </c>
      <c r="F356" s="275"/>
      <c r="G356" s="278">
        <v>270</v>
      </c>
      <c r="H356" s="278"/>
      <c r="I356" s="278"/>
      <c r="M356" s="285" t="s">
        <v>489</v>
      </c>
      <c r="X356" s="285">
        <f t="shared" ref="X356:X419" si="28">+X355+1</f>
        <v>324</v>
      </c>
      <c r="Y356" s="285">
        <f t="shared" si="27"/>
        <v>1</v>
      </c>
    </row>
    <row r="357" spans="1:25">
      <c r="A357" s="285" t="str">
        <f t="shared" si="26"/>
        <v>mineralischer Handelsdünger-Kalkstickstoff PERLKA (19,8% N)</v>
      </c>
      <c r="B357" s="40" t="s">
        <v>278</v>
      </c>
      <c r="C357" s="40" t="s">
        <v>605</v>
      </c>
      <c r="D357" s="275"/>
      <c r="E357" s="275" t="s">
        <v>486</v>
      </c>
      <c r="F357" s="275"/>
      <c r="G357" s="278">
        <v>198</v>
      </c>
      <c r="H357" s="278"/>
      <c r="I357" s="278"/>
      <c r="M357" s="285" t="s">
        <v>489</v>
      </c>
      <c r="X357" s="285">
        <f t="shared" si="28"/>
        <v>325</v>
      </c>
      <c r="Y357" s="285">
        <f t="shared" si="27"/>
        <v>1</v>
      </c>
    </row>
    <row r="358" spans="1:25">
      <c r="A358" s="285" t="str">
        <f t="shared" si="26"/>
        <v>mineralischer Handelsdünger-PIAMON (33% N, 12% S)</v>
      </c>
      <c r="B358" s="40" t="s">
        <v>278</v>
      </c>
      <c r="C358" s="40" t="s">
        <v>606</v>
      </c>
      <c r="D358" s="275"/>
      <c r="E358" s="275" t="s">
        <v>486</v>
      </c>
      <c r="F358" s="275"/>
      <c r="G358" s="278">
        <v>330</v>
      </c>
      <c r="H358" s="278"/>
      <c r="I358" s="278"/>
      <c r="M358" s="285" t="s">
        <v>489</v>
      </c>
      <c r="X358" s="285">
        <f t="shared" si="28"/>
        <v>326</v>
      </c>
      <c r="Y358" s="285">
        <f t="shared" si="27"/>
        <v>1</v>
      </c>
    </row>
    <row r="359" spans="1:25" ht="18.75">
      <c r="A359" s="285" t="str">
        <f t="shared" si="26"/>
        <v>mineralischer Handelsdünger-YARA Bela Sulfan (24% N, 15% SO3)</v>
      </c>
      <c r="B359" s="40" t="s">
        <v>278</v>
      </c>
      <c r="C359" s="40" t="s">
        <v>607</v>
      </c>
      <c r="D359" s="275"/>
      <c r="E359" s="275" t="s">
        <v>486</v>
      </c>
      <c r="F359" s="275"/>
      <c r="G359" s="278">
        <v>240</v>
      </c>
      <c r="H359" s="278"/>
      <c r="I359" s="278"/>
      <c r="M359" s="285" t="s">
        <v>489</v>
      </c>
      <c r="X359" s="285">
        <f t="shared" si="28"/>
        <v>327</v>
      </c>
      <c r="Y359" s="285">
        <f t="shared" si="27"/>
        <v>1</v>
      </c>
    </row>
    <row r="360" spans="1:25">
      <c r="A360" s="285" t="str">
        <f t="shared" si="26"/>
        <v>eigene Stoffe-Bitte erst eigene Stoffe anlegen</v>
      </c>
      <c r="B360" s="40" t="str">
        <f t="shared" ref="B360:B417" si="29">IF(B361="eigene Stoffe","eigene Stoffe",IF(C360="","","eigene Stoffe"))</f>
        <v>eigene Stoffe</v>
      </c>
      <c r="C360" s="40" t="str">
        <f>IF('Abgabe eigene Stoffe'!B6="","Bitte erst eigene Stoffe anlegen",'Abgabe eigene Stoffe'!B6)</f>
        <v>Bitte erst eigene Stoffe anlegen</v>
      </c>
      <c r="D360" s="40" t="str">
        <f>IF('Abgabe eigene Stoffe'!C6="","",'Abgabe eigene Stoffe'!C6)</f>
        <v/>
      </c>
      <c r="E360" s="275" t="s">
        <v>486</v>
      </c>
      <c r="G360" s="40" t="str">
        <f>'Abgabe eigene Stoffe'!F6</f>
        <v/>
      </c>
      <c r="H360" s="40" t="str">
        <f>IF('Abgabe eigene Stoffe'!H6="","",'Abgabe eigene Stoffe'!H6)</f>
        <v/>
      </c>
      <c r="I360" s="40" t="str">
        <f>IF('Abgabe eigene Stoffe'!G6=0,"",'Abgabe eigene Stoffe'!G6)</f>
        <v/>
      </c>
      <c r="J360" s="40" t="str">
        <f>IF(MAX('Abgabe eigene Stoffe'!J6:K6)=0,"",MAX('Abgabe eigene Stoffe'!J6:K6))</f>
        <v/>
      </c>
      <c r="K360" s="285"/>
      <c r="M360" s="295" t="s">
        <v>40</v>
      </c>
      <c r="N360" s="285" t="s">
        <v>42</v>
      </c>
      <c r="O360" s="285" t="s">
        <v>252</v>
      </c>
      <c r="P360" s="285" t="s">
        <v>489</v>
      </c>
      <c r="Q360" s="285" t="s">
        <v>44</v>
      </c>
      <c r="R360" s="285" t="s">
        <v>45</v>
      </c>
      <c r="S360" s="285" t="s">
        <v>46</v>
      </c>
      <c r="T360" s="285" t="s">
        <v>47</v>
      </c>
      <c r="U360" s="285" t="s">
        <v>49</v>
      </c>
      <c r="V360" s="285" t="s">
        <v>51</v>
      </c>
      <c r="W360" s="285" t="s">
        <v>54</v>
      </c>
      <c r="X360" s="285">
        <f t="shared" si="28"/>
        <v>328</v>
      </c>
      <c r="Y360" s="285">
        <f t="shared" si="27"/>
        <v>11</v>
      </c>
    </row>
    <row r="361" spans="1:25">
      <c r="A361" s="285" t="str">
        <f t="shared" ref="A361" si="30">CONCATENATE(B361&amp;"-"&amp;C361)</f>
        <v>-</v>
      </c>
      <c r="B361" s="40" t="str">
        <f t="shared" si="29"/>
        <v/>
      </c>
      <c r="C361" s="40" t="str">
        <f>IF('Abgabe eigene Stoffe'!B7=0,"",'Abgabe eigene Stoffe'!B7)</f>
        <v/>
      </c>
      <c r="D361" s="40" t="str">
        <f>IF('Abgabe eigene Stoffe'!C7="","",'Abgabe eigene Stoffe'!C7)</f>
        <v/>
      </c>
      <c r="E361" s="275" t="s">
        <v>486</v>
      </c>
      <c r="G361" s="40" t="str">
        <f>'Abgabe eigene Stoffe'!F7</f>
        <v/>
      </c>
      <c r="H361" s="40" t="str">
        <f>IF('Abgabe eigene Stoffe'!H7="","",'Abgabe eigene Stoffe'!H7)</f>
        <v/>
      </c>
      <c r="I361" s="40" t="str">
        <f>IF('Abgabe eigene Stoffe'!G7=0,"",'Abgabe eigene Stoffe'!G7)</f>
        <v/>
      </c>
      <c r="J361" s="40" t="str">
        <f>IF(MAX('Abgabe eigene Stoffe'!J7:K7)=0,"",MAX('Abgabe eigene Stoffe'!J7:K7))</f>
        <v/>
      </c>
      <c r="K361" s="285"/>
      <c r="M361" s="295" t="s">
        <v>40</v>
      </c>
      <c r="N361" s="285" t="s">
        <v>42</v>
      </c>
      <c r="O361" s="285" t="s">
        <v>252</v>
      </c>
      <c r="P361" s="285" t="s">
        <v>489</v>
      </c>
      <c r="Q361" s="285" t="s">
        <v>44</v>
      </c>
      <c r="R361" s="285" t="s">
        <v>45</v>
      </c>
      <c r="S361" s="285" t="s">
        <v>46</v>
      </c>
      <c r="T361" s="285" t="s">
        <v>47</v>
      </c>
      <c r="U361" s="285" t="s">
        <v>49</v>
      </c>
      <c r="V361" s="285" t="s">
        <v>51</v>
      </c>
      <c r="W361" s="285" t="s">
        <v>54</v>
      </c>
      <c r="X361" s="285">
        <f t="shared" si="28"/>
        <v>329</v>
      </c>
      <c r="Y361" s="285">
        <f t="shared" si="27"/>
        <v>11</v>
      </c>
    </row>
    <row r="362" spans="1:25">
      <c r="A362" s="285" t="str">
        <f t="shared" ref="A362:A416" si="31">CONCATENATE(B362&amp;"-"&amp;C362)</f>
        <v>-</v>
      </c>
      <c r="B362" s="40" t="str">
        <f t="shared" si="29"/>
        <v/>
      </c>
      <c r="C362" s="40" t="str">
        <f>IF('Abgabe eigene Stoffe'!B8=0,"",'Abgabe eigene Stoffe'!B8)</f>
        <v/>
      </c>
      <c r="D362" s="40" t="str">
        <f>IF('Abgabe eigene Stoffe'!C8="","",'Abgabe eigene Stoffe'!C8)</f>
        <v/>
      </c>
      <c r="E362" s="275" t="s">
        <v>486</v>
      </c>
      <c r="G362" s="40" t="str">
        <f>'Abgabe eigene Stoffe'!F8</f>
        <v/>
      </c>
      <c r="H362" s="40" t="str">
        <f>IF('Abgabe eigene Stoffe'!H8="","",'Abgabe eigene Stoffe'!H8)</f>
        <v/>
      </c>
      <c r="I362" s="40" t="str">
        <f>IF('Abgabe eigene Stoffe'!G8=0,"",'Abgabe eigene Stoffe'!G8)</f>
        <v/>
      </c>
      <c r="J362" s="40" t="str">
        <f>IF(MAX('Abgabe eigene Stoffe'!J8:K8)=0,"",MAX('Abgabe eigene Stoffe'!J8:K8))</f>
        <v/>
      </c>
      <c r="K362" s="285"/>
      <c r="M362" s="295" t="s">
        <v>40</v>
      </c>
      <c r="N362" s="285" t="s">
        <v>42</v>
      </c>
      <c r="O362" s="285" t="s">
        <v>252</v>
      </c>
      <c r="P362" s="285" t="s">
        <v>489</v>
      </c>
      <c r="Q362" s="285" t="s">
        <v>44</v>
      </c>
      <c r="R362" s="285" t="s">
        <v>45</v>
      </c>
      <c r="S362" s="285" t="s">
        <v>46</v>
      </c>
      <c r="T362" s="285" t="s">
        <v>47</v>
      </c>
      <c r="U362" s="285" t="s">
        <v>49</v>
      </c>
      <c r="V362" s="285" t="s">
        <v>51</v>
      </c>
      <c r="W362" s="285" t="s">
        <v>54</v>
      </c>
      <c r="X362" s="285">
        <f t="shared" si="28"/>
        <v>330</v>
      </c>
      <c r="Y362" s="285">
        <f t="shared" ref="Y362:Y416" si="32">COUNTA(M362:W362)</f>
        <v>11</v>
      </c>
    </row>
    <row r="363" spans="1:25">
      <c r="A363" s="285" t="str">
        <f t="shared" si="31"/>
        <v>-</v>
      </c>
      <c r="B363" s="40" t="str">
        <f t="shared" si="29"/>
        <v/>
      </c>
      <c r="C363" s="40" t="str">
        <f>IF('Abgabe eigene Stoffe'!B9=0,"",'Abgabe eigene Stoffe'!B9)</f>
        <v/>
      </c>
      <c r="D363" s="40" t="str">
        <f>IF('Abgabe eigene Stoffe'!C9="","",'Abgabe eigene Stoffe'!C9)</f>
        <v/>
      </c>
      <c r="E363" s="275" t="s">
        <v>486</v>
      </c>
      <c r="G363" s="40" t="str">
        <f>'Abgabe eigene Stoffe'!F9</f>
        <v/>
      </c>
      <c r="H363" s="40" t="str">
        <f>IF('Abgabe eigene Stoffe'!H9="","",'Abgabe eigene Stoffe'!H9)</f>
        <v/>
      </c>
      <c r="I363" s="40" t="str">
        <f>IF('Abgabe eigene Stoffe'!G9=0,"",'Abgabe eigene Stoffe'!G9)</f>
        <v/>
      </c>
      <c r="J363" s="40" t="str">
        <f>IF(MAX('Abgabe eigene Stoffe'!J9:K9)=0,"",MAX('Abgabe eigene Stoffe'!J9:K9))</f>
        <v/>
      </c>
      <c r="K363" s="285"/>
      <c r="M363" s="295" t="s">
        <v>40</v>
      </c>
      <c r="N363" s="285" t="s">
        <v>42</v>
      </c>
      <c r="O363" s="285" t="s">
        <v>252</v>
      </c>
      <c r="P363" s="285" t="s">
        <v>489</v>
      </c>
      <c r="Q363" s="285" t="s">
        <v>44</v>
      </c>
      <c r="R363" s="285" t="s">
        <v>45</v>
      </c>
      <c r="S363" s="285" t="s">
        <v>46</v>
      </c>
      <c r="T363" s="285" t="s">
        <v>47</v>
      </c>
      <c r="U363" s="285" t="s">
        <v>49</v>
      </c>
      <c r="V363" s="285" t="s">
        <v>51</v>
      </c>
      <c r="W363" s="285" t="s">
        <v>54</v>
      </c>
      <c r="X363" s="285">
        <f t="shared" si="28"/>
        <v>331</v>
      </c>
      <c r="Y363" s="285">
        <f t="shared" si="32"/>
        <v>11</v>
      </c>
    </row>
    <row r="364" spans="1:25">
      <c r="A364" s="285" t="str">
        <f t="shared" si="31"/>
        <v>-</v>
      </c>
      <c r="B364" s="40" t="str">
        <f t="shared" si="29"/>
        <v/>
      </c>
      <c r="C364" s="40" t="str">
        <f>IF('Abgabe eigene Stoffe'!B10=0,"",'Abgabe eigene Stoffe'!B10)</f>
        <v/>
      </c>
      <c r="D364" s="40" t="str">
        <f>IF('Abgabe eigene Stoffe'!C10="","",'Abgabe eigene Stoffe'!C10)</f>
        <v/>
      </c>
      <c r="E364" s="275" t="s">
        <v>486</v>
      </c>
      <c r="G364" s="40" t="str">
        <f>'Abgabe eigene Stoffe'!F10</f>
        <v/>
      </c>
      <c r="H364" s="40" t="str">
        <f>IF('Abgabe eigene Stoffe'!H10="","",'Abgabe eigene Stoffe'!H10)</f>
        <v/>
      </c>
      <c r="I364" s="40" t="str">
        <f>IF('Abgabe eigene Stoffe'!G10=0,"",'Abgabe eigene Stoffe'!G10)</f>
        <v/>
      </c>
      <c r="J364" s="40" t="str">
        <f>IF(MAX('Abgabe eigene Stoffe'!J10:K10)=0,"",MAX('Abgabe eigene Stoffe'!J10:K10))</f>
        <v/>
      </c>
      <c r="K364" s="285"/>
      <c r="M364" s="295" t="s">
        <v>40</v>
      </c>
      <c r="N364" s="285" t="s">
        <v>42</v>
      </c>
      <c r="O364" s="285" t="s">
        <v>252</v>
      </c>
      <c r="P364" s="285" t="s">
        <v>489</v>
      </c>
      <c r="Q364" s="285" t="s">
        <v>44</v>
      </c>
      <c r="R364" s="285" t="s">
        <v>45</v>
      </c>
      <c r="S364" s="285" t="s">
        <v>46</v>
      </c>
      <c r="T364" s="285" t="s">
        <v>47</v>
      </c>
      <c r="U364" s="285" t="s">
        <v>49</v>
      </c>
      <c r="V364" s="285" t="s">
        <v>51</v>
      </c>
      <c r="W364" s="285" t="s">
        <v>54</v>
      </c>
      <c r="X364" s="285">
        <f t="shared" si="28"/>
        <v>332</v>
      </c>
      <c r="Y364" s="285">
        <f t="shared" si="32"/>
        <v>11</v>
      </c>
    </row>
    <row r="365" spans="1:25">
      <c r="A365" s="285" t="str">
        <f t="shared" si="31"/>
        <v>-</v>
      </c>
      <c r="B365" s="40" t="str">
        <f t="shared" si="29"/>
        <v/>
      </c>
      <c r="C365" s="40" t="str">
        <f>IF('Abgabe eigene Stoffe'!B11=0,"",'Abgabe eigene Stoffe'!B11)</f>
        <v/>
      </c>
      <c r="D365" s="40" t="str">
        <f>IF('Abgabe eigene Stoffe'!C11="","",'Abgabe eigene Stoffe'!C11)</f>
        <v/>
      </c>
      <c r="E365" s="275" t="s">
        <v>486</v>
      </c>
      <c r="G365" s="40" t="str">
        <f>'Abgabe eigene Stoffe'!F11</f>
        <v/>
      </c>
      <c r="H365" s="40" t="str">
        <f>IF('Abgabe eigene Stoffe'!H11="","",'Abgabe eigene Stoffe'!H11)</f>
        <v/>
      </c>
      <c r="I365" s="40" t="str">
        <f>IF('Abgabe eigene Stoffe'!G11=0,"",'Abgabe eigene Stoffe'!G11)</f>
        <v/>
      </c>
      <c r="J365" s="40" t="str">
        <f>IF(MAX('Abgabe eigene Stoffe'!J11:K11)=0,"",MAX('Abgabe eigene Stoffe'!J11:K11))</f>
        <v/>
      </c>
      <c r="K365" s="285"/>
      <c r="M365" s="295" t="s">
        <v>40</v>
      </c>
      <c r="N365" s="285" t="s">
        <v>42</v>
      </c>
      <c r="O365" s="285" t="s">
        <v>252</v>
      </c>
      <c r="P365" s="285" t="s">
        <v>489</v>
      </c>
      <c r="Q365" s="285" t="s">
        <v>44</v>
      </c>
      <c r="R365" s="285" t="s">
        <v>45</v>
      </c>
      <c r="S365" s="285" t="s">
        <v>46</v>
      </c>
      <c r="T365" s="285" t="s">
        <v>47</v>
      </c>
      <c r="U365" s="285" t="s">
        <v>49</v>
      </c>
      <c r="V365" s="285" t="s">
        <v>51</v>
      </c>
      <c r="W365" s="285" t="s">
        <v>54</v>
      </c>
      <c r="X365" s="285">
        <f t="shared" si="28"/>
        <v>333</v>
      </c>
      <c r="Y365" s="285">
        <f t="shared" si="32"/>
        <v>11</v>
      </c>
    </row>
    <row r="366" spans="1:25">
      <c r="A366" s="285" t="str">
        <f t="shared" si="31"/>
        <v>-</v>
      </c>
      <c r="B366" s="40" t="str">
        <f t="shared" si="29"/>
        <v/>
      </c>
      <c r="C366" s="40" t="str">
        <f>IF('Abgabe eigene Stoffe'!B12=0,"",'Abgabe eigene Stoffe'!B12)</f>
        <v/>
      </c>
      <c r="D366" s="40" t="str">
        <f>IF('Abgabe eigene Stoffe'!C12="","",'Abgabe eigene Stoffe'!C12)</f>
        <v/>
      </c>
      <c r="E366" s="275" t="s">
        <v>486</v>
      </c>
      <c r="G366" s="40" t="str">
        <f>'Abgabe eigene Stoffe'!F12</f>
        <v/>
      </c>
      <c r="H366" s="40" t="str">
        <f>IF('Abgabe eigene Stoffe'!H12="","",'Abgabe eigene Stoffe'!H12)</f>
        <v/>
      </c>
      <c r="I366" s="40" t="str">
        <f>IF('Abgabe eigene Stoffe'!G12=0,"",'Abgabe eigene Stoffe'!G12)</f>
        <v/>
      </c>
      <c r="J366" s="40" t="str">
        <f>IF(MAX('Abgabe eigene Stoffe'!J12:K12)=0,"",MAX('Abgabe eigene Stoffe'!J12:K12))</f>
        <v/>
      </c>
      <c r="K366" s="285"/>
      <c r="M366" s="295" t="s">
        <v>40</v>
      </c>
      <c r="N366" s="285" t="s">
        <v>42</v>
      </c>
      <c r="O366" s="285" t="s">
        <v>252</v>
      </c>
      <c r="P366" s="285" t="s">
        <v>489</v>
      </c>
      <c r="Q366" s="285" t="s">
        <v>44</v>
      </c>
      <c r="R366" s="285" t="s">
        <v>45</v>
      </c>
      <c r="S366" s="285" t="s">
        <v>46</v>
      </c>
      <c r="T366" s="285" t="s">
        <v>47</v>
      </c>
      <c r="U366" s="285" t="s">
        <v>49</v>
      </c>
      <c r="V366" s="285" t="s">
        <v>51</v>
      </c>
      <c r="W366" s="285" t="s">
        <v>54</v>
      </c>
      <c r="X366" s="285">
        <f t="shared" si="28"/>
        <v>334</v>
      </c>
      <c r="Y366" s="285">
        <f t="shared" si="32"/>
        <v>11</v>
      </c>
    </row>
    <row r="367" spans="1:25">
      <c r="A367" s="285" t="str">
        <f t="shared" si="31"/>
        <v>-</v>
      </c>
      <c r="B367" s="40" t="str">
        <f t="shared" si="29"/>
        <v/>
      </c>
      <c r="C367" s="40" t="str">
        <f>IF('Abgabe eigene Stoffe'!B13=0,"",'Abgabe eigene Stoffe'!B13)</f>
        <v/>
      </c>
      <c r="D367" s="40" t="str">
        <f>IF('Abgabe eigene Stoffe'!C13="","",'Abgabe eigene Stoffe'!C13)</f>
        <v/>
      </c>
      <c r="E367" s="275" t="s">
        <v>486</v>
      </c>
      <c r="G367" s="40" t="str">
        <f>'Abgabe eigene Stoffe'!F13</f>
        <v/>
      </c>
      <c r="H367" s="40" t="str">
        <f>IF('Abgabe eigene Stoffe'!H13="","",'Abgabe eigene Stoffe'!H13)</f>
        <v/>
      </c>
      <c r="I367" s="40" t="str">
        <f>IF('Abgabe eigene Stoffe'!G13=0,"",'Abgabe eigene Stoffe'!G13)</f>
        <v/>
      </c>
      <c r="J367" s="40" t="str">
        <f>IF(MAX('Abgabe eigene Stoffe'!J13:K13)=0,"",MAX('Abgabe eigene Stoffe'!J13:K13))</f>
        <v/>
      </c>
      <c r="K367" s="285"/>
      <c r="M367" s="295" t="s">
        <v>40</v>
      </c>
      <c r="N367" s="285" t="s">
        <v>42</v>
      </c>
      <c r="O367" s="285" t="s">
        <v>252</v>
      </c>
      <c r="P367" s="285" t="s">
        <v>489</v>
      </c>
      <c r="Q367" s="285" t="s">
        <v>44</v>
      </c>
      <c r="R367" s="285" t="s">
        <v>45</v>
      </c>
      <c r="S367" s="285" t="s">
        <v>46</v>
      </c>
      <c r="T367" s="285" t="s">
        <v>47</v>
      </c>
      <c r="U367" s="285" t="s">
        <v>49</v>
      </c>
      <c r="V367" s="285" t="s">
        <v>51</v>
      </c>
      <c r="W367" s="285" t="s">
        <v>54</v>
      </c>
      <c r="X367" s="285">
        <f t="shared" si="28"/>
        <v>335</v>
      </c>
      <c r="Y367" s="285">
        <f t="shared" si="32"/>
        <v>11</v>
      </c>
    </row>
    <row r="368" spans="1:25">
      <c r="A368" s="285" t="str">
        <f t="shared" si="31"/>
        <v>-</v>
      </c>
      <c r="B368" s="40" t="str">
        <f t="shared" si="29"/>
        <v/>
      </c>
      <c r="C368" s="40" t="str">
        <f>IF('Abgabe eigene Stoffe'!B14=0,"",'Abgabe eigene Stoffe'!B14)</f>
        <v/>
      </c>
      <c r="D368" s="40" t="str">
        <f>IF('Abgabe eigene Stoffe'!C14="","",'Abgabe eigene Stoffe'!C14)</f>
        <v/>
      </c>
      <c r="E368" s="275" t="s">
        <v>486</v>
      </c>
      <c r="G368" s="40" t="str">
        <f>'Abgabe eigene Stoffe'!F14</f>
        <v/>
      </c>
      <c r="H368" s="40" t="str">
        <f>IF('Abgabe eigene Stoffe'!H14="","",'Abgabe eigene Stoffe'!H14)</f>
        <v/>
      </c>
      <c r="I368" s="40" t="str">
        <f>IF('Abgabe eigene Stoffe'!G14=0,"",'Abgabe eigene Stoffe'!G14)</f>
        <v/>
      </c>
      <c r="J368" s="40" t="str">
        <f>IF(MAX('Abgabe eigene Stoffe'!J14:K14)=0,"",MAX('Abgabe eigene Stoffe'!J14:K14))</f>
        <v/>
      </c>
      <c r="K368" s="285"/>
      <c r="M368" s="295" t="s">
        <v>40</v>
      </c>
      <c r="N368" s="285" t="s">
        <v>42</v>
      </c>
      <c r="O368" s="285" t="s">
        <v>252</v>
      </c>
      <c r="P368" s="285" t="s">
        <v>489</v>
      </c>
      <c r="Q368" s="285" t="s">
        <v>44</v>
      </c>
      <c r="R368" s="285" t="s">
        <v>45</v>
      </c>
      <c r="S368" s="285" t="s">
        <v>46</v>
      </c>
      <c r="T368" s="285" t="s">
        <v>47</v>
      </c>
      <c r="U368" s="285" t="s">
        <v>49</v>
      </c>
      <c r="V368" s="285" t="s">
        <v>51</v>
      </c>
      <c r="W368" s="285" t="s">
        <v>54</v>
      </c>
      <c r="X368" s="285">
        <f t="shared" si="28"/>
        <v>336</v>
      </c>
      <c r="Y368" s="285">
        <f t="shared" si="32"/>
        <v>11</v>
      </c>
    </row>
    <row r="369" spans="1:25">
      <c r="A369" s="285" t="str">
        <f t="shared" si="31"/>
        <v>-</v>
      </c>
      <c r="B369" s="40" t="str">
        <f t="shared" si="29"/>
        <v/>
      </c>
      <c r="C369" s="40" t="str">
        <f>IF('Abgabe eigene Stoffe'!B15=0,"",'Abgabe eigene Stoffe'!B15)</f>
        <v/>
      </c>
      <c r="D369" s="40" t="str">
        <f>IF('Abgabe eigene Stoffe'!C15="","",'Abgabe eigene Stoffe'!C15)</f>
        <v/>
      </c>
      <c r="E369" s="275" t="s">
        <v>486</v>
      </c>
      <c r="G369" s="40" t="str">
        <f>'Abgabe eigene Stoffe'!F15</f>
        <v/>
      </c>
      <c r="H369" s="40" t="str">
        <f>IF('Abgabe eigene Stoffe'!H15="","",'Abgabe eigene Stoffe'!H15)</f>
        <v/>
      </c>
      <c r="I369" s="40" t="str">
        <f>IF('Abgabe eigene Stoffe'!G15=0,"",'Abgabe eigene Stoffe'!G15)</f>
        <v/>
      </c>
      <c r="J369" s="40" t="str">
        <f>IF(MAX('Abgabe eigene Stoffe'!J15:K15)=0,"",MAX('Abgabe eigene Stoffe'!J15:K15))</f>
        <v/>
      </c>
      <c r="K369" s="285"/>
      <c r="M369" s="295" t="s">
        <v>40</v>
      </c>
      <c r="N369" s="285" t="s">
        <v>42</v>
      </c>
      <c r="O369" s="285" t="s">
        <v>252</v>
      </c>
      <c r="P369" s="285" t="s">
        <v>489</v>
      </c>
      <c r="Q369" s="285" t="s">
        <v>44</v>
      </c>
      <c r="R369" s="285" t="s">
        <v>45</v>
      </c>
      <c r="S369" s="285" t="s">
        <v>46</v>
      </c>
      <c r="T369" s="285" t="s">
        <v>47</v>
      </c>
      <c r="U369" s="285" t="s">
        <v>49</v>
      </c>
      <c r="V369" s="285" t="s">
        <v>51</v>
      </c>
      <c r="W369" s="285" t="s">
        <v>54</v>
      </c>
      <c r="X369" s="285">
        <f t="shared" si="28"/>
        <v>337</v>
      </c>
      <c r="Y369" s="285">
        <f t="shared" si="32"/>
        <v>11</v>
      </c>
    </row>
    <row r="370" spans="1:25">
      <c r="A370" s="285" t="str">
        <f t="shared" si="31"/>
        <v>-</v>
      </c>
      <c r="B370" s="40" t="str">
        <f t="shared" si="29"/>
        <v/>
      </c>
      <c r="C370" s="40" t="str">
        <f>IF('Abgabe eigene Stoffe'!B16=0,"",'Abgabe eigene Stoffe'!B16)</f>
        <v/>
      </c>
      <c r="D370" s="40" t="str">
        <f>IF('Abgabe eigene Stoffe'!C16="","",'Abgabe eigene Stoffe'!C16)</f>
        <v/>
      </c>
      <c r="E370" s="275" t="s">
        <v>486</v>
      </c>
      <c r="G370" s="40" t="str">
        <f>'Abgabe eigene Stoffe'!F16</f>
        <v/>
      </c>
      <c r="H370" s="40" t="str">
        <f>IF('Abgabe eigene Stoffe'!H16="","",'Abgabe eigene Stoffe'!H16)</f>
        <v/>
      </c>
      <c r="I370" s="40" t="str">
        <f>IF('Abgabe eigene Stoffe'!G16=0,"",'Abgabe eigene Stoffe'!G16)</f>
        <v/>
      </c>
      <c r="J370" s="40" t="str">
        <f>IF(MAX('Abgabe eigene Stoffe'!J16:K16)=0,"",MAX('Abgabe eigene Stoffe'!J16:K16))</f>
        <v/>
      </c>
      <c r="K370" s="285"/>
      <c r="M370" s="295" t="s">
        <v>40</v>
      </c>
      <c r="N370" s="285" t="s">
        <v>42</v>
      </c>
      <c r="O370" s="285" t="s">
        <v>252</v>
      </c>
      <c r="P370" s="285" t="s">
        <v>489</v>
      </c>
      <c r="Q370" s="285" t="s">
        <v>44</v>
      </c>
      <c r="R370" s="285" t="s">
        <v>45</v>
      </c>
      <c r="S370" s="285" t="s">
        <v>46</v>
      </c>
      <c r="T370" s="285" t="s">
        <v>47</v>
      </c>
      <c r="U370" s="285" t="s">
        <v>49</v>
      </c>
      <c r="V370" s="285" t="s">
        <v>51</v>
      </c>
      <c r="W370" s="285" t="s">
        <v>54</v>
      </c>
      <c r="X370" s="285">
        <f t="shared" si="28"/>
        <v>338</v>
      </c>
      <c r="Y370" s="285">
        <f t="shared" si="32"/>
        <v>11</v>
      </c>
    </row>
    <row r="371" spans="1:25">
      <c r="A371" s="285" t="str">
        <f t="shared" si="31"/>
        <v>-</v>
      </c>
      <c r="B371" s="40" t="str">
        <f t="shared" si="29"/>
        <v/>
      </c>
      <c r="C371" s="40" t="str">
        <f>IF('Abgabe eigene Stoffe'!B17=0,"",'Abgabe eigene Stoffe'!B17)</f>
        <v/>
      </c>
      <c r="D371" s="40" t="str">
        <f>IF('Abgabe eigene Stoffe'!C17="","",'Abgabe eigene Stoffe'!C17)</f>
        <v/>
      </c>
      <c r="E371" s="275" t="s">
        <v>486</v>
      </c>
      <c r="G371" s="40" t="str">
        <f>'Abgabe eigene Stoffe'!F17</f>
        <v/>
      </c>
      <c r="H371" s="40" t="str">
        <f>IF('Abgabe eigene Stoffe'!H17="","",'Abgabe eigene Stoffe'!H17)</f>
        <v/>
      </c>
      <c r="I371" s="40" t="str">
        <f>IF('Abgabe eigene Stoffe'!G17=0,"",'Abgabe eigene Stoffe'!G17)</f>
        <v/>
      </c>
      <c r="J371" s="40" t="str">
        <f>IF(MAX('Abgabe eigene Stoffe'!J17:K17)=0,"",MAX('Abgabe eigene Stoffe'!J17:K17))</f>
        <v/>
      </c>
      <c r="K371" s="285"/>
      <c r="M371" s="295" t="s">
        <v>40</v>
      </c>
      <c r="N371" s="285" t="s">
        <v>42</v>
      </c>
      <c r="O371" s="285" t="s">
        <v>252</v>
      </c>
      <c r="P371" s="285" t="s">
        <v>489</v>
      </c>
      <c r="Q371" s="285" t="s">
        <v>44</v>
      </c>
      <c r="R371" s="285" t="s">
        <v>45</v>
      </c>
      <c r="S371" s="285" t="s">
        <v>46</v>
      </c>
      <c r="T371" s="285" t="s">
        <v>47</v>
      </c>
      <c r="U371" s="285" t="s">
        <v>49</v>
      </c>
      <c r="V371" s="285" t="s">
        <v>51</v>
      </c>
      <c r="W371" s="285" t="s">
        <v>54</v>
      </c>
      <c r="X371" s="285">
        <f t="shared" si="28"/>
        <v>339</v>
      </c>
      <c r="Y371" s="285">
        <f t="shared" si="32"/>
        <v>11</v>
      </c>
    </row>
    <row r="372" spans="1:25">
      <c r="A372" s="285" t="str">
        <f t="shared" si="31"/>
        <v>-</v>
      </c>
      <c r="B372" s="40" t="str">
        <f t="shared" si="29"/>
        <v/>
      </c>
      <c r="C372" s="40" t="str">
        <f>IF('Abgabe eigene Stoffe'!B18=0,"",'Abgabe eigene Stoffe'!B18)</f>
        <v/>
      </c>
      <c r="D372" s="40" t="str">
        <f>IF('Abgabe eigene Stoffe'!C18="","",'Abgabe eigene Stoffe'!C18)</f>
        <v/>
      </c>
      <c r="E372" s="275" t="s">
        <v>486</v>
      </c>
      <c r="G372" s="40" t="str">
        <f>'Abgabe eigene Stoffe'!F18</f>
        <v/>
      </c>
      <c r="H372" s="40" t="str">
        <f>IF('Abgabe eigene Stoffe'!H18="","",'Abgabe eigene Stoffe'!H18)</f>
        <v/>
      </c>
      <c r="I372" s="40" t="str">
        <f>IF('Abgabe eigene Stoffe'!G18=0,"",'Abgabe eigene Stoffe'!G18)</f>
        <v/>
      </c>
      <c r="J372" s="40" t="str">
        <f>IF(MAX('Abgabe eigene Stoffe'!J18:K18)=0,"",MAX('Abgabe eigene Stoffe'!J18:K18))</f>
        <v/>
      </c>
      <c r="K372" s="285"/>
      <c r="M372" s="295" t="s">
        <v>40</v>
      </c>
      <c r="N372" s="285" t="s">
        <v>42</v>
      </c>
      <c r="O372" s="285" t="s">
        <v>252</v>
      </c>
      <c r="P372" s="285" t="s">
        <v>489</v>
      </c>
      <c r="Q372" s="285" t="s">
        <v>44</v>
      </c>
      <c r="R372" s="285" t="s">
        <v>45</v>
      </c>
      <c r="S372" s="285" t="s">
        <v>46</v>
      </c>
      <c r="T372" s="285" t="s">
        <v>47</v>
      </c>
      <c r="U372" s="285" t="s">
        <v>49</v>
      </c>
      <c r="V372" s="285" t="s">
        <v>51</v>
      </c>
      <c r="W372" s="285" t="s">
        <v>54</v>
      </c>
      <c r="X372" s="285">
        <f t="shared" si="28"/>
        <v>340</v>
      </c>
      <c r="Y372" s="285">
        <f t="shared" si="32"/>
        <v>11</v>
      </c>
    </row>
    <row r="373" spans="1:25">
      <c r="A373" s="285" t="str">
        <f t="shared" si="31"/>
        <v>-</v>
      </c>
      <c r="B373" s="40" t="str">
        <f t="shared" si="29"/>
        <v/>
      </c>
      <c r="C373" s="40" t="str">
        <f>IF('Abgabe eigene Stoffe'!B19=0,"",'Abgabe eigene Stoffe'!B19)</f>
        <v/>
      </c>
      <c r="D373" s="40" t="str">
        <f>IF('Abgabe eigene Stoffe'!C19="","",'Abgabe eigene Stoffe'!C19)</f>
        <v/>
      </c>
      <c r="E373" s="275" t="s">
        <v>486</v>
      </c>
      <c r="G373" s="40" t="str">
        <f>'Abgabe eigene Stoffe'!F19</f>
        <v/>
      </c>
      <c r="H373" s="40" t="str">
        <f>IF('Abgabe eigene Stoffe'!H19="","",'Abgabe eigene Stoffe'!H19)</f>
        <v/>
      </c>
      <c r="I373" s="40" t="str">
        <f>IF('Abgabe eigene Stoffe'!G19=0,"",'Abgabe eigene Stoffe'!G19)</f>
        <v/>
      </c>
      <c r="J373" s="40" t="str">
        <f>IF(MAX('Abgabe eigene Stoffe'!J19:K19)=0,"",MAX('Abgabe eigene Stoffe'!J19:K19))</f>
        <v/>
      </c>
      <c r="K373" s="285"/>
      <c r="M373" s="295" t="s">
        <v>40</v>
      </c>
      <c r="N373" s="285" t="s">
        <v>42</v>
      </c>
      <c r="O373" s="285" t="s">
        <v>252</v>
      </c>
      <c r="P373" s="285" t="s">
        <v>489</v>
      </c>
      <c r="Q373" s="285" t="s">
        <v>44</v>
      </c>
      <c r="R373" s="285" t="s">
        <v>45</v>
      </c>
      <c r="S373" s="285" t="s">
        <v>46</v>
      </c>
      <c r="T373" s="285" t="s">
        <v>47</v>
      </c>
      <c r="U373" s="285" t="s">
        <v>49</v>
      </c>
      <c r="V373" s="285" t="s">
        <v>51</v>
      </c>
      <c r="W373" s="285" t="s">
        <v>54</v>
      </c>
      <c r="X373" s="285">
        <f t="shared" si="28"/>
        <v>341</v>
      </c>
      <c r="Y373" s="285">
        <f t="shared" si="32"/>
        <v>11</v>
      </c>
    </row>
    <row r="374" spans="1:25">
      <c r="A374" s="285" t="str">
        <f t="shared" si="31"/>
        <v>-</v>
      </c>
      <c r="B374" s="40" t="str">
        <f t="shared" si="29"/>
        <v/>
      </c>
      <c r="C374" s="40" t="str">
        <f>IF('Abgabe eigene Stoffe'!B20=0,"",'Abgabe eigene Stoffe'!B20)</f>
        <v/>
      </c>
      <c r="D374" s="40" t="str">
        <f>IF('Abgabe eigene Stoffe'!C20="","",'Abgabe eigene Stoffe'!C20)</f>
        <v/>
      </c>
      <c r="E374" s="275" t="s">
        <v>486</v>
      </c>
      <c r="G374" s="40" t="str">
        <f>'Abgabe eigene Stoffe'!F20</f>
        <v/>
      </c>
      <c r="H374" s="40" t="str">
        <f>IF('Abgabe eigene Stoffe'!H20="","",'Abgabe eigene Stoffe'!H20)</f>
        <v/>
      </c>
      <c r="I374" s="40" t="str">
        <f>IF('Abgabe eigene Stoffe'!G20=0,"",'Abgabe eigene Stoffe'!G20)</f>
        <v/>
      </c>
      <c r="J374" s="40" t="str">
        <f>IF(MAX('Abgabe eigene Stoffe'!J20:K20)=0,"",MAX('Abgabe eigene Stoffe'!J20:K20))</f>
        <v/>
      </c>
      <c r="K374" s="285"/>
      <c r="M374" s="295" t="s">
        <v>40</v>
      </c>
      <c r="N374" s="285" t="s">
        <v>42</v>
      </c>
      <c r="O374" s="285" t="s">
        <v>252</v>
      </c>
      <c r="P374" s="285" t="s">
        <v>489</v>
      </c>
      <c r="Q374" s="285" t="s">
        <v>44</v>
      </c>
      <c r="R374" s="285" t="s">
        <v>45</v>
      </c>
      <c r="S374" s="285" t="s">
        <v>46</v>
      </c>
      <c r="T374" s="285" t="s">
        <v>47</v>
      </c>
      <c r="U374" s="285" t="s">
        <v>49</v>
      </c>
      <c r="V374" s="285" t="s">
        <v>51</v>
      </c>
      <c r="W374" s="285" t="s">
        <v>54</v>
      </c>
      <c r="X374" s="285">
        <f t="shared" si="28"/>
        <v>342</v>
      </c>
      <c r="Y374" s="285">
        <f t="shared" si="32"/>
        <v>11</v>
      </c>
    </row>
    <row r="375" spans="1:25">
      <c r="A375" s="285" t="str">
        <f t="shared" si="31"/>
        <v>-</v>
      </c>
      <c r="B375" s="40" t="str">
        <f t="shared" si="29"/>
        <v/>
      </c>
      <c r="C375" s="40" t="str">
        <f>IF('Abgabe eigene Stoffe'!B21=0,"",'Abgabe eigene Stoffe'!B21)</f>
        <v/>
      </c>
      <c r="D375" s="40" t="str">
        <f>IF('Abgabe eigene Stoffe'!C21="","",'Abgabe eigene Stoffe'!C21)</f>
        <v/>
      </c>
      <c r="E375" s="275" t="s">
        <v>486</v>
      </c>
      <c r="G375" s="40" t="str">
        <f>'Abgabe eigene Stoffe'!F21</f>
        <v/>
      </c>
      <c r="H375" s="40" t="str">
        <f>IF('Abgabe eigene Stoffe'!H21="","",'Abgabe eigene Stoffe'!H21)</f>
        <v/>
      </c>
      <c r="I375" s="40" t="str">
        <f>IF('Abgabe eigene Stoffe'!G21=0,"",'Abgabe eigene Stoffe'!G21)</f>
        <v/>
      </c>
      <c r="J375" s="40" t="str">
        <f>IF(MAX('Abgabe eigene Stoffe'!J21:K21)=0,"",MAX('Abgabe eigene Stoffe'!J21:K21))</f>
        <v/>
      </c>
      <c r="K375" s="285"/>
      <c r="M375" s="295" t="s">
        <v>40</v>
      </c>
      <c r="N375" s="285" t="s">
        <v>42</v>
      </c>
      <c r="O375" s="285" t="s">
        <v>252</v>
      </c>
      <c r="P375" s="285" t="s">
        <v>489</v>
      </c>
      <c r="Q375" s="285" t="s">
        <v>44</v>
      </c>
      <c r="R375" s="285" t="s">
        <v>45</v>
      </c>
      <c r="S375" s="285" t="s">
        <v>46</v>
      </c>
      <c r="T375" s="285" t="s">
        <v>47</v>
      </c>
      <c r="U375" s="285" t="s">
        <v>49</v>
      </c>
      <c r="V375" s="285" t="s">
        <v>51</v>
      </c>
      <c r="W375" s="285" t="s">
        <v>54</v>
      </c>
      <c r="X375" s="285">
        <f t="shared" si="28"/>
        <v>343</v>
      </c>
      <c r="Y375" s="285">
        <f t="shared" si="32"/>
        <v>11</v>
      </c>
    </row>
    <row r="376" spans="1:25">
      <c r="A376" s="285" t="str">
        <f t="shared" si="31"/>
        <v>-</v>
      </c>
      <c r="B376" s="40" t="str">
        <f t="shared" si="29"/>
        <v/>
      </c>
      <c r="C376" s="40" t="str">
        <f>IF('Abgabe eigene Stoffe'!B22=0,"",'Abgabe eigene Stoffe'!B22)</f>
        <v/>
      </c>
      <c r="D376" s="40" t="str">
        <f>IF('Abgabe eigene Stoffe'!C22="","",'Abgabe eigene Stoffe'!C22)</f>
        <v/>
      </c>
      <c r="E376" s="275" t="s">
        <v>486</v>
      </c>
      <c r="G376" s="40" t="str">
        <f>'Abgabe eigene Stoffe'!F22</f>
        <v/>
      </c>
      <c r="H376" s="40" t="str">
        <f>IF('Abgabe eigene Stoffe'!H22="","",'Abgabe eigene Stoffe'!H22)</f>
        <v/>
      </c>
      <c r="I376" s="40" t="str">
        <f>IF('Abgabe eigene Stoffe'!G22=0,"",'Abgabe eigene Stoffe'!G22)</f>
        <v/>
      </c>
      <c r="J376" s="40" t="str">
        <f>IF(MAX('Abgabe eigene Stoffe'!J22:K22)=0,"",MAX('Abgabe eigene Stoffe'!J22:K22))</f>
        <v/>
      </c>
      <c r="K376" s="285"/>
      <c r="M376" s="295" t="s">
        <v>40</v>
      </c>
      <c r="N376" s="285" t="s">
        <v>42</v>
      </c>
      <c r="O376" s="285" t="s">
        <v>252</v>
      </c>
      <c r="P376" s="285" t="s">
        <v>489</v>
      </c>
      <c r="Q376" s="285" t="s">
        <v>44</v>
      </c>
      <c r="R376" s="285" t="s">
        <v>45</v>
      </c>
      <c r="S376" s="285" t="s">
        <v>46</v>
      </c>
      <c r="T376" s="285" t="s">
        <v>47</v>
      </c>
      <c r="U376" s="285" t="s">
        <v>49</v>
      </c>
      <c r="V376" s="285" t="s">
        <v>51</v>
      </c>
      <c r="W376" s="285" t="s">
        <v>54</v>
      </c>
      <c r="X376" s="285">
        <f t="shared" si="28"/>
        <v>344</v>
      </c>
      <c r="Y376" s="285">
        <f t="shared" si="32"/>
        <v>11</v>
      </c>
    </row>
    <row r="377" spans="1:25">
      <c r="A377" s="285" t="str">
        <f t="shared" si="31"/>
        <v>-</v>
      </c>
      <c r="B377" s="40" t="str">
        <f t="shared" si="29"/>
        <v/>
      </c>
      <c r="C377" s="40" t="str">
        <f>IF('Abgabe eigene Stoffe'!B23=0,"",'Abgabe eigene Stoffe'!B23)</f>
        <v/>
      </c>
      <c r="D377" s="40" t="str">
        <f>IF('Abgabe eigene Stoffe'!C23="","",'Abgabe eigene Stoffe'!C23)</f>
        <v/>
      </c>
      <c r="E377" s="275" t="s">
        <v>486</v>
      </c>
      <c r="G377" s="40" t="str">
        <f>'Abgabe eigene Stoffe'!F23</f>
        <v/>
      </c>
      <c r="H377" s="40" t="str">
        <f>IF('Abgabe eigene Stoffe'!H23="","",'Abgabe eigene Stoffe'!H23)</f>
        <v/>
      </c>
      <c r="I377" s="40" t="str">
        <f>IF('Abgabe eigene Stoffe'!G23=0,"",'Abgabe eigene Stoffe'!G23)</f>
        <v/>
      </c>
      <c r="J377" s="40" t="str">
        <f>IF(MAX('Abgabe eigene Stoffe'!J23:K23)=0,"",MAX('Abgabe eigene Stoffe'!J23:K23))</f>
        <v/>
      </c>
      <c r="K377" s="285"/>
      <c r="M377" s="295" t="s">
        <v>40</v>
      </c>
      <c r="N377" s="285" t="s">
        <v>42</v>
      </c>
      <c r="O377" s="285" t="s">
        <v>252</v>
      </c>
      <c r="P377" s="285" t="s">
        <v>489</v>
      </c>
      <c r="Q377" s="285" t="s">
        <v>44</v>
      </c>
      <c r="R377" s="285" t="s">
        <v>45</v>
      </c>
      <c r="S377" s="285" t="s">
        <v>46</v>
      </c>
      <c r="T377" s="285" t="s">
        <v>47</v>
      </c>
      <c r="U377" s="285" t="s">
        <v>49</v>
      </c>
      <c r="V377" s="285" t="s">
        <v>51</v>
      </c>
      <c r="W377" s="285" t="s">
        <v>54</v>
      </c>
      <c r="X377" s="285">
        <f t="shared" si="28"/>
        <v>345</v>
      </c>
      <c r="Y377" s="285">
        <f t="shared" si="32"/>
        <v>11</v>
      </c>
    </row>
    <row r="378" spans="1:25">
      <c r="A378" s="285" t="str">
        <f t="shared" si="31"/>
        <v>-</v>
      </c>
      <c r="B378" s="40" t="str">
        <f t="shared" si="29"/>
        <v/>
      </c>
      <c r="C378" s="40" t="str">
        <f>IF('Abgabe eigene Stoffe'!B24=0,"",'Abgabe eigene Stoffe'!B24)</f>
        <v/>
      </c>
      <c r="D378" s="40" t="str">
        <f>IF('Abgabe eigene Stoffe'!C24="","",'Abgabe eigene Stoffe'!C24)</f>
        <v/>
      </c>
      <c r="E378" s="275" t="s">
        <v>486</v>
      </c>
      <c r="G378" s="40" t="str">
        <f>'Abgabe eigene Stoffe'!F24</f>
        <v/>
      </c>
      <c r="H378" s="40" t="str">
        <f>IF('Abgabe eigene Stoffe'!H24="","",'Abgabe eigene Stoffe'!H24)</f>
        <v/>
      </c>
      <c r="I378" s="40" t="str">
        <f>IF('Abgabe eigene Stoffe'!G24=0,"",'Abgabe eigene Stoffe'!G24)</f>
        <v/>
      </c>
      <c r="J378" s="40" t="str">
        <f>IF(MAX('Abgabe eigene Stoffe'!J24:K24)=0,"",MAX('Abgabe eigene Stoffe'!J24:K24))</f>
        <v/>
      </c>
      <c r="K378" s="285"/>
      <c r="M378" s="295" t="s">
        <v>40</v>
      </c>
      <c r="N378" s="285" t="s">
        <v>42</v>
      </c>
      <c r="O378" s="285" t="s">
        <v>252</v>
      </c>
      <c r="P378" s="285" t="s">
        <v>489</v>
      </c>
      <c r="Q378" s="285" t="s">
        <v>44</v>
      </c>
      <c r="R378" s="285" t="s">
        <v>45</v>
      </c>
      <c r="S378" s="285" t="s">
        <v>46</v>
      </c>
      <c r="T378" s="285" t="s">
        <v>47</v>
      </c>
      <c r="U378" s="285" t="s">
        <v>49</v>
      </c>
      <c r="V378" s="285" t="s">
        <v>51</v>
      </c>
      <c r="W378" s="285" t="s">
        <v>54</v>
      </c>
      <c r="X378" s="285">
        <f t="shared" si="28"/>
        <v>346</v>
      </c>
      <c r="Y378" s="285">
        <f t="shared" si="32"/>
        <v>11</v>
      </c>
    </row>
    <row r="379" spans="1:25">
      <c r="A379" s="285" t="str">
        <f t="shared" si="31"/>
        <v>-</v>
      </c>
      <c r="B379" s="40" t="str">
        <f t="shared" si="29"/>
        <v/>
      </c>
      <c r="C379" s="40" t="str">
        <f>IF('Abgabe eigene Stoffe'!B25=0,"",'Abgabe eigene Stoffe'!B25)</f>
        <v/>
      </c>
      <c r="D379" s="40" t="str">
        <f>IF('Abgabe eigene Stoffe'!C25="","",'Abgabe eigene Stoffe'!C25)</f>
        <v/>
      </c>
      <c r="E379" s="275" t="s">
        <v>486</v>
      </c>
      <c r="G379" s="40" t="str">
        <f>'Abgabe eigene Stoffe'!F25</f>
        <v/>
      </c>
      <c r="H379" s="40" t="str">
        <f>IF('Abgabe eigene Stoffe'!H25="","",'Abgabe eigene Stoffe'!H25)</f>
        <v/>
      </c>
      <c r="I379" s="40" t="str">
        <f>IF('Abgabe eigene Stoffe'!G25=0,"",'Abgabe eigene Stoffe'!G25)</f>
        <v/>
      </c>
      <c r="J379" s="40" t="str">
        <f>IF(MAX('Abgabe eigene Stoffe'!J25:K25)=0,"",MAX('Abgabe eigene Stoffe'!J25:K25))</f>
        <v/>
      </c>
      <c r="K379" s="285"/>
      <c r="M379" s="295" t="s">
        <v>40</v>
      </c>
      <c r="N379" s="285" t="s">
        <v>42</v>
      </c>
      <c r="O379" s="285" t="s">
        <v>252</v>
      </c>
      <c r="P379" s="285" t="s">
        <v>489</v>
      </c>
      <c r="Q379" s="285" t="s">
        <v>44</v>
      </c>
      <c r="R379" s="285" t="s">
        <v>45</v>
      </c>
      <c r="S379" s="285" t="s">
        <v>46</v>
      </c>
      <c r="T379" s="285" t="s">
        <v>47</v>
      </c>
      <c r="U379" s="285" t="s">
        <v>49</v>
      </c>
      <c r="V379" s="285" t="s">
        <v>51</v>
      </c>
      <c r="W379" s="285" t="s">
        <v>54</v>
      </c>
      <c r="X379" s="285">
        <f t="shared" si="28"/>
        <v>347</v>
      </c>
      <c r="Y379" s="285">
        <f t="shared" si="32"/>
        <v>11</v>
      </c>
    </row>
    <row r="380" spans="1:25">
      <c r="A380" s="285" t="str">
        <f t="shared" si="31"/>
        <v>-</v>
      </c>
      <c r="B380" s="40" t="str">
        <f t="shared" si="29"/>
        <v/>
      </c>
      <c r="C380" s="40" t="str">
        <f>IF('Abgabe eigene Stoffe'!B26=0,"",'Abgabe eigene Stoffe'!B26)</f>
        <v/>
      </c>
      <c r="D380" s="40" t="str">
        <f>IF('Abgabe eigene Stoffe'!C26="","",'Abgabe eigene Stoffe'!C26)</f>
        <v/>
      </c>
      <c r="E380" s="275" t="s">
        <v>486</v>
      </c>
      <c r="G380" s="40" t="str">
        <f>'Abgabe eigene Stoffe'!F26</f>
        <v/>
      </c>
      <c r="H380" s="40" t="str">
        <f>IF('Abgabe eigene Stoffe'!H26="","",'Abgabe eigene Stoffe'!H26)</f>
        <v/>
      </c>
      <c r="I380" s="40" t="str">
        <f>IF('Abgabe eigene Stoffe'!G26=0,"",'Abgabe eigene Stoffe'!G26)</f>
        <v/>
      </c>
      <c r="J380" s="40" t="str">
        <f>IF(MAX('Abgabe eigene Stoffe'!J26:K26)=0,"",MAX('Abgabe eigene Stoffe'!J26:K26))</f>
        <v/>
      </c>
      <c r="K380" s="285"/>
      <c r="M380" s="295" t="s">
        <v>40</v>
      </c>
      <c r="N380" s="285" t="s">
        <v>42</v>
      </c>
      <c r="O380" s="285" t="s">
        <v>252</v>
      </c>
      <c r="P380" s="285" t="s">
        <v>489</v>
      </c>
      <c r="Q380" s="285" t="s">
        <v>44</v>
      </c>
      <c r="R380" s="285" t="s">
        <v>45</v>
      </c>
      <c r="S380" s="285" t="s">
        <v>46</v>
      </c>
      <c r="T380" s="285" t="s">
        <v>47</v>
      </c>
      <c r="U380" s="285" t="s">
        <v>49</v>
      </c>
      <c r="V380" s="285" t="s">
        <v>51</v>
      </c>
      <c r="W380" s="285" t="s">
        <v>54</v>
      </c>
      <c r="X380" s="285">
        <f t="shared" si="28"/>
        <v>348</v>
      </c>
      <c r="Y380" s="285">
        <f t="shared" si="32"/>
        <v>11</v>
      </c>
    </row>
    <row r="381" spans="1:25">
      <c r="A381" s="285" t="str">
        <f t="shared" si="31"/>
        <v>-</v>
      </c>
      <c r="B381" s="40" t="str">
        <f t="shared" si="29"/>
        <v/>
      </c>
      <c r="C381" s="40" t="str">
        <f>IF('Abgabe eigene Stoffe'!B27=0,"",'Abgabe eigene Stoffe'!B27)</f>
        <v/>
      </c>
      <c r="D381" s="40" t="str">
        <f>IF('Abgabe eigene Stoffe'!C27="","",'Abgabe eigene Stoffe'!C27)</f>
        <v/>
      </c>
      <c r="E381" s="275" t="s">
        <v>486</v>
      </c>
      <c r="G381" s="40" t="str">
        <f>'Abgabe eigene Stoffe'!F27</f>
        <v/>
      </c>
      <c r="H381" s="40" t="str">
        <f>IF('Abgabe eigene Stoffe'!H27="","",'Abgabe eigene Stoffe'!H27)</f>
        <v/>
      </c>
      <c r="I381" s="40" t="str">
        <f>IF('Abgabe eigene Stoffe'!G27=0,"",'Abgabe eigene Stoffe'!G27)</f>
        <v/>
      </c>
      <c r="J381" s="40" t="str">
        <f>IF(MAX('Abgabe eigene Stoffe'!J27:K27)=0,"",MAX('Abgabe eigene Stoffe'!J27:K27))</f>
        <v/>
      </c>
      <c r="K381" s="285"/>
      <c r="M381" s="295" t="s">
        <v>40</v>
      </c>
      <c r="N381" s="285" t="s">
        <v>42</v>
      </c>
      <c r="O381" s="285" t="s">
        <v>252</v>
      </c>
      <c r="P381" s="285" t="s">
        <v>489</v>
      </c>
      <c r="Q381" s="285" t="s">
        <v>44</v>
      </c>
      <c r="R381" s="285" t="s">
        <v>45</v>
      </c>
      <c r="S381" s="285" t="s">
        <v>46</v>
      </c>
      <c r="T381" s="285" t="s">
        <v>47</v>
      </c>
      <c r="U381" s="285" t="s">
        <v>49</v>
      </c>
      <c r="V381" s="285" t="s">
        <v>51</v>
      </c>
      <c r="W381" s="285" t="s">
        <v>54</v>
      </c>
      <c r="X381" s="285">
        <f t="shared" si="28"/>
        <v>349</v>
      </c>
      <c r="Y381" s="285">
        <f t="shared" si="32"/>
        <v>11</v>
      </c>
    </row>
    <row r="382" spans="1:25">
      <c r="A382" s="285" t="str">
        <f t="shared" si="31"/>
        <v>-</v>
      </c>
      <c r="B382" s="40" t="str">
        <f t="shared" si="29"/>
        <v/>
      </c>
      <c r="C382" s="40" t="str">
        <f>IF('Abgabe eigene Stoffe'!B28=0,"",'Abgabe eigene Stoffe'!B28)</f>
        <v/>
      </c>
      <c r="D382" s="40" t="str">
        <f>IF('Abgabe eigene Stoffe'!C28="","",'Abgabe eigene Stoffe'!C28)</f>
        <v/>
      </c>
      <c r="E382" s="275" t="s">
        <v>486</v>
      </c>
      <c r="G382" s="40" t="str">
        <f>'Abgabe eigene Stoffe'!F28</f>
        <v/>
      </c>
      <c r="H382" s="40" t="str">
        <f>IF('Abgabe eigene Stoffe'!H28="","",'Abgabe eigene Stoffe'!H28)</f>
        <v/>
      </c>
      <c r="I382" s="40" t="str">
        <f>IF('Abgabe eigene Stoffe'!G28=0,"",'Abgabe eigene Stoffe'!G28)</f>
        <v/>
      </c>
      <c r="J382" s="40" t="str">
        <f>IF(MAX('Abgabe eigene Stoffe'!J28:K28)=0,"",MAX('Abgabe eigene Stoffe'!J28:K28))</f>
        <v/>
      </c>
      <c r="K382" s="285"/>
      <c r="M382" s="295" t="s">
        <v>40</v>
      </c>
      <c r="N382" s="285" t="s">
        <v>42</v>
      </c>
      <c r="O382" s="285" t="s">
        <v>252</v>
      </c>
      <c r="P382" s="285" t="s">
        <v>489</v>
      </c>
      <c r="Q382" s="285" t="s">
        <v>44</v>
      </c>
      <c r="R382" s="285" t="s">
        <v>45</v>
      </c>
      <c r="S382" s="285" t="s">
        <v>46</v>
      </c>
      <c r="T382" s="285" t="s">
        <v>47</v>
      </c>
      <c r="U382" s="285" t="s">
        <v>49</v>
      </c>
      <c r="V382" s="285" t="s">
        <v>51</v>
      </c>
      <c r="W382" s="285" t="s">
        <v>54</v>
      </c>
      <c r="X382" s="285">
        <f t="shared" si="28"/>
        <v>350</v>
      </c>
      <c r="Y382" s="285">
        <f t="shared" si="32"/>
        <v>11</v>
      </c>
    </row>
    <row r="383" spans="1:25">
      <c r="A383" s="285" t="str">
        <f t="shared" si="31"/>
        <v>-</v>
      </c>
      <c r="B383" s="40" t="str">
        <f t="shared" si="29"/>
        <v/>
      </c>
      <c r="C383" s="40" t="str">
        <f>IF('Abgabe eigene Stoffe'!B29=0,"",'Abgabe eigene Stoffe'!B29)</f>
        <v/>
      </c>
      <c r="D383" s="40" t="str">
        <f>IF('Abgabe eigene Stoffe'!C29="","",'Abgabe eigene Stoffe'!C29)</f>
        <v/>
      </c>
      <c r="E383" s="275" t="s">
        <v>486</v>
      </c>
      <c r="G383" s="40" t="str">
        <f>'Abgabe eigene Stoffe'!F29</f>
        <v/>
      </c>
      <c r="H383" s="40" t="str">
        <f>IF('Abgabe eigene Stoffe'!H29="","",'Abgabe eigene Stoffe'!H29)</f>
        <v/>
      </c>
      <c r="I383" s="40" t="str">
        <f>IF('Abgabe eigene Stoffe'!G29=0,"",'Abgabe eigene Stoffe'!G29)</f>
        <v/>
      </c>
      <c r="J383" s="40" t="str">
        <f>IF(MAX('Abgabe eigene Stoffe'!J29:K29)=0,"",MAX('Abgabe eigene Stoffe'!J29:K29))</f>
        <v/>
      </c>
      <c r="K383" s="285"/>
      <c r="M383" s="295" t="s">
        <v>40</v>
      </c>
      <c r="N383" s="285" t="s">
        <v>42</v>
      </c>
      <c r="O383" s="285" t="s">
        <v>252</v>
      </c>
      <c r="P383" s="285" t="s">
        <v>489</v>
      </c>
      <c r="Q383" s="285" t="s">
        <v>44</v>
      </c>
      <c r="R383" s="285" t="s">
        <v>45</v>
      </c>
      <c r="S383" s="285" t="s">
        <v>46</v>
      </c>
      <c r="T383" s="285" t="s">
        <v>47</v>
      </c>
      <c r="U383" s="285" t="s">
        <v>49</v>
      </c>
      <c r="V383" s="285" t="s">
        <v>51</v>
      </c>
      <c r="W383" s="285" t="s">
        <v>54</v>
      </c>
      <c r="X383" s="285">
        <f t="shared" si="28"/>
        <v>351</v>
      </c>
      <c r="Y383" s="285">
        <f t="shared" si="32"/>
        <v>11</v>
      </c>
    </row>
    <row r="384" spans="1:25">
      <c r="A384" s="285" t="str">
        <f t="shared" si="31"/>
        <v>-</v>
      </c>
      <c r="B384" s="40" t="str">
        <f t="shared" si="29"/>
        <v/>
      </c>
      <c r="C384" s="40" t="str">
        <f>IF('Abgabe eigene Stoffe'!B30=0,"",'Abgabe eigene Stoffe'!B30)</f>
        <v/>
      </c>
      <c r="D384" s="40" t="str">
        <f>IF('Abgabe eigene Stoffe'!C30="","",'Abgabe eigene Stoffe'!C30)</f>
        <v/>
      </c>
      <c r="E384" s="275" t="s">
        <v>486</v>
      </c>
      <c r="G384" s="40" t="str">
        <f>'Abgabe eigene Stoffe'!F30</f>
        <v/>
      </c>
      <c r="H384" s="40" t="str">
        <f>IF('Abgabe eigene Stoffe'!H30="","",'Abgabe eigene Stoffe'!H30)</f>
        <v/>
      </c>
      <c r="I384" s="40" t="str">
        <f>IF('Abgabe eigene Stoffe'!G30=0,"",'Abgabe eigene Stoffe'!G30)</f>
        <v/>
      </c>
      <c r="J384" s="40" t="str">
        <f>IF(MAX('Abgabe eigene Stoffe'!J30:K30)=0,"",MAX('Abgabe eigene Stoffe'!J30:K30))</f>
        <v/>
      </c>
      <c r="K384" s="285"/>
      <c r="M384" s="295" t="s">
        <v>40</v>
      </c>
      <c r="N384" s="285" t="s">
        <v>42</v>
      </c>
      <c r="O384" s="285" t="s">
        <v>252</v>
      </c>
      <c r="P384" s="285" t="s">
        <v>489</v>
      </c>
      <c r="Q384" s="285" t="s">
        <v>44</v>
      </c>
      <c r="R384" s="285" t="s">
        <v>45</v>
      </c>
      <c r="S384" s="285" t="s">
        <v>46</v>
      </c>
      <c r="T384" s="285" t="s">
        <v>47</v>
      </c>
      <c r="U384" s="285" t="s">
        <v>49</v>
      </c>
      <c r="V384" s="285" t="s">
        <v>51</v>
      </c>
      <c r="W384" s="285" t="s">
        <v>54</v>
      </c>
      <c r="X384" s="285">
        <f t="shared" si="28"/>
        <v>352</v>
      </c>
      <c r="Y384" s="285">
        <f t="shared" si="32"/>
        <v>11</v>
      </c>
    </row>
    <row r="385" spans="1:25">
      <c r="A385" s="285" t="str">
        <f t="shared" si="31"/>
        <v>-</v>
      </c>
      <c r="B385" s="40" t="str">
        <f t="shared" si="29"/>
        <v/>
      </c>
      <c r="C385" s="40" t="str">
        <f>IF('Abgabe eigene Stoffe'!B31=0,"",'Abgabe eigene Stoffe'!B31)</f>
        <v/>
      </c>
      <c r="D385" s="40" t="str">
        <f>IF('Abgabe eigene Stoffe'!C31="","",'Abgabe eigene Stoffe'!C31)</f>
        <v/>
      </c>
      <c r="E385" s="275" t="s">
        <v>486</v>
      </c>
      <c r="G385" s="40" t="str">
        <f>'Abgabe eigene Stoffe'!F31</f>
        <v/>
      </c>
      <c r="H385" s="40" t="str">
        <f>IF('Abgabe eigene Stoffe'!H31="","",'Abgabe eigene Stoffe'!H31)</f>
        <v/>
      </c>
      <c r="I385" s="40" t="str">
        <f>IF('Abgabe eigene Stoffe'!G31=0,"",'Abgabe eigene Stoffe'!G31)</f>
        <v/>
      </c>
      <c r="J385" s="40" t="str">
        <f>IF(MAX('Abgabe eigene Stoffe'!J31:K31)=0,"",MAX('Abgabe eigene Stoffe'!J31:K31))</f>
        <v/>
      </c>
      <c r="K385" s="285"/>
      <c r="M385" s="295" t="s">
        <v>40</v>
      </c>
      <c r="N385" s="285" t="s">
        <v>42</v>
      </c>
      <c r="O385" s="285" t="s">
        <v>252</v>
      </c>
      <c r="P385" s="285" t="s">
        <v>489</v>
      </c>
      <c r="Q385" s="285" t="s">
        <v>44</v>
      </c>
      <c r="R385" s="285" t="s">
        <v>45</v>
      </c>
      <c r="S385" s="285" t="s">
        <v>46</v>
      </c>
      <c r="T385" s="285" t="s">
        <v>47</v>
      </c>
      <c r="U385" s="285" t="s">
        <v>49</v>
      </c>
      <c r="V385" s="285" t="s">
        <v>51</v>
      </c>
      <c r="W385" s="285" t="s">
        <v>54</v>
      </c>
      <c r="X385" s="285">
        <f t="shared" si="28"/>
        <v>353</v>
      </c>
      <c r="Y385" s="285">
        <f t="shared" si="32"/>
        <v>11</v>
      </c>
    </row>
    <row r="386" spans="1:25">
      <c r="A386" s="285" t="str">
        <f t="shared" si="31"/>
        <v>-</v>
      </c>
      <c r="B386" s="40" t="str">
        <f t="shared" si="29"/>
        <v/>
      </c>
      <c r="C386" s="40" t="str">
        <f>IF('Abgabe eigene Stoffe'!B32=0,"",'Abgabe eigene Stoffe'!B32)</f>
        <v/>
      </c>
      <c r="D386" s="40" t="str">
        <f>IF('Abgabe eigene Stoffe'!C32="","",'Abgabe eigene Stoffe'!C32)</f>
        <v/>
      </c>
      <c r="E386" s="275" t="s">
        <v>486</v>
      </c>
      <c r="G386" s="40" t="str">
        <f>'Abgabe eigene Stoffe'!F32</f>
        <v/>
      </c>
      <c r="H386" s="40" t="str">
        <f>IF('Abgabe eigene Stoffe'!H32="","",'Abgabe eigene Stoffe'!H32)</f>
        <v/>
      </c>
      <c r="I386" s="40" t="str">
        <f>IF('Abgabe eigene Stoffe'!G32=0,"",'Abgabe eigene Stoffe'!G32)</f>
        <v/>
      </c>
      <c r="J386" s="40" t="str">
        <f>IF(MAX('Abgabe eigene Stoffe'!J32:K32)=0,"",MAX('Abgabe eigene Stoffe'!J32:K32))</f>
        <v/>
      </c>
      <c r="K386" s="285"/>
      <c r="M386" s="295" t="s">
        <v>40</v>
      </c>
      <c r="N386" s="285" t="s">
        <v>42</v>
      </c>
      <c r="O386" s="285" t="s">
        <v>252</v>
      </c>
      <c r="P386" s="285" t="s">
        <v>489</v>
      </c>
      <c r="Q386" s="285" t="s">
        <v>44</v>
      </c>
      <c r="R386" s="285" t="s">
        <v>45</v>
      </c>
      <c r="S386" s="285" t="s">
        <v>46</v>
      </c>
      <c r="T386" s="285" t="s">
        <v>47</v>
      </c>
      <c r="U386" s="285" t="s">
        <v>49</v>
      </c>
      <c r="V386" s="285" t="s">
        <v>51</v>
      </c>
      <c r="W386" s="285" t="s">
        <v>54</v>
      </c>
      <c r="X386" s="285">
        <f t="shared" si="28"/>
        <v>354</v>
      </c>
      <c r="Y386" s="285">
        <f t="shared" si="32"/>
        <v>11</v>
      </c>
    </row>
    <row r="387" spans="1:25">
      <c r="A387" s="285" t="str">
        <f t="shared" si="31"/>
        <v>-</v>
      </c>
      <c r="B387" s="40" t="str">
        <f t="shared" si="29"/>
        <v/>
      </c>
      <c r="C387" s="40" t="str">
        <f>IF('Abgabe eigene Stoffe'!B33=0,"",'Abgabe eigene Stoffe'!B33)</f>
        <v/>
      </c>
      <c r="D387" s="40" t="str">
        <f>IF('Abgabe eigene Stoffe'!C33="","",'Abgabe eigene Stoffe'!C33)</f>
        <v/>
      </c>
      <c r="E387" s="275" t="s">
        <v>486</v>
      </c>
      <c r="G387" s="40" t="str">
        <f>'Abgabe eigene Stoffe'!F33</f>
        <v/>
      </c>
      <c r="H387" s="40" t="str">
        <f>IF('Abgabe eigene Stoffe'!H33="","",'Abgabe eigene Stoffe'!H33)</f>
        <v/>
      </c>
      <c r="I387" s="40" t="str">
        <f>IF('Abgabe eigene Stoffe'!G33=0,"",'Abgabe eigene Stoffe'!G33)</f>
        <v/>
      </c>
      <c r="J387" s="40" t="str">
        <f>IF(MAX('Abgabe eigene Stoffe'!J33:K33)=0,"",MAX('Abgabe eigene Stoffe'!J33:K33))</f>
        <v/>
      </c>
      <c r="K387" s="285"/>
      <c r="M387" s="295" t="s">
        <v>40</v>
      </c>
      <c r="N387" s="285" t="s">
        <v>42</v>
      </c>
      <c r="O387" s="285" t="s">
        <v>252</v>
      </c>
      <c r="P387" s="285" t="s">
        <v>489</v>
      </c>
      <c r="Q387" s="285" t="s">
        <v>44</v>
      </c>
      <c r="R387" s="285" t="s">
        <v>45</v>
      </c>
      <c r="S387" s="285" t="s">
        <v>46</v>
      </c>
      <c r="T387" s="285" t="s">
        <v>47</v>
      </c>
      <c r="U387" s="285" t="s">
        <v>49</v>
      </c>
      <c r="V387" s="285" t="s">
        <v>51</v>
      </c>
      <c r="W387" s="285" t="s">
        <v>54</v>
      </c>
      <c r="X387" s="285">
        <f t="shared" si="28"/>
        <v>355</v>
      </c>
      <c r="Y387" s="285">
        <f t="shared" si="32"/>
        <v>11</v>
      </c>
    </row>
    <row r="388" spans="1:25">
      <c r="A388" s="285" t="str">
        <f t="shared" si="31"/>
        <v>-</v>
      </c>
      <c r="B388" s="40" t="str">
        <f t="shared" si="29"/>
        <v/>
      </c>
      <c r="C388" s="40" t="str">
        <f>IF('Abgabe eigene Stoffe'!B34=0,"",'Abgabe eigene Stoffe'!B34)</f>
        <v/>
      </c>
      <c r="D388" s="40" t="str">
        <f>IF('Abgabe eigene Stoffe'!C34="","",'Abgabe eigene Stoffe'!C34)</f>
        <v/>
      </c>
      <c r="E388" s="275" t="s">
        <v>486</v>
      </c>
      <c r="G388" s="40" t="str">
        <f>'Abgabe eigene Stoffe'!F34</f>
        <v/>
      </c>
      <c r="H388" s="40" t="str">
        <f>IF('Abgabe eigene Stoffe'!H34="","",'Abgabe eigene Stoffe'!H34)</f>
        <v/>
      </c>
      <c r="I388" s="40" t="str">
        <f>IF('Abgabe eigene Stoffe'!G34=0,"",'Abgabe eigene Stoffe'!G34)</f>
        <v/>
      </c>
      <c r="J388" s="40" t="str">
        <f>IF(MAX('Abgabe eigene Stoffe'!J34:K34)=0,"",MAX('Abgabe eigene Stoffe'!J34:K34))</f>
        <v/>
      </c>
      <c r="K388" s="285"/>
      <c r="M388" s="295" t="s">
        <v>40</v>
      </c>
      <c r="N388" s="285" t="s">
        <v>42</v>
      </c>
      <c r="O388" s="285" t="s">
        <v>252</v>
      </c>
      <c r="P388" s="285" t="s">
        <v>489</v>
      </c>
      <c r="Q388" s="285" t="s">
        <v>44</v>
      </c>
      <c r="R388" s="285" t="s">
        <v>45</v>
      </c>
      <c r="S388" s="285" t="s">
        <v>46</v>
      </c>
      <c r="T388" s="285" t="s">
        <v>47</v>
      </c>
      <c r="U388" s="285" t="s">
        <v>49</v>
      </c>
      <c r="V388" s="285" t="s">
        <v>51</v>
      </c>
      <c r="W388" s="285" t="s">
        <v>54</v>
      </c>
      <c r="X388" s="285">
        <f t="shared" si="28"/>
        <v>356</v>
      </c>
      <c r="Y388" s="285">
        <f t="shared" si="32"/>
        <v>11</v>
      </c>
    </row>
    <row r="389" spans="1:25">
      <c r="A389" s="285" t="str">
        <f t="shared" si="31"/>
        <v>-</v>
      </c>
      <c r="B389" s="40" t="str">
        <f t="shared" si="29"/>
        <v/>
      </c>
      <c r="C389" s="40" t="str">
        <f>IF('Abgabe eigene Stoffe'!B35=0,"",'Abgabe eigene Stoffe'!B35)</f>
        <v/>
      </c>
      <c r="D389" s="40" t="str">
        <f>IF('Abgabe eigene Stoffe'!C35="","",'Abgabe eigene Stoffe'!C35)</f>
        <v/>
      </c>
      <c r="E389" s="275" t="s">
        <v>486</v>
      </c>
      <c r="G389" s="40" t="str">
        <f>'Abgabe eigene Stoffe'!F35</f>
        <v/>
      </c>
      <c r="H389" s="40" t="str">
        <f>IF('Abgabe eigene Stoffe'!H35="","",'Abgabe eigene Stoffe'!H35)</f>
        <v/>
      </c>
      <c r="I389" s="40" t="str">
        <f>IF('Abgabe eigene Stoffe'!G35=0,"",'Abgabe eigene Stoffe'!G35)</f>
        <v/>
      </c>
      <c r="J389" s="40" t="str">
        <f>IF(MAX('Abgabe eigene Stoffe'!J35:K35)=0,"",MAX('Abgabe eigene Stoffe'!J35:K35))</f>
        <v/>
      </c>
      <c r="K389" s="285"/>
      <c r="M389" s="295" t="s">
        <v>40</v>
      </c>
      <c r="N389" s="285" t="s">
        <v>42</v>
      </c>
      <c r="O389" s="285" t="s">
        <v>252</v>
      </c>
      <c r="P389" s="285" t="s">
        <v>489</v>
      </c>
      <c r="Q389" s="285" t="s">
        <v>44</v>
      </c>
      <c r="R389" s="285" t="s">
        <v>45</v>
      </c>
      <c r="S389" s="285" t="s">
        <v>46</v>
      </c>
      <c r="T389" s="285" t="s">
        <v>47</v>
      </c>
      <c r="U389" s="285" t="s">
        <v>49</v>
      </c>
      <c r="V389" s="285" t="s">
        <v>51</v>
      </c>
      <c r="W389" s="285" t="s">
        <v>54</v>
      </c>
      <c r="X389" s="285">
        <f t="shared" si="28"/>
        <v>357</v>
      </c>
      <c r="Y389" s="285">
        <f t="shared" si="32"/>
        <v>11</v>
      </c>
    </row>
    <row r="390" spans="1:25">
      <c r="A390" s="285" t="str">
        <f t="shared" si="31"/>
        <v>-</v>
      </c>
      <c r="B390" s="40" t="str">
        <f t="shared" si="29"/>
        <v/>
      </c>
      <c r="C390" s="40" t="str">
        <f>IF('Abgabe eigene Stoffe'!B36=0,"",'Abgabe eigene Stoffe'!B36)</f>
        <v/>
      </c>
      <c r="D390" s="40" t="str">
        <f>IF('Abgabe eigene Stoffe'!C36="","",'Abgabe eigene Stoffe'!C36)</f>
        <v/>
      </c>
      <c r="E390" s="275" t="s">
        <v>486</v>
      </c>
      <c r="G390" s="40" t="str">
        <f>'Abgabe eigene Stoffe'!F36</f>
        <v/>
      </c>
      <c r="H390" s="40" t="str">
        <f>IF('Abgabe eigene Stoffe'!H36="","",'Abgabe eigene Stoffe'!H36)</f>
        <v/>
      </c>
      <c r="I390" s="40" t="str">
        <f>IF('Abgabe eigene Stoffe'!G36=0,"",'Abgabe eigene Stoffe'!G36)</f>
        <v/>
      </c>
      <c r="J390" s="40" t="str">
        <f>IF(MAX('Abgabe eigene Stoffe'!J36:K36)=0,"",MAX('Abgabe eigene Stoffe'!J36:K36))</f>
        <v/>
      </c>
      <c r="K390" s="285"/>
      <c r="M390" s="295" t="s">
        <v>40</v>
      </c>
      <c r="N390" s="285" t="s">
        <v>42</v>
      </c>
      <c r="O390" s="285" t="s">
        <v>252</v>
      </c>
      <c r="P390" s="285" t="s">
        <v>489</v>
      </c>
      <c r="Q390" s="285" t="s">
        <v>44</v>
      </c>
      <c r="R390" s="285" t="s">
        <v>45</v>
      </c>
      <c r="S390" s="285" t="s">
        <v>46</v>
      </c>
      <c r="T390" s="285" t="s">
        <v>47</v>
      </c>
      <c r="U390" s="285" t="s">
        <v>49</v>
      </c>
      <c r="V390" s="285" t="s">
        <v>51</v>
      </c>
      <c r="W390" s="285" t="s">
        <v>54</v>
      </c>
      <c r="X390" s="285">
        <f t="shared" si="28"/>
        <v>358</v>
      </c>
      <c r="Y390" s="285">
        <f t="shared" si="32"/>
        <v>11</v>
      </c>
    </row>
    <row r="391" spans="1:25">
      <c r="A391" s="285" t="str">
        <f t="shared" si="31"/>
        <v>-</v>
      </c>
      <c r="B391" s="40" t="str">
        <f t="shared" si="29"/>
        <v/>
      </c>
      <c r="C391" s="40" t="str">
        <f>IF('Abgabe eigene Stoffe'!B37=0,"",'Abgabe eigene Stoffe'!B37)</f>
        <v/>
      </c>
      <c r="D391" s="40" t="str">
        <f>IF('Abgabe eigene Stoffe'!C37="","",'Abgabe eigene Stoffe'!C37)</f>
        <v/>
      </c>
      <c r="E391" s="275" t="s">
        <v>486</v>
      </c>
      <c r="G391" s="40" t="str">
        <f>'Abgabe eigene Stoffe'!F37</f>
        <v/>
      </c>
      <c r="H391" s="40" t="str">
        <f>IF('Abgabe eigene Stoffe'!H37="","",'Abgabe eigene Stoffe'!H37)</f>
        <v/>
      </c>
      <c r="I391" s="40" t="str">
        <f>IF('Abgabe eigene Stoffe'!G37=0,"",'Abgabe eigene Stoffe'!G37)</f>
        <v/>
      </c>
      <c r="J391" s="40" t="str">
        <f>IF(MAX('Abgabe eigene Stoffe'!J37:K37)=0,"",MAX('Abgabe eigene Stoffe'!J37:K37))</f>
        <v/>
      </c>
      <c r="K391" s="285"/>
      <c r="M391" s="295" t="s">
        <v>40</v>
      </c>
      <c r="N391" s="285" t="s">
        <v>42</v>
      </c>
      <c r="O391" s="285" t="s">
        <v>252</v>
      </c>
      <c r="P391" s="285" t="s">
        <v>489</v>
      </c>
      <c r="Q391" s="285" t="s">
        <v>44</v>
      </c>
      <c r="R391" s="285" t="s">
        <v>45</v>
      </c>
      <c r="S391" s="285" t="s">
        <v>46</v>
      </c>
      <c r="T391" s="285" t="s">
        <v>47</v>
      </c>
      <c r="U391" s="285" t="s">
        <v>49</v>
      </c>
      <c r="V391" s="285" t="s">
        <v>51</v>
      </c>
      <c r="W391" s="285" t="s">
        <v>54</v>
      </c>
      <c r="X391" s="285">
        <f t="shared" si="28"/>
        <v>359</v>
      </c>
      <c r="Y391" s="285">
        <f t="shared" si="32"/>
        <v>11</v>
      </c>
    </row>
    <row r="392" spans="1:25">
      <c r="A392" s="285" t="str">
        <f t="shared" si="31"/>
        <v>-</v>
      </c>
      <c r="B392" s="40" t="str">
        <f t="shared" si="29"/>
        <v/>
      </c>
      <c r="C392" s="40" t="str">
        <f>IF('Abgabe eigene Stoffe'!B38=0,"",'Abgabe eigene Stoffe'!B38)</f>
        <v/>
      </c>
      <c r="D392" s="40" t="str">
        <f>IF('Abgabe eigene Stoffe'!C38="","",'Abgabe eigene Stoffe'!C38)</f>
        <v/>
      </c>
      <c r="E392" s="275" t="s">
        <v>486</v>
      </c>
      <c r="G392" s="40" t="str">
        <f>'Abgabe eigene Stoffe'!F38</f>
        <v/>
      </c>
      <c r="H392" s="40" t="str">
        <f>IF('Abgabe eigene Stoffe'!H38="","",'Abgabe eigene Stoffe'!H38)</f>
        <v/>
      </c>
      <c r="I392" s="40" t="str">
        <f>IF('Abgabe eigene Stoffe'!G38=0,"",'Abgabe eigene Stoffe'!G38)</f>
        <v/>
      </c>
      <c r="J392" s="40" t="str">
        <f>IF(MAX('Abgabe eigene Stoffe'!J38:K38)=0,"",MAX('Abgabe eigene Stoffe'!J38:K38))</f>
        <v/>
      </c>
      <c r="K392" s="285"/>
      <c r="M392" s="295" t="s">
        <v>40</v>
      </c>
      <c r="N392" s="285" t="s">
        <v>42</v>
      </c>
      <c r="O392" s="285" t="s">
        <v>252</v>
      </c>
      <c r="P392" s="285" t="s">
        <v>489</v>
      </c>
      <c r="Q392" s="285" t="s">
        <v>44</v>
      </c>
      <c r="R392" s="285" t="s">
        <v>45</v>
      </c>
      <c r="S392" s="285" t="s">
        <v>46</v>
      </c>
      <c r="T392" s="285" t="s">
        <v>47</v>
      </c>
      <c r="U392" s="285" t="s">
        <v>49</v>
      </c>
      <c r="V392" s="285" t="s">
        <v>51</v>
      </c>
      <c r="W392" s="285" t="s">
        <v>54</v>
      </c>
      <c r="X392" s="285">
        <f t="shared" si="28"/>
        <v>360</v>
      </c>
      <c r="Y392" s="285">
        <f t="shared" si="32"/>
        <v>11</v>
      </c>
    </row>
    <row r="393" spans="1:25">
      <c r="A393" s="285" t="str">
        <f t="shared" si="31"/>
        <v>-</v>
      </c>
      <c r="B393" s="40" t="str">
        <f t="shared" si="29"/>
        <v/>
      </c>
      <c r="C393" s="40" t="str">
        <f>IF('Abgabe eigene Stoffe'!B39=0,"",'Abgabe eigene Stoffe'!B39)</f>
        <v/>
      </c>
      <c r="D393" s="40" t="str">
        <f>IF('Abgabe eigene Stoffe'!C39="","",'Abgabe eigene Stoffe'!C39)</f>
        <v/>
      </c>
      <c r="E393" s="275" t="s">
        <v>486</v>
      </c>
      <c r="G393" s="40" t="str">
        <f>'Abgabe eigene Stoffe'!F39</f>
        <v/>
      </c>
      <c r="H393" s="40" t="str">
        <f>IF('Abgabe eigene Stoffe'!H39="","",'Abgabe eigene Stoffe'!H39)</f>
        <v/>
      </c>
      <c r="I393" s="40" t="str">
        <f>IF('Abgabe eigene Stoffe'!G39=0,"",'Abgabe eigene Stoffe'!G39)</f>
        <v/>
      </c>
      <c r="J393" s="40" t="str">
        <f>IF(MAX('Abgabe eigene Stoffe'!J39:K39)=0,"",MAX('Abgabe eigene Stoffe'!J39:K39))</f>
        <v/>
      </c>
      <c r="K393" s="285"/>
      <c r="M393" s="295" t="s">
        <v>40</v>
      </c>
      <c r="N393" s="285" t="s">
        <v>42</v>
      </c>
      <c r="O393" s="285" t="s">
        <v>252</v>
      </c>
      <c r="P393" s="285" t="s">
        <v>489</v>
      </c>
      <c r="Q393" s="285" t="s">
        <v>44</v>
      </c>
      <c r="R393" s="285" t="s">
        <v>45</v>
      </c>
      <c r="S393" s="285" t="s">
        <v>46</v>
      </c>
      <c r="T393" s="285" t="s">
        <v>47</v>
      </c>
      <c r="U393" s="285" t="s">
        <v>49</v>
      </c>
      <c r="V393" s="285" t="s">
        <v>51</v>
      </c>
      <c r="W393" s="285" t="s">
        <v>54</v>
      </c>
      <c r="X393" s="285">
        <f t="shared" si="28"/>
        <v>361</v>
      </c>
      <c r="Y393" s="285">
        <f t="shared" si="32"/>
        <v>11</v>
      </c>
    </row>
    <row r="394" spans="1:25">
      <c r="A394" s="285" t="str">
        <f t="shared" si="31"/>
        <v>-</v>
      </c>
      <c r="B394" s="40" t="str">
        <f t="shared" si="29"/>
        <v/>
      </c>
      <c r="C394" s="40" t="str">
        <f>IF('Abgabe eigene Stoffe'!B40=0,"",'Abgabe eigene Stoffe'!B40)</f>
        <v/>
      </c>
      <c r="D394" s="40" t="str">
        <f>IF('Abgabe eigene Stoffe'!C40="","",'Abgabe eigene Stoffe'!C40)</f>
        <v/>
      </c>
      <c r="E394" s="275" t="s">
        <v>486</v>
      </c>
      <c r="G394" s="40" t="str">
        <f>'Abgabe eigene Stoffe'!F40</f>
        <v/>
      </c>
      <c r="H394" s="40" t="str">
        <f>IF('Abgabe eigene Stoffe'!H40="","",'Abgabe eigene Stoffe'!H40)</f>
        <v/>
      </c>
      <c r="I394" s="40" t="str">
        <f>IF('Abgabe eigene Stoffe'!G40=0,"",'Abgabe eigene Stoffe'!G40)</f>
        <v/>
      </c>
      <c r="J394" s="40" t="str">
        <f>IF(MAX('Abgabe eigene Stoffe'!J40:K40)=0,"",MAX('Abgabe eigene Stoffe'!J40:K40))</f>
        <v/>
      </c>
      <c r="K394" s="285"/>
      <c r="M394" s="295" t="s">
        <v>40</v>
      </c>
      <c r="N394" s="285" t="s">
        <v>42</v>
      </c>
      <c r="O394" s="285" t="s">
        <v>252</v>
      </c>
      <c r="P394" s="285" t="s">
        <v>489</v>
      </c>
      <c r="Q394" s="285" t="s">
        <v>44</v>
      </c>
      <c r="R394" s="285" t="s">
        <v>45</v>
      </c>
      <c r="S394" s="285" t="s">
        <v>46</v>
      </c>
      <c r="T394" s="285" t="s">
        <v>47</v>
      </c>
      <c r="U394" s="285" t="s">
        <v>49</v>
      </c>
      <c r="V394" s="285" t="s">
        <v>51</v>
      </c>
      <c r="W394" s="285" t="s">
        <v>54</v>
      </c>
      <c r="X394" s="285">
        <f t="shared" si="28"/>
        <v>362</v>
      </c>
      <c r="Y394" s="285">
        <f t="shared" si="32"/>
        <v>11</v>
      </c>
    </row>
    <row r="395" spans="1:25">
      <c r="A395" s="285" t="str">
        <f t="shared" si="31"/>
        <v>-</v>
      </c>
      <c r="B395" s="40" t="str">
        <f t="shared" si="29"/>
        <v/>
      </c>
      <c r="C395" s="40" t="str">
        <f>IF('Abgabe eigene Stoffe'!B41=0,"",'Abgabe eigene Stoffe'!B41)</f>
        <v/>
      </c>
      <c r="D395" s="40" t="str">
        <f>IF('Abgabe eigene Stoffe'!C41="","",'Abgabe eigene Stoffe'!C41)</f>
        <v/>
      </c>
      <c r="E395" s="275" t="s">
        <v>486</v>
      </c>
      <c r="G395" s="40" t="str">
        <f>'Abgabe eigene Stoffe'!F41</f>
        <v/>
      </c>
      <c r="H395" s="40" t="str">
        <f>IF('Abgabe eigene Stoffe'!H41="","",'Abgabe eigene Stoffe'!H41)</f>
        <v/>
      </c>
      <c r="I395" s="40" t="str">
        <f>IF('Abgabe eigene Stoffe'!G41=0,"",'Abgabe eigene Stoffe'!G41)</f>
        <v/>
      </c>
      <c r="J395" s="40" t="str">
        <f>IF(MAX('Abgabe eigene Stoffe'!J41:K41)=0,"",MAX('Abgabe eigene Stoffe'!J41:K41))</f>
        <v/>
      </c>
      <c r="K395" s="285"/>
      <c r="M395" s="295" t="s">
        <v>40</v>
      </c>
      <c r="N395" s="285" t="s">
        <v>42</v>
      </c>
      <c r="O395" s="285" t="s">
        <v>252</v>
      </c>
      <c r="P395" s="285" t="s">
        <v>489</v>
      </c>
      <c r="Q395" s="285" t="s">
        <v>44</v>
      </c>
      <c r="R395" s="285" t="s">
        <v>45</v>
      </c>
      <c r="S395" s="285" t="s">
        <v>46</v>
      </c>
      <c r="T395" s="285" t="s">
        <v>47</v>
      </c>
      <c r="U395" s="285" t="s">
        <v>49</v>
      </c>
      <c r="V395" s="285" t="s">
        <v>51</v>
      </c>
      <c r="W395" s="285" t="s">
        <v>54</v>
      </c>
      <c r="X395" s="285">
        <f t="shared" si="28"/>
        <v>363</v>
      </c>
      <c r="Y395" s="285">
        <f t="shared" si="32"/>
        <v>11</v>
      </c>
    </row>
    <row r="396" spans="1:25">
      <c r="A396" s="285" t="str">
        <f t="shared" si="31"/>
        <v>-</v>
      </c>
      <c r="B396" s="40" t="str">
        <f t="shared" si="29"/>
        <v/>
      </c>
      <c r="C396" s="40" t="str">
        <f>IF('Abgabe eigene Stoffe'!B42=0,"",'Abgabe eigene Stoffe'!B42)</f>
        <v/>
      </c>
      <c r="D396" s="40" t="str">
        <f>IF('Abgabe eigene Stoffe'!C42="","",'Abgabe eigene Stoffe'!C42)</f>
        <v/>
      </c>
      <c r="E396" s="275" t="s">
        <v>486</v>
      </c>
      <c r="G396" s="40" t="str">
        <f>'Abgabe eigene Stoffe'!F42</f>
        <v/>
      </c>
      <c r="H396" s="40" t="str">
        <f>IF('Abgabe eigene Stoffe'!H42="","",'Abgabe eigene Stoffe'!H42)</f>
        <v/>
      </c>
      <c r="I396" s="40" t="str">
        <f>IF('Abgabe eigene Stoffe'!G42=0,"",'Abgabe eigene Stoffe'!G42)</f>
        <v/>
      </c>
      <c r="J396" s="40" t="str">
        <f>IF(MAX('Abgabe eigene Stoffe'!J42:K42)=0,"",MAX('Abgabe eigene Stoffe'!J42:K42))</f>
        <v/>
      </c>
      <c r="K396" s="285"/>
      <c r="M396" s="295" t="s">
        <v>40</v>
      </c>
      <c r="N396" s="285" t="s">
        <v>42</v>
      </c>
      <c r="O396" s="285" t="s">
        <v>252</v>
      </c>
      <c r="P396" s="285" t="s">
        <v>489</v>
      </c>
      <c r="Q396" s="285" t="s">
        <v>44</v>
      </c>
      <c r="R396" s="285" t="s">
        <v>45</v>
      </c>
      <c r="S396" s="285" t="s">
        <v>46</v>
      </c>
      <c r="T396" s="285" t="s">
        <v>47</v>
      </c>
      <c r="U396" s="285" t="s">
        <v>49</v>
      </c>
      <c r="V396" s="285" t="s">
        <v>51</v>
      </c>
      <c r="W396" s="285" t="s">
        <v>54</v>
      </c>
      <c r="X396" s="285">
        <f t="shared" si="28"/>
        <v>364</v>
      </c>
      <c r="Y396" s="285">
        <f t="shared" si="32"/>
        <v>11</v>
      </c>
    </row>
    <row r="397" spans="1:25">
      <c r="A397" s="285" t="str">
        <f t="shared" si="31"/>
        <v>-</v>
      </c>
      <c r="B397" s="40" t="str">
        <f t="shared" si="29"/>
        <v/>
      </c>
      <c r="C397" s="40" t="str">
        <f>IF('Abgabe eigene Stoffe'!B43=0,"",'Abgabe eigene Stoffe'!B43)</f>
        <v/>
      </c>
      <c r="D397" s="40" t="str">
        <f>IF('Abgabe eigene Stoffe'!C43="","",'Abgabe eigene Stoffe'!C43)</f>
        <v/>
      </c>
      <c r="E397" s="275" t="s">
        <v>486</v>
      </c>
      <c r="G397" s="40" t="str">
        <f>'Abgabe eigene Stoffe'!F43</f>
        <v/>
      </c>
      <c r="H397" s="40" t="str">
        <f>IF('Abgabe eigene Stoffe'!H43="","",'Abgabe eigene Stoffe'!H43)</f>
        <v/>
      </c>
      <c r="I397" s="40" t="str">
        <f>IF('Abgabe eigene Stoffe'!G43=0,"",'Abgabe eigene Stoffe'!G43)</f>
        <v/>
      </c>
      <c r="J397" s="40" t="str">
        <f>IF(MAX('Abgabe eigene Stoffe'!J43:K43)=0,"",MAX('Abgabe eigene Stoffe'!J43:K43))</f>
        <v/>
      </c>
      <c r="K397" s="285"/>
      <c r="M397" s="295" t="s">
        <v>40</v>
      </c>
      <c r="N397" s="285" t="s">
        <v>42</v>
      </c>
      <c r="O397" s="285" t="s">
        <v>252</v>
      </c>
      <c r="P397" s="285" t="s">
        <v>489</v>
      </c>
      <c r="Q397" s="285" t="s">
        <v>44</v>
      </c>
      <c r="R397" s="285" t="s">
        <v>45</v>
      </c>
      <c r="S397" s="285" t="s">
        <v>46</v>
      </c>
      <c r="T397" s="285" t="s">
        <v>47</v>
      </c>
      <c r="U397" s="285" t="s">
        <v>49</v>
      </c>
      <c r="V397" s="285" t="s">
        <v>51</v>
      </c>
      <c r="W397" s="285" t="s">
        <v>54</v>
      </c>
      <c r="X397" s="285">
        <f t="shared" si="28"/>
        <v>365</v>
      </c>
      <c r="Y397" s="285">
        <f t="shared" si="32"/>
        <v>11</v>
      </c>
    </row>
    <row r="398" spans="1:25">
      <c r="A398" s="285" t="str">
        <f t="shared" si="31"/>
        <v>-</v>
      </c>
      <c r="B398" s="40" t="str">
        <f t="shared" si="29"/>
        <v/>
      </c>
      <c r="C398" s="40" t="str">
        <f>IF('Abgabe eigene Stoffe'!B44=0,"",'Abgabe eigene Stoffe'!B44)</f>
        <v/>
      </c>
      <c r="D398" s="40" t="str">
        <f>IF('Abgabe eigene Stoffe'!C44="","",'Abgabe eigene Stoffe'!C44)</f>
        <v/>
      </c>
      <c r="E398" s="275" t="s">
        <v>486</v>
      </c>
      <c r="G398" s="40" t="str">
        <f>'Abgabe eigene Stoffe'!F44</f>
        <v/>
      </c>
      <c r="H398" s="40" t="str">
        <f>IF('Abgabe eigene Stoffe'!H44="","",'Abgabe eigene Stoffe'!H44)</f>
        <v/>
      </c>
      <c r="I398" s="40" t="str">
        <f>IF('Abgabe eigene Stoffe'!G44=0,"",'Abgabe eigene Stoffe'!G44)</f>
        <v/>
      </c>
      <c r="J398" s="40" t="str">
        <f>IF(MAX('Abgabe eigene Stoffe'!J44:K44)=0,"",MAX('Abgabe eigene Stoffe'!J44:K44))</f>
        <v/>
      </c>
      <c r="K398" s="285"/>
      <c r="M398" s="295" t="s">
        <v>40</v>
      </c>
      <c r="N398" s="285" t="s">
        <v>42</v>
      </c>
      <c r="O398" s="285" t="s">
        <v>252</v>
      </c>
      <c r="P398" s="285" t="s">
        <v>489</v>
      </c>
      <c r="Q398" s="285" t="s">
        <v>44</v>
      </c>
      <c r="R398" s="285" t="s">
        <v>45</v>
      </c>
      <c r="S398" s="285" t="s">
        <v>46</v>
      </c>
      <c r="T398" s="285" t="s">
        <v>47</v>
      </c>
      <c r="U398" s="285" t="s">
        <v>49</v>
      </c>
      <c r="V398" s="285" t="s">
        <v>51</v>
      </c>
      <c r="W398" s="285" t="s">
        <v>54</v>
      </c>
      <c r="X398" s="285">
        <f t="shared" si="28"/>
        <v>366</v>
      </c>
      <c r="Y398" s="285">
        <f t="shared" si="32"/>
        <v>11</v>
      </c>
    </row>
    <row r="399" spans="1:25">
      <c r="A399" s="285" t="str">
        <f t="shared" si="31"/>
        <v>-</v>
      </c>
      <c r="B399" s="40" t="str">
        <f t="shared" si="29"/>
        <v/>
      </c>
      <c r="C399" s="40" t="str">
        <f>IF('Abgabe eigene Stoffe'!B45=0,"",'Abgabe eigene Stoffe'!B45)</f>
        <v/>
      </c>
      <c r="D399" s="40" t="str">
        <f>IF('Abgabe eigene Stoffe'!C45="","",'Abgabe eigene Stoffe'!C45)</f>
        <v/>
      </c>
      <c r="E399" s="275" t="s">
        <v>486</v>
      </c>
      <c r="G399" s="40" t="str">
        <f>'Abgabe eigene Stoffe'!F45</f>
        <v/>
      </c>
      <c r="H399" s="40" t="str">
        <f>IF('Abgabe eigene Stoffe'!H45="","",'Abgabe eigene Stoffe'!H45)</f>
        <v/>
      </c>
      <c r="I399" s="40" t="str">
        <f>IF('Abgabe eigene Stoffe'!G45=0,"",'Abgabe eigene Stoffe'!G45)</f>
        <v/>
      </c>
      <c r="J399" s="40" t="str">
        <f>IF(MAX('Abgabe eigene Stoffe'!J45:K45)=0,"",MAX('Abgabe eigene Stoffe'!J45:K45))</f>
        <v/>
      </c>
      <c r="K399" s="285"/>
      <c r="M399" s="295" t="s">
        <v>40</v>
      </c>
      <c r="N399" s="285" t="s">
        <v>42</v>
      </c>
      <c r="O399" s="285" t="s">
        <v>252</v>
      </c>
      <c r="P399" s="285" t="s">
        <v>489</v>
      </c>
      <c r="Q399" s="285" t="s">
        <v>44</v>
      </c>
      <c r="R399" s="285" t="s">
        <v>45</v>
      </c>
      <c r="S399" s="285" t="s">
        <v>46</v>
      </c>
      <c r="T399" s="285" t="s">
        <v>47</v>
      </c>
      <c r="U399" s="285" t="s">
        <v>49</v>
      </c>
      <c r="V399" s="285" t="s">
        <v>51</v>
      </c>
      <c r="W399" s="285" t="s">
        <v>54</v>
      </c>
      <c r="X399" s="285">
        <f t="shared" si="28"/>
        <v>367</v>
      </c>
      <c r="Y399" s="285">
        <f t="shared" si="32"/>
        <v>11</v>
      </c>
    </row>
    <row r="400" spans="1:25">
      <c r="A400" s="285" t="str">
        <f t="shared" si="31"/>
        <v>-</v>
      </c>
      <c r="B400" s="40" t="str">
        <f t="shared" si="29"/>
        <v/>
      </c>
      <c r="C400" s="40" t="str">
        <f>IF('Abgabe eigene Stoffe'!B46=0,"",'Abgabe eigene Stoffe'!B46)</f>
        <v/>
      </c>
      <c r="D400" s="40" t="str">
        <f>IF('Abgabe eigene Stoffe'!C46="","",'Abgabe eigene Stoffe'!C46)</f>
        <v/>
      </c>
      <c r="E400" s="275" t="s">
        <v>486</v>
      </c>
      <c r="G400" s="40" t="str">
        <f>'Abgabe eigene Stoffe'!F46</f>
        <v/>
      </c>
      <c r="H400" s="40" t="str">
        <f>IF('Abgabe eigene Stoffe'!H46="","",'Abgabe eigene Stoffe'!H46)</f>
        <v/>
      </c>
      <c r="I400" s="40" t="str">
        <f>IF('Abgabe eigene Stoffe'!G46=0,"",'Abgabe eigene Stoffe'!G46)</f>
        <v/>
      </c>
      <c r="J400" s="40" t="str">
        <f>IF(MAX('Abgabe eigene Stoffe'!J46:K46)=0,"",MAX('Abgabe eigene Stoffe'!J46:K46))</f>
        <v/>
      </c>
      <c r="K400" s="285"/>
      <c r="M400" s="295" t="s">
        <v>40</v>
      </c>
      <c r="N400" s="285" t="s">
        <v>42</v>
      </c>
      <c r="O400" s="285" t="s">
        <v>252</v>
      </c>
      <c r="P400" s="285" t="s">
        <v>489</v>
      </c>
      <c r="Q400" s="285" t="s">
        <v>44</v>
      </c>
      <c r="R400" s="285" t="s">
        <v>45</v>
      </c>
      <c r="S400" s="285" t="s">
        <v>46</v>
      </c>
      <c r="T400" s="285" t="s">
        <v>47</v>
      </c>
      <c r="U400" s="285" t="s">
        <v>49</v>
      </c>
      <c r="V400" s="285" t="s">
        <v>51</v>
      </c>
      <c r="W400" s="285" t="s">
        <v>54</v>
      </c>
      <c r="X400" s="285">
        <f t="shared" si="28"/>
        <v>368</v>
      </c>
      <c r="Y400" s="285">
        <f t="shared" si="32"/>
        <v>11</v>
      </c>
    </row>
    <row r="401" spans="1:25">
      <c r="A401" s="285" t="str">
        <f t="shared" si="31"/>
        <v>-</v>
      </c>
      <c r="B401" s="40" t="str">
        <f t="shared" si="29"/>
        <v/>
      </c>
      <c r="C401" s="40" t="str">
        <f>IF('Abgabe eigene Stoffe'!B47=0,"",'Abgabe eigene Stoffe'!B47)</f>
        <v/>
      </c>
      <c r="D401" s="40" t="str">
        <f>IF('Abgabe eigene Stoffe'!C47="","",'Abgabe eigene Stoffe'!C47)</f>
        <v/>
      </c>
      <c r="E401" s="275" t="s">
        <v>486</v>
      </c>
      <c r="G401" s="40" t="str">
        <f>'Abgabe eigene Stoffe'!F47</f>
        <v/>
      </c>
      <c r="H401" s="40" t="str">
        <f>IF('Abgabe eigene Stoffe'!H47="","",'Abgabe eigene Stoffe'!H47)</f>
        <v/>
      </c>
      <c r="I401" s="40" t="str">
        <f>IF('Abgabe eigene Stoffe'!G47=0,"",'Abgabe eigene Stoffe'!G47)</f>
        <v/>
      </c>
      <c r="J401" s="40" t="str">
        <f>IF(MAX('Abgabe eigene Stoffe'!J47:K47)=0,"",MAX('Abgabe eigene Stoffe'!J47:K47))</f>
        <v/>
      </c>
      <c r="K401" s="285"/>
      <c r="M401" s="295" t="s">
        <v>40</v>
      </c>
      <c r="N401" s="285" t="s">
        <v>42</v>
      </c>
      <c r="O401" s="285" t="s">
        <v>252</v>
      </c>
      <c r="P401" s="285" t="s">
        <v>489</v>
      </c>
      <c r="Q401" s="285" t="s">
        <v>44</v>
      </c>
      <c r="R401" s="285" t="s">
        <v>45</v>
      </c>
      <c r="S401" s="285" t="s">
        <v>46</v>
      </c>
      <c r="T401" s="285" t="s">
        <v>47</v>
      </c>
      <c r="U401" s="285" t="s">
        <v>49</v>
      </c>
      <c r="V401" s="285" t="s">
        <v>51</v>
      </c>
      <c r="W401" s="285" t="s">
        <v>54</v>
      </c>
      <c r="X401" s="285">
        <f t="shared" si="28"/>
        <v>369</v>
      </c>
      <c r="Y401" s="285">
        <f t="shared" si="32"/>
        <v>11</v>
      </c>
    </row>
    <row r="402" spans="1:25">
      <c r="A402" s="285" t="str">
        <f t="shared" si="31"/>
        <v>-</v>
      </c>
      <c r="B402" s="40" t="str">
        <f t="shared" si="29"/>
        <v/>
      </c>
      <c r="C402" s="40" t="str">
        <f>IF('Abgabe eigene Stoffe'!B48=0,"",'Abgabe eigene Stoffe'!B48)</f>
        <v/>
      </c>
      <c r="D402" s="40" t="str">
        <f>IF('Abgabe eigene Stoffe'!C48="","",'Abgabe eigene Stoffe'!C48)</f>
        <v/>
      </c>
      <c r="E402" s="275" t="s">
        <v>486</v>
      </c>
      <c r="G402" s="40" t="str">
        <f>'Abgabe eigene Stoffe'!F48</f>
        <v/>
      </c>
      <c r="H402" s="40" t="str">
        <f>IF('Abgabe eigene Stoffe'!H48="","",'Abgabe eigene Stoffe'!H48)</f>
        <v/>
      </c>
      <c r="I402" s="40" t="str">
        <f>IF('Abgabe eigene Stoffe'!G48=0,"",'Abgabe eigene Stoffe'!G48)</f>
        <v/>
      </c>
      <c r="J402" s="40" t="str">
        <f>IF(MAX('Abgabe eigene Stoffe'!J48:K48)=0,"",MAX('Abgabe eigene Stoffe'!J48:K48))</f>
        <v/>
      </c>
      <c r="K402" s="285"/>
      <c r="M402" s="295" t="s">
        <v>40</v>
      </c>
      <c r="N402" s="285" t="s">
        <v>42</v>
      </c>
      <c r="O402" s="285" t="s">
        <v>252</v>
      </c>
      <c r="P402" s="285" t="s">
        <v>489</v>
      </c>
      <c r="Q402" s="285" t="s">
        <v>44</v>
      </c>
      <c r="R402" s="285" t="s">
        <v>45</v>
      </c>
      <c r="S402" s="285" t="s">
        <v>46</v>
      </c>
      <c r="T402" s="285" t="s">
        <v>47</v>
      </c>
      <c r="U402" s="285" t="s">
        <v>49</v>
      </c>
      <c r="V402" s="285" t="s">
        <v>51</v>
      </c>
      <c r="W402" s="285" t="s">
        <v>54</v>
      </c>
      <c r="X402" s="285">
        <f t="shared" si="28"/>
        <v>370</v>
      </c>
      <c r="Y402" s="285">
        <f t="shared" si="32"/>
        <v>11</v>
      </c>
    </row>
    <row r="403" spans="1:25">
      <c r="A403" s="285" t="str">
        <f t="shared" si="31"/>
        <v>-</v>
      </c>
      <c r="B403" s="40" t="str">
        <f t="shared" si="29"/>
        <v/>
      </c>
      <c r="C403" s="40" t="str">
        <f>IF('Abgabe eigene Stoffe'!B49=0,"",'Abgabe eigene Stoffe'!B49)</f>
        <v/>
      </c>
      <c r="D403" s="40" t="str">
        <f>IF('Abgabe eigene Stoffe'!C49="","",'Abgabe eigene Stoffe'!C49)</f>
        <v/>
      </c>
      <c r="E403" s="275" t="s">
        <v>486</v>
      </c>
      <c r="G403" s="40" t="str">
        <f>'Abgabe eigene Stoffe'!F49</f>
        <v/>
      </c>
      <c r="H403" s="40" t="str">
        <f>IF('Abgabe eigene Stoffe'!H49="","",'Abgabe eigene Stoffe'!H49)</f>
        <v/>
      </c>
      <c r="I403" s="40" t="str">
        <f>IF('Abgabe eigene Stoffe'!G49=0,"",'Abgabe eigene Stoffe'!G49)</f>
        <v/>
      </c>
      <c r="J403" s="40" t="str">
        <f>IF(MAX('Abgabe eigene Stoffe'!J49:K49)=0,"",MAX('Abgabe eigene Stoffe'!J49:K49))</f>
        <v/>
      </c>
      <c r="K403" s="285"/>
      <c r="M403" s="295" t="s">
        <v>40</v>
      </c>
      <c r="N403" s="285" t="s">
        <v>42</v>
      </c>
      <c r="O403" s="285" t="s">
        <v>252</v>
      </c>
      <c r="P403" s="285" t="s">
        <v>489</v>
      </c>
      <c r="Q403" s="285" t="s">
        <v>44</v>
      </c>
      <c r="R403" s="285" t="s">
        <v>45</v>
      </c>
      <c r="S403" s="285" t="s">
        <v>46</v>
      </c>
      <c r="T403" s="285" t="s">
        <v>47</v>
      </c>
      <c r="U403" s="285" t="s">
        <v>49</v>
      </c>
      <c r="V403" s="285" t="s">
        <v>51</v>
      </c>
      <c r="W403" s="285" t="s">
        <v>54</v>
      </c>
      <c r="X403" s="285">
        <f t="shared" si="28"/>
        <v>371</v>
      </c>
      <c r="Y403" s="285">
        <f t="shared" si="32"/>
        <v>11</v>
      </c>
    </row>
    <row r="404" spans="1:25">
      <c r="A404" s="285" t="str">
        <f t="shared" si="31"/>
        <v>-</v>
      </c>
      <c r="B404" s="40" t="str">
        <f t="shared" si="29"/>
        <v/>
      </c>
      <c r="C404" s="40" t="str">
        <f>IF('Abgabe eigene Stoffe'!B50=0,"",'Abgabe eigene Stoffe'!B50)</f>
        <v/>
      </c>
      <c r="D404" s="40" t="str">
        <f>IF('Abgabe eigene Stoffe'!C50="","",'Abgabe eigene Stoffe'!C50)</f>
        <v/>
      </c>
      <c r="E404" s="275" t="s">
        <v>486</v>
      </c>
      <c r="G404" s="40" t="str">
        <f>'Abgabe eigene Stoffe'!F50</f>
        <v/>
      </c>
      <c r="H404" s="40" t="str">
        <f>IF('Abgabe eigene Stoffe'!H50="","",'Abgabe eigene Stoffe'!H50)</f>
        <v/>
      </c>
      <c r="I404" s="40" t="str">
        <f>IF('Abgabe eigene Stoffe'!G50=0,"",'Abgabe eigene Stoffe'!G50)</f>
        <v/>
      </c>
      <c r="J404" s="40" t="str">
        <f>IF(MAX('Abgabe eigene Stoffe'!J50:K50)=0,"",MAX('Abgabe eigene Stoffe'!J50:K50))</f>
        <v/>
      </c>
      <c r="K404" s="285"/>
      <c r="M404" s="295" t="s">
        <v>40</v>
      </c>
      <c r="N404" s="285" t="s">
        <v>42</v>
      </c>
      <c r="O404" s="285" t="s">
        <v>252</v>
      </c>
      <c r="P404" s="285" t="s">
        <v>489</v>
      </c>
      <c r="Q404" s="285" t="s">
        <v>44</v>
      </c>
      <c r="R404" s="285" t="s">
        <v>45</v>
      </c>
      <c r="S404" s="285" t="s">
        <v>46</v>
      </c>
      <c r="T404" s="285" t="s">
        <v>47</v>
      </c>
      <c r="U404" s="285" t="s">
        <v>49</v>
      </c>
      <c r="V404" s="285" t="s">
        <v>51</v>
      </c>
      <c r="W404" s="285" t="s">
        <v>54</v>
      </c>
      <c r="X404" s="285">
        <f t="shared" si="28"/>
        <v>372</v>
      </c>
      <c r="Y404" s="285">
        <f t="shared" si="32"/>
        <v>11</v>
      </c>
    </row>
    <row r="405" spans="1:25">
      <c r="A405" s="285" t="str">
        <f t="shared" si="31"/>
        <v>-</v>
      </c>
      <c r="B405" s="40" t="str">
        <f t="shared" si="29"/>
        <v/>
      </c>
      <c r="C405" s="40" t="str">
        <f>IF('Abgabe eigene Stoffe'!B51=0,"",'Abgabe eigene Stoffe'!B51)</f>
        <v/>
      </c>
      <c r="D405" s="40" t="str">
        <f>IF('Abgabe eigene Stoffe'!C51="","",'Abgabe eigene Stoffe'!C51)</f>
        <v/>
      </c>
      <c r="E405" s="275" t="s">
        <v>486</v>
      </c>
      <c r="G405" s="40" t="str">
        <f>'Abgabe eigene Stoffe'!F51</f>
        <v/>
      </c>
      <c r="H405" s="40" t="str">
        <f>IF('Abgabe eigene Stoffe'!H51="","",'Abgabe eigene Stoffe'!H51)</f>
        <v/>
      </c>
      <c r="I405" s="40" t="str">
        <f>IF('Abgabe eigene Stoffe'!G51=0,"",'Abgabe eigene Stoffe'!G51)</f>
        <v/>
      </c>
      <c r="J405" s="40" t="str">
        <f>IF(MAX('Abgabe eigene Stoffe'!J51:K51)=0,"",MAX('Abgabe eigene Stoffe'!J51:K51))</f>
        <v/>
      </c>
      <c r="K405" s="285"/>
      <c r="M405" s="295" t="s">
        <v>40</v>
      </c>
      <c r="N405" s="285" t="s">
        <v>42</v>
      </c>
      <c r="O405" s="285" t="s">
        <v>252</v>
      </c>
      <c r="P405" s="285" t="s">
        <v>489</v>
      </c>
      <c r="Q405" s="285" t="s">
        <v>44</v>
      </c>
      <c r="R405" s="285" t="s">
        <v>45</v>
      </c>
      <c r="S405" s="285" t="s">
        <v>46</v>
      </c>
      <c r="T405" s="285" t="s">
        <v>47</v>
      </c>
      <c r="U405" s="285" t="s">
        <v>49</v>
      </c>
      <c r="V405" s="285" t="s">
        <v>51</v>
      </c>
      <c r="W405" s="285" t="s">
        <v>54</v>
      </c>
      <c r="X405" s="285">
        <f t="shared" si="28"/>
        <v>373</v>
      </c>
      <c r="Y405" s="285">
        <f t="shared" si="32"/>
        <v>11</v>
      </c>
    </row>
    <row r="406" spans="1:25">
      <c r="A406" s="285" t="str">
        <f t="shared" si="31"/>
        <v>-</v>
      </c>
      <c r="B406" s="40" t="str">
        <f t="shared" si="29"/>
        <v/>
      </c>
      <c r="C406" s="40" t="str">
        <f>IF('Abgabe eigene Stoffe'!B52=0,"",'Abgabe eigene Stoffe'!B52)</f>
        <v/>
      </c>
      <c r="D406" s="40" t="str">
        <f>IF('Abgabe eigene Stoffe'!C52="","",'Abgabe eigene Stoffe'!C52)</f>
        <v/>
      </c>
      <c r="E406" s="275" t="s">
        <v>486</v>
      </c>
      <c r="G406" s="40" t="str">
        <f>'Abgabe eigene Stoffe'!F52</f>
        <v/>
      </c>
      <c r="H406" s="40" t="str">
        <f>IF('Abgabe eigene Stoffe'!H52="","",'Abgabe eigene Stoffe'!H52)</f>
        <v/>
      </c>
      <c r="I406" s="40" t="str">
        <f>IF('Abgabe eigene Stoffe'!G52=0,"",'Abgabe eigene Stoffe'!G52)</f>
        <v/>
      </c>
      <c r="J406" s="40" t="str">
        <f>IF(MAX('Abgabe eigene Stoffe'!J52:K52)=0,"",MAX('Abgabe eigene Stoffe'!J52:K52))</f>
        <v/>
      </c>
      <c r="K406" s="285"/>
      <c r="M406" s="295" t="s">
        <v>40</v>
      </c>
      <c r="N406" s="285" t="s">
        <v>42</v>
      </c>
      <c r="O406" s="285" t="s">
        <v>252</v>
      </c>
      <c r="P406" s="285" t="s">
        <v>489</v>
      </c>
      <c r="Q406" s="285" t="s">
        <v>44</v>
      </c>
      <c r="R406" s="285" t="s">
        <v>45</v>
      </c>
      <c r="S406" s="285" t="s">
        <v>46</v>
      </c>
      <c r="T406" s="285" t="s">
        <v>47</v>
      </c>
      <c r="U406" s="285" t="s">
        <v>49</v>
      </c>
      <c r="V406" s="285" t="s">
        <v>51</v>
      </c>
      <c r="W406" s="285" t="s">
        <v>54</v>
      </c>
      <c r="X406" s="285">
        <f t="shared" si="28"/>
        <v>374</v>
      </c>
      <c r="Y406" s="285">
        <f t="shared" si="32"/>
        <v>11</v>
      </c>
    </row>
    <row r="407" spans="1:25">
      <c r="A407" s="285" t="str">
        <f t="shared" si="31"/>
        <v>-</v>
      </c>
      <c r="B407" s="40" t="str">
        <f t="shared" si="29"/>
        <v/>
      </c>
      <c r="C407" s="40" t="str">
        <f>IF('Abgabe eigene Stoffe'!B53=0,"",'Abgabe eigene Stoffe'!B53)</f>
        <v/>
      </c>
      <c r="D407" s="40" t="str">
        <f>IF('Abgabe eigene Stoffe'!C53="","",'Abgabe eigene Stoffe'!C53)</f>
        <v/>
      </c>
      <c r="E407" s="275" t="s">
        <v>486</v>
      </c>
      <c r="G407" s="40" t="str">
        <f>'Abgabe eigene Stoffe'!F53</f>
        <v/>
      </c>
      <c r="H407" s="40" t="str">
        <f>IF('Abgabe eigene Stoffe'!H53="","",'Abgabe eigene Stoffe'!H53)</f>
        <v/>
      </c>
      <c r="I407" s="40" t="str">
        <f>IF('Abgabe eigene Stoffe'!G53=0,"",'Abgabe eigene Stoffe'!G53)</f>
        <v/>
      </c>
      <c r="J407" s="40" t="str">
        <f>IF(MAX('Abgabe eigene Stoffe'!J53:K53)=0,"",MAX('Abgabe eigene Stoffe'!J53:K53))</f>
        <v/>
      </c>
      <c r="K407" s="285"/>
      <c r="M407" s="295" t="s">
        <v>40</v>
      </c>
      <c r="N407" s="285" t="s">
        <v>42</v>
      </c>
      <c r="O407" s="285" t="s">
        <v>252</v>
      </c>
      <c r="P407" s="285" t="s">
        <v>489</v>
      </c>
      <c r="Q407" s="285" t="s">
        <v>44</v>
      </c>
      <c r="R407" s="285" t="s">
        <v>45</v>
      </c>
      <c r="S407" s="285" t="s">
        <v>46</v>
      </c>
      <c r="T407" s="285" t="s">
        <v>47</v>
      </c>
      <c r="U407" s="285" t="s">
        <v>49</v>
      </c>
      <c r="V407" s="285" t="s">
        <v>51</v>
      </c>
      <c r="W407" s="285" t="s">
        <v>54</v>
      </c>
      <c r="X407" s="285">
        <f t="shared" si="28"/>
        <v>375</v>
      </c>
      <c r="Y407" s="285">
        <f t="shared" si="32"/>
        <v>11</v>
      </c>
    </row>
    <row r="408" spans="1:25">
      <c r="A408" s="285" t="str">
        <f t="shared" si="31"/>
        <v>-</v>
      </c>
      <c r="B408" s="40" t="str">
        <f t="shared" si="29"/>
        <v/>
      </c>
      <c r="C408" s="40" t="str">
        <f>IF('Abgabe eigene Stoffe'!B54=0,"",'Abgabe eigene Stoffe'!B54)</f>
        <v/>
      </c>
      <c r="D408" s="40" t="str">
        <f>IF('Abgabe eigene Stoffe'!C54="","",'Abgabe eigene Stoffe'!C54)</f>
        <v/>
      </c>
      <c r="E408" s="275" t="s">
        <v>486</v>
      </c>
      <c r="G408" s="40" t="str">
        <f>'Abgabe eigene Stoffe'!F54</f>
        <v/>
      </c>
      <c r="H408" s="40" t="str">
        <f>IF('Abgabe eigene Stoffe'!H54="","",'Abgabe eigene Stoffe'!H54)</f>
        <v/>
      </c>
      <c r="I408" s="40" t="str">
        <f>IF('Abgabe eigene Stoffe'!G54=0,"",'Abgabe eigene Stoffe'!G54)</f>
        <v/>
      </c>
      <c r="J408" s="40" t="str">
        <f>IF(MAX('Abgabe eigene Stoffe'!J54:K54)=0,"",MAX('Abgabe eigene Stoffe'!J54:K54))</f>
        <v/>
      </c>
      <c r="K408" s="285"/>
      <c r="M408" s="295" t="s">
        <v>40</v>
      </c>
      <c r="N408" s="285" t="s">
        <v>42</v>
      </c>
      <c r="O408" s="285" t="s">
        <v>252</v>
      </c>
      <c r="P408" s="285" t="s">
        <v>489</v>
      </c>
      <c r="Q408" s="285" t="s">
        <v>44</v>
      </c>
      <c r="R408" s="285" t="s">
        <v>45</v>
      </c>
      <c r="S408" s="285" t="s">
        <v>46</v>
      </c>
      <c r="T408" s="285" t="s">
        <v>47</v>
      </c>
      <c r="U408" s="285" t="s">
        <v>49</v>
      </c>
      <c r="V408" s="285" t="s">
        <v>51</v>
      </c>
      <c r="W408" s="285" t="s">
        <v>54</v>
      </c>
      <c r="X408" s="285">
        <f t="shared" si="28"/>
        <v>376</v>
      </c>
      <c r="Y408" s="285">
        <f t="shared" si="32"/>
        <v>11</v>
      </c>
    </row>
    <row r="409" spans="1:25">
      <c r="A409" s="285" t="str">
        <f t="shared" si="31"/>
        <v>-</v>
      </c>
      <c r="B409" s="40" t="str">
        <f t="shared" si="29"/>
        <v/>
      </c>
      <c r="C409" s="40" t="str">
        <f>IF('Abgabe eigene Stoffe'!B55=0,"",'Abgabe eigene Stoffe'!B55)</f>
        <v/>
      </c>
      <c r="D409" s="40" t="str">
        <f>IF('Abgabe eigene Stoffe'!C55="","",'Abgabe eigene Stoffe'!C55)</f>
        <v/>
      </c>
      <c r="E409" s="275" t="s">
        <v>486</v>
      </c>
      <c r="G409" s="40" t="str">
        <f>'Abgabe eigene Stoffe'!F55</f>
        <v/>
      </c>
      <c r="H409" s="40" t="str">
        <f>IF('Abgabe eigene Stoffe'!H55="","",'Abgabe eigene Stoffe'!H55)</f>
        <v/>
      </c>
      <c r="I409" s="40" t="str">
        <f>IF('Abgabe eigene Stoffe'!G55=0,"",'Abgabe eigene Stoffe'!G55)</f>
        <v/>
      </c>
      <c r="J409" s="40" t="str">
        <f>IF(MAX('Abgabe eigene Stoffe'!J55:K55)=0,"",MAX('Abgabe eigene Stoffe'!J55:K55))</f>
        <v/>
      </c>
      <c r="K409" s="285"/>
      <c r="M409" s="295" t="s">
        <v>40</v>
      </c>
      <c r="N409" s="285" t="s">
        <v>42</v>
      </c>
      <c r="O409" s="285" t="s">
        <v>252</v>
      </c>
      <c r="P409" s="285" t="s">
        <v>489</v>
      </c>
      <c r="Q409" s="285" t="s">
        <v>44</v>
      </c>
      <c r="R409" s="285" t="s">
        <v>45</v>
      </c>
      <c r="S409" s="285" t="s">
        <v>46</v>
      </c>
      <c r="T409" s="285" t="s">
        <v>47</v>
      </c>
      <c r="U409" s="285" t="s">
        <v>49</v>
      </c>
      <c r="V409" s="285" t="s">
        <v>51</v>
      </c>
      <c r="W409" s="285" t="s">
        <v>54</v>
      </c>
      <c r="X409" s="285">
        <f t="shared" si="28"/>
        <v>377</v>
      </c>
      <c r="Y409" s="285">
        <f t="shared" si="32"/>
        <v>11</v>
      </c>
    </row>
    <row r="410" spans="1:25">
      <c r="A410" s="285" t="str">
        <f t="shared" si="31"/>
        <v>-</v>
      </c>
      <c r="B410" s="40" t="str">
        <f t="shared" si="29"/>
        <v/>
      </c>
      <c r="C410" s="40" t="str">
        <f>IF('Abgabe eigene Stoffe'!B56=0,"",'Abgabe eigene Stoffe'!B56)</f>
        <v/>
      </c>
      <c r="D410" s="40" t="str">
        <f>IF('Abgabe eigene Stoffe'!C56="","",'Abgabe eigene Stoffe'!C56)</f>
        <v/>
      </c>
      <c r="E410" s="275" t="s">
        <v>486</v>
      </c>
      <c r="G410" s="40" t="str">
        <f>'Abgabe eigene Stoffe'!F56</f>
        <v/>
      </c>
      <c r="H410" s="40" t="str">
        <f>IF('Abgabe eigene Stoffe'!H56="","",'Abgabe eigene Stoffe'!H56)</f>
        <v/>
      </c>
      <c r="I410" s="40" t="str">
        <f>IF('Abgabe eigene Stoffe'!G56=0,"",'Abgabe eigene Stoffe'!G56)</f>
        <v/>
      </c>
      <c r="J410" s="40" t="str">
        <f>IF(MAX('Abgabe eigene Stoffe'!J56:K56)=0,"",MAX('Abgabe eigene Stoffe'!J56:K56))</f>
        <v/>
      </c>
      <c r="K410" s="285"/>
      <c r="M410" s="295" t="s">
        <v>40</v>
      </c>
      <c r="N410" s="285" t="s">
        <v>42</v>
      </c>
      <c r="O410" s="285" t="s">
        <v>252</v>
      </c>
      <c r="P410" s="285" t="s">
        <v>489</v>
      </c>
      <c r="Q410" s="285" t="s">
        <v>44</v>
      </c>
      <c r="R410" s="285" t="s">
        <v>45</v>
      </c>
      <c r="S410" s="285" t="s">
        <v>46</v>
      </c>
      <c r="T410" s="285" t="s">
        <v>47</v>
      </c>
      <c r="U410" s="285" t="s">
        <v>49</v>
      </c>
      <c r="V410" s="285" t="s">
        <v>51</v>
      </c>
      <c r="W410" s="285" t="s">
        <v>54</v>
      </c>
      <c r="X410" s="285">
        <f t="shared" si="28"/>
        <v>378</v>
      </c>
      <c r="Y410" s="285">
        <f t="shared" si="32"/>
        <v>11</v>
      </c>
    </row>
    <row r="411" spans="1:25">
      <c r="A411" s="285" t="str">
        <f t="shared" si="31"/>
        <v>-</v>
      </c>
      <c r="B411" s="40" t="str">
        <f t="shared" si="29"/>
        <v/>
      </c>
      <c r="C411" s="40" t="str">
        <f>IF('Abgabe eigene Stoffe'!B57=0,"",'Abgabe eigene Stoffe'!B57)</f>
        <v/>
      </c>
      <c r="D411" s="40" t="str">
        <f>IF('Abgabe eigene Stoffe'!C57="","",'Abgabe eigene Stoffe'!C57)</f>
        <v/>
      </c>
      <c r="E411" s="275" t="s">
        <v>486</v>
      </c>
      <c r="G411" s="40" t="str">
        <f>'Abgabe eigene Stoffe'!F57</f>
        <v/>
      </c>
      <c r="H411" s="40" t="str">
        <f>IF('Abgabe eigene Stoffe'!H57="","",'Abgabe eigene Stoffe'!H57)</f>
        <v/>
      </c>
      <c r="I411" s="40" t="str">
        <f>IF('Abgabe eigene Stoffe'!G57=0,"",'Abgabe eigene Stoffe'!G57)</f>
        <v/>
      </c>
      <c r="J411" s="40" t="str">
        <f>IF(MAX('Abgabe eigene Stoffe'!J57:K57)=0,"",MAX('Abgabe eigene Stoffe'!J57:K57))</f>
        <v/>
      </c>
      <c r="K411" s="285"/>
      <c r="M411" s="295" t="s">
        <v>40</v>
      </c>
      <c r="N411" s="285" t="s">
        <v>42</v>
      </c>
      <c r="O411" s="285" t="s">
        <v>252</v>
      </c>
      <c r="P411" s="285" t="s">
        <v>489</v>
      </c>
      <c r="Q411" s="285" t="s">
        <v>44</v>
      </c>
      <c r="R411" s="285" t="s">
        <v>45</v>
      </c>
      <c r="S411" s="285" t="s">
        <v>46</v>
      </c>
      <c r="T411" s="285" t="s">
        <v>47</v>
      </c>
      <c r="U411" s="285" t="s">
        <v>49</v>
      </c>
      <c r="V411" s="285" t="s">
        <v>51</v>
      </c>
      <c r="W411" s="285" t="s">
        <v>54</v>
      </c>
      <c r="X411" s="285">
        <f t="shared" si="28"/>
        <v>379</v>
      </c>
      <c r="Y411" s="285">
        <f t="shared" si="32"/>
        <v>11</v>
      </c>
    </row>
    <row r="412" spans="1:25">
      <c r="A412" s="285" t="str">
        <f t="shared" si="31"/>
        <v>-</v>
      </c>
      <c r="B412" s="40" t="str">
        <f t="shared" si="29"/>
        <v/>
      </c>
      <c r="C412" s="40" t="str">
        <f>IF('Abgabe eigene Stoffe'!B58=0,"",'Abgabe eigene Stoffe'!B58)</f>
        <v/>
      </c>
      <c r="D412" s="40" t="str">
        <f>IF('Abgabe eigene Stoffe'!C58="","",'Abgabe eigene Stoffe'!C58)</f>
        <v/>
      </c>
      <c r="E412" s="275" t="s">
        <v>486</v>
      </c>
      <c r="G412" s="40" t="str">
        <f>'Abgabe eigene Stoffe'!F58</f>
        <v/>
      </c>
      <c r="H412" s="40" t="str">
        <f>IF('Abgabe eigene Stoffe'!H58="","",'Abgabe eigene Stoffe'!H58)</f>
        <v/>
      </c>
      <c r="I412" s="40" t="str">
        <f>IF('Abgabe eigene Stoffe'!G58=0,"",'Abgabe eigene Stoffe'!G58)</f>
        <v/>
      </c>
      <c r="J412" s="40" t="str">
        <f>IF(MAX('Abgabe eigene Stoffe'!J58:K58)=0,"",MAX('Abgabe eigene Stoffe'!J58:K58))</f>
        <v/>
      </c>
      <c r="K412" s="285"/>
      <c r="M412" s="295" t="s">
        <v>40</v>
      </c>
      <c r="N412" s="285" t="s">
        <v>42</v>
      </c>
      <c r="O412" s="285" t="s">
        <v>252</v>
      </c>
      <c r="P412" s="285" t="s">
        <v>489</v>
      </c>
      <c r="Q412" s="285" t="s">
        <v>44</v>
      </c>
      <c r="R412" s="285" t="s">
        <v>45</v>
      </c>
      <c r="S412" s="285" t="s">
        <v>46</v>
      </c>
      <c r="T412" s="285" t="s">
        <v>47</v>
      </c>
      <c r="U412" s="285" t="s">
        <v>49</v>
      </c>
      <c r="V412" s="285" t="s">
        <v>51</v>
      </c>
      <c r="W412" s="285" t="s">
        <v>54</v>
      </c>
      <c r="X412" s="285">
        <f t="shared" si="28"/>
        <v>380</v>
      </c>
      <c r="Y412" s="285">
        <f t="shared" si="32"/>
        <v>11</v>
      </c>
    </row>
    <row r="413" spans="1:25">
      <c r="A413" s="285" t="str">
        <f t="shared" si="31"/>
        <v>-</v>
      </c>
      <c r="B413" s="40" t="str">
        <f t="shared" si="29"/>
        <v/>
      </c>
      <c r="C413" s="40" t="str">
        <f>IF('Abgabe eigene Stoffe'!B59=0,"",'Abgabe eigene Stoffe'!B59)</f>
        <v/>
      </c>
      <c r="D413" s="40" t="str">
        <f>IF('Abgabe eigene Stoffe'!C59="","",'Abgabe eigene Stoffe'!C59)</f>
        <v/>
      </c>
      <c r="E413" s="275" t="s">
        <v>486</v>
      </c>
      <c r="G413" s="40" t="str">
        <f>'Abgabe eigene Stoffe'!F59</f>
        <v/>
      </c>
      <c r="H413" s="40" t="str">
        <f>IF('Abgabe eigene Stoffe'!H59="","",'Abgabe eigene Stoffe'!H59)</f>
        <v/>
      </c>
      <c r="I413" s="40" t="str">
        <f>IF('Abgabe eigene Stoffe'!G59=0,"",'Abgabe eigene Stoffe'!G59)</f>
        <v/>
      </c>
      <c r="J413" s="40" t="str">
        <f>IF(MAX('Abgabe eigene Stoffe'!J59:K59)=0,"",MAX('Abgabe eigene Stoffe'!J59:K59))</f>
        <v/>
      </c>
      <c r="K413" s="285"/>
      <c r="M413" s="295" t="s">
        <v>40</v>
      </c>
      <c r="N413" s="285" t="s">
        <v>42</v>
      </c>
      <c r="O413" s="285" t="s">
        <v>252</v>
      </c>
      <c r="P413" s="285" t="s">
        <v>489</v>
      </c>
      <c r="Q413" s="285" t="s">
        <v>44</v>
      </c>
      <c r="R413" s="285" t="s">
        <v>45</v>
      </c>
      <c r="S413" s="285" t="s">
        <v>46</v>
      </c>
      <c r="T413" s="285" t="s">
        <v>47</v>
      </c>
      <c r="U413" s="285" t="s">
        <v>49</v>
      </c>
      <c r="V413" s="285" t="s">
        <v>51</v>
      </c>
      <c r="W413" s="285" t="s">
        <v>54</v>
      </c>
      <c r="X413" s="285">
        <f t="shared" si="28"/>
        <v>381</v>
      </c>
      <c r="Y413" s="285">
        <f t="shared" si="32"/>
        <v>11</v>
      </c>
    </row>
    <row r="414" spans="1:25">
      <c r="A414" s="285" t="str">
        <f t="shared" si="31"/>
        <v>-</v>
      </c>
      <c r="B414" s="40" t="str">
        <f t="shared" si="29"/>
        <v/>
      </c>
      <c r="C414" s="40" t="str">
        <f>IF('Abgabe eigene Stoffe'!B60=0,"",'Abgabe eigene Stoffe'!B60)</f>
        <v/>
      </c>
      <c r="D414" s="40" t="str">
        <f>IF('Abgabe eigene Stoffe'!C60="","",'Abgabe eigene Stoffe'!C60)</f>
        <v/>
      </c>
      <c r="E414" s="275" t="s">
        <v>486</v>
      </c>
      <c r="G414" s="40" t="str">
        <f>'Abgabe eigene Stoffe'!F60</f>
        <v/>
      </c>
      <c r="H414" s="40" t="str">
        <f>IF('Abgabe eigene Stoffe'!H60="","",'Abgabe eigene Stoffe'!H60)</f>
        <v/>
      </c>
      <c r="I414" s="40" t="str">
        <f>IF('Abgabe eigene Stoffe'!G60=0,"",'Abgabe eigene Stoffe'!G60)</f>
        <v/>
      </c>
      <c r="J414" s="40" t="str">
        <f>IF(MAX('Abgabe eigene Stoffe'!J60:K60)=0,"",MAX('Abgabe eigene Stoffe'!J60:K60))</f>
        <v/>
      </c>
      <c r="K414" s="285"/>
      <c r="M414" s="295" t="s">
        <v>40</v>
      </c>
      <c r="N414" s="285" t="s">
        <v>42</v>
      </c>
      <c r="O414" s="285" t="s">
        <v>252</v>
      </c>
      <c r="P414" s="285" t="s">
        <v>489</v>
      </c>
      <c r="Q414" s="285" t="s">
        <v>44</v>
      </c>
      <c r="R414" s="285" t="s">
        <v>45</v>
      </c>
      <c r="S414" s="285" t="s">
        <v>46</v>
      </c>
      <c r="T414" s="285" t="s">
        <v>47</v>
      </c>
      <c r="U414" s="285" t="s">
        <v>49</v>
      </c>
      <c r="V414" s="285" t="s">
        <v>51</v>
      </c>
      <c r="W414" s="285" t="s">
        <v>54</v>
      </c>
      <c r="X414" s="285">
        <f t="shared" si="28"/>
        <v>382</v>
      </c>
      <c r="Y414" s="285">
        <f t="shared" si="32"/>
        <v>11</v>
      </c>
    </row>
    <row r="415" spans="1:25">
      <c r="A415" s="285" t="str">
        <f t="shared" si="31"/>
        <v>-</v>
      </c>
      <c r="B415" s="40" t="str">
        <f t="shared" si="29"/>
        <v/>
      </c>
      <c r="C415" s="40" t="str">
        <f>IF('Abgabe eigene Stoffe'!B61=0,"",'Abgabe eigene Stoffe'!B61)</f>
        <v/>
      </c>
      <c r="D415" s="40" t="str">
        <f>IF('Abgabe eigene Stoffe'!C61="","",'Abgabe eigene Stoffe'!C61)</f>
        <v/>
      </c>
      <c r="E415" s="275" t="s">
        <v>486</v>
      </c>
      <c r="G415" s="40" t="str">
        <f>'Abgabe eigene Stoffe'!F61</f>
        <v/>
      </c>
      <c r="H415" s="40" t="str">
        <f>IF('Abgabe eigene Stoffe'!H61="","",'Abgabe eigene Stoffe'!H61)</f>
        <v/>
      </c>
      <c r="I415" s="40" t="str">
        <f>IF('Abgabe eigene Stoffe'!G61=0,"",'Abgabe eigene Stoffe'!G61)</f>
        <v/>
      </c>
      <c r="J415" s="40" t="str">
        <f>IF(MAX('Abgabe eigene Stoffe'!J61:K61)=0,"",MAX('Abgabe eigene Stoffe'!J61:K61))</f>
        <v/>
      </c>
      <c r="K415" s="285"/>
      <c r="M415" s="295" t="s">
        <v>40</v>
      </c>
      <c r="N415" s="285" t="s">
        <v>42</v>
      </c>
      <c r="O415" s="285" t="s">
        <v>252</v>
      </c>
      <c r="P415" s="285" t="s">
        <v>489</v>
      </c>
      <c r="Q415" s="285" t="s">
        <v>44</v>
      </c>
      <c r="R415" s="285" t="s">
        <v>45</v>
      </c>
      <c r="S415" s="285" t="s">
        <v>46</v>
      </c>
      <c r="T415" s="285" t="s">
        <v>47</v>
      </c>
      <c r="U415" s="285" t="s">
        <v>49</v>
      </c>
      <c r="V415" s="285" t="s">
        <v>51</v>
      </c>
      <c r="W415" s="285" t="s">
        <v>54</v>
      </c>
      <c r="X415" s="285">
        <f t="shared" si="28"/>
        <v>383</v>
      </c>
      <c r="Y415" s="285">
        <f t="shared" si="32"/>
        <v>11</v>
      </c>
    </row>
    <row r="416" spans="1:25">
      <c r="A416" s="285" t="str">
        <f t="shared" si="31"/>
        <v>-</v>
      </c>
      <c r="B416" s="40" t="str">
        <f t="shared" si="29"/>
        <v/>
      </c>
      <c r="C416" s="40" t="str">
        <f>IF('Abgabe eigene Stoffe'!B62=0,"",'Abgabe eigene Stoffe'!B62)</f>
        <v/>
      </c>
      <c r="D416" s="40" t="str">
        <f>IF('Abgabe eigene Stoffe'!C62="","",'Abgabe eigene Stoffe'!C62)</f>
        <v/>
      </c>
      <c r="E416" s="275" t="s">
        <v>486</v>
      </c>
      <c r="G416" s="40" t="str">
        <f>'Abgabe eigene Stoffe'!F62</f>
        <v/>
      </c>
      <c r="H416" s="40" t="str">
        <f>IF('Abgabe eigene Stoffe'!H62="","",'Abgabe eigene Stoffe'!H62)</f>
        <v/>
      </c>
      <c r="I416" s="40" t="str">
        <f>IF('Abgabe eigene Stoffe'!G62=0,"",'Abgabe eigene Stoffe'!G62)</f>
        <v/>
      </c>
      <c r="J416" s="40" t="str">
        <f>IF(MAX('Abgabe eigene Stoffe'!J62:K62)=0,"",MAX('Abgabe eigene Stoffe'!J62:K62))</f>
        <v/>
      </c>
      <c r="K416" s="285"/>
      <c r="M416" s="295" t="s">
        <v>40</v>
      </c>
      <c r="N416" s="285" t="s">
        <v>42</v>
      </c>
      <c r="O416" s="285" t="s">
        <v>252</v>
      </c>
      <c r="P416" s="285" t="s">
        <v>489</v>
      </c>
      <c r="Q416" s="285" t="s">
        <v>44</v>
      </c>
      <c r="R416" s="285" t="s">
        <v>45</v>
      </c>
      <c r="S416" s="285" t="s">
        <v>46</v>
      </c>
      <c r="T416" s="285" t="s">
        <v>47</v>
      </c>
      <c r="U416" s="285" t="s">
        <v>49</v>
      </c>
      <c r="V416" s="285" t="s">
        <v>51</v>
      </c>
      <c r="W416" s="285" t="s">
        <v>54</v>
      </c>
      <c r="X416" s="285">
        <f t="shared" si="28"/>
        <v>384</v>
      </c>
      <c r="Y416" s="285">
        <f t="shared" si="32"/>
        <v>11</v>
      </c>
    </row>
    <row r="417" spans="1:25">
      <c r="A417" s="285" t="str">
        <f t="shared" ref="A417:A419" si="33">CONCATENATE(B417&amp;"-"&amp;C417)</f>
        <v>-</v>
      </c>
      <c r="B417" s="40" t="str">
        <f t="shared" si="29"/>
        <v/>
      </c>
      <c r="C417" s="40" t="str">
        <f>IF('Abgabe eigene Stoffe'!B63=0,"",'Abgabe eigene Stoffe'!B63)</f>
        <v/>
      </c>
      <c r="D417" s="40" t="str">
        <f>IF('Abgabe eigene Stoffe'!C63="","",'Abgabe eigene Stoffe'!C63)</f>
        <v/>
      </c>
      <c r="E417" s="275" t="s">
        <v>486</v>
      </c>
      <c r="G417" s="40" t="str">
        <f>'Abgabe eigene Stoffe'!F63</f>
        <v/>
      </c>
      <c r="H417" s="40" t="str">
        <f>IF('Abgabe eigene Stoffe'!H63="","",'Abgabe eigene Stoffe'!H63)</f>
        <v/>
      </c>
      <c r="I417" s="40" t="str">
        <f>IF('Abgabe eigene Stoffe'!G63=0,"",'Abgabe eigene Stoffe'!G63)</f>
        <v/>
      </c>
      <c r="J417" s="40" t="str">
        <f>IF(MAX('Abgabe eigene Stoffe'!J63:K63)=0,"",MAX('Abgabe eigene Stoffe'!J63:K63))</f>
        <v/>
      </c>
      <c r="K417" s="285"/>
      <c r="M417" s="295" t="s">
        <v>40</v>
      </c>
      <c r="N417" s="285" t="s">
        <v>42</v>
      </c>
      <c r="O417" s="285" t="s">
        <v>252</v>
      </c>
      <c r="P417" s="285" t="s">
        <v>489</v>
      </c>
      <c r="Q417" s="285" t="s">
        <v>44</v>
      </c>
      <c r="R417" s="285" t="s">
        <v>45</v>
      </c>
      <c r="S417" s="285" t="s">
        <v>46</v>
      </c>
      <c r="T417" s="285" t="s">
        <v>47</v>
      </c>
      <c r="U417" s="285" t="s">
        <v>49</v>
      </c>
      <c r="V417" s="285" t="s">
        <v>51</v>
      </c>
      <c r="W417" s="285" t="s">
        <v>54</v>
      </c>
      <c r="X417" s="285">
        <f t="shared" si="28"/>
        <v>385</v>
      </c>
      <c r="Y417" s="285">
        <f t="shared" ref="Y417:Y419" si="34">COUNTA(M417:W417)</f>
        <v>11</v>
      </c>
    </row>
    <row r="418" spans="1:25">
      <c r="A418" s="285" t="str">
        <f t="shared" si="33"/>
        <v>-</v>
      </c>
      <c r="B418" s="40" t="str">
        <f>IF(B419="eigene Stoffe","eigene Stoffe",IF(C418="","","eigene Stoffe"))</f>
        <v/>
      </c>
      <c r="C418" s="40" t="str">
        <f>IF('Abgabe eigene Stoffe'!B64=0,"",'Abgabe eigene Stoffe'!B64)</f>
        <v/>
      </c>
      <c r="D418" s="40" t="str">
        <f>IF('Abgabe eigene Stoffe'!C64="","",'Abgabe eigene Stoffe'!C64)</f>
        <v/>
      </c>
      <c r="E418" s="275" t="s">
        <v>486</v>
      </c>
      <c r="G418" s="40" t="str">
        <f>'Abgabe eigene Stoffe'!F64</f>
        <v/>
      </c>
      <c r="H418" s="40" t="str">
        <f>IF('Abgabe eigene Stoffe'!H64="","",'Abgabe eigene Stoffe'!H64)</f>
        <v/>
      </c>
      <c r="I418" s="40" t="str">
        <f>IF('Abgabe eigene Stoffe'!G64=0,"",'Abgabe eigene Stoffe'!G64)</f>
        <v/>
      </c>
      <c r="J418" s="40" t="str">
        <f>IF(MAX('Abgabe eigene Stoffe'!J64:K64)=0,"",MAX('Abgabe eigene Stoffe'!J64:K64))</f>
        <v/>
      </c>
      <c r="K418" s="285"/>
      <c r="M418" s="295" t="s">
        <v>40</v>
      </c>
      <c r="N418" s="285" t="s">
        <v>42</v>
      </c>
      <c r="O418" s="285" t="s">
        <v>252</v>
      </c>
      <c r="P418" s="285" t="s">
        <v>489</v>
      </c>
      <c r="Q418" s="285" t="s">
        <v>44</v>
      </c>
      <c r="R418" s="285" t="s">
        <v>45</v>
      </c>
      <c r="S418" s="285" t="s">
        <v>46</v>
      </c>
      <c r="T418" s="285" t="s">
        <v>47</v>
      </c>
      <c r="U418" s="285" t="s">
        <v>49</v>
      </c>
      <c r="V418" s="285" t="s">
        <v>51</v>
      </c>
      <c r="W418" s="285" t="s">
        <v>54</v>
      </c>
      <c r="X418" s="285">
        <f t="shared" si="28"/>
        <v>386</v>
      </c>
      <c r="Y418" s="285">
        <f t="shared" si="34"/>
        <v>11</v>
      </c>
    </row>
    <row r="419" spans="1:25">
      <c r="A419" s="285" t="str">
        <f t="shared" si="33"/>
        <v>-</v>
      </c>
      <c r="B419" s="40" t="str">
        <f>IF(B420="eigene Stoffe","eigene Stoffe",IF(C419="","","eigene Stoffe"))</f>
        <v/>
      </c>
      <c r="C419" s="40" t="str">
        <f>IF('Abgabe eigene Stoffe'!B65=0,"",'Abgabe eigene Stoffe'!B65)</f>
        <v/>
      </c>
      <c r="D419" s="40" t="str">
        <f>IF('Abgabe eigene Stoffe'!C65="","",'Abgabe eigene Stoffe'!C65)</f>
        <v/>
      </c>
      <c r="E419" s="275" t="s">
        <v>486</v>
      </c>
      <c r="G419" s="40" t="str">
        <f>'Abgabe eigene Stoffe'!F65</f>
        <v/>
      </c>
      <c r="H419" s="40" t="str">
        <f>IF('Abgabe eigene Stoffe'!H65="","",'Abgabe eigene Stoffe'!H65)</f>
        <v/>
      </c>
      <c r="I419" s="40" t="str">
        <f>IF('Abgabe eigene Stoffe'!G65=0,"",'Abgabe eigene Stoffe'!G65)</f>
        <v/>
      </c>
      <c r="J419" s="40" t="str">
        <f>IF(MAX('Abgabe eigene Stoffe'!J65:K65)=0,"",MAX('Abgabe eigene Stoffe'!J65:K65))</f>
        <v/>
      </c>
      <c r="K419" s="285"/>
      <c r="M419" s="295" t="s">
        <v>40</v>
      </c>
      <c r="N419" s="285" t="s">
        <v>42</v>
      </c>
      <c r="O419" s="285" t="s">
        <v>252</v>
      </c>
      <c r="P419" s="285" t="s">
        <v>489</v>
      </c>
      <c r="Q419" s="285" t="s">
        <v>44</v>
      </c>
      <c r="R419" s="285" t="s">
        <v>45</v>
      </c>
      <c r="S419" s="285" t="s">
        <v>46</v>
      </c>
      <c r="T419" s="285" t="s">
        <v>47</v>
      </c>
      <c r="U419" s="285" t="s">
        <v>49</v>
      </c>
      <c r="V419" s="285" t="s">
        <v>51</v>
      </c>
      <c r="W419" s="285" t="s">
        <v>54</v>
      </c>
      <c r="X419" s="285">
        <f t="shared" si="28"/>
        <v>387</v>
      </c>
      <c r="Y419" s="285">
        <f t="shared" si="34"/>
        <v>11</v>
      </c>
    </row>
    <row r="420" spans="1:25">
      <c r="B420" s="40"/>
      <c r="C420" s="40"/>
      <c r="D420" s="40"/>
      <c r="E420" s="275"/>
      <c r="G420" s="40"/>
      <c r="H420" s="40"/>
      <c r="I420" s="40"/>
      <c r="J420" s="40"/>
      <c r="K420" s="285"/>
    </row>
    <row r="421" spans="1:25">
      <c r="B421" s="40"/>
      <c r="C421" s="40"/>
      <c r="D421" s="40"/>
      <c r="E421" s="275"/>
      <c r="G421" s="40"/>
      <c r="H421" s="40"/>
      <c r="I421" s="40"/>
      <c r="J421" s="40"/>
      <c r="K421" s="285"/>
    </row>
    <row r="422" spans="1:25">
      <c r="B422" s="40"/>
      <c r="C422" s="40"/>
      <c r="D422" s="40"/>
      <c r="E422" s="275"/>
      <c r="G422" s="40"/>
      <c r="H422" s="40"/>
      <c r="I422" s="40"/>
      <c r="J422" s="40"/>
      <c r="K422" s="285"/>
    </row>
    <row r="423" spans="1:25">
      <c r="B423" s="40"/>
      <c r="C423" s="40"/>
      <c r="D423" s="40"/>
      <c r="E423" s="275"/>
      <c r="G423" s="40"/>
      <c r="H423" s="40"/>
      <c r="I423" s="40"/>
      <c r="J423" s="40"/>
      <c r="K423" s="285"/>
    </row>
    <row r="424" spans="1:25">
      <c r="B424" s="40"/>
      <c r="C424" s="40"/>
      <c r="D424" s="40"/>
      <c r="E424" s="275"/>
      <c r="G424" s="40"/>
      <c r="H424" s="40"/>
      <c r="I424" s="40"/>
      <c r="J424" s="40"/>
      <c r="K424" s="285"/>
    </row>
    <row r="425" spans="1:25">
      <c r="B425" s="40"/>
      <c r="C425" s="40"/>
      <c r="D425" s="40"/>
      <c r="E425" s="275"/>
      <c r="G425" s="40"/>
      <c r="H425" s="40"/>
      <c r="I425" s="40"/>
      <c r="J425" s="40"/>
      <c r="K425" s="285"/>
    </row>
    <row r="426" spans="1:25">
      <c r="B426" s="40"/>
      <c r="C426" s="40"/>
      <c r="D426" s="40"/>
      <c r="E426" s="275"/>
      <c r="G426" s="40"/>
      <c r="H426" s="40"/>
      <c r="I426" s="40"/>
      <c r="J426" s="40"/>
      <c r="K426" s="285"/>
    </row>
    <row r="427" spans="1:25">
      <c r="B427" s="40"/>
      <c r="C427" s="40"/>
      <c r="D427" s="40"/>
      <c r="E427" s="275"/>
      <c r="G427" s="40"/>
      <c r="H427" s="40"/>
      <c r="I427" s="40"/>
      <c r="J427" s="40"/>
      <c r="K427" s="285"/>
    </row>
    <row r="428" spans="1:25">
      <c r="B428" s="40"/>
      <c r="C428" s="40"/>
      <c r="D428" s="40"/>
      <c r="E428" s="275"/>
      <c r="G428" s="40"/>
      <c r="H428" s="40"/>
      <c r="I428" s="40"/>
      <c r="J428" s="40"/>
      <c r="K428" s="285"/>
    </row>
    <row r="429" spans="1:25">
      <c r="B429" s="40"/>
      <c r="C429" s="40"/>
      <c r="D429" s="40"/>
      <c r="E429" s="275"/>
      <c r="G429" s="40"/>
      <c r="H429" s="40"/>
      <c r="I429" s="40"/>
      <c r="J429" s="40"/>
      <c r="K429" s="285"/>
    </row>
    <row r="430" spans="1:25">
      <c r="B430" s="40"/>
      <c r="C430" s="40"/>
      <c r="D430" s="40"/>
      <c r="E430" s="275"/>
      <c r="G430" s="40"/>
      <c r="H430" s="40"/>
      <c r="I430" s="40"/>
      <c r="J430" s="40"/>
      <c r="K430" s="285"/>
    </row>
    <row r="431" spans="1:25">
      <c r="B431" s="40"/>
      <c r="C431" s="40"/>
      <c r="D431" s="40"/>
      <c r="E431" s="275"/>
      <c r="G431" s="40"/>
      <c r="H431" s="40"/>
      <c r="I431" s="40"/>
      <c r="J431" s="40"/>
      <c r="K431" s="285"/>
    </row>
    <row r="432" spans="1:25">
      <c r="B432" s="40"/>
      <c r="C432" s="40"/>
      <c r="D432" s="40"/>
      <c r="E432" s="275"/>
      <c r="G432" s="40"/>
      <c r="H432" s="40"/>
      <c r="I432" s="40"/>
      <c r="J432" s="40"/>
      <c r="K432" s="285"/>
    </row>
    <row r="433" spans="2:11">
      <c r="B433" s="40"/>
      <c r="C433" s="40"/>
      <c r="D433" s="40"/>
      <c r="E433" s="275"/>
      <c r="G433" s="40"/>
      <c r="H433" s="40"/>
      <c r="I433" s="40"/>
      <c r="J433" s="40"/>
      <c r="K433" s="285"/>
    </row>
    <row r="434" spans="2:11">
      <c r="B434" s="40"/>
      <c r="C434" s="40"/>
      <c r="D434" s="40"/>
      <c r="E434" s="275"/>
      <c r="G434" s="40"/>
      <c r="H434" s="40"/>
      <c r="I434" s="40"/>
      <c r="J434" s="40"/>
      <c r="K434" s="285"/>
    </row>
    <row r="435" spans="2:11">
      <c r="B435" s="40"/>
      <c r="C435" s="40"/>
      <c r="D435" s="40"/>
      <c r="E435" s="275"/>
      <c r="G435" s="40"/>
      <c r="H435" s="40"/>
      <c r="I435" s="40"/>
      <c r="J435" s="40"/>
      <c r="K435" s="285"/>
    </row>
    <row r="436" spans="2:11">
      <c r="B436" s="40"/>
      <c r="C436" s="40"/>
      <c r="D436" s="40"/>
      <c r="E436" s="275"/>
      <c r="G436" s="40"/>
      <c r="H436" s="40"/>
      <c r="I436" s="40"/>
      <c r="J436" s="40"/>
      <c r="K436" s="285"/>
    </row>
    <row r="437" spans="2:11">
      <c r="B437" s="40"/>
      <c r="C437" s="40"/>
      <c r="D437" s="40"/>
      <c r="E437" s="275"/>
      <c r="G437" s="40"/>
      <c r="H437" s="40"/>
      <c r="I437" s="40"/>
      <c r="J437" s="40"/>
      <c r="K437" s="285"/>
    </row>
    <row r="438" spans="2:11">
      <c r="B438" s="40"/>
      <c r="C438" s="40"/>
      <c r="D438" s="40"/>
      <c r="E438" s="275"/>
      <c r="G438" s="40"/>
      <c r="H438" s="40"/>
      <c r="I438" s="40"/>
      <c r="J438" s="40"/>
      <c r="K438" s="285"/>
    </row>
    <row r="439" spans="2:11">
      <c r="B439" s="40"/>
      <c r="C439" s="40"/>
      <c r="D439" s="40"/>
      <c r="E439" s="275"/>
      <c r="G439" s="40"/>
      <c r="H439" s="40"/>
      <c r="I439" s="40"/>
      <c r="J439" s="40"/>
      <c r="K439" s="285"/>
    </row>
    <row r="440" spans="2:11">
      <c r="B440" s="40"/>
      <c r="C440" s="40"/>
      <c r="D440" s="40"/>
      <c r="E440" s="275"/>
      <c r="G440" s="40"/>
      <c r="H440" s="40"/>
      <c r="I440" s="40"/>
      <c r="J440" s="40"/>
      <c r="K440" s="285"/>
    </row>
    <row r="441" spans="2:11">
      <c r="B441" s="40"/>
      <c r="C441" s="40"/>
      <c r="D441" s="40"/>
      <c r="E441" s="275"/>
      <c r="G441" s="40"/>
      <c r="H441" s="40"/>
      <c r="I441" s="40"/>
      <c r="J441" s="40"/>
      <c r="K441" s="285"/>
    </row>
    <row r="442" spans="2:11">
      <c r="B442" s="40"/>
      <c r="C442" s="40"/>
      <c r="D442" s="40"/>
      <c r="E442" s="275"/>
      <c r="G442" s="40"/>
      <c r="H442" s="40"/>
      <c r="I442" s="40"/>
      <c r="J442" s="40"/>
      <c r="K442" s="285"/>
    </row>
    <row r="443" spans="2:11">
      <c r="B443" s="40"/>
      <c r="C443" s="40"/>
      <c r="D443" s="40"/>
      <c r="E443" s="275"/>
      <c r="G443" s="40"/>
      <c r="H443" s="40"/>
      <c r="I443" s="40"/>
      <c r="J443" s="40"/>
      <c r="K443" s="285"/>
    </row>
    <row r="444" spans="2:11">
      <c r="B444" s="40"/>
      <c r="C444" s="40"/>
      <c r="D444" s="40"/>
      <c r="E444" s="275"/>
      <c r="G444" s="40"/>
      <c r="H444" s="40"/>
      <c r="I444" s="40"/>
      <c r="J444" s="40"/>
      <c r="K444" s="285"/>
    </row>
    <row r="445" spans="2:11">
      <c r="B445" s="40"/>
      <c r="C445" s="40"/>
      <c r="D445" s="40"/>
      <c r="E445" s="275"/>
      <c r="G445" s="40"/>
      <c r="H445" s="40"/>
      <c r="I445" s="40"/>
      <c r="J445" s="40"/>
      <c r="K445" s="285"/>
    </row>
    <row r="446" spans="2:11">
      <c r="B446" s="40"/>
      <c r="C446" s="40"/>
      <c r="D446" s="40"/>
      <c r="E446" s="275"/>
      <c r="G446" s="40"/>
      <c r="H446" s="40"/>
      <c r="I446" s="40"/>
      <c r="J446" s="40"/>
      <c r="K446" s="285"/>
    </row>
    <row r="447" spans="2:11">
      <c r="B447" s="40"/>
      <c r="C447" s="40"/>
      <c r="D447" s="40"/>
      <c r="E447" s="275"/>
      <c r="G447" s="40"/>
      <c r="H447" s="40"/>
      <c r="I447" s="40"/>
      <c r="J447" s="40"/>
      <c r="K447" s="285"/>
    </row>
    <row r="448" spans="2:11">
      <c r="B448" s="40"/>
      <c r="C448" s="40"/>
      <c r="D448" s="40"/>
      <c r="E448" s="275"/>
      <c r="G448" s="40"/>
      <c r="H448" s="40"/>
      <c r="I448" s="40"/>
      <c r="J448" s="40"/>
      <c r="K448" s="285"/>
    </row>
    <row r="449" spans="2:11">
      <c r="B449" s="40"/>
      <c r="C449" s="40"/>
      <c r="D449" s="40"/>
      <c r="E449" s="275"/>
      <c r="G449" s="40"/>
      <c r="H449" s="40"/>
      <c r="I449" s="40"/>
      <c r="J449" s="40"/>
      <c r="K449" s="285"/>
    </row>
    <row r="450" spans="2:11">
      <c r="B450" s="40"/>
      <c r="C450" s="40"/>
      <c r="D450" s="40"/>
      <c r="E450" s="275"/>
      <c r="G450" s="40"/>
      <c r="H450" s="40"/>
      <c r="I450" s="40"/>
      <c r="J450" s="40"/>
      <c r="K450" s="285"/>
    </row>
    <row r="451" spans="2:11">
      <c r="B451" s="40"/>
      <c r="C451" s="40"/>
      <c r="D451" s="40"/>
      <c r="E451" s="275"/>
      <c r="G451" s="40"/>
      <c r="H451" s="40"/>
      <c r="I451" s="40"/>
      <c r="J451" s="40"/>
      <c r="K451" s="285"/>
    </row>
    <row r="452" spans="2:11">
      <c r="B452" s="40"/>
      <c r="C452" s="40"/>
      <c r="D452" s="40"/>
      <c r="E452" s="275"/>
      <c r="G452" s="40"/>
      <c r="H452" s="40"/>
      <c r="I452" s="40"/>
      <c r="J452" s="40"/>
      <c r="K452" s="285"/>
    </row>
    <row r="453" spans="2:11">
      <c r="B453" s="40"/>
      <c r="C453" s="40"/>
      <c r="D453" s="40"/>
      <c r="E453" s="275"/>
      <c r="G453" s="40"/>
      <c r="H453" s="40"/>
      <c r="I453" s="40"/>
      <c r="J453" s="40"/>
      <c r="K453" s="285"/>
    </row>
    <row r="454" spans="2:11">
      <c r="B454" s="40"/>
      <c r="C454" s="40"/>
      <c r="D454" s="40"/>
      <c r="E454" s="275"/>
      <c r="G454" s="40"/>
      <c r="H454" s="40"/>
      <c r="I454" s="40"/>
      <c r="J454" s="40"/>
      <c r="K454" s="285"/>
    </row>
    <row r="455" spans="2:11">
      <c r="B455" s="40"/>
      <c r="C455" s="40"/>
      <c r="D455" s="40"/>
      <c r="E455" s="275"/>
      <c r="G455" s="40"/>
      <c r="H455" s="40"/>
      <c r="I455" s="40"/>
      <c r="J455" s="40"/>
      <c r="K455" s="285"/>
    </row>
    <row r="456" spans="2:11">
      <c r="B456" s="40"/>
      <c r="C456" s="40"/>
      <c r="D456" s="40"/>
      <c r="E456" s="275"/>
      <c r="G456" s="40"/>
      <c r="H456" s="40"/>
      <c r="I456" s="40"/>
      <c r="J456" s="40"/>
      <c r="K456" s="285"/>
    </row>
    <row r="457" spans="2:11">
      <c r="B457" s="40"/>
      <c r="C457" s="40"/>
      <c r="D457" s="40"/>
      <c r="E457" s="275"/>
      <c r="G457" s="40"/>
      <c r="H457" s="40"/>
      <c r="I457" s="40"/>
      <c r="J457" s="40"/>
      <c r="K457" s="285"/>
    </row>
    <row r="458" spans="2:11">
      <c r="B458" s="40"/>
      <c r="C458" s="40"/>
      <c r="D458" s="40"/>
      <c r="E458" s="275"/>
      <c r="G458" s="40"/>
      <c r="H458" s="40"/>
      <c r="I458" s="40"/>
      <c r="J458" s="40"/>
      <c r="K458" s="285"/>
    </row>
    <row r="459" spans="2:11">
      <c r="B459" s="40"/>
      <c r="C459" s="40"/>
      <c r="D459" s="40"/>
      <c r="E459" s="275"/>
      <c r="G459" s="40"/>
      <c r="H459" s="40"/>
      <c r="I459" s="40"/>
      <c r="J459" s="40"/>
      <c r="K459" s="285"/>
    </row>
    <row r="460" spans="2:11">
      <c r="B460" s="40"/>
      <c r="C460" s="40"/>
      <c r="D460" s="40"/>
      <c r="E460" s="275"/>
      <c r="G460" s="40"/>
      <c r="H460" s="40"/>
      <c r="I460" s="40"/>
      <c r="J460" s="40"/>
      <c r="K460" s="285"/>
    </row>
    <row r="461" spans="2:11">
      <c r="B461" s="40"/>
      <c r="C461" s="40"/>
      <c r="D461" s="40"/>
      <c r="E461" s="275"/>
      <c r="G461" s="40"/>
      <c r="H461" s="40"/>
      <c r="I461" s="40"/>
      <c r="J461" s="40"/>
      <c r="K461" s="285"/>
    </row>
    <row r="462" spans="2:11">
      <c r="B462" s="40"/>
      <c r="C462" s="40"/>
      <c r="D462" s="40"/>
      <c r="E462" s="275"/>
      <c r="G462" s="40"/>
      <c r="H462" s="40"/>
      <c r="I462" s="40"/>
      <c r="J462" s="40"/>
      <c r="K462" s="285"/>
    </row>
    <row r="463" spans="2:11">
      <c r="B463" s="40"/>
      <c r="C463" s="40"/>
      <c r="D463" s="40"/>
      <c r="E463" s="275"/>
      <c r="G463" s="40"/>
      <c r="H463" s="40"/>
      <c r="I463" s="40"/>
      <c r="J463" s="40"/>
      <c r="K463" s="285"/>
    </row>
    <row r="464" spans="2:11">
      <c r="B464" s="40"/>
      <c r="C464" s="40"/>
      <c r="D464" s="40"/>
      <c r="E464" s="275"/>
      <c r="G464" s="40"/>
      <c r="H464" s="40"/>
      <c r="I464" s="40"/>
      <c r="J464" s="40"/>
      <c r="K464" s="285"/>
    </row>
    <row r="465" spans="2:11">
      <c r="B465" s="40"/>
      <c r="C465" s="40"/>
      <c r="D465" s="40"/>
      <c r="E465" s="275"/>
      <c r="G465" s="40"/>
      <c r="H465" s="40"/>
      <c r="I465" s="40"/>
      <c r="J465" s="40"/>
      <c r="K465" s="285"/>
    </row>
    <row r="466" spans="2:11">
      <c r="B466" s="40"/>
      <c r="C466" s="40"/>
      <c r="D466" s="40"/>
      <c r="E466" s="275"/>
      <c r="G466" s="40"/>
      <c r="H466" s="40"/>
      <c r="I466" s="40"/>
      <c r="J466" s="40"/>
      <c r="K466" s="285"/>
    </row>
    <row r="467" spans="2:11">
      <c r="B467" s="40"/>
      <c r="C467" s="40"/>
      <c r="D467" s="40"/>
      <c r="E467" s="275"/>
      <c r="G467" s="40"/>
      <c r="H467" s="40"/>
      <c r="I467" s="40"/>
      <c r="J467" s="40"/>
      <c r="K467" s="285"/>
    </row>
    <row r="468" spans="2:11">
      <c r="B468" s="40"/>
      <c r="C468" s="40"/>
      <c r="D468" s="40"/>
      <c r="E468" s="275"/>
      <c r="G468" s="40"/>
      <c r="H468" s="40"/>
      <c r="I468" s="40"/>
      <c r="J468" s="40"/>
      <c r="K468" s="285"/>
    </row>
    <row r="469" spans="2:11">
      <c r="B469" s="40"/>
      <c r="C469" s="40"/>
      <c r="D469" s="40"/>
      <c r="E469" s="275"/>
      <c r="G469" s="40"/>
      <c r="H469" s="40"/>
      <c r="I469" s="40"/>
      <c r="J469" s="40"/>
      <c r="K469" s="285"/>
    </row>
    <row r="470" spans="2:11">
      <c r="B470" s="40"/>
      <c r="C470" s="40"/>
      <c r="D470" s="40"/>
      <c r="E470" s="275"/>
      <c r="G470" s="40"/>
      <c r="H470" s="40"/>
      <c r="I470" s="40"/>
      <c r="J470" s="40"/>
      <c r="K470" s="285"/>
    </row>
    <row r="471" spans="2:11">
      <c r="B471" s="40"/>
      <c r="C471" s="40"/>
      <c r="D471" s="40"/>
      <c r="E471" s="275"/>
      <c r="G471" s="40"/>
      <c r="H471" s="40"/>
      <c r="I471" s="40"/>
      <c r="J471" s="40"/>
      <c r="K471" s="285"/>
    </row>
    <row r="472" spans="2:11">
      <c r="B472" s="40"/>
      <c r="C472" s="40"/>
      <c r="D472" s="40"/>
      <c r="E472" s="275"/>
      <c r="G472" s="40"/>
      <c r="H472" s="40"/>
      <c r="I472" s="40"/>
      <c r="J472" s="40"/>
      <c r="K472" s="285"/>
    </row>
    <row r="473" spans="2:11">
      <c r="B473" s="40"/>
      <c r="C473" s="40"/>
      <c r="D473" s="40"/>
      <c r="E473" s="275"/>
      <c r="G473" s="40"/>
      <c r="H473" s="40"/>
      <c r="I473" s="40"/>
      <c r="J473" s="40"/>
      <c r="K473" s="285"/>
    </row>
    <row r="474" spans="2:11">
      <c r="B474" s="40"/>
      <c r="C474" s="40"/>
      <c r="D474" s="40"/>
      <c r="E474" s="275"/>
      <c r="G474" s="40"/>
      <c r="H474" s="40"/>
      <c r="I474" s="40"/>
      <c r="J474" s="40"/>
      <c r="K474" s="285"/>
    </row>
    <row r="475" spans="2:11">
      <c r="B475" s="40"/>
      <c r="C475" s="40"/>
      <c r="D475" s="40"/>
      <c r="E475" s="275"/>
      <c r="G475" s="40"/>
      <c r="H475" s="40"/>
      <c r="I475" s="40"/>
      <c r="J475" s="40"/>
      <c r="K475" s="285"/>
    </row>
    <row r="476" spans="2:11">
      <c r="B476" s="40"/>
      <c r="C476" s="40"/>
      <c r="D476" s="40"/>
      <c r="E476" s="275"/>
      <c r="G476" s="40"/>
      <c r="H476" s="40"/>
      <c r="I476" s="40"/>
      <c r="J476" s="40"/>
      <c r="K476" s="285"/>
    </row>
    <row r="477" spans="2:11">
      <c r="B477" s="40"/>
      <c r="C477" s="40"/>
      <c r="D477" s="40"/>
      <c r="E477" s="275"/>
      <c r="G477" s="40"/>
      <c r="H477" s="40"/>
      <c r="I477" s="40"/>
      <c r="J477" s="40"/>
      <c r="K477" s="285"/>
    </row>
    <row r="478" spans="2:11">
      <c r="B478" s="40"/>
      <c r="C478" s="40"/>
      <c r="D478" s="40"/>
      <c r="E478" s="275"/>
      <c r="G478" s="40"/>
      <c r="H478" s="40"/>
      <c r="I478" s="40"/>
      <c r="J478" s="40"/>
      <c r="K478" s="285"/>
    </row>
    <row r="479" spans="2:11">
      <c r="B479" s="40"/>
      <c r="C479" s="40"/>
      <c r="D479" s="40"/>
      <c r="E479" s="275"/>
      <c r="G479" s="40"/>
      <c r="H479" s="40"/>
      <c r="I479" s="40"/>
      <c r="J479" s="40"/>
      <c r="K479" s="285"/>
    </row>
    <row r="480" spans="2:11">
      <c r="B480" s="40"/>
      <c r="C480" s="40"/>
      <c r="D480" s="40"/>
      <c r="E480" s="275"/>
      <c r="G480" s="40"/>
      <c r="H480" s="40"/>
      <c r="I480" s="40"/>
      <c r="J480" s="40"/>
      <c r="K480" s="285"/>
    </row>
    <row r="481" spans="2:11">
      <c r="B481" s="40"/>
      <c r="C481" s="40"/>
      <c r="D481" s="40"/>
      <c r="E481" s="275"/>
      <c r="G481" s="40"/>
      <c r="H481" s="40"/>
      <c r="I481" s="40"/>
      <c r="J481" s="40"/>
      <c r="K481" s="285"/>
    </row>
    <row r="482" spans="2:11">
      <c r="B482" s="40"/>
      <c r="C482" s="40"/>
      <c r="D482" s="40"/>
      <c r="E482" s="275"/>
      <c r="G482" s="40"/>
      <c r="H482" s="40"/>
      <c r="I482" s="40"/>
      <c r="J482" s="40"/>
      <c r="K482" s="285"/>
    </row>
    <row r="483" spans="2:11">
      <c r="B483" s="40"/>
      <c r="C483" s="40"/>
      <c r="D483" s="40"/>
      <c r="E483" s="275"/>
      <c r="G483" s="40"/>
      <c r="H483" s="40"/>
      <c r="I483" s="40"/>
      <c r="J483" s="40"/>
      <c r="K483" s="285"/>
    </row>
    <row r="484" spans="2:11">
      <c r="B484" s="40"/>
      <c r="C484" s="40"/>
      <c r="D484" s="40"/>
      <c r="E484" s="275"/>
      <c r="G484" s="40"/>
      <c r="H484" s="40"/>
      <c r="I484" s="40"/>
      <c r="J484" s="40"/>
      <c r="K484" s="285"/>
    </row>
    <row r="485" spans="2:11">
      <c r="B485" s="40"/>
      <c r="C485" s="40"/>
      <c r="D485" s="40"/>
      <c r="E485" s="275"/>
      <c r="G485" s="40"/>
      <c r="H485" s="40"/>
      <c r="I485" s="40"/>
      <c r="J485" s="40"/>
      <c r="K485" s="285"/>
    </row>
    <row r="486" spans="2:11">
      <c r="B486" s="40"/>
      <c r="C486" s="40"/>
      <c r="D486" s="40"/>
      <c r="E486" s="275"/>
      <c r="G486" s="40"/>
      <c r="H486" s="40"/>
      <c r="I486" s="40"/>
      <c r="J486" s="40"/>
      <c r="K486" s="285"/>
    </row>
    <row r="487" spans="2:11">
      <c r="B487" s="40"/>
      <c r="C487" s="40"/>
      <c r="D487" s="40"/>
      <c r="E487" s="275"/>
      <c r="G487" s="40"/>
      <c r="H487" s="40"/>
      <c r="I487" s="40"/>
      <c r="J487" s="40"/>
      <c r="K487" s="285"/>
    </row>
    <row r="488" spans="2:11">
      <c r="B488" s="40"/>
      <c r="C488" s="40"/>
      <c r="D488" s="40"/>
      <c r="E488" s="275"/>
      <c r="G488" s="40"/>
      <c r="H488" s="40"/>
      <c r="I488" s="40"/>
      <c r="J488" s="40"/>
      <c r="K488" s="285"/>
    </row>
    <row r="489" spans="2:11">
      <c r="B489" s="40"/>
      <c r="C489" s="40"/>
      <c r="D489" s="40"/>
      <c r="E489" s="275"/>
      <c r="G489" s="40"/>
      <c r="H489" s="40"/>
      <c r="I489" s="40"/>
      <c r="J489" s="40"/>
      <c r="K489" s="285"/>
    </row>
    <row r="490" spans="2:11">
      <c r="B490" s="40"/>
      <c r="C490" s="40"/>
      <c r="D490" s="40"/>
      <c r="E490" s="275"/>
      <c r="G490" s="40"/>
      <c r="H490" s="40"/>
      <c r="I490" s="40"/>
      <c r="J490" s="40"/>
      <c r="K490" s="285"/>
    </row>
    <row r="491" spans="2:11">
      <c r="B491" s="40"/>
      <c r="C491" s="40"/>
      <c r="D491" s="40"/>
      <c r="E491" s="275"/>
      <c r="G491" s="40"/>
      <c r="H491" s="40"/>
      <c r="I491" s="40"/>
      <c r="J491" s="40"/>
      <c r="K491" s="285"/>
    </row>
    <row r="492" spans="2:11">
      <c r="B492" s="40"/>
      <c r="C492" s="40"/>
      <c r="D492" s="40"/>
      <c r="E492" s="275"/>
      <c r="G492" s="40"/>
      <c r="H492" s="40"/>
      <c r="I492" s="40"/>
      <c r="J492" s="40"/>
      <c r="K492" s="285"/>
    </row>
    <row r="493" spans="2:11">
      <c r="B493" s="40"/>
      <c r="C493" s="40"/>
      <c r="D493" s="40"/>
      <c r="E493" s="275"/>
      <c r="G493" s="40"/>
      <c r="H493" s="40"/>
      <c r="I493" s="40"/>
      <c r="J493" s="40"/>
      <c r="K493" s="285"/>
    </row>
    <row r="494" spans="2:11">
      <c r="B494" s="40"/>
      <c r="C494" s="40"/>
      <c r="D494" s="40"/>
      <c r="E494" s="275"/>
      <c r="G494" s="40"/>
      <c r="H494" s="40"/>
      <c r="I494" s="40"/>
      <c r="J494" s="40"/>
      <c r="K494" s="285"/>
    </row>
    <row r="495" spans="2:11">
      <c r="B495" s="40"/>
      <c r="C495" s="40"/>
      <c r="D495" s="40"/>
      <c r="E495" s="275"/>
      <c r="G495" s="40"/>
      <c r="H495" s="40"/>
      <c r="I495" s="40"/>
      <c r="J495" s="40"/>
      <c r="K495" s="285"/>
    </row>
    <row r="496" spans="2:11">
      <c r="B496" s="40"/>
      <c r="C496" s="40"/>
      <c r="D496" s="40"/>
      <c r="E496" s="275"/>
      <c r="G496" s="40"/>
      <c r="H496" s="40"/>
      <c r="I496" s="40"/>
      <c r="J496" s="40"/>
      <c r="K496" s="285"/>
    </row>
    <row r="497" spans="2:11">
      <c r="B497" s="40"/>
      <c r="C497" s="40"/>
      <c r="D497" s="40"/>
      <c r="E497" s="275"/>
      <c r="G497" s="40"/>
      <c r="H497" s="40"/>
      <c r="I497" s="40"/>
      <c r="J497" s="40"/>
      <c r="K497" s="285"/>
    </row>
    <row r="498" spans="2:11">
      <c r="B498" s="40"/>
      <c r="C498" s="40"/>
      <c r="D498" s="40"/>
      <c r="E498" s="275"/>
      <c r="G498" s="40"/>
      <c r="H498" s="40"/>
      <c r="I498" s="40"/>
      <c r="J498" s="40"/>
      <c r="K498" s="285"/>
    </row>
    <row r="499" spans="2:11">
      <c r="B499" s="40"/>
      <c r="C499" s="40"/>
      <c r="D499" s="40"/>
      <c r="E499" s="275"/>
      <c r="G499" s="40"/>
      <c r="H499" s="40"/>
      <c r="I499" s="40"/>
      <c r="J499" s="40"/>
      <c r="K499" s="285"/>
    </row>
    <row r="500" spans="2:11">
      <c r="B500" s="40"/>
      <c r="C500" s="40"/>
      <c r="D500" s="40"/>
      <c r="E500" s="275"/>
      <c r="G500" s="40"/>
      <c r="H500" s="40"/>
      <c r="I500" s="40"/>
      <c r="J500" s="40"/>
      <c r="K500" s="285"/>
    </row>
    <row r="501" spans="2:11">
      <c r="B501" s="40"/>
      <c r="C501" s="40"/>
      <c r="D501" s="40"/>
      <c r="E501" s="275"/>
      <c r="G501" s="40"/>
      <c r="H501" s="40"/>
      <c r="I501" s="40"/>
      <c r="J501" s="40"/>
      <c r="K501" s="285"/>
    </row>
    <row r="502" spans="2:11">
      <c r="B502" s="40"/>
      <c r="C502" s="40"/>
      <c r="D502" s="40"/>
      <c r="E502" s="275"/>
      <c r="G502" s="40"/>
      <c r="H502" s="40"/>
      <c r="I502" s="40"/>
      <c r="J502" s="40"/>
      <c r="K502" s="285"/>
    </row>
    <row r="503" spans="2:11">
      <c r="B503" s="40"/>
      <c r="C503" s="40"/>
      <c r="D503" s="40"/>
      <c r="E503" s="275"/>
      <c r="G503" s="40"/>
      <c r="H503" s="40"/>
      <c r="I503" s="40"/>
      <c r="J503" s="40"/>
      <c r="K503" s="285"/>
    </row>
    <row r="504" spans="2:11">
      <c r="B504" s="40"/>
      <c r="C504" s="40"/>
      <c r="D504" s="40"/>
      <c r="E504" s="275"/>
      <c r="G504" s="40"/>
      <c r="H504" s="40"/>
      <c r="I504" s="40"/>
      <c r="J504" s="40"/>
      <c r="K504" s="285"/>
    </row>
    <row r="505" spans="2:11">
      <c r="B505" s="40"/>
      <c r="C505" s="40"/>
      <c r="D505" s="40"/>
      <c r="E505" s="275"/>
      <c r="G505" s="40"/>
      <c r="H505" s="40"/>
      <c r="I505" s="40"/>
      <c r="J505" s="40"/>
      <c r="K505" s="285"/>
    </row>
    <row r="506" spans="2:11">
      <c r="B506" s="40"/>
      <c r="C506" s="40"/>
      <c r="D506" s="40"/>
      <c r="E506" s="275"/>
      <c r="G506" s="40"/>
      <c r="H506" s="40"/>
      <c r="I506" s="40"/>
      <c r="J506" s="40"/>
      <c r="K506" s="285"/>
    </row>
    <row r="507" spans="2:11">
      <c r="B507" s="40"/>
      <c r="C507" s="40"/>
      <c r="D507" s="40"/>
      <c r="E507" s="275"/>
      <c r="G507" s="40"/>
      <c r="H507" s="40"/>
      <c r="I507" s="40"/>
      <c r="J507" s="40"/>
      <c r="K507" s="285"/>
    </row>
    <row r="508" spans="2:11">
      <c r="B508" s="40"/>
      <c r="C508" s="40"/>
      <c r="D508" s="40"/>
      <c r="E508" s="275"/>
      <c r="G508" s="40"/>
      <c r="H508" s="40"/>
      <c r="I508" s="40"/>
      <c r="J508" s="40"/>
      <c r="K508" s="285"/>
    </row>
    <row r="509" spans="2:11">
      <c r="B509" s="40"/>
      <c r="C509" s="40"/>
      <c r="D509" s="40"/>
      <c r="E509" s="275"/>
      <c r="G509" s="40"/>
      <c r="H509" s="40"/>
      <c r="I509" s="40"/>
      <c r="J509" s="40"/>
      <c r="K509" s="285"/>
    </row>
    <row r="510" spans="2:11">
      <c r="B510" s="40"/>
      <c r="C510" s="40"/>
      <c r="D510" s="40"/>
      <c r="E510" s="275"/>
      <c r="G510" s="40"/>
      <c r="H510" s="40"/>
      <c r="I510" s="40"/>
      <c r="J510" s="40"/>
      <c r="K510" s="285"/>
    </row>
    <row r="511" spans="2:11">
      <c r="B511" s="40"/>
      <c r="C511" s="40"/>
      <c r="D511" s="40"/>
      <c r="E511" s="275"/>
      <c r="G511" s="40"/>
      <c r="H511" s="40"/>
      <c r="I511" s="40"/>
      <c r="J511" s="40"/>
      <c r="K511" s="285"/>
    </row>
    <row r="512" spans="2:11">
      <c r="B512" s="40"/>
      <c r="C512" s="40"/>
      <c r="D512" s="40"/>
      <c r="E512" s="275"/>
      <c r="G512" s="40"/>
      <c r="H512" s="40"/>
      <c r="I512" s="40"/>
      <c r="J512" s="40"/>
      <c r="K512" s="285"/>
    </row>
    <row r="513" spans="2:11">
      <c r="B513" s="40"/>
      <c r="C513" s="40"/>
      <c r="D513" s="40"/>
      <c r="E513" s="275"/>
      <c r="G513" s="40"/>
      <c r="H513" s="40"/>
      <c r="I513" s="40"/>
      <c r="J513" s="40"/>
      <c r="K513" s="285"/>
    </row>
    <row r="514" spans="2:11">
      <c r="B514" s="40"/>
      <c r="C514" s="40"/>
      <c r="D514" s="40"/>
      <c r="E514" s="275"/>
      <c r="G514" s="40"/>
      <c r="H514" s="40"/>
      <c r="I514" s="40"/>
      <c r="J514" s="40"/>
      <c r="K514" s="285"/>
    </row>
    <row r="515" spans="2:11">
      <c r="B515" s="40"/>
      <c r="C515" s="40"/>
      <c r="D515" s="40"/>
      <c r="E515" s="275"/>
      <c r="G515" s="40"/>
      <c r="H515" s="40"/>
      <c r="I515" s="40"/>
      <c r="J515" s="40"/>
      <c r="K515" s="285"/>
    </row>
    <row r="516" spans="2:11">
      <c r="B516" s="40"/>
      <c r="C516" s="40"/>
      <c r="D516" s="40"/>
      <c r="E516" s="275"/>
      <c r="G516" s="40"/>
      <c r="H516" s="40"/>
      <c r="I516" s="40"/>
      <c r="J516" s="40"/>
      <c r="K516" s="285"/>
    </row>
    <row r="517" spans="2:11">
      <c r="B517" s="40"/>
      <c r="C517" s="40"/>
      <c r="D517" s="40"/>
      <c r="E517" s="275"/>
      <c r="G517" s="40"/>
      <c r="H517" s="40"/>
      <c r="I517" s="40"/>
      <c r="J517" s="40"/>
      <c r="K517" s="285"/>
    </row>
    <row r="518" spans="2:11">
      <c r="B518" s="40"/>
      <c r="C518" s="40"/>
      <c r="D518" s="40"/>
      <c r="E518" s="275"/>
      <c r="G518" s="40"/>
      <c r="H518" s="40"/>
      <c r="I518" s="40"/>
      <c r="J518" s="40"/>
      <c r="K518" s="285"/>
    </row>
    <row r="519" spans="2:11">
      <c r="B519" s="40"/>
      <c r="C519" s="40"/>
      <c r="D519" s="40"/>
      <c r="E519" s="275"/>
      <c r="G519" s="40"/>
      <c r="H519" s="40"/>
      <c r="I519" s="40"/>
      <c r="J519" s="40"/>
      <c r="K519" s="285"/>
    </row>
    <row r="520" spans="2:11">
      <c r="B520" s="40"/>
      <c r="C520" s="40"/>
      <c r="D520" s="40"/>
      <c r="E520" s="275"/>
      <c r="G520" s="40"/>
      <c r="H520" s="40"/>
      <c r="I520" s="40"/>
      <c r="J520" s="40"/>
      <c r="K520" s="285"/>
    </row>
    <row r="521" spans="2:11">
      <c r="B521" s="40"/>
      <c r="C521" s="40"/>
      <c r="D521" s="40"/>
      <c r="E521" s="275"/>
      <c r="G521" s="40"/>
      <c r="H521" s="40"/>
      <c r="I521" s="40"/>
      <c r="J521" s="40"/>
      <c r="K521" s="285"/>
    </row>
    <row r="522" spans="2:11">
      <c r="B522" s="40"/>
      <c r="C522" s="40"/>
      <c r="D522" s="40"/>
      <c r="E522" s="275"/>
      <c r="G522" s="40"/>
      <c r="H522" s="40"/>
      <c r="I522" s="40"/>
      <c r="J522" s="40"/>
      <c r="K522" s="285"/>
    </row>
    <row r="523" spans="2:11">
      <c r="B523" s="40"/>
      <c r="C523" s="40"/>
      <c r="D523" s="40"/>
      <c r="E523" s="275"/>
      <c r="G523" s="40"/>
      <c r="H523" s="40"/>
      <c r="I523" s="40"/>
      <c r="J523" s="40"/>
      <c r="K523" s="285"/>
    </row>
    <row r="524" spans="2:11">
      <c r="B524" s="40"/>
      <c r="C524" s="40"/>
      <c r="D524" s="40"/>
      <c r="E524" s="275"/>
      <c r="G524" s="40"/>
      <c r="H524" s="40"/>
      <c r="I524" s="40"/>
      <c r="J524" s="40"/>
      <c r="K524" s="285"/>
    </row>
    <row r="525" spans="2:11">
      <c r="B525" s="40"/>
      <c r="C525" s="40"/>
      <c r="D525" s="40"/>
      <c r="E525" s="275"/>
      <c r="G525" s="40"/>
      <c r="H525" s="40"/>
      <c r="I525" s="40"/>
      <c r="J525" s="40"/>
      <c r="K525" s="285"/>
    </row>
    <row r="526" spans="2:11">
      <c r="B526" s="40"/>
      <c r="C526" s="40"/>
      <c r="D526" s="40"/>
      <c r="E526" s="275"/>
      <c r="G526" s="40"/>
      <c r="H526" s="40"/>
      <c r="I526" s="40"/>
      <c r="J526" s="40"/>
      <c r="K526" s="285"/>
    </row>
    <row r="527" spans="2:11">
      <c r="B527" s="40"/>
      <c r="C527" s="40"/>
      <c r="D527" s="40"/>
      <c r="E527" s="275"/>
      <c r="G527" s="40"/>
      <c r="H527" s="40"/>
      <c r="I527" s="40"/>
      <c r="J527" s="40"/>
      <c r="K527" s="285"/>
    </row>
    <row r="528" spans="2:11">
      <c r="B528" s="40"/>
      <c r="C528" s="40"/>
      <c r="D528" s="40"/>
      <c r="E528" s="275"/>
      <c r="G528" s="40"/>
      <c r="H528" s="40"/>
      <c r="I528" s="40"/>
      <c r="J528" s="40"/>
      <c r="K528" s="285"/>
    </row>
    <row r="529" spans="2:11">
      <c r="B529" s="40"/>
      <c r="C529" s="40"/>
      <c r="D529" s="40"/>
      <c r="E529" s="275"/>
      <c r="G529" s="40"/>
      <c r="H529" s="40"/>
      <c r="I529" s="40"/>
      <c r="J529" s="40"/>
      <c r="K529" s="285"/>
    </row>
    <row r="530" spans="2:11">
      <c r="B530" s="40"/>
      <c r="C530" s="40"/>
      <c r="D530" s="40"/>
      <c r="E530" s="275"/>
      <c r="G530" s="40"/>
      <c r="H530" s="40"/>
      <c r="I530" s="40"/>
      <c r="J530" s="40"/>
      <c r="K530" s="285"/>
    </row>
    <row r="531" spans="2:11">
      <c r="B531" s="40"/>
      <c r="C531" s="40"/>
      <c r="D531" s="40"/>
      <c r="E531" s="275"/>
      <c r="G531" s="40"/>
      <c r="H531" s="40"/>
      <c r="I531" s="40"/>
      <c r="J531" s="40"/>
      <c r="K531" s="285"/>
    </row>
    <row r="532" spans="2:11">
      <c r="B532" s="40"/>
      <c r="C532" s="40"/>
      <c r="D532" s="40"/>
      <c r="E532" s="275"/>
      <c r="G532" s="40"/>
      <c r="H532" s="40"/>
      <c r="I532" s="40"/>
      <c r="J532" s="40"/>
      <c r="K532" s="285"/>
    </row>
    <row r="533" spans="2:11">
      <c r="B533" s="40"/>
      <c r="C533" s="40"/>
      <c r="D533" s="40"/>
      <c r="E533" s="275"/>
      <c r="G533" s="40"/>
      <c r="H533" s="40"/>
      <c r="I533" s="40"/>
      <c r="J533" s="40"/>
      <c r="K533" s="285"/>
    </row>
    <row r="534" spans="2:11">
      <c r="B534" s="40"/>
      <c r="C534" s="40"/>
      <c r="D534" s="40"/>
      <c r="E534" s="275"/>
      <c r="G534" s="40"/>
      <c r="H534" s="40"/>
      <c r="I534" s="40"/>
      <c r="J534" s="40"/>
      <c r="K534" s="285"/>
    </row>
    <row r="535" spans="2:11">
      <c r="B535" s="40"/>
      <c r="C535" s="40"/>
      <c r="D535" s="40"/>
      <c r="E535" s="275"/>
      <c r="G535" s="40"/>
      <c r="H535" s="40"/>
      <c r="I535" s="40"/>
      <c r="J535" s="40"/>
      <c r="K535" s="285"/>
    </row>
    <row r="536" spans="2:11">
      <c r="B536" s="40"/>
      <c r="C536" s="40"/>
      <c r="D536" s="40"/>
      <c r="E536" s="275"/>
      <c r="G536" s="40"/>
      <c r="H536" s="40"/>
      <c r="I536" s="40"/>
      <c r="J536" s="40"/>
      <c r="K536" s="285"/>
    </row>
    <row r="537" spans="2:11">
      <c r="B537" s="40"/>
      <c r="C537" s="40"/>
      <c r="D537" s="40"/>
      <c r="E537" s="275"/>
      <c r="G537" s="40"/>
      <c r="H537" s="40"/>
      <c r="I537" s="40"/>
      <c r="J537" s="40"/>
      <c r="K537" s="285"/>
    </row>
    <row r="538" spans="2:11">
      <c r="B538" s="40"/>
      <c r="C538" s="40"/>
      <c r="D538" s="40"/>
      <c r="E538" s="275"/>
      <c r="G538" s="40"/>
      <c r="H538" s="40"/>
      <c r="I538" s="40"/>
      <c r="J538" s="40"/>
      <c r="K538" s="285"/>
    </row>
    <row r="539" spans="2:11">
      <c r="B539" s="40"/>
      <c r="C539" s="40"/>
      <c r="D539" s="40"/>
      <c r="E539" s="275"/>
      <c r="G539" s="40"/>
      <c r="H539" s="40"/>
      <c r="I539" s="40"/>
      <c r="J539" s="40"/>
      <c r="K539" s="285"/>
    </row>
    <row r="540" spans="2:11">
      <c r="B540" s="40"/>
      <c r="C540" s="40"/>
      <c r="D540" s="40"/>
      <c r="E540" s="275"/>
      <c r="G540" s="40"/>
      <c r="H540" s="40"/>
      <c r="I540" s="40"/>
      <c r="J540" s="40"/>
      <c r="K540" s="285"/>
    </row>
    <row r="541" spans="2:11">
      <c r="B541" s="40"/>
      <c r="C541" s="40"/>
      <c r="D541" s="40"/>
      <c r="E541" s="275"/>
      <c r="G541" s="40"/>
      <c r="H541" s="40"/>
      <c r="I541" s="40"/>
      <c r="J541" s="40"/>
      <c r="K541" s="285"/>
    </row>
    <row r="542" spans="2:11">
      <c r="B542" s="40"/>
      <c r="C542" s="40"/>
      <c r="D542" s="40"/>
      <c r="E542" s="275"/>
      <c r="G542" s="40"/>
      <c r="H542" s="40"/>
      <c r="I542" s="40"/>
      <c r="J542" s="40"/>
      <c r="K542" s="285"/>
    </row>
    <row r="543" spans="2:11">
      <c r="B543" s="40"/>
      <c r="C543" s="40"/>
      <c r="D543" s="40"/>
      <c r="E543" s="275"/>
      <c r="G543" s="40"/>
      <c r="H543" s="40"/>
      <c r="I543" s="40"/>
      <c r="J543" s="40"/>
      <c r="K543" s="285"/>
    </row>
    <row r="544" spans="2:11">
      <c r="B544" s="40"/>
      <c r="C544" s="40"/>
      <c r="D544" s="40"/>
      <c r="E544" s="275"/>
      <c r="G544" s="40"/>
      <c r="H544" s="40"/>
      <c r="I544" s="40"/>
      <c r="J544" s="40"/>
      <c r="K544" s="285"/>
    </row>
    <row r="545" spans="2:11">
      <c r="B545" s="40"/>
      <c r="C545" s="40"/>
      <c r="D545" s="40"/>
      <c r="E545" s="275"/>
      <c r="G545" s="40"/>
      <c r="H545" s="40"/>
      <c r="I545" s="40"/>
      <c r="J545" s="40"/>
      <c r="K545" s="285"/>
    </row>
    <row r="546" spans="2:11">
      <c r="B546" s="40"/>
      <c r="C546" s="40"/>
      <c r="D546" s="40"/>
      <c r="E546" s="275"/>
      <c r="G546" s="40"/>
      <c r="H546" s="40"/>
      <c r="I546" s="40"/>
      <c r="J546" s="40"/>
      <c r="K546" s="285"/>
    </row>
    <row r="547" spans="2:11">
      <c r="B547" s="40"/>
      <c r="C547" s="40"/>
      <c r="D547" s="40"/>
      <c r="E547" s="275"/>
      <c r="G547" s="40"/>
      <c r="H547" s="40"/>
      <c r="I547" s="40"/>
      <c r="J547" s="40"/>
      <c r="K547" s="285"/>
    </row>
    <row r="548" spans="2:11">
      <c r="B548" s="40"/>
      <c r="C548" s="40"/>
      <c r="D548" s="40"/>
      <c r="E548" s="275"/>
      <c r="G548" s="40"/>
      <c r="H548" s="40"/>
      <c r="I548" s="40"/>
      <c r="J548" s="40"/>
      <c r="K548" s="285"/>
    </row>
    <row r="549" spans="2:11">
      <c r="B549" s="40"/>
      <c r="C549" s="40"/>
      <c r="D549" s="40"/>
      <c r="E549" s="275"/>
      <c r="G549" s="40"/>
      <c r="H549" s="40"/>
      <c r="I549" s="40"/>
      <c r="J549" s="40"/>
      <c r="K549" s="285"/>
    </row>
    <row r="550" spans="2:11">
      <c r="B550" s="40"/>
      <c r="C550" s="40"/>
      <c r="D550" s="40"/>
      <c r="E550" s="275"/>
      <c r="G550" s="40"/>
      <c r="H550" s="40"/>
      <c r="I550" s="40"/>
      <c r="J550" s="40"/>
      <c r="K550" s="285"/>
    </row>
    <row r="551" spans="2:11">
      <c r="B551" s="40"/>
      <c r="C551" s="40"/>
      <c r="D551" s="40"/>
      <c r="E551" s="275"/>
      <c r="G551" s="40"/>
      <c r="H551" s="40"/>
      <c r="I551" s="40"/>
      <c r="J551" s="40"/>
      <c r="K551" s="285"/>
    </row>
    <row r="552" spans="2:11">
      <c r="B552" s="40"/>
      <c r="C552" s="40"/>
      <c r="D552" s="40"/>
      <c r="E552" s="275"/>
      <c r="G552" s="40"/>
      <c r="H552" s="40"/>
      <c r="I552" s="40"/>
      <c r="J552" s="40"/>
      <c r="K552" s="285"/>
    </row>
    <row r="553" spans="2:11">
      <c r="B553" s="40"/>
      <c r="C553" s="40"/>
      <c r="D553" s="40"/>
      <c r="E553" s="275"/>
      <c r="G553" s="40"/>
      <c r="H553" s="40"/>
      <c r="I553" s="40"/>
      <c r="J553" s="40"/>
      <c r="K553" s="285"/>
    </row>
    <row r="554" spans="2:11">
      <c r="B554" s="40"/>
      <c r="C554" s="40"/>
      <c r="D554" s="40"/>
      <c r="E554" s="275"/>
      <c r="G554" s="40"/>
      <c r="H554" s="40"/>
      <c r="I554" s="40"/>
      <c r="J554" s="40"/>
      <c r="K554" s="285"/>
    </row>
    <row r="555" spans="2:11">
      <c r="B555" s="40"/>
      <c r="C555" s="40"/>
      <c r="D555" s="40"/>
      <c r="E555" s="275"/>
      <c r="G555" s="40"/>
      <c r="H555" s="40"/>
      <c r="I555" s="40"/>
      <c r="J555" s="40"/>
      <c r="K555" s="285"/>
    </row>
    <row r="556" spans="2:11">
      <c r="B556" s="40"/>
      <c r="C556" s="40"/>
      <c r="D556" s="40"/>
      <c r="E556" s="275"/>
      <c r="G556" s="40"/>
      <c r="H556" s="40"/>
      <c r="I556" s="40"/>
      <c r="J556" s="40"/>
      <c r="K556" s="285"/>
    </row>
    <row r="557" spans="2:11">
      <c r="B557" s="40"/>
      <c r="C557" s="40"/>
      <c r="D557" s="40"/>
      <c r="E557" s="275"/>
      <c r="G557" s="40"/>
      <c r="H557" s="40"/>
      <c r="I557" s="40"/>
      <c r="J557" s="40"/>
      <c r="K557" s="285"/>
    </row>
    <row r="558" spans="2:11">
      <c r="B558" s="40"/>
      <c r="C558" s="40"/>
      <c r="D558" s="40"/>
      <c r="E558" s="275"/>
      <c r="G558" s="40"/>
      <c r="H558" s="40"/>
      <c r="I558" s="40"/>
      <c r="J558" s="40"/>
      <c r="K558" s="285"/>
    </row>
    <row r="559" spans="2:11">
      <c r="B559" s="40"/>
      <c r="C559" s="40"/>
      <c r="D559" s="40"/>
      <c r="E559" s="275"/>
      <c r="G559" s="40"/>
      <c r="H559" s="40"/>
      <c r="I559" s="40"/>
      <c r="J559" s="40"/>
      <c r="K559" s="285"/>
    </row>
    <row r="560" spans="2:11">
      <c r="B560" s="40"/>
      <c r="C560" s="40"/>
      <c r="D560" s="40"/>
      <c r="E560" s="275"/>
      <c r="G560" s="40"/>
      <c r="H560" s="40"/>
      <c r="I560" s="40"/>
      <c r="J560" s="40"/>
      <c r="K560" s="285"/>
    </row>
    <row r="561" spans="2:11">
      <c r="B561" s="40"/>
      <c r="C561" s="40"/>
      <c r="D561" s="40"/>
      <c r="E561" s="275"/>
      <c r="G561" s="40"/>
      <c r="H561" s="40"/>
      <c r="I561" s="40"/>
      <c r="J561" s="40"/>
      <c r="K561" s="285"/>
    </row>
    <row r="562" spans="2:11">
      <c r="B562" s="40"/>
      <c r="C562" s="40"/>
      <c r="D562" s="40"/>
      <c r="E562" s="275"/>
      <c r="G562" s="40"/>
      <c r="H562" s="40"/>
      <c r="I562" s="40"/>
      <c r="J562" s="40"/>
      <c r="K562" s="285"/>
    </row>
    <row r="563" spans="2:11">
      <c r="B563" s="40"/>
      <c r="C563" s="40"/>
      <c r="D563" s="40"/>
      <c r="E563" s="275"/>
      <c r="G563" s="40"/>
      <c r="H563" s="40"/>
      <c r="I563" s="40"/>
      <c r="J563" s="40"/>
      <c r="K563" s="285"/>
    </row>
    <row r="564" spans="2:11">
      <c r="B564" s="40"/>
      <c r="C564" s="40"/>
      <c r="D564" s="40"/>
      <c r="E564" s="275"/>
      <c r="G564" s="40"/>
      <c r="H564" s="40"/>
      <c r="I564" s="40"/>
      <c r="J564" s="40"/>
      <c r="K564" s="285"/>
    </row>
    <row r="565" spans="2:11">
      <c r="B565" s="40"/>
      <c r="C565" s="40"/>
      <c r="D565" s="40"/>
      <c r="E565" s="275"/>
      <c r="G565" s="40"/>
      <c r="H565" s="40"/>
      <c r="I565" s="40"/>
      <c r="J565" s="40"/>
      <c r="K565" s="285"/>
    </row>
    <row r="566" spans="2:11">
      <c r="B566" s="40"/>
      <c r="C566" s="40"/>
      <c r="D566" s="40"/>
      <c r="E566" s="275"/>
      <c r="G566" s="40"/>
      <c r="H566" s="40"/>
      <c r="I566" s="40"/>
      <c r="J566" s="40"/>
      <c r="K566" s="285"/>
    </row>
    <row r="567" spans="2:11">
      <c r="B567" s="40"/>
      <c r="C567" s="40"/>
      <c r="D567" s="40"/>
      <c r="E567" s="275"/>
      <c r="G567" s="40"/>
      <c r="H567" s="40"/>
      <c r="I567" s="40"/>
      <c r="J567" s="40"/>
      <c r="K567" s="285"/>
    </row>
    <row r="568" spans="2:11">
      <c r="B568" s="40"/>
      <c r="C568" s="40"/>
      <c r="D568" s="40"/>
      <c r="E568" s="275"/>
      <c r="G568" s="40"/>
      <c r="H568" s="40"/>
      <c r="I568" s="40"/>
      <c r="J568" s="40"/>
      <c r="K568" s="285"/>
    </row>
    <row r="569" spans="2:11">
      <c r="B569" s="40"/>
      <c r="C569" s="40"/>
      <c r="D569" s="40"/>
      <c r="E569" s="275"/>
      <c r="G569" s="40"/>
      <c r="H569" s="40"/>
      <c r="I569" s="40"/>
      <c r="J569" s="40"/>
      <c r="K569" s="285"/>
    </row>
    <row r="570" spans="2:11">
      <c r="B570" s="40"/>
      <c r="C570" s="40"/>
      <c r="D570" s="40"/>
      <c r="E570" s="275"/>
      <c r="G570" s="40"/>
      <c r="H570" s="40"/>
      <c r="I570" s="40"/>
      <c r="J570" s="40"/>
      <c r="K570" s="285"/>
    </row>
    <row r="571" spans="2:11">
      <c r="B571" s="40"/>
      <c r="C571" s="40"/>
      <c r="D571" s="40"/>
      <c r="E571" s="275"/>
      <c r="G571" s="40"/>
      <c r="H571" s="40"/>
      <c r="I571" s="40"/>
      <c r="J571" s="40"/>
      <c r="K571" s="285"/>
    </row>
    <row r="572" spans="2:11">
      <c r="B572" s="40"/>
      <c r="C572" s="40"/>
      <c r="D572" s="40"/>
      <c r="E572" s="275"/>
      <c r="G572" s="40"/>
      <c r="H572" s="40"/>
      <c r="I572" s="40"/>
      <c r="J572" s="40"/>
      <c r="K572" s="285"/>
    </row>
    <row r="573" spans="2:11">
      <c r="B573" s="40"/>
      <c r="C573" s="40"/>
      <c r="D573" s="40"/>
      <c r="E573" s="275"/>
      <c r="G573" s="40"/>
      <c r="H573" s="40"/>
      <c r="I573" s="40"/>
      <c r="J573" s="40"/>
      <c r="K573" s="285"/>
    </row>
    <row r="574" spans="2:11">
      <c r="B574" s="40"/>
      <c r="C574" s="40"/>
      <c r="D574" s="40"/>
      <c r="E574" s="275"/>
      <c r="G574" s="40"/>
      <c r="H574" s="40"/>
      <c r="I574" s="40"/>
      <c r="J574" s="40"/>
      <c r="K574" s="285"/>
    </row>
    <row r="575" spans="2:11">
      <c r="B575" s="40"/>
      <c r="C575" s="40"/>
      <c r="D575" s="40"/>
      <c r="E575" s="275"/>
      <c r="G575" s="40"/>
      <c r="H575" s="40"/>
      <c r="I575" s="40"/>
      <c r="J575" s="40"/>
      <c r="K575" s="285"/>
    </row>
    <row r="576" spans="2:11">
      <c r="B576" s="40"/>
      <c r="C576" s="40"/>
      <c r="D576" s="40"/>
      <c r="E576" s="275"/>
      <c r="G576" s="40"/>
      <c r="H576" s="40"/>
      <c r="I576" s="40"/>
      <c r="J576" s="40"/>
      <c r="K576" s="285"/>
    </row>
    <row r="577" spans="2:11">
      <c r="B577" s="40"/>
      <c r="C577" s="40"/>
      <c r="D577" s="40"/>
      <c r="E577" s="275"/>
      <c r="G577" s="40"/>
      <c r="H577" s="40"/>
      <c r="I577" s="40"/>
      <c r="J577" s="40"/>
      <c r="K577" s="285"/>
    </row>
    <row r="578" spans="2:11">
      <c r="B578" s="40"/>
      <c r="C578" s="40"/>
      <c r="D578" s="40"/>
      <c r="E578" s="275"/>
      <c r="G578" s="40"/>
      <c r="H578" s="40"/>
      <c r="I578" s="40"/>
      <c r="J578" s="40"/>
      <c r="K578" s="285"/>
    </row>
    <row r="579" spans="2:11">
      <c r="B579" s="40"/>
      <c r="C579" s="40"/>
      <c r="D579" s="40"/>
      <c r="E579" s="275"/>
      <c r="G579" s="40"/>
      <c r="H579" s="40"/>
      <c r="I579" s="40"/>
      <c r="J579" s="40"/>
      <c r="K579" s="285"/>
    </row>
    <row r="580" spans="2:11">
      <c r="B580" s="40"/>
      <c r="C580" s="40"/>
      <c r="D580" s="40"/>
      <c r="E580" s="275"/>
      <c r="G580" s="40"/>
      <c r="H580" s="40"/>
      <c r="I580" s="40"/>
      <c r="J580" s="40"/>
      <c r="K580" s="285"/>
    </row>
    <row r="581" spans="2:11">
      <c r="B581" s="40"/>
      <c r="C581" s="40"/>
      <c r="D581" s="40"/>
      <c r="E581" s="275"/>
      <c r="G581" s="40"/>
      <c r="H581" s="40"/>
      <c r="I581" s="40"/>
      <c r="J581" s="40"/>
      <c r="K581" s="285"/>
    </row>
    <row r="582" spans="2:11">
      <c r="B582" s="40"/>
      <c r="C582" s="40"/>
      <c r="D582" s="40"/>
      <c r="E582" s="275"/>
      <c r="G582" s="40"/>
      <c r="H582" s="40"/>
      <c r="I582" s="40"/>
      <c r="J582" s="40"/>
      <c r="K582" s="285"/>
    </row>
    <row r="583" spans="2:11">
      <c r="B583" s="40"/>
      <c r="C583" s="40"/>
      <c r="D583" s="40"/>
      <c r="E583" s="275"/>
      <c r="G583" s="40"/>
      <c r="H583" s="40"/>
      <c r="I583" s="40"/>
      <c r="J583" s="40"/>
      <c r="K583" s="285"/>
    </row>
    <row r="584" spans="2:11">
      <c r="B584" s="40"/>
      <c r="C584" s="40"/>
      <c r="D584" s="40"/>
      <c r="E584" s="275"/>
      <c r="G584" s="40"/>
      <c r="H584" s="40"/>
      <c r="I584" s="40"/>
      <c r="J584" s="40"/>
      <c r="K584" s="285"/>
    </row>
    <row r="585" spans="2:11">
      <c r="B585" s="40"/>
      <c r="C585" s="40"/>
      <c r="D585" s="40"/>
      <c r="E585" s="275"/>
      <c r="G585" s="40"/>
      <c r="H585" s="40"/>
      <c r="I585" s="40"/>
      <c r="J585" s="40"/>
      <c r="K585" s="285"/>
    </row>
    <row r="586" spans="2:11">
      <c r="B586" s="40"/>
      <c r="C586" s="40"/>
      <c r="D586" s="40"/>
      <c r="E586" s="275"/>
      <c r="G586" s="40"/>
      <c r="H586" s="40"/>
      <c r="I586" s="40"/>
      <c r="J586" s="40"/>
      <c r="K586" s="285"/>
    </row>
    <row r="587" spans="2:11">
      <c r="B587" s="40"/>
      <c r="C587" s="40"/>
      <c r="D587" s="40"/>
      <c r="E587" s="275"/>
      <c r="G587" s="40"/>
      <c r="H587" s="40"/>
      <c r="I587" s="40"/>
      <c r="J587" s="40"/>
      <c r="K587" s="285"/>
    </row>
    <row r="588" spans="2:11">
      <c r="B588" s="40"/>
      <c r="C588" s="40"/>
      <c r="D588" s="40"/>
      <c r="E588" s="275"/>
      <c r="G588" s="40"/>
      <c r="H588" s="40"/>
      <c r="I588" s="40"/>
      <c r="J588" s="40"/>
      <c r="K588" s="285"/>
    </row>
    <row r="589" spans="2:11">
      <c r="B589" s="40"/>
      <c r="C589" s="40"/>
      <c r="D589" s="40"/>
      <c r="E589" s="275"/>
      <c r="G589" s="40"/>
      <c r="H589" s="40"/>
      <c r="I589" s="40"/>
      <c r="J589" s="40"/>
      <c r="K589" s="285"/>
    </row>
    <row r="590" spans="2:11">
      <c r="B590" s="40"/>
      <c r="C590" s="40"/>
      <c r="D590" s="40"/>
      <c r="E590" s="275"/>
      <c r="G590" s="40"/>
      <c r="H590" s="40"/>
      <c r="I590" s="40"/>
      <c r="J590" s="40"/>
      <c r="K590" s="285"/>
    </row>
    <row r="591" spans="2:11">
      <c r="B591" s="40"/>
      <c r="C591" s="40"/>
      <c r="D591" s="40"/>
      <c r="E591" s="275"/>
      <c r="G591" s="40"/>
      <c r="H591" s="40"/>
      <c r="I591" s="40"/>
      <c r="J591" s="40"/>
      <c r="K591" s="285"/>
    </row>
    <row r="592" spans="2:11">
      <c r="B592" s="40"/>
      <c r="C592" s="40"/>
      <c r="D592" s="40"/>
      <c r="E592" s="275"/>
      <c r="G592" s="40"/>
      <c r="H592" s="40"/>
      <c r="I592" s="40"/>
      <c r="J592" s="40"/>
      <c r="K592" s="285"/>
    </row>
    <row r="593" spans="2:11">
      <c r="B593" s="40"/>
      <c r="C593" s="40"/>
      <c r="D593" s="40"/>
      <c r="E593" s="275"/>
      <c r="G593" s="40"/>
      <c r="H593" s="40"/>
      <c r="I593" s="40"/>
      <c r="J593" s="40"/>
      <c r="K593" s="285"/>
    </row>
    <row r="594" spans="2:11">
      <c r="B594" s="40"/>
      <c r="C594" s="40"/>
      <c r="D594" s="40"/>
      <c r="E594" s="275"/>
      <c r="G594" s="40"/>
      <c r="H594" s="40"/>
      <c r="I594" s="40"/>
      <c r="J594" s="40"/>
      <c r="K594" s="285"/>
    </row>
    <row r="595" spans="2:11">
      <c r="B595" s="40"/>
      <c r="C595" s="40"/>
      <c r="D595" s="40"/>
      <c r="E595" s="275"/>
      <c r="G595" s="40"/>
      <c r="H595" s="40"/>
      <c r="I595" s="40"/>
      <c r="J595" s="40"/>
      <c r="K595" s="285"/>
    </row>
    <row r="596" spans="2:11">
      <c r="B596" s="40"/>
      <c r="C596" s="40"/>
      <c r="D596" s="40"/>
      <c r="E596" s="275"/>
      <c r="G596" s="40"/>
      <c r="H596" s="40"/>
      <c r="I596" s="40"/>
      <c r="J596" s="40"/>
      <c r="K596" s="285"/>
    </row>
    <row r="597" spans="2:11">
      <c r="B597" s="40"/>
      <c r="C597" s="40"/>
      <c r="D597" s="40"/>
      <c r="E597" s="275"/>
      <c r="G597" s="40"/>
      <c r="H597" s="40"/>
      <c r="I597" s="40"/>
      <c r="J597" s="40"/>
      <c r="K597" s="285"/>
    </row>
    <row r="598" spans="2:11">
      <c r="B598" s="40"/>
      <c r="C598" s="40"/>
      <c r="D598" s="40"/>
      <c r="E598" s="275"/>
      <c r="G598" s="40"/>
      <c r="H598" s="40"/>
      <c r="I598" s="40"/>
      <c r="J598" s="40"/>
      <c r="K598" s="285"/>
    </row>
    <row r="599" spans="2:11">
      <c r="B599" s="40"/>
      <c r="C599" s="40"/>
      <c r="D599" s="40"/>
      <c r="E599" s="275"/>
      <c r="G599" s="40"/>
      <c r="H599" s="40"/>
      <c r="I599" s="40"/>
      <c r="J599" s="40"/>
      <c r="K599" s="285"/>
    </row>
    <row r="600" spans="2:11">
      <c r="B600" s="40"/>
      <c r="C600" s="40"/>
      <c r="D600" s="40"/>
      <c r="E600" s="275"/>
      <c r="G600" s="40"/>
      <c r="H600" s="40"/>
      <c r="I600" s="40"/>
      <c r="J600" s="40"/>
      <c r="K600" s="285"/>
    </row>
    <row r="601" spans="2:11">
      <c r="B601" s="40"/>
      <c r="C601" s="40"/>
      <c r="D601" s="40"/>
      <c r="E601" s="275"/>
      <c r="G601" s="40"/>
      <c r="H601" s="40"/>
      <c r="I601" s="40"/>
      <c r="J601" s="40"/>
      <c r="K601" s="285"/>
    </row>
    <row r="602" spans="2:11">
      <c r="B602" s="40"/>
      <c r="C602" s="40"/>
      <c r="D602" s="40"/>
      <c r="E602" s="275"/>
      <c r="G602" s="40"/>
      <c r="H602" s="40"/>
      <c r="I602" s="40"/>
      <c r="J602" s="40"/>
      <c r="K602" s="285"/>
    </row>
    <row r="603" spans="2:11">
      <c r="B603" s="40"/>
      <c r="C603" s="40"/>
      <c r="D603" s="40"/>
      <c r="E603" s="275"/>
      <c r="G603" s="40"/>
      <c r="H603" s="40"/>
      <c r="I603" s="40"/>
      <c r="J603" s="40"/>
      <c r="K603" s="285"/>
    </row>
    <row r="604" spans="2:11">
      <c r="B604" s="40"/>
      <c r="C604" s="40"/>
      <c r="D604" s="40"/>
      <c r="E604" s="275"/>
      <c r="G604" s="40"/>
      <c r="H604" s="40"/>
      <c r="I604" s="40"/>
      <c r="J604" s="40"/>
      <c r="K604" s="285"/>
    </row>
    <row r="605" spans="2:11">
      <c r="B605" s="40"/>
      <c r="C605" s="40"/>
      <c r="D605" s="40"/>
      <c r="E605" s="275"/>
      <c r="G605" s="40"/>
      <c r="H605" s="40"/>
      <c r="I605" s="40"/>
      <c r="J605" s="40"/>
      <c r="K605" s="285"/>
    </row>
    <row r="606" spans="2:11">
      <c r="B606" s="40"/>
      <c r="C606" s="40"/>
      <c r="D606" s="40"/>
      <c r="E606" s="275"/>
      <c r="G606" s="40"/>
      <c r="H606" s="40"/>
      <c r="I606" s="40"/>
      <c r="J606" s="40"/>
      <c r="K606" s="285"/>
    </row>
    <row r="607" spans="2:11">
      <c r="B607" s="40"/>
      <c r="C607" s="40"/>
      <c r="D607" s="40"/>
      <c r="E607" s="275"/>
      <c r="G607" s="40"/>
      <c r="H607" s="40"/>
      <c r="I607" s="40"/>
      <c r="J607" s="40"/>
      <c r="K607" s="285"/>
    </row>
    <row r="608" spans="2:11">
      <c r="B608" s="40"/>
      <c r="C608" s="40"/>
      <c r="D608" s="40"/>
      <c r="E608" s="275"/>
      <c r="G608" s="40"/>
      <c r="H608" s="40"/>
      <c r="I608" s="40"/>
      <c r="J608" s="40"/>
      <c r="K608" s="285"/>
    </row>
    <row r="609" spans="2:11">
      <c r="B609" s="40"/>
      <c r="C609" s="40"/>
      <c r="D609" s="40"/>
      <c r="E609" s="275"/>
      <c r="G609" s="40"/>
      <c r="H609" s="40"/>
      <c r="I609" s="40"/>
      <c r="J609" s="40"/>
      <c r="K609" s="285"/>
    </row>
    <row r="610" spans="2:11">
      <c r="B610" s="40"/>
      <c r="C610" s="40"/>
      <c r="D610" s="40"/>
      <c r="E610" s="275"/>
      <c r="G610" s="40"/>
      <c r="H610" s="40"/>
      <c r="I610" s="40"/>
      <c r="J610" s="40"/>
      <c r="K610" s="285"/>
    </row>
    <row r="611" spans="2:11">
      <c r="B611" s="40"/>
      <c r="C611" s="40"/>
      <c r="D611" s="40"/>
      <c r="E611" s="275"/>
      <c r="G611" s="40"/>
      <c r="H611" s="40"/>
      <c r="I611" s="40"/>
      <c r="J611" s="40"/>
      <c r="K611" s="285"/>
    </row>
    <row r="612" spans="2:11">
      <c r="B612" s="40"/>
      <c r="C612" s="40"/>
      <c r="D612" s="40"/>
      <c r="E612" s="275"/>
      <c r="G612" s="40"/>
      <c r="H612" s="40"/>
      <c r="I612" s="40"/>
      <c r="J612" s="40"/>
      <c r="K612" s="285"/>
    </row>
    <row r="613" spans="2:11">
      <c r="B613" s="40"/>
      <c r="C613" s="40"/>
      <c r="D613" s="40"/>
      <c r="E613" s="275"/>
      <c r="G613" s="40"/>
      <c r="H613" s="40"/>
      <c r="I613" s="40"/>
      <c r="J613" s="40"/>
      <c r="K613" s="285"/>
    </row>
    <row r="614" spans="2:11">
      <c r="B614" s="40"/>
      <c r="C614" s="40"/>
      <c r="D614" s="40"/>
      <c r="E614" s="275"/>
      <c r="G614" s="40"/>
      <c r="H614" s="40"/>
      <c r="I614" s="40"/>
      <c r="J614" s="40"/>
      <c r="K614" s="285"/>
    </row>
    <row r="615" spans="2:11">
      <c r="B615" s="40"/>
      <c r="C615" s="40"/>
      <c r="D615" s="40"/>
      <c r="E615" s="275"/>
      <c r="G615" s="40"/>
      <c r="H615" s="40"/>
      <c r="I615" s="40"/>
      <c r="J615" s="40"/>
      <c r="K615" s="285"/>
    </row>
    <row r="616" spans="2:11">
      <c r="B616" s="40"/>
      <c r="C616" s="40"/>
      <c r="D616" s="40"/>
      <c r="E616" s="275"/>
      <c r="G616" s="40"/>
      <c r="H616" s="40"/>
      <c r="I616" s="40"/>
      <c r="J616" s="40"/>
      <c r="K616" s="285"/>
    </row>
    <row r="617" spans="2:11">
      <c r="B617" s="40"/>
      <c r="C617" s="40"/>
      <c r="D617" s="40"/>
      <c r="E617" s="275"/>
      <c r="G617" s="40"/>
      <c r="H617" s="40"/>
      <c r="I617" s="40"/>
      <c r="J617" s="40"/>
      <c r="K617" s="285"/>
    </row>
    <row r="618" spans="2:11">
      <c r="B618" s="40"/>
      <c r="C618" s="40"/>
      <c r="D618" s="40"/>
      <c r="E618" s="275"/>
      <c r="G618" s="40"/>
      <c r="H618" s="40"/>
      <c r="I618" s="40"/>
      <c r="J618" s="40"/>
      <c r="K618" s="285"/>
    </row>
    <row r="619" spans="2:11">
      <c r="B619" s="40"/>
      <c r="C619" s="40"/>
      <c r="D619" s="40"/>
      <c r="E619" s="275"/>
      <c r="G619" s="40"/>
      <c r="H619" s="40"/>
      <c r="I619" s="40"/>
      <c r="J619" s="40"/>
      <c r="K619" s="285"/>
    </row>
    <row r="620" spans="2:11">
      <c r="B620" s="40"/>
      <c r="C620" s="40"/>
      <c r="D620" s="40"/>
      <c r="E620" s="275"/>
      <c r="G620" s="40"/>
      <c r="H620" s="40"/>
      <c r="I620" s="40"/>
      <c r="J620" s="40"/>
      <c r="K620" s="285"/>
    </row>
    <row r="621" spans="2:11">
      <c r="B621" s="40"/>
      <c r="C621" s="40"/>
      <c r="D621" s="40"/>
      <c r="E621" s="275"/>
      <c r="G621" s="40"/>
      <c r="H621" s="40"/>
      <c r="I621" s="40"/>
      <c r="J621" s="40"/>
      <c r="K621" s="285"/>
    </row>
    <row r="622" spans="2:11">
      <c r="B622" s="40"/>
      <c r="C622" s="40"/>
      <c r="D622" s="40"/>
      <c r="E622" s="275"/>
      <c r="G622" s="40"/>
      <c r="H622" s="40"/>
      <c r="I622" s="40"/>
      <c r="J622" s="40"/>
      <c r="K622" s="285"/>
    </row>
    <row r="623" spans="2:11">
      <c r="B623" s="40"/>
      <c r="C623" s="40"/>
      <c r="D623" s="40"/>
      <c r="E623" s="275"/>
      <c r="G623" s="40"/>
      <c r="H623" s="40"/>
      <c r="I623" s="40"/>
      <c r="J623" s="40"/>
      <c r="K623" s="285"/>
    </row>
    <row r="624" spans="2:11">
      <c r="B624" s="40"/>
      <c r="C624" s="40"/>
      <c r="D624" s="40"/>
      <c r="E624" s="275"/>
      <c r="G624" s="40"/>
      <c r="H624" s="40"/>
      <c r="I624" s="40"/>
      <c r="J624" s="40"/>
      <c r="K624" s="285"/>
    </row>
    <row r="625" spans="2:11">
      <c r="B625" s="40"/>
      <c r="C625" s="40"/>
      <c r="D625" s="40"/>
      <c r="E625" s="275"/>
      <c r="G625" s="40"/>
      <c r="H625" s="40"/>
      <c r="I625" s="40"/>
      <c r="J625" s="40"/>
      <c r="K625" s="285"/>
    </row>
    <row r="626" spans="2:11">
      <c r="B626" s="40"/>
      <c r="C626" s="40"/>
      <c r="D626" s="40"/>
      <c r="E626" s="275"/>
      <c r="G626" s="40"/>
      <c r="H626" s="40"/>
      <c r="I626" s="40"/>
      <c r="J626" s="40"/>
      <c r="K626" s="285"/>
    </row>
  </sheetData>
  <sheetProtection password="8677" sheet="1" objects="1" scenarios="1"/>
  <conditionalFormatting sqref="Y288:Y290 Y33:Y286 Y292:Y626">
    <cfRule type="colorScale" priority="47">
      <colorScale>
        <cfvo type="min"/>
        <cfvo type="percentile" val="50"/>
        <cfvo type="max"/>
        <color rgb="FFF8696B"/>
        <color rgb="FFFFEB84"/>
        <color rgb="FF63BE7B"/>
      </colorScale>
    </cfRule>
  </conditionalFormatting>
  <conditionalFormatting sqref="Y288:Y290 Y292:Y626">
    <cfRule type="colorScale" priority="288">
      <colorScale>
        <cfvo type="min"/>
        <cfvo type="percentile" val="50"/>
        <cfvo type="max"/>
        <color rgb="FFF8696B"/>
        <color rgb="FFFFEB84"/>
        <color rgb="FF63BE7B"/>
      </colorScale>
    </cfRule>
  </conditionalFormatting>
  <conditionalFormatting sqref="E342:E347 E33:E286 E292:E340 E288:E290">
    <cfRule type="expression" dxfId="23" priority="12">
      <formula>E33="t TM"</formula>
    </cfRule>
  </conditionalFormatting>
  <conditionalFormatting sqref="E341">
    <cfRule type="expression" dxfId="22" priority="11">
      <formula>E341="t TM"</formula>
    </cfRule>
  </conditionalFormatting>
  <conditionalFormatting sqref="E348:E626">
    <cfRule type="expression" dxfId="21" priority="10">
      <formula>E348="t TM"</formula>
    </cfRule>
  </conditionalFormatting>
  <conditionalFormatting sqref="Y287">
    <cfRule type="colorScale" priority="8">
      <colorScale>
        <cfvo type="min"/>
        <cfvo type="percentile" val="50"/>
        <cfvo type="max"/>
        <color rgb="FFF8696B"/>
        <color rgb="FFFFEB84"/>
        <color rgb="FF63BE7B"/>
      </colorScale>
    </cfRule>
  </conditionalFormatting>
  <conditionalFormatting sqref="Y287">
    <cfRule type="colorScale" priority="9">
      <colorScale>
        <cfvo type="min"/>
        <cfvo type="percentile" val="50"/>
        <cfvo type="max"/>
        <color rgb="FFF8696B"/>
        <color rgb="FFFFEB84"/>
        <color rgb="FF63BE7B"/>
      </colorScale>
    </cfRule>
  </conditionalFormatting>
  <conditionalFormatting sqref="E287">
    <cfRule type="expression" dxfId="20" priority="7">
      <formula>E287="t TM"</formula>
    </cfRule>
  </conditionalFormatting>
  <conditionalFormatting sqref="Y291">
    <cfRule type="colorScale" priority="5">
      <colorScale>
        <cfvo type="min"/>
        <cfvo type="percentile" val="50"/>
        <cfvo type="max"/>
        <color rgb="FFF8696B"/>
        <color rgb="FFFFEB84"/>
        <color rgb="FF63BE7B"/>
      </colorScale>
    </cfRule>
  </conditionalFormatting>
  <conditionalFormatting sqref="Y291">
    <cfRule type="colorScale" priority="6">
      <colorScale>
        <cfvo type="min"/>
        <cfvo type="percentile" val="50"/>
        <cfvo type="max"/>
        <color rgb="FFF8696B"/>
        <color rgb="FFFFEB84"/>
        <color rgb="FF63BE7B"/>
      </colorScale>
    </cfRule>
  </conditionalFormatting>
  <conditionalFormatting sqref="E291">
    <cfRule type="expression" dxfId="19" priority="4">
      <formula>E291="t TM"</formula>
    </cfRule>
  </conditionalFormatting>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16</vt:i4>
      </vt:variant>
    </vt:vector>
  </HeadingPairs>
  <TitlesOfParts>
    <vt:vector size="29" baseType="lpstr">
      <vt:lpstr>Startseite</vt:lpstr>
      <vt:lpstr>Bilanzierungspflichtig</vt:lpstr>
      <vt:lpstr>Aufnahme</vt:lpstr>
      <vt:lpstr>Aufnahme eigene Stoffe</vt:lpstr>
      <vt:lpstr>SD Aufnahme</vt:lpstr>
      <vt:lpstr>Stickstofffixierung</vt:lpstr>
      <vt:lpstr>Abgabe</vt:lpstr>
      <vt:lpstr>Abgabe eigene Stoffe</vt:lpstr>
      <vt:lpstr>SD Abgabe</vt:lpstr>
      <vt:lpstr>Bilanz</vt:lpstr>
      <vt:lpstr>3-jährig</vt:lpstr>
      <vt:lpstr>zulässiger Bilanzwert</vt:lpstr>
      <vt:lpstr> </vt:lpstr>
      <vt:lpstr>Art_Abgabe</vt:lpstr>
      <vt:lpstr>Art_Aufnahme</vt:lpstr>
      <vt:lpstr>'3-jährig'!Druckbereich</vt:lpstr>
      <vt:lpstr>'Abgabe eigene Stoffe'!Druckbereich</vt:lpstr>
      <vt:lpstr>'Aufnahme eigene Stoffe'!Druckbereich</vt:lpstr>
      <vt:lpstr>Bilanz!Druckbereich</vt:lpstr>
      <vt:lpstr>Bilanzierungspflichtig!Druckbereich</vt:lpstr>
      <vt:lpstr>Startseite!Druckbereich</vt:lpstr>
      <vt:lpstr>'zulässiger Bilanzwert'!Druckbereich</vt:lpstr>
      <vt:lpstr>Abgabe!Drucktitel</vt:lpstr>
      <vt:lpstr>'Abgabe eigene Stoffe'!Drucktitel</vt:lpstr>
      <vt:lpstr>Aufnahme!Drucktitel</vt:lpstr>
      <vt:lpstr>'Aufnahme eigene Stoffe'!Drucktitel</vt:lpstr>
      <vt:lpstr>Stickstofffixierung!Drucktitel</vt:lpstr>
      <vt:lpstr>'SD Abgabe'!Tabelle1</vt:lpstr>
      <vt:lpstr>Tabelle1</vt:lpstr>
    </vt:vector>
  </TitlesOfParts>
  <Company>LGL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Bader, Achim (LEL)</dc:creator>
  <cp:lastModifiedBy>Hofmann, Tiemo</cp:lastModifiedBy>
  <cp:lastPrinted>2018-05-18T12:26:22Z</cp:lastPrinted>
  <dcterms:created xsi:type="dcterms:W3CDTF">2018-01-25T14:01:42Z</dcterms:created>
  <dcterms:modified xsi:type="dcterms:W3CDTF">2018-07-26T12:25:34Z</dcterms:modified>
</cp:coreProperties>
</file>